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dzou\Desktop\2024-04\SCTASK0536510\"/>
    </mc:Choice>
  </mc:AlternateContent>
  <xr:revisionPtr revIDLastSave="0" documentId="13_ncr:1_{F6D76636-5788-40E6-99B5-4BE1993745FE}" xr6:coauthVersionLast="47" xr6:coauthVersionMax="47" xr10:uidLastSave="{00000000-0000-0000-0000-000000000000}"/>
  <bookViews>
    <workbookView xWindow="-120" yWindow="-120" windowWidth="29040" windowHeight="15720" tabRatio="758" firstSheet="1" activeTab="1" xr2:uid="{00000000-000D-0000-FFFF-FFFF00000000}"/>
  </bookViews>
  <sheets>
    <sheet name="codes" sheetId="2" state="hidden" r:id="rId1"/>
    <sheet name="fnd budget" sheetId="18" r:id="rId2"/>
    <sheet name="charterinfo" sheetId="3" r:id="rId3"/>
    <sheet name="distinfo" sheetId="6" r:id="rId4"/>
    <sheet name="fnd enro explain" sheetId="25" r:id="rId5"/>
    <sheet name="fnd enro" sheetId="8" state="hidden" r:id="rId6"/>
    <sheet name="fnd base rates" sheetId="24" state="hidden" r:id="rId7"/>
    <sheet name="inflat" sheetId="28" state="hidden" r:id="rId8"/>
    <sheet name="lowincgroup" sheetId="29" state="hidden" r:id="rId9"/>
    <sheet name="pre fnd budg" sheetId="15" state="hidden" r:id="rId10"/>
    <sheet name="sum enro" sheetId="19" state="hidden" r:id="rId11"/>
    <sheet name="rate check" sheetId="22" state="hidden" r:id="rId12"/>
    <sheet name="extract" sheetId="23" state="hidden" r:id="rId13"/>
    <sheet name="line match" sheetId="27" state="hidden" r:id="rId14"/>
  </sheets>
  <definedNames>
    <definedName name="_Fill" hidden="1">#REF!</definedName>
    <definedName name="_xlnm._FilterDatabase" localSheetId="2" hidden="1">charterinfo!$A$9:$N$1070</definedName>
    <definedName name="_xlnm._FilterDatabase" localSheetId="0" hidden="1">codes!$A$9:$H$448</definedName>
    <definedName name="_xlnm._FilterDatabase" localSheetId="3" hidden="1">distinfo!$A$9:$M$448</definedName>
    <definedName name="_xlnm._FilterDatabase" localSheetId="6" hidden="1">'fnd base rates'!$C$113:$N$127</definedName>
    <definedName name="_xlnm._FilterDatabase" localSheetId="1" hidden="1">'fnd budget'!$A$31:$H$33</definedName>
    <definedName name="_xlnm._FilterDatabase" localSheetId="5" hidden="1">'fnd enro'!$A$9:$AX$1069</definedName>
    <definedName name="_xlnm._FilterDatabase" localSheetId="13" hidden="1">'line match'!$A$9:$T$1057</definedName>
    <definedName name="_xlnm._FilterDatabase" localSheetId="8" hidden="1">lowincgroup!$G$9:$M$448</definedName>
    <definedName name="_xlnm._FilterDatabase" localSheetId="9" hidden="1">'pre fnd budg'!$A$9:$BD$1067</definedName>
    <definedName name="_xlnm._FilterDatabase" localSheetId="11" hidden="1">'rate check'!$A$9:$C$459</definedName>
    <definedName name="_Key1" hidden="1">#REF!</definedName>
    <definedName name="_Key2" hidden="1">#REF!</definedName>
    <definedName name="_Order1" hidden="1">255</definedName>
    <definedName name="_Order2" hidden="1">255</definedName>
    <definedName name="charterinfo_a">charterinfo!$B$10:$N$1069</definedName>
    <definedName name="charterinfo_b">charterinfo!$D$10:$N$1067</definedName>
    <definedName name="code436">codes!$A$10:$C$448</definedName>
    <definedName name="codeCHA">codes!$F$10:$H$79</definedName>
    <definedName name="decile_distr">lowincgroup!$G$10:$J$448</definedName>
    <definedName name="distinfo">distinfo!$A$10:$L$448</definedName>
    <definedName name="enro">'fnd enro'!$R$10:$R$1069</definedName>
    <definedName name="enro_chafnd">'fnd enro'!$B$10:$R$1067</definedName>
    <definedName name="enro_distfnd">#REF!</definedName>
    <definedName name="eoy_yr_1">'line match'!$A$10:$D$1034</definedName>
    <definedName name="eoy_yr_2">'line match'!$H$10:$K$1034</definedName>
    <definedName name="eoy_yr_3">'line match'!$O$10:$R$94</definedName>
    <definedName name="inflat">'fnd base rates'!$C$98</definedName>
    <definedName name="lowinc_bysend">lowincgroup!$E$10:$H$448</definedName>
    <definedName name="orderCHA">charterinfo!$J$1</definedName>
    <definedName name="orderfirst">'rate check'!$H$1</definedName>
    <definedName name="orderlast">'rate check'!$H$8</definedName>
    <definedName name="_xlnm.Print_Area" localSheetId="1">'fnd budget'!$A$1:$S$38</definedName>
    <definedName name="rate_abvfndNEW">#REF!</definedName>
    <definedName name="rate_abvfndOLD">#REF!</definedName>
    <definedName name="rate_basefnd">'fnd base rates'!$A$107:$N$130</definedName>
    <definedName name="rate_chafnd">'pre fnd budg'!$B$10:$AR$1069</definedName>
    <definedName name="transp_r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H448" i="6" l="1"/>
  <c r="CH447" i="6"/>
  <c r="CH446" i="6"/>
  <c r="CH445" i="6"/>
  <c r="CH444" i="6"/>
  <c r="CH443" i="6"/>
  <c r="CH442" i="6"/>
  <c r="CH441" i="6"/>
  <c r="CH440" i="6"/>
  <c r="CH439" i="6"/>
  <c r="CH438" i="6"/>
  <c r="CH437" i="6"/>
  <c r="CH436" i="6"/>
  <c r="CH435" i="6"/>
  <c r="CH434" i="6"/>
  <c r="CH433" i="6"/>
  <c r="CH432" i="6"/>
  <c r="CH431" i="6"/>
  <c r="CH430" i="6"/>
  <c r="CH429" i="6"/>
  <c r="CH428" i="6"/>
  <c r="CH427" i="6"/>
  <c r="CH426" i="6"/>
  <c r="CH425" i="6"/>
  <c r="CH424" i="6"/>
  <c r="CH423" i="6"/>
  <c r="CH422" i="6"/>
  <c r="CH421" i="6"/>
  <c r="CH420" i="6"/>
  <c r="CH419" i="6"/>
  <c r="CH418" i="6"/>
  <c r="CH417" i="6"/>
  <c r="CH416" i="6"/>
  <c r="CH415" i="6"/>
  <c r="CH414" i="6"/>
  <c r="CH413" i="6"/>
  <c r="CH412" i="6"/>
  <c r="CH411" i="6"/>
  <c r="CH410" i="6"/>
  <c r="CH409" i="6"/>
  <c r="CH408" i="6"/>
  <c r="CH407" i="6"/>
  <c r="CH406" i="6"/>
  <c r="CH405" i="6"/>
  <c r="CH404" i="6"/>
  <c r="CH403" i="6"/>
  <c r="CH402" i="6"/>
  <c r="CH401" i="6"/>
  <c r="CH400" i="6"/>
  <c r="CH399" i="6"/>
  <c r="CH398" i="6"/>
  <c r="CH397" i="6"/>
  <c r="CH396" i="6"/>
  <c r="CH395" i="6"/>
  <c r="CH394" i="6"/>
  <c r="CH393" i="6"/>
  <c r="CH392" i="6"/>
  <c r="CH391" i="6"/>
  <c r="CH390" i="6"/>
  <c r="CH389" i="6"/>
  <c r="CH388" i="6"/>
  <c r="CH387" i="6"/>
  <c r="CH386" i="6"/>
  <c r="CH385" i="6"/>
  <c r="CH384" i="6"/>
  <c r="CH383" i="6"/>
  <c r="CH382" i="6"/>
  <c r="CH381" i="6"/>
  <c r="CH380" i="6"/>
  <c r="CH379" i="6"/>
  <c r="CH378" i="6"/>
  <c r="CH377" i="6"/>
  <c r="CH376" i="6"/>
  <c r="CH375" i="6"/>
  <c r="CH374" i="6"/>
  <c r="CH373" i="6"/>
  <c r="CH372" i="6"/>
  <c r="CH371" i="6"/>
  <c r="CH370" i="6"/>
  <c r="CH369" i="6"/>
  <c r="CH368" i="6"/>
  <c r="CH367" i="6"/>
  <c r="CH366" i="6"/>
  <c r="CH365" i="6"/>
  <c r="CH364" i="6"/>
  <c r="CH363" i="6"/>
  <c r="CH362" i="6"/>
  <c r="CH361" i="6"/>
  <c r="CH360" i="6"/>
  <c r="CH359" i="6"/>
  <c r="CH358" i="6"/>
  <c r="CH357" i="6"/>
  <c r="CH356" i="6"/>
  <c r="CH355" i="6"/>
  <c r="CH354" i="6"/>
  <c r="CH353" i="6"/>
  <c r="CH352" i="6"/>
  <c r="CH351" i="6"/>
  <c r="CH350" i="6"/>
  <c r="CH349" i="6"/>
  <c r="CH348" i="6"/>
  <c r="CH347" i="6"/>
  <c r="CH346" i="6"/>
  <c r="CH345" i="6"/>
  <c r="CH344" i="6"/>
  <c r="CH343" i="6"/>
  <c r="CH342" i="6"/>
  <c r="CH341" i="6"/>
  <c r="CH340" i="6"/>
  <c r="CH339" i="6"/>
  <c r="CH338" i="6"/>
  <c r="CH337" i="6"/>
  <c r="CH336" i="6"/>
  <c r="CH335" i="6"/>
  <c r="CH334" i="6"/>
  <c r="CH333" i="6"/>
  <c r="CH332" i="6"/>
  <c r="CH331" i="6"/>
  <c r="CH330" i="6"/>
  <c r="CH329" i="6"/>
  <c r="CH328" i="6"/>
  <c r="CH327" i="6"/>
  <c r="CH326" i="6"/>
  <c r="CH325" i="6"/>
  <c r="CH324" i="6"/>
  <c r="CH323" i="6"/>
  <c r="CH322" i="6"/>
  <c r="CH321" i="6"/>
  <c r="CH320" i="6"/>
  <c r="CH319" i="6"/>
  <c r="CH318" i="6"/>
  <c r="CH317" i="6"/>
  <c r="CH316" i="6"/>
  <c r="CH315" i="6"/>
  <c r="CH314" i="6"/>
  <c r="CH313" i="6"/>
  <c r="CH312" i="6"/>
  <c r="CH311" i="6"/>
  <c r="CH310" i="6"/>
  <c r="CH309" i="6"/>
  <c r="CH308" i="6"/>
  <c r="CH307" i="6"/>
  <c r="CH306" i="6"/>
  <c r="CH305" i="6"/>
  <c r="CH304" i="6"/>
  <c r="CH303" i="6"/>
  <c r="CH302" i="6"/>
  <c r="CH301" i="6"/>
  <c r="CH300" i="6"/>
  <c r="CH299" i="6"/>
  <c r="CH298" i="6"/>
  <c r="CH297" i="6"/>
  <c r="CH296" i="6"/>
  <c r="CH295" i="6"/>
  <c r="CH294" i="6"/>
  <c r="CH293" i="6"/>
  <c r="CH292" i="6"/>
  <c r="CH291" i="6"/>
  <c r="CH290" i="6"/>
  <c r="CH289" i="6"/>
  <c r="CH288" i="6"/>
  <c r="CH287" i="6"/>
  <c r="CH286" i="6"/>
  <c r="CH285" i="6"/>
  <c r="CH284" i="6"/>
  <c r="CH283" i="6"/>
  <c r="CH282" i="6"/>
  <c r="CH281" i="6"/>
  <c r="CH280" i="6"/>
  <c r="CH279" i="6"/>
  <c r="CH278" i="6"/>
  <c r="CH277" i="6"/>
  <c r="CH276" i="6"/>
  <c r="CH275" i="6"/>
  <c r="CH274" i="6"/>
  <c r="CH273" i="6"/>
  <c r="CH272" i="6"/>
  <c r="CH271" i="6"/>
  <c r="CH270" i="6"/>
  <c r="CH269" i="6"/>
  <c r="CH268" i="6"/>
  <c r="CH267" i="6"/>
  <c r="CH266" i="6"/>
  <c r="CH265" i="6"/>
  <c r="CH264" i="6"/>
  <c r="CH263" i="6"/>
  <c r="CH262" i="6"/>
  <c r="CH261" i="6"/>
  <c r="CH260" i="6"/>
  <c r="CH259" i="6"/>
  <c r="CH258" i="6"/>
  <c r="CH257" i="6"/>
  <c r="CH256" i="6"/>
  <c r="CH255" i="6"/>
  <c r="CH254" i="6"/>
  <c r="CH253" i="6"/>
  <c r="CH252" i="6"/>
  <c r="CH251" i="6"/>
  <c r="CH250" i="6"/>
  <c r="CH249" i="6"/>
  <c r="CH248" i="6"/>
  <c r="CH247" i="6"/>
  <c r="CH246" i="6"/>
  <c r="CH245" i="6"/>
  <c r="CH244" i="6"/>
  <c r="CH243" i="6"/>
  <c r="CH242" i="6"/>
  <c r="CH241" i="6"/>
  <c r="CH240" i="6"/>
  <c r="CH239" i="6"/>
  <c r="CH238" i="6"/>
  <c r="CH237" i="6"/>
  <c r="CH236" i="6"/>
  <c r="CH235" i="6"/>
  <c r="CH234" i="6"/>
  <c r="CH233" i="6"/>
  <c r="CH232" i="6"/>
  <c r="CH231" i="6"/>
  <c r="CH230" i="6"/>
  <c r="CH229" i="6"/>
  <c r="CH228" i="6"/>
  <c r="CH227" i="6"/>
  <c r="CH226" i="6"/>
  <c r="CH225" i="6"/>
  <c r="CH224" i="6"/>
  <c r="CH223" i="6"/>
  <c r="CH222" i="6"/>
  <c r="CH221" i="6"/>
  <c r="CH220" i="6"/>
  <c r="CH219" i="6"/>
  <c r="CH218" i="6"/>
  <c r="CH217" i="6"/>
  <c r="CH216" i="6"/>
  <c r="CH215" i="6"/>
  <c r="CH214" i="6"/>
  <c r="CH213" i="6"/>
  <c r="CH212" i="6"/>
  <c r="CH211" i="6"/>
  <c r="CH210" i="6"/>
  <c r="CH209" i="6"/>
  <c r="CH208" i="6"/>
  <c r="CH207" i="6"/>
  <c r="CH206" i="6"/>
  <c r="CH205" i="6"/>
  <c r="CH204" i="6"/>
  <c r="CH203" i="6"/>
  <c r="CH202" i="6"/>
  <c r="CH201" i="6"/>
  <c r="CH200" i="6"/>
  <c r="CH199" i="6"/>
  <c r="CH198" i="6"/>
  <c r="CH197" i="6"/>
  <c r="CH196" i="6"/>
  <c r="CH195" i="6"/>
  <c r="CH194" i="6"/>
  <c r="CH193" i="6"/>
  <c r="CH192" i="6"/>
  <c r="CH191" i="6"/>
  <c r="CH190" i="6"/>
  <c r="CH189" i="6"/>
  <c r="CH188" i="6"/>
  <c r="CH187" i="6"/>
  <c r="CH186" i="6"/>
  <c r="CH185" i="6"/>
  <c r="CH184" i="6"/>
  <c r="CH183" i="6"/>
  <c r="CH182" i="6"/>
  <c r="CH181" i="6"/>
  <c r="CH180" i="6"/>
  <c r="CH179" i="6"/>
  <c r="CH178" i="6"/>
  <c r="CH177" i="6"/>
  <c r="CH176" i="6"/>
  <c r="CH175" i="6"/>
  <c r="CH174" i="6"/>
  <c r="CH173" i="6"/>
  <c r="CH172" i="6"/>
  <c r="CH171" i="6"/>
  <c r="CH170" i="6"/>
  <c r="CH169" i="6"/>
  <c r="CH168" i="6"/>
  <c r="CH167" i="6"/>
  <c r="CH166" i="6"/>
  <c r="CH165" i="6"/>
  <c r="CH164" i="6"/>
  <c r="CH163" i="6"/>
  <c r="CH162" i="6"/>
  <c r="CH161" i="6"/>
  <c r="CH160" i="6"/>
  <c r="CH159" i="6"/>
  <c r="CH158" i="6"/>
  <c r="CH157" i="6"/>
  <c r="CH156" i="6"/>
  <c r="CH155" i="6"/>
  <c r="CH154" i="6"/>
  <c r="CH153" i="6"/>
  <c r="CH152" i="6"/>
  <c r="CH151" i="6"/>
  <c r="CH150" i="6"/>
  <c r="CH149" i="6"/>
  <c r="CH148" i="6"/>
  <c r="CH147" i="6"/>
  <c r="CH146" i="6"/>
  <c r="CH145" i="6"/>
  <c r="CH144" i="6"/>
  <c r="CH143" i="6"/>
  <c r="CH142" i="6"/>
  <c r="CH141" i="6"/>
  <c r="CH140" i="6"/>
  <c r="CH139" i="6"/>
  <c r="CH138" i="6"/>
  <c r="CH137" i="6"/>
  <c r="CH136" i="6"/>
  <c r="CH135" i="6"/>
  <c r="CH134" i="6"/>
  <c r="CH133" i="6"/>
  <c r="CH132" i="6"/>
  <c r="CH131" i="6"/>
  <c r="CH130" i="6"/>
  <c r="CH129" i="6"/>
  <c r="CH128" i="6"/>
  <c r="CH127" i="6"/>
  <c r="CH126" i="6"/>
  <c r="CH125" i="6"/>
  <c r="CH124" i="6"/>
  <c r="CH123" i="6"/>
  <c r="CH122" i="6"/>
  <c r="CH121" i="6"/>
  <c r="CH120" i="6"/>
  <c r="CH119" i="6"/>
  <c r="CH118" i="6"/>
  <c r="CH117" i="6"/>
  <c r="CH116" i="6"/>
  <c r="CH115" i="6"/>
  <c r="CH114" i="6"/>
  <c r="CH113" i="6"/>
  <c r="CH112" i="6"/>
  <c r="CH111" i="6"/>
  <c r="CH110" i="6"/>
  <c r="CH109" i="6"/>
  <c r="CH108" i="6"/>
  <c r="CH107" i="6"/>
  <c r="CH106" i="6"/>
  <c r="CH105" i="6"/>
  <c r="CH104" i="6"/>
  <c r="CH103" i="6"/>
  <c r="CH102" i="6"/>
  <c r="CH101" i="6"/>
  <c r="CH100" i="6"/>
  <c r="CH99" i="6"/>
  <c r="CH98" i="6"/>
  <c r="CH97" i="6"/>
  <c r="CH96" i="6"/>
  <c r="CH95" i="6"/>
  <c r="CH94" i="6"/>
  <c r="CH93" i="6"/>
  <c r="CH92" i="6"/>
  <c r="CH91" i="6"/>
  <c r="CH90" i="6"/>
  <c r="CH89" i="6"/>
  <c r="CH88" i="6"/>
  <c r="CH87" i="6"/>
  <c r="CH86" i="6"/>
  <c r="CH85" i="6"/>
  <c r="CH84" i="6"/>
  <c r="CH83" i="6"/>
  <c r="CH82" i="6"/>
  <c r="CH81" i="6"/>
  <c r="CH80" i="6"/>
  <c r="CH79" i="6"/>
  <c r="CH78" i="6"/>
  <c r="CH77" i="6"/>
  <c r="CH76" i="6"/>
  <c r="CH75" i="6"/>
  <c r="CH74" i="6"/>
  <c r="CH73" i="6"/>
  <c r="CH72" i="6"/>
  <c r="CH71" i="6"/>
  <c r="CH70" i="6"/>
  <c r="CH69" i="6"/>
  <c r="CH68" i="6"/>
  <c r="CH67" i="6"/>
  <c r="CH66" i="6"/>
  <c r="CH65" i="6"/>
  <c r="CH64" i="6"/>
  <c r="CH63" i="6"/>
  <c r="CH62" i="6"/>
  <c r="CH61" i="6"/>
  <c r="CH60" i="6"/>
  <c r="CH59" i="6"/>
  <c r="CH58" i="6"/>
  <c r="CH57" i="6"/>
  <c r="CH56" i="6"/>
  <c r="CH55" i="6"/>
  <c r="CH54" i="6"/>
  <c r="CH53" i="6"/>
  <c r="CH52" i="6"/>
  <c r="CH51" i="6"/>
  <c r="CH50" i="6"/>
  <c r="CH49" i="6"/>
  <c r="CH48" i="6"/>
  <c r="CH47" i="6"/>
  <c r="CH46" i="6"/>
  <c r="CH45" i="6"/>
  <c r="CH44" i="6"/>
  <c r="CH43" i="6"/>
  <c r="CH42" i="6"/>
  <c r="CH41" i="6"/>
  <c r="CH40" i="6"/>
  <c r="CH39" i="6"/>
  <c r="CH38" i="6"/>
  <c r="CH37" i="6"/>
  <c r="CH36" i="6"/>
  <c r="CH35" i="6"/>
  <c r="CH34" i="6"/>
  <c r="CH33" i="6"/>
  <c r="CH32" i="6"/>
  <c r="CH31" i="6"/>
  <c r="CH30" i="6"/>
  <c r="CH29" i="6"/>
  <c r="CH28" i="6"/>
  <c r="CH27" i="6"/>
  <c r="CH26" i="6"/>
  <c r="CH25" i="6"/>
  <c r="CH24" i="6"/>
  <c r="CH23" i="6"/>
  <c r="CH22" i="6"/>
  <c r="CH21" i="6"/>
  <c r="CH20" i="6"/>
  <c r="CH19" i="6"/>
  <c r="CH18" i="6"/>
  <c r="CH17" i="6"/>
  <c r="CH16" i="6"/>
  <c r="CH15" i="6"/>
  <c r="CH14" i="6"/>
  <c r="CH13" i="6"/>
  <c r="CH12" i="6"/>
  <c r="CH11" i="6"/>
  <c r="CH10" i="6"/>
  <c r="CF448" i="6"/>
  <c r="CF447" i="6"/>
  <c r="CF446" i="6"/>
  <c r="CF445" i="6"/>
  <c r="CF444" i="6"/>
  <c r="CF443" i="6"/>
  <c r="CF442" i="6"/>
  <c r="CF441" i="6"/>
  <c r="CF440" i="6"/>
  <c r="CF439" i="6"/>
  <c r="CF438" i="6"/>
  <c r="CF437" i="6"/>
  <c r="CF436" i="6"/>
  <c r="CF435" i="6"/>
  <c r="CF434" i="6"/>
  <c r="CF433" i="6"/>
  <c r="CF432" i="6"/>
  <c r="CF431" i="6"/>
  <c r="CF430" i="6"/>
  <c r="CF429" i="6"/>
  <c r="CF428" i="6"/>
  <c r="CF427" i="6"/>
  <c r="CF426" i="6"/>
  <c r="CF425" i="6"/>
  <c r="CF424" i="6"/>
  <c r="CF423" i="6"/>
  <c r="CF422" i="6"/>
  <c r="CF421" i="6"/>
  <c r="CF420" i="6"/>
  <c r="CF419" i="6"/>
  <c r="CF418" i="6"/>
  <c r="CF417" i="6"/>
  <c r="CF416" i="6"/>
  <c r="CF415" i="6"/>
  <c r="CF414" i="6"/>
  <c r="CF413" i="6"/>
  <c r="CF412" i="6"/>
  <c r="CF411" i="6"/>
  <c r="CF410" i="6"/>
  <c r="CF409" i="6"/>
  <c r="CF408" i="6"/>
  <c r="CF407" i="6"/>
  <c r="CF406" i="6"/>
  <c r="CF405" i="6"/>
  <c r="CF404" i="6"/>
  <c r="CF403" i="6"/>
  <c r="CF402" i="6"/>
  <c r="CF401" i="6"/>
  <c r="CF400" i="6"/>
  <c r="CF399" i="6"/>
  <c r="CF398" i="6"/>
  <c r="CF397" i="6"/>
  <c r="CF396" i="6"/>
  <c r="CF395" i="6"/>
  <c r="CF394" i="6"/>
  <c r="CF393" i="6"/>
  <c r="CF392" i="6"/>
  <c r="CF391" i="6"/>
  <c r="CF390" i="6"/>
  <c r="CF389" i="6"/>
  <c r="CF388" i="6"/>
  <c r="CF387" i="6"/>
  <c r="CF386" i="6"/>
  <c r="CF385" i="6"/>
  <c r="CF384" i="6"/>
  <c r="CF383" i="6"/>
  <c r="CF382" i="6"/>
  <c r="CF381" i="6"/>
  <c r="CF380" i="6"/>
  <c r="CF379" i="6"/>
  <c r="CF378" i="6"/>
  <c r="CF377" i="6"/>
  <c r="CF376" i="6"/>
  <c r="CF375" i="6"/>
  <c r="CF374" i="6"/>
  <c r="CF373" i="6"/>
  <c r="CF372" i="6"/>
  <c r="CF371" i="6"/>
  <c r="CF370" i="6"/>
  <c r="CF369" i="6"/>
  <c r="CF368" i="6"/>
  <c r="CF367" i="6"/>
  <c r="CF366" i="6"/>
  <c r="CF365" i="6"/>
  <c r="CF364" i="6"/>
  <c r="CF363" i="6"/>
  <c r="CF362" i="6"/>
  <c r="CF361" i="6"/>
  <c r="CF360" i="6"/>
  <c r="CF359" i="6"/>
  <c r="CF358" i="6"/>
  <c r="CF357" i="6"/>
  <c r="CF356" i="6"/>
  <c r="CF355" i="6"/>
  <c r="CF354" i="6"/>
  <c r="CF353" i="6"/>
  <c r="CF352" i="6"/>
  <c r="CF351" i="6"/>
  <c r="CF350" i="6"/>
  <c r="CF349" i="6"/>
  <c r="CF348" i="6"/>
  <c r="CF347" i="6"/>
  <c r="CF346" i="6"/>
  <c r="CF345" i="6"/>
  <c r="CF344" i="6"/>
  <c r="CF343" i="6"/>
  <c r="CF342" i="6"/>
  <c r="CF341" i="6"/>
  <c r="CF340" i="6"/>
  <c r="CF339" i="6"/>
  <c r="CF338" i="6"/>
  <c r="CF337" i="6"/>
  <c r="CF336" i="6"/>
  <c r="CF335" i="6"/>
  <c r="CF334" i="6"/>
  <c r="CF333" i="6"/>
  <c r="CF332" i="6"/>
  <c r="CF331" i="6"/>
  <c r="CF330" i="6"/>
  <c r="CF329" i="6"/>
  <c r="CF328" i="6"/>
  <c r="CF327" i="6"/>
  <c r="CF326" i="6"/>
  <c r="CF325" i="6"/>
  <c r="CF324" i="6"/>
  <c r="CF323" i="6"/>
  <c r="CF322" i="6"/>
  <c r="CF321" i="6"/>
  <c r="CF320" i="6"/>
  <c r="CF319" i="6"/>
  <c r="CF318" i="6"/>
  <c r="CF317" i="6"/>
  <c r="CF316" i="6"/>
  <c r="CF315" i="6"/>
  <c r="CF314" i="6"/>
  <c r="CF313" i="6"/>
  <c r="CF312" i="6"/>
  <c r="CF311" i="6"/>
  <c r="CF310" i="6"/>
  <c r="CF309" i="6"/>
  <c r="CF308" i="6"/>
  <c r="CF307" i="6"/>
  <c r="CF306" i="6"/>
  <c r="CF305" i="6"/>
  <c r="CF304" i="6"/>
  <c r="CF303" i="6"/>
  <c r="CF302" i="6"/>
  <c r="CF301" i="6"/>
  <c r="CF300" i="6"/>
  <c r="CF299" i="6"/>
  <c r="CF298" i="6"/>
  <c r="CF297" i="6"/>
  <c r="CF296" i="6"/>
  <c r="CF295" i="6"/>
  <c r="CF294" i="6"/>
  <c r="CF293" i="6"/>
  <c r="CF292" i="6"/>
  <c r="CF291" i="6"/>
  <c r="CF290" i="6"/>
  <c r="CF289" i="6"/>
  <c r="CF288" i="6"/>
  <c r="CF287" i="6"/>
  <c r="CF286" i="6"/>
  <c r="CF285" i="6"/>
  <c r="CF284" i="6"/>
  <c r="CF283" i="6"/>
  <c r="CF282" i="6"/>
  <c r="CF281" i="6"/>
  <c r="CF280" i="6"/>
  <c r="CF279" i="6"/>
  <c r="CF278" i="6"/>
  <c r="CF277" i="6"/>
  <c r="CF276" i="6"/>
  <c r="CF275" i="6"/>
  <c r="CF274" i="6"/>
  <c r="CF273" i="6"/>
  <c r="CF272" i="6"/>
  <c r="CF271" i="6"/>
  <c r="CF270" i="6"/>
  <c r="CF269" i="6"/>
  <c r="CF268" i="6"/>
  <c r="CF267" i="6"/>
  <c r="CF266" i="6"/>
  <c r="CF265" i="6"/>
  <c r="CF264" i="6"/>
  <c r="CF263" i="6"/>
  <c r="CF262" i="6"/>
  <c r="CF261" i="6"/>
  <c r="CF260" i="6"/>
  <c r="CF259" i="6"/>
  <c r="CF258" i="6"/>
  <c r="CF257" i="6"/>
  <c r="CF256" i="6"/>
  <c r="CF255" i="6"/>
  <c r="CF254" i="6"/>
  <c r="CF253" i="6"/>
  <c r="CF252" i="6"/>
  <c r="CF251" i="6"/>
  <c r="CF250" i="6"/>
  <c r="CF249" i="6"/>
  <c r="CF248" i="6"/>
  <c r="CF247" i="6"/>
  <c r="CF246" i="6"/>
  <c r="CF245" i="6"/>
  <c r="CF244" i="6"/>
  <c r="CF243" i="6"/>
  <c r="CF242" i="6"/>
  <c r="CF241" i="6"/>
  <c r="CF240" i="6"/>
  <c r="CF239" i="6"/>
  <c r="CF238" i="6"/>
  <c r="CF237" i="6"/>
  <c r="CF236" i="6"/>
  <c r="CF235" i="6"/>
  <c r="CF234" i="6"/>
  <c r="CF233" i="6"/>
  <c r="CF232" i="6"/>
  <c r="CF231" i="6"/>
  <c r="CF230" i="6"/>
  <c r="CF229" i="6"/>
  <c r="CF228" i="6"/>
  <c r="CF227" i="6"/>
  <c r="CF226" i="6"/>
  <c r="CF225" i="6"/>
  <c r="CF224" i="6"/>
  <c r="CF223" i="6"/>
  <c r="CF222" i="6"/>
  <c r="CF221" i="6"/>
  <c r="CF220" i="6"/>
  <c r="CF219" i="6"/>
  <c r="CF218" i="6"/>
  <c r="CF217" i="6"/>
  <c r="CF216" i="6"/>
  <c r="CF215" i="6"/>
  <c r="CF214" i="6"/>
  <c r="CF213" i="6"/>
  <c r="CF212" i="6"/>
  <c r="CF211" i="6"/>
  <c r="CF210" i="6"/>
  <c r="CF209" i="6"/>
  <c r="CF208" i="6"/>
  <c r="CF207" i="6"/>
  <c r="CF206" i="6"/>
  <c r="CF205" i="6"/>
  <c r="CF204" i="6"/>
  <c r="CF203" i="6"/>
  <c r="CF202" i="6"/>
  <c r="CF201" i="6"/>
  <c r="CF200" i="6"/>
  <c r="CF199" i="6"/>
  <c r="CF198" i="6"/>
  <c r="CF197" i="6"/>
  <c r="CF196" i="6"/>
  <c r="CF195" i="6"/>
  <c r="CF194" i="6"/>
  <c r="CF193" i="6"/>
  <c r="CF192" i="6"/>
  <c r="CF191" i="6"/>
  <c r="CF190" i="6"/>
  <c r="CF189" i="6"/>
  <c r="CF188" i="6"/>
  <c r="CF187" i="6"/>
  <c r="CF186" i="6"/>
  <c r="CF185" i="6"/>
  <c r="CF184" i="6"/>
  <c r="CF183" i="6"/>
  <c r="CF182" i="6"/>
  <c r="CF181" i="6"/>
  <c r="CF180" i="6"/>
  <c r="CF179" i="6"/>
  <c r="CF178" i="6"/>
  <c r="CF177" i="6"/>
  <c r="CF176" i="6"/>
  <c r="CF175" i="6"/>
  <c r="CF174" i="6"/>
  <c r="CF173" i="6"/>
  <c r="CF172" i="6"/>
  <c r="CF171" i="6"/>
  <c r="CF170" i="6"/>
  <c r="CF169" i="6"/>
  <c r="CF168" i="6"/>
  <c r="CF167" i="6"/>
  <c r="CF166" i="6"/>
  <c r="CF165" i="6"/>
  <c r="CF164" i="6"/>
  <c r="CF163" i="6"/>
  <c r="CF162" i="6"/>
  <c r="CF161" i="6"/>
  <c r="CF160" i="6"/>
  <c r="CF159" i="6"/>
  <c r="CF158" i="6"/>
  <c r="CF157" i="6"/>
  <c r="CF156" i="6"/>
  <c r="CF155" i="6"/>
  <c r="CF154" i="6"/>
  <c r="CF153" i="6"/>
  <c r="CF152" i="6"/>
  <c r="CF151" i="6"/>
  <c r="CF150" i="6"/>
  <c r="CF149" i="6"/>
  <c r="CF148" i="6"/>
  <c r="CF147" i="6"/>
  <c r="CF146" i="6"/>
  <c r="CF145" i="6"/>
  <c r="CF144" i="6"/>
  <c r="CF143" i="6"/>
  <c r="CF142" i="6"/>
  <c r="CF141" i="6"/>
  <c r="CF140" i="6"/>
  <c r="CF139" i="6"/>
  <c r="CF138" i="6"/>
  <c r="CF137" i="6"/>
  <c r="CF136" i="6"/>
  <c r="CF135" i="6"/>
  <c r="CF134" i="6"/>
  <c r="CF133" i="6"/>
  <c r="CF132" i="6"/>
  <c r="CF131" i="6"/>
  <c r="CF130" i="6"/>
  <c r="CF129" i="6"/>
  <c r="CF128" i="6"/>
  <c r="CF127" i="6"/>
  <c r="CF126" i="6"/>
  <c r="CF125" i="6"/>
  <c r="CF124" i="6"/>
  <c r="CF123" i="6"/>
  <c r="CF122" i="6"/>
  <c r="CF121" i="6"/>
  <c r="CF120" i="6"/>
  <c r="CF119" i="6"/>
  <c r="CF118" i="6"/>
  <c r="CF117" i="6"/>
  <c r="CF116" i="6"/>
  <c r="CF115" i="6"/>
  <c r="CF114" i="6"/>
  <c r="CF113" i="6"/>
  <c r="CF112" i="6"/>
  <c r="CF111" i="6"/>
  <c r="CF110" i="6"/>
  <c r="CF109" i="6"/>
  <c r="CF108" i="6"/>
  <c r="CF107" i="6"/>
  <c r="CF106" i="6"/>
  <c r="CF105" i="6"/>
  <c r="CF104" i="6"/>
  <c r="CF103" i="6"/>
  <c r="CF102" i="6"/>
  <c r="CF101" i="6"/>
  <c r="CF100" i="6"/>
  <c r="CF99" i="6"/>
  <c r="CF98" i="6"/>
  <c r="CF97" i="6"/>
  <c r="CF96" i="6"/>
  <c r="CF95" i="6"/>
  <c r="CF94" i="6"/>
  <c r="CF93" i="6"/>
  <c r="CF92" i="6"/>
  <c r="CF91" i="6"/>
  <c r="CF90" i="6"/>
  <c r="CF89" i="6"/>
  <c r="CF88" i="6"/>
  <c r="CF87" i="6"/>
  <c r="CF86" i="6"/>
  <c r="CF85" i="6"/>
  <c r="CF84" i="6"/>
  <c r="CF83" i="6"/>
  <c r="CF82" i="6"/>
  <c r="CF81" i="6"/>
  <c r="CF80" i="6"/>
  <c r="CF79" i="6"/>
  <c r="CF78" i="6"/>
  <c r="CF77" i="6"/>
  <c r="CF76" i="6"/>
  <c r="CF75" i="6"/>
  <c r="CF74" i="6"/>
  <c r="CF73" i="6"/>
  <c r="CF72" i="6"/>
  <c r="CF71" i="6"/>
  <c r="CF70" i="6"/>
  <c r="CF69" i="6"/>
  <c r="CF68" i="6"/>
  <c r="CF67" i="6"/>
  <c r="CF66" i="6"/>
  <c r="CF65" i="6"/>
  <c r="CF64" i="6"/>
  <c r="CF63" i="6"/>
  <c r="CF62" i="6"/>
  <c r="CF61" i="6"/>
  <c r="CF60" i="6"/>
  <c r="CF59" i="6"/>
  <c r="CF58" i="6"/>
  <c r="CF57" i="6"/>
  <c r="CF56" i="6"/>
  <c r="CF55" i="6"/>
  <c r="CF54" i="6"/>
  <c r="CF53" i="6"/>
  <c r="CF52" i="6"/>
  <c r="CF51" i="6"/>
  <c r="CF50" i="6"/>
  <c r="CF49" i="6"/>
  <c r="CF48" i="6"/>
  <c r="CF47" i="6"/>
  <c r="CF46" i="6"/>
  <c r="CF45" i="6"/>
  <c r="CF44" i="6"/>
  <c r="CF43" i="6"/>
  <c r="CF42" i="6"/>
  <c r="CF41" i="6"/>
  <c r="CF40" i="6"/>
  <c r="CF39" i="6"/>
  <c r="CF38" i="6"/>
  <c r="CF37" i="6"/>
  <c r="CF36" i="6"/>
  <c r="CF35" i="6"/>
  <c r="CF34" i="6"/>
  <c r="CF33" i="6"/>
  <c r="CF32" i="6"/>
  <c r="CF31" i="6"/>
  <c r="CF30" i="6"/>
  <c r="CF29" i="6"/>
  <c r="CF28" i="6"/>
  <c r="CF27" i="6"/>
  <c r="CF26" i="6"/>
  <c r="CF25" i="6"/>
  <c r="CF24" i="6"/>
  <c r="CF23" i="6"/>
  <c r="CF22" i="6"/>
  <c r="CF21" i="6"/>
  <c r="CF20" i="6"/>
  <c r="CF19" i="6"/>
  <c r="CF18" i="6"/>
  <c r="CF17" i="6"/>
  <c r="CF16" i="6"/>
  <c r="CF15" i="6"/>
  <c r="CF14" i="6"/>
  <c r="CF13" i="6"/>
  <c r="CF12" i="6"/>
  <c r="CF11" i="6"/>
  <c r="CF10" i="6"/>
  <c r="CD449" i="6"/>
  <c r="CD448" i="6"/>
  <c r="CD447" i="6"/>
  <c r="CD446" i="6"/>
  <c r="CD445" i="6"/>
  <c r="CD444" i="6"/>
  <c r="CD443" i="6"/>
  <c r="CD442" i="6"/>
  <c r="CD441" i="6"/>
  <c r="CD440" i="6"/>
  <c r="CD439" i="6"/>
  <c r="CD438" i="6"/>
  <c r="CD437" i="6"/>
  <c r="CD436" i="6"/>
  <c r="CD435" i="6"/>
  <c r="CD434" i="6"/>
  <c r="CD433" i="6"/>
  <c r="CD432" i="6"/>
  <c r="CD431" i="6"/>
  <c r="CD430" i="6"/>
  <c r="CD429" i="6"/>
  <c r="CD428" i="6"/>
  <c r="CD427" i="6"/>
  <c r="CD426" i="6"/>
  <c r="CD425" i="6"/>
  <c r="CD424" i="6"/>
  <c r="CD423" i="6"/>
  <c r="CD422" i="6"/>
  <c r="CD421" i="6"/>
  <c r="CD420" i="6"/>
  <c r="CD419" i="6"/>
  <c r="CD418" i="6"/>
  <c r="CD417" i="6"/>
  <c r="CD416" i="6"/>
  <c r="CD415" i="6"/>
  <c r="CD414" i="6"/>
  <c r="CD413" i="6"/>
  <c r="CD412" i="6"/>
  <c r="CD411" i="6"/>
  <c r="CD410" i="6"/>
  <c r="CD409" i="6"/>
  <c r="CD408" i="6"/>
  <c r="CD407" i="6"/>
  <c r="CD406" i="6"/>
  <c r="CD405" i="6"/>
  <c r="CD404" i="6"/>
  <c r="CD403" i="6"/>
  <c r="CD402" i="6"/>
  <c r="CD401" i="6"/>
  <c r="CD400" i="6"/>
  <c r="CD399" i="6"/>
  <c r="CD398" i="6"/>
  <c r="CD397" i="6"/>
  <c r="CD396" i="6"/>
  <c r="CD395" i="6"/>
  <c r="CD394" i="6"/>
  <c r="CD393" i="6"/>
  <c r="CD392" i="6"/>
  <c r="CD391" i="6"/>
  <c r="CD390" i="6"/>
  <c r="CD389" i="6"/>
  <c r="CD388" i="6"/>
  <c r="CD387" i="6"/>
  <c r="CD386" i="6"/>
  <c r="CD385" i="6"/>
  <c r="CD384" i="6"/>
  <c r="CD383" i="6"/>
  <c r="CD382" i="6"/>
  <c r="CD381" i="6"/>
  <c r="CD380" i="6"/>
  <c r="CD379" i="6"/>
  <c r="CD378" i="6"/>
  <c r="CD377" i="6"/>
  <c r="CD376" i="6"/>
  <c r="CD375" i="6"/>
  <c r="CD374" i="6"/>
  <c r="CD373" i="6"/>
  <c r="CD372" i="6"/>
  <c r="CD371" i="6"/>
  <c r="CD370" i="6"/>
  <c r="CD369" i="6"/>
  <c r="CD368" i="6"/>
  <c r="CD367" i="6"/>
  <c r="CD366" i="6"/>
  <c r="CD365" i="6"/>
  <c r="CD364" i="6"/>
  <c r="CD363" i="6"/>
  <c r="CD362" i="6"/>
  <c r="CD361" i="6"/>
  <c r="CD360" i="6"/>
  <c r="CD359" i="6"/>
  <c r="CD358" i="6"/>
  <c r="CD357" i="6"/>
  <c r="CD356" i="6"/>
  <c r="CD355" i="6"/>
  <c r="CD354" i="6"/>
  <c r="CD353" i="6"/>
  <c r="CD352" i="6"/>
  <c r="CD351" i="6"/>
  <c r="CD350" i="6"/>
  <c r="CD349" i="6"/>
  <c r="CD348" i="6"/>
  <c r="CD347" i="6"/>
  <c r="CD346" i="6"/>
  <c r="CD345" i="6"/>
  <c r="CD344" i="6"/>
  <c r="CD343" i="6"/>
  <c r="CD342" i="6"/>
  <c r="CD341" i="6"/>
  <c r="CD340" i="6"/>
  <c r="CD339" i="6"/>
  <c r="CD338" i="6"/>
  <c r="CD337" i="6"/>
  <c r="CD336" i="6"/>
  <c r="CD335" i="6"/>
  <c r="CD334" i="6"/>
  <c r="CD333" i="6"/>
  <c r="CD332" i="6"/>
  <c r="CD331" i="6"/>
  <c r="CD330" i="6"/>
  <c r="CD329" i="6"/>
  <c r="CD328" i="6"/>
  <c r="CD327" i="6"/>
  <c r="CD326" i="6"/>
  <c r="CD325" i="6"/>
  <c r="CD324" i="6"/>
  <c r="CD323" i="6"/>
  <c r="CD322" i="6"/>
  <c r="CD321" i="6"/>
  <c r="CD320" i="6"/>
  <c r="CD319" i="6"/>
  <c r="CD318" i="6"/>
  <c r="CD317" i="6"/>
  <c r="CD316" i="6"/>
  <c r="CD315" i="6"/>
  <c r="CD314" i="6"/>
  <c r="CD313" i="6"/>
  <c r="CD312" i="6"/>
  <c r="CD311" i="6"/>
  <c r="CD310" i="6"/>
  <c r="CD309" i="6"/>
  <c r="CD308" i="6"/>
  <c r="CD307" i="6"/>
  <c r="CD306" i="6"/>
  <c r="CD305" i="6"/>
  <c r="CD304" i="6"/>
  <c r="CD303" i="6"/>
  <c r="CD302" i="6"/>
  <c r="CD301" i="6"/>
  <c r="CD300" i="6"/>
  <c r="CD299" i="6"/>
  <c r="CD298" i="6"/>
  <c r="CD297" i="6"/>
  <c r="CD296" i="6"/>
  <c r="CD295" i="6"/>
  <c r="CD294" i="6"/>
  <c r="CD293" i="6"/>
  <c r="CD292" i="6"/>
  <c r="CD291" i="6"/>
  <c r="CD290" i="6"/>
  <c r="CD289" i="6"/>
  <c r="CD288" i="6"/>
  <c r="CD287" i="6"/>
  <c r="CD286" i="6"/>
  <c r="CD285" i="6"/>
  <c r="CD284" i="6"/>
  <c r="CD283" i="6"/>
  <c r="CD282" i="6"/>
  <c r="CD281" i="6"/>
  <c r="CD280" i="6"/>
  <c r="CD279" i="6"/>
  <c r="CD278" i="6"/>
  <c r="CD277" i="6"/>
  <c r="CD276" i="6"/>
  <c r="CD275" i="6"/>
  <c r="CD274" i="6"/>
  <c r="CD273" i="6"/>
  <c r="CD272" i="6"/>
  <c r="CD271" i="6"/>
  <c r="CD270" i="6"/>
  <c r="CD269" i="6"/>
  <c r="CD268" i="6"/>
  <c r="CD267" i="6"/>
  <c r="CD266" i="6"/>
  <c r="CD265" i="6"/>
  <c r="CD264" i="6"/>
  <c r="CD263" i="6"/>
  <c r="CD262" i="6"/>
  <c r="CD261" i="6"/>
  <c r="CD260" i="6"/>
  <c r="CD259" i="6"/>
  <c r="CD258" i="6"/>
  <c r="CD257" i="6"/>
  <c r="CD256" i="6"/>
  <c r="CD255" i="6"/>
  <c r="CD254" i="6"/>
  <c r="CD253" i="6"/>
  <c r="CD252" i="6"/>
  <c r="CD251" i="6"/>
  <c r="CD250" i="6"/>
  <c r="CD249" i="6"/>
  <c r="CD248" i="6"/>
  <c r="CD247" i="6"/>
  <c r="CD246" i="6"/>
  <c r="CD245" i="6"/>
  <c r="CD244" i="6"/>
  <c r="CD243" i="6"/>
  <c r="CD242" i="6"/>
  <c r="CD241" i="6"/>
  <c r="CD240" i="6"/>
  <c r="CD239" i="6"/>
  <c r="CD238" i="6"/>
  <c r="CD237" i="6"/>
  <c r="CD236" i="6"/>
  <c r="CD235" i="6"/>
  <c r="CD234" i="6"/>
  <c r="CD233" i="6"/>
  <c r="CD232" i="6"/>
  <c r="CD231" i="6"/>
  <c r="CD230" i="6"/>
  <c r="CD229" i="6"/>
  <c r="CD228" i="6"/>
  <c r="CD227" i="6"/>
  <c r="CD226" i="6"/>
  <c r="CD225" i="6"/>
  <c r="CD224" i="6"/>
  <c r="CD223" i="6"/>
  <c r="CD222" i="6"/>
  <c r="CD221" i="6"/>
  <c r="CD220" i="6"/>
  <c r="CD219" i="6"/>
  <c r="CD218" i="6"/>
  <c r="CD217" i="6"/>
  <c r="CD216" i="6"/>
  <c r="CD215" i="6"/>
  <c r="CD214" i="6"/>
  <c r="CD213" i="6"/>
  <c r="CD212" i="6"/>
  <c r="CD211" i="6"/>
  <c r="CD210" i="6"/>
  <c r="CD209" i="6"/>
  <c r="CD208" i="6"/>
  <c r="CD207" i="6"/>
  <c r="CD206" i="6"/>
  <c r="CD205" i="6"/>
  <c r="CD204" i="6"/>
  <c r="CD203" i="6"/>
  <c r="CD202" i="6"/>
  <c r="CD201" i="6"/>
  <c r="CD200" i="6"/>
  <c r="CD199" i="6"/>
  <c r="CD198" i="6"/>
  <c r="CD197" i="6"/>
  <c r="CD196" i="6"/>
  <c r="CD195" i="6"/>
  <c r="CD194" i="6"/>
  <c r="CD193" i="6"/>
  <c r="CD192" i="6"/>
  <c r="CD191" i="6"/>
  <c r="CD190" i="6"/>
  <c r="CD189" i="6"/>
  <c r="CD188" i="6"/>
  <c r="CD187" i="6"/>
  <c r="CD186" i="6"/>
  <c r="CD185" i="6"/>
  <c r="CD184" i="6"/>
  <c r="CD183" i="6"/>
  <c r="CD182" i="6"/>
  <c r="CD181" i="6"/>
  <c r="CD180" i="6"/>
  <c r="CD179" i="6"/>
  <c r="CD178" i="6"/>
  <c r="CD177" i="6"/>
  <c r="CD176" i="6"/>
  <c r="CD175" i="6"/>
  <c r="CD174" i="6"/>
  <c r="CD173" i="6"/>
  <c r="CD172" i="6"/>
  <c r="CD171" i="6"/>
  <c r="CD170" i="6"/>
  <c r="CD169" i="6"/>
  <c r="CD168" i="6"/>
  <c r="CD167" i="6"/>
  <c r="CD166" i="6"/>
  <c r="CD165" i="6"/>
  <c r="CD164" i="6"/>
  <c r="CD163" i="6"/>
  <c r="CD162" i="6"/>
  <c r="CD161" i="6"/>
  <c r="CD160" i="6"/>
  <c r="CD159" i="6"/>
  <c r="CD158" i="6"/>
  <c r="CD157" i="6"/>
  <c r="CD156" i="6"/>
  <c r="CD155" i="6"/>
  <c r="CD154" i="6"/>
  <c r="CD153" i="6"/>
  <c r="CD152" i="6"/>
  <c r="CD151" i="6"/>
  <c r="CD150" i="6"/>
  <c r="CD149" i="6"/>
  <c r="CD148" i="6"/>
  <c r="CD147" i="6"/>
  <c r="CD146" i="6"/>
  <c r="CD145" i="6"/>
  <c r="CD144" i="6"/>
  <c r="CD143" i="6"/>
  <c r="CD142" i="6"/>
  <c r="CD141" i="6"/>
  <c r="CD140" i="6"/>
  <c r="CD139" i="6"/>
  <c r="CD138" i="6"/>
  <c r="CD137" i="6"/>
  <c r="CD136" i="6"/>
  <c r="CD135" i="6"/>
  <c r="CD134" i="6"/>
  <c r="CD133" i="6"/>
  <c r="CD132" i="6"/>
  <c r="CD131" i="6"/>
  <c r="CD130" i="6"/>
  <c r="CD129" i="6"/>
  <c r="CD128" i="6"/>
  <c r="CD127" i="6"/>
  <c r="CD126" i="6"/>
  <c r="CD125" i="6"/>
  <c r="CD124" i="6"/>
  <c r="CD123" i="6"/>
  <c r="CD122" i="6"/>
  <c r="CD121" i="6"/>
  <c r="CD120" i="6"/>
  <c r="CD119" i="6"/>
  <c r="CD118" i="6"/>
  <c r="CD117" i="6"/>
  <c r="CD116" i="6"/>
  <c r="CD115" i="6"/>
  <c r="CD114" i="6"/>
  <c r="CD113" i="6"/>
  <c r="CD112" i="6"/>
  <c r="CD111" i="6"/>
  <c r="CD110" i="6"/>
  <c r="CD109" i="6"/>
  <c r="CD108" i="6"/>
  <c r="CD107" i="6"/>
  <c r="CD106" i="6"/>
  <c r="CD105" i="6"/>
  <c r="CD104" i="6"/>
  <c r="CD103" i="6"/>
  <c r="CD102" i="6"/>
  <c r="CD101" i="6"/>
  <c r="CD100" i="6"/>
  <c r="CD99" i="6"/>
  <c r="CD98" i="6"/>
  <c r="CD97" i="6"/>
  <c r="CD96" i="6"/>
  <c r="CD95" i="6"/>
  <c r="CD94" i="6"/>
  <c r="CD93" i="6"/>
  <c r="CD92" i="6"/>
  <c r="CD91" i="6"/>
  <c r="CD90" i="6"/>
  <c r="CD89" i="6"/>
  <c r="CD88" i="6"/>
  <c r="CD87" i="6"/>
  <c r="CD86" i="6"/>
  <c r="CD85" i="6"/>
  <c r="CD84" i="6"/>
  <c r="CD83" i="6"/>
  <c r="CD82" i="6"/>
  <c r="CD81" i="6"/>
  <c r="CD80" i="6"/>
  <c r="CD79" i="6"/>
  <c r="CD78" i="6"/>
  <c r="CD77" i="6"/>
  <c r="CD76" i="6"/>
  <c r="CD75" i="6"/>
  <c r="CD74" i="6"/>
  <c r="CD73" i="6"/>
  <c r="CD72" i="6"/>
  <c r="CD71" i="6"/>
  <c r="CD70" i="6"/>
  <c r="CD69" i="6"/>
  <c r="CD68" i="6"/>
  <c r="CD67" i="6"/>
  <c r="CD66" i="6"/>
  <c r="CD65" i="6"/>
  <c r="CD64" i="6"/>
  <c r="CD63" i="6"/>
  <c r="CD62" i="6"/>
  <c r="CD61" i="6"/>
  <c r="CD60" i="6"/>
  <c r="CD59" i="6"/>
  <c r="CD58" i="6"/>
  <c r="CD57" i="6"/>
  <c r="CD56" i="6"/>
  <c r="CD55" i="6"/>
  <c r="CD54" i="6"/>
  <c r="CD53" i="6"/>
  <c r="CD52" i="6"/>
  <c r="CD51" i="6"/>
  <c r="CD50" i="6"/>
  <c r="CD49" i="6"/>
  <c r="CD48" i="6"/>
  <c r="CD47" i="6"/>
  <c r="CD46" i="6"/>
  <c r="CD45" i="6"/>
  <c r="CD44" i="6"/>
  <c r="CD43" i="6"/>
  <c r="CD42" i="6"/>
  <c r="CD41" i="6"/>
  <c r="CD40" i="6"/>
  <c r="CD39" i="6"/>
  <c r="CD38" i="6"/>
  <c r="CD37" i="6"/>
  <c r="CD36" i="6"/>
  <c r="CD35" i="6"/>
  <c r="CD34" i="6"/>
  <c r="CD33" i="6"/>
  <c r="CD32" i="6"/>
  <c r="CD31" i="6"/>
  <c r="CD30" i="6"/>
  <c r="CD29" i="6"/>
  <c r="CD28" i="6"/>
  <c r="CD27" i="6"/>
  <c r="CD26" i="6"/>
  <c r="CD25" i="6"/>
  <c r="CD24" i="6"/>
  <c r="CD23" i="6"/>
  <c r="CD22" i="6"/>
  <c r="CD21" i="6"/>
  <c r="CD20" i="6"/>
  <c r="CD19" i="6"/>
  <c r="CD18" i="6"/>
  <c r="CD17" i="6"/>
  <c r="CD16" i="6"/>
  <c r="CD15" i="6"/>
  <c r="CD14" i="6"/>
  <c r="CD13" i="6"/>
  <c r="CD12" i="6"/>
  <c r="CD11" i="6"/>
  <c r="CD10" i="6"/>
  <c r="A924" i="15" l="1"/>
  <c r="A923" i="15"/>
  <c r="A922" i="15"/>
  <c r="A921" i="15"/>
  <c r="A920" i="15"/>
  <c r="A919" i="15"/>
  <c r="A918" i="15"/>
  <c r="A917" i="15"/>
  <c r="A916" i="15"/>
  <c r="A915" i="15"/>
  <c r="A914" i="15"/>
  <c r="A913" i="15"/>
  <c r="AA448" i="29" l="1"/>
  <c r="AA447" i="29"/>
  <c r="AA446" i="29"/>
  <c r="AA445" i="29"/>
  <c r="AA444" i="29"/>
  <c r="AA443" i="29"/>
  <c r="AA442" i="29"/>
  <c r="AA441" i="29"/>
  <c r="AA440" i="29"/>
  <c r="AA439" i="29"/>
  <c r="AA438" i="29"/>
  <c r="AA437" i="29"/>
  <c r="AA436" i="29"/>
  <c r="AA435" i="29"/>
  <c r="AA434" i="29"/>
  <c r="AA433" i="29"/>
  <c r="AA432" i="29"/>
  <c r="AA431" i="29"/>
  <c r="AA430" i="29"/>
  <c r="AA429" i="29"/>
  <c r="AA428" i="29"/>
  <c r="AA427" i="29"/>
  <c r="AA426" i="29"/>
  <c r="AA425" i="29"/>
  <c r="AA424" i="29"/>
  <c r="AA423" i="29"/>
  <c r="AA422" i="29"/>
  <c r="AA421" i="29"/>
  <c r="AA420" i="29"/>
  <c r="AA419" i="29"/>
  <c r="AA418" i="29"/>
  <c r="AA417" i="29"/>
  <c r="AA416" i="29"/>
  <c r="AA415" i="29"/>
  <c r="AA414" i="29"/>
  <c r="AA413" i="29"/>
  <c r="AA412" i="29"/>
  <c r="AA411" i="29"/>
  <c r="AA410" i="29"/>
  <c r="AA409" i="29"/>
  <c r="AA408" i="29"/>
  <c r="AA407" i="29"/>
  <c r="AA406" i="29"/>
  <c r="AA405" i="29"/>
  <c r="AA404" i="29"/>
  <c r="AA403" i="29"/>
  <c r="AA402" i="29"/>
  <c r="AA401" i="29"/>
  <c r="AA400" i="29"/>
  <c r="AA399" i="29"/>
  <c r="AA398" i="29"/>
  <c r="AA397" i="29"/>
  <c r="AA396" i="29"/>
  <c r="AA395" i="29"/>
  <c r="AA394" i="29"/>
  <c r="AA393" i="29"/>
  <c r="AA392" i="29"/>
  <c r="AA391" i="29"/>
  <c r="AA390" i="29"/>
  <c r="AA389" i="29"/>
  <c r="AA388" i="29"/>
  <c r="AA387" i="29"/>
  <c r="AA386" i="29"/>
  <c r="AA385" i="29"/>
  <c r="AA384" i="29"/>
  <c r="AA383" i="29"/>
  <c r="AA382" i="29"/>
  <c r="AA381" i="29"/>
  <c r="AA380" i="29"/>
  <c r="AA379" i="29"/>
  <c r="AA378" i="29"/>
  <c r="AA377" i="29"/>
  <c r="AA376" i="29"/>
  <c r="AA375" i="29"/>
  <c r="AA374" i="29"/>
  <c r="AA373" i="29"/>
  <c r="AA372" i="29"/>
  <c r="AA371" i="29"/>
  <c r="AA370" i="29"/>
  <c r="AA369" i="29"/>
  <c r="AA368" i="29"/>
  <c r="AA367" i="29"/>
  <c r="AA366" i="29"/>
  <c r="AA365" i="29"/>
  <c r="AA364" i="29"/>
  <c r="AA363" i="29"/>
  <c r="AA362" i="29"/>
  <c r="AA361" i="29"/>
  <c r="AA360" i="29"/>
  <c r="AA359" i="29"/>
  <c r="AA358" i="29"/>
  <c r="AA357" i="29"/>
  <c r="AA356" i="29"/>
  <c r="AA355" i="29"/>
  <c r="AA354" i="29"/>
  <c r="AA353" i="29"/>
  <c r="AA352" i="29"/>
  <c r="AA351" i="29"/>
  <c r="AA350" i="29"/>
  <c r="AA349" i="29"/>
  <c r="AA348" i="29"/>
  <c r="AA347" i="29"/>
  <c r="AA346" i="29"/>
  <c r="AA345" i="29"/>
  <c r="AA344" i="29"/>
  <c r="AA343" i="29"/>
  <c r="AA342" i="29"/>
  <c r="AA341" i="29"/>
  <c r="AA340" i="29"/>
  <c r="AA339" i="29"/>
  <c r="AA338" i="29"/>
  <c r="AA337" i="29"/>
  <c r="AA336" i="29"/>
  <c r="AA335" i="29"/>
  <c r="AA334" i="29"/>
  <c r="AA333" i="29"/>
  <c r="AA332" i="29"/>
  <c r="AA331" i="29"/>
  <c r="AA330" i="29"/>
  <c r="AA329" i="29"/>
  <c r="AA328" i="29"/>
  <c r="AA327" i="29"/>
  <c r="AA326" i="29"/>
  <c r="AA325" i="29"/>
  <c r="AA324" i="29"/>
  <c r="AA323" i="29"/>
  <c r="AA322" i="29"/>
  <c r="AA321" i="29"/>
  <c r="AA320" i="29"/>
  <c r="AA319" i="29"/>
  <c r="AA318" i="29"/>
  <c r="AA317" i="29"/>
  <c r="AA316" i="29"/>
  <c r="AA315" i="29"/>
  <c r="AA314" i="29"/>
  <c r="AA313" i="29"/>
  <c r="AA312" i="29"/>
  <c r="AA311" i="29"/>
  <c r="AA310" i="29"/>
  <c r="AA309" i="29"/>
  <c r="AA308" i="29"/>
  <c r="AA307" i="29"/>
  <c r="AA306" i="29"/>
  <c r="AA305" i="29"/>
  <c r="AA304" i="29"/>
  <c r="AA303" i="29"/>
  <c r="AA302" i="29"/>
  <c r="AA301" i="29"/>
  <c r="AA300" i="29"/>
  <c r="AA299" i="29"/>
  <c r="AA298" i="29"/>
  <c r="AA297" i="29"/>
  <c r="AA296" i="29"/>
  <c r="AA295" i="29"/>
  <c r="AA294" i="29"/>
  <c r="AA293" i="29"/>
  <c r="AA292" i="29"/>
  <c r="AA291" i="29"/>
  <c r="AA290" i="29"/>
  <c r="AA289" i="29"/>
  <c r="AA288" i="29"/>
  <c r="AA287" i="29"/>
  <c r="AA286" i="29"/>
  <c r="AA285" i="29"/>
  <c r="AA284" i="29"/>
  <c r="AA283" i="29"/>
  <c r="AA282" i="29"/>
  <c r="AA281" i="29"/>
  <c r="AA280" i="29"/>
  <c r="AA279" i="29"/>
  <c r="AA278" i="29"/>
  <c r="AA277" i="29"/>
  <c r="AA276" i="29"/>
  <c r="AA275" i="29"/>
  <c r="AA274" i="29"/>
  <c r="AA273" i="29"/>
  <c r="AA272" i="29"/>
  <c r="AA271" i="29"/>
  <c r="AA270" i="29"/>
  <c r="AA269" i="29"/>
  <c r="AA268" i="29"/>
  <c r="AA267" i="29"/>
  <c r="AA266" i="29"/>
  <c r="AA265" i="29"/>
  <c r="AA264" i="29"/>
  <c r="AA263" i="29"/>
  <c r="AA262" i="29"/>
  <c r="AA261" i="29"/>
  <c r="AA260" i="29"/>
  <c r="AA259" i="29"/>
  <c r="AA258" i="29"/>
  <c r="AA257" i="29"/>
  <c r="AA256" i="29"/>
  <c r="AA255" i="29"/>
  <c r="AA254" i="29"/>
  <c r="AA253" i="29"/>
  <c r="AA252" i="29"/>
  <c r="AA251" i="29"/>
  <c r="AA250" i="29"/>
  <c r="AA249" i="29"/>
  <c r="AA248" i="29"/>
  <c r="AA247" i="29"/>
  <c r="AA246" i="29"/>
  <c r="AA245" i="29"/>
  <c r="AA244" i="29"/>
  <c r="AA243" i="29"/>
  <c r="AA242" i="29"/>
  <c r="AA241" i="29"/>
  <c r="AA240" i="29"/>
  <c r="AA239" i="29"/>
  <c r="AA238" i="29"/>
  <c r="AA237" i="29"/>
  <c r="AA236" i="29"/>
  <c r="AA235" i="29"/>
  <c r="AA234" i="29"/>
  <c r="AA233" i="29"/>
  <c r="AA232" i="29"/>
  <c r="AA231" i="29"/>
  <c r="AA230" i="29"/>
  <c r="AA229" i="29"/>
  <c r="AA228" i="29"/>
  <c r="AA227" i="29"/>
  <c r="AA226" i="29"/>
  <c r="AA225" i="29"/>
  <c r="AA224" i="29"/>
  <c r="AA223" i="29"/>
  <c r="AA222" i="29"/>
  <c r="AA221" i="29"/>
  <c r="AA220" i="29"/>
  <c r="AA219" i="29"/>
  <c r="AA218" i="29"/>
  <c r="AA217" i="29"/>
  <c r="AA216" i="29"/>
  <c r="AA215" i="29"/>
  <c r="AA214" i="29"/>
  <c r="AA213" i="29"/>
  <c r="AA212" i="29"/>
  <c r="AA211" i="29"/>
  <c r="AA210" i="29"/>
  <c r="AA209" i="29"/>
  <c r="AA208" i="29"/>
  <c r="AA207" i="29"/>
  <c r="AA206" i="29"/>
  <c r="AA205" i="29"/>
  <c r="AA204" i="29"/>
  <c r="AA203" i="29"/>
  <c r="AA202" i="29"/>
  <c r="AA201" i="29"/>
  <c r="AA200" i="29"/>
  <c r="AA199" i="29"/>
  <c r="AA198" i="29"/>
  <c r="AA197" i="29"/>
  <c r="AA196" i="29"/>
  <c r="AA195" i="29"/>
  <c r="AA194" i="29"/>
  <c r="AA193" i="29"/>
  <c r="AA192" i="29"/>
  <c r="AA191" i="29"/>
  <c r="AA190" i="29"/>
  <c r="AA189" i="29"/>
  <c r="AA188" i="29"/>
  <c r="AA187" i="29"/>
  <c r="AA186" i="29"/>
  <c r="AA185" i="29"/>
  <c r="AA184" i="29"/>
  <c r="AA183" i="29"/>
  <c r="AA182" i="29"/>
  <c r="AA181" i="29"/>
  <c r="AA180" i="29"/>
  <c r="AA179" i="29"/>
  <c r="AA178" i="29"/>
  <c r="AA177" i="29"/>
  <c r="AA176" i="29"/>
  <c r="AA175" i="29"/>
  <c r="AA174" i="29"/>
  <c r="AA173" i="29"/>
  <c r="AA172" i="29"/>
  <c r="AA171" i="29"/>
  <c r="AA170" i="29"/>
  <c r="AA169" i="29"/>
  <c r="AA168" i="29"/>
  <c r="AA167" i="29"/>
  <c r="AA166" i="29"/>
  <c r="AA165" i="29"/>
  <c r="AA164" i="29"/>
  <c r="AA163" i="29"/>
  <c r="AA162" i="29"/>
  <c r="AA161" i="29"/>
  <c r="AA160" i="29"/>
  <c r="AA159" i="29"/>
  <c r="AA158" i="29"/>
  <c r="AA157" i="29"/>
  <c r="AA156" i="29"/>
  <c r="AA155" i="29"/>
  <c r="AA154" i="29"/>
  <c r="AA153" i="29"/>
  <c r="AA152" i="29"/>
  <c r="AA151" i="29"/>
  <c r="AA150" i="29"/>
  <c r="AA149" i="29"/>
  <c r="AA148" i="29"/>
  <c r="AA147" i="29"/>
  <c r="AA146" i="29"/>
  <c r="AA145" i="29"/>
  <c r="AA144" i="29"/>
  <c r="AA143" i="29"/>
  <c r="AA142" i="29"/>
  <c r="AA141" i="29"/>
  <c r="AA140" i="29"/>
  <c r="AA139" i="29"/>
  <c r="AA138" i="29"/>
  <c r="AA137" i="29"/>
  <c r="AA136" i="29"/>
  <c r="AA135" i="29"/>
  <c r="AA134" i="29"/>
  <c r="AA133" i="29"/>
  <c r="AA132" i="29"/>
  <c r="AA131" i="29"/>
  <c r="AA130" i="29"/>
  <c r="AA129" i="29"/>
  <c r="AA128" i="29"/>
  <c r="AA127" i="29"/>
  <c r="AA126" i="29"/>
  <c r="AA125" i="29"/>
  <c r="AA124" i="29"/>
  <c r="AA123" i="29"/>
  <c r="AA122" i="29"/>
  <c r="AA121" i="29"/>
  <c r="AA120" i="29"/>
  <c r="AA119" i="29"/>
  <c r="AA118" i="29"/>
  <c r="AA117" i="29"/>
  <c r="AA116" i="29"/>
  <c r="AA115" i="29"/>
  <c r="AA114" i="29"/>
  <c r="AA113" i="29"/>
  <c r="AA112" i="29"/>
  <c r="AA111" i="29"/>
  <c r="AA110" i="29"/>
  <c r="AA109" i="29"/>
  <c r="AA108" i="29"/>
  <c r="AA107" i="29"/>
  <c r="AA106" i="29"/>
  <c r="AA105" i="29"/>
  <c r="AA104" i="29"/>
  <c r="AA103" i="29"/>
  <c r="AA102" i="29"/>
  <c r="AA101" i="29"/>
  <c r="AA100" i="29"/>
  <c r="AA99" i="29"/>
  <c r="AA98" i="29"/>
  <c r="AA97" i="29"/>
  <c r="AA96" i="29"/>
  <c r="AA95" i="29"/>
  <c r="AA94" i="29"/>
  <c r="AA93" i="29"/>
  <c r="AA92" i="29"/>
  <c r="AA91" i="29"/>
  <c r="AA90" i="29"/>
  <c r="AA89" i="29"/>
  <c r="AA88" i="29"/>
  <c r="AA87" i="29"/>
  <c r="AA86" i="29"/>
  <c r="AA85" i="29"/>
  <c r="AA84" i="29"/>
  <c r="AA83" i="29"/>
  <c r="AA82" i="29"/>
  <c r="AA81" i="29"/>
  <c r="AA80" i="29"/>
  <c r="AA79" i="29"/>
  <c r="AA78" i="29"/>
  <c r="AA77" i="29"/>
  <c r="AA76" i="29"/>
  <c r="AA75" i="29"/>
  <c r="AA74" i="29"/>
  <c r="AA73" i="29"/>
  <c r="AA72" i="29"/>
  <c r="AA71" i="29"/>
  <c r="AA70" i="29"/>
  <c r="AA69" i="29"/>
  <c r="AA68" i="29"/>
  <c r="AA67" i="29"/>
  <c r="AA66" i="29"/>
  <c r="AA65" i="29"/>
  <c r="AA64" i="29"/>
  <c r="AA63" i="29"/>
  <c r="AA62" i="29"/>
  <c r="AA61" i="29"/>
  <c r="AA60" i="29"/>
  <c r="AA59" i="29"/>
  <c r="AA58" i="29"/>
  <c r="AA57" i="29"/>
  <c r="AA56" i="29"/>
  <c r="AA55" i="29"/>
  <c r="AA54" i="29"/>
  <c r="AA53" i="29"/>
  <c r="AA52" i="29"/>
  <c r="AA51" i="29"/>
  <c r="AA50" i="29"/>
  <c r="AA49" i="29"/>
  <c r="AA48" i="29"/>
  <c r="AA47" i="29"/>
  <c r="AA46" i="29"/>
  <c r="AA45" i="29"/>
  <c r="AA44" i="29"/>
  <c r="AA43" i="29"/>
  <c r="AA42" i="29"/>
  <c r="AA41" i="29"/>
  <c r="AA40" i="29"/>
  <c r="AA39" i="29"/>
  <c r="AA38" i="29"/>
  <c r="AA37" i="29"/>
  <c r="AA36" i="29"/>
  <c r="AA35" i="29"/>
  <c r="AA34" i="29"/>
  <c r="AA33" i="29"/>
  <c r="AA32" i="29"/>
  <c r="AA31" i="29"/>
  <c r="AA30" i="29"/>
  <c r="AA29" i="29"/>
  <c r="AA28" i="29"/>
  <c r="AA27" i="29"/>
  <c r="AA26" i="29"/>
  <c r="AA25" i="29"/>
  <c r="AA24" i="29"/>
  <c r="AA23" i="29"/>
  <c r="AA22" i="29"/>
  <c r="AA21" i="29"/>
  <c r="AA20" i="29"/>
  <c r="AA19" i="29"/>
  <c r="AA18" i="29"/>
  <c r="AA17" i="29"/>
  <c r="AA16" i="29"/>
  <c r="AA15" i="29"/>
  <c r="AA14" i="29"/>
  <c r="AA13" i="29"/>
  <c r="AA12" i="29"/>
  <c r="AA11" i="29"/>
  <c r="AA10" i="29"/>
  <c r="Y448" i="29" l="1"/>
  <c r="Y447" i="29"/>
  <c r="Y446" i="29"/>
  <c r="Y445" i="29"/>
  <c r="Y444" i="29"/>
  <c r="Y443" i="29"/>
  <c r="Y442" i="29"/>
  <c r="Y441" i="29"/>
  <c r="Y440" i="29"/>
  <c r="Y439" i="29"/>
  <c r="Y438" i="29"/>
  <c r="Y437" i="29"/>
  <c r="Y436" i="29"/>
  <c r="Y435" i="29"/>
  <c r="Y434" i="29"/>
  <c r="Y433" i="29"/>
  <c r="Y432" i="29"/>
  <c r="Y431" i="29"/>
  <c r="Y430" i="29"/>
  <c r="Y429" i="29"/>
  <c r="Y428" i="29"/>
  <c r="Y427" i="29"/>
  <c r="Y426" i="29"/>
  <c r="Y425" i="29"/>
  <c r="Y424" i="29"/>
  <c r="Y423" i="29"/>
  <c r="Y422" i="29"/>
  <c r="Y421" i="29"/>
  <c r="Y420" i="29"/>
  <c r="Y419" i="29"/>
  <c r="Y418" i="29"/>
  <c r="Y417" i="29"/>
  <c r="Y416" i="29"/>
  <c r="Y415" i="29"/>
  <c r="Y414" i="29"/>
  <c r="Y413" i="29"/>
  <c r="Y412" i="29"/>
  <c r="Y411" i="29"/>
  <c r="Y410" i="29"/>
  <c r="Y409" i="29"/>
  <c r="Y408" i="29"/>
  <c r="Y407" i="29"/>
  <c r="Y406" i="29"/>
  <c r="Y405" i="29"/>
  <c r="Y404" i="29"/>
  <c r="Y403" i="29"/>
  <c r="Y402" i="29"/>
  <c r="Y401" i="29"/>
  <c r="Y400" i="29"/>
  <c r="Y399" i="29"/>
  <c r="Y398" i="29"/>
  <c r="Y397" i="29"/>
  <c r="Y396" i="29"/>
  <c r="Y395" i="29"/>
  <c r="Y394" i="29"/>
  <c r="Y393" i="29"/>
  <c r="Y392" i="29"/>
  <c r="Y391" i="29"/>
  <c r="Y390" i="29"/>
  <c r="Y389" i="29"/>
  <c r="Y388" i="29"/>
  <c r="Y387" i="29"/>
  <c r="Y386" i="29"/>
  <c r="Y385" i="29"/>
  <c r="Y384" i="29"/>
  <c r="Y383" i="29"/>
  <c r="Y382" i="29"/>
  <c r="Y381" i="29"/>
  <c r="Y380" i="29"/>
  <c r="Y379" i="29"/>
  <c r="Y378" i="29"/>
  <c r="Y377" i="29"/>
  <c r="Y376" i="29"/>
  <c r="Y375" i="29"/>
  <c r="Y374" i="29"/>
  <c r="Y373" i="29"/>
  <c r="Y372" i="29"/>
  <c r="Y371" i="29"/>
  <c r="Y370" i="29"/>
  <c r="Y369" i="29"/>
  <c r="Y368" i="29"/>
  <c r="Y367" i="29"/>
  <c r="Y366" i="29"/>
  <c r="Y365" i="29"/>
  <c r="Y364" i="29"/>
  <c r="Y363" i="29"/>
  <c r="Y362" i="29"/>
  <c r="Y361" i="29"/>
  <c r="Y360" i="29"/>
  <c r="Y359" i="29"/>
  <c r="Y358" i="29"/>
  <c r="Y357" i="29"/>
  <c r="Y356" i="29"/>
  <c r="Y355" i="29"/>
  <c r="Y354" i="29"/>
  <c r="Y353" i="29"/>
  <c r="Y352" i="29"/>
  <c r="Y351" i="29"/>
  <c r="Y350" i="29"/>
  <c r="Y349" i="29"/>
  <c r="Y348" i="29"/>
  <c r="Y347" i="29"/>
  <c r="Y346" i="29"/>
  <c r="Y345" i="29"/>
  <c r="Y344" i="29"/>
  <c r="Y343" i="29"/>
  <c r="Y342" i="29"/>
  <c r="Y341" i="29"/>
  <c r="Y340" i="29"/>
  <c r="Y339" i="29"/>
  <c r="Y338" i="29"/>
  <c r="Y337" i="29"/>
  <c r="Y336" i="29"/>
  <c r="Y335" i="29"/>
  <c r="Y334" i="29"/>
  <c r="Y333" i="29"/>
  <c r="Y332" i="29"/>
  <c r="Y331" i="29"/>
  <c r="Y330" i="29"/>
  <c r="Y329" i="29"/>
  <c r="Y328" i="29"/>
  <c r="Y327" i="29"/>
  <c r="Y326" i="29"/>
  <c r="Y325" i="29"/>
  <c r="Y324" i="29"/>
  <c r="Y323" i="29"/>
  <c r="Y322" i="29"/>
  <c r="Y321" i="29"/>
  <c r="Y320" i="29"/>
  <c r="Y319" i="29"/>
  <c r="Y318" i="29"/>
  <c r="Y317" i="29"/>
  <c r="Y316" i="29"/>
  <c r="Y315" i="29"/>
  <c r="Y314" i="29"/>
  <c r="Y313" i="29"/>
  <c r="Y312" i="29"/>
  <c r="Y311" i="29"/>
  <c r="Y310" i="29"/>
  <c r="Y309" i="29"/>
  <c r="Y308" i="29"/>
  <c r="Y307" i="29"/>
  <c r="Y306" i="29"/>
  <c r="Y305" i="29"/>
  <c r="Y304" i="29"/>
  <c r="Y303" i="29"/>
  <c r="Y302" i="29"/>
  <c r="Y301" i="29"/>
  <c r="Y300" i="29"/>
  <c r="Y299" i="29"/>
  <c r="Y298" i="29"/>
  <c r="Y297" i="29"/>
  <c r="Y296" i="29"/>
  <c r="Y295" i="29"/>
  <c r="Y294" i="29"/>
  <c r="Y293" i="29"/>
  <c r="Y292" i="29"/>
  <c r="Y291" i="29"/>
  <c r="Y290" i="29"/>
  <c r="Y289" i="29"/>
  <c r="Y288" i="29"/>
  <c r="Y287" i="29"/>
  <c r="Y286" i="29"/>
  <c r="Y285" i="29"/>
  <c r="Y284" i="29"/>
  <c r="Y283" i="29"/>
  <c r="Y282" i="29"/>
  <c r="Y281" i="29"/>
  <c r="Y280" i="29"/>
  <c r="Y279" i="29"/>
  <c r="Y278" i="29"/>
  <c r="Y277" i="29"/>
  <c r="Y276" i="29"/>
  <c r="Y275" i="29"/>
  <c r="Y274" i="29"/>
  <c r="Y273" i="29"/>
  <c r="Y272" i="29"/>
  <c r="Y271" i="29"/>
  <c r="Y270" i="29"/>
  <c r="Y269" i="29"/>
  <c r="Y268" i="29"/>
  <c r="Y267" i="29"/>
  <c r="Y266" i="29"/>
  <c r="Y265" i="29"/>
  <c r="Y264" i="29"/>
  <c r="Y263" i="29"/>
  <c r="Y262" i="29"/>
  <c r="Y261" i="29"/>
  <c r="Y260" i="29"/>
  <c r="Y259" i="29"/>
  <c r="Y258" i="29"/>
  <c r="Y257" i="29"/>
  <c r="Y256" i="29"/>
  <c r="Y255" i="29"/>
  <c r="Y254" i="29"/>
  <c r="Y253" i="29"/>
  <c r="Y252" i="29"/>
  <c r="Y251" i="29"/>
  <c r="Y250" i="29"/>
  <c r="Y249" i="29"/>
  <c r="Y248" i="29"/>
  <c r="Y247" i="29"/>
  <c r="Y246" i="29"/>
  <c r="Y245" i="29"/>
  <c r="Y244" i="29"/>
  <c r="Y243" i="29"/>
  <c r="Y242" i="29"/>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Y190" i="29"/>
  <c r="Y189" i="29"/>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Y153" i="29"/>
  <c r="Y152" i="29"/>
  <c r="Y151" i="29"/>
  <c r="Y150" i="29"/>
  <c r="Y149" i="29"/>
  <c r="Y148" i="29"/>
  <c r="Y147" i="29"/>
  <c r="Y146" i="29"/>
  <c r="Y145" i="29"/>
  <c r="Y144" i="29"/>
  <c r="Y143" i="29"/>
  <c r="Y142" i="29"/>
  <c r="Y141" i="29"/>
  <c r="Y140" i="29"/>
  <c r="Y139" i="29"/>
  <c r="Y138" i="29"/>
  <c r="Y137" i="29"/>
  <c r="Y136" i="29"/>
  <c r="Y135" i="29"/>
  <c r="Y134" i="29"/>
  <c r="Y133" i="29"/>
  <c r="Y132" i="29"/>
  <c r="Y131" i="29"/>
  <c r="Y130" i="29"/>
  <c r="Y129" i="29"/>
  <c r="Y128" i="29"/>
  <c r="Y127" i="29"/>
  <c r="Y126" i="29"/>
  <c r="Y125" i="29"/>
  <c r="Y124" i="29"/>
  <c r="Y123" i="29"/>
  <c r="Y122" i="29"/>
  <c r="Y121" i="29"/>
  <c r="Y120" i="29"/>
  <c r="Y119" i="29"/>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Y17" i="29"/>
  <c r="Y16" i="29"/>
  <c r="Y15" i="29"/>
  <c r="Y14" i="29"/>
  <c r="Y13" i="29"/>
  <c r="Y12" i="29"/>
  <c r="Y11" i="29"/>
  <c r="Y10" i="29"/>
  <c r="AF448" i="6"/>
  <c r="AF447" i="6"/>
  <c r="AF446" i="6"/>
  <c r="AF445" i="6"/>
  <c r="AF444" i="6"/>
  <c r="AF443" i="6"/>
  <c r="AF442" i="6"/>
  <c r="AF441" i="6"/>
  <c r="AF440" i="6"/>
  <c r="AF439" i="6"/>
  <c r="AF438" i="6"/>
  <c r="AF437" i="6"/>
  <c r="AF436" i="6"/>
  <c r="AF435" i="6"/>
  <c r="AF434" i="6"/>
  <c r="AF433" i="6"/>
  <c r="AF432" i="6"/>
  <c r="AF431" i="6"/>
  <c r="AF430" i="6"/>
  <c r="AF429" i="6"/>
  <c r="AF428" i="6"/>
  <c r="AF427" i="6"/>
  <c r="AF426" i="6"/>
  <c r="AF425" i="6"/>
  <c r="AF424" i="6"/>
  <c r="AF423" i="6"/>
  <c r="AF422" i="6"/>
  <c r="AF421" i="6"/>
  <c r="AF420" i="6"/>
  <c r="AF419" i="6"/>
  <c r="AF418" i="6"/>
  <c r="AF417" i="6"/>
  <c r="AF416" i="6"/>
  <c r="AF415" i="6"/>
  <c r="AF414" i="6"/>
  <c r="AF413" i="6"/>
  <c r="AF412" i="6"/>
  <c r="AF411" i="6"/>
  <c r="AF410" i="6"/>
  <c r="AF409" i="6"/>
  <c r="AF408" i="6"/>
  <c r="AF407" i="6"/>
  <c r="AF406" i="6"/>
  <c r="AF405" i="6"/>
  <c r="AF404" i="6"/>
  <c r="AF403" i="6"/>
  <c r="AF402" i="6"/>
  <c r="AF401" i="6"/>
  <c r="AF400" i="6"/>
  <c r="AF399" i="6"/>
  <c r="AF398" i="6"/>
  <c r="AF397" i="6"/>
  <c r="AF396" i="6"/>
  <c r="AF395" i="6"/>
  <c r="AF394" i="6"/>
  <c r="AF393" i="6"/>
  <c r="AF392" i="6"/>
  <c r="AF391" i="6"/>
  <c r="AF390" i="6"/>
  <c r="AF389" i="6"/>
  <c r="AF388" i="6"/>
  <c r="AF387" i="6"/>
  <c r="AF386" i="6"/>
  <c r="AF385" i="6"/>
  <c r="AF384" i="6"/>
  <c r="AF383" i="6"/>
  <c r="AF382" i="6"/>
  <c r="AF381" i="6"/>
  <c r="AF380" i="6"/>
  <c r="AF379" i="6"/>
  <c r="AF378" i="6"/>
  <c r="AF377" i="6"/>
  <c r="AF376" i="6"/>
  <c r="AF375" i="6"/>
  <c r="AF374" i="6"/>
  <c r="AF373" i="6"/>
  <c r="AF372" i="6"/>
  <c r="AF371" i="6"/>
  <c r="AF370" i="6"/>
  <c r="AF369" i="6"/>
  <c r="AF368" i="6"/>
  <c r="AF367" i="6"/>
  <c r="AF366" i="6"/>
  <c r="AF365" i="6"/>
  <c r="AF364" i="6"/>
  <c r="AF363" i="6"/>
  <c r="AF362" i="6"/>
  <c r="AF360" i="6"/>
  <c r="AF359" i="6"/>
  <c r="AF358" i="6"/>
  <c r="AF357" i="6"/>
  <c r="AF356" i="6"/>
  <c r="AF355" i="6"/>
  <c r="AF354" i="6"/>
  <c r="AF353" i="6"/>
  <c r="AF352" i="6"/>
  <c r="AF351" i="6"/>
  <c r="AF350" i="6"/>
  <c r="AF349" i="6"/>
  <c r="AF348" i="6"/>
  <c r="AF347" i="6"/>
  <c r="AF346" i="6"/>
  <c r="AF345" i="6"/>
  <c r="AF344" i="6"/>
  <c r="AF343" i="6"/>
  <c r="AF342" i="6"/>
  <c r="AF341" i="6"/>
  <c r="AF340" i="6"/>
  <c r="AF339" i="6"/>
  <c r="AF338" i="6"/>
  <c r="AF337" i="6"/>
  <c r="AF336" i="6"/>
  <c r="AF335" i="6"/>
  <c r="AF334" i="6"/>
  <c r="AF333" i="6"/>
  <c r="AF332" i="6"/>
  <c r="AF331" i="6"/>
  <c r="AF330" i="6"/>
  <c r="AF329" i="6"/>
  <c r="AF328" i="6"/>
  <c r="AF327" i="6"/>
  <c r="AF326" i="6"/>
  <c r="AF325" i="6"/>
  <c r="AF324" i="6"/>
  <c r="AF323" i="6"/>
  <c r="AF322" i="6"/>
  <c r="AF321" i="6"/>
  <c r="AF320" i="6"/>
  <c r="AF319" i="6"/>
  <c r="AF318" i="6"/>
  <c r="AF317" i="6"/>
  <c r="AF316" i="6"/>
  <c r="AF315" i="6"/>
  <c r="AF314" i="6"/>
  <c r="AF313" i="6"/>
  <c r="AF312" i="6"/>
  <c r="AF311" i="6"/>
  <c r="AF310" i="6"/>
  <c r="AF309" i="6"/>
  <c r="AF308" i="6"/>
  <c r="AF307" i="6"/>
  <c r="AF306" i="6"/>
  <c r="AF305" i="6"/>
  <c r="AF304" i="6"/>
  <c r="AF303" i="6"/>
  <c r="AF302" i="6"/>
  <c r="AF301" i="6"/>
  <c r="AF300" i="6"/>
  <c r="AF299" i="6"/>
  <c r="AF298" i="6"/>
  <c r="AF297" i="6"/>
  <c r="AF296" i="6"/>
  <c r="AF295" i="6"/>
  <c r="AF294" i="6"/>
  <c r="AF293" i="6"/>
  <c r="AF292" i="6"/>
  <c r="AF291" i="6"/>
  <c r="AF290" i="6"/>
  <c r="AF289" i="6"/>
  <c r="AF288" i="6"/>
  <c r="AF287" i="6"/>
  <c r="AF286" i="6"/>
  <c r="AF285" i="6"/>
  <c r="AF284" i="6"/>
  <c r="AF283" i="6"/>
  <c r="AF282" i="6"/>
  <c r="AF281" i="6"/>
  <c r="AF280" i="6"/>
  <c r="AF279" i="6"/>
  <c r="AF278" i="6"/>
  <c r="AF277" i="6"/>
  <c r="AF276" i="6"/>
  <c r="AF275" i="6"/>
  <c r="AF274" i="6"/>
  <c r="AF273" i="6"/>
  <c r="AF272" i="6"/>
  <c r="AF271" i="6"/>
  <c r="AF270" i="6"/>
  <c r="AF269" i="6"/>
  <c r="AF268" i="6"/>
  <c r="AF267" i="6"/>
  <c r="AF266" i="6"/>
  <c r="AF265" i="6"/>
  <c r="AF264" i="6"/>
  <c r="AF263" i="6"/>
  <c r="AF262" i="6"/>
  <c r="AF261" i="6"/>
  <c r="AF260" i="6"/>
  <c r="AF259" i="6"/>
  <c r="AF258" i="6"/>
  <c r="AF257" i="6"/>
  <c r="AF256" i="6"/>
  <c r="AF255" i="6"/>
  <c r="AF254" i="6"/>
  <c r="AF253" i="6"/>
  <c r="AF252" i="6"/>
  <c r="AF251" i="6"/>
  <c r="AF250" i="6"/>
  <c r="AF249" i="6"/>
  <c r="AF248" i="6"/>
  <c r="AF247" i="6"/>
  <c r="AF246" i="6"/>
  <c r="AF245" i="6"/>
  <c r="AF244" i="6"/>
  <c r="AF243" i="6"/>
  <c r="AF242" i="6"/>
  <c r="AF241" i="6"/>
  <c r="AF240" i="6"/>
  <c r="AF239" i="6"/>
  <c r="AF238" i="6"/>
  <c r="AF237" i="6"/>
  <c r="AF236" i="6"/>
  <c r="AF235" i="6"/>
  <c r="AF234" i="6"/>
  <c r="AF233" i="6"/>
  <c r="AF232" i="6"/>
  <c r="AF231" i="6"/>
  <c r="AF230" i="6"/>
  <c r="AF229" i="6"/>
  <c r="AF228" i="6"/>
  <c r="AF227" i="6"/>
  <c r="AF226" i="6"/>
  <c r="AF225" i="6"/>
  <c r="AF224" i="6"/>
  <c r="AF223" i="6"/>
  <c r="AF222" i="6"/>
  <c r="AF221" i="6"/>
  <c r="AF220" i="6"/>
  <c r="AF219" i="6"/>
  <c r="AF218" i="6"/>
  <c r="AF217" i="6"/>
  <c r="AF216" i="6"/>
  <c r="AF215" i="6"/>
  <c r="AF214" i="6"/>
  <c r="AF213" i="6"/>
  <c r="AF212" i="6"/>
  <c r="AF211" i="6"/>
  <c r="AF210" i="6"/>
  <c r="AF209" i="6"/>
  <c r="AF208" i="6"/>
  <c r="AF207" i="6"/>
  <c r="AF206" i="6"/>
  <c r="AF205" i="6"/>
  <c r="AF204" i="6"/>
  <c r="AF203" i="6"/>
  <c r="AF202" i="6"/>
  <c r="AF201" i="6"/>
  <c r="AF200" i="6"/>
  <c r="AF199" i="6"/>
  <c r="AF198" i="6"/>
  <c r="AF197" i="6"/>
  <c r="AF196" i="6"/>
  <c r="AF195" i="6"/>
  <c r="AF194" i="6"/>
  <c r="AF193" i="6"/>
  <c r="AF192" i="6"/>
  <c r="AF191" i="6"/>
  <c r="AF190" i="6"/>
  <c r="AF189" i="6"/>
  <c r="AF188" i="6"/>
  <c r="AF187" i="6"/>
  <c r="AF186" i="6"/>
  <c r="AF185" i="6"/>
  <c r="AF184" i="6"/>
  <c r="AF183" i="6"/>
  <c r="AF182" i="6"/>
  <c r="AF181" i="6"/>
  <c r="AF180" i="6"/>
  <c r="AF179" i="6"/>
  <c r="AF178" i="6"/>
  <c r="AF177" i="6"/>
  <c r="AF176" i="6"/>
  <c r="AF175" i="6"/>
  <c r="AF174" i="6"/>
  <c r="AF173" i="6"/>
  <c r="AF172" i="6"/>
  <c r="AF171" i="6"/>
  <c r="AF170" i="6"/>
  <c r="AF169" i="6"/>
  <c r="AF168" i="6"/>
  <c r="AF167" i="6"/>
  <c r="AF166" i="6"/>
  <c r="AF165" i="6"/>
  <c r="AF164" i="6"/>
  <c r="AF163" i="6"/>
  <c r="AF162" i="6"/>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7" i="6"/>
  <c r="AF136" i="6"/>
  <c r="AF135" i="6"/>
  <c r="AF134" i="6"/>
  <c r="AF133" i="6"/>
  <c r="AF132" i="6"/>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D361" i="6"/>
  <c r="AI1" i="8" l="1"/>
  <c r="S1057" i="27"/>
  <c r="S1056" i="27"/>
  <c r="S1055" i="27"/>
  <c r="S1054" i="27"/>
  <c r="S1053" i="27"/>
  <c r="S1052" i="27"/>
  <c r="S1051" i="27"/>
  <c r="S1050" i="27"/>
  <c r="S1049" i="27"/>
  <c r="S1048" i="27"/>
  <c r="S1047" i="27"/>
  <c r="S1046" i="27"/>
  <c r="S1045" i="27"/>
  <c r="S1044" i="27"/>
  <c r="S1043" i="27"/>
  <c r="S1042" i="27"/>
  <c r="S1041" i="27"/>
  <c r="S1040" i="27"/>
  <c r="S1039" i="27"/>
  <c r="S1038" i="27"/>
  <c r="S1037" i="27"/>
  <c r="S1036" i="27"/>
  <c r="S1035" i="27"/>
  <c r="S1034" i="27"/>
  <c r="S1033" i="27"/>
  <c r="S1032" i="27"/>
  <c r="S1031" i="27"/>
  <c r="S1030" i="27"/>
  <c r="S1029" i="27"/>
  <c r="S1028" i="27"/>
  <c r="S1027" i="27"/>
  <c r="S1026" i="27"/>
  <c r="S1025" i="27"/>
  <c r="S1024" i="27"/>
  <c r="S1023" i="27"/>
  <c r="S1022" i="27"/>
  <c r="S1021" i="27"/>
  <c r="S1020" i="27"/>
  <c r="S1019" i="27"/>
  <c r="S1018" i="27"/>
  <c r="S1017" i="27"/>
  <c r="S1016" i="27"/>
  <c r="S1015" i="27"/>
  <c r="S1014" i="27"/>
  <c r="S1013" i="27"/>
  <c r="S1012" i="27"/>
  <c r="S1011" i="27"/>
  <c r="S1010" i="27"/>
  <c r="S1009" i="27"/>
  <c r="S1008" i="27"/>
  <c r="S1007" i="27"/>
  <c r="S1006" i="27"/>
  <c r="S1005" i="27"/>
  <c r="S1004" i="27"/>
  <c r="S1003" i="27"/>
  <c r="S1002" i="27"/>
  <c r="S1001" i="27"/>
  <c r="S1000" i="27"/>
  <c r="S999" i="27"/>
  <c r="S998" i="27"/>
  <c r="S997" i="27"/>
  <c r="S996" i="27"/>
  <c r="S995" i="27"/>
  <c r="S994" i="27"/>
  <c r="S993" i="27"/>
  <c r="S992" i="27"/>
  <c r="S991" i="27"/>
  <c r="S990" i="27"/>
  <c r="S989" i="27"/>
  <c r="S988" i="27"/>
  <c r="S987" i="27"/>
  <c r="S986" i="27"/>
  <c r="S985" i="27"/>
  <c r="S984" i="27"/>
  <c r="S983" i="27"/>
  <c r="S982" i="27"/>
  <c r="S981" i="27"/>
  <c r="S980" i="27"/>
  <c r="S979" i="27"/>
  <c r="S978" i="27"/>
  <c r="S977" i="27"/>
  <c r="S976" i="27"/>
  <c r="S975" i="27"/>
  <c r="S974" i="27"/>
  <c r="S973" i="27"/>
  <c r="S972" i="27"/>
  <c r="S971" i="27"/>
  <c r="S970" i="27"/>
  <c r="S969" i="27"/>
  <c r="S968" i="27"/>
  <c r="S967" i="27"/>
  <c r="S966" i="27"/>
  <c r="S965" i="27"/>
  <c r="S964" i="27"/>
  <c r="S963" i="27"/>
  <c r="S962" i="27"/>
  <c r="S961" i="27"/>
  <c r="S960" i="27"/>
  <c r="S959" i="27"/>
  <c r="S958" i="27"/>
  <c r="S957" i="27"/>
  <c r="S956" i="27"/>
  <c r="S955" i="27"/>
  <c r="S954" i="27"/>
  <c r="S953" i="27"/>
  <c r="S952" i="27"/>
  <c r="S951" i="27"/>
  <c r="S950" i="27"/>
  <c r="S949" i="27"/>
  <c r="S948" i="27"/>
  <c r="S947" i="27"/>
  <c r="S946" i="27"/>
  <c r="S945" i="27"/>
  <c r="S944" i="27"/>
  <c r="S943" i="27"/>
  <c r="S942" i="27"/>
  <c r="S941" i="27"/>
  <c r="S940" i="27"/>
  <c r="S939" i="27"/>
  <c r="S938" i="27"/>
  <c r="S937" i="27"/>
  <c r="S936" i="27"/>
  <c r="S935" i="27"/>
  <c r="S934" i="27"/>
  <c r="S933" i="27"/>
  <c r="S932" i="27"/>
  <c r="S931" i="27"/>
  <c r="S930" i="27"/>
  <c r="S929" i="27"/>
  <c r="S928" i="27"/>
  <c r="S927" i="27"/>
  <c r="S926" i="27"/>
  <c r="S925" i="27"/>
  <c r="S924" i="27"/>
  <c r="S923" i="27"/>
  <c r="S922" i="27"/>
  <c r="S921" i="27"/>
  <c r="S920" i="27"/>
  <c r="S919" i="27"/>
  <c r="S918" i="27"/>
  <c r="S917" i="27"/>
  <c r="S916" i="27"/>
  <c r="S915" i="27"/>
  <c r="S914" i="27"/>
  <c r="S913" i="27"/>
  <c r="S912" i="27"/>
  <c r="S911" i="27"/>
  <c r="S910" i="27"/>
  <c r="S909" i="27"/>
  <c r="S908" i="27"/>
  <c r="S907" i="27"/>
  <c r="S906" i="27"/>
  <c r="S905" i="27"/>
  <c r="S904" i="27"/>
  <c r="S903" i="27"/>
  <c r="S902" i="27"/>
  <c r="S901" i="27"/>
  <c r="S900" i="27"/>
  <c r="S899" i="27"/>
  <c r="S898" i="27"/>
  <c r="S897" i="27"/>
  <c r="S896" i="27"/>
  <c r="S895" i="27"/>
  <c r="S894" i="27"/>
  <c r="S893" i="27"/>
  <c r="S892" i="27"/>
  <c r="S891" i="27"/>
  <c r="S890" i="27"/>
  <c r="S889" i="27"/>
  <c r="S888" i="27"/>
  <c r="S887" i="27"/>
  <c r="S886" i="27"/>
  <c r="S885" i="27"/>
  <c r="S884" i="27"/>
  <c r="S883" i="27"/>
  <c r="S882" i="27"/>
  <c r="S881" i="27"/>
  <c r="S880" i="27"/>
  <c r="S879" i="27"/>
  <c r="S878" i="27"/>
  <c r="S877" i="27"/>
  <c r="S876" i="27"/>
  <c r="S875" i="27"/>
  <c r="S874" i="27"/>
  <c r="S873" i="27"/>
  <c r="S872" i="27"/>
  <c r="S871" i="27"/>
  <c r="S870" i="27"/>
  <c r="S869" i="27"/>
  <c r="S868" i="27"/>
  <c r="S867" i="27"/>
  <c r="S866" i="27"/>
  <c r="S865" i="27"/>
  <c r="S864" i="27"/>
  <c r="S863" i="27"/>
  <c r="S862" i="27"/>
  <c r="S861" i="27"/>
  <c r="S860" i="27"/>
  <c r="S859" i="27"/>
  <c r="S858" i="27"/>
  <c r="S857" i="27"/>
  <c r="S856" i="27"/>
  <c r="S855" i="27"/>
  <c r="S854" i="27"/>
  <c r="S853" i="27"/>
  <c r="S852" i="27"/>
  <c r="S851" i="27"/>
  <c r="S850" i="27"/>
  <c r="S849" i="27"/>
  <c r="S848" i="27"/>
  <c r="S847" i="27"/>
  <c r="S846" i="27"/>
  <c r="S845" i="27"/>
  <c r="S844" i="27"/>
  <c r="S843" i="27"/>
  <c r="S842" i="27"/>
  <c r="S841" i="27"/>
  <c r="S840" i="27"/>
  <c r="S839" i="27"/>
  <c r="S838" i="27"/>
  <c r="S837" i="27"/>
  <c r="S836" i="27"/>
  <c r="S835" i="27"/>
  <c r="S834" i="27"/>
  <c r="S833" i="27"/>
  <c r="S832" i="27"/>
  <c r="S831" i="27"/>
  <c r="S830" i="27"/>
  <c r="S829" i="27"/>
  <c r="S828" i="27"/>
  <c r="S827" i="27"/>
  <c r="S826" i="27"/>
  <c r="S825" i="27"/>
  <c r="S824" i="27"/>
  <c r="S823" i="27"/>
  <c r="S822" i="27"/>
  <c r="S821" i="27"/>
  <c r="S820" i="27"/>
  <c r="S819" i="27"/>
  <c r="S818" i="27"/>
  <c r="S817" i="27"/>
  <c r="S816" i="27"/>
  <c r="S815" i="27"/>
  <c r="S814" i="27"/>
  <c r="S813" i="27"/>
  <c r="S812" i="27"/>
  <c r="S811" i="27"/>
  <c r="S810" i="27"/>
  <c r="S809" i="27"/>
  <c r="S808" i="27"/>
  <c r="S807" i="27"/>
  <c r="S806" i="27"/>
  <c r="S805" i="27"/>
  <c r="S804" i="27"/>
  <c r="S803" i="27"/>
  <c r="S801" i="27"/>
  <c r="S800" i="27"/>
  <c r="S799" i="27"/>
  <c r="S798" i="27"/>
  <c r="S797" i="27"/>
  <c r="S796" i="27"/>
  <c r="S795" i="27"/>
  <c r="S794" i="27"/>
  <c r="S793" i="27"/>
  <c r="S792" i="27"/>
  <c r="S791" i="27"/>
  <c r="S790" i="27"/>
  <c r="S789" i="27"/>
  <c r="S788" i="27"/>
  <c r="S787" i="27"/>
  <c r="S786" i="27"/>
  <c r="S785" i="27"/>
  <c r="S784" i="27"/>
  <c r="S783" i="27"/>
  <c r="S782" i="27"/>
  <c r="S781" i="27"/>
  <c r="S780" i="27"/>
  <c r="S779" i="27"/>
  <c r="S778" i="27"/>
  <c r="S777" i="27"/>
  <c r="S776" i="27"/>
  <c r="S775" i="27"/>
  <c r="S774" i="27"/>
  <c r="S773" i="27"/>
  <c r="S772" i="27"/>
  <c r="S771" i="27"/>
  <c r="S770" i="27"/>
  <c r="S769" i="27"/>
  <c r="S768" i="27"/>
  <c r="S767" i="27"/>
  <c r="S766" i="27"/>
  <c r="S765" i="27"/>
  <c r="S764" i="27"/>
  <c r="S763" i="27"/>
  <c r="S762" i="27"/>
  <c r="S761" i="27"/>
  <c r="S760" i="27"/>
  <c r="S759" i="27"/>
  <c r="S758" i="27"/>
  <c r="S757" i="27"/>
  <c r="S756" i="27"/>
  <c r="S755" i="27"/>
  <c r="S754" i="27"/>
  <c r="S753" i="27"/>
  <c r="S752" i="27"/>
  <c r="S751" i="27"/>
  <c r="S750" i="27"/>
  <c r="S749" i="27"/>
  <c r="S748" i="27"/>
  <c r="S747" i="27"/>
  <c r="S746" i="27"/>
  <c r="S745" i="27"/>
  <c r="S744" i="27"/>
  <c r="S743" i="27"/>
  <c r="S742" i="27"/>
  <c r="S741" i="27"/>
  <c r="S740" i="27"/>
  <c r="S739" i="27"/>
  <c r="S738" i="27"/>
  <c r="S737" i="27"/>
  <c r="S736" i="27"/>
  <c r="S735" i="27"/>
  <c r="S734" i="27"/>
  <c r="S733" i="27"/>
  <c r="S732" i="27"/>
  <c r="S731" i="27"/>
  <c r="S730" i="27"/>
  <c r="S729" i="27"/>
  <c r="S728" i="27"/>
  <c r="S727" i="27"/>
  <c r="S726" i="27"/>
  <c r="S725" i="27"/>
  <c r="S724" i="27"/>
  <c r="S723" i="27"/>
  <c r="S722" i="27"/>
  <c r="S721" i="27"/>
  <c r="S720" i="27"/>
  <c r="S719" i="27"/>
  <c r="S718" i="27"/>
  <c r="S717" i="27"/>
  <c r="S716" i="27"/>
  <c r="S715" i="27"/>
  <c r="S714" i="27"/>
  <c r="S713" i="27"/>
  <c r="S712" i="27"/>
  <c r="S711" i="27"/>
  <c r="S710" i="27"/>
  <c r="S709" i="27"/>
  <c r="S708" i="27"/>
  <c r="S707" i="27"/>
  <c r="S706" i="27"/>
  <c r="S705" i="27"/>
  <c r="S704" i="27"/>
  <c r="S703" i="27"/>
  <c r="S702" i="27"/>
  <c r="S701" i="27"/>
  <c r="S700" i="27"/>
  <c r="S699" i="27"/>
  <c r="S698" i="27"/>
  <c r="S697" i="27"/>
  <c r="S696" i="27"/>
  <c r="S695" i="27"/>
  <c r="S694" i="27"/>
  <c r="S693" i="27"/>
  <c r="S692" i="27"/>
  <c r="S691" i="27"/>
  <c r="S690" i="27"/>
  <c r="S689" i="27"/>
  <c r="S688" i="27"/>
  <c r="S687" i="27"/>
  <c r="S686" i="27"/>
  <c r="S685" i="27"/>
  <c r="S684" i="27"/>
  <c r="S683" i="27"/>
  <c r="S682" i="27"/>
  <c r="S681" i="27"/>
  <c r="S680" i="27"/>
  <c r="S679" i="27"/>
  <c r="S678" i="27"/>
  <c r="S677" i="27"/>
  <c r="S676" i="27"/>
  <c r="S675" i="27"/>
  <c r="S674" i="27"/>
  <c r="S673" i="27"/>
  <c r="S672" i="27"/>
  <c r="S671" i="27"/>
  <c r="S670" i="27"/>
  <c r="S669" i="27"/>
  <c r="S668" i="27"/>
  <c r="S667" i="27"/>
  <c r="S666" i="27"/>
  <c r="S665" i="27"/>
  <c r="S664" i="27"/>
  <c r="S663" i="27"/>
  <c r="S662" i="27"/>
  <c r="S661" i="27"/>
  <c r="S660" i="27"/>
  <c r="S659" i="27"/>
  <c r="S658" i="27"/>
  <c r="S657" i="27"/>
  <c r="S656" i="27"/>
  <c r="S655" i="27"/>
  <c r="S654" i="27"/>
  <c r="S653" i="27"/>
  <c r="S652" i="27"/>
  <c r="S651" i="27"/>
  <c r="S650" i="27"/>
  <c r="S649" i="27"/>
  <c r="S648" i="27"/>
  <c r="S647" i="27"/>
  <c r="S646" i="27"/>
  <c r="S645" i="27"/>
  <c r="S644" i="27"/>
  <c r="S643" i="27"/>
  <c r="S642" i="27"/>
  <c r="S641" i="27"/>
  <c r="S640" i="27"/>
  <c r="S639" i="27"/>
  <c r="S638" i="27"/>
  <c r="S637" i="27"/>
  <c r="S636" i="27"/>
  <c r="S635" i="27"/>
  <c r="S634" i="27"/>
  <c r="S633" i="27"/>
  <c r="S632" i="27"/>
  <c r="S631" i="27"/>
  <c r="S630" i="27"/>
  <c r="S629" i="27"/>
  <c r="S628" i="27"/>
  <c r="S627" i="27"/>
  <c r="S626" i="27"/>
  <c r="S625" i="27"/>
  <c r="S624" i="27"/>
  <c r="S623" i="27"/>
  <c r="S622" i="27"/>
  <c r="S621" i="27"/>
  <c r="S620" i="27"/>
  <c r="S619" i="27"/>
  <c r="S618" i="27"/>
  <c r="S617" i="27"/>
  <c r="S616" i="27"/>
  <c r="S615" i="27"/>
  <c r="S614" i="27"/>
  <c r="S613" i="27"/>
  <c r="S612" i="27"/>
  <c r="S611" i="27"/>
  <c r="S610" i="27"/>
  <c r="S609" i="27"/>
  <c r="S608" i="27"/>
  <c r="S607" i="27"/>
  <c r="S606" i="27"/>
  <c r="S605" i="27"/>
  <c r="S604" i="27"/>
  <c r="S603" i="27"/>
  <c r="S602" i="27"/>
  <c r="S601" i="27"/>
  <c r="S600" i="27"/>
  <c r="S599" i="27"/>
  <c r="S598" i="27"/>
  <c r="S597" i="27"/>
  <c r="S596" i="27"/>
  <c r="S595" i="27"/>
  <c r="S594" i="27"/>
  <c r="S593" i="27"/>
  <c r="S592" i="27"/>
  <c r="S591" i="27"/>
  <c r="S590" i="27"/>
  <c r="S589" i="27"/>
  <c r="S588" i="27"/>
  <c r="S587" i="27"/>
  <c r="S586" i="27"/>
  <c r="S585" i="27"/>
  <c r="S584" i="27"/>
  <c r="S583" i="27"/>
  <c r="S582" i="27"/>
  <c r="S581" i="27"/>
  <c r="S580" i="27"/>
  <c r="S579" i="27"/>
  <c r="S578" i="27"/>
  <c r="S577" i="27"/>
  <c r="S576" i="27"/>
  <c r="S575" i="27"/>
  <c r="S574" i="27"/>
  <c r="S573" i="27"/>
  <c r="S572" i="27"/>
  <c r="S571" i="27"/>
  <c r="S570" i="27"/>
  <c r="S569" i="27"/>
  <c r="S568" i="27"/>
  <c r="S567" i="27"/>
  <c r="S566" i="27"/>
  <c r="S565" i="27"/>
  <c r="S564" i="27"/>
  <c r="S563" i="27"/>
  <c r="S562" i="27"/>
  <c r="S561" i="27"/>
  <c r="S560" i="27"/>
  <c r="S559" i="27"/>
  <c r="S558" i="27"/>
  <c r="S557" i="27"/>
  <c r="S556" i="27"/>
  <c r="S555" i="27"/>
  <c r="S554" i="27"/>
  <c r="S553" i="27"/>
  <c r="S552" i="27"/>
  <c r="S551" i="27"/>
  <c r="S550" i="27"/>
  <c r="S549" i="27"/>
  <c r="S548" i="27"/>
  <c r="S547" i="27"/>
  <c r="S546" i="27"/>
  <c r="S545" i="27"/>
  <c r="S544" i="27"/>
  <c r="S543" i="27"/>
  <c r="S542" i="27"/>
  <c r="S541" i="27"/>
  <c r="S540" i="27"/>
  <c r="S539" i="27"/>
  <c r="S538" i="27"/>
  <c r="S537" i="27"/>
  <c r="S536" i="27"/>
  <c r="S535" i="27"/>
  <c r="S534" i="27"/>
  <c r="S533" i="27"/>
  <c r="S532" i="27"/>
  <c r="S531" i="27"/>
  <c r="S530" i="27"/>
  <c r="S529" i="27"/>
  <c r="S528" i="27"/>
  <c r="S527" i="27"/>
  <c r="S526" i="27"/>
  <c r="S525" i="27"/>
  <c r="S524" i="27"/>
  <c r="S523" i="27"/>
  <c r="S522" i="27"/>
  <c r="S521" i="27"/>
  <c r="S520" i="27"/>
  <c r="S519" i="27"/>
  <c r="S518" i="27"/>
  <c r="S517" i="27"/>
  <c r="S516" i="27"/>
  <c r="S515" i="27"/>
  <c r="S514" i="27"/>
  <c r="S513" i="27"/>
  <c r="S512" i="27"/>
  <c r="S511" i="27"/>
  <c r="S510" i="27"/>
  <c r="S509" i="27"/>
  <c r="S508" i="27"/>
  <c r="S507" i="27"/>
  <c r="S506" i="27"/>
  <c r="S505" i="27"/>
  <c r="S504" i="27"/>
  <c r="S503" i="27"/>
  <c r="S502" i="27"/>
  <c r="S501" i="27"/>
  <c r="S500" i="27"/>
  <c r="S499" i="27"/>
  <c r="S498" i="27"/>
  <c r="S497" i="27"/>
  <c r="S496" i="27"/>
  <c r="S495" i="27"/>
  <c r="S494" i="27"/>
  <c r="S493" i="27"/>
  <c r="S492" i="27"/>
  <c r="S491" i="27"/>
  <c r="S490" i="27"/>
  <c r="S489" i="27"/>
  <c r="S488" i="27"/>
  <c r="S487" i="27"/>
  <c r="S486" i="27"/>
  <c r="S485" i="27"/>
  <c r="S484" i="27"/>
  <c r="S483" i="27"/>
  <c r="S482" i="27"/>
  <c r="S481" i="27"/>
  <c r="S480" i="27"/>
  <c r="S479" i="27"/>
  <c r="S478" i="27"/>
  <c r="S477" i="27"/>
  <c r="S476" i="27"/>
  <c r="S475" i="27"/>
  <c r="S474" i="27"/>
  <c r="S473" i="27"/>
  <c r="S472" i="27"/>
  <c r="S471" i="27"/>
  <c r="S470" i="27"/>
  <c r="S469" i="27"/>
  <c r="S468" i="27"/>
  <c r="S467" i="27"/>
  <c r="S466" i="27"/>
  <c r="S465" i="27"/>
  <c r="S464" i="27"/>
  <c r="S463" i="27"/>
  <c r="S462" i="27"/>
  <c r="S461" i="27"/>
  <c r="S460" i="27"/>
  <c r="S459" i="27"/>
  <c r="S458" i="27"/>
  <c r="S457" i="27"/>
  <c r="S456" i="27"/>
  <c r="S455" i="27"/>
  <c r="S454" i="27"/>
  <c r="S453" i="27"/>
  <c r="S452" i="27"/>
  <c r="S451" i="27"/>
  <c r="S450" i="27"/>
  <c r="S449" i="27"/>
  <c r="S448" i="27"/>
  <c r="S447" i="27"/>
  <c r="S446" i="27"/>
  <c r="S445" i="27"/>
  <c r="S444" i="27"/>
  <c r="S443" i="27"/>
  <c r="S442" i="27"/>
  <c r="S441" i="27"/>
  <c r="S440" i="27"/>
  <c r="S439" i="27"/>
  <c r="S438" i="27"/>
  <c r="S437" i="27"/>
  <c r="S436" i="27"/>
  <c r="S435" i="27"/>
  <c r="S434" i="27"/>
  <c r="S433" i="27"/>
  <c r="S432" i="27"/>
  <c r="S431" i="27"/>
  <c r="S430" i="27"/>
  <c r="S429" i="27"/>
  <c r="S428" i="27"/>
  <c r="S427" i="27"/>
  <c r="S426" i="27"/>
  <c r="S425" i="27"/>
  <c r="S424" i="27"/>
  <c r="S423" i="27"/>
  <c r="S422" i="27"/>
  <c r="S421" i="27"/>
  <c r="S420" i="27"/>
  <c r="S419" i="27"/>
  <c r="S418" i="27"/>
  <c r="S417" i="27"/>
  <c r="S416" i="27"/>
  <c r="S415" i="27"/>
  <c r="S414" i="27"/>
  <c r="S413" i="27"/>
  <c r="S412" i="27"/>
  <c r="S411" i="27"/>
  <c r="S410" i="27"/>
  <c r="S409" i="27"/>
  <c r="S408" i="27"/>
  <c r="S407" i="27"/>
  <c r="S406" i="27"/>
  <c r="S405" i="27"/>
  <c r="S404" i="27"/>
  <c r="S403" i="27"/>
  <c r="S402" i="27"/>
  <c r="S401" i="27"/>
  <c r="S400" i="27"/>
  <c r="S399" i="27"/>
  <c r="S398" i="27"/>
  <c r="S397" i="27"/>
  <c r="S396" i="27"/>
  <c r="S395" i="27"/>
  <c r="S394" i="27"/>
  <c r="S393" i="27"/>
  <c r="S392" i="27"/>
  <c r="S391" i="27"/>
  <c r="S390" i="27"/>
  <c r="S389" i="27"/>
  <c r="S388" i="27"/>
  <c r="S387" i="27"/>
  <c r="S386" i="27"/>
  <c r="S385" i="27"/>
  <c r="S384" i="27"/>
  <c r="S383" i="27"/>
  <c r="S382" i="27"/>
  <c r="S381" i="27"/>
  <c r="S380" i="27"/>
  <c r="S379" i="27"/>
  <c r="S378" i="27"/>
  <c r="S377" i="27"/>
  <c r="S376" i="27"/>
  <c r="S375" i="27"/>
  <c r="S374" i="27"/>
  <c r="S373" i="27"/>
  <c r="S372" i="27"/>
  <c r="S371" i="27"/>
  <c r="S370" i="27"/>
  <c r="S369" i="27"/>
  <c r="S368" i="27"/>
  <c r="S367" i="27"/>
  <c r="S366" i="27"/>
  <c r="S365" i="27"/>
  <c r="S364" i="27"/>
  <c r="S363" i="27"/>
  <c r="S362" i="27"/>
  <c r="S361" i="27"/>
  <c r="S360" i="27"/>
  <c r="S359" i="27"/>
  <c r="S358" i="27"/>
  <c r="S357" i="27"/>
  <c r="S356" i="27"/>
  <c r="S355" i="27"/>
  <c r="S354" i="27"/>
  <c r="S353" i="27"/>
  <c r="S352" i="27"/>
  <c r="S351" i="27"/>
  <c r="S350" i="27"/>
  <c r="S349" i="27"/>
  <c r="S348" i="27"/>
  <c r="S347" i="27"/>
  <c r="S346" i="27"/>
  <c r="S345" i="27"/>
  <c r="S344" i="27"/>
  <c r="S343" i="27"/>
  <c r="S342" i="27"/>
  <c r="S341" i="27"/>
  <c r="S340" i="27"/>
  <c r="S339" i="27"/>
  <c r="S338" i="27"/>
  <c r="S337" i="27"/>
  <c r="S336" i="27"/>
  <c r="S335" i="27"/>
  <c r="S334" i="27"/>
  <c r="S333" i="27"/>
  <c r="S332" i="27"/>
  <c r="S331" i="27"/>
  <c r="S330" i="27"/>
  <c r="S329" i="27"/>
  <c r="S328" i="27"/>
  <c r="S327" i="27"/>
  <c r="S326" i="27"/>
  <c r="S325" i="27"/>
  <c r="S324" i="27"/>
  <c r="S323" i="27"/>
  <c r="S322" i="27"/>
  <c r="S321" i="27"/>
  <c r="S320" i="27"/>
  <c r="S319" i="27"/>
  <c r="S318" i="27"/>
  <c r="S317" i="27"/>
  <c r="S316" i="27"/>
  <c r="S315" i="27"/>
  <c r="S314" i="27"/>
  <c r="S313" i="27"/>
  <c r="S312" i="27"/>
  <c r="S311" i="27"/>
  <c r="S310" i="27"/>
  <c r="S309" i="27"/>
  <c r="S308" i="27"/>
  <c r="S307" i="27"/>
  <c r="S306" i="27"/>
  <c r="S305" i="27"/>
  <c r="S304" i="27"/>
  <c r="S303" i="27"/>
  <c r="S302" i="27"/>
  <c r="S301" i="27"/>
  <c r="S300" i="27"/>
  <c r="S299" i="27"/>
  <c r="S298" i="27"/>
  <c r="S297" i="27"/>
  <c r="S296" i="27"/>
  <c r="S295" i="27"/>
  <c r="S294" i="27"/>
  <c r="S293" i="27"/>
  <c r="S292" i="27"/>
  <c r="S291" i="27"/>
  <c r="S290" i="27"/>
  <c r="S289" i="27"/>
  <c r="S288" i="27"/>
  <c r="S287" i="27"/>
  <c r="S286" i="27"/>
  <c r="S285" i="27"/>
  <c r="S284" i="27"/>
  <c r="S283" i="27"/>
  <c r="S282" i="27"/>
  <c r="S281" i="27"/>
  <c r="S280" i="27"/>
  <c r="S279" i="27"/>
  <c r="S278" i="27"/>
  <c r="S277" i="27"/>
  <c r="S276" i="27"/>
  <c r="S275" i="27"/>
  <c r="S274" i="27"/>
  <c r="S273" i="27"/>
  <c r="S272" i="27"/>
  <c r="S271" i="27"/>
  <c r="S270" i="27"/>
  <c r="S269" i="27"/>
  <c r="S268" i="27"/>
  <c r="S267" i="27"/>
  <c r="S266" i="27"/>
  <c r="S265" i="27"/>
  <c r="S264" i="27"/>
  <c r="S263" i="27"/>
  <c r="S262" i="27"/>
  <c r="S261" i="27"/>
  <c r="S260" i="27"/>
  <c r="S259" i="27"/>
  <c r="S258" i="27"/>
  <c r="S257" i="27"/>
  <c r="S256" i="27"/>
  <c r="S255" i="27"/>
  <c r="S254" i="27"/>
  <c r="S253" i="27"/>
  <c r="S252" i="27"/>
  <c r="S251" i="27"/>
  <c r="S250" i="27"/>
  <c r="S249" i="27"/>
  <c r="S248" i="27"/>
  <c r="S247" i="27"/>
  <c r="S246" i="27"/>
  <c r="S245" i="27"/>
  <c r="S244" i="27"/>
  <c r="S243" i="27"/>
  <c r="S242" i="27"/>
  <c r="S241" i="27"/>
  <c r="S240" i="27"/>
  <c r="S239" i="27"/>
  <c r="S238" i="27"/>
  <c r="S237" i="27"/>
  <c r="S236" i="27"/>
  <c r="S235" i="27"/>
  <c r="S234" i="27"/>
  <c r="S233" i="27"/>
  <c r="S232" i="27"/>
  <c r="S231" i="27"/>
  <c r="S230" i="27"/>
  <c r="S229" i="27"/>
  <c r="S228" i="27"/>
  <c r="S227" i="27"/>
  <c r="S226" i="27"/>
  <c r="S225" i="27"/>
  <c r="S224" i="27"/>
  <c r="S223" i="27"/>
  <c r="S222" i="27"/>
  <c r="S221" i="27"/>
  <c r="S220" i="27"/>
  <c r="S219" i="27"/>
  <c r="S218" i="27"/>
  <c r="S217" i="27"/>
  <c r="S216" i="27"/>
  <c r="S215" i="27"/>
  <c r="S214" i="27"/>
  <c r="S213" i="27"/>
  <c r="S212" i="27"/>
  <c r="S211" i="27"/>
  <c r="S210" i="27"/>
  <c r="S209" i="27"/>
  <c r="S208" i="27"/>
  <c r="S207" i="27"/>
  <c r="S206" i="27"/>
  <c r="S205" i="27"/>
  <c r="S204" i="27"/>
  <c r="S203" i="27"/>
  <c r="S202" i="27"/>
  <c r="S201" i="27"/>
  <c r="S200" i="27"/>
  <c r="S199" i="27"/>
  <c r="S198" i="27"/>
  <c r="S197" i="27"/>
  <c r="S196" i="27"/>
  <c r="S195" i="27"/>
  <c r="S194" i="27"/>
  <c r="S193" i="27"/>
  <c r="S192" i="27"/>
  <c r="S191" i="27"/>
  <c r="S190" i="27"/>
  <c r="S189" i="27"/>
  <c r="S188" i="27"/>
  <c r="S187" i="27"/>
  <c r="S186" i="27"/>
  <c r="S185" i="27"/>
  <c r="S184" i="27"/>
  <c r="S183" i="27"/>
  <c r="S182" i="27"/>
  <c r="S181" i="27"/>
  <c r="S180" i="27"/>
  <c r="S179" i="27"/>
  <c r="S178" i="27"/>
  <c r="S177" i="27"/>
  <c r="S176" i="27"/>
  <c r="S175" i="27"/>
  <c r="S174" i="27"/>
  <c r="S173" i="27"/>
  <c r="S172" i="27"/>
  <c r="S171" i="27"/>
  <c r="S170" i="27"/>
  <c r="S169" i="27"/>
  <c r="S168" i="27"/>
  <c r="S167" i="27"/>
  <c r="S166" i="27"/>
  <c r="S165" i="27"/>
  <c r="S164" i="27"/>
  <c r="S163" i="27"/>
  <c r="S162" i="27"/>
  <c r="S161" i="27"/>
  <c r="S160" i="27"/>
  <c r="S159" i="27"/>
  <c r="S158" i="27"/>
  <c r="S157" i="27"/>
  <c r="S156" i="27"/>
  <c r="S155" i="27"/>
  <c r="S154" i="27"/>
  <c r="S153" i="27"/>
  <c r="S152" i="27"/>
  <c r="S151" i="27"/>
  <c r="S150" i="27"/>
  <c r="S149" i="27"/>
  <c r="S148" i="27"/>
  <c r="S147" i="27"/>
  <c r="S146" i="27"/>
  <c r="S145" i="27"/>
  <c r="S144"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C30" i="28"/>
  <c r="G361" i="6"/>
  <c r="P113" i="24" l="1"/>
  <c r="P114" i="24"/>
  <c r="P115" i="24"/>
  <c r="AJ1" i="8" l="1"/>
  <c r="E452" i="6" l="1"/>
  <c r="BF10" i="8" l="1"/>
  <c r="BF1069" i="8"/>
  <c r="BD1069" i="8"/>
  <c r="BE1069" i="8" s="1"/>
  <c r="BC1069" i="8"/>
  <c r="BA1069" i="8"/>
  <c r="AZ1069" i="8"/>
  <c r="BF1068" i="8"/>
  <c r="BD1068" i="8"/>
  <c r="BE1068" i="8" s="1"/>
  <c r="BC1068" i="8"/>
  <c r="BA1068" i="8"/>
  <c r="AZ1068" i="8"/>
  <c r="BF1067" i="8"/>
  <c r="BD1067" i="8"/>
  <c r="BE1067" i="8" s="1"/>
  <c r="BC1067" i="8"/>
  <c r="BA1067" i="8"/>
  <c r="AZ1067" i="8"/>
  <c r="BF1066" i="8"/>
  <c r="BD1066" i="8"/>
  <c r="BE1066" i="8" s="1"/>
  <c r="BC1066" i="8"/>
  <c r="BA1066" i="8"/>
  <c r="AZ1066" i="8"/>
  <c r="BF1065" i="8"/>
  <c r="BD1065" i="8"/>
  <c r="BE1065" i="8" s="1"/>
  <c r="BC1065" i="8"/>
  <c r="BA1065" i="8"/>
  <c r="AZ1065" i="8"/>
  <c r="BF1064" i="8"/>
  <c r="BD1064" i="8"/>
  <c r="BE1064" i="8" s="1"/>
  <c r="BC1064" i="8"/>
  <c r="BA1064" i="8"/>
  <c r="AZ1064" i="8"/>
  <c r="BF1063" i="8"/>
  <c r="BD1063" i="8"/>
  <c r="BE1063" i="8" s="1"/>
  <c r="BC1063" i="8"/>
  <c r="BA1063" i="8"/>
  <c r="AZ1063" i="8"/>
  <c r="BF1062" i="8"/>
  <c r="BD1062" i="8"/>
  <c r="BE1062" i="8" s="1"/>
  <c r="BC1062" i="8"/>
  <c r="BA1062" i="8"/>
  <c r="AZ1062" i="8"/>
  <c r="BF1061" i="8"/>
  <c r="BD1061" i="8"/>
  <c r="BE1061" i="8" s="1"/>
  <c r="BC1061" i="8"/>
  <c r="BA1061" i="8"/>
  <c r="AZ1061" i="8"/>
  <c r="BF1060" i="8"/>
  <c r="BD1060" i="8"/>
  <c r="BE1060" i="8" s="1"/>
  <c r="BC1060" i="8"/>
  <c r="BA1060" i="8"/>
  <c r="AZ1060" i="8"/>
  <c r="BF1059" i="8"/>
  <c r="BD1059" i="8"/>
  <c r="BE1059" i="8" s="1"/>
  <c r="BC1059" i="8"/>
  <c r="BA1059" i="8"/>
  <c r="AZ1059" i="8"/>
  <c r="BF1058" i="8"/>
  <c r="BD1058" i="8"/>
  <c r="BE1058" i="8" s="1"/>
  <c r="BC1058" i="8"/>
  <c r="BA1058" i="8"/>
  <c r="AZ1058" i="8"/>
  <c r="BF1057" i="8"/>
  <c r="BD1057" i="8"/>
  <c r="BE1057" i="8" s="1"/>
  <c r="BC1057" i="8"/>
  <c r="BA1057" i="8"/>
  <c r="AZ1057" i="8"/>
  <c r="BF1056" i="8"/>
  <c r="BD1056" i="8"/>
  <c r="BE1056" i="8" s="1"/>
  <c r="BC1056" i="8"/>
  <c r="BA1056" i="8"/>
  <c r="AZ1056" i="8"/>
  <c r="BF1055" i="8"/>
  <c r="BD1055" i="8"/>
  <c r="BE1055" i="8" s="1"/>
  <c r="BC1055" i="8"/>
  <c r="BA1055" i="8"/>
  <c r="AZ1055" i="8"/>
  <c r="BF1054" i="8"/>
  <c r="BD1054" i="8"/>
  <c r="BE1054" i="8" s="1"/>
  <c r="BC1054" i="8"/>
  <c r="BA1054" i="8"/>
  <c r="AZ1054" i="8"/>
  <c r="BF1053" i="8"/>
  <c r="BD1053" i="8"/>
  <c r="BE1053" i="8" s="1"/>
  <c r="BC1053" i="8"/>
  <c r="BA1053" i="8"/>
  <c r="AZ1053" i="8"/>
  <c r="BF1052" i="8"/>
  <c r="BD1052" i="8"/>
  <c r="BE1052" i="8" s="1"/>
  <c r="BC1052" i="8"/>
  <c r="BA1052" i="8"/>
  <c r="AZ1052" i="8"/>
  <c r="BF1051" i="8"/>
  <c r="BD1051" i="8"/>
  <c r="BE1051" i="8" s="1"/>
  <c r="BC1051" i="8"/>
  <c r="BA1051" i="8"/>
  <c r="AZ1051" i="8"/>
  <c r="BF1050" i="8"/>
  <c r="BD1050" i="8"/>
  <c r="BE1050" i="8" s="1"/>
  <c r="BC1050" i="8"/>
  <c r="BA1050" i="8"/>
  <c r="AZ1050" i="8"/>
  <c r="BF1049" i="8"/>
  <c r="BD1049" i="8"/>
  <c r="BE1049" i="8" s="1"/>
  <c r="BC1049" i="8"/>
  <c r="BA1049" i="8"/>
  <c r="AZ1049" i="8"/>
  <c r="BF1048" i="8"/>
  <c r="BD1048" i="8"/>
  <c r="BE1048" i="8" s="1"/>
  <c r="BC1048" i="8"/>
  <c r="BA1048" i="8"/>
  <c r="AZ1048" i="8"/>
  <c r="BF1047" i="8"/>
  <c r="BD1047" i="8"/>
  <c r="BE1047" i="8" s="1"/>
  <c r="BC1047" i="8"/>
  <c r="BA1047" i="8"/>
  <c r="AZ1047" i="8"/>
  <c r="BF1046" i="8"/>
  <c r="BD1046" i="8"/>
  <c r="BE1046" i="8" s="1"/>
  <c r="BC1046" i="8"/>
  <c r="BA1046" i="8"/>
  <c r="AZ1046" i="8"/>
  <c r="BF1045" i="8"/>
  <c r="BD1045" i="8"/>
  <c r="BE1045" i="8" s="1"/>
  <c r="BC1045" i="8"/>
  <c r="BA1045" i="8"/>
  <c r="AZ1045" i="8"/>
  <c r="BF1044" i="8"/>
  <c r="BD1044" i="8"/>
  <c r="BE1044" i="8" s="1"/>
  <c r="BC1044" i="8"/>
  <c r="BA1044" i="8"/>
  <c r="AZ1044" i="8"/>
  <c r="BF1043" i="8"/>
  <c r="BD1043" i="8"/>
  <c r="BE1043" i="8" s="1"/>
  <c r="BC1043" i="8"/>
  <c r="BA1043" i="8"/>
  <c r="AZ1043" i="8"/>
  <c r="BF1042" i="8"/>
  <c r="BD1042" i="8"/>
  <c r="BE1042" i="8" s="1"/>
  <c r="BC1042" i="8"/>
  <c r="BA1042" i="8"/>
  <c r="AZ1042" i="8"/>
  <c r="BF1041" i="8"/>
  <c r="BD1041" i="8"/>
  <c r="BE1041" i="8" s="1"/>
  <c r="BC1041" i="8"/>
  <c r="BA1041" i="8"/>
  <c r="AZ1041" i="8"/>
  <c r="BF1040" i="8"/>
  <c r="BD1040" i="8"/>
  <c r="BE1040" i="8" s="1"/>
  <c r="BC1040" i="8"/>
  <c r="BA1040" i="8"/>
  <c r="AZ1040" i="8"/>
  <c r="BF1039" i="8"/>
  <c r="BD1039" i="8"/>
  <c r="BE1039" i="8" s="1"/>
  <c r="BC1039" i="8"/>
  <c r="BA1039" i="8"/>
  <c r="AZ1039" i="8"/>
  <c r="BF1038" i="8"/>
  <c r="BD1038" i="8"/>
  <c r="BE1038" i="8" s="1"/>
  <c r="BC1038" i="8"/>
  <c r="BA1038" i="8"/>
  <c r="AZ1038" i="8"/>
  <c r="BF1037" i="8"/>
  <c r="BD1037" i="8"/>
  <c r="BE1037" i="8" s="1"/>
  <c r="BC1037" i="8"/>
  <c r="BA1037" i="8"/>
  <c r="AZ1037" i="8"/>
  <c r="BF1036" i="8"/>
  <c r="BD1036" i="8"/>
  <c r="BE1036" i="8" s="1"/>
  <c r="BC1036" i="8"/>
  <c r="BA1036" i="8"/>
  <c r="AZ1036" i="8"/>
  <c r="BF1035" i="8"/>
  <c r="BD1035" i="8"/>
  <c r="BE1035" i="8" s="1"/>
  <c r="BC1035" i="8"/>
  <c r="BA1035" i="8"/>
  <c r="AZ1035" i="8"/>
  <c r="BF1034" i="8"/>
  <c r="BD1034" i="8"/>
  <c r="BE1034" i="8" s="1"/>
  <c r="BC1034" i="8"/>
  <c r="BA1034" i="8"/>
  <c r="AZ1034" i="8"/>
  <c r="BF1033" i="8"/>
  <c r="BD1033" i="8"/>
  <c r="BE1033" i="8" s="1"/>
  <c r="BC1033" i="8"/>
  <c r="BA1033" i="8"/>
  <c r="AZ1033" i="8"/>
  <c r="BF1032" i="8"/>
  <c r="BD1032" i="8"/>
  <c r="BE1032" i="8" s="1"/>
  <c r="BC1032" i="8"/>
  <c r="BA1032" i="8"/>
  <c r="AZ1032" i="8"/>
  <c r="BF1031" i="8"/>
  <c r="BD1031" i="8"/>
  <c r="BE1031" i="8" s="1"/>
  <c r="BC1031" i="8"/>
  <c r="BA1031" i="8"/>
  <c r="AZ1031" i="8"/>
  <c r="BF1030" i="8"/>
  <c r="BD1030" i="8"/>
  <c r="BE1030" i="8" s="1"/>
  <c r="BC1030" i="8"/>
  <c r="BA1030" i="8"/>
  <c r="AZ1030" i="8"/>
  <c r="BF1029" i="8"/>
  <c r="BD1029" i="8"/>
  <c r="BE1029" i="8" s="1"/>
  <c r="BC1029" i="8"/>
  <c r="BA1029" i="8"/>
  <c r="AZ1029" i="8"/>
  <c r="BF1028" i="8"/>
  <c r="BD1028" i="8"/>
  <c r="BE1028" i="8" s="1"/>
  <c r="BC1028" i="8"/>
  <c r="BA1028" i="8"/>
  <c r="AZ1028" i="8"/>
  <c r="BF1027" i="8"/>
  <c r="BD1027" i="8"/>
  <c r="BE1027" i="8" s="1"/>
  <c r="BC1027" i="8"/>
  <c r="BA1027" i="8"/>
  <c r="AZ1027" i="8"/>
  <c r="BF1026" i="8"/>
  <c r="BD1026" i="8"/>
  <c r="BE1026" i="8" s="1"/>
  <c r="BC1026" i="8"/>
  <c r="BA1026" i="8"/>
  <c r="AZ1026" i="8"/>
  <c r="BF1025" i="8"/>
  <c r="BD1025" i="8"/>
  <c r="BE1025" i="8" s="1"/>
  <c r="BC1025" i="8"/>
  <c r="BA1025" i="8"/>
  <c r="AZ1025" i="8"/>
  <c r="BF1024" i="8"/>
  <c r="BD1024" i="8"/>
  <c r="BE1024" i="8" s="1"/>
  <c r="BC1024" i="8"/>
  <c r="BA1024" i="8"/>
  <c r="AZ1024" i="8"/>
  <c r="BF1023" i="8"/>
  <c r="BD1023" i="8"/>
  <c r="BE1023" i="8" s="1"/>
  <c r="BC1023" i="8"/>
  <c r="BA1023" i="8"/>
  <c r="AZ1023" i="8"/>
  <c r="BF1022" i="8"/>
  <c r="BD1022" i="8"/>
  <c r="BE1022" i="8" s="1"/>
  <c r="BC1022" i="8"/>
  <c r="BA1022" i="8"/>
  <c r="AZ1022" i="8"/>
  <c r="BF1021" i="8"/>
  <c r="BD1021" i="8"/>
  <c r="BE1021" i="8" s="1"/>
  <c r="BC1021" i="8"/>
  <c r="BA1021" i="8"/>
  <c r="AZ1021" i="8"/>
  <c r="BF1020" i="8"/>
  <c r="BD1020" i="8"/>
  <c r="BE1020" i="8" s="1"/>
  <c r="BC1020" i="8"/>
  <c r="BA1020" i="8"/>
  <c r="AZ1020" i="8"/>
  <c r="BF1019" i="8"/>
  <c r="BD1019" i="8"/>
  <c r="BE1019" i="8" s="1"/>
  <c r="BC1019" i="8"/>
  <c r="BA1019" i="8"/>
  <c r="AZ1019" i="8"/>
  <c r="BF1018" i="8"/>
  <c r="BD1018" i="8"/>
  <c r="BE1018" i="8" s="1"/>
  <c r="BC1018" i="8"/>
  <c r="BA1018" i="8"/>
  <c r="AZ1018" i="8"/>
  <c r="BF1017" i="8"/>
  <c r="BD1017" i="8"/>
  <c r="BE1017" i="8" s="1"/>
  <c r="BC1017" i="8"/>
  <c r="BA1017" i="8"/>
  <c r="AZ1017" i="8"/>
  <c r="BF1016" i="8"/>
  <c r="BD1016" i="8"/>
  <c r="BE1016" i="8" s="1"/>
  <c r="BC1016" i="8"/>
  <c r="BA1016" i="8"/>
  <c r="AZ1016" i="8"/>
  <c r="BF1015" i="8"/>
  <c r="BD1015" i="8"/>
  <c r="BE1015" i="8" s="1"/>
  <c r="BC1015" i="8"/>
  <c r="BA1015" i="8"/>
  <c r="AZ1015" i="8"/>
  <c r="BF1014" i="8"/>
  <c r="BD1014" i="8"/>
  <c r="BE1014" i="8" s="1"/>
  <c r="BC1014" i="8"/>
  <c r="BA1014" i="8"/>
  <c r="AZ1014" i="8"/>
  <c r="BF1013" i="8"/>
  <c r="BD1013" i="8"/>
  <c r="BE1013" i="8" s="1"/>
  <c r="BC1013" i="8"/>
  <c r="BA1013" i="8"/>
  <c r="AZ1013" i="8"/>
  <c r="BF1012" i="8"/>
  <c r="BD1012" i="8"/>
  <c r="BE1012" i="8" s="1"/>
  <c r="BC1012" i="8"/>
  <c r="BA1012" i="8"/>
  <c r="AZ1012" i="8"/>
  <c r="BF1011" i="8"/>
  <c r="BD1011" i="8"/>
  <c r="BE1011" i="8" s="1"/>
  <c r="BC1011" i="8"/>
  <c r="BA1011" i="8"/>
  <c r="AZ1011" i="8"/>
  <c r="BF1010" i="8"/>
  <c r="BD1010" i="8"/>
  <c r="BE1010" i="8" s="1"/>
  <c r="BC1010" i="8"/>
  <c r="BA1010" i="8"/>
  <c r="AZ1010" i="8"/>
  <c r="BF1009" i="8"/>
  <c r="BD1009" i="8"/>
  <c r="BE1009" i="8" s="1"/>
  <c r="BC1009" i="8"/>
  <c r="BA1009" i="8"/>
  <c r="AZ1009" i="8"/>
  <c r="BF1008" i="8"/>
  <c r="BD1008" i="8"/>
  <c r="BE1008" i="8" s="1"/>
  <c r="BC1008" i="8"/>
  <c r="BA1008" i="8"/>
  <c r="AZ1008" i="8"/>
  <c r="BF1007" i="8"/>
  <c r="BD1007" i="8"/>
  <c r="BE1007" i="8" s="1"/>
  <c r="BC1007" i="8"/>
  <c r="BA1007" i="8"/>
  <c r="AZ1007" i="8"/>
  <c r="BF1006" i="8"/>
  <c r="BD1006" i="8"/>
  <c r="BE1006" i="8" s="1"/>
  <c r="BC1006" i="8"/>
  <c r="BA1006" i="8"/>
  <c r="AZ1006" i="8"/>
  <c r="BF1005" i="8"/>
  <c r="BD1005" i="8"/>
  <c r="BE1005" i="8" s="1"/>
  <c r="BC1005" i="8"/>
  <c r="BA1005" i="8"/>
  <c r="AZ1005" i="8"/>
  <c r="BF1004" i="8"/>
  <c r="BD1004" i="8"/>
  <c r="BE1004" i="8" s="1"/>
  <c r="BC1004" i="8"/>
  <c r="BA1004" i="8"/>
  <c r="AZ1004" i="8"/>
  <c r="BF1003" i="8"/>
  <c r="BD1003" i="8"/>
  <c r="BE1003" i="8" s="1"/>
  <c r="BC1003" i="8"/>
  <c r="BA1003" i="8"/>
  <c r="AZ1003" i="8"/>
  <c r="BF1002" i="8"/>
  <c r="BD1002" i="8"/>
  <c r="BE1002" i="8" s="1"/>
  <c r="BC1002" i="8"/>
  <c r="BA1002" i="8"/>
  <c r="AZ1002" i="8"/>
  <c r="BF1001" i="8"/>
  <c r="BD1001" i="8"/>
  <c r="BE1001" i="8" s="1"/>
  <c r="BC1001" i="8"/>
  <c r="BA1001" i="8"/>
  <c r="AZ1001" i="8"/>
  <c r="BF1000" i="8"/>
  <c r="BD1000" i="8"/>
  <c r="BE1000" i="8" s="1"/>
  <c r="BC1000" i="8"/>
  <c r="BA1000" i="8"/>
  <c r="AZ1000" i="8"/>
  <c r="BF999" i="8"/>
  <c r="BD999" i="8"/>
  <c r="BE999" i="8" s="1"/>
  <c r="BC999" i="8"/>
  <c r="BA999" i="8"/>
  <c r="AZ999" i="8"/>
  <c r="BF998" i="8"/>
  <c r="BD998" i="8"/>
  <c r="BE998" i="8" s="1"/>
  <c r="BC998" i="8"/>
  <c r="BA998" i="8"/>
  <c r="AZ998" i="8"/>
  <c r="BF997" i="8"/>
  <c r="BD997" i="8"/>
  <c r="BE997" i="8" s="1"/>
  <c r="BC997" i="8"/>
  <c r="BA997" i="8"/>
  <c r="AZ997" i="8"/>
  <c r="BF996" i="8"/>
  <c r="BD996" i="8"/>
  <c r="BE996" i="8" s="1"/>
  <c r="BC996" i="8"/>
  <c r="BA996" i="8"/>
  <c r="AZ996" i="8"/>
  <c r="BF995" i="8"/>
  <c r="BD995" i="8"/>
  <c r="BE995" i="8" s="1"/>
  <c r="BC995" i="8"/>
  <c r="BA995" i="8"/>
  <c r="AZ995" i="8"/>
  <c r="BF994" i="8"/>
  <c r="BD994" i="8"/>
  <c r="BE994" i="8" s="1"/>
  <c r="BC994" i="8"/>
  <c r="BA994" i="8"/>
  <c r="AZ994" i="8"/>
  <c r="BF993" i="8"/>
  <c r="BD993" i="8"/>
  <c r="BE993" i="8" s="1"/>
  <c r="BC993" i="8"/>
  <c r="BA993" i="8"/>
  <c r="AZ993" i="8"/>
  <c r="BF992" i="8"/>
  <c r="BD992" i="8"/>
  <c r="BE992" i="8" s="1"/>
  <c r="BC992" i="8"/>
  <c r="BA992" i="8"/>
  <c r="AZ992" i="8"/>
  <c r="BF991" i="8"/>
  <c r="BD991" i="8"/>
  <c r="BE991" i="8" s="1"/>
  <c r="BC991" i="8"/>
  <c r="BA991" i="8"/>
  <c r="AZ991" i="8"/>
  <c r="BF990" i="8"/>
  <c r="BD990" i="8"/>
  <c r="BE990" i="8" s="1"/>
  <c r="BC990" i="8"/>
  <c r="BA990" i="8"/>
  <c r="AZ990" i="8"/>
  <c r="BF989" i="8"/>
  <c r="BD989" i="8"/>
  <c r="BE989" i="8" s="1"/>
  <c r="BC989" i="8"/>
  <c r="BA989" i="8"/>
  <c r="AZ989" i="8"/>
  <c r="BF988" i="8"/>
  <c r="BD988" i="8"/>
  <c r="BE988" i="8" s="1"/>
  <c r="BC988" i="8"/>
  <c r="BA988" i="8"/>
  <c r="AZ988" i="8"/>
  <c r="BF987" i="8"/>
  <c r="BD987" i="8"/>
  <c r="BE987" i="8" s="1"/>
  <c r="BC987" i="8"/>
  <c r="BA987" i="8"/>
  <c r="AZ987" i="8"/>
  <c r="BF986" i="8"/>
  <c r="BD986" i="8"/>
  <c r="BE986" i="8" s="1"/>
  <c r="BC986" i="8"/>
  <c r="BA986" i="8"/>
  <c r="AZ986" i="8"/>
  <c r="BF985" i="8"/>
  <c r="BD985" i="8"/>
  <c r="BE985" i="8" s="1"/>
  <c r="BC985" i="8"/>
  <c r="BA985" i="8"/>
  <c r="AZ985" i="8"/>
  <c r="BF984" i="8"/>
  <c r="BD984" i="8"/>
  <c r="BE984" i="8" s="1"/>
  <c r="BC984" i="8"/>
  <c r="BA984" i="8"/>
  <c r="AZ984" i="8"/>
  <c r="BF983" i="8"/>
  <c r="BD983" i="8"/>
  <c r="BE983" i="8" s="1"/>
  <c r="BC983" i="8"/>
  <c r="BA983" i="8"/>
  <c r="AZ983" i="8"/>
  <c r="BF982" i="8"/>
  <c r="BD982" i="8"/>
  <c r="BE982" i="8" s="1"/>
  <c r="BC982" i="8"/>
  <c r="BA982" i="8"/>
  <c r="AZ982" i="8"/>
  <c r="BF981" i="8"/>
  <c r="BD981" i="8"/>
  <c r="BE981" i="8" s="1"/>
  <c r="BC981" i="8"/>
  <c r="BA981" i="8"/>
  <c r="AZ981" i="8"/>
  <c r="BF980" i="8"/>
  <c r="BD980" i="8"/>
  <c r="BE980" i="8" s="1"/>
  <c r="BC980" i="8"/>
  <c r="BA980" i="8"/>
  <c r="AZ980" i="8"/>
  <c r="BF979" i="8"/>
  <c r="BD979" i="8"/>
  <c r="BE979" i="8" s="1"/>
  <c r="BC979" i="8"/>
  <c r="BA979" i="8"/>
  <c r="AZ979" i="8"/>
  <c r="BF978" i="8"/>
  <c r="BD978" i="8"/>
  <c r="BE978" i="8" s="1"/>
  <c r="BC978" i="8"/>
  <c r="BA978" i="8"/>
  <c r="AZ978" i="8"/>
  <c r="BF977" i="8"/>
  <c r="BD977" i="8"/>
  <c r="BE977" i="8" s="1"/>
  <c r="BC977" i="8"/>
  <c r="BA977" i="8"/>
  <c r="AZ977" i="8"/>
  <c r="BF976" i="8"/>
  <c r="BD976" i="8"/>
  <c r="BE976" i="8" s="1"/>
  <c r="BC976" i="8"/>
  <c r="BA976" i="8"/>
  <c r="AZ976" i="8"/>
  <c r="BF975" i="8"/>
  <c r="BD975" i="8"/>
  <c r="BE975" i="8" s="1"/>
  <c r="BC975" i="8"/>
  <c r="BA975" i="8"/>
  <c r="AZ975" i="8"/>
  <c r="BF974" i="8"/>
  <c r="BD974" i="8"/>
  <c r="BE974" i="8" s="1"/>
  <c r="BC974" i="8"/>
  <c r="BA974" i="8"/>
  <c r="AZ974" i="8"/>
  <c r="BF973" i="8"/>
  <c r="BD973" i="8"/>
  <c r="BE973" i="8" s="1"/>
  <c r="BC973" i="8"/>
  <c r="BA973" i="8"/>
  <c r="AZ973" i="8"/>
  <c r="BF972" i="8"/>
  <c r="BD972" i="8"/>
  <c r="BE972" i="8" s="1"/>
  <c r="BC972" i="8"/>
  <c r="BA972" i="8"/>
  <c r="AZ972" i="8"/>
  <c r="BF971" i="8"/>
  <c r="BD971" i="8"/>
  <c r="BE971" i="8" s="1"/>
  <c r="BC971" i="8"/>
  <c r="BA971" i="8"/>
  <c r="AZ971" i="8"/>
  <c r="BF970" i="8"/>
  <c r="BD970" i="8"/>
  <c r="BE970" i="8" s="1"/>
  <c r="BC970" i="8"/>
  <c r="BA970" i="8"/>
  <c r="AZ970" i="8"/>
  <c r="BF969" i="8"/>
  <c r="BD969" i="8"/>
  <c r="BE969" i="8" s="1"/>
  <c r="BC969" i="8"/>
  <c r="BA969" i="8"/>
  <c r="AZ969" i="8"/>
  <c r="BF968" i="8"/>
  <c r="BD968" i="8"/>
  <c r="BE968" i="8" s="1"/>
  <c r="BC968" i="8"/>
  <c r="BA968" i="8"/>
  <c r="AZ968" i="8"/>
  <c r="BF967" i="8"/>
  <c r="BD967" i="8"/>
  <c r="BE967" i="8" s="1"/>
  <c r="BC967" i="8"/>
  <c r="BA967" i="8"/>
  <c r="AZ967" i="8"/>
  <c r="BF966" i="8"/>
  <c r="BD966" i="8"/>
  <c r="BE966" i="8" s="1"/>
  <c r="BC966" i="8"/>
  <c r="BA966" i="8"/>
  <c r="AZ966" i="8"/>
  <c r="BF965" i="8"/>
  <c r="BD965" i="8"/>
  <c r="BE965" i="8" s="1"/>
  <c r="BC965" i="8"/>
  <c r="BA965" i="8"/>
  <c r="AZ965" i="8"/>
  <c r="BF964" i="8"/>
  <c r="BD964" i="8"/>
  <c r="BE964" i="8" s="1"/>
  <c r="BC964" i="8"/>
  <c r="BA964" i="8"/>
  <c r="AZ964" i="8"/>
  <c r="BF963" i="8"/>
  <c r="BD963" i="8"/>
  <c r="BE963" i="8" s="1"/>
  <c r="BC963" i="8"/>
  <c r="BA963" i="8"/>
  <c r="AZ963" i="8"/>
  <c r="BF962" i="8"/>
  <c r="BD962" i="8"/>
  <c r="BE962" i="8" s="1"/>
  <c r="BC962" i="8"/>
  <c r="BA962" i="8"/>
  <c r="AZ962" i="8"/>
  <c r="BF961" i="8"/>
  <c r="BD961" i="8"/>
  <c r="BE961" i="8" s="1"/>
  <c r="BC961" i="8"/>
  <c r="BA961" i="8"/>
  <c r="AZ961" i="8"/>
  <c r="BF960" i="8"/>
  <c r="BD960" i="8"/>
  <c r="BE960" i="8" s="1"/>
  <c r="BC960" i="8"/>
  <c r="BA960" i="8"/>
  <c r="AZ960" i="8"/>
  <c r="BF959" i="8"/>
  <c r="BD959" i="8"/>
  <c r="BE959" i="8" s="1"/>
  <c r="BC959" i="8"/>
  <c r="BA959" i="8"/>
  <c r="AZ959" i="8"/>
  <c r="BF958" i="8"/>
  <c r="BD958" i="8"/>
  <c r="BE958" i="8" s="1"/>
  <c r="BC958" i="8"/>
  <c r="BA958" i="8"/>
  <c r="AZ958" i="8"/>
  <c r="BF957" i="8"/>
  <c r="BD957" i="8"/>
  <c r="BE957" i="8" s="1"/>
  <c r="BC957" i="8"/>
  <c r="BA957" i="8"/>
  <c r="AZ957" i="8"/>
  <c r="BF956" i="8"/>
  <c r="BD956" i="8"/>
  <c r="BE956" i="8" s="1"/>
  <c r="BC956" i="8"/>
  <c r="BA956" i="8"/>
  <c r="AZ956" i="8"/>
  <c r="BF955" i="8"/>
  <c r="BD955" i="8"/>
  <c r="BE955" i="8" s="1"/>
  <c r="BC955" i="8"/>
  <c r="BA955" i="8"/>
  <c r="AZ955" i="8"/>
  <c r="BF954" i="8"/>
  <c r="BD954" i="8"/>
  <c r="BE954" i="8" s="1"/>
  <c r="BC954" i="8"/>
  <c r="BA954" i="8"/>
  <c r="AZ954" i="8"/>
  <c r="BF953" i="8"/>
  <c r="BD953" i="8"/>
  <c r="BE953" i="8" s="1"/>
  <c r="BC953" i="8"/>
  <c r="BA953" i="8"/>
  <c r="AZ953" i="8"/>
  <c r="BF952" i="8"/>
  <c r="BD952" i="8"/>
  <c r="BE952" i="8" s="1"/>
  <c r="BC952" i="8"/>
  <c r="BA952" i="8"/>
  <c r="AZ952" i="8"/>
  <c r="BF951" i="8"/>
  <c r="BD951" i="8"/>
  <c r="BE951" i="8" s="1"/>
  <c r="BC951" i="8"/>
  <c r="BA951" i="8"/>
  <c r="AZ951" i="8"/>
  <c r="BF950" i="8"/>
  <c r="BD950" i="8"/>
  <c r="BE950" i="8" s="1"/>
  <c r="BC950" i="8"/>
  <c r="BA950" i="8"/>
  <c r="AZ950" i="8"/>
  <c r="BF949" i="8"/>
  <c r="BD949" i="8"/>
  <c r="BE949" i="8" s="1"/>
  <c r="BC949" i="8"/>
  <c r="BA949" i="8"/>
  <c r="AZ949" i="8"/>
  <c r="BF948" i="8"/>
  <c r="BD948" i="8"/>
  <c r="BE948" i="8" s="1"/>
  <c r="BC948" i="8"/>
  <c r="BA948" i="8"/>
  <c r="AZ948" i="8"/>
  <c r="BF947" i="8"/>
  <c r="BD947" i="8"/>
  <c r="BE947" i="8" s="1"/>
  <c r="BC947" i="8"/>
  <c r="BA947" i="8"/>
  <c r="AZ947" i="8"/>
  <c r="BF946" i="8"/>
  <c r="BD946" i="8"/>
  <c r="BE946" i="8" s="1"/>
  <c r="BC946" i="8"/>
  <c r="BA946" i="8"/>
  <c r="AZ946" i="8"/>
  <c r="BF945" i="8"/>
  <c r="BD945" i="8"/>
  <c r="BE945" i="8" s="1"/>
  <c r="BC945" i="8"/>
  <c r="BA945" i="8"/>
  <c r="AZ945" i="8"/>
  <c r="BF944" i="8"/>
  <c r="BD944" i="8"/>
  <c r="BE944" i="8" s="1"/>
  <c r="BC944" i="8"/>
  <c r="BA944" i="8"/>
  <c r="AZ944" i="8"/>
  <c r="BF943" i="8"/>
  <c r="BD943" i="8"/>
  <c r="BE943" i="8" s="1"/>
  <c r="BC943" i="8"/>
  <c r="BA943" i="8"/>
  <c r="AZ943" i="8"/>
  <c r="BF942" i="8"/>
  <c r="BD942" i="8"/>
  <c r="BE942" i="8" s="1"/>
  <c r="BC942" i="8"/>
  <c r="BA942" i="8"/>
  <c r="AZ942" i="8"/>
  <c r="BF941" i="8"/>
  <c r="BD941" i="8"/>
  <c r="BE941" i="8" s="1"/>
  <c r="BC941" i="8"/>
  <c r="BA941" i="8"/>
  <c r="AZ941" i="8"/>
  <c r="BF940" i="8"/>
  <c r="BD940" i="8"/>
  <c r="BE940" i="8" s="1"/>
  <c r="BC940" i="8"/>
  <c r="BA940" i="8"/>
  <c r="AZ940" i="8"/>
  <c r="BF939" i="8"/>
  <c r="BD939" i="8"/>
  <c r="BE939" i="8" s="1"/>
  <c r="BC939" i="8"/>
  <c r="BA939" i="8"/>
  <c r="AZ939" i="8"/>
  <c r="BF938" i="8"/>
  <c r="BD938" i="8"/>
  <c r="BE938" i="8" s="1"/>
  <c r="BC938" i="8"/>
  <c r="BA938" i="8"/>
  <c r="AZ938" i="8"/>
  <c r="BF937" i="8"/>
  <c r="BD937" i="8"/>
  <c r="BE937" i="8" s="1"/>
  <c r="BC937" i="8"/>
  <c r="BA937" i="8"/>
  <c r="AZ937" i="8"/>
  <c r="BF936" i="8"/>
  <c r="BD936" i="8"/>
  <c r="BE936" i="8" s="1"/>
  <c r="BC936" i="8"/>
  <c r="BA936" i="8"/>
  <c r="AZ936" i="8"/>
  <c r="BF935" i="8"/>
  <c r="BD935" i="8"/>
  <c r="BE935" i="8" s="1"/>
  <c r="BC935" i="8"/>
  <c r="BA935" i="8"/>
  <c r="AZ935" i="8"/>
  <c r="BF934" i="8"/>
  <c r="BD934" i="8"/>
  <c r="BE934" i="8" s="1"/>
  <c r="BC934" i="8"/>
  <c r="BA934" i="8"/>
  <c r="AZ934" i="8"/>
  <c r="BF933" i="8"/>
  <c r="BD933" i="8"/>
  <c r="BE933" i="8" s="1"/>
  <c r="BC933" i="8"/>
  <c r="BA933" i="8"/>
  <c r="AZ933" i="8"/>
  <c r="BF932" i="8"/>
  <c r="BD932" i="8"/>
  <c r="BE932" i="8" s="1"/>
  <c r="BC932" i="8"/>
  <c r="BA932" i="8"/>
  <c r="AZ932" i="8"/>
  <c r="BF931" i="8"/>
  <c r="BD931" i="8"/>
  <c r="BE931" i="8" s="1"/>
  <c r="BC931" i="8"/>
  <c r="BA931" i="8"/>
  <c r="AZ931" i="8"/>
  <c r="BF930" i="8"/>
  <c r="BD930" i="8"/>
  <c r="BE930" i="8" s="1"/>
  <c r="BC930" i="8"/>
  <c r="BA930" i="8"/>
  <c r="AZ930" i="8"/>
  <c r="BF929" i="8"/>
  <c r="BD929" i="8"/>
  <c r="BE929" i="8" s="1"/>
  <c r="BC929" i="8"/>
  <c r="BA929" i="8"/>
  <c r="AZ929" i="8"/>
  <c r="BF928" i="8"/>
  <c r="BD928" i="8"/>
  <c r="BE928" i="8" s="1"/>
  <c r="BC928" i="8"/>
  <c r="BA928" i="8"/>
  <c r="AZ928" i="8"/>
  <c r="BF927" i="8"/>
  <c r="BD927" i="8"/>
  <c r="BE927" i="8" s="1"/>
  <c r="BC927" i="8"/>
  <c r="BA927" i="8"/>
  <c r="AZ927" i="8"/>
  <c r="BF926" i="8"/>
  <c r="BD926" i="8"/>
  <c r="BE926" i="8" s="1"/>
  <c r="BC926" i="8"/>
  <c r="BA926" i="8"/>
  <c r="AZ926" i="8"/>
  <c r="BF925" i="8"/>
  <c r="BD925" i="8"/>
  <c r="BE925" i="8" s="1"/>
  <c r="BC925" i="8"/>
  <c r="BA925" i="8"/>
  <c r="AZ925" i="8"/>
  <c r="BF924" i="8"/>
  <c r="BD924" i="8"/>
  <c r="BE924" i="8" s="1"/>
  <c r="BC924" i="8"/>
  <c r="BA924" i="8"/>
  <c r="AZ924" i="8"/>
  <c r="BF923" i="8"/>
  <c r="BD923" i="8"/>
  <c r="BE923" i="8" s="1"/>
  <c r="BC923" i="8"/>
  <c r="BA923" i="8"/>
  <c r="AZ923" i="8"/>
  <c r="BF922" i="8"/>
  <c r="BD922" i="8"/>
  <c r="BE922" i="8" s="1"/>
  <c r="BC922" i="8"/>
  <c r="BA922" i="8"/>
  <c r="AZ922" i="8"/>
  <c r="BF921" i="8"/>
  <c r="BD921" i="8"/>
  <c r="BE921" i="8" s="1"/>
  <c r="BC921" i="8"/>
  <c r="BA921" i="8"/>
  <c r="AZ921" i="8"/>
  <c r="BF920" i="8"/>
  <c r="BD920" i="8"/>
  <c r="BE920" i="8" s="1"/>
  <c r="BC920" i="8"/>
  <c r="BA920" i="8"/>
  <c r="AZ920" i="8"/>
  <c r="BF919" i="8"/>
  <c r="BD919" i="8"/>
  <c r="BE919" i="8" s="1"/>
  <c r="BC919" i="8"/>
  <c r="BA919" i="8"/>
  <c r="AZ919" i="8"/>
  <c r="BF918" i="8"/>
  <c r="BD918" i="8"/>
  <c r="BE918" i="8" s="1"/>
  <c r="BC918" i="8"/>
  <c r="BA918" i="8"/>
  <c r="AZ918" i="8"/>
  <c r="BF917" i="8"/>
  <c r="BD917" i="8"/>
  <c r="BE917" i="8" s="1"/>
  <c r="BC917" i="8"/>
  <c r="BA917" i="8"/>
  <c r="AZ917" i="8"/>
  <c r="BF916" i="8"/>
  <c r="BD916" i="8"/>
  <c r="BE916" i="8" s="1"/>
  <c r="BC916" i="8"/>
  <c r="BA916" i="8"/>
  <c r="AZ916" i="8"/>
  <c r="BF915" i="8"/>
  <c r="BD915" i="8"/>
  <c r="BE915" i="8" s="1"/>
  <c r="BC915" i="8"/>
  <c r="BA915" i="8"/>
  <c r="AZ915" i="8"/>
  <c r="BF914" i="8"/>
  <c r="BD914" i="8"/>
  <c r="BE914" i="8" s="1"/>
  <c r="BC914" i="8"/>
  <c r="BA914" i="8"/>
  <c r="AZ914" i="8"/>
  <c r="BF913" i="8"/>
  <c r="BD913" i="8"/>
  <c r="BE913" i="8" s="1"/>
  <c r="BC913" i="8"/>
  <c r="BA913" i="8"/>
  <c r="AZ913" i="8"/>
  <c r="BF912" i="8"/>
  <c r="BD912" i="8"/>
  <c r="BE912" i="8" s="1"/>
  <c r="BC912" i="8"/>
  <c r="BA912" i="8"/>
  <c r="AZ912" i="8"/>
  <c r="BF911" i="8"/>
  <c r="BD911" i="8"/>
  <c r="BE911" i="8" s="1"/>
  <c r="BC911" i="8"/>
  <c r="BA911" i="8"/>
  <c r="AZ911" i="8"/>
  <c r="BF910" i="8"/>
  <c r="BD910" i="8"/>
  <c r="BE910" i="8" s="1"/>
  <c r="BC910" i="8"/>
  <c r="BA910" i="8"/>
  <c r="AZ910" i="8"/>
  <c r="BF909" i="8"/>
  <c r="BD909" i="8"/>
  <c r="BE909" i="8" s="1"/>
  <c r="BC909" i="8"/>
  <c r="BA909" i="8"/>
  <c r="AZ909" i="8"/>
  <c r="BF908" i="8"/>
  <c r="BD908" i="8"/>
  <c r="BE908" i="8" s="1"/>
  <c r="BC908" i="8"/>
  <c r="BA908" i="8"/>
  <c r="AZ908" i="8"/>
  <c r="BF907" i="8"/>
  <c r="BD907" i="8"/>
  <c r="BE907" i="8" s="1"/>
  <c r="BC907" i="8"/>
  <c r="BA907" i="8"/>
  <c r="AZ907" i="8"/>
  <c r="BF906" i="8"/>
  <c r="BD906" i="8"/>
  <c r="BE906" i="8" s="1"/>
  <c r="BC906" i="8"/>
  <c r="BA906" i="8"/>
  <c r="AZ906" i="8"/>
  <c r="BF905" i="8"/>
  <c r="BD905" i="8"/>
  <c r="BE905" i="8" s="1"/>
  <c r="BC905" i="8"/>
  <c r="BA905" i="8"/>
  <c r="AZ905" i="8"/>
  <c r="BF904" i="8"/>
  <c r="BD904" i="8"/>
  <c r="BE904" i="8" s="1"/>
  <c r="BC904" i="8"/>
  <c r="BA904" i="8"/>
  <c r="AZ904" i="8"/>
  <c r="BF903" i="8"/>
  <c r="BD903" i="8"/>
  <c r="BE903" i="8" s="1"/>
  <c r="BC903" i="8"/>
  <c r="BA903" i="8"/>
  <c r="AZ903" i="8"/>
  <c r="BF902" i="8"/>
  <c r="BD902" i="8"/>
  <c r="BE902" i="8" s="1"/>
  <c r="BC902" i="8"/>
  <c r="BA902" i="8"/>
  <c r="AZ902" i="8"/>
  <c r="BF901" i="8"/>
  <c r="BD901" i="8"/>
  <c r="BE901" i="8" s="1"/>
  <c r="BC901" i="8"/>
  <c r="BA901" i="8"/>
  <c r="AZ901" i="8"/>
  <c r="BF900" i="8"/>
  <c r="BD900" i="8"/>
  <c r="BE900" i="8" s="1"/>
  <c r="BC900" i="8"/>
  <c r="BA900" i="8"/>
  <c r="AZ900" i="8"/>
  <c r="BF899" i="8"/>
  <c r="BD899" i="8"/>
  <c r="BE899" i="8" s="1"/>
  <c r="BC899" i="8"/>
  <c r="BA899" i="8"/>
  <c r="AZ899" i="8"/>
  <c r="BF898" i="8"/>
  <c r="BD898" i="8"/>
  <c r="BE898" i="8" s="1"/>
  <c r="BC898" i="8"/>
  <c r="BA898" i="8"/>
  <c r="AZ898" i="8"/>
  <c r="BF897" i="8"/>
  <c r="BD897" i="8"/>
  <c r="BE897" i="8" s="1"/>
  <c r="BC897" i="8"/>
  <c r="BA897" i="8"/>
  <c r="AZ897" i="8"/>
  <c r="BF896" i="8"/>
  <c r="BD896" i="8"/>
  <c r="BE896" i="8" s="1"/>
  <c r="BC896" i="8"/>
  <c r="BA896" i="8"/>
  <c r="AZ896" i="8"/>
  <c r="BF895" i="8"/>
  <c r="BD895" i="8"/>
  <c r="BE895" i="8" s="1"/>
  <c r="BC895" i="8"/>
  <c r="BA895" i="8"/>
  <c r="AZ895" i="8"/>
  <c r="BF894" i="8"/>
  <c r="BD894" i="8"/>
  <c r="BE894" i="8" s="1"/>
  <c r="BC894" i="8"/>
  <c r="BA894" i="8"/>
  <c r="AZ894" i="8"/>
  <c r="BF893" i="8"/>
  <c r="BD893" i="8"/>
  <c r="BE893" i="8" s="1"/>
  <c r="BC893" i="8"/>
  <c r="BA893" i="8"/>
  <c r="AZ893" i="8"/>
  <c r="BF892" i="8"/>
  <c r="BD892" i="8"/>
  <c r="BE892" i="8" s="1"/>
  <c r="BC892" i="8"/>
  <c r="BA892" i="8"/>
  <c r="AZ892" i="8"/>
  <c r="BF891" i="8"/>
  <c r="BD891" i="8"/>
  <c r="BE891" i="8" s="1"/>
  <c r="BC891" i="8"/>
  <c r="BA891" i="8"/>
  <c r="AZ891" i="8"/>
  <c r="BF890" i="8"/>
  <c r="BD890" i="8"/>
  <c r="BE890" i="8" s="1"/>
  <c r="BC890" i="8"/>
  <c r="BA890" i="8"/>
  <c r="AZ890" i="8"/>
  <c r="BF889" i="8"/>
  <c r="BD889" i="8"/>
  <c r="BE889" i="8" s="1"/>
  <c r="BC889" i="8"/>
  <c r="BA889" i="8"/>
  <c r="AZ889" i="8"/>
  <c r="BF888" i="8"/>
  <c r="BD888" i="8"/>
  <c r="BE888" i="8" s="1"/>
  <c r="BC888" i="8"/>
  <c r="BA888" i="8"/>
  <c r="AZ888" i="8"/>
  <c r="BF887" i="8"/>
  <c r="BD887" i="8"/>
  <c r="BE887" i="8" s="1"/>
  <c r="BC887" i="8"/>
  <c r="BA887" i="8"/>
  <c r="AZ887" i="8"/>
  <c r="BF886" i="8"/>
  <c r="BD886" i="8"/>
  <c r="BE886" i="8" s="1"/>
  <c r="BC886" i="8"/>
  <c r="BA886" i="8"/>
  <c r="AZ886" i="8"/>
  <c r="BF885" i="8"/>
  <c r="BD885" i="8"/>
  <c r="BE885" i="8" s="1"/>
  <c r="BC885" i="8"/>
  <c r="BA885" i="8"/>
  <c r="AZ885" i="8"/>
  <c r="BF884" i="8"/>
  <c r="BD884" i="8"/>
  <c r="BE884" i="8" s="1"/>
  <c r="BC884" i="8"/>
  <c r="BA884" i="8"/>
  <c r="AZ884" i="8"/>
  <c r="BF883" i="8"/>
  <c r="BD883" i="8"/>
  <c r="BE883" i="8" s="1"/>
  <c r="BC883" i="8"/>
  <c r="BA883" i="8"/>
  <c r="AZ883" i="8"/>
  <c r="BF882" i="8"/>
  <c r="BD882" i="8"/>
  <c r="BE882" i="8" s="1"/>
  <c r="BC882" i="8"/>
  <c r="BA882" i="8"/>
  <c r="AZ882" i="8"/>
  <c r="BF881" i="8"/>
  <c r="BD881" i="8"/>
  <c r="BE881" i="8" s="1"/>
  <c r="BC881" i="8"/>
  <c r="BA881" i="8"/>
  <c r="AZ881" i="8"/>
  <c r="BF880" i="8"/>
  <c r="BD880" i="8"/>
  <c r="BE880" i="8" s="1"/>
  <c r="BC880" i="8"/>
  <c r="BA880" i="8"/>
  <c r="AZ880" i="8"/>
  <c r="BF879" i="8"/>
  <c r="BD879" i="8"/>
  <c r="BE879" i="8" s="1"/>
  <c r="BC879" i="8"/>
  <c r="BA879" i="8"/>
  <c r="AZ879" i="8"/>
  <c r="BF878" i="8"/>
  <c r="BD878" i="8"/>
  <c r="BE878" i="8" s="1"/>
  <c r="BC878" i="8"/>
  <c r="BA878" i="8"/>
  <c r="AZ878" i="8"/>
  <c r="BF877" i="8"/>
  <c r="BD877" i="8"/>
  <c r="BE877" i="8" s="1"/>
  <c r="BC877" i="8"/>
  <c r="BA877" i="8"/>
  <c r="AZ877" i="8"/>
  <c r="BF876" i="8"/>
  <c r="BD876" i="8"/>
  <c r="BE876" i="8" s="1"/>
  <c r="BC876" i="8"/>
  <c r="BA876" i="8"/>
  <c r="AZ876" i="8"/>
  <c r="BF875" i="8"/>
  <c r="BD875" i="8"/>
  <c r="BE875" i="8" s="1"/>
  <c r="BC875" i="8"/>
  <c r="BA875" i="8"/>
  <c r="AZ875" i="8"/>
  <c r="BF874" i="8"/>
  <c r="BD874" i="8"/>
  <c r="BE874" i="8" s="1"/>
  <c r="BC874" i="8"/>
  <c r="BA874" i="8"/>
  <c r="AZ874" i="8"/>
  <c r="BF873" i="8"/>
  <c r="BD873" i="8"/>
  <c r="BE873" i="8" s="1"/>
  <c r="BC873" i="8"/>
  <c r="BA873" i="8"/>
  <c r="AZ873" i="8"/>
  <c r="BF872" i="8"/>
  <c r="BD872" i="8"/>
  <c r="BE872" i="8" s="1"/>
  <c r="BC872" i="8"/>
  <c r="BA872" i="8"/>
  <c r="AZ872" i="8"/>
  <c r="BF871" i="8"/>
  <c r="BD871" i="8"/>
  <c r="BE871" i="8" s="1"/>
  <c r="BC871" i="8"/>
  <c r="BA871" i="8"/>
  <c r="AZ871" i="8"/>
  <c r="BF870" i="8"/>
  <c r="BD870" i="8"/>
  <c r="BE870" i="8" s="1"/>
  <c r="BC870" i="8"/>
  <c r="BA870" i="8"/>
  <c r="AZ870" i="8"/>
  <c r="BF869" i="8"/>
  <c r="BD869" i="8"/>
  <c r="BE869" i="8" s="1"/>
  <c r="BC869" i="8"/>
  <c r="BA869" i="8"/>
  <c r="AZ869" i="8"/>
  <c r="BF868" i="8"/>
  <c r="BD868" i="8"/>
  <c r="BE868" i="8" s="1"/>
  <c r="BC868" i="8"/>
  <c r="BA868" i="8"/>
  <c r="AZ868" i="8"/>
  <c r="BF867" i="8"/>
  <c r="BD867" i="8"/>
  <c r="BE867" i="8" s="1"/>
  <c r="BC867" i="8"/>
  <c r="BA867" i="8"/>
  <c r="AZ867" i="8"/>
  <c r="BF866" i="8"/>
  <c r="BD866" i="8"/>
  <c r="BE866" i="8" s="1"/>
  <c r="BC866" i="8"/>
  <c r="BA866" i="8"/>
  <c r="AZ866" i="8"/>
  <c r="BF865" i="8"/>
  <c r="BD865" i="8"/>
  <c r="BE865" i="8" s="1"/>
  <c r="BC865" i="8"/>
  <c r="BA865" i="8"/>
  <c r="AZ865" i="8"/>
  <c r="BF864" i="8"/>
  <c r="BD864" i="8"/>
  <c r="BE864" i="8" s="1"/>
  <c r="BC864" i="8"/>
  <c r="BA864" i="8"/>
  <c r="AZ864" i="8"/>
  <c r="BF863" i="8"/>
  <c r="BD863" i="8"/>
  <c r="BE863" i="8" s="1"/>
  <c r="BC863" i="8"/>
  <c r="BA863" i="8"/>
  <c r="AZ863" i="8"/>
  <c r="BF862" i="8"/>
  <c r="BD862" i="8"/>
  <c r="BE862" i="8" s="1"/>
  <c r="BC862" i="8"/>
  <c r="BA862" i="8"/>
  <c r="AZ862" i="8"/>
  <c r="BF861" i="8"/>
  <c r="BD861" i="8"/>
  <c r="BE861" i="8" s="1"/>
  <c r="BC861" i="8"/>
  <c r="BA861" i="8"/>
  <c r="AZ861" i="8"/>
  <c r="BF860" i="8"/>
  <c r="BD860" i="8"/>
  <c r="BE860" i="8" s="1"/>
  <c r="BC860" i="8"/>
  <c r="BA860" i="8"/>
  <c r="AZ860" i="8"/>
  <c r="BF859" i="8"/>
  <c r="BD859" i="8"/>
  <c r="BE859" i="8" s="1"/>
  <c r="BC859" i="8"/>
  <c r="BA859" i="8"/>
  <c r="AZ859" i="8"/>
  <c r="BF858" i="8"/>
  <c r="BD858" i="8"/>
  <c r="BE858" i="8" s="1"/>
  <c r="BC858" i="8"/>
  <c r="BA858" i="8"/>
  <c r="AZ858" i="8"/>
  <c r="BF857" i="8"/>
  <c r="BD857" i="8"/>
  <c r="BE857" i="8" s="1"/>
  <c r="BC857" i="8"/>
  <c r="BA857" i="8"/>
  <c r="AZ857" i="8"/>
  <c r="BF856" i="8"/>
  <c r="BD856" i="8"/>
  <c r="BE856" i="8" s="1"/>
  <c r="BC856" i="8"/>
  <c r="BA856" i="8"/>
  <c r="AZ856" i="8"/>
  <c r="BF855" i="8"/>
  <c r="BD855" i="8"/>
  <c r="BE855" i="8" s="1"/>
  <c r="BC855" i="8"/>
  <c r="BA855" i="8"/>
  <c r="AZ855" i="8"/>
  <c r="BF854" i="8"/>
  <c r="BD854" i="8"/>
  <c r="BE854" i="8" s="1"/>
  <c r="BC854" i="8"/>
  <c r="BA854" i="8"/>
  <c r="AZ854" i="8"/>
  <c r="BF853" i="8"/>
  <c r="BD853" i="8"/>
  <c r="BE853" i="8" s="1"/>
  <c r="BC853" i="8"/>
  <c r="BA853" i="8"/>
  <c r="AZ853" i="8"/>
  <c r="BF852" i="8"/>
  <c r="BD852" i="8"/>
  <c r="BE852" i="8" s="1"/>
  <c r="BC852" i="8"/>
  <c r="BA852" i="8"/>
  <c r="AZ852" i="8"/>
  <c r="BF851" i="8"/>
  <c r="BD851" i="8"/>
  <c r="BE851" i="8" s="1"/>
  <c r="BC851" i="8"/>
  <c r="BA851" i="8"/>
  <c r="AZ851" i="8"/>
  <c r="BF850" i="8"/>
  <c r="BD850" i="8"/>
  <c r="BE850" i="8" s="1"/>
  <c r="BC850" i="8"/>
  <c r="BA850" i="8"/>
  <c r="AZ850" i="8"/>
  <c r="BF849" i="8"/>
  <c r="BD849" i="8"/>
  <c r="BE849" i="8" s="1"/>
  <c r="BC849" i="8"/>
  <c r="BA849" i="8"/>
  <c r="AZ849" i="8"/>
  <c r="BF848" i="8"/>
  <c r="BD848" i="8"/>
  <c r="BE848" i="8" s="1"/>
  <c r="BC848" i="8"/>
  <c r="BA848" i="8"/>
  <c r="AZ848" i="8"/>
  <c r="BF847" i="8"/>
  <c r="BD847" i="8"/>
  <c r="BE847" i="8" s="1"/>
  <c r="BC847" i="8"/>
  <c r="BA847" i="8"/>
  <c r="AZ847" i="8"/>
  <c r="BF846" i="8"/>
  <c r="BD846" i="8"/>
  <c r="BE846" i="8" s="1"/>
  <c r="BC846" i="8"/>
  <c r="BA846" i="8"/>
  <c r="AZ846" i="8"/>
  <c r="BF845" i="8"/>
  <c r="BD845" i="8"/>
  <c r="BE845" i="8" s="1"/>
  <c r="BC845" i="8"/>
  <c r="BA845" i="8"/>
  <c r="AZ845" i="8"/>
  <c r="BF844" i="8"/>
  <c r="BD844" i="8"/>
  <c r="BE844" i="8" s="1"/>
  <c r="BC844" i="8"/>
  <c r="BA844" i="8"/>
  <c r="AZ844" i="8"/>
  <c r="BF843" i="8"/>
  <c r="BD843" i="8"/>
  <c r="BE843" i="8" s="1"/>
  <c r="BC843" i="8"/>
  <c r="BA843" i="8"/>
  <c r="AZ843" i="8"/>
  <c r="BF842" i="8"/>
  <c r="BD842" i="8"/>
  <c r="BE842" i="8" s="1"/>
  <c r="BC842" i="8"/>
  <c r="BA842" i="8"/>
  <c r="AZ842" i="8"/>
  <c r="BF841" i="8"/>
  <c r="BD841" i="8"/>
  <c r="BE841" i="8" s="1"/>
  <c r="BC841" i="8"/>
  <c r="BA841" i="8"/>
  <c r="AZ841" i="8"/>
  <c r="BF840" i="8"/>
  <c r="BD840" i="8"/>
  <c r="BE840" i="8" s="1"/>
  <c r="BC840" i="8"/>
  <c r="BA840" i="8"/>
  <c r="AZ840" i="8"/>
  <c r="BF839" i="8"/>
  <c r="BD839" i="8"/>
  <c r="BE839" i="8" s="1"/>
  <c r="BC839" i="8"/>
  <c r="BA839" i="8"/>
  <c r="AZ839" i="8"/>
  <c r="BF838" i="8"/>
  <c r="BD838" i="8"/>
  <c r="BE838" i="8" s="1"/>
  <c r="BC838" i="8"/>
  <c r="BA838" i="8"/>
  <c r="AZ838" i="8"/>
  <c r="BF837" i="8"/>
  <c r="BD837" i="8"/>
  <c r="BE837" i="8" s="1"/>
  <c r="BC837" i="8"/>
  <c r="BA837" i="8"/>
  <c r="AZ837" i="8"/>
  <c r="BF836" i="8"/>
  <c r="BD836" i="8"/>
  <c r="BE836" i="8" s="1"/>
  <c r="BC836" i="8"/>
  <c r="BA836" i="8"/>
  <c r="AZ836" i="8"/>
  <c r="BF835" i="8"/>
  <c r="BD835" i="8"/>
  <c r="BE835" i="8" s="1"/>
  <c r="BC835" i="8"/>
  <c r="BA835" i="8"/>
  <c r="AZ835" i="8"/>
  <c r="BF834" i="8"/>
  <c r="BD834" i="8"/>
  <c r="BE834" i="8" s="1"/>
  <c r="BC834" i="8"/>
  <c r="BA834" i="8"/>
  <c r="AZ834" i="8"/>
  <c r="BF833" i="8"/>
  <c r="BD833" i="8"/>
  <c r="BE833" i="8" s="1"/>
  <c r="BC833" i="8"/>
  <c r="BA833" i="8"/>
  <c r="AZ833" i="8"/>
  <c r="BF832" i="8"/>
  <c r="BD832" i="8"/>
  <c r="BE832" i="8" s="1"/>
  <c r="BC832" i="8"/>
  <c r="BA832" i="8"/>
  <c r="AZ832" i="8"/>
  <c r="BF831" i="8"/>
  <c r="BD831" i="8"/>
  <c r="BE831" i="8" s="1"/>
  <c r="BC831" i="8"/>
  <c r="BA831" i="8"/>
  <c r="AZ831" i="8"/>
  <c r="BF830" i="8"/>
  <c r="BD830" i="8"/>
  <c r="BE830" i="8" s="1"/>
  <c r="BC830" i="8"/>
  <c r="BA830" i="8"/>
  <c r="AZ830" i="8"/>
  <c r="BF829" i="8"/>
  <c r="BD829" i="8"/>
  <c r="BE829" i="8" s="1"/>
  <c r="BC829" i="8"/>
  <c r="BA829" i="8"/>
  <c r="AZ829" i="8"/>
  <c r="BF828" i="8"/>
  <c r="BD828" i="8"/>
  <c r="BE828" i="8" s="1"/>
  <c r="BC828" i="8"/>
  <c r="BA828" i="8"/>
  <c r="AZ828" i="8"/>
  <c r="BF827" i="8"/>
  <c r="BD827" i="8"/>
  <c r="BE827" i="8" s="1"/>
  <c r="BC827" i="8"/>
  <c r="BA827" i="8"/>
  <c r="AZ827" i="8"/>
  <c r="BF826" i="8"/>
  <c r="BD826" i="8"/>
  <c r="BE826" i="8" s="1"/>
  <c r="BC826" i="8"/>
  <c r="BA826" i="8"/>
  <c r="AZ826" i="8"/>
  <c r="BF825" i="8"/>
  <c r="BD825" i="8"/>
  <c r="BE825" i="8" s="1"/>
  <c r="BC825" i="8"/>
  <c r="BA825" i="8"/>
  <c r="AZ825" i="8"/>
  <c r="BF824" i="8"/>
  <c r="BD824" i="8"/>
  <c r="BE824" i="8" s="1"/>
  <c r="BC824" i="8"/>
  <c r="BA824" i="8"/>
  <c r="AZ824" i="8"/>
  <c r="BF823" i="8"/>
  <c r="BD823" i="8"/>
  <c r="BE823" i="8" s="1"/>
  <c r="BC823" i="8"/>
  <c r="BA823" i="8"/>
  <c r="AZ823" i="8"/>
  <c r="BF822" i="8"/>
  <c r="BD822" i="8"/>
  <c r="BE822" i="8" s="1"/>
  <c r="BC822" i="8"/>
  <c r="BA822" i="8"/>
  <c r="AZ822" i="8"/>
  <c r="BF821" i="8"/>
  <c r="BD821" i="8"/>
  <c r="BE821" i="8" s="1"/>
  <c r="BC821" i="8"/>
  <c r="BA821" i="8"/>
  <c r="AZ821" i="8"/>
  <c r="BF820" i="8"/>
  <c r="BD820" i="8"/>
  <c r="BE820" i="8" s="1"/>
  <c r="BC820" i="8"/>
  <c r="BA820" i="8"/>
  <c r="AZ820" i="8"/>
  <c r="BF819" i="8"/>
  <c r="BD819" i="8"/>
  <c r="BE819" i="8" s="1"/>
  <c r="BC819" i="8"/>
  <c r="BA819" i="8"/>
  <c r="AZ819" i="8"/>
  <c r="BF818" i="8"/>
  <c r="BD818" i="8"/>
  <c r="BE818" i="8" s="1"/>
  <c r="BC818" i="8"/>
  <c r="BA818" i="8"/>
  <c r="AZ818" i="8"/>
  <c r="BF817" i="8"/>
  <c r="BD817" i="8"/>
  <c r="BE817" i="8" s="1"/>
  <c r="BC817" i="8"/>
  <c r="BA817" i="8"/>
  <c r="AZ817" i="8"/>
  <c r="BF816" i="8"/>
  <c r="BD816" i="8"/>
  <c r="BE816" i="8" s="1"/>
  <c r="BC816" i="8"/>
  <c r="BA816" i="8"/>
  <c r="AZ816" i="8"/>
  <c r="BF815" i="8"/>
  <c r="BD815" i="8"/>
  <c r="BE815" i="8" s="1"/>
  <c r="BC815" i="8"/>
  <c r="BA815" i="8"/>
  <c r="AZ815" i="8"/>
  <c r="BF814" i="8"/>
  <c r="BD814" i="8"/>
  <c r="BE814" i="8" s="1"/>
  <c r="BC814" i="8"/>
  <c r="BA814" i="8"/>
  <c r="AZ814" i="8"/>
  <c r="BF813" i="8"/>
  <c r="BD813" i="8"/>
  <c r="BE813" i="8" s="1"/>
  <c r="BC813" i="8"/>
  <c r="BA813" i="8"/>
  <c r="AZ813" i="8"/>
  <c r="BF812" i="8"/>
  <c r="BD812" i="8"/>
  <c r="BE812" i="8" s="1"/>
  <c r="BC812" i="8"/>
  <c r="BA812" i="8"/>
  <c r="AZ812" i="8"/>
  <c r="BF811" i="8"/>
  <c r="BD811" i="8"/>
  <c r="BE811" i="8" s="1"/>
  <c r="BC811" i="8"/>
  <c r="BA811" i="8"/>
  <c r="AZ811" i="8"/>
  <c r="BF810" i="8"/>
  <c r="BD810" i="8"/>
  <c r="BE810" i="8" s="1"/>
  <c r="BC810" i="8"/>
  <c r="BA810" i="8"/>
  <c r="AZ810" i="8"/>
  <c r="BF809" i="8"/>
  <c r="BD809" i="8"/>
  <c r="BE809" i="8" s="1"/>
  <c r="BC809" i="8"/>
  <c r="BA809" i="8"/>
  <c r="AZ809" i="8"/>
  <c r="BF808" i="8"/>
  <c r="BD808" i="8"/>
  <c r="BE808" i="8" s="1"/>
  <c r="BC808" i="8"/>
  <c r="BA808" i="8"/>
  <c r="AZ808" i="8"/>
  <c r="BF807" i="8"/>
  <c r="BD807" i="8"/>
  <c r="BE807" i="8" s="1"/>
  <c r="BC807" i="8"/>
  <c r="BA807" i="8"/>
  <c r="AZ807" i="8"/>
  <c r="BF806" i="8"/>
  <c r="BD806" i="8"/>
  <c r="BE806" i="8" s="1"/>
  <c r="BC806" i="8"/>
  <c r="BA806" i="8"/>
  <c r="AZ806" i="8"/>
  <c r="BF805" i="8"/>
  <c r="BD805" i="8"/>
  <c r="BE805" i="8" s="1"/>
  <c r="BC805" i="8"/>
  <c r="BA805" i="8"/>
  <c r="AZ805" i="8"/>
  <c r="BF804" i="8"/>
  <c r="BD804" i="8"/>
  <c r="BE804" i="8" s="1"/>
  <c r="BC804" i="8"/>
  <c r="BA804" i="8"/>
  <c r="AZ804" i="8"/>
  <c r="BF803" i="8"/>
  <c r="BD803" i="8"/>
  <c r="BE803" i="8" s="1"/>
  <c r="BC803" i="8"/>
  <c r="BA803" i="8"/>
  <c r="AZ803" i="8"/>
  <c r="BF802" i="8"/>
  <c r="BD802" i="8"/>
  <c r="BE802" i="8" s="1"/>
  <c r="BC802" i="8"/>
  <c r="BA802" i="8"/>
  <c r="AZ802" i="8"/>
  <c r="BF801" i="8"/>
  <c r="BD801" i="8"/>
  <c r="BE801" i="8" s="1"/>
  <c r="BC801" i="8"/>
  <c r="BA801" i="8"/>
  <c r="AZ801" i="8"/>
  <c r="BF800" i="8"/>
  <c r="BD800" i="8"/>
  <c r="BE800" i="8" s="1"/>
  <c r="BC800" i="8"/>
  <c r="BA800" i="8"/>
  <c r="AZ800" i="8"/>
  <c r="BF799" i="8"/>
  <c r="BD799" i="8"/>
  <c r="BE799" i="8" s="1"/>
  <c r="BC799" i="8"/>
  <c r="BA799" i="8"/>
  <c r="AZ799" i="8"/>
  <c r="BF798" i="8"/>
  <c r="BD798" i="8"/>
  <c r="BE798" i="8" s="1"/>
  <c r="BC798" i="8"/>
  <c r="BA798" i="8"/>
  <c r="AZ798" i="8"/>
  <c r="BF797" i="8"/>
  <c r="BD797" i="8"/>
  <c r="BE797" i="8" s="1"/>
  <c r="BC797" i="8"/>
  <c r="BA797" i="8"/>
  <c r="AZ797" i="8"/>
  <c r="BF796" i="8"/>
  <c r="BD796" i="8"/>
  <c r="BE796" i="8" s="1"/>
  <c r="BC796" i="8"/>
  <c r="BA796" i="8"/>
  <c r="AZ796" i="8"/>
  <c r="BF795" i="8"/>
  <c r="BD795" i="8"/>
  <c r="BE795" i="8" s="1"/>
  <c r="BC795" i="8"/>
  <c r="BA795" i="8"/>
  <c r="AZ795" i="8"/>
  <c r="BF794" i="8"/>
  <c r="BD794" i="8"/>
  <c r="BE794" i="8" s="1"/>
  <c r="BC794" i="8"/>
  <c r="BA794" i="8"/>
  <c r="AZ794" i="8"/>
  <c r="BF793" i="8"/>
  <c r="BD793" i="8"/>
  <c r="BE793" i="8" s="1"/>
  <c r="BC793" i="8"/>
  <c r="BA793" i="8"/>
  <c r="AZ793" i="8"/>
  <c r="BF792" i="8"/>
  <c r="BD792" i="8"/>
  <c r="BE792" i="8" s="1"/>
  <c r="BC792" i="8"/>
  <c r="BA792" i="8"/>
  <c r="AZ792" i="8"/>
  <c r="BF791" i="8"/>
  <c r="BD791" i="8"/>
  <c r="BE791" i="8" s="1"/>
  <c r="BC791" i="8"/>
  <c r="BA791" i="8"/>
  <c r="AZ791" i="8"/>
  <c r="BF790" i="8"/>
  <c r="BD790" i="8"/>
  <c r="BE790" i="8" s="1"/>
  <c r="BC790" i="8"/>
  <c r="BA790" i="8"/>
  <c r="AZ790" i="8"/>
  <c r="BF789" i="8"/>
  <c r="BD789" i="8"/>
  <c r="BE789" i="8" s="1"/>
  <c r="BC789" i="8"/>
  <c r="BA789" i="8"/>
  <c r="AZ789" i="8"/>
  <c r="BF788" i="8"/>
  <c r="BD788" i="8"/>
  <c r="BE788" i="8" s="1"/>
  <c r="BC788" i="8"/>
  <c r="BA788" i="8"/>
  <c r="AZ788" i="8"/>
  <c r="BF787" i="8"/>
  <c r="BD787" i="8"/>
  <c r="BE787" i="8" s="1"/>
  <c r="BC787" i="8"/>
  <c r="BA787" i="8"/>
  <c r="AZ787" i="8"/>
  <c r="BF786" i="8"/>
  <c r="BD786" i="8"/>
  <c r="BE786" i="8" s="1"/>
  <c r="BC786" i="8"/>
  <c r="BA786" i="8"/>
  <c r="AZ786" i="8"/>
  <c r="BF785" i="8"/>
  <c r="BD785" i="8"/>
  <c r="BE785" i="8" s="1"/>
  <c r="BC785" i="8"/>
  <c r="BA785" i="8"/>
  <c r="AZ785" i="8"/>
  <c r="BF784" i="8"/>
  <c r="BD784" i="8"/>
  <c r="BE784" i="8" s="1"/>
  <c r="BC784" i="8"/>
  <c r="BA784" i="8"/>
  <c r="AZ784" i="8"/>
  <c r="BF783" i="8"/>
  <c r="BD783" i="8"/>
  <c r="BE783" i="8" s="1"/>
  <c r="BC783" i="8"/>
  <c r="BA783" i="8"/>
  <c r="AZ783" i="8"/>
  <c r="BF782" i="8"/>
  <c r="BD782" i="8"/>
  <c r="BE782" i="8" s="1"/>
  <c r="BC782" i="8"/>
  <c r="BA782" i="8"/>
  <c r="AZ782" i="8"/>
  <c r="BF781" i="8"/>
  <c r="BD781" i="8"/>
  <c r="BE781" i="8" s="1"/>
  <c r="BC781" i="8"/>
  <c r="BA781" i="8"/>
  <c r="AZ781" i="8"/>
  <c r="BF780" i="8"/>
  <c r="BD780" i="8"/>
  <c r="BE780" i="8" s="1"/>
  <c r="BC780" i="8"/>
  <c r="BA780" i="8"/>
  <c r="AZ780" i="8"/>
  <c r="BF779" i="8"/>
  <c r="BD779" i="8"/>
  <c r="BE779" i="8" s="1"/>
  <c r="BC779" i="8"/>
  <c r="BA779" i="8"/>
  <c r="AZ779" i="8"/>
  <c r="BF778" i="8"/>
  <c r="BD778" i="8"/>
  <c r="BE778" i="8" s="1"/>
  <c r="BC778" i="8"/>
  <c r="BA778" i="8"/>
  <c r="AZ778" i="8"/>
  <c r="BF777" i="8"/>
  <c r="BD777" i="8"/>
  <c r="BE777" i="8" s="1"/>
  <c r="BC777" i="8"/>
  <c r="BA777" i="8"/>
  <c r="AZ777" i="8"/>
  <c r="BF776" i="8"/>
  <c r="BD776" i="8"/>
  <c r="BE776" i="8" s="1"/>
  <c r="BC776" i="8"/>
  <c r="BA776" i="8"/>
  <c r="AZ776" i="8"/>
  <c r="BF775" i="8"/>
  <c r="BD775" i="8"/>
  <c r="BE775" i="8" s="1"/>
  <c r="BC775" i="8"/>
  <c r="BA775" i="8"/>
  <c r="AZ775" i="8"/>
  <c r="BF774" i="8"/>
  <c r="BD774" i="8"/>
  <c r="BE774" i="8" s="1"/>
  <c r="BC774" i="8"/>
  <c r="BA774" i="8"/>
  <c r="AZ774" i="8"/>
  <c r="BF773" i="8"/>
  <c r="BD773" i="8"/>
  <c r="BE773" i="8" s="1"/>
  <c r="BC773" i="8"/>
  <c r="BA773" i="8"/>
  <c r="AZ773" i="8"/>
  <c r="BF772" i="8"/>
  <c r="BD772" i="8"/>
  <c r="BE772" i="8" s="1"/>
  <c r="BC772" i="8"/>
  <c r="BA772" i="8"/>
  <c r="AZ772" i="8"/>
  <c r="BF771" i="8"/>
  <c r="BD771" i="8"/>
  <c r="BE771" i="8" s="1"/>
  <c r="BC771" i="8"/>
  <c r="BA771" i="8"/>
  <c r="AZ771" i="8"/>
  <c r="BF770" i="8"/>
  <c r="BD770" i="8"/>
  <c r="BE770" i="8" s="1"/>
  <c r="BC770" i="8"/>
  <c r="BA770" i="8"/>
  <c r="AZ770" i="8"/>
  <c r="BF769" i="8"/>
  <c r="BD769" i="8"/>
  <c r="BE769" i="8" s="1"/>
  <c r="BC769" i="8"/>
  <c r="BA769" i="8"/>
  <c r="AZ769" i="8"/>
  <c r="BF768" i="8"/>
  <c r="BD768" i="8"/>
  <c r="BE768" i="8" s="1"/>
  <c r="BC768" i="8"/>
  <c r="BA768" i="8"/>
  <c r="AZ768" i="8"/>
  <c r="BF767" i="8"/>
  <c r="BD767" i="8"/>
  <c r="BE767" i="8" s="1"/>
  <c r="BC767" i="8"/>
  <c r="BA767" i="8"/>
  <c r="AZ767" i="8"/>
  <c r="BF766" i="8"/>
  <c r="BD766" i="8"/>
  <c r="BE766" i="8" s="1"/>
  <c r="BC766" i="8"/>
  <c r="BA766" i="8"/>
  <c r="AZ766" i="8"/>
  <c r="BF765" i="8"/>
  <c r="BD765" i="8"/>
  <c r="BE765" i="8" s="1"/>
  <c r="BC765" i="8"/>
  <c r="BA765" i="8"/>
  <c r="AZ765" i="8"/>
  <c r="BF764" i="8"/>
  <c r="BD764" i="8"/>
  <c r="BE764" i="8" s="1"/>
  <c r="BC764" i="8"/>
  <c r="BA764" i="8"/>
  <c r="AZ764" i="8"/>
  <c r="BF763" i="8"/>
  <c r="BD763" i="8"/>
  <c r="BE763" i="8" s="1"/>
  <c r="BC763" i="8"/>
  <c r="BA763" i="8"/>
  <c r="AZ763" i="8"/>
  <c r="BF762" i="8"/>
  <c r="BD762" i="8"/>
  <c r="BE762" i="8" s="1"/>
  <c r="BC762" i="8"/>
  <c r="BA762" i="8"/>
  <c r="AZ762" i="8"/>
  <c r="BF761" i="8"/>
  <c r="BD761" i="8"/>
  <c r="BE761" i="8" s="1"/>
  <c r="BC761" i="8"/>
  <c r="BA761" i="8"/>
  <c r="AZ761" i="8"/>
  <c r="BF760" i="8"/>
  <c r="BD760" i="8"/>
  <c r="BE760" i="8" s="1"/>
  <c r="BC760" i="8"/>
  <c r="BA760" i="8"/>
  <c r="AZ760" i="8"/>
  <c r="BF759" i="8"/>
  <c r="BD759" i="8"/>
  <c r="BE759" i="8" s="1"/>
  <c r="BC759" i="8"/>
  <c r="BA759" i="8"/>
  <c r="AZ759" i="8"/>
  <c r="BF758" i="8"/>
  <c r="BD758" i="8"/>
  <c r="BE758" i="8" s="1"/>
  <c r="BC758" i="8"/>
  <c r="BA758" i="8"/>
  <c r="AZ758" i="8"/>
  <c r="BF757" i="8"/>
  <c r="BD757" i="8"/>
  <c r="BE757" i="8" s="1"/>
  <c r="BC757" i="8"/>
  <c r="BA757" i="8"/>
  <c r="AZ757" i="8"/>
  <c r="BF756" i="8"/>
  <c r="BD756" i="8"/>
  <c r="BE756" i="8" s="1"/>
  <c r="BC756" i="8"/>
  <c r="BA756" i="8"/>
  <c r="AZ756" i="8"/>
  <c r="BF755" i="8"/>
  <c r="BD755" i="8"/>
  <c r="BE755" i="8" s="1"/>
  <c r="BC755" i="8"/>
  <c r="BA755" i="8"/>
  <c r="AZ755" i="8"/>
  <c r="BF754" i="8"/>
  <c r="BD754" i="8"/>
  <c r="BE754" i="8" s="1"/>
  <c r="BC754" i="8"/>
  <c r="BA754" i="8"/>
  <c r="AZ754" i="8"/>
  <c r="BF753" i="8"/>
  <c r="BD753" i="8"/>
  <c r="BE753" i="8" s="1"/>
  <c r="BC753" i="8"/>
  <c r="BA753" i="8"/>
  <c r="AZ753" i="8"/>
  <c r="BF752" i="8"/>
  <c r="BD752" i="8"/>
  <c r="BE752" i="8" s="1"/>
  <c r="BC752" i="8"/>
  <c r="BA752" i="8"/>
  <c r="AZ752" i="8"/>
  <c r="BF751" i="8"/>
  <c r="BD751" i="8"/>
  <c r="BE751" i="8" s="1"/>
  <c r="BC751" i="8"/>
  <c r="BA751" i="8"/>
  <c r="AZ751" i="8"/>
  <c r="BF750" i="8"/>
  <c r="BD750" i="8"/>
  <c r="BE750" i="8" s="1"/>
  <c r="BC750" i="8"/>
  <c r="BA750" i="8"/>
  <c r="AZ750" i="8"/>
  <c r="BF749" i="8"/>
  <c r="BD749" i="8"/>
  <c r="BE749" i="8" s="1"/>
  <c r="BC749" i="8"/>
  <c r="BA749" i="8"/>
  <c r="AZ749" i="8"/>
  <c r="BF748" i="8"/>
  <c r="BD748" i="8"/>
  <c r="BE748" i="8" s="1"/>
  <c r="BC748" i="8"/>
  <c r="BA748" i="8"/>
  <c r="AZ748" i="8"/>
  <c r="BF747" i="8"/>
  <c r="BD747" i="8"/>
  <c r="BE747" i="8" s="1"/>
  <c r="BC747" i="8"/>
  <c r="BA747" i="8"/>
  <c r="AZ747" i="8"/>
  <c r="BF746" i="8"/>
  <c r="BD746" i="8"/>
  <c r="BE746" i="8" s="1"/>
  <c r="BC746" i="8"/>
  <c r="BA746" i="8"/>
  <c r="AZ746" i="8"/>
  <c r="BF745" i="8"/>
  <c r="BD745" i="8"/>
  <c r="BE745" i="8" s="1"/>
  <c r="BC745" i="8"/>
  <c r="BA745" i="8"/>
  <c r="AZ745" i="8"/>
  <c r="BF744" i="8"/>
  <c r="BD744" i="8"/>
  <c r="BE744" i="8" s="1"/>
  <c r="BC744" i="8"/>
  <c r="BA744" i="8"/>
  <c r="AZ744" i="8"/>
  <c r="BF743" i="8"/>
  <c r="BD743" i="8"/>
  <c r="BE743" i="8" s="1"/>
  <c r="BC743" i="8"/>
  <c r="BA743" i="8"/>
  <c r="AZ743" i="8"/>
  <c r="BF742" i="8"/>
  <c r="BD742" i="8"/>
  <c r="BE742" i="8" s="1"/>
  <c r="BC742" i="8"/>
  <c r="BA742" i="8"/>
  <c r="AZ742" i="8"/>
  <c r="BF741" i="8"/>
  <c r="BD741" i="8"/>
  <c r="BE741" i="8" s="1"/>
  <c r="BC741" i="8"/>
  <c r="BA741" i="8"/>
  <c r="AZ741" i="8"/>
  <c r="BF740" i="8"/>
  <c r="BD740" i="8"/>
  <c r="BE740" i="8" s="1"/>
  <c r="BC740" i="8"/>
  <c r="BA740" i="8"/>
  <c r="AZ740" i="8"/>
  <c r="BF739" i="8"/>
  <c r="BD739" i="8"/>
  <c r="BE739" i="8" s="1"/>
  <c r="BC739" i="8"/>
  <c r="BA739" i="8"/>
  <c r="AZ739" i="8"/>
  <c r="BF738" i="8"/>
  <c r="BD738" i="8"/>
  <c r="BE738" i="8" s="1"/>
  <c r="BC738" i="8"/>
  <c r="BA738" i="8"/>
  <c r="AZ738" i="8"/>
  <c r="BF737" i="8"/>
  <c r="BD737" i="8"/>
  <c r="BE737" i="8" s="1"/>
  <c r="BC737" i="8"/>
  <c r="BA737" i="8"/>
  <c r="AZ737" i="8"/>
  <c r="BF736" i="8"/>
  <c r="BD736" i="8"/>
  <c r="BE736" i="8" s="1"/>
  <c r="BC736" i="8"/>
  <c r="BA736" i="8"/>
  <c r="AZ736" i="8"/>
  <c r="BF735" i="8"/>
  <c r="BD735" i="8"/>
  <c r="BE735" i="8" s="1"/>
  <c r="BC735" i="8"/>
  <c r="BA735" i="8"/>
  <c r="AZ735" i="8"/>
  <c r="BF734" i="8"/>
  <c r="BD734" i="8"/>
  <c r="BE734" i="8" s="1"/>
  <c r="BC734" i="8"/>
  <c r="BA734" i="8"/>
  <c r="AZ734" i="8"/>
  <c r="BF733" i="8"/>
  <c r="BD733" i="8"/>
  <c r="BE733" i="8" s="1"/>
  <c r="BC733" i="8"/>
  <c r="BA733" i="8"/>
  <c r="AZ733" i="8"/>
  <c r="BF732" i="8"/>
  <c r="BD732" i="8"/>
  <c r="BE732" i="8" s="1"/>
  <c r="BC732" i="8"/>
  <c r="BA732" i="8"/>
  <c r="AZ732" i="8"/>
  <c r="BF731" i="8"/>
  <c r="BD731" i="8"/>
  <c r="BE731" i="8" s="1"/>
  <c r="BC731" i="8"/>
  <c r="BA731" i="8"/>
  <c r="AZ731" i="8"/>
  <c r="BF730" i="8"/>
  <c r="BD730" i="8"/>
  <c r="BE730" i="8" s="1"/>
  <c r="BC730" i="8"/>
  <c r="BA730" i="8"/>
  <c r="AZ730" i="8"/>
  <c r="BF729" i="8"/>
  <c r="BD729" i="8"/>
  <c r="BE729" i="8" s="1"/>
  <c r="BC729" i="8"/>
  <c r="BA729" i="8"/>
  <c r="AZ729" i="8"/>
  <c r="BF728" i="8"/>
  <c r="BD728" i="8"/>
  <c r="BE728" i="8" s="1"/>
  <c r="BC728" i="8"/>
  <c r="BA728" i="8"/>
  <c r="AZ728" i="8"/>
  <c r="BF727" i="8"/>
  <c r="BD727" i="8"/>
  <c r="BE727" i="8" s="1"/>
  <c r="BC727" i="8"/>
  <c r="BA727" i="8"/>
  <c r="AZ727" i="8"/>
  <c r="BF726" i="8"/>
  <c r="BD726" i="8"/>
  <c r="BE726" i="8" s="1"/>
  <c r="BC726" i="8"/>
  <c r="BA726" i="8"/>
  <c r="AZ726" i="8"/>
  <c r="BF725" i="8"/>
  <c r="BD725" i="8"/>
  <c r="BE725" i="8" s="1"/>
  <c r="BC725" i="8"/>
  <c r="BA725" i="8"/>
  <c r="AZ725" i="8"/>
  <c r="BF724" i="8"/>
  <c r="BD724" i="8"/>
  <c r="BE724" i="8" s="1"/>
  <c r="BC724" i="8"/>
  <c r="BA724" i="8"/>
  <c r="AZ724" i="8"/>
  <c r="BF723" i="8"/>
  <c r="BD723" i="8"/>
  <c r="BE723" i="8" s="1"/>
  <c r="BC723" i="8"/>
  <c r="BA723" i="8"/>
  <c r="AZ723" i="8"/>
  <c r="BF722" i="8"/>
  <c r="BD722" i="8"/>
  <c r="BE722" i="8" s="1"/>
  <c r="BC722" i="8"/>
  <c r="BA722" i="8"/>
  <c r="AZ722" i="8"/>
  <c r="BF721" i="8"/>
  <c r="BD721" i="8"/>
  <c r="BE721" i="8" s="1"/>
  <c r="BC721" i="8"/>
  <c r="BA721" i="8"/>
  <c r="AZ721" i="8"/>
  <c r="BF720" i="8"/>
  <c r="BD720" i="8"/>
  <c r="BE720" i="8" s="1"/>
  <c r="BC720" i="8"/>
  <c r="BA720" i="8"/>
  <c r="AZ720" i="8"/>
  <c r="BF719" i="8"/>
  <c r="BD719" i="8"/>
  <c r="BE719" i="8" s="1"/>
  <c r="BC719" i="8"/>
  <c r="BA719" i="8"/>
  <c r="AZ719" i="8"/>
  <c r="BF718" i="8"/>
  <c r="BD718" i="8"/>
  <c r="BE718" i="8" s="1"/>
  <c r="BC718" i="8"/>
  <c r="BA718" i="8"/>
  <c r="AZ718" i="8"/>
  <c r="BF717" i="8"/>
  <c r="BD717" i="8"/>
  <c r="BE717" i="8" s="1"/>
  <c r="BC717" i="8"/>
  <c r="BA717" i="8"/>
  <c r="AZ717" i="8"/>
  <c r="BF716" i="8"/>
  <c r="BD716" i="8"/>
  <c r="BE716" i="8" s="1"/>
  <c r="BC716" i="8"/>
  <c r="BA716" i="8"/>
  <c r="AZ716" i="8"/>
  <c r="BF715" i="8"/>
  <c r="BD715" i="8"/>
  <c r="BE715" i="8" s="1"/>
  <c r="BC715" i="8"/>
  <c r="BA715" i="8"/>
  <c r="AZ715" i="8"/>
  <c r="BF714" i="8"/>
  <c r="BD714" i="8"/>
  <c r="BE714" i="8" s="1"/>
  <c r="BC714" i="8"/>
  <c r="BA714" i="8"/>
  <c r="AZ714" i="8"/>
  <c r="BF713" i="8"/>
  <c r="BD713" i="8"/>
  <c r="BE713" i="8" s="1"/>
  <c r="BC713" i="8"/>
  <c r="BA713" i="8"/>
  <c r="AZ713" i="8"/>
  <c r="BF712" i="8"/>
  <c r="BD712" i="8"/>
  <c r="BE712" i="8" s="1"/>
  <c r="BC712" i="8"/>
  <c r="BA712" i="8"/>
  <c r="AZ712" i="8"/>
  <c r="BF711" i="8"/>
  <c r="BD711" i="8"/>
  <c r="BE711" i="8" s="1"/>
  <c r="BC711" i="8"/>
  <c r="BA711" i="8"/>
  <c r="AZ711" i="8"/>
  <c r="BF710" i="8"/>
  <c r="BD710" i="8"/>
  <c r="BE710" i="8" s="1"/>
  <c r="BC710" i="8"/>
  <c r="BA710" i="8"/>
  <c r="AZ710" i="8"/>
  <c r="BF709" i="8"/>
  <c r="BD709" i="8"/>
  <c r="BE709" i="8" s="1"/>
  <c r="BC709" i="8"/>
  <c r="BA709" i="8"/>
  <c r="AZ709" i="8"/>
  <c r="BF708" i="8"/>
  <c r="BD708" i="8"/>
  <c r="BE708" i="8" s="1"/>
  <c r="BC708" i="8"/>
  <c r="BA708" i="8"/>
  <c r="AZ708" i="8"/>
  <c r="BF707" i="8"/>
  <c r="BD707" i="8"/>
  <c r="BE707" i="8" s="1"/>
  <c r="BC707" i="8"/>
  <c r="BA707" i="8"/>
  <c r="AZ707" i="8"/>
  <c r="BF706" i="8"/>
  <c r="BD706" i="8"/>
  <c r="BE706" i="8" s="1"/>
  <c r="BC706" i="8"/>
  <c r="BA706" i="8"/>
  <c r="AZ706" i="8"/>
  <c r="BF705" i="8"/>
  <c r="BD705" i="8"/>
  <c r="BE705" i="8" s="1"/>
  <c r="BC705" i="8"/>
  <c r="BA705" i="8"/>
  <c r="AZ705" i="8"/>
  <c r="BF704" i="8"/>
  <c r="BD704" i="8"/>
  <c r="BE704" i="8" s="1"/>
  <c r="BC704" i="8"/>
  <c r="BA704" i="8"/>
  <c r="AZ704" i="8"/>
  <c r="BF703" i="8"/>
  <c r="BD703" i="8"/>
  <c r="BE703" i="8" s="1"/>
  <c r="BC703" i="8"/>
  <c r="BA703" i="8"/>
  <c r="AZ703" i="8"/>
  <c r="BF702" i="8"/>
  <c r="BD702" i="8"/>
  <c r="BE702" i="8" s="1"/>
  <c r="BC702" i="8"/>
  <c r="BA702" i="8"/>
  <c r="AZ702" i="8"/>
  <c r="BF701" i="8"/>
  <c r="BD701" i="8"/>
  <c r="BE701" i="8" s="1"/>
  <c r="BC701" i="8"/>
  <c r="BA701" i="8"/>
  <c r="AZ701" i="8"/>
  <c r="BF700" i="8"/>
  <c r="BD700" i="8"/>
  <c r="BE700" i="8" s="1"/>
  <c r="BC700" i="8"/>
  <c r="BA700" i="8"/>
  <c r="AZ700" i="8"/>
  <c r="BF699" i="8"/>
  <c r="BD699" i="8"/>
  <c r="BE699" i="8" s="1"/>
  <c r="BC699" i="8"/>
  <c r="BA699" i="8"/>
  <c r="AZ699" i="8"/>
  <c r="BF698" i="8"/>
  <c r="BD698" i="8"/>
  <c r="BE698" i="8" s="1"/>
  <c r="BC698" i="8"/>
  <c r="BA698" i="8"/>
  <c r="AZ698" i="8"/>
  <c r="BF697" i="8"/>
  <c r="BD697" i="8"/>
  <c r="BE697" i="8" s="1"/>
  <c r="BC697" i="8"/>
  <c r="BA697" i="8"/>
  <c r="AZ697" i="8"/>
  <c r="BF696" i="8"/>
  <c r="BD696" i="8"/>
  <c r="BE696" i="8" s="1"/>
  <c r="BC696" i="8"/>
  <c r="BA696" i="8"/>
  <c r="AZ696" i="8"/>
  <c r="BF695" i="8"/>
  <c r="BD695" i="8"/>
  <c r="BE695" i="8" s="1"/>
  <c r="BC695" i="8"/>
  <c r="BA695" i="8"/>
  <c r="AZ695" i="8"/>
  <c r="BF694" i="8"/>
  <c r="BD694" i="8"/>
  <c r="BE694" i="8" s="1"/>
  <c r="BC694" i="8"/>
  <c r="BA694" i="8"/>
  <c r="AZ694" i="8"/>
  <c r="BF693" i="8"/>
  <c r="BD693" i="8"/>
  <c r="BE693" i="8" s="1"/>
  <c r="BC693" i="8"/>
  <c r="BA693" i="8"/>
  <c r="AZ693" i="8"/>
  <c r="BF692" i="8"/>
  <c r="BD692" i="8"/>
  <c r="BE692" i="8" s="1"/>
  <c r="BC692" i="8"/>
  <c r="BA692" i="8"/>
  <c r="AZ692" i="8"/>
  <c r="BF691" i="8"/>
  <c r="BD691" i="8"/>
  <c r="BE691" i="8" s="1"/>
  <c r="BC691" i="8"/>
  <c r="BA691" i="8"/>
  <c r="AZ691" i="8"/>
  <c r="BF690" i="8"/>
  <c r="BD690" i="8"/>
  <c r="BE690" i="8" s="1"/>
  <c r="BC690" i="8"/>
  <c r="BA690" i="8"/>
  <c r="AZ690" i="8"/>
  <c r="BF689" i="8"/>
  <c r="BD689" i="8"/>
  <c r="BE689" i="8" s="1"/>
  <c r="BC689" i="8"/>
  <c r="BA689" i="8"/>
  <c r="AZ689" i="8"/>
  <c r="BF688" i="8"/>
  <c r="BD688" i="8"/>
  <c r="BE688" i="8" s="1"/>
  <c r="BC688" i="8"/>
  <c r="BA688" i="8"/>
  <c r="AZ688" i="8"/>
  <c r="BF687" i="8"/>
  <c r="BD687" i="8"/>
  <c r="BE687" i="8" s="1"/>
  <c r="BC687" i="8"/>
  <c r="BA687" i="8"/>
  <c r="AZ687" i="8"/>
  <c r="BF686" i="8"/>
  <c r="BD686" i="8"/>
  <c r="BE686" i="8" s="1"/>
  <c r="BC686" i="8"/>
  <c r="BA686" i="8"/>
  <c r="AZ686" i="8"/>
  <c r="BF685" i="8"/>
  <c r="BD685" i="8"/>
  <c r="BE685" i="8" s="1"/>
  <c r="BC685" i="8"/>
  <c r="BA685" i="8"/>
  <c r="AZ685" i="8"/>
  <c r="BF684" i="8"/>
  <c r="BD684" i="8"/>
  <c r="BE684" i="8" s="1"/>
  <c r="BC684" i="8"/>
  <c r="BA684" i="8"/>
  <c r="AZ684" i="8"/>
  <c r="BF683" i="8"/>
  <c r="BD683" i="8"/>
  <c r="BE683" i="8" s="1"/>
  <c r="BC683" i="8"/>
  <c r="BA683" i="8"/>
  <c r="AZ683" i="8"/>
  <c r="BF682" i="8"/>
  <c r="BD682" i="8"/>
  <c r="BE682" i="8" s="1"/>
  <c r="BC682" i="8"/>
  <c r="BA682" i="8"/>
  <c r="AZ682" i="8"/>
  <c r="BF681" i="8"/>
  <c r="BD681" i="8"/>
  <c r="BE681" i="8" s="1"/>
  <c r="BC681" i="8"/>
  <c r="BA681" i="8"/>
  <c r="AZ681" i="8"/>
  <c r="BF680" i="8"/>
  <c r="BD680" i="8"/>
  <c r="BE680" i="8" s="1"/>
  <c r="BC680" i="8"/>
  <c r="BA680" i="8"/>
  <c r="AZ680" i="8"/>
  <c r="BF679" i="8"/>
  <c r="BD679" i="8"/>
  <c r="BE679" i="8" s="1"/>
  <c r="BC679" i="8"/>
  <c r="BA679" i="8"/>
  <c r="AZ679" i="8"/>
  <c r="BF678" i="8"/>
  <c r="BD678" i="8"/>
  <c r="BE678" i="8" s="1"/>
  <c r="BC678" i="8"/>
  <c r="BA678" i="8"/>
  <c r="AZ678" i="8"/>
  <c r="BF677" i="8"/>
  <c r="BD677" i="8"/>
  <c r="BE677" i="8" s="1"/>
  <c r="BC677" i="8"/>
  <c r="BA677" i="8"/>
  <c r="AZ677" i="8"/>
  <c r="BF676" i="8"/>
  <c r="BD676" i="8"/>
  <c r="BE676" i="8" s="1"/>
  <c r="BC676" i="8"/>
  <c r="BA676" i="8"/>
  <c r="AZ676" i="8"/>
  <c r="BF675" i="8"/>
  <c r="BD675" i="8"/>
  <c r="BE675" i="8" s="1"/>
  <c r="BC675" i="8"/>
  <c r="BA675" i="8"/>
  <c r="AZ675" i="8"/>
  <c r="BF674" i="8"/>
  <c r="BD674" i="8"/>
  <c r="BE674" i="8" s="1"/>
  <c r="BC674" i="8"/>
  <c r="BA674" i="8"/>
  <c r="AZ674" i="8"/>
  <c r="BF673" i="8"/>
  <c r="BD673" i="8"/>
  <c r="BE673" i="8" s="1"/>
  <c r="BC673" i="8"/>
  <c r="BA673" i="8"/>
  <c r="AZ673" i="8"/>
  <c r="BF672" i="8"/>
  <c r="BD672" i="8"/>
  <c r="BE672" i="8" s="1"/>
  <c r="BC672" i="8"/>
  <c r="BA672" i="8"/>
  <c r="AZ672" i="8"/>
  <c r="BF671" i="8"/>
  <c r="BD671" i="8"/>
  <c r="BE671" i="8" s="1"/>
  <c r="BC671" i="8"/>
  <c r="BA671" i="8"/>
  <c r="AZ671" i="8"/>
  <c r="BF670" i="8"/>
  <c r="BD670" i="8"/>
  <c r="BE670" i="8" s="1"/>
  <c r="BC670" i="8"/>
  <c r="BA670" i="8"/>
  <c r="AZ670" i="8"/>
  <c r="BF669" i="8"/>
  <c r="BD669" i="8"/>
  <c r="BE669" i="8" s="1"/>
  <c r="BC669" i="8"/>
  <c r="BA669" i="8"/>
  <c r="AZ669" i="8"/>
  <c r="BF668" i="8"/>
  <c r="BD668" i="8"/>
  <c r="BE668" i="8" s="1"/>
  <c r="BC668" i="8"/>
  <c r="BA668" i="8"/>
  <c r="AZ668" i="8"/>
  <c r="BF667" i="8"/>
  <c r="BD667" i="8"/>
  <c r="BE667" i="8" s="1"/>
  <c r="BC667" i="8"/>
  <c r="BA667" i="8"/>
  <c r="AZ667" i="8"/>
  <c r="BF666" i="8"/>
  <c r="BD666" i="8"/>
  <c r="BE666" i="8" s="1"/>
  <c r="BC666" i="8"/>
  <c r="BA666" i="8"/>
  <c r="AZ666" i="8"/>
  <c r="BF665" i="8"/>
  <c r="BD665" i="8"/>
  <c r="BE665" i="8" s="1"/>
  <c r="BC665" i="8"/>
  <c r="BA665" i="8"/>
  <c r="AZ665" i="8"/>
  <c r="BF664" i="8"/>
  <c r="BD664" i="8"/>
  <c r="BE664" i="8" s="1"/>
  <c r="BC664" i="8"/>
  <c r="BA664" i="8"/>
  <c r="AZ664" i="8"/>
  <c r="BF663" i="8"/>
  <c r="BD663" i="8"/>
  <c r="BE663" i="8" s="1"/>
  <c r="BC663" i="8"/>
  <c r="BA663" i="8"/>
  <c r="AZ663" i="8"/>
  <c r="BF662" i="8"/>
  <c r="BD662" i="8"/>
  <c r="BE662" i="8" s="1"/>
  <c r="BC662" i="8"/>
  <c r="BA662" i="8"/>
  <c r="AZ662" i="8"/>
  <c r="BF661" i="8"/>
  <c r="BD661" i="8"/>
  <c r="BE661" i="8" s="1"/>
  <c r="BC661" i="8"/>
  <c r="BA661" i="8"/>
  <c r="AZ661" i="8"/>
  <c r="BF660" i="8"/>
  <c r="BD660" i="8"/>
  <c r="BE660" i="8" s="1"/>
  <c r="BC660" i="8"/>
  <c r="BA660" i="8"/>
  <c r="AZ660" i="8"/>
  <c r="BF659" i="8"/>
  <c r="BD659" i="8"/>
  <c r="BE659" i="8" s="1"/>
  <c r="BC659" i="8"/>
  <c r="BA659" i="8"/>
  <c r="AZ659" i="8"/>
  <c r="BF658" i="8"/>
  <c r="BD658" i="8"/>
  <c r="BE658" i="8" s="1"/>
  <c r="BC658" i="8"/>
  <c r="BA658" i="8"/>
  <c r="AZ658" i="8"/>
  <c r="BF657" i="8"/>
  <c r="BD657" i="8"/>
  <c r="BE657" i="8" s="1"/>
  <c r="BC657" i="8"/>
  <c r="BA657" i="8"/>
  <c r="AZ657" i="8"/>
  <c r="BF656" i="8"/>
  <c r="BD656" i="8"/>
  <c r="BE656" i="8" s="1"/>
  <c r="BC656" i="8"/>
  <c r="BA656" i="8"/>
  <c r="AZ656" i="8"/>
  <c r="BF655" i="8"/>
  <c r="BD655" i="8"/>
  <c r="BE655" i="8" s="1"/>
  <c r="BC655" i="8"/>
  <c r="BA655" i="8"/>
  <c r="AZ655" i="8"/>
  <c r="BF654" i="8"/>
  <c r="BD654" i="8"/>
  <c r="BE654" i="8" s="1"/>
  <c r="BC654" i="8"/>
  <c r="BA654" i="8"/>
  <c r="AZ654" i="8"/>
  <c r="BF653" i="8"/>
  <c r="BD653" i="8"/>
  <c r="BE653" i="8" s="1"/>
  <c r="BC653" i="8"/>
  <c r="BA653" i="8"/>
  <c r="AZ653" i="8"/>
  <c r="BF652" i="8"/>
  <c r="BD652" i="8"/>
  <c r="BE652" i="8" s="1"/>
  <c r="BC652" i="8"/>
  <c r="BA652" i="8"/>
  <c r="AZ652" i="8"/>
  <c r="BF651" i="8"/>
  <c r="BD651" i="8"/>
  <c r="BE651" i="8" s="1"/>
  <c r="BC651" i="8"/>
  <c r="BA651" i="8"/>
  <c r="AZ651" i="8"/>
  <c r="BF650" i="8"/>
  <c r="BD650" i="8"/>
  <c r="BE650" i="8" s="1"/>
  <c r="BC650" i="8"/>
  <c r="BA650" i="8"/>
  <c r="AZ650" i="8"/>
  <c r="BF649" i="8"/>
  <c r="BD649" i="8"/>
  <c r="BE649" i="8" s="1"/>
  <c r="BC649" i="8"/>
  <c r="BA649" i="8"/>
  <c r="AZ649" i="8"/>
  <c r="BF648" i="8"/>
  <c r="BD648" i="8"/>
  <c r="BE648" i="8" s="1"/>
  <c r="BC648" i="8"/>
  <c r="BA648" i="8"/>
  <c r="AZ648" i="8"/>
  <c r="BF647" i="8"/>
  <c r="BD647" i="8"/>
  <c r="BE647" i="8" s="1"/>
  <c r="BC647" i="8"/>
  <c r="BA647" i="8"/>
  <c r="AZ647" i="8"/>
  <c r="BF646" i="8"/>
  <c r="BD646" i="8"/>
  <c r="BE646" i="8" s="1"/>
  <c r="BC646" i="8"/>
  <c r="BA646" i="8"/>
  <c r="AZ646" i="8"/>
  <c r="BF645" i="8"/>
  <c r="BD645" i="8"/>
  <c r="BE645" i="8" s="1"/>
  <c r="BC645" i="8"/>
  <c r="BA645" i="8"/>
  <c r="AZ645" i="8"/>
  <c r="BF644" i="8"/>
  <c r="BD644" i="8"/>
  <c r="BE644" i="8" s="1"/>
  <c r="BC644" i="8"/>
  <c r="BA644" i="8"/>
  <c r="AZ644" i="8"/>
  <c r="BF643" i="8"/>
  <c r="BD643" i="8"/>
  <c r="BE643" i="8" s="1"/>
  <c r="BC643" i="8"/>
  <c r="BA643" i="8"/>
  <c r="AZ643" i="8"/>
  <c r="BF642" i="8"/>
  <c r="BD642" i="8"/>
  <c r="BE642" i="8" s="1"/>
  <c r="BC642" i="8"/>
  <c r="BA642" i="8"/>
  <c r="AZ642" i="8"/>
  <c r="BF641" i="8"/>
  <c r="BD641" i="8"/>
  <c r="BE641" i="8" s="1"/>
  <c r="BC641" i="8"/>
  <c r="BA641" i="8"/>
  <c r="AZ641" i="8"/>
  <c r="BF640" i="8"/>
  <c r="BD640" i="8"/>
  <c r="BE640" i="8" s="1"/>
  <c r="BC640" i="8"/>
  <c r="BA640" i="8"/>
  <c r="AZ640" i="8"/>
  <c r="BF639" i="8"/>
  <c r="BD639" i="8"/>
  <c r="BE639" i="8" s="1"/>
  <c r="BC639" i="8"/>
  <c r="BA639" i="8"/>
  <c r="AZ639" i="8"/>
  <c r="BF638" i="8"/>
  <c r="BD638" i="8"/>
  <c r="BE638" i="8" s="1"/>
  <c r="BC638" i="8"/>
  <c r="BA638" i="8"/>
  <c r="AZ638" i="8"/>
  <c r="BF637" i="8"/>
  <c r="BD637" i="8"/>
  <c r="BE637" i="8" s="1"/>
  <c r="BC637" i="8"/>
  <c r="BA637" i="8"/>
  <c r="AZ637" i="8"/>
  <c r="BF636" i="8"/>
  <c r="BD636" i="8"/>
  <c r="BE636" i="8" s="1"/>
  <c r="BC636" i="8"/>
  <c r="BA636" i="8"/>
  <c r="AZ636" i="8"/>
  <c r="BF635" i="8"/>
  <c r="BD635" i="8"/>
  <c r="BE635" i="8" s="1"/>
  <c r="BC635" i="8"/>
  <c r="BA635" i="8"/>
  <c r="AZ635" i="8"/>
  <c r="BF634" i="8"/>
  <c r="BD634" i="8"/>
  <c r="BE634" i="8" s="1"/>
  <c r="BC634" i="8"/>
  <c r="BA634" i="8"/>
  <c r="AZ634" i="8"/>
  <c r="BF633" i="8"/>
  <c r="BD633" i="8"/>
  <c r="BE633" i="8" s="1"/>
  <c r="BC633" i="8"/>
  <c r="BA633" i="8"/>
  <c r="AZ633" i="8"/>
  <c r="BF632" i="8"/>
  <c r="BD632" i="8"/>
  <c r="BE632" i="8" s="1"/>
  <c r="BC632" i="8"/>
  <c r="BA632" i="8"/>
  <c r="AZ632" i="8"/>
  <c r="BF631" i="8"/>
  <c r="BD631" i="8"/>
  <c r="BE631" i="8" s="1"/>
  <c r="BC631" i="8"/>
  <c r="BA631" i="8"/>
  <c r="AZ631" i="8"/>
  <c r="BF630" i="8"/>
  <c r="BD630" i="8"/>
  <c r="BE630" i="8" s="1"/>
  <c r="BC630" i="8"/>
  <c r="BA630" i="8"/>
  <c r="AZ630" i="8"/>
  <c r="BF629" i="8"/>
  <c r="BD629" i="8"/>
  <c r="BE629" i="8" s="1"/>
  <c r="BC629" i="8"/>
  <c r="BA629" i="8"/>
  <c r="AZ629" i="8"/>
  <c r="BF628" i="8"/>
  <c r="BD628" i="8"/>
  <c r="BE628" i="8" s="1"/>
  <c r="BC628" i="8"/>
  <c r="BA628" i="8"/>
  <c r="AZ628" i="8"/>
  <c r="BF627" i="8"/>
  <c r="BD627" i="8"/>
  <c r="BE627" i="8" s="1"/>
  <c r="BC627" i="8"/>
  <c r="BA627" i="8"/>
  <c r="AZ627" i="8"/>
  <c r="BF626" i="8"/>
  <c r="BD626" i="8"/>
  <c r="BE626" i="8" s="1"/>
  <c r="BC626" i="8"/>
  <c r="BA626" i="8"/>
  <c r="AZ626" i="8"/>
  <c r="BF625" i="8"/>
  <c r="BD625" i="8"/>
  <c r="BE625" i="8" s="1"/>
  <c r="BC625" i="8"/>
  <c r="BA625" i="8"/>
  <c r="AZ625" i="8"/>
  <c r="BF624" i="8"/>
  <c r="BD624" i="8"/>
  <c r="BE624" i="8" s="1"/>
  <c r="BC624" i="8"/>
  <c r="BA624" i="8"/>
  <c r="AZ624" i="8"/>
  <c r="BF623" i="8"/>
  <c r="BD623" i="8"/>
  <c r="BE623" i="8" s="1"/>
  <c r="BC623" i="8"/>
  <c r="BA623" i="8"/>
  <c r="AZ623" i="8"/>
  <c r="BF622" i="8"/>
  <c r="BD622" i="8"/>
  <c r="BE622" i="8" s="1"/>
  <c r="BC622" i="8"/>
  <c r="BA622" i="8"/>
  <c r="AZ622" i="8"/>
  <c r="BF621" i="8"/>
  <c r="BD621" i="8"/>
  <c r="BE621" i="8" s="1"/>
  <c r="BC621" i="8"/>
  <c r="BA621" i="8"/>
  <c r="AZ621" i="8"/>
  <c r="BF620" i="8"/>
  <c r="BD620" i="8"/>
  <c r="BE620" i="8" s="1"/>
  <c r="BC620" i="8"/>
  <c r="BA620" i="8"/>
  <c r="AZ620" i="8"/>
  <c r="BF619" i="8"/>
  <c r="BD619" i="8"/>
  <c r="BE619" i="8" s="1"/>
  <c r="BC619" i="8"/>
  <c r="BA619" i="8"/>
  <c r="AZ619" i="8"/>
  <c r="BF618" i="8"/>
  <c r="BD618" i="8"/>
  <c r="BE618" i="8" s="1"/>
  <c r="BC618" i="8"/>
  <c r="BA618" i="8"/>
  <c r="AZ618" i="8"/>
  <c r="BF617" i="8"/>
  <c r="BD617" i="8"/>
  <c r="BE617" i="8" s="1"/>
  <c r="BC617" i="8"/>
  <c r="BA617" i="8"/>
  <c r="AZ617" i="8"/>
  <c r="BF616" i="8"/>
  <c r="BD616" i="8"/>
  <c r="BE616" i="8" s="1"/>
  <c r="BC616" i="8"/>
  <c r="BA616" i="8"/>
  <c r="AZ616" i="8"/>
  <c r="BF615" i="8"/>
  <c r="BD615" i="8"/>
  <c r="BE615" i="8" s="1"/>
  <c r="BC615" i="8"/>
  <c r="BA615" i="8"/>
  <c r="AZ615" i="8"/>
  <c r="BF614" i="8"/>
  <c r="BD614" i="8"/>
  <c r="BE614" i="8" s="1"/>
  <c r="BC614" i="8"/>
  <c r="BA614" i="8"/>
  <c r="AZ614" i="8"/>
  <c r="BF613" i="8"/>
  <c r="BD613" i="8"/>
  <c r="BE613" i="8" s="1"/>
  <c r="BC613" i="8"/>
  <c r="BA613" i="8"/>
  <c r="AZ613" i="8"/>
  <c r="BF612" i="8"/>
  <c r="BD612" i="8"/>
  <c r="BE612" i="8" s="1"/>
  <c r="BC612" i="8"/>
  <c r="BA612" i="8"/>
  <c r="AZ612" i="8"/>
  <c r="BF611" i="8"/>
  <c r="BD611" i="8"/>
  <c r="BE611" i="8" s="1"/>
  <c r="BC611" i="8"/>
  <c r="BA611" i="8"/>
  <c r="AZ611" i="8"/>
  <c r="BF610" i="8"/>
  <c r="BD610" i="8"/>
  <c r="BE610" i="8" s="1"/>
  <c r="BC610" i="8"/>
  <c r="BA610" i="8"/>
  <c r="AZ610" i="8"/>
  <c r="BF609" i="8"/>
  <c r="BD609" i="8"/>
  <c r="BE609" i="8" s="1"/>
  <c r="BC609" i="8"/>
  <c r="BA609" i="8"/>
  <c r="AZ609" i="8"/>
  <c r="BF608" i="8"/>
  <c r="BD608" i="8"/>
  <c r="BE608" i="8" s="1"/>
  <c r="BC608" i="8"/>
  <c r="BA608" i="8"/>
  <c r="AZ608" i="8"/>
  <c r="BF607" i="8"/>
  <c r="BD607" i="8"/>
  <c r="BE607" i="8" s="1"/>
  <c r="BC607" i="8"/>
  <c r="BA607" i="8"/>
  <c r="AZ607" i="8"/>
  <c r="BF606" i="8"/>
  <c r="BD606" i="8"/>
  <c r="BE606" i="8" s="1"/>
  <c r="BC606" i="8"/>
  <c r="BA606" i="8"/>
  <c r="AZ606" i="8"/>
  <c r="BF605" i="8"/>
  <c r="BD605" i="8"/>
  <c r="BE605" i="8" s="1"/>
  <c r="BC605" i="8"/>
  <c r="BA605" i="8"/>
  <c r="AZ605" i="8"/>
  <c r="BF604" i="8"/>
  <c r="BD604" i="8"/>
  <c r="BE604" i="8" s="1"/>
  <c r="BC604" i="8"/>
  <c r="BA604" i="8"/>
  <c r="AZ604" i="8"/>
  <c r="BF603" i="8"/>
  <c r="BD603" i="8"/>
  <c r="BE603" i="8" s="1"/>
  <c r="BC603" i="8"/>
  <c r="BA603" i="8"/>
  <c r="AZ603" i="8"/>
  <c r="BF602" i="8"/>
  <c r="BD602" i="8"/>
  <c r="BE602" i="8" s="1"/>
  <c r="BC602" i="8"/>
  <c r="BA602" i="8"/>
  <c r="AZ602" i="8"/>
  <c r="BF601" i="8"/>
  <c r="BD601" i="8"/>
  <c r="BE601" i="8" s="1"/>
  <c r="BC601" i="8"/>
  <c r="BA601" i="8"/>
  <c r="AZ601" i="8"/>
  <c r="BF600" i="8"/>
  <c r="BD600" i="8"/>
  <c r="BE600" i="8" s="1"/>
  <c r="BC600" i="8"/>
  <c r="BA600" i="8"/>
  <c r="AZ600" i="8"/>
  <c r="BF599" i="8"/>
  <c r="BD599" i="8"/>
  <c r="BE599" i="8" s="1"/>
  <c r="BC599" i="8"/>
  <c r="BA599" i="8"/>
  <c r="AZ599" i="8"/>
  <c r="BF598" i="8"/>
  <c r="BD598" i="8"/>
  <c r="BE598" i="8" s="1"/>
  <c r="BC598" i="8"/>
  <c r="BA598" i="8"/>
  <c r="AZ598" i="8"/>
  <c r="BF597" i="8"/>
  <c r="BD597" i="8"/>
  <c r="BE597" i="8" s="1"/>
  <c r="BC597" i="8"/>
  <c r="BA597" i="8"/>
  <c r="AZ597" i="8"/>
  <c r="BF596" i="8"/>
  <c r="BD596" i="8"/>
  <c r="BE596" i="8" s="1"/>
  <c r="BC596" i="8"/>
  <c r="BA596" i="8"/>
  <c r="AZ596" i="8"/>
  <c r="BF595" i="8"/>
  <c r="BD595" i="8"/>
  <c r="BE595" i="8" s="1"/>
  <c r="BC595" i="8"/>
  <c r="BA595" i="8"/>
  <c r="AZ595" i="8"/>
  <c r="BF594" i="8"/>
  <c r="BD594" i="8"/>
  <c r="BE594" i="8" s="1"/>
  <c r="BC594" i="8"/>
  <c r="BA594" i="8"/>
  <c r="AZ594" i="8"/>
  <c r="BF593" i="8"/>
  <c r="BD593" i="8"/>
  <c r="BE593" i="8" s="1"/>
  <c r="BC593" i="8"/>
  <c r="BA593" i="8"/>
  <c r="AZ593" i="8"/>
  <c r="BF592" i="8"/>
  <c r="BD592" i="8"/>
  <c r="BE592" i="8" s="1"/>
  <c r="BC592" i="8"/>
  <c r="BA592" i="8"/>
  <c r="AZ592" i="8"/>
  <c r="BF591" i="8"/>
  <c r="BD591" i="8"/>
  <c r="BE591" i="8" s="1"/>
  <c r="BC591" i="8"/>
  <c r="BA591" i="8"/>
  <c r="AZ591" i="8"/>
  <c r="BF590" i="8"/>
  <c r="BD590" i="8"/>
  <c r="BE590" i="8" s="1"/>
  <c r="BC590" i="8"/>
  <c r="BA590" i="8"/>
  <c r="AZ590" i="8"/>
  <c r="BF589" i="8"/>
  <c r="BD589" i="8"/>
  <c r="BE589" i="8" s="1"/>
  <c r="BC589" i="8"/>
  <c r="BA589" i="8"/>
  <c r="AZ589" i="8"/>
  <c r="BF588" i="8"/>
  <c r="BD588" i="8"/>
  <c r="BE588" i="8" s="1"/>
  <c r="BC588" i="8"/>
  <c r="BA588" i="8"/>
  <c r="AZ588" i="8"/>
  <c r="BF587" i="8"/>
  <c r="BD587" i="8"/>
  <c r="BE587" i="8" s="1"/>
  <c r="BC587" i="8"/>
  <c r="BA587" i="8"/>
  <c r="AZ587" i="8"/>
  <c r="BF586" i="8"/>
  <c r="BD586" i="8"/>
  <c r="BE586" i="8" s="1"/>
  <c r="BC586" i="8"/>
  <c r="BA586" i="8"/>
  <c r="AZ586" i="8"/>
  <c r="BF585" i="8"/>
  <c r="BD585" i="8"/>
  <c r="BE585" i="8" s="1"/>
  <c r="BC585" i="8"/>
  <c r="BA585" i="8"/>
  <c r="AZ585" i="8"/>
  <c r="BF584" i="8"/>
  <c r="BD584" i="8"/>
  <c r="BE584" i="8" s="1"/>
  <c r="BC584" i="8"/>
  <c r="BA584" i="8"/>
  <c r="AZ584" i="8"/>
  <c r="BF583" i="8"/>
  <c r="BD583" i="8"/>
  <c r="BE583" i="8" s="1"/>
  <c r="BC583" i="8"/>
  <c r="BA583" i="8"/>
  <c r="AZ583" i="8"/>
  <c r="BF582" i="8"/>
  <c r="BD582" i="8"/>
  <c r="BE582" i="8" s="1"/>
  <c r="BC582" i="8"/>
  <c r="BA582" i="8"/>
  <c r="AZ582" i="8"/>
  <c r="BF581" i="8"/>
  <c r="BD581" i="8"/>
  <c r="BE581" i="8" s="1"/>
  <c r="BC581" i="8"/>
  <c r="BA581" i="8"/>
  <c r="AZ581" i="8"/>
  <c r="BF580" i="8"/>
  <c r="BD580" i="8"/>
  <c r="BE580" i="8" s="1"/>
  <c r="BC580" i="8"/>
  <c r="BA580" i="8"/>
  <c r="AZ580" i="8"/>
  <c r="BF579" i="8"/>
  <c r="BD579" i="8"/>
  <c r="BE579" i="8" s="1"/>
  <c r="BC579" i="8"/>
  <c r="BA579" i="8"/>
  <c r="AZ579" i="8"/>
  <c r="BF578" i="8"/>
  <c r="BD578" i="8"/>
  <c r="BE578" i="8" s="1"/>
  <c r="BC578" i="8"/>
  <c r="BA578" i="8"/>
  <c r="AZ578" i="8"/>
  <c r="BF577" i="8"/>
  <c r="BD577" i="8"/>
  <c r="BE577" i="8" s="1"/>
  <c r="BC577" i="8"/>
  <c r="BA577" i="8"/>
  <c r="AZ577" i="8"/>
  <c r="BF576" i="8"/>
  <c r="BD576" i="8"/>
  <c r="BE576" i="8" s="1"/>
  <c r="BC576" i="8"/>
  <c r="BA576" i="8"/>
  <c r="AZ576" i="8"/>
  <c r="BF575" i="8"/>
  <c r="BD575" i="8"/>
  <c r="BE575" i="8" s="1"/>
  <c r="BC575" i="8"/>
  <c r="BA575" i="8"/>
  <c r="AZ575" i="8"/>
  <c r="BF574" i="8"/>
  <c r="BD574" i="8"/>
  <c r="BE574" i="8" s="1"/>
  <c r="BC574" i="8"/>
  <c r="BA574" i="8"/>
  <c r="AZ574" i="8"/>
  <c r="BF573" i="8"/>
  <c r="BD573" i="8"/>
  <c r="BE573" i="8" s="1"/>
  <c r="BC573" i="8"/>
  <c r="BA573" i="8"/>
  <c r="AZ573" i="8"/>
  <c r="BF572" i="8"/>
  <c r="BD572" i="8"/>
  <c r="BE572" i="8" s="1"/>
  <c r="BC572" i="8"/>
  <c r="BA572" i="8"/>
  <c r="AZ572" i="8"/>
  <c r="BF571" i="8"/>
  <c r="BD571" i="8"/>
  <c r="BE571" i="8" s="1"/>
  <c r="BC571" i="8"/>
  <c r="BA571" i="8"/>
  <c r="AZ571" i="8"/>
  <c r="BF570" i="8"/>
  <c r="BD570" i="8"/>
  <c r="BE570" i="8" s="1"/>
  <c r="BC570" i="8"/>
  <c r="BA570" i="8"/>
  <c r="AZ570" i="8"/>
  <c r="BF569" i="8"/>
  <c r="BD569" i="8"/>
  <c r="BE569" i="8" s="1"/>
  <c r="BC569" i="8"/>
  <c r="BA569" i="8"/>
  <c r="AZ569" i="8"/>
  <c r="BF568" i="8"/>
  <c r="BD568" i="8"/>
  <c r="BE568" i="8" s="1"/>
  <c r="BC568" i="8"/>
  <c r="BA568" i="8"/>
  <c r="AZ568" i="8"/>
  <c r="BF567" i="8"/>
  <c r="BD567" i="8"/>
  <c r="BE567" i="8" s="1"/>
  <c r="BC567" i="8"/>
  <c r="BA567" i="8"/>
  <c r="AZ567" i="8"/>
  <c r="BF566" i="8"/>
  <c r="BD566" i="8"/>
  <c r="BE566" i="8" s="1"/>
  <c r="BC566" i="8"/>
  <c r="BA566" i="8"/>
  <c r="AZ566" i="8"/>
  <c r="BF565" i="8"/>
  <c r="BD565" i="8"/>
  <c r="BE565" i="8" s="1"/>
  <c r="BC565" i="8"/>
  <c r="BA565" i="8"/>
  <c r="AZ565" i="8"/>
  <c r="BF564" i="8"/>
  <c r="BD564" i="8"/>
  <c r="BE564" i="8" s="1"/>
  <c r="BC564" i="8"/>
  <c r="BA564" i="8"/>
  <c r="AZ564" i="8"/>
  <c r="BF563" i="8"/>
  <c r="BD563" i="8"/>
  <c r="BE563" i="8" s="1"/>
  <c r="BC563" i="8"/>
  <c r="BA563" i="8"/>
  <c r="AZ563" i="8"/>
  <c r="BF562" i="8"/>
  <c r="BD562" i="8"/>
  <c r="BE562" i="8" s="1"/>
  <c r="BC562" i="8"/>
  <c r="BA562" i="8"/>
  <c r="AZ562" i="8"/>
  <c r="BF561" i="8"/>
  <c r="BD561" i="8"/>
  <c r="BE561" i="8" s="1"/>
  <c r="BC561" i="8"/>
  <c r="BA561" i="8"/>
  <c r="AZ561" i="8"/>
  <c r="BF560" i="8"/>
  <c r="BD560" i="8"/>
  <c r="BE560" i="8" s="1"/>
  <c r="BC560" i="8"/>
  <c r="BA560" i="8"/>
  <c r="AZ560" i="8"/>
  <c r="BF559" i="8"/>
  <c r="BD559" i="8"/>
  <c r="BE559" i="8" s="1"/>
  <c r="BC559" i="8"/>
  <c r="BA559" i="8"/>
  <c r="AZ559" i="8"/>
  <c r="BF558" i="8"/>
  <c r="BD558" i="8"/>
  <c r="BE558" i="8" s="1"/>
  <c r="BC558" i="8"/>
  <c r="BA558" i="8"/>
  <c r="AZ558" i="8"/>
  <c r="BF557" i="8"/>
  <c r="BD557" i="8"/>
  <c r="BE557" i="8" s="1"/>
  <c r="BC557" i="8"/>
  <c r="BA557" i="8"/>
  <c r="AZ557" i="8"/>
  <c r="BF556" i="8"/>
  <c r="BD556" i="8"/>
  <c r="BE556" i="8" s="1"/>
  <c r="BC556" i="8"/>
  <c r="BA556" i="8"/>
  <c r="AZ556" i="8"/>
  <c r="BF555" i="8"/>
  <c r="BD555" i="8"/>
  <c r="BE555" i="8" s="1"/>
  <c r="BC555" i="8"/>
  <c r="BA555" i="8"/>
  <c r="AZ555" i="8"/>
  <c r="BF554" i="8"/>
  <c r="BD554" i="8"/>
  <c r="BE554" i="8" s="1"/>
  <c r="BC554" i="8"/>
  <c r="BA554" i="8"/>
  <c r="AZ554" i="8"/>
  <c r="BF553" i="8"/>
  <c r="BD553" i="8"/>
  <c r="BE553" i="8" s="1"/>
  <c r="BC553" i="8"/>
  <c r="BA553" i="8"/>
  <c r="AZ553" i="8"/>
  <c r="BF552" i="8"/>
  <c r="BD552" i="8"/>
  <c r="BE552" i="8" s="1"/>
  <c r="BC552" i="8"/>
  <c r="BA552" i="8"/>
  <c r="AZ552" i="8"/>
  <c r="BF551" i="8"/>
  <c r="BD551" i="8"/>
  <c r="BE551" i="8" s="1"/>
  <c r="BC551" i="8"/>
  <c r="BA551" i="8"/>
  <c r="AZ551" i="8"/>
  <c r="BF550" i="8"/>
  <c r="BD550" i="8"/>
  <c r="BE550" i="8" s="1"/>
  <c r="BC550" i="8"/>
  <c r="BA550" i="8"/>
  <c r="AZ550" i="8"/>
  <c r="BF549" i="8"/>
  <c r="BD549" i="8"/>
  <c r="BE549" i="8" s="1"/>
  <c r="BC549" i="8"/>
  <c r="BA549" i="8"/>
  <c r="AZ549" i="8"/>
  <c r="BF548" i="8"/>
  <c r="BD548" i="8"/>
  <c r="BE548" i="8" s="1"/>
  <c r="BC548" i="8"/>
  <c r="BA548" i="8"/>
  <c r="AZ548" i="8"/>
  <c r="BF547" i="8"/>
  <c r="BD547" i="8"/>
  <c r="BE547" i="8" s="1"/>
  <c r="BC547" i="8"/>
  <c r="BA547" i="8"/>
  <c r="AZ547" i="8"/>
  <c r="BF546" i="8"/>
  <c r="BD546" i="8"/>
  <c r="BE546" i="8" s="1"/>
  <c r="BC546" i="8"/>
  <c r="BA546" i="8"/>
  <c r="AZ546" i="8"/>
  <c r="BF545" i="8"/>
  <c r="BD545" i="8"/>
  <c r="BE545" i="8" s="1"/>
  <c r="BC545" i="8"/>
  <c r="BA545" i="8"/>
  <c r="AZ545" i="8"/>
  <c r="BF544" i="8"/>
  <c r="BD544" i="8"/>
  <c r="BE544" i="8" s="1"/>
  <c r="BC544" i="8"/>
  <c r="BA544" i="8"/>
  <c r="AZ544" i="8"/>
  <c r="BF543" i="8"/>
  <c r="BD543" i="8"/>
  <c r="BE543" i="8" s="1"/>
  <c r="BC543" i="8"/>
  <c r="BA543" i="8"/>
  <c r="AZ543" i="8"/>
  <c r="BF542" i="8"/>
  <c r="BD542" i="8"/>
  <c r="BE542" i="8" s="1"/>
  <c r="BC542" i="8"/>
  <c r="BA542" i="8"/>
  <c r="AZ542" i="8"/>
  <c r="BF541" i="8"/>
  <c r="BD541" i="8"/>
  <c r="BE541" i="8" s="1"/>
  <c r="BC541" i="8"/>
  <c r="BA541" i="8"/>
  <c r="AZ541" i="8"/>
  <c r="BF540" i="8"/>
  <c r="BD540" i="8"/>
  <c r="BE540" i="8" s="1"/>
  <c r="BC540" i="8"/>
  <c r="BA540" i="8"/>
  <c r="AZ540" i="8"/>
  <c r="BF539" i="8"/>
  <c r="BD539" i="8"/>
  <c r="BE539" i="8" s="1"/>
  <c r="BC539" i="8"/>
  <c r="BA539" i="8"/>
  <c r="AZ539" i="8"/>
  <c r="BF538" i="8"/>
  <c r="BD538" i="8"/>
  <c r="BE538" i="8" s="1"/>
  <c r="BC538" i="8"/>
  <c r="BA538" i="8"/>
  <c r="AZ538" i="8"/>
  <c r="BF537" i="8"/>
  <c r="BD537" i="8"/>
  <c r="BE537" i="8" s="1"/>
  <c r="BC537" i="8"/>
  <c r="BA537" i="8"/>
  <c r="AZ537" i="8"/>
  <c r="BF536" i="8"/>
  <c r="BD536" i="8"/>
  <c r="BE536" i="8" s="1"/>
  <c r="BC536" i="8"/>
  <c r="BA536" i="8"/>
  <c r="AZ536" i="8"/>
  <c r="BF535" i="8"/>
  <c r="BD535" i="8"/>
  <c r="BE535" i="8" s="1"/>
  <c r="BC535" i="8"/>
  <c r="BA535" i="8"/>
  <c r="AZ535" i="8"/>
  <c r="BF534" i="8"/>
  <c r="BD534" i="8"/>
  <c r="BE534" i="8" s="1"/>
  <c r="BC534" i="8"/>
  <c r="BA534" i="8"/>
  <c r="AZ534" i="8"/>
  <c r="BF533" i="8"/>
  <c r="BD533" i="8"/>
  <c r="BE533" i="8" s="1"/>
  <c r="BC533" i="8"/>
  <c r="BA533" i="8"/>
  <c r="AZ533" i="8"/>
  <c r="BF532" i="8"/>
  <c r="BD532" i="8"/>
  <c r="BE532" i="8" s="1"/>
  <c r="BC532" i="8"/>
  <c r="BA532" i="8"/>
  <c r="AZ532" i="8"/>
  <c r="BF531" i="8"/>
  <c r="BD531" i="8"/>
  <c r="BE531" i="8" s="1"/>
  <c r="BC531" i="8"/>
  <c r="BA531" i="8"/>
  <c r="AZ531" i="8"/>
  <c r="BF530" i="8"/>
  <c r="BD530" i="8"/>
  <c r="BE530" i="8" s="1"/>
  <c r="BC530" i="8"/>
  <c r="BA530" i="8"/>
  <c r="AZ530" i="8"/>
  <c r="BF529" i="8"/>
  <c r="BD529" i="8"/>
  <c r="BE529" i="8" s="1"/>
  <c r="BC529" i="8"/>
  <c r="BA529" i="8"/>
  <c r="AZ529" i="8"/>
  <c r="BF528" i="8"/>
  <c r="BD528" i="8"/>
  <c r="BE528" i="8" s="1"/>
  <c r="BC528" i="8"/>
  <c r="BA528" i="8"/>
  <c r="AZ528" i="8"/>
  <c r="BF527" i="8"/>
  <c r="BD527" i="8"/>
  <c r="BE527" i="8" s="1"/>
  <c r="BC527" i="8"/>
  <c r="BA527" i="8"/>
  <c r="AZ527" i="8"/>
  <c r="BF526" i="8"/>
  <c r="BD526" i="8"/>
  <c r="BE526" i="8" s="1"/>
  <c r="BC526" i="8"/>
  <c r="BA526" i="8"/>
  <c r="AZ526" i="8"/>
  <c r="BF525" i="8"/>
  <c r="BD525" i="8"/>
  <c r="BE525" i="8" s="1"/>
  <c r="BC525" i="8"/>
  <c r="BA525" i="8"/>
  <c r="AZ525" i="8"/>
  <c r="BF524" i="8"/>
  <c r="BD524" i="8"/>
  <c r="BE524" i="8" s="1"/>
  <c r="BC524" i="8"/>
  <c r="BA524" i="8"/>
  <c r="AZ524" i="8"/>
  <c r="BF523" i="8"/>
  <c r="BD523" i="8"/>
  <c r="BE523" i="8" s="1"/>
  <c r="BC523" i="8"/>
  <c r="BA523" i="8"/>
  <c r="AZ523" i="8"/>
  <c r="BF522" i="8"/>
  <c r="BD522" i="8"/>
  <c r="BE522" i="8" s="1"/>
  <c r="BC522" i="8"/>
  <c r="BA522" i="8"/>
  <c r="AZ522" i="8"/>
  <c r="BF521" i="8"/>
  <c r="BD521" i="8"/>
  <c r="BE521" i="8" s="1"/>
  <c r="BC521" i="8"/>
  <c r="BA521" i="8"/>
  <c r="AZ521" i="8"/>
  <c r="BF520" i="8"/>
  <c r="BD520" i="8"/>
  <c r="BE520" i="8" s="1"/>
  <c r="BC520" i="8"/>
  <c r="BA520" i="8"/>
  <c r="AZ520" i="8"/>
  <c r="BF519" i="8"/>
  <c r="BD519" i="8"/>
  <c r="BE519" i="8" s="1"/>
  <c r="BC519" i="8"/>
  <c r="BA519" i="8"/>
  <c r="AZ519" i="8"/>
  <c r="BF518" i="8"/>
  <c r="BD518" i="8"/>
  <c r="BE518" i="8" s="1"/>
  <c r="BC518" i="8"/>
  <c r="BA518" i="8"/>
  <c r="AZ518" i="8"/>
  <c r="BF517" i="8"/>
  <c r="BD517" i="8"/>
  <c r="BE517" i="8" s="1"/>
  <c r="BC517" i="8"/>
  <c r="BA517" i="8"/>
  <c r="AZ517" i="8"/>
  <c r="BF516" i="8"/>
  <c r="BD516" i="8"/>
  <c r="BE516" i="8" s="1"/>
  <c r="BC516" i="8"/>
  <c r="BA516" i="8"/>
  <c r="AZ516" i="8"/>
  <c r="BF515" i="8"/>
  <c r="BD515" i="8"/>
  <c r="BE515" i="8" s="1"/>
  <c r="BC515" i="8"/>
  <c r="BA515" i="8"/>
  <c r="AZ515" i="8"/>
  <c r="BF514" i="8"/>
  <c r="BD514" i="8"/>
  <c r="BE514" i="8" s="1"/>
  <c r="BC514" i="8"/>
  <c r="BA514" i="8"/>
  <c r="AZ514" i="8"/>
  <c r="BF513" i="8"/>
  <c r="BD513" i="8"/>
  <c r="BE513" i="8" s="1"/>
  <c r="BC513" i="8"/>
  <c r="BA513" i="8"/>
  <c r="AZ513" i="8"/>
  <c r="BF512" i="8"/>
  <c r="BD512" i="8"/>
  <c r="BE512" i="8" s="1"/>
  <c r="BC512" i="8"/>
  <c r="BA512" i="8"/>
  <c r="AZ512" i="8"/>
  <c r="BF511" i="8"/>
  <c r="BD511" i="8"/>
  <c r="BE511" i="8" s="1"/>
  <c r="BC511" i="8"/>
  <c r="BA511" i="8"/>
  <c r="AZ511" i="8"/>
  <c r="BF510" i="8"/>
  <c r="BD510" i="8"/>
  <c r="BE510" i="8" s="1"/>
  <c r="BC510" i="8"/>
  <c r="BA510" i="8"/>
  <c r="AZ510" i="8"/>
  <c r="BF509" i="8"/>
  <c r="BD509" i="8"/>
  <c r="BE509" i="8" s="1"/>
  <c r="BC509" i="8"/>
  <c r="BA509" i="8"/>
  <c r="AZ509" i="8"/>
  <c r="BF508" i="8"/>
  <c r="BD508" i="8"/>
  <c r="BE508" i="8" s="1"/>
  <c r="BC508" i="8"/>
  <c r="BA508" i="8"/>
  <c r="AZ508" i="8"/>
  <c r="BF507" i="8"/>
  <c r="BD507" i="8"/>
  <c r="BE507" i="8" s="1"/>
  <c r="BC507" i="8"/>
  <c r="BA507" i="8"/>
  <c r="AZ507" i="8"/>
  <c r="BF506" i="8"/>
  <c r="BD506" i="8"/>
  <c r="BE506" i="8" s="1"/>
  <c r="BC506" i="8"/>
  <c r="BA506" i="8"/>
  <c r="AZ506" i="8"/>
  <c r="BF505" i="8"/>
  <c r="BD505" i="8"/>
  <c r="BE505" i="8" s="1"/>
  <c r="BC505" i="8"/>
  <c r="BA505" i="8"/>
  <c r="AZ505" i="8"/>
  <c r="BF504" i="8"/>
  <c r="BD504" i="8"/>
  <c r="BE504" i="8" s="1"/>
  <c r="BC504" i="8"/>
  <c r="BA504" i="8"/>
  <c r="AZ504" i="8"/>
  <c r="BF503" i="8"/>
  <c r="BD503" i="8"/>
  <c r="BE503" i="8" s="1"/>
  <c r="BC503" i="8"/>
  <c r="BA503" i="8"/>
  <c r="AZ503" i="8"/>
  <c r="BF502" i="8"/>
  <c r="BD502" i="8"/>
  <c r="BE502" i="8" s="1"/>
  <c r="BC502" i="8"/>
  <c r="BA502" i="8"/>
  <c r="AZ502" i="8"/>
  <c r="BF501" i="8"/>
  <c r="BD501" i="8"/>
  <c r="BE501" i="8" s="1"/>
  <c r="BC501" i="8"/>
  <c r="BA501" i="8"/>
  <c r="AZ501" i="8"/>
  <c r="BF500" i="8"/>
  <c r="BD500" i="8"/>
  <c r="BE500" i="8" s="1"/>
  <c r="BC500" i="8"/>
  <c r="BA500" i="8"/>
  <c r="AZ500" i="8"/>
  <c r="BF499" i="8"/>
  <c r="BD499" i="8"/>
  <c r="BE499" i="8" s="1"/>
  <c r="BC499" i="8"/>
  <c r="BA499" i="8"/>
  <c r="AZ499" i="8"/>
  <c r="BF498" i="8"/>
  <c r="BD498" i="8"/>
  <c r="BE498" i="8" s="1"/>
  <c r="BC498" i="8"/>
  <c r="BA498" i="8"/>
  <c r="AZ498" i="8"/>
  <c r="BF497" i="8"/>
  <c r="BD497" i="8"/>
  <c r="BE497" i="8" s="1"/>
  <c r="BC497" i="8"/>
  <c r="BA497" i="8"/>
  <c r="AZ497" i="8"/>
  <c r="BF496" i="8"/>
  <c r="BD496" i="8"/>
  <c r="BE496" i="8" s="1"/>
  <c r="BC496" i="8"/>
  <c r="BA496" i="8"/>
  <c r="AZ496" i="8"/>
  <c r="BF495" i="8"/>
  <c r="BD495" i="8"/>
  <c r="BE495" i="8" s="1"/>
  <c r="BC495" i="8"/>
  <c r="BA495" i="8"/>
  <c r="AZ495" i="8"/>
  <c r="BF494" i="8"/>
  <c r="BD494" i="8"/>
  <c r="BE494" i="8" s="1"/>
  <c r="BC494" i="8"/>
  <c r="BA494" i="8"/>
  <c r="AZ494" i="8"/>
  <c r="BF493" i="8"/>
  <c r="BD493" i="8"/>
  <c r="BE493" i="8" s="1"/>
  <c r="BC493" i="8"/>
  <c r="BA493" i="8"/>
  <c r="AZ493" i="8"/>
  <c r="BF492" i="8"/>
  <c r="BD492" i="8"/>
  <c r="BE492" i="8" s="1"/>
  <c r="BC492" i="8"/>
  <c r="BA492" i="8"/>
  <c r="AZ492" i="8"/>
  <c r="BF491" i="8"/>
  <c r="BD491" i="8"/>
  <c r="BE491" i="8" s="1"/>
  <c r="BC491" i="8"/>
  <c r="BA491" i="8"/>
  <c r="AZ491" i="8"/>
  <c r="BF490" i="8"/>
  <c r="BD490" i="8"/>
  <c r="BE490" i="8" s="1"/>
  <c r="BC490" i="8"/>
  <c r="BA490" i="8"/>
  <c r="AZ490" i="8"/>
  <c r="BF489" i="8"/>
  <c r="BD489" i="8"/>
  <c r="BE489" i="8" s="1"/>
  <c r="BC489" i="8"/>
  <c r="BA489" i="8"/>
  <c r="AZ489" i="8"/>
  <c r="BF488" i="8"/>
  <c r="BD488" i="8"/>
  <c r="BE488" i="8" s="1"/>
  <c r="BC488" i="8"/>
  <c r="BA488" i="8"/>
  <c r="AZ488" i="8"/>
  <c r="BF487" i="8"/>
  <c r="BD487" i="8"/>
  <c r="BE487" i="8" s="1"/>
  <c r="BC487" i="8"/>
  <c r="BA487" i="8"/>
  <c r="AZ487" i="8"/>
  <c r="BF486" i="8"/>
  <c r="BD486" i="8"/>
  <c r="BE486" i="8" s="1"/>
  <c r="BC486" i="8"/>
  <c r="BA486" i="8"/>
  <c r="AZ486" i="8"/>
  <c r="BF485" i="8"/>
  <c r="BD485" i="8"/>
  <c r="BE485" i="8" s="1"/>
  <c r="BC485" i="8"/>
  <c r="BA485" i="8"/>
  <c r="AZ485" i="8"/>
  <c r="BF484" i="8"/>
  <c r="BD484" i="8"/>
  <c r="BE484" i="8" s="1"/>
  <c r="BC484" i="8"/>
  <c r="BA484" i="8"/>
  <c r="AZ484" i="8"/>
  <c r="BF483" i="8"/>
  <c r="BD483" i="8"/>
  <c r="BE483" i="8" s="1"/>
  <c r="BC483" i="8"/>
  <c r="BA483" i="8"/>
  <c r="AZ483" i="8"/>
  <c r="BF482" i="8"/>
  <c r="BD482" i="8"/>
  <c r="BE482" i="8" s="1"/>
  <c r="BC482" i="8"/>
  <c r="BA482" i="8"/>
  <c r="AZ482" i="8"/>
  <c r="BF481" i="8"/>
  <c r="BD481" i="8"/>
  <c r="BE481" i="8" s="1"/>
  <c r="BC481" i="8"/>
  <c r="BA481" i="8"/>
  <c r="AZ481" i="8"/>
  <c r="BF480" i="8"/>
  <c r="BD480" i="8"/>
  <c r="BE480" i="8" s="1"/>
  <c r="BC480" i="8"/>
  <c r="BA480" i="8"/>
  <c r="AZ480" i="8"/>
  <c r="BF479" i="8"/>
  <c r="BD479" i="8"/>
  <c r="BE479" i="8" s="1"/>
  <c r="BC479" i="8"/>
  <c r="BA479" i="8"/>
  <c r="AZ479" i="8"/>
  <c r="BF478" i="8"/>
  <c r="BD478" i="8"/>
  <c r="BE478" i="8" s="1"/>
  <c r="BC478" i="8"/>
  <c r="BA478" i="8"/>
  <c r="AZ478" i="8"/>
  <c r="BF477" i="8"/>
  <c r="BD477" i="8"/>
  <c r="BE477" i="8" s="1"/>
  <c r="BC477" i="8"/>
  <c r="BA477" i="8"/>
  <c r="AZ477" i="8"/>
  <c r="BF476" i="8"/>
  <c r="BD476" i="8"/>
  <c r="BE476" i="8" s="1"/>
  <c r="BC476" i="8"/>
  <c r="BA476" i="8"/>
  <c r="AZ476" i="8"/>
  <c r="BF475" i="8"/>
  <c r="BD475" i="8"/>
  <c r="BE475" i="8" s="1"/>
  <c r="BC475" i="8"/>
  <c r="BA475" i="8"/>
  <c r="AZ475" i="8"/>
  <c r="BF474" i="8"/>
  <c r="BD474" i="8"/>
  <c r="BE474" i="8" s="1"/>
  <c r="BC474" i="8"/>
  <c r="BA474" i="8"/>
  <c r="AZ474" i="8"/>
  <c r="BF473" i="8"/>
  <c r="BD473" i="8"/>
  <c r="BE473" i="8" s="1"/>
  <c r="BC473" i="8"/>
  <c r="BA473" i="8"/>
  <c r="AZ473" i="8"/>
  <c r="BF472" i="8"/>
  <c r="BD472" i="8"/>
  <c r="BE472" i="8" s="1"/>
  <c r="BC472" i="8"/>
  <c r="BA472" i="8"/>
  <c r="AZ472" i="8"/>
  <c r="BF471" i="8"/>
  <c r="BD471" i="8"/>
  <c r="BE471" i="8" s="1"/>
  <c r="BC471" i="8"/>
  <c r="BA471" i="8"/>
  <c r="AZ471" i="8"/>
  <c r="BF470" i="8"/>
  <c r="BD470" i="8"/>
  <c r="BE470" i="8" s="1"/>
  <c r="BC470" i="8"/>
  <c r="BA470" i="8"/>
  <c r="AZ470" i="8"/>
  <c r="BF469" i="8"/>
  <c r="BD469" i="8"/>
  <c r="BE469" i="8" s="1"/>
  <c r="BC469" i="8"/>
  <c r="BA469" i="8"/>
  <c r="AZ469" i="8"/>
  <c r="BF468" i="8"/>
  <c r="BD468" i="8"/>
  <c r="BE468" i="8" s="1"/>
  <c r="BC468" i="8"/>
  <c r="BA468" i="8"/>
  <c r="AZ468" i="8"/>
  <c r="BF467" i="8"/>
  <c r="BD467" i="8"/>
  <c r="BE467" i="8" s="1"/>
  <c r="BC467" i="8"/>
  <c r="BA467" i="8"/>
  <c r="AZ467" i="8"/>
  <c r="BF466" i="8"/>
  <c r="BD466" i="8"/>
  <c r="BE466" i="8" s="1"/>
  <c r="BC466" i="8"/>
  <c r="BA466" i="8"/>
  <c r="AZ466" i="8"/>
  <c r="BF465" i="8"/>
  <c r="BD465" i="8"/>
  <c r="BE465" i="8" s="1"/>
  <c r="BC465" i="8"/>
  <c r="BA465" i="8"/>
  <c r="AZ465" i="8"/>
  <c r="BF464" i="8"/>
  <c r="BD464" i="8"/>
  <c r="BE464" i="8" s="1"/>
  <c r="BC464" i="8"/>
  <c r="BA464" i="8"/>
  <c r="AZ464" i="8"/>
  <c r="BF463" i="8"/>
  <c r="BD463" i="8"/>
  <c r="BE463" i="8" s="1"/>
  <c r="BC463" i="8"/>
  <c r="BA463" i="8"/>
  <c r="AZ463" i="8"/>
  <c r="BF462" i="8"/>
  <c r="BD462" i="8"/>
  <c r="BE462" i="8" s="1"/>
  <c r="BC462" i="8"/>
  <c r="BA462" i="8"/>
  <c r="AZ462" i="8"/>
  <c r="BF461" i="8"/>
  <c r="BD461" i="8"/>
  <c r="BE461" i="8" s="1"/>
  <c r="BC461" i="8"/>
  <c r="BA461" i="8"/>
  <c r="AZ461" i="8"/>
  <c r="BF460" i="8"/>
  <c r="BD460" i="8"/>
  <c r="BE460" i="8" s="1"/>
  <c r="BC460" i="8"/>
  <c r="BA460" i="8"/>
  <c r="AZ460" i="8"/>
  <c r="BF459" i="8"/>
  <c r="BD459" i="8"/>
  <c r="BE459" i="8" s="1"/>
  <c r="BC459" i="8"/>
  <c r="BA459" i="8"/>
  <c r="AZ459" i="8"/>
  <c r="BF458" i="8"/>
  <c r="BD458" i="8"/>
  <c r="BE458" i="8" s="1"/>
  <c r="BC458" i="8"/>
  <c r="BA458" i="8"/>
  <c r="AZ458" i="8"/>
  <c r="BF457" i="8"/>
  <c r="BD457" i="8"/>
  <c r="BE457" i="8" s="1"/>
  <c r="BC457" i="8"/>
  <c r="BA457" i="8"/>
  <c r="AZ457" i="8"/>
  <c r="BF456" i="8"/>
  <c r="BD456" i="8"/>
  <c r="BE456" i="8" s="1"/>
  <c r="BC456" i="8"/>
  <c r="BA456" i="8"/>
  <c r="AZ456" i="8"/>
  <c r="BF455" i="8"/>
  <c r="BD455" i="8"/>
  <c r="BE455" i="8" s="1"/>
  <c r="BC455" i="8"/>
  <c r="BA455" i="8"/>
  <c r="AZ455" i="8"/>
  <c r="BF454" i="8"/>
  <c r="BD454" i="8"/>
  <c r="BE454" i="8" s="1"/>
  <c r="BC454" i="8"/>
  <c r="BA454" i="8"/>
  <c r="AZ454" i="8"/>
  <c r="BF453" i="8"/>
  <c r="BD453" i="8"/>
  <c r="BE453" i="8" s="1"/>
  <c r="BC453" i="8"/>
  <c r="BA453" i="8"/>
  <c r="AZ453" i="8"/>
  <c r="BF452" i="8"/>
  <c r="BD452" i="8"/>
  <c r="BE452" i="8" s="1"/>
  <c r="BC452" i="8"/>
  <c r="BA452" i="8"/>
  <c r="AZ452" i="8"/>
  <c r="BF451" i="8"/>
  <c r="BD451" i="8"/>
  <c r="BE451" i="8" s="1"/>
  <c r="BC451" i="8"/>
  <c r="BA451" i="8"/>
  <c r="AZ451" i="8"/>
  <c r="BF450" i="8"/>
  <c r="BD450" i="8"/>
  <c r="BE450" i="8" s="1"/>
  <c r="BC450" i="8"/>
  <c r="BA450" i="8"/>
  <c r="AZ450" i="8"/>
  <c r="BF449" i="8"/>
  <c r="BD449" i="8"/>
  <c r="BE449" i="8" s="1"/>
  <c r="BC449" i="8"/>
  <c r="BA449" i="8"/>
  <c r="AZ449" i="8"/>
  <c r="BF448" i="8"/>
  <c r="BD448" i="8"/>
  <c r="BE448" i="8" s="1"/>
  <c r="BC448" i="8"/>
  <c r="BA448" i="8"/>
  <c r="AZ448" i="8"/>
  <c r="BF447" i="8"/>
  <c r="BD447" i="8"/>
  <c r="BE447" i="8" s="1"/>
  <c r="BC447" i="8"/>
  <c r="BA447" i="8"/>
  <c r="AZ447" i="8"/>
  <c r="BF446" i="8"/>
  <c r="BD446" i="8"/>
  <c r="BE446" i="8" s="1"/>
  <c r="BC446" i="8"/>
  <c r="BA446" i="8"/>
  <c r="AZ446" i="8"/>
  <c r="BF445" i="8"/>
  <c r="BD445" i="8"/>
  <c r="BE445" i="8" s="1"/>
  <c r="BC445" i="8"/>
  <c r="BA445" i="8"/>
  <c r="AZ445" i="8"/>
  <c r="BF444" i="8"/>
  <c r="BD444" i="8"/>
  <c r="BE444" i="8" s="1"/>
  <c r="BC444" i="8"/>
  <c r="BA444" i="8"/>
  <c r="AZ444" i="8"/>
  <c r="BF443" i="8"/>
  <c r="BD443" i="8"/>
  <c r="BE443" i="8" s="1"/>
  <c r="BC443" i="8"/>
  <c r="BA443" i="8"/>
  <c r="AZ443" i="8"/>
  <c r="BF442" i="8"/>
  <c r="BD442" i="8"/>
  <c r="BE442" i="8" s="1"/>
  <c r="BC442" i="8"/>
  <c r="BA442" i="8"/>
  <c r="AZ442" i="8"/>
  <c r="BF441" i="8"/>
  <c r="BD441" i="8"/>
  <c r="BE441" i="8" s="1"/>
  <c r="BC441" i="8"/>
  <c r="BA441" i="8"/>
  <c r="AZ441" i="8"/>
  <c r="BF440" i="8"/>
  <c r="BD440" i="8"/>
  <c r="BE440" i="8" s="1"/>
  <c r="BC440" i="8"/>
  <c r="BA440" i="8"/>
  <c r="AZ440" i="8"/>
  <c r="BF439" i="8"/>
  <c r="BD439" i="8"/>
  <c r="BE439" i="8" s="1"/>
  <c r="BC439" i="8"/>
  <c r="BA439" i="8"/>
  <c r="AZ439" i="8"/>
  <c r="BF438" i="8"/>
  <c r="BD438" i="8"/>
  <c r="BE438" i="8" s="1"/>
  <c r="BC438" i="8"/>
  <c r="BA438" i="8"/>
  <c r="AZ438" i="8"/>
  <c r="BF437" i="8"/>
  <c r="BD437" i="8"/>
  <c r="BE437" i="8" s="1"/>
  <c r="BC437" i="8"/>
  <c r="BA437" i="8"/>
  <c r="AZ437" i="8"/>
  <c r="BF436" i="8"/>
  <c r="BD436" i="8"/>
  <c r="BE436" i="8" s="1"/>
  <c r="BC436" i="8"/>
  <c r="BA436" i="8"/>
  <c r="AZ436" i="8"/>
  <c r="BF435" i="8"/>
  <c r="BD435" i="8"/>
  <c r="BE435" i="8" s="1"/>
  <c r="BC435" i="8"/>
  <c r="BA435" i="8"/>
  <c r="AZ435" i="8"/>
  <c r="BF434" i="8"/>
  <c r="BD434" i="8"/>
  <c r="BE434" i="8" s="1"/>
  <c r="BC434" i="8"/>
  <c r="BA434" i="8"/>
  <c r="AZ434" i="8"/>
  <c r="BF433" i="8"/>
  <c r="BD433" i="8"/>
  <c r="BE433" i="8" s="1"/>
  <c r="BC433" i="8"/>
  <c r="BA433" i="8"/>
  <c r="AZ433" i="8"/>
  <c r="BF432" i="8"/>
  <c r="BD432" i="8"/>
  <c r="BE432" i="8" s="1"/>
  <c r="BC432" i="8"/>
  <c r="BA432" i="8"/>
  <c r="AZ432" i="8"/>
  <c r="BF431" i="8"/>
  <c r="BD431" i="8"/>
  <c r="BE431" i="8" s="1"/>
  <c r="BC431" i="8"/>
  <c r="BA431" i="8"/>
  <c r="AZ431" i="8"/>
  <c r="BF430" i="8"/>
  <c r="BD430" i="8"/>
  <c r="BE430" i="8" s="1"/>
  <c r="BC430" i="8"/>
  <c r="BA430" i="8"/>
  <c r="AZ430" i="8"/>
  <c r="BF429" i="8"/>
  <c r="BD429" i="8"/>
  <c r="BE429" i="8" s="1"/>
  <c r="BC429" i="8"/>
  <c r="BA429" i="8"/>
  <c r="AZ429" i="8"/>
  <c r="BF428" i="8"/>
  <c r="BD428" i="8"/>
  <c r="BE428" i="8" s="1"/>
  <c r="BC428" i="8"/>
  <c r="BA428" i="8"/>
  <c r="AZ428" i="8"/>
  <c r="BF427" i="8"/>
  <c r="BD427" i="8"/>
  <c r="BE427" i="8" s="1"/>
  <c r="BC427" i="8"/>
  <c r="BA427" i="8"/>
  <c r="AZ427" i="8"/>
  <c r="BF426" i="8"/>
  <c r="BD426" i="8"/>
  <c r="BE426" i="8" s="1"/>
  <c r="BC426" i="8"/>
  <c r="BA426" i="8"/>
  <c r="AZ426" i="8"/>
  <c r="BF425" i="8"/>
  <c r="BD425" i="8"/>
  <c r="BE425" i="8" s="1"/>
  <c r="BC425" i="8"/>
  <c r="BA425" i="8"/>
  <c r="AZ425" i="8"/>
  <c r="BF424" i="8"/>
  <c r="BD424" i="8"/>
  <c r="BE424" i="8" s="1"/>
  <c r="BC424" i="8"/>
  <c r="BA424" i="8"/>
  <c r="AZ424" i="8"/>
  <c r="BF423" i="8"/>
  <c r="BD423" i="8"/>
  <c r="BE423" i="8" s="1"/>
  <c r="BC423" i="8"/>
  <c r="BA423" i="8"/>
  <c r="AZ423" i="8"/>
  <c r="BF422" i="8"/>
  <c r="BD422" i="8"/>
  <c r="BE422" i="8" s="1"/>
  <c r="BC422" i="8"/>
  <c r="BA422" i="8"/>
  <c r="AZ422" i="8"/>
  <c r="BF421" i="8"/>
  <c r="BD421" i="8"/>
  <c r="BE421" i="8" s="1"/>
  <c r="BC421" i="8"/>
  <c r="BA421" i="8"/>
  <c r="AZ421" i="8"/>
  <c r="BF420" i="8"/>
  <c r="BD420" i="8"/>
  <c r="BE420" i="8" s="1"/>
  <c r="BC420" i="8"/>
  <c r="BA420" i="8"/>
  <c r="AZ420" i="8"/>
  <c r="BF419" i="8"/>
  <c r="BD419" i="8"/>
  <c r="BE419" i="8" s="1"/>
  <c r="BC419" i="8"/>
  <c r="BA419" i="8"/>
  <c r="AZ419" i="8"/>
  <c r="BF418" i="8"/>
  <c r="BD418" i="8"/>
  <c r="BE418" i="8" s="1"/>
  <c r="BC418" i="8"/>
  <c r="BA418" i="8"/>
  <c r="AZ418" i="8"/>
  <c r="BF417" i="8"/>
  <c r="BD417" i="8"/>
  <c r="BE417" i="8" s="1"/>
  <c r="BC417" i="8"/>
  <c r="BA417" i="8"/>
  <c r="AZ417" i="8"/>
  <c r="BF416" i="8"/>
  <c r="BD416" i="8"/>
  <c r="BE416" i="8" s="1"/>
  <c r="BC416" i="8"/>
  <c r="BA416" i="8"/>
  <c r="AZ416" i="8"/>
  <c r="BF415" i="8"/>
  <c r="BD415" i="8"/>
  <c r="BE415" i="8" s="1"/>
  <c r="BC415" i="8"/>
  <c r="BA415" i="8"/>
  <c r="AZ415" i="8"/>
  <c r="BF414" i="8"/>
  <c r="BD414" i="8"/>
  <c r="BE414" i="8" s="1"/>
  <c r="BC414" i="8"/>
  <c r="BA414" i="8"/>
  <c r="AZ414" i="8"/>
  <c r="BF413" i="8"/>
  <c r="BD413" i="8"/>
  <c r="BE413" i="8" s="1"/>
  <c r="BC413" i="8"/>
  <c r="BA413" i="8"/>
  <c r="AZ413" i="8"/>
  <c r="BF412" i="8"/>
  <c r="BD412" i="8"/>
  <c r="BE412" i="8" s="1"/>
  <c r="BC412" i="8"/>
  <c r="BA412" i="8"/>
  <c r="AZ412" i="8"/>
  <c r="BF411" i="8"/>
  <c r="BD411" i="8"/>
  <c r="BE411" i="8" s="1"/>
  <c r="BC411" i="8"/>
  <c r="BA411" i="8"/>
  <c r="AZ411" i="8"/>
  <c r="BF410" i="8"/>
  <c r="BD410" i="8"/>
  <c r="BE410" i="8" s="1"/>
  <c r="BC410" i="8"/>
  <c r="BA410" i="8"/>
  <c r="AZ410" i="8"/>
  <c r="BF409" i="8"/>
  <c r="BD409" i="8"/>
  <c r="BE409" i="8" s="1"/>
  <c r="BC409" i="8"/>
  <c r="BA409" i="8"/>
  <c r="AZ409" i="8"/>
  <c r="BF408" i="8"/>
  <c r="BD408" i="8"/>
  <c r="BE408" i="8" s="1"/>
  <c r="BC408" i="8"/>
  <c r="BA408" i="8"/>
  <c r="AZ408" i="8"/>
  <c r="BF407" i="8"/>
  <c r="BD407" i="8"/>
  <c r="BE407" i="8" s="1"/>
  <c r="BC407" i="8"/>
  <c r="BA407" i="8"/>
  <c r="AZ407" i="8"/>
  <c r="BF406" i="8"/>
  <c r="BD406" i="8"/>
  <c r="BE406" i="8" s="1"/>
  <c r="BC406" i="8"/>
  <c r="BA406" i="8"/>
  <c r="AZ406" i="8"/>
  <c r="BF405" i="8"/>
  <c r="BD405" i="8"/>
  <c r="BE405" i="8" s="1"/>
  <c r="BC405" i="8"/>
  <c r="BA405" i="8"/>
  <c r="AZ405" i="8"/>
  <c r="BF404" i="8"/>
  <c r="BD404" i="8"/>
  <c r="BE404" i="8" s="1"/>
  <c r="BC404" i="8"/>
  <c r="BA404" i="8"/>
  <c r="AZ404" i="8"/>
  <c r="BF403" i="8"/>
  <c r="BD403" i="8"/>
  <c r="BE403" i="8" s="1"/>
  <c r="BC403" i="8"/>
  <c r="BA403" i="8"/>
  <c r="AZ403" i="8"/>
  <c r="BF402" i="8"/>
  <c r="BD402" i="8"/>
  <c r="BE402" i="8" s="1"/>
  <c r="BC402" i="8"/>
  <c r="BA402" i="8"/>
  <c r="AZ402" i="8"/>
  <c r="BF401" i="8"/>
  <c r="BD401" i="8"/>
  <c r="BE401" i="8" s="1"/>
  <c r="BC401" i="8"/>
  <c r="BA401" i="8"/>
  <c r="AZ401" i="8"/>
  <c r="BF400" i="8"/>
  <c r="BD400" i="8"/>
  <c r="BE400" i="8" s="1"/>
  <c r="BC400" i="8"/>
  <c r="BA400" i="8"/>
  <c r="AZ400" i="8"/>
  <c r="BF399" i="8"/>
  <c r="BD399" i="8"/>
  <c r="BE399" i="8" s="1"/>
  <c r="BC399" i="8"/>
  <c r="BA399" i="8"/>
  <c r="AZ399" i="8"/>
  <c r="BF398" i="8"/>
  <c r="BD398" i="8"/>
  <c r="BE398" i="8" s="1"/>
  <c r="BC398" i="8"/>
  <c r="BA398" i="8"/>
  <c r="AZ398" i="8"/>
  <c r="BF397" i="8"/>
  <c r="BD397" i="8"/>
  <c r="BE397" i="8" s="1"/>
  <c r="BC397" i="8"/>
  <c r="BA397" i="8"/>
  <c r="AZ397" i="8"/>
  <c r="BF396" i="8"/>
  <c r="BD396" i="8"/>
  <c r="BE396" i="8" s="1"/>
  <c r="BC396" i="8"/>
  <c r="BA396" i="8"/>
  <c r="AZ396" i="8"/>
  <c r="BF395" i="8"/>
  <c r="BD395" i="8"/>
  <c r="BE395" i="8" s="1"/>
  <c r="BC395" i="8"/>
  <c r="BA395" i="8"/>
  <c r="AZ395" i="8"/>
  <c r="BF394" i="8"/>
  <c r="BD394" i="8"/>
  <c r="BE394" i="8" s="1"/>
  <c r="BC394" i="8"/>
  <c r="BA394" i="8"/>
  <c r="AZ394" i="8"/>
  <c r="BF393" i="8"/>
  <c r="BD393" i="8"/>
  <c r="BE393" i="8" s="1"/>
  <c r="BC393" i="8"/>
  <c r="BA393" i="8"/>
  <c r="AZ393" i="8"/>
  <c r="BF392" i="8"/>
  <c r="BD392" i="8"/>
  <c r="BE392" i="8" s="1"/>
  <c r="BC392" i="8"/>
  <c r="BA392" i="8"/>
  <c r="AZ392" i="8"/>
  <c r="BF391" i="8"/>
  <c r="BD391" i="8"/>
  <c r="BE391" i="8" s="1"/>
  <c r="BC391" i="8"/>
  <c r="BA391" i="8"/>
  <c r="AZ391" i="8"/>
  <c r="BF390" i="8"/>
  <c r="BD390" i="8"/>
  <c r="BE390" i="8" s="1"/>
  <c r="BC390" i="8"/>
  <c r="BA390" i="8"/>
  <c r="AZ390" i="8"/>
  <c r="BF389" i="8"/>
  <c r="BD389" i="8"/>
  <c r="BE389" i="8" s="1"/>
  <c r="BC389" i="8"/>
  <c r="BA389" i="8"/>
  <c r="AZ389" i="8"/>
  <c r="BF388" i="8"/>
  <c r="BD388" i="8"/>
  <c r="BE388" i="8" s="1"/>
  <c r="BC388" i="8"/>
  <c r="BA388" i="8"/>
  <c r="AZ388" i="8"/>
  <c r="BF387" i="8"/>
  <c r="BD387" i="8"/>
  <c r="BE387" i="8" s="1"/>
  <c r="BC387" i="8"/>
  <c r="BA387" i="8"/>
  <c r="AZ387" i="8"/>
  <c r="BF386" i="8"/>
  <c r="BD386" i="8"/>
  <c r="BE386" i="8" s="1"/>
  <c r="BC386" i="8"/>
  <c r="BA386" i="8"/>
  <c r="AZ386" i="8"/>
  <c r="BF385" i="8"/>
  <c r="BD385" i="8"/>
  <c r="BE385" i="8" s="1"/>
  <c r="BC385" i="8"/>
  <c r="BA385" i="8"/>
  <c r="AZ385" i="8"/>
  <c r="BF384" i="8"/>
  <c r="BD384" i="8"/>
  <c r="BE384" i="8" s="1"/>
  <c r="BC384" i="8"/>
  <c r="BA384" i="8"/>
  <c r="AZ384" i="8"/>
  <c r="BF383" i="8"/>
  <c r="BD383" i="8"/>
  <c r="BE383" i="8" s="1"/>
  <c r="BC383" i="8"/>
  <c r="BA383" i="8"/>
  <c r="AZ383" i="8"/>
  <c r="BF382" i="8"/>
  <c r="BD382" i="8"/>
  <c r="BE382" i="8" s="1"/>
  <c r="BC382" i="8"/>
  <c r="BA382" i="8"/>
  <c r="AZ382" i="8"/>
  <c r="BF381" i="8"/>
  <c r="BD381" i="8"/>
  <c r="BE381" i="8" s="1"/>
  <c r="BC381" i="8"/>
  <c r="BA381" i="8"/>
  <c r="AZ381" i="8"/>
  <c r="BF380" i="8"/>
  <c r="BD380" i="8"/>
  <c r="BE380" i="8" s="1"/>
  <c r="BC380" i="8"/>
  <c r="BA380" i="8"/>
  <c r="AZ380" i="8"/>
  <c r="BF379" i="8"/>
  <c r="BD379" i="8"/>
  <c r="BE379" i="8" s="1"/>
  <c r="BC379" i="8"/>
  <c r="BA379" i="8"/>
  <c r="AZ379" i="8"/>
  <c r="BF378" i="8"/>
  <c r="BD378" i="8"/>
  <c r="BE378" i="8" s="1"/>
  <c r="BC378" i="8"/>
  <c r="BA378" i="8"/>
  <c r="AZ378" i="8"/>
  <c r="BF377" i="8"/>
  <c r="BD377" i="8"/>
  <c r="BE377" i="8" s="1"/>
  <c r="BC377" i="8"/>
  <c r="BA377" i="8"/>
  <c r="AZ377" i="8"/>
  <c r="BF376" i="8"/>
  <c r="BD376" i="8"/>
  <c r="BE376" i="8" s="1"/>
  <c r="BC376" i="8"/>
  <c r="BA376" i="8"/>
  <c r="AZ376" i="8"/>
  <c r="BF375" i="8"/>
  <c r="BD375" i="8"/>
  <c r="BE375" i="8" s="1"/>
  <c r="BC375" i="8"/>
  <c r="BA375" i="8"/>
  <c r="AZ375" i="8"/>
  <c r="BF374" i="8"/>
  <c r="BD374" i="8"/>
  <c r="BE374" i="8" s="1"/>
  <c r="BC374" i="8"/>
  <c r="BA374" i="8"/>
  <c r="AZ374" i="8"/>
  <c r="BF373" i="8"/>
  <c r="BD373" i="8"/>
  <c r="BE373" i="8" s="1"/>
  <c r="BC373" i="8"/>
  <c r="BA373" i="8"/>
  <c r="AZ373" i="8"/>
  <c r="BF372" i="8"/>
  <c r="BD372" i="8"/>
  <c r="BE372" i="8" s="1"/>
  <c r="BC372" i="8"/>
  <c r="BA372" i="8"/>
  <c r="AZ372" i="8"/>
  <c r="BF371" i="8"/>
  <c r="BD371" i="8"/>
  <c r="BE371" i="8" s="1"/>
  <c r="BC371" i="8"/>
  <c r="BA371" i="8"/>
  <c r="AZ371" i="8"/>
  <c r="BF370" i="8"/>
  <c r="BD370" i="8"/>
  <c r="BE370" i="8" s="1"/>
  <c r="BC370" i="8"/>
  <c r="BA370" i="8"/>
  <c r="AZ370" i="8"/>
  <c r="BF369" i="8"/>
  <c r="BD369" i="8"/>
  <c r="BE369" i="8" s="1"/>
  <c r="BC369" i="8"/>
  <c r="BA369" i="8"/>
  <c r="AZ369" i="8"/>
  <c r="BF368" i="8"/>
  <c r="BD368" i="8"/>
  <c r="BE368" i="8" s="1"/>
  <c r="BC368" i="8"/>
  <c r="BA368" i="8"/>
  <c r="AZ368" i="8"/>
  <c r="BF367" i="8"/>
  <c r="BD367" i="8"/>
  <c r="BE367" i="8" s="1"/>
  <c r="BC367" i="8"/>
  <c r="BA367" i="8"/>
  <c r="AZ367" i="8"/>
  <c r="BF366" i="8"/>
  <c r="BD366" i="8"/>
  <c r="BE366" i="8" s="1"/>
  <c r="BC366" i="8"/>
  <c r="BA366" i="8"/>
  <c r="AZ366" i="8"/>
  <c r="BF365" i="8"/>
  <c r="BD365" i="8"/>
  <c r="BE365" i="8" s="1"/>
  <c r="BC365" i="8"/>
  <c r="BA365" i="8"/>
  <c r="AZ365" i="8"/>
  <c r="BF364" i="8"/>
  <c r="BD364" i="8"/>
  <c r="BE364" i="8" s="1"/>
  <c r="BC364" i="8"/>
  <c r="BA364" i="8"/>
  <c r="AZ364" i="8"/>
  <c r="BF363" i="8"/>
  <c r="BD363" i="8"/>
  <c r="BE363" i="8" s="1"/>
  <c r="BC363" i="8"/>
  <c r="BA363" i="8"/>
  <c r="AZ363" i="8"/>
  <c r="BF362" i="8"/>
  <c r="BD362" i="8"/>
  <c r="BE362" i="8" s="1"/>
  <c r="BC362" i="8"/>
  <c r="BA362" i="8"/>
  <c r="AZ362" i="8"/>
  <c r="BF361" i="8"/>
  <c r="BD361" i="8"/>
  <c r="BE361" i="8" s="1"/>
  <c r="BC361" i="8"/>
  <c r="BA361" i="8"/>
  <c r="AZ361" i="8"/>
  <c r="BF360" i="8"/>
  <c r="BD360" i="8"/>
  <c r="BE360" i="8" s="1"/>
  <c r="BC360" i="8"/>
  <c r="BA360" i="8"/>
  <c r="AZ360" i="8"/>
  <c r="BF359" i="8"/>
  <c r="BD359" i="8"/>
  <c r="BE359" i="8" s="1"/>
  <c r="BC359" i="8"/>
  <c r="BA359" i="8"/>
  <c r="AZ359" i="8"/>
  <c r="BF358" i="8"/>
  <c r="BD358" i="8"/>
  <c r="BE358" i="8" s="1"/>
  <c r="BC358" i="8"/>
  <c r="BA358" i="8"/>
  <c r="AZ358" i="8"/>
  <c r="BF357" i="8"/>
  <c r="BD357" i="8"/>
  <c r="BE357" i="8" s="1"/>
  <c r="BC357" i="8"/>
  <c r="BA357" i="8"/>
  <c r="AZ357" i="8"/>
  <c r="BF356" i="8"/>
  <c r="BD356" i="8"/>
  <c r="BE356" i="8" s="1"/>
  <c r="BC356" i="8"/>
  <c r="BA356" i="8"/>
  <c r="AZ356" i="8"/>
  <c r="BF355" i="8"/>
  <c r="BD355" i="8"/>
  <c r="BE355" i="8" s="1"/>
  <c r="BC355" i="8"/>
  <c r="BA355" i="8"/>
  <c r="AZ355" i="8"/>
  <c r="BF354" i="8"/>
  <c r="BD354" i="8"/>
  <c r="BE354" i="8" s="1"/>
  <c r="BC354" i="8"/>
  <c r="BA354" i="8"/>
  <c r="AZ354" i="8"/>
  <c r="BF353" i="8"/>
  <c r="BD353" i="8"/>
  <c r="BE353" i="8" s="1"/>
  <c r="BC353" i="8"/>
  <c r="BA353" i="8"/>
  <c r="AZ353" i="8"/>
  <c r="BF352" i="8"/>
  <c r="BD352" i="8"/>
  <c r="BE352" i="8" s="1"/>
  <c r="BC352" i="8"/>
  <c r="BA352" i="8"/>
  <c r="AZ352" i="8"/>
  <c r="BF351" i="8"/>
  <c r="BD351" i="8"/>
  <c r="BE351" i="8" s="1"/>
  <c r="BC351" i="8"/>
  <c r="BA351" i="8"/>
  <c r="AZ351" i="8"/>
  <c r="BF350" i="8"/>
  <c r="BD350" i="8"/>
  <c r="BE350" i="8" s="1"/>
  <c r="BC350" i="8"/>
  <c r="BA350" i="8"/>
  <c r="AZ350" i="8"/>
  <c r="BF349" i="8"/>
  <c r="BD349" i="8"/>
  <c r="BE349" i="8" s="1"/>
  <c r="BC349" i="8"/>
  <c r="BA349" i="8"/>
  <c r="AZ349" i="8"/>
  <c r="BF348" i="8"/>
  <c r="BD348" i="8"/>
  <c r="BE348" i="8" s="1"/>
  <c r="BC348" i="8"/>
  <c r="BA348" i="8"/>
  <c r="AZ348" i="8"/>
  <c r="BF347" i="8"/>
  <c r="BD347" i="8"/>
  <c r="BE347" i="8" s="1"/>
  <c r="BC347" i="8"/>
  <c r="BA347" i="8"/>
  <c r="AZ347" i="8"/>
  <c r="BF346" i="8"/>
  <c r="BD346" i="8"/>
  <c r="BE346" i="8" s="1"/>
  <c r="BC346" i="8"/>
  <c r="BA346" i="8"/>
  <c r="AZ346" i="8"/>
  <c r="BF345" i="8"/>
  <c r="BD345" i="8"/>
  <c r="BE345" i="8" s="1"/>
  <c r="BC345" i="8"/>
  <c r="BA345" i="8"/>
  <c r="AZ345" i="8"/>
  <c r="BF344" i="8"/>
  <c r="BD344" i="8"/>
  <c r="BE344" i="8" s="1"/>
  <c r="BC344" i="8"/>
  <c r="BA344" i="8"/>
  <c r="AZ344" i="8"/>
  <c r="BF343" i="8"/>
  <c r="BD343" i="8"/>
  <c r="BE343" i="8" s="1"/>
  <c r="BC343" i="8"/>
  <c r="BA343" i="8"/>
  <c r="AZ343" i="8"/>
  <c r="BF342" i="8"/>
  <c r="BD342" i="8"/>
  <c r="BE342" i="8" s="1"/>
  <c r="BC342" i="8"/>
  <c r="BA342" i="8"/>
  <c r="AZ342" i="8"/>
  <c r="BF341" i="8"/>
  <c r="BD341" i="8"/>
  <c r="BE341" i="8" s="1"/>
  <c r="BC341" i="8"/>
  <c r="BA341" i="8"/>
  <c r="AZ341" i="8"/>
  <c r="BF340" i="8"/>
  <c r="BD340" i="8"/>
  <c r="BE340" i="8" s="1"/>
  <c r="BC340" i="8"/>
  <c r="BA340" i="8"/>
  <c r="AZ340" i="8"/>
  <c r="BF339" i="8"/>
  <c r="BD339" i="8"/>
  <c r="BE339" i="8" s="1"/>
  <c r="BC339" i="8"/>
  <c r="BA339" i="8"/>
  <c r="AZ339" i="8"/>
  <c r="BF338" i="8"/>
  <c r="BD338" i="8"/>
  <c r="BE338" i="8" s="1"/>
  <c r="BC338" i="8"/>
  <c r="BA338" i="8"/>
  <c r="AZ338" i="8"/>
  <c r="BF337" i="8"/>
  <c r="BD337" i="8"/>
  <c r="BE337" i="8" s="1"/>
  <c r="BC337" i="8"/>
  <c r="BA337" i="8"/>
  <c r="AZ337" i="8"/>
  <c r="BF336" i="8"/>
  <c r="BD336" i="8"/>
  <c r="BE336" i="8" s="1"/>
  <c r="BC336" i="8"/>
  <c r="BA336" i="8"/>
  <c r="AZ336" i="8"/>
  <c r="BF335" i="8"/>
  <c r="BD335" i="8"/>
  <c r="BE335" i="8" s="1"/>
  <c r="BC335" i="8"/>
  <c r="BA335" i="8"/>
  <c r="AZ335" i="8"/>
  <c r="BF334" i="8"/>
  <c r="BD334" i="8"/>
  <c r="BE334" i="8" s="1"/>
  <c r="BC334" i="8"/>
  <c r="BA334" i="8"/>
  <c r="AZ334" i="8"/>
  <c r="BF333" i="8"/>
  <c r="BD333" i="8"/>
  <c r="BE333" i="8" s="1"/>
  <c r="BC333" i="8"/>
  <c r="BA333" i="8"/>
  <c r="AZ333" i="8"/>
  <c r="BF332" i="8"/>
  <c r="BD332" i="8"/>
  <c r="BE332" i="8" s="1"/>
  <c r="BC332" i="8"/>
  <c r="BA332" i="8"/>
  <c r="AZ332" i="8"/>
  <c r="BF331" i="8"/>
  <c r="BD331" i="8"/>
  <c r="BE331" i="8" s="1"/>
  <c r="BC331" i="8"/>
  <c r="BA331" i="8"/>
  <c r="AZ331" i="8"/>
  <c r="BF330" i="8"/>
  <c r="BD330" i="8"/>
  <c r="BE330" i="8" s="1"/>
  <c r="BC330" i="8"/>
  <c r="BA330" i="8"/>
  <c r="AZ330" i="8"/>
  <c r="BF329" i="8"/>
  <c r="BD329" i="8"/>
  <c r="BE329" i="8" s="1"/>
  <c r="BC329" i="8"/>
  <c r="BA329" i="8"/>
  <c r="AZ329" i="8"/>
  <c r="BF328" i="8"/>
  <c r="BD328" i="8"/>
  <c r="BE328" i="8" s="1"/>
  <c r="BC328" i="8"/>
  <c r="BA328" i="8"/>
  <c r="AZ328" i="8"/>
  <c r="BF327" i="8"/>
  <c r="BD327" i="8"/>
  <c r="BE327" i="8" s="1"/>
  <c r="BC327" i="8"/>
  <c r="BA327" i="8"/>
  <c r="AZ327" i="8"/>
  <c r="BF326" i="8"/>
  <c r="BD326" i="8"/>
  <c r="BE326" i="8" s="1"/>
  <c r="BC326" i="8"/>
  <c r="BA326" i="8"/>
  <c r="AZ326" i="8"/>
  <c r="BF325" i="8"/>
  <c r="BD325" i="8"/>
  <c r="BE325" i="8" s="1"/>
  <c r="BC325" i="8"/>
  <c r="BA325" i="8"/>
  <c r="AZ325" i="8"/>
  <c r="BF324" i="8"/>
  <c r="BD324" i="8"/>
  <c r="BE324" i="8" s="1"/>
  <c r="BC324" i="8"/>
  <c r="BA324" i="8"/>
  <c r="AZ324" i="8"/>
  <c r="BF323" i="8"/>
  <c r="BD323" i="8"/>
  <c r="BE323" i="8" s="1"/>
  <c r="BC323" i="8"/>
  <c r="BA323" i="8"/>
  <c r="AZ323" i="8"/>
  <c r="BF322" i="8"/>
  <c r="BD322" i="8"/>
  <c r="BE322" i="8" s="1"/>
  <c r="BC322" i="8"/>
  <c r="BA322" i="8"/>
  <c r="AZ322" i="8"/>
  <c r="BF321" i="8"/>
  <c r="BD321" i="8"/>
  <c r="BE321" i="8" s="1"/>
  <c r="BC321" i="8"/>
  <c r="BA321" i="8"/>
  <c r="AZ321" i="8"/>
  <c r="BF320" i="8"/>
  <c r="BD320" i="8"/>
  <c r="BE320" i="8" s="1"/>
  <c r="BC320" i="8"/>
  <c r="BA320" i="8"/>
  <c r="AZ320" i="8"/>
  <c r="BF319" i="8"/>
  <c r="BD319" i="8"/>
  <c r="BE319" i="8" s="1"/>
  <c r="BC319" i="8"/>
  <c r="BA319" i="8"/>
  <c r="AZ319" i="8"/>
  <c r="BF318" i="8"/>
  <c r="BD318" i="8"/>
  <c r="BE318" i="8" s="1"/>
  <c r="BC318" i="8"/>
  <c r="BA318" i="8"/>
  <c r="AZ318" i="8"/>
  <c r="BF317" i="8"/>
  <c r="BD317" i="8"/>
  <c r="BE317" i="8" s="1"/>
  <c r="BC317" i="8"/>
  <c r="BA317" i="8"/>
  <c r="AZ317" i="8"/>
  <c r="BF316" i="8"/>
  <c r="BD316" i="8"/>
  <c r="BE316" i="8" s="1"/>
  <c r="BC316" i="8"/>
  <c r="BA316" i="8"/>
  <c r="AZ316" i="8"/>
  <c r="BF315" i="8"/>
  <c r="BD315" i="8"/>
  <c r="BE315" i="8" s="1"/>
  <c r="BC315" i="8"/>
  <c r="BA315" i="8"/>
  <c r="AZ315" i="8"/>
  <c r="BF314" i="8"/>
  <c r="BD314" i="8"/>
  <c r="BE314" i="8" s="1"/>
  <c r="BC314" i="8"/>
  <c r="BA314" i="8"/>
  <c r="AZ314" i="8"/>
  <c r="BF313" i="8"/>
  <c r="BD313" i="8"/>
  <c r="BE313" i="8" s="1"/>
  <c r="BC313" i="8"/>
  <c r="BA313" i="8"/>
  <c r="AZ313" i="8"/>
  <c r="BF312" i="8"/>
  <c r="BD312" i="8"/>
  <c r="BE312" i="8" s="1"/>
  <c r="BC312" i="8"/>
  <c r="BA312" i="8"/>
  <c r="AZ312" i="8"/>
  <c r="BF311" i="8"/>
  <c r="BD311" i="8"/>
  <c r="BE311" i="8" s="1"/>
  <c r="BC311" i="8"/>
  <c r="BA311" i="8"/>
  <c r="AZ311" i="8"/>
  <c r="BF310" i="8"/>
  <c r="BD310" i="8"/>
  <c r="BE310" i="8" s="1"/>
  <c r="BC310" i="8"/>
  <c r="BA310" i="8"/>
  <c r="AZ310" i="8"/>
  <c r="BF309" i="8"/>
  <c r="BD309" i="8"/>
  <c r="BE309" i="8" s="1"/>
  <c r="BC309" i="8"/>
  <c r="BA309" i="8"/>
  <c r="AZ309" i="8"/>
  <c r="BF308" i="8"/>
  <c r="BD308" i="8"/>
  <c r="BE308" i="8" s="1"/>
  <c r="BC308" i="8"/>
  <c r="BA308" i="8"/>
  <c r="AZ308" i="8"/>
  <c r="BF307" i="8"/>
  <c r="BD307" i="8"/>
  <c r="BE307" i="8" s="1"/>
  <c r="BC307" i="8"/>
  <c r="BA307" i="8"/>
  <c r="AZ307" i="8"/>
  <c r="BF306" i="8"/>
  <c r="BD306" i="8"/>
  <c r="BE306" i="8" s="1"/>
  <c r="BC306" i="8"/>
  <c r="BA306" i="8"/>
  <c r="AZ306" i="8"/>
  <c r="BF305" i="8"/>
  <c r="BD305" i="8"/>
  <c r="BE305" i="8" s="1"/>
  <c r="BC305" i="8"/>
  <c r="BA305" i="8"/>
  <c r="AZ305" i="8"/>
  <c r="BF304" i="8"/>
  <c r="BD304" i="8"/>
  <c r="BE304" i="8" s="1"/>
  <c r="BC304" i="8"/>
  <c r="BA304" i="8"/>
  <c r="AZ304" i="8"/>
  <c r="BF303" i="8"/>
  <c r="BD303" i="8"/>
  <c r="BE303" i="8" s="1"/>
  <c r="BC303" i="8"/>
  <c r="BA303" i="8"/>
  <c r="AZ303" i="8"/>
  <c r="BF302" i="8"/>
  <c r="BD302" i="8"/>
  <c r="BE302" i="8" s="1"/>
  <c r="BC302" i="8"/>
  <c r="BA302" i="8"/>
  <c r="AZ302" i="8"/>
  <c r="BF301" i="8"/>
  <c r="BD301" i="8"/>
  <c r="BE301" i="8" s="1"/>
  <c r="BC301" i="8"/>
  <c r="BA301" i="8"/>
  <c r="AZ301" i="8"/>
  <c r="BF300" i="8"/>
  <c r="BD300" i="8"/>
  <c r="BE300" i="8" s="1"/>
  <c r="BC300" i="8"/>
  <c r="BA300" i="8"/>
  <c r="AZ300" i="8"/>
  <c r="BF299" i="8"/>
  <c r="BD299" i="8"/>
  <c r="BE299" i="8" s="1"/>
  <c r="BC299" i="8"/>
  <c r="BA299" i="8"/>
  <c r="AZ299" i="8"/>
  <c r="BF298" i="8"/>
  <c r="BD298" i="8"/>
  <c r="BE298" i="8" s="1"/>
  <c r="BC298" i="8"/>
  <c r="BA298" i="8"/>
  <c r="AZ298" i="8"/>
  <c r="BF297" i="8"/>
  <c r="BD297" i="8"/>
  <c r="BE297" i="8" s="1"/>
  <c r="BC297" i="8"/>
  <c r="BA297" i="8"/>
  <c r="AZ297" i="8"/>
  <c r="BF296" i="8"/>
  <c r="BD296" i="8"/>
  <c r="BE296" i="8" s="1"/>
  <c r="BC296" i="8"/>
  <c r="BA296" i="8"/>
  <c r="AZ296" i="8"/>
  <c r="BF295" i="8"/>
  <c r="BD295" i="8"/>
  <c r="BE295" i="8" s="1"/>
  <c r="BC295" i="8"/>
  <c r="BA295" i="8"/>
  <c r="AZ295" i="8"/>
  <c r="BF294" i="8"/>
  <c r="BD294" i="8"/>
  <c r="BE294" i="8" s="1"/>
  <c r="BC294" i="8"/>
  <c r="BA294" i="8"/>
  <c r="AZ294" i="8"/>
  <c r="BF293" i="8"/>
  <c r="BD293" i="8"/>
  <c r="BE293" i="8" s="1"/>
  <c r="BC293" i="8"/>
  <c r="BA293" i="8"/>
  <c r="AZ293" i="8"/>
  <c r="BF292" i="8"/>
  <c r="BD292" i="8"/>
  <c r="BE292" i="8" s="1"/>
  <c r="BC292" i="8"/>
  <c r="BA292" i="8"/>
  <c r="AZ292" i="8"/>
  <c r="BF291" i="8"/>
  <c r="BD291" i="8"/>
  <c r="BE291" i="8" s="1"/>
  <c r="BC291" i="8"/>
  <c r="BA291" i="8"/>
  <c r="AZ291" i="8"/>
  <c r="BF290" i="8"/>
  <c r="BD290" i="8"/>
  <c r="BE290" i="8" s="1"/>
  <c r="BC290" i="8"/>
  <c r="BA290" i="8"/>
  <c r="AZ290" i="8"/>
  <c r="BF289" i="8"/>
  <c r="BD289" i="8"/>
  <c r="BE289" i="8" s="1"/>
  <c r="BC289" i="8"/>
  <c r="BA289" i="8"/>
  <c r="AZ289" i="8"/>
  <c r="BF288" i="8"/>
  <c r="BD288" i="8"/>
  <c r="BE288" i="8" s="1"/>
  <c r="BC288" i="8"/>
  <c r="BA288" i="8"/>
  <c r="AZ288" i="8"/>
  <c r="BF287" i="8"/>
  <c r="BD287" i="8"/>
  <c r="BE287" i="8" s="1"/>
  <c r="BC287" i="8"/>
  <c r="BA287" i="8"/>
  <c r="AZ287" i="8"/>
  <c r="BF286" i="8"/>
  <c r="BD286" i="8"/>
  <c r="BE286" i="8" s="1"/>
  <c r="BC286" i="8"/>
  <c r="BA286" i="8"/>
  <c r="AZ286" i="8"/>
  <c r="BF285" i="8"/>
  <c r="BD285" i="8"/>
  <c r="BE285" i="8" s="1"/>
  <c r="BC285" i="8"/>
  <c r="BA285" i="8"/>
  <c r="AZ285" i="8"/>
  <c r="BF284" i="8"/>
  <c r="BD284" i="8"/>
  <c r="BE284" i="8" s="1"/>
  <c r="BC284" i="8"/>
  <c r="BA284" i="8"/>
  <c r="AZ284" i="8"/>
  <c r="BF283" i="8"/>
  <c r="BD283" i="8"/>
  <c r="BE283" i="8" s="1"/>
  <c r="BC283" i="8"/>
  <c r="BA283" i="8"/>
  <c r="AZ283" i="8"/>
  <c r="BF282" i="8"/>
  <c r="BD282" i="8"/>
  <c r="BE282" i="8" s="1"/>
  <c r="BC282" i="8"/>
  <c r="BA282" i="8"/>
  <c r="AZ282" i="8"/>
  <c r="BF281" i="8"/>
  <c r="BD281" i="8"/>
  <c r="BE281" i="8" s="1"/>
  <c r="BC281" i="8"/>
  <c r="BA281" i="8"/>
  <c r="AZ281" i="8"/>
  <c r="BF280" i="8"/>
  <c r="BD280" i="8"/>
  <c r="BE280" i="8" s="1"/>
  <c r="BC280" i="8"/>
  <c r="BA280" i="8"/>
  <c r="AZ280" i="8"/>
  <c r="BF279" i="8"/>
  <c r="BD279" i="8"/>
  <c r="BE279" i="8" s="1"/>
  <c r="BC279" i="8"/>
  <c r="BA279" i="8"/>
  <c r="AZ279" i="8"/>
  <c r="BF278" i="8"/>
  <c r="BD278" i="8"/>
  <c r="BE278" i="8" s="1"/>
  <c r="BC278" i="8"/>
  <c r="BA278" i="8"/>
  <c r="AZ278" i="8"/>
  <c r="BF277" i="8"/>
  <c r="BD277" i="8"/>
  <c r="BE277" i="8" s="1"/>
  <c r="BC277" i="8"/>
  <c r="BA277" i="8"/>
  <c r="AZ277" i="8"/>
  <c r="BF276" i="8"/>
  <c r="BD276" i="8"/>
  <c r="BE276" i="8" s="1"/>
  <c r="BC276" i="8"/>
  <c r="BA276" i="8"/>
  <c r="AZ276" i="8"/>
  <c r="BF275" i="8"/>
  <c r="BD275" i="8"/>
  <c r="BE275" i="8" s="1"/>
  <c r="BC275" i="8"/>
  <c r="BA275" i="8"/>
  <c r="AZ275" i="8"/>
  <c r="BF274" i="8"/>
  <c r="BD274" i="8"/>
  <c r="BE274" i="8" s="1"/>
  <c r="BC274" i="8"/>
  <c r="BA274" i="8"/>
  <c r="AZ274" i="8"/>
  <c r="BF273" i="8"/>
  <c r="BD273" i="8"/>
  <c r="BE273" i="8" s="1"/>
  <c r="BC273" i="8"/>
  <c r="BA273" i="8"/>
  <c r="AZ273" i="8"/>
  <c r="BF272" i="8"/>
  <c r="BD272" i="8"/>
  <c r="BE272" i="8" s="1"/>
  <c r="BC272" i="8"/>
  <c r="BA272" i="8"/>
  <c r="AZ272" i="8"/>
  <c r="BF271" i="8"/>
  <c r="BD271" i="8"/>
  <c r="BE271" i="8" s="1"/>
  <c r="BC271" i="8"/>
  <c r="BA271" i="8"/>
  <c r="AZ271" i="8"/>
  <c r="BF270" i="8"/>
  <c r="BD270" i="8"/>
  <c r="BE270" i="8" s="1"/>
  <c r="BC270" i="8"/>
  <c r="BA270" i="8"/>
  <c r="AZ270" i="8"/>
  <c r="BF269" i="8"/>
  <c r="BD269" i="8"/>
  <c r="BE269" i="8" s="1"/>
  <c r="BC269" i="8"/>
  <c r="BA269" i="8"/>
  <c r="AZ269" i="8"/>
  <c r="BF268" i="8"/>
  <c r="BD268" i="8"/>
  <c r="BE268" i="8" s="1"/>
  <c r="BC268" i="8"/>
  <c r="BA268" i="8"/>
  <c r="AZ268" i="8"/>
  <c r="BF267" i="8"/>
  <c r="BD267" i="8"/>
  <c r="BE267" i="8" s="1"/>
  <c r="BC267" i="8"/>
  <c r="BA267" i="8"/>
  <c r="AZ267" i="8"/>
  <c r="BF266" i="8"/>
  <c r="BD266" i="8"/>
  <c r="BE266" i="8" s="1"/>
  <c r="BC266" i="8"/>
  <c r="BA266" i="8"/>
  <c r="AZ266" i="8"/>
  <c r="BF265" i="8"/>
  <c r="BD265" i="8"/>
  <c r="BE265" i="8" s="1"/>
  <c r="BC265" i="8"/>
  <c r="BA265" i="8"/>
  <c r="AZ265" i="8"/>
  <c r="BF264" i="8"/>
  <c r="BD264" i="8"/>
  <c r="BE264" i="8" s="1"/>
  <c r="BC264" i="8"/>
  <c r="BA264" i="8"/>
  <c r="AZ264" i="8"/>
  <c r="BF263" i="8"/>
  <c r="BD263" i="8"/>
  <c r="BE263" i="8" s="1"/>
  <c r="BC263" i="8"/>
  <c r="BA263" i="8"/>
  <c r="AZ263" i="8"/>
  <c r="BF262" i="8"/>
  <c r="BD262" i="8"/>
  <c r="BE262" i="8" s="1"/>
  <c r="BC262" i="8"/>
  <c r="BA262" i="8"/>
  <c r="AZ262" i="8"/>
  <c r="BF261" i="8"/>
  <c r="BD261" i="8"/>
  <c r="BE261" i="8" s="1"/>
  <c r="BC261" i="8"/>
  <c r="BA261" i="8"/>
  <c r="AZ261" i="8"/>
  <c r="BF260" i="8"/>
  <c r="BD260" i="8"/>
  <c r="BE260" i="8" s="1"/>
  <c r="BC260" i="8"/>
  <c r="BA260" i="8"/>
  <c r="AZ260" i="8"/>
  <c r="BF259" i="8"/>
  <c r="BD259" i="8"/>
  <c r="BE259" i="8" s="1"/>
  <c r="BC259" i="8"/>
  <c r="BA259" i="8"/>
  <c r="AZ259" i="8"/>
  <c r="BF258" i="8"/>
  <c r="BD258" i="8"/>
  <c r="BE258" i="8" s="1"/>
  <c r="BC258" i="8"/>
  <c r="BA258" i="8"/>
  <c r="AZ258" i="8"/>
  <c r="BF257" i="8"/>
  <c r="BD257" i="8"/>
  <c r="BE257" i="8" s="1"/>
  <c r="BC257" i="8"/>
  <c r="BA257" i="8"/>
  <c r="AZ257" i="8"/>
  <c r="BF256" i="8"/>
  <c r="BD256" i="8"/>
  <c r="BE256" i="8" s="1"/>
  <c r="BC256" i="8"/>
  <c r="BA256" i="8"/>
  <c r="AZ256" i="8"/>
  <c r="BF255" i="8"/>
  <c r="BD255" i="8"/>
  <c r="BE255" i="8" s="1"/>
  <c r="BC255" i="8"/>
  <c r="BA255" i="8"/>
  <c r="AZ255" i="8"/>
  <c r="BF254" i="8"/>
  <c r="BD254" i="8"/>
  <c r="BE254" i="8" s="1"/>
  <c r="BC254" i="8"/>
  <c r="BA254" i="8"/>
  <c r="AZ254" i="8"/>
  <c r="BF253" i="8"/>
  <c r="BD253" i="8"/>
  <c r="BE253" i="8" s="1"/>
  <c r="BC253" i="8"/>
  <c r="BA253" i="8"/>
  <c r="AZ253" i="8"/>
  <c r="BF252" i="8"/>
  <c r="BD252" i="8"/>
  <c r="BE252" i="8" s="1"/>
  <c r="BC252" i="8"/>
  <c r="BA252" i="8"/>
  <c r="AZ252" i="8"/>
  <c r="BF251" i="8"/>
  <c r="BD251" i="8"/>
  <c r="BE251" i="8" s="1"/>
  <c r="BC251" i="8"/>
  <c r="BA251" i="8"/>
  <c r="AZ251" i="8"/>
  <c r="BF250" i="8"/>
  <c r="BD250" i="8"/>
  <c r="BE250" i="8" s="1"/>
  <c r="BC250" i="8"/>
  <c r="BA250" i="8"/>
  <c r="AZ250" i="8"/>
  <c r="BF249" i="8"/>
  <c r="BD249" i="8"/>
  <c r="BE249" i="8" s="1"/>
  <c r="BC249" i="8"/>
  <c r="BA249" i="8"/>
  <c r="AZ249" i="8"/>
  <c r="BF248" i="8"/>
  <c r="BD248" i="8"/>
  <c r="BE248" i="8" s="1"/>
  <c r="BC248" i="8"/>
  <c r="BA248" i="8"/>
  <c r="AZ248" i="8"/>
  <c r="BF247" i="8"/>
  <c r="BD247" i="8"/>
  <c r="BE247" i="8" s="1"/>
  <c r="BC247" i="8"/>
  <c r="BA247" i="8"/>
  <c r="AZ247" i="8"/>
  <c r="BF246" i="8"/>
  <c r="BD246" i="8"/>
  <c r="BE246" i="8" s="1"/>
  <c r="BC246" i="8"/>
  <c r="BA246" i="8"/>
  <c r="AZ246" i="8"/>
  <c r="BF245" i="8"/>
  <c r="BD245" i="8"/>
  <c r="BE245" i="8" s="1"/>
  <c r="BC245" i="8"/>
  <c r="BA245" i="8"/>
  <c r="AZ245" i="8"/>
  <c r="BF244" i="8"/>
  <c r="BD244" i="8"/>
  <c r="BE244" i="8" s="1"/>
  <c r="BC244" i="8"/>
  <c r="BA244" i="8"/>
  <c r="AZ244" i="8"/>
  <c r="BF243" i="8"/>
  <c r="BD243" i="8"/>
  <c r="BE243" i="8" s="1"/>
  <c r="BC243" i="8"/>
  <c r="BA243" i="8"/>
  <c r="AZ243" i="8"/>
  <c r="BF242" i="8"/>
  <c r="BD242" i="8"/>
  <c r="BE242" i="8" s="1"/>
  <c r="BC242" i="8"/>
  <c r="BA242" i="8"/>
  <c r="AZ242" i="8"/>
  <c r="BF241" i="8"/>
  <c r="BD241" i="8"/>
  <c r="BE241" i="8" s="1"/>
  <c r="BC241" i="8"/>
  <c r="BA241" i="8"/>
  <c r="AZ241" i="8"/>
  <c r="BF240" i="8"/>
  <c r="BD240" i="8"/>
  <c r="BE240" i="8" s="1"/>
  <c r="BC240" i="8"/>
  <c r="BA240" i="8"/>
  <c r="AZ240" i="8"/>
  <c r="BF239" i="8"/>
  <c r="BD239" i="8"/>
  <c r="BE239" i="8" s="1"/>
  <c r="BC239" i="8"/>
  <c r="BA239" i="8"/>
  <c r="AZ239" i="8"/>
  <c r="BF238" i="8"/>
  <c r="BD238" i="8"/>
  <c r="BE238" i="8" s="1"/>
  <c r="BC238" i="8"/>
  <c r="BA238" i="8"/>
  <c r="AZ238" i="8"/>
  <c r="BF237" i="8"/>
  <c r="BD237" i="8"/>
  <c r="BE237" i="8" s="1"/>
  <c r="BC237" i="8"/>
  <c r="BA237" i="8"/>
  <c r="AZ237" i="8"/>
  <c r="BF236" i="8"/>
  <c r="BD236" i="8"/>
  <c r="BE236" i="8" s="1"/>
  <c r="BC236" i="8"/>
  <c r="BA236" i="8"/>
  <c r="AZ236" i="8"/>
  <c r="BF235" i="8"/>
  <c r="BD235" i="8"/>
  <c r="BE235" i="8" s="1"/>
  <c r="BC235" i="8"/>
  <c r="BA235" i="8"/>
  <c r="AZ235" i="8"/>
  <c r="BF234" i="8"/>
  <c r="BD234" i="8"/>
  <c r="BE234" i="8" s="1"/>
  <c r="BC234" i="8"/>
  <c r="BA234" i="8"/>
  <c r="AZ234" i="8"/>
  <c r="BF233" i="8"/>
  <c r="BD233" i="8"/>
  <c r="BE233" i="8" s="1"/>
  <c r="BC233" i="8"/>
  <c r="BA233" i="8"/>
  <c r="AZ233" i="8"/>
  <c r="BF232" i="8"/>
  <c r="BD232" i="8"/>
  <c r="BE232" i="8" s="1"/>
  <c r="BC232" i="8"/>
  <c r="BA232" i="8"/>
  <c r="AZ232" i="8"/>
  <c r="BF231" i="8"/>
  <c r="BD231" i="8"/>
  <c r="BE231" i="8" s="1"/>
  <c r="BC231" i="8"/>
  <c r="BA231" i="8"/>
  <c r="AZ231" i="8"/>
  <c r="BF230" i="8"/>
  <c r="BD230" i="8"/>
  <c r="BE230" i="8" s="1"/>
  <c r="BC230" i="8"/>
  <c r="BA230" i="8"/>
  <c r="AZ230" i="8"/>
  <c r="BF229" i="8"/>
  <c r="BD229" i="8"/>
  <c r="BE229" i="8" s="1"/>
  <c r="BC229" i="8"/>
  <c r="BA229" i="8"/>
  <c r="AZ229" i="8"/>
  <c r="BF228" i="8"/>
  <c r="BD228" i="8"/>
  <c r="BE228" i="8" s="1"/>
  <c r="BC228" i="8"/>
  <c r="BA228" i="8"/>
  <c r="AZ228" i="8"/>
  <c r="BF227" i="8"/>
  <c r="BD227" i="8"/>
  <c r="BE227" i="8" s="1"/>
  <c r="BC227" i="8"/>
  <c r="BA227" i="8"/>
  <c r="AZ227" i="8"/>
  <c r="BF226" i="8"/>
  <c r="BD226" i="8"/>
  <c r="BE226" i="8" s="1"/>
  <c r="BC226" i="8"/>
  <c r="BA226" i="8"/>
  <c r="AZ226" i="8"/>
  <c r="BF225" i="8"/>
  <c r="BD225" i="8"/>
  <c r="BE225" i="8" s="1"/>
  <c r="BC225" i="8"/>
  <c r="BA225" i="8"/>
  <c r="AZ225" i="8"/>
  <c r="BF224" i="8"/>
  <c r="BD224" i="8"/>
  <c r="BE224" i="8" s="1"/>
  <c r="BC224" i="8"/>
  <c r="BA224" i="8"/>
  <c r="AZ224" i="8"/>
  <c r="BF223" i="8"/>
  <c r="BD223" i="8"/>
  <c r="BE223" i="8" s="1"/>
  <c r="BC223" i="8"/>
  <c r="BA223" i="8"/>
  <c r="AZ223" i="8"/>
  <c r="BF222" i="8"/>
  <c r="BD222" i="8"/>
  <c r="BE222" i="8" s="1"/>
  <c r="BC222" i="8"/>
  <c r="BA222" i="8"/>
  <c r="AZ222" i="8"/>
  <c r="BF221" i="8"/>
  <c r="BD221" i="8"/>
  <c r="BE221" i="8" s="1"/>
  <c r="BC221" i="8"/>
  <c r="BA221" i="8"/>
  <c r="AZ221" i="8"/>
  <c r="BF220" i="8"/>
  <c r="BD220" i="8"/>
  <c r="BE220" i="8" s="1"/>
  <c r="BC220" i="8"/>
  <c r="BA220" i="8"/>
  <c r="AZ220" i="8"/>
  <c r="BF219" i="8"/>
  <c r="BD219" i="8"/>
  <c r="BE219" i="8" s="1"/>
  <c r="BC219" i="8"/>
  <c r="BA219" i="8"/>
  <c r="AZ219" i="8"/>
  <c r="BF218" i="8"/>
  <c r="BD218" i="8"/>
  <c r="BE218" i="8" s="1"/>
  <c r="BC218" i="8"/>
  <c r="BA218" i="8"/>
  <c r="AZ218" i="8"/>
  <c r="BF217" i="8"/>
  <c r="BD217" i="8"/>
  <c r="BE217" i="8" s="1"/>
  <c r="BC217" i="8"/>
  <c r="BA217" i="8"/>
  <c r="AZ217" i="8"/>
  <c r="BF216" i="8"/>
  <c r="BD216" i="8"/>
  <c r="BE216" i="8" s="1"/>
  <c r="BC216" i="8"/>
  <c r="BA216" i="8"/>
  <c r="AZ216" i="8"/>
  <c r="BF215" i="8"/>
  <c r="BD215" i="8"/>
  <c r="BE215" i="8" s="1"/>
  <c r="BC215" i="8"/>
  <c r="BA215" i="8"/>
  <c r="AZ215" i="8"/>
  <c r="BF214" i="8"/>
  <c r="BD214" i="8"/>
  <c r="BE214" i="8" s="1"/>
  <c r="BC214" i="8"/>
  <c r="BA214" i="8"/>
  <c r="AZ214" i="8"/>
  <c r="BF213" i="8"/>
  <c r="BD213" i="8"/>
  <c r="BE213" i="8" s="1"/>
  <c r="BC213" i="8"/>
  <c r="BA213" i="8"/>
  <c r="AZ213" i="8"/>
  <c r="BF212" i="8"/>
  <c r="BD212" i="8"/>
  <c r="BE212" i="8" s="1"/>
  <c r="BC212" i="8"/>
  <c r="BA212" i="8"/>
  <c r="AZ212" i="8"/>
  <c r="BF211" i="8"/>
  <c r="BD211" i="8"/>
  <c r="BE211" i="8" s="1"/>
  <c r="BC211" i="8"/>
  <c r="BA211" i="8"/>
  <c r="AZ211" i="8"/>
  <c r="BF210" i="8"/>
  <c r="BD210" i="8"/>
  <c r="BE210" i="8" s="1"/>
  <c r="BC210" i="8"/>
  <c r="BA210" i="8"/>
  <c r="AZ210" i="8"/>
  <c r="BF209" i="8"/>
  <c r="BD209" i="8"/>
  <c r="BE209" i="8" s="1"/>
  <c r="BC209" i="8"/>
  <c r="BA209" i="8"/>
  <c r="AZ209" i="8"/>
  <c r="BF208" i="8"/>
  <c r="BD208" i="8"/>
  <c r="BE208" i="8" s="1"/>
  <c r="BC208" i="8"/>
  <c r="BA208" i="8"/>
  <c r="AZ208" i="8"/>
  <c r="BF207" i="8"/>
  <c r="BD207" i="8"/>
  <c r="BE207" i="8" s="1"/>
  <c r="BC207" i="8"/>
  <c r="BA207" i="8"/>
  <c r="AZ207" i="8"/>
  <c r="BF206" i="8"/>
  <c r="BD206" i="8"/>
  <c r="BE206" i="8" s="1"/>
  <c r="BC206" i="8"/>
  <c r="BA206" i="8"/>
  <c r="AZ206" i="8"/>
  <c r="BF205" i="8"/>
  <c r="BD205" i="8"/>
  <c r="BE205" i="8" s="1"/>
  <c r="BC205" i="8"/>
  <c r="BA205" i="8"/>
  <c r="AZ205" i="8"/>
  <c r="BF204" i="8"/>
  <c r="BD204" i="8"/>
  <c r="BE204" i="8" s="1"/>
  <c r="BC204" i="8"/>
  <c r="BA204" i="8"/>
  <c r="AZ204" i="8"/>
  <c r="BF203" i="8"/>
  <c r="BD203" i="8"/>
  <c r="BE203" i="8" s="1"/>
  <c r="BC203" i="8"/>
  <c r="BA203" i="8"/>
  <c r="AZ203" i="8"/>
  <c r="BF202" i="8"/>
  <c r="BD202" i="8"/>
  <c r="BE202" i="8" s="1"/>
  <c r="BC202" i="8"/>
  <c r="BA202" i="8"/>
  <c r="AZ202" i="8"/>
  <c r="BF201" i="8"/>
  <c r="BD201" i="8"/>
  <c r="BE201" i="8" s="1"/>
  <c r="BC201" i="8"/>
  <c r="BA201" i="8"/>
  <c r="AZ201" i="8"/>
  <c r="BF200" i="8"/>
  <c r="BD200" i="8"/>
  <c r="BE200" i="8" s="1"/>
  <c r="BC200" i="8"/>
  <c r="BA200" i="8"/>
  <c r="AZ200" i="8"/>
  <c r="BF199" i="8"/>
  <c r="BD199" i="8"/>
  <c r="BE199" i="8" s="1"/>
  <c r="BC199" i="8"/>
  <c r="BA199" i="8"/>
  <c r="AZ199" i="8"/>
  <c r="BF198" i="8"/>
  <c r="BD198" i="8"/>
  <c r="BE198" i="8" s="1"/>
  <c r="BC198" i="8"/>
  <c r="BA198" i="8"/>
  <c r="AZ198" i="8"/>
  <c r="BF197" i="8"/>
  <c r="BD197" i="8"/>
  <c r="BE197" i="8" s="1"/>
  <c r="BC197" i="8"/>
  <c r="BA197" i="8"/>
  <c r="AZ197" i="8"/>
  <c r="BF196" i="8"/>
  <c r="BD196" i="8"/>
  <c r="BE196" i="8" s="1"/>
  <c r="BC196" i="8"/>
  <c r="BA196" i="8"/>
  <c r="AZ196" i="8"/>
  <c r="BF195" i="8"/>
  <c r="BD195" i="8"/>
  <c r="BE195" i="8" s="1"/>
  <c r="BC195" i="8"/>
  <c r="BA195" i="8"/>
  <c r="AZ195" i="8"/>
  <c r="BF194" i="8"/>
  <c r="BD194" i="8"/>
  <c r="BE194" i="8" s="1"/>
  <c r="BC194" i="8"/>
  <c r="BA194" i="8"/>
  <c r="AZ194" i="8"/>
  <c r="BF193" i="8"/>
  <c r="BD193" i="8"/>
  <c r="BE193" i="8" s="1"/>
  <c r="BC193" i="8"/>
  <c r="BA193" i="8"/>
  <c r="AZ193" i="8"/>
  <c r="BF192" i="8"/>
  <c r="BD192" i="8"/>
  <c r="BE192" i="8" s="1"/>
  <c r="BC192" i="8"/>
  <c r="BA192" i="8"/>
  <c r="AZ192" i="8"/>
  <c r="BF191" i="8"/>
  <c r="BD191" i="8"/>
  <c r="BE191" i="8" s="1"/>
  <c r="BC191" i="8"/>
  <c r="BA191" i="8"/>
  <c r="AZ191" i="8"/>
  <c r="BF190" i="8"/>
  <c r="BD190" i="8"/>
  <c r="BE190" i="8" s="1"/>
  <c r="BC190" i="8"/>
  <c r="BA190" i="8"/>
  <c r="AZ190" i="8"/>
  <c r="BF189" i="8"/>
  <c r="BD189" i="8"/>
  <c r="BE189" i="8" s="1"/>
  <c r="BC189" i="8"/>
  <c r="BA189" i="8"/>
  <c r="AZ189" i="8"/>
  <c r="BF188" i="8"/>
  <c r="BD188" i="8"/>
  <c r="BE188" i="8" s="1"/>
  <c r="BC188" i="8"/>
  <c r="BA188" i="8"/>
  <c r="AZ188" i="8"/>
  <c r="BF187" i="8"/>
  <c r="BD187" i="8"/>
  <c r="BE187" i="8" s="1"/>
  <c r="BC187" i="8"/>
  <c r="BA187" i="8"/>
  <c r="AZ187" i="8"/>
  <c r="BF186" i="8"/>
  <c r="BD186" i="8"/>
  <c r="BE186" i="8" s="1"/>
  <c r="BC186" i="8"/>
  <c r="BA186" i="8"/>
  <c r="AZ186" i="8"/>
  <c r="BF185" i="8"/>
  <c r="BD185" i="8"/>
  <c r="BE185" i="8" s="1"/>
  <c r="BC185" i="8"/>
  <c r="BA185" i="8"/>
  <c r="AZ185" i="8"/>
  <c r="BF184" i="8"/>
  <c r="BD184" i="8"/>
  <c r="BE184" i="8" s="1"/>
  <c r="BC184" i="8"/>
  <c r="BA184" i="8"/>
  <c r="AZ184" i="8"/>
  <c r="BF183" i="8"/>
  <c r="BD183" i="8"/>
  <c r="BE183" i="8" s="1"/>
  <c r="BC183" i="8"/>
  <c r="BA183" i="8"/>
  <c r="AZ183" i="8"/>
  <c r="BF182" i="8"/>
  <c r="BD182" i="8"/>
  <c r="BE182" i="8" s="1"/>
  <c r="BC182" i="8"/>
  <c r="BA182" i="8"/>
  <c r="AZ182" i="8"/>
  <c r="BF181" i="8"/>
  <c r="BD181" i="8"/>
  <c r="BE181" i="8" s="1"/>
  <c r="BC181" i="8"/>
  <c r="BA181" i="8"/>
  <c r="AZ181" i="8"/>
  <c r="BF180" i="8"/>
  <c r="BD180" i="8"/>
  <c r="BE180" i="8" s="1"/>
  <c r="BC180" i="8"/>
  <c r="BA180" i="8"/>
  <c r="AZ180" i="8"/>
  <c r="BF179" i="8"/>
  <c r="BD179" i="8"/>
  <c r="BE179" i="8" s="1"/>
  <c r="BC179" i="8"/>
  <c r="BA179" i="8"/>
  <c r="AZ179" i="8"/>
  <c r="BF178" i="8"/>
  <c r="BD178" i="8"/>
  <c r="BE178" i="8" s="1"/>
  <c r="BC178" i="8"/>
  <c r="BA178" i="8"/>
  <c r="AZ178" i="8"/>
  <c r="BF177" i="8"/>
  <c r="BD177" i="8"/>
  <c r="BE177" i="8" s="1"/>
  <c r="BC177" i="8"/>
  <c r="BA177" i="8"/>
  <c r="AZ177" i="8"/>
  <c r="BF176" i="8"/>
  <c r="BD176" i="8"/>
  <c r="BE176" i="8" s="1"/>
  <c r="BC176" i="8"/>
  <c r="BA176" i="8"/>
  <c r="AZ176" i="8"/>
  <c r="BF175" i="8"/>
  <c r="BD175" i="8"/>
  <c r="BE175" i="8" s="1"/>
  <c r="BC175" i="8"/>
  <c r="BA175" i="8"/>
  <c r="AZ175" i="8"/>
  <c r="BF174" i="8"/>
  <c r="BD174" i="8"/>
  <c r="BE174" i="8" s="1"/>
  <c r="BC174" i="8"/>
  <c r="BA174" i="8"/>
  <c r="AZ174" i="8"/>
  <c r="BF173" i="8"/>
  <c r="BD173" i="8"/>
  <c r="BE173" i="8" s="1"/>
  <c r="BC173" i="8"/>
  <c r="BA173" i="8"/>
  <c r="AZ173" i="8"/>
  <c r="BF172" i="8"/>
  <c r="BD172" i="8"/>
  <c r="BE172" i="8" s="1"/>
  <c r="BC172" i="8"/>
  <c r="BA172" i="8"/>
  <c r="AZ172" i="8"/>
  <c r="BF171" i="8"/>
  <c r="BD171" i="8"/>
  <c r="BE171" i="8" s="1"/>
  <c r="BC171" i="8"/>
  <c r="BA171" i="8"/>
  <c r="AZ171" i="8"/>
  <c r="BF170" i="8"/>
  <c r="BD170" i="8"/>
  <c r="BE170" i="8" s="1"/>
  <c r="BC170" i="8"/>
  <c r="BA170" i="8"/>
  <c r="AZ170" i="8"/>
  <c r="BF169" i="8"/>
  <c r="BD169" i="8"/>
  <c r="BE169" i="8" s="1"/>
  <c r="BC169" i="8"/>
  <c r="BA169" i="8"/>
  <c r="AZ169" i="8"/>
  <c r="BF168" i="8"/>
  <c r="BD168" i="8"/>
  <c r="BE168" i="8" s="1"/>
  <c r="BC168" i="8"/>
  <c r="BA168" i="8"/>
  <c r="AZ168" i="8"/>
  <c r="BF167" i="8"/>
  <c r="BD167" i="8"/>
  <c r="BE167" i="8" s="1"/>
  <c r="BC167" i="8"/>
  <c r="BA167" i="8"/>
  <c r="AZ167" i="8"/>
  <c r="BF166" i="8"/>
  <c r="BD166" i="8"/>
  <c r="BE166" i="8" s="1"/>
  <c r="BC166" i="8"/>
  <c r="BA166" i="8"/>
  <c r="AZ166" i="8"/>
  <c r="BF165" i="8"/>
  <c r="BD165" i="8"/>
  <c r="BE165" i="8" s="1"/>
  <c r="BC165" i="8"/>
  <c r="BA165" i="8"/>
  <c r="AZ165" i="8"/>
  <c r="BF164" i="8"/>
  <c r="BD164" i="8"/>
  <c r="BE164" i="8" s="1"/>
  <c r="BC164" i="8"/>
  <c r="BA164" i="8"/>
  <c r="AZ164" i="8"/>
  <c r="BF163" i="8"/>
  <c r="BD163" i="8"/>
  <c r="BE163" i="8" s="1"/>
  <c r="BC163" i="8"/>
  <c r="BA163" i="8"/>
  <c r="AZ163" i="8"/>
  <c r="BF162" i="8"/>
  <c r="BD162" i="8"/>
  <c r="BE162" i="8" s="1"/>
  <c r="BC162" i="8"/>
  <c r="BA162" i="8"/>
  <c r="AZ162" i="8"/>
  <c r="BF161" i="8"/>
  <c r="BD161" i="8"/>
  <c r="BE161" i="8" s="1"/>
  <c r="BC161" i="8"/>
  <c r="BA161" i="8"/>
  <c r="AZ161" i="8"/>
  <c r="BF160" i="8"/>
  <c r="BD160" i="8"/>
  <c r="BE160" i="8" s="1"/>
  <c r="BC160" i="8"/>
  <c r="BA160" i="8"/>
  <c r="AZ160" i="8"/>
  <c r="BF159" i="8"/>
  <c r="BD159" i="8"/>
  <c r="BE159" i="8" s="1"/>
  <c r="BC159" i="8"/>
  <c r="BA159" i="8"/>
  <c r="AZ159" i="8"/>
  <c r="BF158" i="8"/>
  <c r="BD158" i="8"/>
  <c r="BE158" i="8" s="1"/>
  <c r="BC158" i="8"/>
  <c r="BA158" i="8"/>
  <c r="AZ158" i="8"/>
  <c r="BF157" i="8"/>
  <c r="BD157" i="8"/>
  <c r="BE157" i="8" s="1"/>
  <c r="BC157" i="8"/>
  <c r="BA157" i="8"/>
  <c r="AZ157" i="8"/>
  <c r="BF156" i="8"/>
  <c r="BD156" i="8"/>
  <c r="BE156" i="8" s="1"/>
  <c r="BC156" i="8"/>
  <c r="BA156" i="8"/>
  <c r="AZ156" i="8"/>
  <c r="BF155" i="8"/>
  <c r="BD155" i="8"/>
  <c r="BE155" i="8" s="1"/>
  <c r="BC155" i="8"/>
  <c r="BA155" i="8"/>
  <c r="AZ155" i="8"/>
  <c r="BF154" i="8"/>
  <c r="BD154" i="8"/>
  <c r="BE154" i="8" s="1"/>
  <c r="BC154" i="8"/>
  <c r="BA154" i="8"/>
  <c r="AZ154" i="8"/>
  <c r="BF153" i="8"/>
  <c r="BD153" i="8"/>
  <c r="BE153" i="8" s="1"/>
  <c r="BC153" i="8"/>
  <c r="BA153" i="8"/>
  <c r="AZ153" i="8"/>
  <c r="BF152" i="8"/>
  <c r="BD152" i="8"/>
  <c r="BE152" i="8" s="1"/>
  <c r="BC152" i="8"/>
  <c r="BA152" i="8"/>
  <c r="AZ152" i="8"/>
  <c r="BF151" i="8"/>
  <c r="BD151" i="8"/>
  <c r="BE151" i="8" s="1"/>
  <c r="BC151" i="8"/>
  <c r="BA151" i="8"/>
  <c r="AZ151" i="8"/>
  <c r="BF150" i="8"/>
  <c r="BD150" i="8"/>
  <c r="BE150" i="8" s="1"/>
  <c r="BC150" i="8"/>
  <c r="BA150" i="8"/>
  <c r="AZ150" i="8"/>
  <c r="BF149" i="8"/>
  <c r="BD149" i="8"/>
  <c r="BE149" i="8" s="1"/>
  <c r="BC149" i="8"/>
  <c r="BA149" i="8"/>
  <c r="AZ149" i="8"/>
  <c r="BF148" i="8"/>
  <c r="BD148" i="8"/>
  <c r="BE148" i="8" s="1"/>
  <c r="BC148" i="8"/>
  <c r="BA148" i="8"/>
  <c r="AZ148" i="8"/>
  <c r="BF147" i="8"/>
  <c r="BD147" i="8"/>
  <c r="BE147" i="8" s="1"/>
  <c r="BC147" i="8"/>
  <c r="BA147" i="8"/>
  <c r="AZ147" i="8"/>
  <c r="BF146" i="8"/>
  <c r="BD146" i="8"/>
  <c r="BE146" i="8" s="1"/>
  <c r="BC146" i="8"/>
  <c r="BA146" i="8"/>
  <c r="AZ146" i="8"/>
  <c r="BF145" i="8"/>
  <c r="BD145" i="8"/>
  <c r="BE145" i="8" s="1"/>
  <c r="BC145" i="8"/>
  <c r="BA145" i="8"/>
  <c r="AZ145" i="8"/>
  <c r="BF144" i="8"/>
  <c r="BD144" i="8"/>
  <c r="BE144" i="8" s="1"/>
  <c r="BC144" i="8"/>
  <c r="BA144" i="8"/>
  <c r="AZ144" i="8"/>
  <c r="BF143" i="8"/>
  <c r="BD143" i="8"/>
  <c r="BE143" i="8" s="1"/>
  <c r="BC143" i="8"/>
  <c r="BA143" i="8"/>
  <c r="AZ143" i="8"/>
  <c r="BF142" i="8"/>
  <c r="BD142" i="8"/>
  <c r="BE142" i="8" s="1"/>
  <c r="BC142" i="8"/>
  <c r="BA142" i="8"/>
  <c r="AZ142" i="8"/>
  <c r="BF141" i="8"/>
  <c r="BD141" i="8"/>
  <c r="BE141" i="8" s="1"/>
  <c r="BC141" i="8"/>
  <c r="BA141" i="8"/>
  <c r="AZ141" i="8"/>
  <c r="BF140" i="8"/>
  <c r="BD140" i="8"/>
  <c r="BE140" i="8" s="1"/>
  <c r="BC140" i="8"/>
  <c r="BA140" i="8"/>
  <c r="AZ140" i="8"/>
  <c r="BF139" i="8"/>
  <c r="BD139" i="8"/>
  <c r="BE139" i="8" s="1"/>
  <c r="BC139" i="8"/>
  <c r="BA139" i="8"/>
  <c r="AZ139" i="8"/>
  <c r="BF138" i="8"/>
  <c r="BD138" i="8"/>
  <c r="BE138" i="8" s="1"/>
  <c r="BC138" i="8"/>
  <c r="BA138" i="8"/>
  <c r="AZ138" i="8"/>
  <c r="BF137" i="8"/>
  <c r="BD137" i="8"/>
  <c r="BE137" i="8" s="1"/>
  <c r="BC137" i="8"/>
  <c r="BA137" i="8"/>
  <c r="AZ137" i="8"/>
  <c r="BF136" i="8"/>
  <c r="BD136" i="8"/>
  <c r="BE136" i="8" s="1"/>
  <c r="BC136" i="8"/>
  <c r="BA136" i="8"/>
  <c r="AZ136" i="8"/>
  <c r="BF135" i="8"/>
  <c r="BD135" i="8"/>
  <c r="BE135" i="8" s="1"/>
  <c r="BC135" i="8"/>
  <c r="BA135" i="8"/>
  <c r="AZ135" i="8"/>
  <c r="BF134" i="8"/>
  <c r="BD134" i="8"/>
  <c r="BE134" i="8" s="1"/>
  <c r="BC134" i="8"/>
  <c r="BA134" i="8"/>
  <c r="AZ134" i="8"/>
  <c r="BF133" i="8"/>
  <c r="BD133" i="8"/>
  <c r="BE133" i="8" s="1"/>
  <c r="BC133" i="8"/>
  <c r="BA133" i="8"/>
  <c r="AZ133" i="8"/>
  <c r="BF132" i="8"/>
  <c r="BD132" i="8"/>
  <c r="BE132" i="8" s="1"/>
  <c r="BC132" i="8"/>
  <c r="BA132" i="8"/>
  <c r="AZ132" i="8"/>
  <c r="BF131" i="8"/>
  <c r="BD131" i="8"/>
  <c r="BE131" i="8" s="1"/>
  <c r="BC131" i="8"/>
  <c r="BA131" i="8"/>
  <c r="AZ131" i="8"/>
  <c r="BF130" i="8"/>
  <c r="BD130" i="8"/>
  <c r="BE130" i="8" s="1"/>
  <c r="BC130" i="8"/>
  <c r="BA130" i="8"/>
  <c r="AZ130" i="8"/>
  <c r="BF129" i="8"/>
  <c r="BD129" i="8"/>
  <c r="BE129" i="8" s="1"/>
  <c r="BC129" i="8"/>
  <c r="BA129" i="8"/>
  <c r="AZ129" i="8"/>
  <c r="BF128" i="8"/>
  <c r="BD128" i="8"/>
  <c r="BE128" i="8" s="1"/>
  <c r="BC128" i="8"/>
  <c r="BA128" i="8"/>
  <c r="AZ128" i="8"/>
  <c r="BF127" i="8"/>
  <c r="BD127" i="8"/>
  <c r="BE127" i="8" s="1"/>
  <c r="BC127" i="8"/>
  <c r="BA127" i="8"/>
  <c r="AZ127" i="8"/>
  <c r="BF126" i="8"/>
  <c r="BD126" i="8"/>
  <c r="BE126" i="8" s="1"/>
  <c r="BC126" i="8"/>
  <c r="BA126" i="8"/>
  <c r="AZ126" i="8"/>
  <c r="BF125" i="8"/>
  <c r="BD125" i="8"/>
  <c r="BE125" i="8" s="1"/>
  <c r="BC125" i="8"/>
  <c r="BA125" i="8"/>
  <c r="AZ125" i="8"/>
  <c r="BF124" i="8"/>
  <c r="BD124" i="8"/>
  <c r="BE124" i="8" s="1"/>
  <c r="BC124" i="8"/>
  <c r="BA124" i="8"/>
  <c r="AZ124" i="8"/>
  <c r="BF123" i="8"/>
  <c r="BD123" i="8"/>
  <c r="BE123" i="8" s="1"/>
  <c r="BC123" i="8"/>
  <c r="BA123" i="8"/>
  <c r="AZ123" i="8"/>
  <c r="BF122" i="8"/>
  <c r="BD122" i="8"/>
  <c r="BE122" i="8" s="1"/>
  <c r="BC122" i="8"/>
  <c r="BA122" i="8"/>
  <c r="AZ122" i="8"/>
  <c r="BF121" i="8"/>
  <c r="BD121" i="8"/>
  <c r="BE121" i="8" s="1"/>
  <c r="BC121" i="8"/>
  <c r="BA121" i="8"/>
  <c r="AZ121" i="8"/>
  <c r="BF120" i="8"/>
  <c r="BD120" i="8"/>
  <c r="BE120" i="8" s="1"/>
  <c r="BC120" i="8"/>
  <c r="BA120" i="8"/>
  <c r="AZ120" i="8"/>
  <c r="BF119" i="8"/>
  <c r="BD119" i="8"/>
  <c r="BE119" i="8" s="1"/>
  <c r="BC119" i="8"/>
  <c r="BA119" i="8"/>
  <c r="AZ119" i="8"/>
  <c r="BF118" i="8"/>
  <c r="BD118" i="8"/>
  <c r="BE118" i="8" s="1"/>
  <c r="BC118" i="8"/>
  <c r="BA118" i="8"/>
  <c r="AZ118" i="8"/>
  <c r="BF117" i="8"/>
  <c r="BD117" i="8"/>
  <c r="BE117" i="8" s="1"/>
  <c r="BC117" i="8"/>
  <c r="BA117" i="8"/>
  <c r="AZ117" i="8"/>
  <c r="BF116" i="8"/>
  <c r="BD116" i="8"/>
  <c r="BE116" i="8" s="1"/>
  <c r="BC116" i="8"/>
  <c r="BA116" i="8"/>
  <c r="AZ116" i="8"/>
  <c r="BF115" i="8"/>
  <c r="BD115" i="8"/>
  <c r="BE115" i="8" s="1"/>
  <c r="BC115" i="8"/>
  <c r="BA115" i="8"/>
  <c r="AZ115" i="8"/>
  <c r="BF114" i="8"/>
  <c r="BD114" i="8"/>
  <c r="BE114" i="8" s="1"/>
  <c r="BC114" i="8"/>
  <c r="BA114" i="8"/>
  <c r="AZ114" i="8"/>
  <c r="BF113" i="8"/>
  <c r="BD113" i="8"/>
  <c r="BE113" i="8" s="1"/>
  <c r="BC113" i="8"/>
  <c r="BA113" i="8"/>
  <c r="AZ113" i="8"/>
  <c r="BF112" i="8"/>
  <c r="BD112" i="8"/>
  <c r="BE112" i="8" s="1"/>
  <c r="BC112" i="8"/>
  <c r="BA112" i="8"/>
  <c r="AZ112" i="8"/>
  <c r="BF111" i="8"/>
  <c r="BD111" i="8"/>
  <c r="BE111" i="8" s="1"/>
  <c r="BC111" i="8"/>
  <c r="BA111" i="8"/>
  <c r="AZ111" i="8"/>
  <c r="BF110" i="8"/>
  <c r="BD110" i="8"/>
  <c r="BE110" i="8" s="1"/>
  <c r="BC110" i="8"/>
  <c r="BA110" i="8"/>
  <c r="AZ110" i="8"/>
  <c r="BF109" i="8"/>
  <c r="BD109" i="8"/>
  <c r="BE109" i="8" s="1"/>
  <c r="BC109" i="8"/>
  <c r="BA109" i="8"/>
  <c r="AZ109" i="8"/>
  <c r="BF108" i="8"/>
  <c r="BD108" i="8"/>
  <c r="BE108" i="8" s="1"/>
  <c r="BC108" i="8"/>
  <c r="BA108" i="8"/>
  <c r="AZ108" i="8"/>
  <c r="BF107" i="8"/>
  <c r="BD107" i="8"/>
  <c r="BE107" i="8" s="1"/>
  <c r="BC107" i="8"/>
  <c r="BA107" i="8"/>
  <c r="AZ107" i="8"/>
  <c r="BF106" i="8"/>
  <c r="BD106" i="8"/>
  <c r="BE106" i="8" s="1"/>
  <c r="BC106" i="8"/>
  <c r="BA106" i="8"/>
  <c r="AZ106" i="8"/>
  <c r="BF105" i="8"/>
  <c r="BD105" i="8"/>
  <c r="BE105" i="8" s="1"/>
  <c r="BC105" i="8"/>
  <c r="BA105" i="8"/>
  <c r="AZ105" i="8"/>
  <c r="BF104" i="8"/>
  <c r="BD104" i="8"/>
  <c r="BE104" i="8" s="1"/>
  <c r="BC104" i="8"/>
  <c r="BA104" i="8"/>
  <c r="AZ104" i="8"/>
  <c r="BF103" i="8"/>
  <c r="BD103" i="8"/>
  <c r="BE103" i="8" s="1"/>
  <c r="BC103" i="8"/>
  <c r="BA103" i="8"/>
  <c r="AZ103" i="8"/>
  <c r="BF102" i="8"/>
  <c r="BD102" i="8"/>
  <c r="BE102" i="8" s="1"/>
  <c r="BC102" i="8"/>
  <c r="BA102" i="8"/>
  <c r="AZ102" i="8"/>
  <c r="BF101" i="8"/>
  <c r="BD101" i="8"/>
  <c r="BE101" i="8" s="1"/>
  <c r="BC101" i="8"/>
  <c r="BA101" i="8"/>
  <c r="AZ101" i="8"/>
  <c r="BF100" i="8"/>
  <c r="BD100" i="8"/>
  <c r="BE100" i="8" s="1"/>
  <c r="BC100" i="8"/>
  <c r="BA100" i="8"/>
  <c r="AZ100" i="8"/>
  <c r="BF99" i="8"/>
  <c r="BD99" i="8"/>
  <c r="BE99" i="8" s="1"/>
  <c r="BC99" i="8"/>
  <c r="BA99" i="8"/>
  <c r="AZ99" i="8"/>
  <c r="BF98" i="8"/>
  <c r="BD98" i="8"/>
  <c r="BE98" i="8" s="1"/>
  <c r="BC98" i="8"/>
  <c r="BA98" i="8"/>
  <c r="AZ98" i="8"/>
  <c r="BF97" i="8"/>
  <c r="BD97" i="8"/>
  <c r="BE97" i="8" s="1"/>
  <c r="BC97" i="8"/>
  <c r="BA97" i="8"/>
  <c r="AZ97" i="8"/>
  <c r="BF96" i="8"/>
  <c r="BD96" i="8"/>
  <c r="BE96" i="8" s="1"/>
  <c r="BC96" i="8"/>
  <c r="BA96" i="8"/>
  <c r="AZ96" i="8"/>
  <c r="BF95" i="8"/>
  <c r="BD95" i="8"/>
  <c r="BE95" i="8" s="1"/>
  <c r="BC95" i="8"/>
  <c r="BA95" i="8"/>
  <c r="AZ95" i="8"/>
  <c r="BF94" i="8"/>
  <c r="BD94" i="8"/>
  <c r="BE94" i="8" s="1"/>
  <c r="BC94" i="8"/>
  <c r="BA94" i="8"/>
  <c r="AZ94" i="8"/>
  <c r="BF93" i="8"/>
  <c r="BD93" i="8"/>
  <c r="BE93" i="8" s="1"/>
  <c r="BC93" i="8"/>
  <c r="BA93" i="8"/>
  <c r="AZ93" i="8"/>
  <c r="BF92" i="8"/>
  <c r="BD92" i="8"/>
  <c r="BE92" i="8" s="1"/>
  <c r="BC92" i="8"/>
  <c r="BA92" i="8"/>
  <c r="AZ92" i="8"/>
  <c r="BF91" i="8"/>
  <c r="BD91" i="8"/>
  <c r="BE91" i="8" s="1"/>
  <c r="BC91" i="8"/>
  <c r="BA91" i="8"/>
  <c r="AZ91" i="8"/>
  <c r="BF90" i="8"/>
  <c r="BD90" i="8"/>
  <c r="BE90" i="8" s="1"/>
  <c r="BC90" i="8"/>
  <c r="BA90" i="8"/>
  <c r="AZ90" i="8"/>
  <c r="BF89" i="8"/>
  <c r="BD89" i="8"/>
  <c r="BE89" i="8" s="1"/>
  <c r="BC89" i="8"/>
  <c r="BA89" i="8"/>
  <c r="AZ89" i="8"/>
  <c r="BF88" i="8"/>
  <c r="BD88" i="8"/>
  <c r="BE88" i="8" s="1"/>
  <c r="BC88" i="8"/>
  <c r="BA88" i="8"/>
  <c r="AZ88" i="8"/>
  <c r="BF87" i="8"/>
  <c r="BD87" i="8"/>
  <c r="BE87" i="8" s="1"/>
  <c r="BC87" i="8"/>
  <c r="BA87" i="8"/>
  <c r="AZ87" i="8"/>
  <c r="BF86" i="8"/>
  <c r="BD86" i="8"/>
  <c r="BE86" i="8" s="1"/>
  <c r="BC86" i="8"/>
  <c r="BA86" i="8"/>
  <c r="AZ86" i="8"/>
  <c r="BF85" i="8"/>
  <c r="BD85" i="8"/>
  <c r="BE85" i="8" s="1"/>
  <c r="BC85" i="8"/>
  <c r="BA85" i="8"/>
  <c r="AZ85" i="8"/>
  <c r="BF84" i="8"/>
  <c r="BD84" i="8"/>
  <c r="BE84" i="8" s="1"/>
  <c r="BC84" i="8"/>
  <c r="BA84" i="8"/>
  <c r="AZ84" i="8"/>
  <c r="BF83" i="8"/>
  <c r="BD83" i="8"/>
  <c r="BE83" i="8" s="1"/>
  <c r="BC83" i="8"/>
  <c r="BA83" i="8"/>
  <c r="AZ83" i="8"/>
  <c r="BF82" i="8"/>
  <c r="BD82" i="8"/>
  <c r="BE82" i="8" s="1"/>
  <c r="BC82" i="8"/>
  <c r="BA82" i="8"/>
  <c r="AZ82" i="8"/>
  <c r="BF81" i="8"/>
  <c r="BD81" i="8"/>
  <c r="BE81" i="8" s="1"/>
  <c r="BC81" i="8"/>
  <c r="BA81" i="8"/>
  <c r="AZ81" i="8"/>
  <c r="BF80" i="8"/>
  <c r="BD80" i="8"/>
  <c r="BE80" i="8" s="1"/>
  <c r="BC80" i="8"/>
  <c r="BA80" i="8"/>
  <c r="AZ80" i="8"/>
  <c r="BF79" i="8"/>
  <c r="BD79" i="8"/>
  <c r="BE79" i="8" s="1"/>
  <c r="BC79" i="8"/>
  <c r="BA79" i="8"/>
  <c r="AZ79" i="8"/>
  <c r="BF78" i="8"/>
  <c r="BD78" i="8"/>
  <c r="BE78" i="8" s="1"/>
  <c r="BC78" i="8"/>
  <c r="BA78" i="8"/>
  <c r="AZ78" i="8"/>
  <c r="BF77" i="8"/>
  <c r="BD77" i="8"/>
  <c r="BE77" i="8" s="1"/>
  <c r="BC77" i="8"/>
  <c r="BA77" i="8"/>
  <c r="AZ77" i="8"/>
  <c r="BF76" i="8"/>
  <c r="BD76" i="8"/>
  <c r="BE76" i="8" s="1"/>
  <c r="BC76" i="8"/>
  <c r="BA76" i="8"/>
  <c r="AZ76" i="8"/>
  <c r="BF75" i="8"/>
  <c r="BD75" i="8"/>
  <c r="BE75" i="8" s="1"/>
  <c r="BC75" i="8"/>
  <c r="BA75" i="8"/>
  <c r="AZ75" i="8"/>
  <c r="BF74" i="8"/>
  <c r="BD74" i="8"/>
  <c r="BE74" i="8" s="1"/>
  <c r="BC74" i="8"/>
  <c r="BA74" i="8"/>
  <c r="AZ74" i="8"/>
  <c r="BF73" i="8"/>
  <c r="BD73" i="8"/>
  <c r="BE73" i="8" s="1"/>
  <c r="BC73" i="8"/>
  <c r="BA73" i="8"/>
  <c r="AZ73" i="8"/>
  <c r="BF72" i="8"/>
  <c r="BD72" i="8"/>
  <c r="BE72" i="8" s="1"/>
  <c r="BC72" i="8"/>
  <c r="BA72" i="8"/>
  <c r="AZ72" i="8"/>
  <c r="BF71" i="8"/>
  <c r="BD71" i="8"/>
  <c r="BE71" i="8" s="1"/>
  <c r="BC71" i="8"/>
  <c r="BA71" i="8"/>
  <c r="AZ71" i="8"/>
  <c r="BF70" i="8"/>
  <c r="BD70" i="8"/>
  <c r="BE70" i="8" s="1"/>
  <c r="BC70" i="8"/>
  <c r="BA70" i="8"/>
  <c r="AZ70" i="8"/>
  <c r="BF69" i="8"/>
  <c r="BD69" i="8"/>
  <c r="BE69" i="8" s="1"/>
  <c r="BC69" i="8"/>
  <c r="BA69" i="8"/>
  <c r="AZ69" i="8"/>
  <c r="BF68" i="8"/>
  <c r="BD68" i="8"/>
  <c r="BE68" i="8" s="1"/>
  <c r="BC68" i="8"/>
  <c r="BA68" i="8"/>
  <c r="AZ68" i="8"/>
  <c r="BF67" i="8"/>
  <c r="BD67" i="8"/>
  <c r="BE67" i="8" s="1"/>
  <c r="BC67" i="8"/>
  <c r="BA67" i="8"/>
  <c r="AZ67" i="8"/>
  <c r="BF66" i="8"/>
  <c r="BD66" i="8"/>
  <c r="BE66" i="8" s="1"/>
  <c r="BC66" i="8"/>
  <c r="BA66" i="8"/>
  <c r="AZ66" i="8"/>
  <c r="BF65" i="8"/>
  <c r="BD65" i="8"/>
  <c r="BE65" i="8" s="1"/>
  <c r="BC65" i="8"/>
  <c r="BA65" i="8"/>
  <c r="AZ65" i="8"/>
  <c r="BF64" i="8"/>
  <c r="BD64" i="8"/>
  <c r="BE64" i="8" s="1"/>
  <c r="BC64" i="8"/>
  <c r="BA64" i="8"/>
  <c r="AZ64" i="8"/>
  <c r="BF63" i="8"/>
  <c r="BD63" i="8"/>
  <c r="BE63" i="8" s="1"/>
  <c r="BC63" i="8"/>
  <c r="BA63" i="8"/>
  <c r="AZ63" i="8"/>
  <c r="BF62" i="8"/>
  <c r="BD62" i="8"/>
  <c r="BE62" i="8" s="1"/>
  <c r="BC62" i="8"/>
  <c r="BA62" i="8"/>
  <c r="AZ62" i="8"/>
  <c r="BF61" i="8"/>
  <c r="BD61" i="8"/>
  <c r="BE61" i="8" s="1"/>
  <c r="BC61" i="8"/>
  <c r="BA61" i="8"/>
  <c r="AZ61" i="8"/>
  <c r="BF60" i="8"/>
  <c r="BD60" i="8"/>
  <c r="BE60" i="8" s="1"/>
  <c r="BC60" i="8"/>
  <c r="BA60" i="8"/>
  <c r="AZ60" i="8"/>
  <c r="BF59" i="8"/>
  <c r="BD59" i="8"/>
  <c r="BE59" i="8" s="1"/>
  <c r="BC59" i="8"/>
  <c r="BA59" i="8"/>
  <c r="AZ59" i="8"/>
  <c r="BF58" i="8"/>
  <c r="BD58" i="8"/>
  <c r="BE58" i="8" s="1"/>
  <c r="BC58" i="8"/>
  <c r="BA58" i="8"/>
  <c r="AZ58" i="8"/>
  <c r="BF57" i="8"/>
  <c r="BD57" i="8"/>
  <c r="BE57" i="8" s="1"/>
  <c r="BC57" i="8"/>
  <c r="BA57" i="8"/>
  <c r="AZ57" i="8"/>
  <c r="BF56" i="8"/>
  <c r="BD56" i="8"/>
  <c r="BE56" i="8" s="1"/>
  <c r="BC56" i="8"/>
  <c r="BA56" i="8"/>
  <c r="AZ56" i="8"/>
  <c r="BF55" i="8"/>
  <c r="BD55" i="8"/>
  <c r="BE55" i="8" s="1"/>
  <c r="BC55" i="8"/>
  <c r="BA55" i="8"/>
  <c r="AZ55" i="8"/>
  <c r="BF54" i="8"/>
  <c r="BD54" i="8"/>
  <c r="BE54" i="8" s="1"/>
  <c r="BC54" i="8"/>
  <c r="BA54" i="8"/>
  <c r="AZ54" i="8"/>
  <c r="BF53" i="8"/>
  <c r="BD53" i="8"/>
  <c r="BE53" i="8" s="1"/>
  <c r="BC53" i="8"/>
  <c r="BA53" i="8"/>
  <c r="AZ53" i="8"/>
  <c r="BF52" i="8"/>
  <c r="BD52" i="8"/>
  <c r="BE52" i="8" s="1"/>
  <c r="BC52" i="8"/>
  <c r="BA52" i="8"/>
  <c r="AZ52" i="8"/>
  <c r="BF51" i="8"/>
  <c r="BD51" i="8"/>
  <c r="BE51" i="8" s="1"/>
  <c r="BC51" i="8"/>
  <c r="BA51" i="8"/>
  <c r="AZ51" i="8"/>
  <c r="BF50" i="8"/>
  <c r="BD50" i="8"/>
  <c r="BE50" i="8" s="1"/>
  <c r="BC50" i="8"/>
  <c r="BA50" i="8"/>
  <c r="AZ50" i="8"/>
  <c r="BF49" i="8"/>
  <c r="BD49" i="8"/>
  <c r="BE49" i="8" s="1"/>
  <c r="BC49" i="8"/>
  <c r="BA49" i="8"/>
  <c r="AZ49" i="8"/>
  <c r="BF48" i="8"/>
  <c r="BD48" i="8"/>
  <c r="BE48" i="8" s="1"/>
  <c r="BC48" i="8"/>
  <c r="BA48" i="8"/>
  <c r="AZ48" i="8"/>
  <c r="BF47" i="8"/>
  <c r="BD47" i="8"/>
  <c r="BE47" i="8" s="1"/>
  <c r="BC47" i="8"/>
  <c r="BA47" i="8"/>
  <c r="AZ47" i="8"/>
  <c r="BF46" i="8"/>
  <c r="BD46" i="8"/>
  <c r="BE46" i="8" s="1"/>
  <c r="BC46" i="8"/>
  <c r="BA46" i="8"/>
  <c r="AZ46" i="8"/>
  <c r="BF45" i="8"/>
  <c r="BD45" i="8"/>
  <c r="BE45" i="8" s="1"/>
  <c r="BC45" i="8"/>
  <c r="BA45" i="8"/>
  <c r="AZ45" i="8"/>
  <c r="BF44" i="8"/>
  <c r="BD44" i="8"/>
  <c r="BE44" i="8" s="1"/>
  <c r="BC44" i="8"/>
  <c r="BA44" i="8"/>
  <c r="AZ44" i="8"/>
  <c r="BF43" i="8"/>
  <c r="BD43" i="8"/>
  <c r="BE43" i="8" s="1"/>
  <c r="BC43" i="8"/>
  <c r="BA43" i="8"/>
  <c r="AZ43" i="8"/>
  <c r="BF42" i="8"/>
  <c r="BD42" i="8"/>
  <c r="BE42" i="8" s="1"/>
  <c r="BC42" i="8"/>
  <c r="BA42" i="8"/>
  <c r="AZ42" i="8"/>
  <c r="BF41" i="8"/>
  <c r="BD41" i="8"/>
  <c r="BE41" i="8" s="1"/>
  <c r="BC41" i="8"/>
  <c r="BA41" i="8"/>
  <c r="AZ41" i="8"/>
  <c r="BF40" i="8"/>
  <c r="BD40" i="8"/>
  <c r="BE40" i="8" s="1"/>
  <c r="BC40" i="8"/>
  <c r="BA40" i="8"/>
  <c r="AZ40" i="8"/>
  <c r="BF39" i="8"/>
  <c r="BD39" i="8"/>
  <c r="BE39" i="8" s="1"/>
  <c r="BC39" i="8"/>
  <c r="BA39" i="8"/>
  <c r="AZ39" i="8"/>
  <c r="BF38" i="8"/>
  <c r="BD38" i="8"/>
  <c r="BE38" i="8" s="1"/>
  <c r="BC38" i="8"/>
  <c r="BA38" i="8"/>
  <c r="AZ38" i="8"/>
  <c r="BF37" i="8"/>
  <c r="BD37" i="8"/>
  <c r="BE37" i="8" s="1"/>
  <c r="BC37" i="8"/>
  <c r="BA37" i="8"/>
  <c r="AZ37" i="8"/>
  <c r="BF36" i="8"/>
  <c r="BD36" i="8"/>
  <c r="BE36" i="8" s="1"/>
  <c r="BC36" i="8"/>
  <c r="BA36" i="8"/>
  <c r="AZ36" i="8"/>
  <c r="BF35" i="8"/>
  <c r="BD35" i="8"/>
  <c r="BE35" i="8" s="1"/>
  <c r="BC35" i="8"/>
  <c r="BA35" i="8"/>
  <c r="AZ35" i="8"/>
  <c r="BF34" i="8"/>
  <c r="BD34" i="8"/>
  <c r="BE34" i="8" s="1"/>
  <c r="BC34" i="8"/>
  <c r="BA34" i="8"/>
  <c r="AZ34" i="8"/>
  <c r="BF33" i="8"/>
  <c r="BD33" i="8"/>
  <c r="BE33" i="8" s="1"/>
  <c r="BC33" i="8"/>
  <c r="BA33" i="8"/>
  <c r="AZ33" i="8"/>
  <c r="BF32" i="8"/>
  <c r="BD32" i="8"/>
  <c r="BE32" i="8" s="1"/>
  <c r="BC32" i="8"/>
  <c r="BA32" i="8"/>
  <c r="AZ32" i="8"/>
  <c r="BF31" i="8"/>
  <c r="BD31" i="8"/>
  <c r="BE31" i="8" s="1"/>
  <c r="BC31" i="8"/>
  <c r="BA31" i="8"/>
  <c r="AZ31" i="8"/>
  <c r="BF30" i="8"/>
  <c r="BD30" i="8"/>
  <c r="BE30" i="8" s="1"/>
  <c r="BC30" i="8"/>
  <c r="BA30" i="8"/>
  <c r="AZ30" i="8"/>
  <c r="BF29" i="8"/>
  <c r="BD29" i="8"/>
  <c r="BE29" i="8" s="1"/>
  <c r="BC29" i="8"/>
  <c r="BA29" i="8"/>
  <c r="AZ29" i="8"/>
  <c r="BF28" i="8"/>
  <c r="BD28" i="8"/>
  <c r="BE28" i="8" s="1"/>
  <c r="BC28" i="8"/>
  <c r="BA28" i="8"/>
  <c r="AZ28" i="8"/>
  <c r="BF27" i="8"/>
  <c r="BD27" i="8"/>
  <c r="BE27" i="8" s="1"/>
  <c r="BC27" i="8"/>
  <c r="BA27" i="8"/>
  <c r="AZ27" i="8"/>
  <c r="BF26" i="8"/>
  <c r="BD26" i="8"/>
  <c r="BE26" i="8" s="1"/>
  <c r="BC26" i="8"/>
  <c r="BA26" i="8"/>
  <c r="AZ26" i="8"/>
  <c r="BF25" i="8"/>
  <c r="BD25" i="8"/>
  <c r="BE25" i="8" s="1"/>
  <c r="BC25" i="8"/>
  <c r="BA25" i="8"/>
  <c r="AZ25" i="8"/>
  <c r="BF24" i="8"/>
  <c r="BD24" i="8"/>
  <c r="BE24" i="8" s="1"/>
  <c r="BC24" i="8"/>
  <c r="BA24" i="8"/>
  <c r="AZ24" i="8"/>
  <c r="BF23" i="8"/>
  <c r="BD23" i="8"/>
  <c r="BE23" i="8" s="1"/>
  <c r="BC23" i="8"/>
  <c r="BA23" i="8"/>
  <c r="AZ23" i="8"/>
  <c r="BF22" i="8"/>
  <c r="BD22" i="8"/>
  <c r="BE22" i="8" s="1"/>
  <c r="BC22" i="8"/>
  <c r="BA22" i="8"/>
  <c r="AZ22" i="8"/>
  <c r="BF21" i="8"/>
  <c r="BD21" i="8"/>
  <c r="BE21" i="8" s="1"/>
  <c r="BC21" i="8"/>
  <c r="BA21" i="8"/>
  <c r="AZ21" i="8"/>
  <c r="BF20" i="8"/>
  <c r="BD20" i="8"/>
  <c r="BE20" i="8" s="1"/>
  <c r="BC20" i="8"/>
  <c r="BA20" i="8"/>
  <c r="AZ20" i="8"/>
  <c r="BF19" i="8"/>
  <c r="BD19" i="8"/>
  <c r="BE19" i="8" s="1"/>
  <c r="BC19" i="8"/>
  <c r="BA19" i="8"/>
  <c r="AZ19" i="8"/>
  <c r="BF18" i="8"/>
  <c r="BD18" i="8"/>
  <c r="BE18" i="8" s="1"/>
  <c r="BC18" i="8"/>
  <c r="BA18" i="8"/>
  <c r="AZ18" i="8"/>
  <c r="BF17" i="8"/>
  <c r="BD17" i="8"/>
  <c r="BE17" i="8" s="1"/>
  <c r="BC17" i="8"/>
  <c r="BA17" i="8"/>
  <c r="AZ17" i="8"/>
  <c r="BF16" i="8"/>
  <c r="BD16" i="8"/>
  <c r="BE16" i="8" s="1"/>
  <c r="BC16" i="8"/>
  <c r="BA16" i="8"/>
  <c r="AZ16" i="8"/>
  <c r="BF15" i="8"/>
  <c r="BD15" i="8"/>
  <c r="BE15" i="8" s="1"/>
  <c r="BC15" i="8"/>
  <c r="BA15" i="8"/>
  <c r="AZ15" i="8"/>
  <c r="BF14" i="8"/>
  <c r="BD14" i="8"/>
  <c r="BE14" i="8" s="1"/>
  <c r="BC14" i="8"/>
  <c r="BA14" i="8"/>
  <c r="AZ14" i="8"/>
  <c r="BF13" i="8"/>
  <c r="BD13" i="8"/>
  <c r="BE13" i="8" s="1"/>
  <c r="BC13" i="8"/>
  <c r="BA13" i="8"/>
  <c r="AZ13" i="8"/>
  <c r="BF12" i="8"/>
  <c r="BD12" i="8"/>
  <c r="BE12" i="8" s="1"/>
  <c r="BC12" i="8"/>
  <c r="BA12" i="8"/>
  <c r="AZ12" i="8"/>
  <c r="BF11" i="8"/>
  <c r="BD11" i="8"/>
  <c r="BE11" i="8" s="1"/>
  <c r="BC11" i="8"/>
  <c r="BA11" i="8"/>
  <c r="AZ11" i="8"/>
  <c r="BD10" i="8"/>
  <c r="BE10" i="8" s="1"/>
  <c r="BC10" i="8"/>
  <c r="BA10" i="8"/>
  <c r="AZ10" i="8"/>
  <c r="D361" i="6" l="1"/>
  <c r="AF361" i="6" s="1"/>
  <c r="AZ1069" i="15" l="1"/>
  <c r="AX1069" i="15"/>
  <c r="AK1069" i="15"/>
  <c r="AJ1069" i="15"/>
  <c r="AI1069" i="15"/>
  <c r="AH1069" i="15"/>
  <c r="L1069" i="15"/>
  <c r="AZ1068" i="15"/>
  <c r="AX1068" i="15"/>
  <c r="AK1068" i="15"/>
  <c r="AJ1068" i="15"/>
  <c r="AI1068" i="15"/>
  <c r="AH1068" i="15"/>
  <c r="L1068"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G1069" i="3"/>
  <c r="N1069" i="3" s="1"/>
  <c r="F1069" i="3"/>
  <c r="I1069" i="3" s="1"/>
  <c r="G1068" i="3"/>
  <c r="F1068" i="3"/>
  <c r="I1068" i="3" s="1"/>
  <c r="A1069" i="3"/>
  <c r="H1069" i="3" s="1"/>
  <c r="A1068" i="3"/>
  <c r="E1068" i="3" l="1"/>
  <c r="H1068" i="3"/>
  <c r="C1068" i="3" s="1"/>
  <c r="E1069" i="3"/>
  <c r="N1068" i="3"/>
  <c r="C1069" i="3"/>
  <c r="K1069" i="8"/>
  <c r="K1069" i="15" s="1"/>
  <c r="K1068" i="8"/>
  <c r="K1068" i="15" s="1"/>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Q1069" i="8"/>
  <c r="S1069" i="15" s="1"/>
  <c r="P1069" i="8"/>
  <c r="P1069" i="15" s="1"/>
  <c r="O1069" i="8"/>
  <c r="O1069" i="15" s="1"/>
  <c r="N1069" i="8"/>
  <c r="N1069" i="15" s="1"/>
  <c r="M1069" i="8"/>
  <c r="M1069" i="15" s="1"/>
  <c r="J1069" i="8"/>
  <c r="H1069" i="8"/>
  <c r="H1069" i="15" s="1"/>
  <c r="G1069" i="8"/>
  <c r="G1069" i="15" s="1"/>
  <c r="F1069" i="8"/>
  <c r="F1069" i="15" s="1"/>
  <c r="E1069" i="8"/>
  <c r="E1069" i="15" s="1"/>
  <c r="D1069" i="8"/>
  <c r="D1069" i="15" s="1"/>
  <c r="Q1068" i="8"/>
  <c r="S1068" i="15" s="1"/>
  <c r="P1068" i="8"/>
  <c r="P1068" i="15" s="1"/>
  <c r="O1068" i="8"/>
  <c r="O1068" i="15" s="1"/>
  <c r="N1068" i="8"/>
  <c r="N1068" i="15" s="1"/>
  <c r="M1068" i="8"/>
  <c r="M1068" i="15" s="1"/>
  <c r="J1068" i="8"/>
  <c r="J1068" i="15" s="1"/>
  <c r="H1068" i="8"/>
  <c r="G1068" i="8"/>
  <c r="G1068" i="15" s="1"/>
  <c r="F1068" i="8"/>
  <c r="F1068" i="15" s="1"/>
  <c r="E1068" i="8"/>
  <c r="E1068" i="15" s="1"/>
  <c r="D1068" i="8"/>
  <c r="D1068" i="15" s="1"/>
  <c r="Q1067" i="8"/>
  <c r="P1067" i="8"/>
  <c r="O1067" i="8"/>
  <c r="N1067" i="8"/>
  <c r="M1067" i="8"/>
  <c r="J1067" i="8"/>
  <c r="I1067" i="8" s="1"/>
  <c r="H1067" i="8"/>
  <c r="G1067" i="8"/>
  <c r="F1067" i="8"/>
  <c r="E1067" i="8"/>
  <c r="D1067" i="8"/>
  <c r="Q1066" i="8"/>
  <c r="P1066" i="8"/>
  <c r="O1066" i="8"/>
  <c r="N1066" i="8"/>
  <c r="M1066" i="8"/>
  <c r="J1066" i="8"/>
  <c r="I1066" i="8" s="1"/>
  <c r="H1066" i="8"/>
  <c r="G1066" i="8"/>
  <c r="F1066" i="8"/>
  <c r="E1066" i="8"/>
  <c r="D1066" i="8"/>
  <c r="Q1065" i="8"/>
  <c r="P1065" i="8"/>
  <c r="O1065" i="8"/>
  <c r="N1065" i="8"/>
  <c r="M1065" i="8"/>
  <c r="J1065" i="8"/>
  <c r="H1065" i="8"/>
  <c r="G1065" i="8"/>
  <c r="F1065" i="8"/>
  <c r="E1065" i="8"/>
  <c r="D1065" i="8"/>
  <c r="Q1064" i="8"/>
  <c r="P1064" i="8"/>
  <c r="O1064" i="8"/>
  <c r="N1064" i="8"/>
  <c r="M1064" i="8"/>
  <c r="J1064" i="8"/>
  <c r="I1064" i="8" s="1"/>
  <c r="H1064" i="8"/>
  <c r="G1064" i="8"/>
  <c r="F1064" i="8"/>
  <c r="E1064" i="8"/>
  <c r="D1064" i="8"/>
  <c r="Q1063" i="8"/>
  <c r="P1063" i="8"/>
  <c r="O1063" i="8"/>
  <c r="N1063" i="8"/>
  <c r="M1063" i="8"/>
  <c r="J1063" i="8"/>
  <c r="I1063" i="8" s="1"/>
  <c r="H1063" i="8"/>
  <c r="G1063" i="8"/>
  <c r="F1063" i="8"/>
  <c r="E1063" i="8"/>
  <c r="D1063" i="8"/>
  <c r="Q1062" i="8"/>
  <c r="P1062" i="8"/>
  <c r="O1062" i="8"/>
  <c r="N1062" i="8"/>
  <c r="M1062" i="8"/>
  <c r="J1062" i="8"/>
  <c r="I1062" i="8" s="1"/>
  <c r="H1062" i="8"/>
  <c r="G1062" i="8"/>
  <c r="F1062" i="8"/>
  <c r="E1062" i="8"/>
  <c r="D1062" i="8"/>
  <c r="Q1061" i="8"/>
  <c r="P1061" i="8"/>
  <c r="O1061" i="8"/>
  <c r="N1061" i="8"/>
  <c r="M1061" i="8"/>
  <c r="J1061" i="8"/>
  <c r="I1061" i="8" s="1"/>
  <c r="H1061" i="8"/>
  <c r="G1061" i="8"/>
  <c r="F1061" i="8"/>
  <c r="E1061" i="8"/>
  <c r="D1061" i="8"/>
  <c r="Q1060" i="8"/>
  <c r="P1060" i="8"/>
  <c r="O1060" i="8"/>
  <c r="N1060" i="8"/>
  <c r="M1060" i="8"/>
  <c r="J1060" i="8"/>
  <c r="I1060" i="8" s="1"/>
  <c r="H1060" i="8"/>
  <c r="G1060" i="8"/>
  <c r="F1060" i="8"/>
  <c r="E1060" i="8"/>
  <c r="D1060" i="8"/>
  <c r="Q1059" i="8"/>
  <c r="P1059" i="8"/>
  <c r="O1059" i="8"/>
  <c r="N1059" i="8"/>
  <c r="M1059" i="8"/>
  <c r="J1059" i="8"/>
  <c r="I1059" i="8" s="1"/>
  <c r="H1059" i="8"/>
  <c r="G1059" i="8"/>
  <c r="F1059" i="8"/>
  <c r="E1059" i="8"/>
  <c r="D1059" i="8"/>
  <c r="Q1058" i="8"/>
  <c r="P1058" i="8"/>
  <c r="O1058" i="8"/>
  <c r="N1058" i="8"/>
  <c r="M1058" i="8"/>
  <c r="J1058" i="8"/>
  <c r="I1058" i="8" s="1"/>
  <c r="H1058" i="8"/>
  <c r="G1058" i="8"/>
  <c r="F1058" i="8"/>
  <c r="E1058" i="8"/>
  <c r="D1058" i="8"/>
  <c r="Q1057" i="8"/>
  <c r="P1057" i="8"/>
  <c r="O1057" i="8"/>
  <c r="N1057" i="8"/>
  <c r="M1057" i="8"/>
  <c r="J1057" i="8"/>
  <c r="I1057" i="8" s="1"/>
  <c r="H1057" i="8"/>
  <c r="G1057" i="8"/>
  <c r="F1057" i="8"/>
  <c r="E1057" i="8"/>
  <c r="D1057" i="8"/>
  <c r="Q1056" i="8"/>
  <c r="P1056" i="8"/>
  <c r="O1056" i="8"/>
  <c r="N1056" i="8"/>
  <c r="M1056" i="8"/>
  <c r="J1056" i="8"/>
  <c r="I1056" i="8" s="1"/>
  <c r="H1056" i="8"/>
  <c r="G1056" i="8"/>
  <c r="F1056" i="8"/>
  <c r="E1056" i="8"/>
  <c r="D1056" i="8"/>
  <c r="Q1055" i="8"/>
  <c r="P1055" i="8"/>
  <c r="O1055" i="8"/>
  <c r="N1055" i="8"/>
  <c r="M1055" i="8"/>
  <c r="J1055" i="8"/>
  <c r="I1055" i="8" s="1"/>
  <c r="H1055" i="8"/>
  <c r="G1055" i="8"/>
  <c r="F1055" i="8"/>
  <c r="E1055" i="8"/>
  <c r="D1055" i="8"/>
  <c r="Q1054" i="8"/>
  <c r="P1054" i="8"/>
  <c r="O1054" i="8"/>
  <c r="N1054" i="8"/>
  <c r="M1054" i="8"/>
  <c r="J1054" i="8"/>
  <c r="I1054" i="8" s="1"/>
  <c r="H1054" i="8"/>
  <c r="G1054" i="8"/>
  <c r="F1054" i="8"/>
  <c r="E1054" i="8"/>
  <c r="D1054" i="8"/>
  <c r="Q1053" i="8"/>
  <c r="P1053" i="8"/>
  <c r="O1053" i="8"/>
  <c r="N1053" i="8"/>
  <c r="M1053" i="8"/>
  <c r="J1053" i="8"/>
  <c r="I1053" i="8" s="1"/>
  <c r="H1053" i="8"/>
  <c r="G1053" i="8"/>
  <c r="F1053" i="8"/>
  <c r="E1053" i="8"/>
  <c r="D1053" i="8"/>
  <c r="Q1052" i="8"/>
  <c r="P1052" i="8"/>
  <c r="O1052" i="8"/>
  <c r="N1052" i="8"/>
  <c r="M1052" i="8"/>
  <c r="J1052" i="8"/>
  <c r="I1052" i="8" s="1"/>
  <c r="H1052" i="8"/>
  <c r="G1052" i="8"/>
  <c r="F1052" i="8"/>
  <c r="E1052" i="8"/>
  <c r="D1052" i="8"/>
  <c r="Q1051" i="8"/>
  <c r="P1051" i="8"/>
  <c r="O1051" i="8"/>
  <c r="N1051" i="8"/>
  <c r="M1051" i="8"/>
  <c r="J1051" i="8"/>
  <c r="I1051" i="8" s="1"/>
  <c r="H1051" i="8"/>
  <c r="G1051" i="8"/>
  <c r="F1051" i="8"/>
  <c r="E1051" i="8"/>
  <c r="D1051" i="8"/>
  <c r="Q1050" i="8"/>
  <c r="P1050" i="8"/>
  <c r="O1050" i="8"/>
  <c r="N1050" i="8"/>
  <c r="M1050" i="8"/>
  <c r="J1050" i="8"/>
  <c r="I1050" i="8" s="1"/>
  <c r="H1050" i="8"/>
  <c r="G1050" i="8"/>
  <c r="F1050" i="8"/>
  <c r="E1050" i="8"/>
  <c r="D1050" i="8"/>
  <c r="Q1049" i="8"/>
  <c r="P1049" i="8"/>
  <c r="O1049" i="8"/>
  <c r="N1049" i="8"/>
  <c r="M1049" i="8"/>
  <c r="J1049" i="8"/>
  <c r="H1049" i="8"/>
  <c r="G1049" i="8"/>
  <c r="F1049" i="8"/>
  <c r="E1049" i="8"/>
  <c r="D1049" i="8"/>
  <c r="Q1048" i="8"/>
  <c r="P1048" i="8"/>
  <c r="O1048" i="8"/>
  <c r="N1048" i="8"/>
  <c r="M1048" i="8"/>
  <c r="J1048" i="8"/>
  <c r="I1048" i="8" s="1"/>
  <c r="H1048" i="8"/>
  <c r="G1048" i="8"/>
  <c r="F1048" i="8"/>
  <c r="E1048" i="8"/>
  <c r="D1048" i="8"/>
  <c r="Q1047" i="8"/>
  <c r="P1047" i="8"/>
  <c r="O1047" i="8"/>
  <c r="N1047" i="8"/>
  <c r="M1047" i="8"/>
  <c r="J1047" i="8"/>
  <c r="I1047" i="8" s="1"/>
  <c r="H1047" i="8"/>
  <c r="G1047" i="8"/>
  <c r="F1047" i="8"/>
  <c r="E1047" i="8"/>
  <c r="D1047" i="8"/>
  <c r="Q1046" i="8"/>
  <c r="P1046" i="8"/>
  <c r="O1046" i="8"/>
  <c r="N1046" i="8"/>
  <c r="M1046" i="8"/>
  <c r="J1046" i="8"/>
  <c r="I1046" i="8" s="1"/>
  <c r="H1046" i="8"/>
  <c r="G1046" i="8"/>
  <c r="F1046" i="8"/>
  <c r="E1046" i="8"/>
  <c r="D1046" i="8"/>
  <c r="Q1045" i="8"/>
  <c r="P1045" i="8"/>
  <c r="O1045" i="8"/>
  <c r="N1045" i="8"/>
  <c r="M1045" i="8"/>
  <c r="J1045" i="8"/>
  <c r="I1045" i="8" s="1"/>
  <c r="H1045" i="8"/>
  <c r="G1045" i="8"/>
  <c r="F1045" i="8"/>
  <c r="E1045" i="8"/>
  <c r="D1045" i="8"/>
  <c r="Q1044" i="8"/>
  <c r="P1044" i="8"/>
  <c r="O1044" i="8"/>
  <c r="N1044" i="8"/>
  <c r="M1044" i="8"/>
  <c r="J1044" i="8"/>
  <c r="I1044" i="8" s="1"/>
  <c r="H1044" i="8"/>
  <c r="G1044" i="8"/>
  <c r="F1044" i="8"/>
  <c r="E1044" i="8"/>
  <c r="D1044" i="8"/>
  <c r="Q1043" i="8"/>
  <c r="P1043" i="8"/>
  <c r="O1043" i="8"/>
  <c r="N1043" i="8"/>
  <c r="M1043" i="8"/>
  <c r="J1043" i="8"/>
  <c r="I1043" i="8" s="1"/>
  <c r="H1043" i="8"/>
  <c r="G1043" i="8"/>
  <c r="F1043" i="8"/>
  <c r="E1043" i="8"/>
  <c r="D1043" i="8"/>
  <c r="Q1042" i="8"/>
  <c r="P1042" i="8"/>
  <c r="O1042" i="8"/>
  <c r="N1042" i="8"/>
  <c r="M1042" i="8"/>
  <c r="J1042" i="8"/>
  <c r="I1042" i="8" s="1"/>
  <c r="H1042" i="8"/>
  <c r="G1042" i="8"/>
  <c r="F1042" i="8"/>
  <c r="E1042" i="8"/>
  <c r="D1042" i="8"/>
  <c r="Q1041" i="8"/>
  <c r="P1041" i="8"/>
  <c r="O1041" i="8"/>
  <c r="N1041" i="8"/>
  <c r="M1041" i="8"/>
  <c r="J1041" i="8"/>
  <c r="I1041" i="8" s="1"/>
  <c r="H1041" i="8"/>
  <c r="G1041" i="8"/>
  <c r="F1041" i="8"/>
  <c r="E1041" i="8"/>
  <c r="D1041" i="8"/>
  <c r="Q1040" i="8"/>
  <c r="P1040" i="8"/>
  <c r="O1040" i="8"/>
  <c r="N1040" i="8"/>
  <c r="M1040" i="8"/>
  <c r="J1040" i="8"/>
  <c r="I1040" i="8" s="1"/>
  <c r="H1040" i="8"/>
  <c r="G1040" i="8"/>
  <c r="F1040" i="8"/>
  <c r="E1040" i="8"/>
  <c r="D1040" i="8"/>
  <c r="Q1039" i="8"/>
  <c r="P1039" i="8"/>
  <c r="O1039" i="8"/>
  <c r="N1039" i="8"/>
  <c r="M1039" i="8"/>
  <c r="J1039" i="8"/>
  <c r="I1039" i="8" s="1"/>
  <c r="H1039" i="8"/>
  <c r="G1039" i="8"/>
  <c r="F1039" i="8"/>
  <c r="E1039" i="8"/>
  <c r="D1039" i="8"/>
  <c r="Q1038" i="8"/>
  <c r="P1038" i="8"/>
  <c r="O1038" i="8"/>
  <c r="N1038" i="8"/>
  <c r="M1038" i="8"/>
  <c r="J1038" i="8"/>
  <c r="I1038" i="8" s="1"/>
  <c r="H1038" i="8"/>
  <c r="G1038" i="8"/>
  <c r="F1038" i="8"/>
  <c r="E1038" i="8"/>
  <c r="D1038" i="8"/>
  <c r="Q1037" i="8"/>
  <c r="P1037" i="8"/>
  <c r="O1037" i="8"/>
  <c r="N1037" i="8"/>
  <c r="M1037" i="8"/>
  <c r="J1037" i="8"/>
  <c r="I1037" i="8" s="1"/>
  <c r="H1037" i="8"/>
  <c r="G1037" i="8"/>
  <c r="F1037" i="8"/>
  <c r="E1037" i="8"/>
  <c r="D1037" i="8"/>
  <c r="Q1036" i="8"/>
  <c r="P1036" i="8"/>
  <c r="O1036" i="8"/>
  <c r="N1036" i="8"/>
  <c r="M1036" i="8"/>
  <c r="J1036" i="8"/>
  <c r="I1036" i="8" s="1"/>
  <c r="H1036" i="8"/>
  <c r="G1036" i="8"/>
  <c r="F1036" i="8"/>
  <c r="E1036" i="8"/>
  <c r="D1036" i="8"/>
  <c r="Q1035" i="8"/>
  <c r="P1035" i="8"/>
  <c r="O1035" i="8"/>
  <c r="N1035" i="8"/>
  <c r="M1035" i="8"/>
  <c r="J1035" i="8"/>
  <c r="I1035" i="8" s="1"/>
  <c r="H1035" i="8"/>
  <c r="G1035" i="8"/>
  <c r="F1035" i="8"/>
  <c r="E1035" i="8"/>
  <c r="D1035" i="8"/>
  <c r="Q1034" i="8"/>
  <c r="P1034" i="8"/>
  <c r="O1034" i="8"/>
  <c r="N1034" i="8"/>
  <c r="M1034" i="8"/>
  <c r="J1034" i="8"/>
  <c r="I1034" i="8" s="1"/>
  <c r="H1034" i="8"/>
  <c r="G1034" i="8"/>
  <c r="F1034" i="8"/>
  <c r="E1034" i="8"/>
  <c r="D1034" i="8"/>
  <c r="Q1033" i="8"/>
  <c r="P1033" i="8"/>
  <c r="O1033" i="8"/>
  <c r="N1033" i="8"/>
  <c r="M1033" i="8"/>
  <c r="J1033" i="8"/>
  <c r="I1033" i="8" s="1"/>
  <c r="H1033" i="8"/>
  <c r="G1033" i="8"/>
  <c r="F1033" i="8"/>
  <c r="E1033" i="8"/>
  <c r="D1033" i="8"/>
  <c r="Q1032" i="8"/>
  <c r="P1032" i="8"/>
  <c r="O1032" i="8"/>
  <c r="N1032" i="8"/>
  <c r="M1032" i="8"/>
  <c r="J1032" i="8"/>
  <c r="I1032" i="8" s="1"/>
  <c r="H1032" i="8"/>
  <c r="G1032" i="8"/>
  <c r="F1032" i="8"/>
  <c r="E1032" i="8"/>
  <c r="D1032" i="8"/>
  <c r="Q1031" i="8"/>
  <c r="P1031" i="8"/>
  <c r="O1031" i="8"/>
  <c r="N1031" i="8"/>
  <c r="M1031" i="8"/>
  <c r="J1031" i="8"/>
  <c r="I1031" i="8" s="1"/>
  <c r="H1031" i="8"/>
  <c r="G1031" i="8"/>
  <c r="F1031" i="8"/>
  <c r="E1031" i="8"/>
  <c r="D1031" i="8"/>
  <c r="Q1030" i="8"/>
  <c r="P1030" i="8"/>
  <c r="O1030" i="8"/>
  <c r="N1030" i="8"/>
  <c r="M1030" i="8"/>
  <c r="J1030" i="8"/>
  <c r="I1030" i="8" s="1"/>
  <c r="H1030" i="8"/>
  <c r="G1030" i="8"/>
  <c r="F1030" i="8"/>
  <c r="E1030" i="8"/>
  <c r="D1030" i="8"/>
  <c r="Q1029" i="8"/>
  <c r="P1029" i="8"/>
  <c r="O1029" i="8"/>
  <c r="N1029" i="8"/>
  <c r="M1029" i="8"/>
  <c r="J1029" i="8"/>
  <c r="H1029" i="8"/>
  <c r="G1029" i="8"/>
  <c r="F1029" i="8"/>
  <c r="E1029" i="8"/>
  <c r="D1029" i="8"/>
  <c r="Q1028" i="8"/>
  <c r="P1028" i="8"/>
  <c r="O1028" i="8"/>
  <c r="N1028" i="8"/>
  <c r="M1028" i="8"/>
  <c r="J1028" i="8"/>
  <c r="I1028" i="8" s="1"/>
  <c r="H1028" i="8"/>
  <c r="G1028" i="8"/>
  <c r="F1028" i="8"/>
  <c r="E1028" i="8"/>
  <c r="D1028" i="8"/>
  <c r="Q1027" i="8"/>
  <c r="P1027" i="8"/>
  <c r="O1027" i="8"/>
  <c r="N1027" i="8"/>
  <c r="M1027" i="8"/>
  <c r="J1027" i="8"/>
  <c r="I1027" i="8" s="1"/>
  <c r="H1027" i="8"/>
  <c r="G1027" i="8"/>
  <c r="F1027" i="8"/>
  <c r="E1027" i="8"/>
  <c r="D1027" i="8"/>
  <c r="Q1026" i="8"/>
  <c r="P1026" i="8"/>
  <c r="O1026" i="8"/>
  <c r="N1026" i="8"/>
  <c r="M1026" i="8"/>
  <c r="J1026" i="8"/>
  <c r="I1026" i="8" s="1"/>
  <c r="H1026" i="8"/>
  <c r="G1026" i="8"/>
  <c r="F1026" i="8"/>
  <c r="E1026" i="8"/>
  <c r="D1026" i="8"/>
  <c r="Q1025" i="8"/>
  <c r="P1025" i="8"/>
  <c r="O1025" i="8"/>
  <c r="N1025" i="8"/>
  <c r="M1025" i="8"/>
  <c r="J1025" i="8"/>
  <c r="I1025" i="8" s="1"/>
  <c r="H1025" i="8"/>
  <c r="G1025" i="8"/>
  <c r="F1025" i="8"/>
  <c r="E1025" i="8"/>
  <c r="D1025" i="8"/>
  <c r="Q1024" i="8"/>
  <c r="P1024" i="8"/>
  <c r="O1024" i="8"/>
  <c r="N1024" i="8"/>
  <c r="M1024" i="8"/>
  <c r="J1024" i="8"/>
  <c r="I1024" i="8" s="1"/>
  <c r="H1024" i="8"/>
  <c r="G1024" i="8"/>
  <c r="F1024" i="8"/>
  <c r="E1024" i="8"/>
  <c r="D1024" i="8"/>
  <c r="Q1023" i="8"/>
  <c r="P1023" i="8"/>
  <c r="O1023" i="8"/>
  <c r="N1023" i="8"/>
  <c r="M1023" i="8"/>
  <c r="J1023" i="8"/>
  <c r="I1023" i="8" s="1"/>
  <c r="H1023" i="8"/>
  <c r="G1023" i="8"/>
  <c r="F1023" i="8"/>
  <c r="E1023" i="8"/>
  <c r="D1023" i="8"/>
  <c r="Q1022" i="8"/>
  <c r="P1022" i="8"/>
  <c r="O1022" i="8"/>
  <c r="N1022" i="8"/>
  <c r="M1022" i="8"/>
  <c r="J1022" i="8"/>
  <c r="I1022" i="8" s="1"/>
  <c r="H1022" i="8"/>
  <c r="G1022" i="8"/>
  <c r="F1022" i="8"/>
  <c r="E1022" i="8"/>
  <c r="D1022" i="8"/>
  <c r="Q1021" i="8"/>
  <c r="P1021" i="8"/>
  <c r="O1021" i="8"/>
  <c r="N1021" i="8"/>
  <c r="M1021" i="8"/>
  <c r="J1021" i="8"/>
  <c r="I1021" i="8" s="1"/>
  <c r="H1021" i="8"/>
  <c r="G1021" i="8"/>
  <c r="F1021" i="8"/>
  <c r="E1021" i="8"/>
  <c r="D1021" i="8"/>
  <c r="Q1020" i="8"/>
  <c r="P1020" i="8"/>
  <c r="O1020" i="8"/>
  <c r="N1020" i="8"/>
  <c r="M1020" i="8"/>
  <c r="J1020" i="8"/>
  <c r="I1020" i="8" s="1"/>
  <c r="H1020" i="8"/>
  <c r="G1020" i="8"/>
  <c r="F1020" i="8"/>
  <c r="E1020" i="8"/>
  <c r="D1020" i="8"/>
  <c r="Q1019" i="8"/>
  <c r="P1019" i="8"/>
  <c r="O1019" i="8"/>
  <c r="N1019" i="8"/>
  <c r="M1019" i="8"/>
  <c r="J1019" i="8"/>
  <c r="I1019" i="8" s="1"/>
  <c r="H1019" i="8"/>
  <c r="G1019" i="8"/>
  <c r="F1019" i="8"/>
  <c r="E1019" i="8"/>
  <c r="D1019" i="8"/>
  <c r="Q1018" i="8"/>
  <c r="P1018" i="8"/>
  <c r="O1018" i="8"/>
  <c r="N1018" i="8"/>
  <c r="M1018" i="8"/>
  <c r="J1018" i="8"/>
  <c r="I1018" i="8" s="1"/>
  <c r="H1018" i="8"/>
  <c r="G1018" i="8"/>
  <c r="F1018" i="8"/>
  <c r="E1018" i="8"/>
  <c r="D1018" i="8"/>
  <c r="Q1017" i="8"/>
  <c r="P1017" i="8"/>
  <c r="O1017" i="8"/>
  <c r="N1017" i="8"/>
  <c r="M1017" i="8"/>
  <c r="J1017" i="8"/>
  <c r="I1017" i="8" s="1"/>
  <c r="H1017" i="8"/>
  <c r="G1017" i="8"/>
  <c r="F1017" i="8"/>
  <c r="E1017" i="8"/>
  <c r="D1017" i="8"/>
  <c r="Q1016" i="8"/>
  <c r="P1016" i="8"/>
  <c r="O1016" i="8"/>
  <c r="N1016" i="8"/>
  <c r="M1016" i="8"/>
  <c r="J1016" i="8"/>
  <c r="I1016" i="8" s="1"/>
  <c r="H1016" i="8"/>
  <c r="G1016" i="8"/>
  <c r="F1016" i="8"/>
  <c r="E1016" i="8"/>
  <c r="D1016" i="8"/>
  <c r="Q1015" i="8"/>
  <c r="P1015" i="8"/>
  <c r="O1015" i="8"/>
  <c r="N1015" i="8"/>
  <c r="M1015" i="8"/>
  <c r="J1015" i="8"/>
  <c r="I1015" i="8" s="1"/>
  <c r="H1015" i="8"/>
  <c r="G1015" i="8"/>
  <c r="F1015" i="8"/>
  <c r="E1015" i="8"/>
  <c r="D1015" i="8"/>
  <c r="Q1014" i="8"/>
  <c r="P1014" i="8"/>
  <c r="O1014" i="8"/>
  <c r="N1014" i="8"/>
  <c r="M1014" i="8"/>
  <c r="J1014" i="8"/>
  <c r="I1014" i="8" s="1"/>
  <c r="H1014" i="8"/>
  <c r="G1014" i="8"/>
  <c r="F1014" i="8"/>
  <c r="E1014" i="8"/>
  <c r="D1014" i="8"/>
  <c r="Q1013" i="8"/>
  <c r="P1013" i="8"/>
  <c r="O1013" i="8"/>
  <c r="N1013" i="8"/>
  <c r="M1013" i="8"/>
  <c r="J1013" i="8"/>
  <c r="I1013" i="8" s="1"/>
  <c r="H1013" i="8"/>
  <c r="G1013" i="8"/>
  <c r="F1013" i="8"/>
  <c r="E1013" i="8"/>
  <c r="D1013" i="8"/>
  <c r="Q1012" i="8"/>
  <c r="P1012" i="8"/>
  <c r="O1012" i="8"/>
  <c r="N1012" i="8"/>
  <c r="M1012" i="8"/>
  <c r="J1012" i="8"/>
  <c r="I1012" i="8"/>
  <c r="H1012" i="8"/>
  <c r="G1012" i="8"/>
  <c r="F1012" i="8"/>
  <c r="E1012" i="8"/>
  <c r="D1012" i="8"/>
  <c r="Q1011" i="8"/>
  <c r="P1011" i="8"/>
  <c r="O1011" i="8"/>
  <c r="N1011" i="8"/>
  <c r="M1011" i="8"/>
  <c r="J1011" i="8"/>
  <c r="I1011" i="8"/>
  <c r="H1011" i="8"/>
  <c r="G1011" i="8"/>
  <c r="F1011" i="8"/>
  <c r="E1011" i="8"/>
  <c r="D1011" i="8"/>
  <c r="Q1010" i="8"/>
  <c r="P1010" i="8"/>
  <c r="O1010" i="8"/>
  <c r="N1010" i="8"/>
  <c r="M1010" i="8"/>
  <c r="J1010" i="8"/>
  <c r="I1010" i="8" s="1"/>
  <c r="H1010" i="8"/>
  <c r="G1010" i="8"/>
  <c r="F1010" i="8"/>
  <c r="E1010" i="8"/>
  <c r="D1010" i="8"/>
  <c r="Q1009" i="8"/>
  <c r="P1009" i="8"/>
  <c r="O1009" i="8"/>
  <c r="N1009" i="8"/>
  <c r="M1009" i="8"/>
  <c r="J1009" i="8"/>
  <c r="I1009" i="8" s="1"/>
  <c r="H1009" i="8"/>
  <c r="G1009" i="8"/>
  <c r="F1009" i="8"/>
  <c r="E1009" i="8"/>
  <c r="D1009" i="8"/>
  <c r="Q1008" i="8"/>
  <c r="P1008" i="8"/>
  <c r="O1008" i="8"/>
  <c r="N1008" i="8"/>
  <c r="M1008" i="8"/>
  <c r="J1008" i="8"/>
  <c r="I1008" i="8" s="1"/>
  <c r="H1008" i="8"/>
  <c r="G1008" i="8"/>
  <c r="F1008" i="8"/>
  <c r="E1008" i="8"/>
  <c r="D1008" i="8"/>
  <c r="Q1007" i="8"/>
  <c r="P1007" i="8"/>
  <c r="O1007" i="8"/>
  <c r="N1007" i="8"/>
  <c r="M1007" i="8"/>
  <c r="J1007" i="8"/>
  <c r="I1007" i="8" s="1"/>
  <c r="H1007" i="8"/>
  <c r="G1007" i="8"/>
  <c r="F1007" i="8"/>
  <c r="E1007" i="8"/>
  <c r="D1007" i="8"/>
  <c r="Q1006" i="8"/>
  <c r="P1006" i="8"/>
  <c r="O1006" i="8"/>
  <c r="N1006" i="8"/>
  <c r="M1006" i="8"/>
  <c r="J1006" i="8"/>
  <c r="I1006" i="8" s="1"/>
  <c r="H1006" i="8"/>
  <c r="G1006" i="8"/>
  <c r="F1006" i="8"/>
  <c r="E1006" i="8"/>
  <c r="D1006" i="8"/>
  <c r="Q1005" i="8"/>
  <c r="P1005" i="8"/>
  <c r="O1005" i="8"/>
  <c r="N1005" i="8"/>
  <c r="M1005" i="8"/>
  <c r="J1005" i="8"/>
  <c r="I1005" i="8" s="1"/>
  <c r="H1005" i="8"/>
  <c r="G1005" i="8"/>
  <c r="F1005" i="8"/>
  <c r="E1005" i="8"/>
  <c r="D1005" i="8"/>
  <c r="Q1004" i="8"/>
  <c r="P1004" i="8"/>
  <c r="O1004" i="8"/>
  <c r="N1004" i="8"/>
  <c r="M1004" i="8"/>
  <c r="J1004" i="8"/>
  <c r="I1004" i="8" s="1"/>
  <c r="H1004" i="8"/>
  <c r="G1004" i="8"/>
  <c r="F1004" i="8"/>
  <c r="E1004" i="8"/>
  <c r="D1004" i="8"/>
  <c r="Q1003" i="8"/>
  <c r="P1003" i="8"/>
  <c r="O1003" i="8"/>
  <c r="N1003" i="8"/>
  <c r="M1003" i="8"/>
  <c r="J1003" i="8"/>
  <c r="I1003" i="8" s="1"/>
  <c r="H1003" i="8"/>
  <c r="G1003" i="8"/>
  <c r="F1003" i="8"/>
  <c r="E1003" i="8"/>
  <c r="D1003" i="8"/>
  <c r="Q1002" i="8"/>
  <c r="P1002" i="8"/>
  <c r="O1002" i="8"/>
  <c r="N1002" i="8"/>
  <c r="M1002" i="8"/>
  <c r="J1002" i="8"/>
  <c r="I1002" i="8" s="1"/>
  <c r="H1002" i="8"/>
  <c r="G1002" i="8"/>
  <c r="F1002" i="8"/>
  <c r="E1002" i="8"/>
  <c r="D1002" i="8"/>
  <c r="Q1001" i="8"/>
  <c r="P1001" i="8"/>
  <c r="O1001" i="8"/>
  <c r="N1001" i="8"/>
  <c r="M1001" i="8"/>
  <c r="J1001" i="8"/>
  <c r="I1001" i="8" s="1"/>
  <c r="H1001" i="8"/>
  <c r="G1001" i="8"/>
  <c r="F1001" i="8"/>
  <c r="E1001" i="8"/>
  <c r="D1001" i="8"/>
  <c r="Q1000" i="8"/>
  <c r="P1000" i="8"/>
  <c r="O1000" i="8"/>
  <c r="N1000" i="8"/>
  <c r="M1000" i="8"/>
  <c r="J1000" i="8"/>
  <c r="I1000" i="8" s="1"/>
  <c r="H1000" i="8"/>
  <c r="G1000" i="8"/>
  <c r="F1000" i="8"/>
  <c r="E1000" i="8"/>
  <c r="D1000" i="8"/>
  <c r="Q999" i="8"/>
  <c r="P999" i="8"/>
  <c r="O999" i="8"/>
  <c r="N999" i="8"/>
  <c r="M999" i="8"/>
  <c r="J999" i="8"/>
  <c r="I999" i="8" s="1"/>
  <c r="H999" i="8"/>
  <c r="G999" i="8"/>
  <c r="F999" i="8"/>
  <c r="E999" i="8"/>
  <c r="D999" i="8"/>
  <c r="Q998" i="8"/>
  <c r="P998" i="8"/>
  <c r="O998" i="8"/>
  <c r="N998" i="8"/>
  <c r="M998" i="8"/>
  <c r="J998" i="8"/>
  <c r="I998" i="8" s="1"/>
  <c r="H998" i="8"/>
  <c r="G998" i="8"/>
  <c r="F998" i="8"/>
  <c r="E998" i="8"/>
  <c r="D998" i="8"/>
  <c r="Q997" i="8"/>
  <c r="P997" i="8"/>
  <c r="O997" i="8"/>
  <c r="N997" i="8"/>
  <c r="M997" i="8"/>
  <c r="J997" i="8"/>
  <c r="H997" i="8"/>
  <c r="G997" i="8"/>
  <c r="F997" i="8"/>
  <c r="E997" i="8"/>
  <c r="D997" i="8"/>
  <c r="Q996" i="8"/>
  <c r="P996" i="8"/>
  <c r="O996" i="8"/>
  <c r="N996" i="8"/>
  <c r="M996" i="8"/>
  <c r="J996" i="8"/>
  <c r="I996" i="8"/>
  <c r="H996" i="8"/>
  <c r="G996" i="8"/>
  <c r="F996" i="8"/>
  <c r="E996" i="8"/>
  <c r="D996" i="8"/>
  <c r="Q995" i="8"/>
  <c r="P995" i="8"/>
  <c r="O995" i="8"/>
  <c r="N995" i="8"/>
  <c r="M995" i="8"/>
  <c r="J995" i="8"/>
  <c r="I995" i="8"/>
  <c r="H995" i="8"/>
  <c r="G995" i="8"/>
  <c r="F995" i="8"/>
  <c r="E995" i="8"/>
  <c r="D995" i="8"/>
  <c r="Q994" i="8"/>
  <c r="P994" i="8"/>
  <c r="O994" i="8"/>
  <c r="N994" i="8"/>
  <c r="M994" i="8"/>
  <c r="J994" i="8"/>
  <c r="I994" i="8" s="1"/>
  <c r="H994" i="8"/>
  <c r="G994" i="8"/>
  <c r="F994" i="8"/>
  <c r="E994" i="8"/>
  <c r="D994" i="8"/>
  <c r="Q993" i="8"/>
  <c r="P993" i="8"/>
  <c r="O993" i="8"/>
  <c r="N993" i="8"/>
  <c r="M993" i="8"/>
  <c r="J993" i="8"/>
  <c r="H993" i="8"/>
  <c r="G993" i="8"/>
  <c r="F993" i="8"/>
  <c r="E993" i="8"/>
  <c r="D993" i="8"/>
  <c r="Q992" i="8"/>
  <c r="P992" i="8"/>
  <c r="O992" i="8"/>
  <c r="N992" i="8"/>
  <c r="M992" i="8"/>
  <c r="J992" i="8"/>
  <c r="I992" i="8" s="1"/>
  <c r="H992" i="8"/>
  <c r="G992" i="8"/>
  <c r="F992" i="8"/>
  <c r="E992" i="8"/>
  <c r="D992" i="8"/>
  <c r="Q991" i="8"/>
  <c r="P991" i="8"/>
  <c r="O991" i="8"/>
  <c r="N991" i="8"/>
  <c r="M991" i="8"/>
  <c r="J991" i="8"/>
  <c r="I991" i="8" s="1"/>
  <c r="H991" i="8"/>
  <c r="G991" i="8"/>
  <c r="F991" i="8"/>
  <c r="E991" i="8"/>
  <c r="D991" i="8"/>
  <c r="Q990" i="8"/>
  <c r="P990" i="8"/>
  <c r="O990" i="8"/>
  <c r="N990" i="8"/>
  <c r="M990" i="8"/>
  <c r="J990" i="8"/>
  <c r="I990" i="8" s="1"/>
  <c r="H990" i="8"/>
  <c r="G990" i="8"/>
  <c r="F990" i="8"/>
  <c r="E990" i="8"/>
  <c r="D990" i="8"/>
  <c r="Q989" i="8"/>
  <c r="P989" i="8"/>
  <c r="O989" i="8"/>
  <c r="N989" i="8"/>
  <c r="M989" i="8"/>
  <c r="J989" i="8"/>
  <c r="I989" i="8" s="1"/>
  <c r="H989" i="8"/>
  <c r="G989" i="8"/>
  <c r="F989" i="8"/>
  <c r="E989" i="8"/>
  <c r="D989" i="8"/>
  <c r="Q988" i="8"/>
  <c r="P988" i="8"/>
  <c r="O988" i="8"/>
  <c r="N988" i="8"/>
  <c r="M988" i="8"/>
  <c r="J988" i="8"/>
  <c r="I988" i="8" s="1"/>
  <c r="H988" i="8"/>
  <c r="G988" i="8"/>
  <c r="F988" i="8"/>
  <c r="E988" i="8"/>
  <c r="D988" i="8"/>
  <c r="Q987" i="8"/>
  <c r="P987" i="8"/>
  <c r="O987" i="8"/>
  <c r="N987" i="8"/>
  <c r="M987" i="8"/>
  <c r="J987" i="8"/>
  <c r="I987" i="8" s="1"/>
  <c r="H987" i="8"/>
  <c r="G987" i="8"/>
  <c r="F987" i="8"/>
  <c r="E987" i="8"/>
  <c r="D987" i="8"/>
  <c r="Q986" i="8"/>
  <c r="P986" i="8"/>
  <c r="O986" i="8"/>
  <c r="N986" i="8"/>
  <c r="M986" i="8"/>
  <c r="J986" i="8"/>
  <c r="I986" i="8" s="1"/>
  <c r="H986" i="8"/>
  <c r="G986" i="8"/>
  <c r="F986" i="8"/>
  <c r="E986" i="8"/>
  <c r="D986" i="8"/>
  <c r="Q985" i="8"/>
  <c r="P985" i="8"/>
  <c r="O985" i="8"/>
  <c r="N985" i="8"/>
  <c r="M985" i="8"/>
  <c r="J985" i="8"/>
  <c r="I985" i="8" s="1"/>
  <c r="H985" i="8"/>
  <c r="G985" i="8"/>
  <c r="F985" i="8"/>
  <c r="E985" i="8"/>
  <c r="D985" i="8"/>
  <c r="Q984" i="8"/>
  <c r="P984" i="8"/>
  <c r="O984" i="8"/>
  <c r="N984" i="8"/>
  <c r="M984" i="8"/>
  <c r="J984" i="8"/>
  <c r="I984" i="8" s="1"/>
  <c r="H984" i="8"/>
  <c r="G984" i="8"/>
  <c r="F984" i="8"/>
  <c r="E984" i="8"/>
  <c r="D984" i="8"/>
  <c r="Q983" i="8"/>
  <c r="P983" i="8"/>
  <c r="O983" i="8"/>
  <c r="N983" i="8"/>
  <c r="M983" i="8"/>
  <c r="J983" i="8"/>
  <c r="I983" i="8" s="1"/>
  <c r="H983" i="8"/>
  <c r="G983" i="8"/>
  <c r="F983" i="8"/>
  <c r="E983" i="8"/>
  <c r="D983" i="8"/>
  <c r="Q982" i="8"/>
  <c r="P982" i="8"/>
  <c r="O982" i="8"/>
  <c r="N982" i="8"/>
  <c r="M982" i="8"/>
  <c r="J982" i="8"/>
  <c r="I982" i="8" s="1"/>
  <c r="H982" i="8"/>
  <c r="G982" i="8"/>
  <c r="F982" i="8"/>
  <c r="E982" i="8"/>
  <c r="D982" i="8"/>
  <c r="Q981" i="8"/>
  <c r="P981" i="8"/>
  <c r="O981" i="8"/>
  <c r="N981" i="8"/>
  <c r="M981" i="8"/>
  <c r="J981" i="8"/>
  <c r="I981" i="8" s="1"/>
  <c r="H981" i="8"/>
  <c r="G981" i="8"/>
  <c r="F981" i="8"/>
  <c r="E981" i="8"/>
  <c r="D981" i="8"/>
  <c r="Q980" i="8"/>
  <c r="P980" i="8"/>
  <c r="O980" i="8"/>
  <c r="N980" i="8"/>
  <c r="M980" i="8"/>
  <c r="J980" i="8"/>
  <c r="I980" i="8" s="1"/>
  <c r="H980" i="8"/>
  <c r="G980" i="8"/>
  <c r="F980" i="8"/>
  <c r="E980" i="8"/>
  <c r="D980" i="8"/>
  <c r="Q979" i="8"/>
  <c r="P979" i="8"/>
  <c r="O979" i="8"/>
  <c r="N979" i="8"/>
  <c r="M979" i="8"/>
  <c r="J979" i="8"/>
  <c r="I979" i="8" s="1"/>
  <c r="H979" i="8"/>
  <c r="G979" i="8"/>
  <c r="F979" i="8"/>
  <c r="E979" i="8"/>
  <c r="D979" i="8"/>
  <c r="Q978" i="8"/>
  <c r="P978" i="8"/>
  <c r="O978" i="8"/>
  <c r="N978" i="8"/>
  <c r="M978" i="8"/>
  <c r="J978" i="8"/>
  <c r="I978" i="8" s="1"/>
  <c r="H978" i="8"/>
  <c r="G978" i="8"/>
  <c r="F978" i="8"/>
  <c r="E978" i="8"/>
  <c r="D978" i="8"/>
  <c r="Q977" i="8"/>
  <c r="P977" i="8"/>
  <c r="O977" i="8"/>
  <c r="N977" i="8"/>
  <c r="M977" i="8"/>
  <c r="J977" i="8"/>
  <c r="I977" i="8" s="1"/>
  <c r="H977" i="8"/>
  <c r="G977" i="8"/>
  <c r="F977" i="8"/>
  <c r="E977" i="8"/>
  <c r="D977" i="8"/>
  <c r="Q976" i="8"/>
  <c r="P976" i="8"/>
  <c r="O976" i="8"/>
  <c r="N976" i="8"/>
  <c r="M976" i="8"/>
  <c r="J976" i="8"/>
  <c r="I976" i="8" s="1"/>
  <c r="H976" i="8"/>
  <c r="G976" i="8"/>
  <c r="F976" i="8"/>
  <c r="E976" i="8"/>
  <c r="D976" i="8"/>
  <c r="Q975" i="8"/>
  <c r="P975" i="8"/>
  <c r="O975" i="8"/>
  <c r="N975" i="8"/>
  <c r="M975" i="8"/>
  <c r="J975" i="8"/>
  <c r="I975" i="8" s="1"/>
  <c r="H975" i="8"/>
  <c r="G975" i="8"/>
  <c r="F975" i="8"/>
  <c r="E975" i="8"/>
  <c r="D975" i="8"/>
  <c r="Q974" i="8"/>
  <c r="P974" i="8"/>
  <c r="O974" i="8"/>
  <c r="N974" i="8"/>
  <c r="M974" i="8"/>
  <c r="J974" i="8"/>
  <c r="I974" i="8" s="1"/>
  <c r="H974" i="8"/>
  <c r="G974" i="8"/>
  <c r="F974" i="8"/>
  <c r="E974" i="8"/>
  <c r="D974" i="8"/>
  <c r="Q973" i="8"/>
  <c r="P973" i="8"/>
  <c r="O973" i="8"/>
  <c r="N973" i="8"/>
  <c r="M973" i="8"/>
  <c r="J973" i="8"/>
  <c r="I973" i="8" s="1"/>
  <c r="H973" i="8"/>
  <c r="G973" i="8"/>
  <c r="F973" i="8"/>
  <c r="E973" i="8"/>
  <c r="D973" i="8"/>
  <c r="Q972" i="8"/>
  <c r="P972" i="8"/>
  <c r="O972" i="8"/>
  <c r="N972" i="8"/>
  <c r="M972" i="8"/>
  <c r="J972" i="8"/>
  <c r="I972" i="8" s="1"/>
  <c r="H972" i="8"/>
  <c r="G972" i="8"/>
  <c r="F972" i="8"/>
  <c r="E972" i="8"/>
  <c r="D972" i="8"/>
  <c r="Q971" i="8"/>
  <c r="P971" i="8"/>
  <c r="O971" i="8"/>
  <c r="N971" i="8"/>
  <c r="M971" i="8"/>
  <c r="J971" i="8"/>
  <c r="I971" i="8" s="1"/>
  <c r="H971" i="8"/>
  <c r="G971" i="8"/>
  <c r="F971" i="8"/>
  <c r="E971" i="8"/>
  <c r="D971" i="8"/>
  <c r="Q970" i="8"/>
  <c r="P970" i="8"/>
  <c r="O970" i="8"/>
  <c r="N970" i="8"/>
  <c r="M970" i="8"/>
  <c r="J970" i="8"/>
  <c r="I970" i="8" s="1"/>
  <c r="H970" i="8"/>
  <c r="G970" i="8"/>
  <c r="F970" i="8"/>
  <c r="E970" i="8"/>
  <c r="D970" i="8"/>
  <c r="Q969" i="8"/>
  <c r="P969" i="8"/>
  <c r="O969" i="8"/>
  <c r="N969" i="8"/>
  <c r="M969" i="8"/>
  <c r="J969" i="8"/>
  <c r="I969" i="8" s="1"/>
  <c r="H969" i="8"/>
  <c r="G969" i="8"/>
  <c r="F969" i="8"/>
  <c r="E969" i="8"/>
  <c r="D969" i="8"/>
  <c r="Q968" i="8"/>
  <c r="P968" i="8"/>
  <c r="O968" i="8"/>
  <c r="N968" i="8"/>
  <c r="M968" i="8"/>
  <c r="J968" i="8"/>
  <c r="I968" i="8" s="1"/>
  <c r="H968" i="8"/>
  <c r="G968" i="8"/>
  <c r="F968" i="8"/>
  <c r="E968" i="8"/>
  <c r="D968" i="8"/>
  <c r="Q967" i="8"/>
  <c r="P967" i="8"/>
  <c r="O967" i="8"/>
  <c r="N967" i="8"/>
  <c r="M967" i="8"/>
  <c r="J967" i="8"/>
  <c r="I967" i="8" s="1"/>
  <c r="H967" i="8"/>
  <c r="G967" i="8"/>
  <c r="F967" i="8"/>
  <c r="E967" i="8"/>
  <c r="D967" i="8"/>
  <c r="Q966" i="8"/>
  <c r="P966" i="8"/>
  <c r="O966" i="8"/>
  <c r="N966" i="8"/>
  <c r="M966" i="8"/>
  <c r="J966" i="8"/>
  <c r="I966" i="8" s="1"/>
  <c r="H966" i="8"/>
  <c r="G966" i="8"/>
  <c r="F966" i="8"/>
  <c r="E966" i="8"/>
  <c r="D966" i="8"/>
  <c r="Q965" i="8"/>
  <c r="P965" i="8"/>
  <c r="O965" i="8"/>
  <c r="N965" i="8"/>
  <c r="M965" i="8"/>
  <c r="J965" i="8"/>
  <c r="I965" i="8" s="1"/>
  <c r="H965" i="8"/>
  <c r="G965" i="8"/>
  <c r="F965" i="8"/>
  <c r="E965" i="8"/>
  <c r="D965" i="8"/>
  <c r="Q964" i="8"/>
  <c r="P964" i="8"/>
  <c r="O964" i="8"/>
  <c r="N964" i="8"/>
  <c r="M964" i="8"/>
  <c r="J964" i="8"/>
  <c r="I964" i="8"/>
  <c r="H964" i="8"/>
  <c r="G964" i="8"/>
  <c r="F964" i="8"/>
  <c r="E964" i="8"/>
  <c r="D964" i="8"/>
  <c r="Q963" i="8"/>
  <c r="P963" i="8"/>
  <c r="O963" i="8"/>
  <c r="N963" i="8"/>
  <c r="M963" i="8"/>
  <c r="J963" i="8"/>
  <c r="I963" i="8"/>
  <c r="H963" i="8"/>
  <c r="G963" i="8"/>
  <c r="F963" i="8"/>
  <c r="E963" i="8"/>
  <c r="D963" i="8"/>
  <c r="Q962" i="8"/>
  <c r="P962" i="8"/>
  <c r="O962" i="8"/>
  <c r="N962" i="8"/>
  <c r="M962" i="8"/>
  <c r="J962" i="8"/>
  <c r="I962" i="8" s="1"/>
  <c r="H962" i="8"/>
  <c r="G962" i="8"/>
  <c r="F962" i="8"/>
  <c r="E962" i="8"/>
  <c r="D962" i="8"/>
  <c r="Q961" i="8"/>
  <c r="P961" i="8"/>
  <c r="O961" i="8"/>
  <c r="N961" i="8"/>
  <c r="M961" i="8"/>
  <c r="J961" i="8"/>
  <c r="I961" i="8" s="1"/>
  <c r="H961" i="8"/>
  <c r="G961" i="8"/>
  <c r="F961" i="8"/>
  <c r="E961" i="8"/>
  <c r="D961" i="8"/>
  <c r="Q960" i="8"/>
  <c r="P960" i="8"/>
  <c r="O960" i="8"/>
  <c r="N960" i="8"/>
  <c r="M960" i="8"/>
  <c r="J960" i="8"/>
  <c r="I960" i="8" s="1"/>
  <c r="H960" i="8"/>
  <c r="G960" i="8"/>
  <c r="F960" i="8"/>
  <c r="E960" i="8"/>
  <c r="D960" i="8"/>
  <c r="Q959" i="8"/>
  <c r="P959" i="8"/>
  <c r="O959" i="8"/>
  <c r="N959" i="8"/>
  <c r="M959" i="8"/>
  <c r="J959" i="8"/>
  <c r="I959" i="8" s="1"/>
  <c r="H959" i="8"/>
  <c r="G959" i="8"/>
  <c r="F959" i="8"/>
  <c r="E959" i="8"/>
  <c r="D959" i="8"/>
  <c r="Q958" i="8"/>
  <c r="P958" i="8"/>
  <c r="O958" i="8"/>
  <c r="N958" i="8"/>
  <c r="M958" i="8"/>
  <c r="J958" i="8"/>
  <c r="I958" i="8" s="1"/>
  <c r="H958" i="8"/>
  <c r="G958" i="8"/>
  <c r="F958" i="8"/>
  <c r="E958" i="8"/>
  <c r="D958" i="8"/>
  <c r="Q957" i="8"/>
  <c r="P957" i="8"/>
  <c r="O957" i="8"/>
  <c r="N957" i="8"/>
  <c r="M957" i="8"/>
  <c r="J957" i="8"/>
  <c r="I957" i="8" s="1"/>
  <c r="H957" i="8"/>
  <c r="G957" i="8"/>
  <c r="F957" i="8"/>
  <c r="E957" i="8"/>
  <c r="D957" i="8"/>
  <c r="Q956" i="8"/>
  <c r="P956" i="8"/>
  <c r="O956" i="8"/>
  <c r="N956" i="8"/>
  <c r="M956" i="8"/>
  <c r="J956" i="8"/>
  <c r="I956" i="8" s="1"/>
  <c r="H956" i="8"/>
  <c r="G956" i="8"/>
  <c r="F956" i="8"/>
  <c r="E956" i="8"/>
  <c r="D956" i="8"/>
  <c r="Q955" i="8"/>
  <c r="P955" i="8"/>
  <c r="O955" i="8"/>
  <c r="N955" i="8"/>
  <c r="M955" i="8"/>
  <c r="J955" i="8"/>
  <c r="I955" i="8" s="1"/>
  <c r="H955" i="8"/>
  <c r="G955" i="8"/>
  <c r="F955" i="8"/>
  <c r="E955" i="8"/>
  <c r="D955" i="8"/>
  <c r="Q954" i="8"/>
  <c r="P954" i="8"/>
  <c r="O954" i="8"/>
  <c r="N954" i="8"/>
  <c r="M954" i="8"/>
  <c r="J954" i="8"/>
  <c r="I954" i="8" s="1"/>
  <c r="H954" i="8"/>
  <c r="G954" i="8"/>
  <c r="F954" i="8"/>
  <c r="E954" i="8"/>
  <c r="D954" i="8"/>
  <c r="Q953" i="8"/>
  <c r="P953" i="8"/>
  <c r="O953" i="8"/>
  <c r="N953" i="8"/>
  <c r="M953" i="8"/>
  <c r="J953" i="8"/>
  <c r="I953" i="8" s="1"/>
  <c r="H953" i="8"/>
  <c r="G953" i="8"/>
  <c r="F953" i="8"/>
  <c r="E953" i="8"/>
  <c r="D953" i="8"/>
  <c r="Q952" i="8"/>
  <c r="P952" i="8"/>
  <c r="O952" i="8"/>
  <c r="N952" i="8"/>
  <c r="M952" i="8"/>
  <c r="J952" i="8"/>
  <c r="I952" i="8" s="1"/>
  <c r="H952" i="8"/>
  <c r="G952" i="8"/>
  <c r="F952" i="8"/>
  <c r="E952" i="8"/>
  <c r="D952" i="8"/>
  <c r="Q951" i="8"/>
  <c r="P951" i="8"/>
  <c r="O951" i="8"/>
  <c r="N951" i="8"/>
  <c r="M951" i="8"/>
  <c r="J951" i="8"/>
  <c r="I951" i="8" s="1"/>
  <c r="H951" i="8"/>
  <c r="G951" i="8"/>
  <c r="F951" i="8"/>
  <c r="E951" i="8"/>
  <c r="D951" i="8"/>
  <c r="Q950" i="8"/>
  <c r="P950" i="8"/>
  <c r="O950" i="8"/>
  <c r="N950" i="8"/>
  <c r="M950" i="8"/>
  <c r="J950" i="8"/>
  <c r="I950" i="8" s="1"/>
  <c r="H950" i="8"/>
  <c r="G950" i="8"/>
  <c r="F950" i="8"/>
  <c r="E950" i="8"/>
  <c r="D950" i="8"/>
  <c r="Q949" i="8"/>
  <c r="P949" i="8"/>
  <c r="O949" i="8"/>
  <c r="N949" i="8"/>
  <c r="M949" i="8"/>
  <c r="J949" i="8"/>
  <c r="H949" i="8"/>
  <c r="G949" i="8"/>
  <c r="F949" i="8"/>
  <c r="E949" i="8"/>
  <c r="D949" i="8"/>
  <c r="Q948" i="8"/>
  <c r="P948" i="8"/>
  <c r="O948" i="8"/>
  <c r="N948" i="8"/>
  <c r="M948" i="8"/>
  <c r="J948" i="8"/>
  <c r="I948" i="8" s="1"/>
  <c r="H948" i="8"/>
  <c r="G948" i="8"/>
  <c r="F948" i="8"/>
  <c r="E948" i="8"/>
  <c r="D948" i="8"/>
  <c r="Q947" i="8"/>
  <c r="P947" i="8"/>
  <c r="O947" i="8"/>
  <c r="N947" i="8"/>
  <c r="M947" i="8"/>
  <c r="J947" i="8"/>
  <c r="I947" i="8" s="1"/>
  <c r="H947" i="8"/>
  <c r="G947" i="8"/>
  <c r="F947" i="8"/>
  <c r="E947" i="8"/>
  <c r="D947" i="8"/>
  <c r="Q946" i="8"/>
  <c r="P946" i="8"/>
  <c r="O946" i="8"/>
  <c r="N946" i="8"/>
  <c r="M946" i="8"/>
  <c r="J946" i="8"/>
  <c r="I946" i="8" s="1"/>
  <c r="H946" i="8"/>
  <c r="G946" i="8"/>
  <c r="F946" i="8"/>
  <c r="E946" i="8"/>
  <c r="D946" i="8"/>
  <c r="Q945" i="8"/>
  <c r="P945" i="8"/>
  <c r="O945" i="8"/>
  <c r="N945" i="8"/>
  <c r="M945" i="8"/>
  <c r="J945" i="8"/>
  <c r="I945" i="8" s="1"/>
  <c r="H945" i="8"/>
  <c r="G945" i="8"/>
  <c r="F945" i="8"/>
  <c r="E945" i="8"/>
  <c r="D945" i="8"/>
  <c r="Q944" i="8"/>
  <c r="P944" i="8"/>
  <c r="O944" i="8"/>
  <c r="N944" i="8"/>
  <c r="M944" i="8"/>
  <c r="J944" i="8"/>
  <c r="I944" i="8" s="1"/>
  <c r="H944" i="8"/>
  <c r="G944" i="8"/>
  <c r="F944" i="8"/>
  <c r="E944" i="8"/>
  <c r="D944" i="8"/>
  <c r="Q943" i="8"/>
  <c r="P943" i="8"/>
  <c r="O943" i="8"/>
  <c r="N943" i="8"/>
  <c r="M943" i="8"/>
  <c r="J943" i="8"/>
  <c r="I943" i="8" s="1"/>
  <c r="H943" i="8"/>
  <c r="G943" i="8"/>
  <c r="F943" i="8"/>
  <c r="E943" i="8"/>
  <c r="D943" i="8"/>
  <c r="Q942" i="8"/>
  <c r="P942" i="8"/>
  <c r="O942" i="8"/>
  <c r="N942" i="8"/>
  <c r="M942" i="8"/>
  <c r="J942" i="8"/>
  <c r="I942" i="8" s="1"/>
  <c r="H942" i="8"/>
  <c r="G942" i="8"/>
  <c r="F942" i="8"/>
  <c r="E942" i="8"/>
  <c r="D942" i="8"/>
  <c r="Q941" i="8"/>
  <c r="P941" i="8"/>
  <c r="O941" i="8"/>
  <c r="N941" i="8"/>
  <c r="M941" i="8"/>
  <c r="J941" i="8"/>
  <c r="I941" i="8" s="1"/>
  <c r="H941" i="8"/>
  <c r="G941" i="8"/>
  <c r="F941" i="8"/>
  <c r="E941" i="8"/>
  <c r="D941" i="8"/>
  <c r="Q940" i="8"/>
  <c r="P940" i="8"/>
  <c r="O940" i="8"/>
  <c r="N940" i="8"/>
  <c r="M940" i="8"/>
  <c r="J940" i="8"/>
  <c r="I940" i="8" s="1"/>
  <c r="H940" i="8"/>
  <c r="G940" i="8"/>
  <c r="F940" i="8"/>
  <c r="E940" i="8"/>
  <c r="D940" i="8"/>
  <c r="Q939" i="8"/>
  <c r="P939" i="8"/>
  <c r="O939" i="8"/>
  <c r="N939" i="8"/>
  <c r="M939" i="8"/>
  <c r="J939" i="8"/>
  <c r="I939" i="8" s="1"/>
  <c r="H939" i="8"/>
  <c r="G939" i="8"/>
  <c r="F939" i="8"/>
  <c r="E939" i="8"/>
  <c r="D939" i="8"/>
  <c r="Q938" i="8"/>
  <c r="P938" i="8"/>
  <c r="O938" i="8"/>
  <c r="N938" i="8"/>
  <c r="M938" i="8"/>
  <c r="J938" i="8"/>
  <c r="I938" i="8" s="1"/>
  <c r="H938" i="8"/>
  <c r="G938" i="8"/>
  <c r="F938" i="8"/>
  <c r="E938" i="8"/>
  <c r="D938" i="8"/>
  <c r="Q937" i="8"/>
  <c r="P937" i="8"/>
  <c r="O937" i="8"/>
  <c r="N937" i="8"/>
  <c r="M937" i="8"/>
  <c r="J937" i="8"/>
  <c r="I937" i="8" s="1"/>
  <c r="H937" i="8"/>
  <c r="G937" i="8"/>
  <c r="F937" i="8"/>
  <c r="E937" i="8"/>
  <c r="D937" i="8"/>
  <c r="Q936" i="8"/>
  <c r="P936" i="8"/>
  <c r="O936" i="8"/>
  <c r="N936" i="8"/>
  <c r="M936" i="8"/>
  <c r="J936" i="8"/>
  <c r="I936" i="8"/>
  <c r="H936" i="8"/>
  <c r="G936" i="8"/>
  <c r="F936" i="8"/>
  <c r="E936" i="8"/>
  <c r="D936" i="8"/>
  <c r="Q935" i="8"/>
  <c r="P935" i="8"/>
  <c r="O935" i="8"/>
  <c r="N935" i="8"/>
  <c r="M935" i="8"/>
  <c r="J935" i="8"/>
  <c r="I935" i="8"/>
  <c r="H935" i="8"/>
  <c r="G935" i="8"/>
  <c r="F935" i="8"/>
  <c r="E935" i="8"/>
  <c r="D935" i="8"/>
  <c r="Q934" i="8"/>
  <c r="P934" i="8"/>
  <c r="O934" i="8"/>
  <c r="N934" i="8"/>
  <c r="M934" i="8"/>
  <c r="J934" i="8"/>
  <c r="I934" i="8" s="1"/>
  <c r="H934" i="8"/>
  <c r="G934" i="8"/>
  <c r="F934" i="8"/>
  <c r="E934" i="8"/>
  <c r="D934" i="8"/>
  <c r="Q933" i="8"/>
  <c r="P933" i="8"/>
  <c r="O933" i="8"/>
  <c r="N933" i="8"/>
  <c r="M933" i="8"/>
  <c r="J933" i="8"/>
  <c r="I933" i="8" s="1"/>
  <c r="H933" i="8"/>
  <c r="G933" i="8"/>
  <c r="F933" i="8"/>
  <c r="E933" i="8"/>
  <c r="D933" i="8"/>
  <c r="Q932" i="8"/>
  <c r="P932" i="8"/>
  <c r="O932" i="8"/>
  <c r="N932" i="8"/>
  <c r="M932" i="8"/>
  <c r="J932" i="8"/>
  <c r="I932" i="8" s="1"/>
  <c r="H932" i="8"/>
  <c r="G932" i="8"/>
  <c r="F932" i="8"/>
  <c r="E932" i="8"/>
  <c r="D932" i="8"/>
  <c r="Q931" i="8"/>
  <c r="P931" i="8"/>
  <c r="O931" i="8"/>
  <c r="N931" i="8"/>
  <c r="M931" i="8"/>
  <c r="J931" i="8"/>
  <c r="I931" i="8" s="1"/>
  <c r="H931" i="8"/>
  <c r="G931" i="8"/>
  <c r="F931" i="8"/>
  <c r="E931" i="8"/>
  <c r="D931" i="8"/>
  <c r="Q930" i="8"/>
  <c r="P930" i="8"/>
  <c r="O930" i="8"/>
  <c r="N930" i="8"/>
  <c r="M930" i="8"/>
  <c r="J930" i="8"/>
  <c r="I930" i="8" s="1"/>
  <c r="H930" i="8"/>
  <c r="G930" i="8"/>
  <c r="F930" i="8"/>
  <c r="E930" i="8"/>
  <c r="D930" i="8"/>
  <c r="Q929" i="8"/>
  <c r="P929" i="8"/>
  <c r="O929" i="8"/>
  <c r="N929" i="8"/>
  <c r="M929" i="8"/>
  <c r="J929" i="8"/>
  <c r="I929" i="8" s="1"/>
  <c r="H929" i="8"/>
  <c r="G929" i="8"/>
  <c r="F929" i="8"/>
  <c r="E929" i="8"/>
  <c r="D929" i="8"/>
  <c r="Q928" i="8"/>
  <c r="P928" i="8"/>
  <c r="O928" i="8"/>
  <c r="N928" i="8"/>
  <c r="M928" i="8"/>
  <c r="J928" i="8"/>
  <c r="I928" i="8" s="1"/>
  <c r="H928" i="8"/>
  <c r="G928" i="8"/>
  <c r="F928" i="8"/>
  <c r="E928" i="8"/>
  <c r="D928" i="8"/>
  <c r="Q927" i="8"/>
  <c r="P927" i="8"/>
  <c r="O927" i="8"/>
  <c r="N927" i="8"/>
  <c r="M927" i="8"/>
  <c r="J927" i="8"/>
  <c r="I927" i="8" s="1"/>
  <c r="H927" i="8"/>
  <c r="G927" i="8"/>
  <c r="F927" i="8"/>
  <c r="E927" i="8"/>
  <c r="D927" i="8"/>
  <c r="Q926" i="8"/>
  <c r="P926" i="8"/>
  <c r="O926" i="8"/>
  <c r="N926" i="8"/>
  <c r="M926" i="8"/>
  <c r="J926" i="8"/>
  <c r="I926" i="8" s="1"/>
  <c r="H926" i="8"/>
  <c r="G926" i="8"/>
  <c r="F926" i="8"/>
  <c r="E926" i="8"/>
  <c r="D926" i="8"/>
  <c r="Q925" i="8"/>
  <c r="P925" i="8"/>
  <c r="O925" i="8"/>
  <c r="N925" i="8"/>
  <c r="M925" i="8"/>
  <c r="J925" i="8"/>
  <c r="I925" i="8" s="1"/>
  <c r="H925" i="8"/>
  <c r="G925" i="8"/>
  <c r="F925" i="8"/>
  <c r="E925" i="8"/>
  <c r="D925" i="8"/>
  <c r="Q924" i="8"/>
  <c r="P924" i="8"/>
  <c r="O924" i="8"/>
  <c r="N924" i="8"/>
  <c r="M924" i="8"/>
  <c r="J924" i="8"/>
  <c r="I924" i="8" s="1"/>
  <c r="H924" i="8"/>
  <c r="G924" i="8"/>
  <c r="F924" i="8"/>
  <c r="E924" i="8"/>
  <c r="D924" i="8"/>
  <c r="Q923" i="8"/>
  <c r="P923" i="8"/>
  <c r="O923" i="8"/>
  <c r="N923" i="8"/>
  <c r="M923" i="8"/>
  <c r="J923" i="8"/>
  <c r="I923" i="8" s="1"/>
  <c r="H923" i="8"/>
  <c r="G923" i="8"/>
  <c r="F923" i="8"/>
  <c r="E923" i="8"/>
  <c r="D923" i="8"/>
  <c r="Q922" i="8"/>
  <c r="P922" i="8"/>
  <c r="O922" i="8"/>
  <c r="N922" i="8"/>
  <c r="M922" i="8"/>
  <c r="J922" i="8"/>
  <c r="I922" i="8" s="1"/>
  <c r="H922" i="8"/>
  <c r="G922" i="8"/>
  <c r="F922" i="8"/>
  <c r="E922" i="8"/>
  <c r="D922" i="8"/>
  <c r="Q921" i="8"/>
  <c r="P921" i="8"/>
  <c r="O921" i="8"/>
  <c r="N921" i="8"/>
  <c r="M921" i="8"/>
  <c r="J921" i="8"/>
  <c r="I921" i="8" s="1"/>
  <c r="H921" i="8"/>
  <c r="G921" i="8"/>
  <c r="F921" i="8"/>
  <c r="E921" i="8"/>
  <c r="D921" i="8"/>
  <c r="Q920" i="8"/>
  <c r="P920" i="8"/>
  <c r="O920" i="8"/>
  <c r="N920" i="8"/>
  <c r="M920" i="8"/>
  <c r="J920" i="8"/>
  <c r="I920" i="8" s="1"/>
  <c r="H920" i="8"/>
  <c r="G920" i="8"/>
  <c r="F920" i="8"/>
  <c r="E920" i="8"/>
  <c r="D920" i="8"/>
  <c r="Q919" i="8"/>
  <c r="P919" i="8"/>
  <c r="O919" i="8"/>
  <c r="N919" i="8"/>
  <c r="M919" i="8"/>
  <c r="J919" i="8"/>
  <c r="I919" i="8" s="1"/>
  <c r="H919" i="8"/>
  <c r="G919" i="8"/>
  <c r="F919" i="8"/>
  <c r="E919" i="8"/>
  <c r="D919" i="8"/>
  <c r="Q918" i="8"/>
  <c r="P918" i="8"/>
  <c r="O918" i="8"/>
  <c r="N918" i="8"/>
  <c r="M918" i="8"/>
  <c r="J918" i="8"/>
  <c r="I918" i="8" s="1"/>
  <c r="H918" i="8"/>
  <c r="G918" i="8"/>
  <c r="F918" i="8"/>
  <c r="E918" i="8"/>
  <c r="D918" i="8"/>
  <c r="Q917" i="8"/>
  <c r="P917" i="8"/>
  <c r="O917" i="8"/>
  <c r="N917" i="8"/>
  <c r="M917" i="8"/>
  <c r="J917" i="8"/>
  <c r="I917" i="8" s="1"/>
  <c r="H917" i="8"/>
  <c r="G917" i="8"/>
  <c r="F917" i="8"/>
  <c r="E917" i="8"/>
  <c r="D917" i="8"/>
  <c r="Q916" i="8"/>
  <c r="P916" i="8"/>
  <c r="O916" i="8"/>
  <c r="N916" i="8"/>
  <c r="M916" i="8"/>
  <c r="J916" i="8"/>
  <c r="I916" i="8" s="1"/>
  <c r="H916" i="8"/>
  <c r="G916" i="8"/>
  <c r="F916" i="8"/>
  <c r="E916" i="8"/>
  <c r="D916" i="8"/>
  <c r="Q915" i="8"/>
  <c r="P915" i="8"/>
  <c r="O915" i="8"/>
  <c r="N915" i="8"/>
  <c r="M915" i="8"/>
  <c r="J915" i="8"/>
  <c r="I915" i="8" s="1"/>
  <c r="H915" i="8"/>
  <c r="G915" i="8"/>
  <c r="F915" i="8"/>
  <c r="E915" i="8"/>
  <c r="D915" i="8"/>
  <c r="Q914" i="8"/>
  <c r="P914" i="8"/>
  <c r="O914" i="8"/>
  <c r="N914" i="8"/>
  <c r="M914" i="8"/>
  <c r="J914" i="8"/>
  <c r="I914" i="8" s="1"/>
  <c r="H914" i="8"/>
  <c r="G914" i="8"/>
  <c r="F914" i="8"/>
  <c r="E914" i="8"/>
  <c r="D914" i="8"/>
  <c r="Q913" i="8"/>
  <c r="P913" i="8"/>
  <c r="O913" i="8"/>
  <c r="N913" i="8"/>
  <c r="M913" i="8"/>
  <c r="J913" i="8"/>
  <c r="I913" i="8" s="1"/>
  <c r="H913" i="8"/>
  <c r="G913" i="8"/>
  <c r="F913" i="8"/>
  <c r="E913" i="8"/>
  <c r="D913" i="8"/>
  <c r="Q912" i="8"/>
  <c r="P912" i="8"/>
  <c r="O912" i="8"/>
  <c r="N912" i="8"/>
  <c r="M912" i="8"/>
  <c r="J912" i="8"/>
  <c r="I912" i="8"/>
  <c r="H912" i="8"/>
  <c r="G912" i="8"/>
  <c r="F912" i="8"/>
  <c r="E912" i="8"/>
  <c r="D912" i="8"/>
  <c r="Q911" i="8"/>
  <c r="P911" i="8"/>
  <c r="O911" i="8"/>
  <c r="N911" i="8"/>
  <c r="M911" i="8"/>
  <c r="J911" i="8"/>
  <c r="I911" i="8"/>
  <c r="H911" i="8"/>
  <c r="G911" i="8"/>
  <c r="F911" i="8"/>
  <c r="E911" i="8"/>
  <c r="D911" i="8"/>
  <c r="Q910" i="8"/>
  <c r="P910" i="8"/>
  <c r="O910" i="8"/>
  <c r="N910" i="8"/>
  <c r="M910" i="8"/>
  <c r="J910" i="8"/>
  <c r="I910" i="8" s="1"/>
  <c r="H910" i="8"/>
  <c r="G910" i="8"/>
  <c r="F910" i="8"/>
  <c r="E910" i="8"/>
  <c r="D910" i="8"/>
  <c r="Q909" i="8"/>
  <c r="P909" i="8"/>
  <c r="O909" i="8"/>
  <c r="N909" i="8"/>
  <c r="M909" i="8"/>
  <c r="J909" i="8"/>
  <c r="I909" i="8" s="1"/>
  <c r="H909" i="8"/>
  <c r="G909" i="8"/>
  <c r="F909" i="8"/>
  <c r="E909" i="8"/>
  <c r="D909" i="8"/>
  <c r="Q908" i="8"/>
  <c r="P908" i="8"/>
  <c r="O908" i="8"/>
  <c r="N908" i="8"/>
  <c r="M908" i="8"/>
  <c r="J908" i="8"/>
  <c r="I908" i="8" s="1"/>
  <c r="H908" i="8"/>
  <c r="G908" i="8"/>
  <c r="F908" i="8"/>
  <c r="E908" i="8"/>
  <c r="D908" i="8"/>
  <c r="Q907" i="8"/>
  <c r="P907" i="8"/>
  <c r="O907" i="8"/>
  <c r="N907" i="8"/>
  <c r="M907" i="8"/>
  <c r="J907" i="8"/>
  <c r="I907" i="8" s="1"/>
  <c r="H907" i="8"/>
  <c r="G907" i="8"/>
  <c r="F907" i="8"/>
  <c r="E907" i="8"/>
  <c r="D907" i="8"/>
  <c r="Q906" i="8"/>
  <c r="P906" i="8"/>
  <c r="O906" i="8"/>
  <c r="N906" i="8"/>
  <c r="M906" i="8"/>
  <c r="J906" i="8"/>
  <c r="I906" i="8" s="1"/>
  <c r="H906" i="8"/>
  <c r="G906" i="8"/>
  <c r="F906" i="8"/>
  <c r="E906" i="8"/>
  <c r="D906" i="8"/>
  <c r="Q905" i="8"/>
  <c r="P905" i="8"/>
  <c r="O905" i="8"/>
  <c r="N905" i="8"/>
  <c r="M905" i="8"/>
  <c r="J905" i="8"/>
  <c r="I905" i="8" s="1"/>
  <c r="H905" i="8"/>
  <c r="G905" i="8"/>
  <c r="F905" i="8"/>
  <c r="E905" i="8"/>
  <c r="D905" i="8"/>
  <c r="Q904" i="8"/>
  <c r="P904" i="8"/>
  <c r="O904" i="8"/>
  <c r="N904" i="8"/>
  <c r="M904" i="8"/>
  <c r="J904" i="8"/>
  <c r="I904" i="8" s="1"/>
  <c r="H904" i="8"/>
  <c r="G904" i="8"/>
  <c r="F904" i="8"/>
  <c r="E904" i="8"/>
  <c r="D904" i="8"/>
  <c r="Q903" i="8"/>
  <c r="P903" i="8"/>
  <c r="O903" i="8"/>
  <c r="N903" i="8"/>
  <c r="M903" i="8"/>
  <c r="J903" i="8"/>
  <c r="I903" i="8" s="1"/>
  <c r="H903" i="8"/>
  <c r="G903" i="8"/>
  <c r="F903" i="8"/>
  <c r="E903" i="8"/>
  <c r="D903" i="8"/>
  <c r="Q902" i="8"/>
  <c r="P902" i="8"/>
  <c r="O902" i="8"/>
  <c r="N902" i="8"/>
  <c r="M902" i="8"/>
  <c r="J902" i="8"/>
  <c r="I902" i="8" s="1"/>
  <c r="H902" i="8"/>
  <c r="G902" i="8"/>
  <c r="F902" i="8"/>
  <c r="E902" i="8"/>
  <c r="D902" i="8"/>
  <c r="Q901" i="8"/>
  <c r="P901" i="8"/>
  <c r="O901" i="8"/>
  <c r="N901" i="8"/>
  <c r="M901" i="8"/>
  <c r="J901" i="8"/>
  <c r="I901" i="8" s="1"/>
  <c r="H901" i="8"/>
  <c r="G901" i="8"/>
  <c r="F901" i="8"/>
  <c r="E901" i="8"/>
  <c r="D901" i="8"/>
  <c r="Q900" i="8"/>
  <c r="P900" i="8"/>
  <c r="O900" i="8"/>
  <c r="N900" i="8"/>
  <c r="M900" i="8"/>
  <c r="J900" i="8"/>
  <c r="I900" i="8" s="1"/>
  <c r="H900" i="8"/>
  <c r="G900" i="8"/>
  <c r="F900" i="8"/>
  <c r="E900" i="8"/>
  <c r="D900" i="8"/>
  <c r="Q899" i="8"/>
  <c r="P899" i="8"/>
  <c r="O899" i="8"/>
  <c r="N899" i="8"/>
  <c r="M899" i="8"/>
  <c r="J899" i="8"/>
  <c r="I899" i="8" s="1"/>
  <c r="H899" i="8"/>
  <c r="G899" i="8"/>
  <c r="F899" i="8"/>
  <c r="E899" i="8"/>
  <c r="D899" i="8"/>
  <c r="Q898" i="8"/>
  <c r="P898" i="8"/>
  <c r="O898" i="8"/>
  <c r="N898" i="8"/>
  <c r="M898" i="8"/>
  <c r="J898" i="8"/>
  <c r="I898" i="8" s="1"/>
  <c r="H898" i="8"/>
  <c r="G898" i="8"/>
  <c r="F898" i="8"/>
  <c r="E898" i="8"/>
  <c r="D898" i="8"/>
  <c r="Q897" i="8"/>
  <c r="P897" i="8"/>
  <c r="O897" i="8"/>
  <c r="N897" i="8"/>
  <c r="M897" i="8"/>
  <c r="J897" i="8"/>
  <c r="I897" i="8"/>
  <c r="H897" i="8"/>
  <c r="G897" i="8"/>
  <c r="F897" i="8"/>
  <c r="E897" i="8"/>
  <c r="D897" i="8"/>
  <c r="Q896" i="8"/>
  <c r="P896" i="8"/>
  <c r="O896" i="8"/>
  <c r="N896" i="8"/>
  <c r="M896" i="8"/>
  <c r="J896" i="8"/>
  <c r="I896" i="8"/>
  <c r="H896" i="8"/>
  <c r="G896" i="8"/>
  <c r="F896" i="8"/>
  <c r="E896" i="8"/>
  <c r="D896" i="8"/>
  <c r="Q895" i="8"/>
  <c r="P895" i="8"/>
  <c r="O895" i="8"/>
  <c r="N895" i="8"/>
  <c r="M895" i="8"/>
  <c r="J895" i="8"/>
  <c r="I895" i="8"/>
  <c r="H895" i="8"/>
  <c r="G895" i="8"/>
  <c r="F895" i="8"/>
  <c r="E895" i="8"/>
  <c r="D895" i="8"/>
  <c r="Q894" i="8"/>
  <c r="P894" i="8"/>
  <c r="O894" i="8"/>
  <c r="N894" i="8"/>
  <c r="M894" i="8"/>
  <c r="J894" i="8"/>
  <c r="I894" i="8" s="1"/>
  <c r="H894" i="8"/>
  <c r="G894" i="8"/>
  <c r="F894" i="8"/>
  <c r="E894" i="8"/>
  <c r="D894" i="8"/>
  <c r="Q893" i="8"/>
  <c r="P893" i="8"/>
  <c r="O893" i="8"/>
  <c r="N893" i="8"/>
  <c r="M893" i="8"/>
  <c r="J893" i="8"/>
  <c r="I893" i="8" s="1"/>
  <c r="H893" i="8"/>
  <c r="G893" i="8"/>
  <c r="F893" i="8"/>
  <c r="E893" i="8"/>
  <c r="D893" i="8"/>
  <c r="Q892" i="8"/>
  <c r="P892" i="8"/>
  <c r="O892" i="8"/>
  <c r="N892" i="8"/>
  <c r="M892" i="8"/>
  <c r="J892" i="8"/>
  <c r="I892" i="8" s="1"/>
  <c r="H892" i="8"/>
  <c r="G892" i="8"/>
  <c r="F892" i="8"/>
  <c r="E892" i="8"/>
  <c r="D892" i="8"/>
  <c r="Q891" i="8"/>
  <c r="P891" i="8"/>
  <c r="O891" i="8"/>
  <c r="N891" i="8"/>
  <c r="M891" i="8"/>
  <c r="J891" i="8"/>
  <c r="I891" i="8" s="1"/>
  <c r="H891" i="8"/>
  <c r="G891" i="8"/>
  <c r="F891" i="8"/>
  <c r="E891" i="8"/>
  <c r="D891" i="8"/>
  <c r="Q890" i="8"/>
  <c r="P890" i="8"/>
  <c r="O890" i="8"/>
  <c r="N890" i="8"/>
  <c r="M890" i="8"/>
  <c r="J890" i="8"/>
  <c r="I890" i="8" s="1"/>
  <c r="H890" i="8"/>
  <c r="G890" i="8"/>
  <c r="F890" i="8"/>
  <c r="E890" i="8"/>
  <c r="D890" i="8"/>
  <c r="Q889" i="8"/>
  <c r="P889" i="8"/>
  <c r="O889" i="8"/>
  <c r="N889" i="8"/>
  <c r="M889" i="8"/>
  <c r="J889" i="8"/>
  <c r="I889" i="8" s="1"/>
  <c r="H889" i="8"/>
  <c r="G889" i="8"/>
  <c r="F889" i="8"/>
  <c r="E889" i="8"/>
  <c r="D889" i="8"/>
  <c r="Q888" i="8"/>
  <c r="P888" i="8"/>
  <c r="O888" i="8"/>
  <c r="N888" i="8"/>
  <c r="M888" i="8"/>
  <c r="J888" i="8"/>
  <c r="I888" i="8" s="1"/>
  <c r="H888" i="8"/>
  <c r="G888" i="8"/>
  <c r="F888" i="8"/>
  <c r="E888" i="8"/>
  <c r="D888" i="8"/>
  <c r="Q887" i="8"/>
  <c r="P887" i="8"/>
  <c r="O887" i="8"/>
  <c r="N887" i="8"/>
  <c r="M887" i="8"/>
  <c r="J887" i="8"/>
  <c r="I887" i="8" s="1"/>
  <c r="H887" i="8"/>
  <c r="G887" i="8"/>
  <c r="F887" i="8"/>
  <c r="E887" i="8"/>
  <c r="D887" i="8"/>
  <c r="Q886" i="8"/>
  <c r="P886" i="8"/>
  <c r="O886" i="8"/>
  <c r="N886" i="8"/>
  <c r="M886" i="8"/>
  <c r="J886" i="8"/>
  <c r="I886" i="8" s="1"/>
  <c r="H886" i="8"/>
  <c r="G886" i="8"/>
  <c r="F886" i="8"/>
  <c r="E886" i="8"/>
  <c r="D886" i="8"/>
  <c r="Q885" i="8"/>
  <c r="P885" i="8"/>
  <c r="O885" i="8"/>
  <c r="N885" i="8"/>
  <c r="M885" i="8"/>
  <c r="J885" i="8"/>
  <c r="I885" i="8" s="1"/>
  <c r="H885" i="8"/>
  <c r="G885" i="8"/>
  <c r="F885" i="8"/>
  <c r="E885" i="8"/>
  <c r="D885" i="8"/>
  <c r="Q884" i="8"/>
  <c r="P884" i="8"/>
  <c r="O884" i="8"/>
  <c r="N884" i="8"/>
  <c r="M884" i="8"/>
  <c r="J884" i="8"/>
  <c r="I884" i="8" s="1"/>
  <c r="H884" i="8"/>
  <c r="G884" i="8"/>
  <c r="F884" i="8"/>
  <c r="E884" i="8"/>
  <c r="D884" i="8"/>
  <c r="Q883" i="8"/>
  <c r="P883" i="8"/>
  <c r="O883" i="8"/>
  <c r="N883" i="8"/>
  <c r="M883" i="8"/>
  <c r="J883" i="8"/>
  <c r="I883" i="8" s="1"/>
  <c r="H883" i="8"/>
  <c r="G883" i="8"/>
  <c r="F883" i="8"/>
  <c r="E883" i="8"/>
  <c r="D883" i="8"/>
  <c r="Q882" i="8"/>
  <c r="P882" i="8"/>
  <c r="O882" i="8"/>
  <c r="N882" i="8"/>
  <c r="M882" i="8"/>
  <c r="J882" i="8"/>
  <c r="I882" i="8" s="1"/>
  <c r="H882" i="8"/>
  <c r="G882" i="8"/>
  <c r="F882" i="8"/>
  <c r="E882" i="8"/>
  <c r="D882" i="8"/>
  <c r="Q881" i="8"/>
  <c r="P881" i="8"/>
  <c r="O881" i="8"/>
  <c r="N881" i="8"/>
  <c r="M881" i="8"/>
  <c r="J881" i="8"/>
  <c r="I881" i="8" s="1"/>
  <c r="H881" i="8"/>
  <c r="G881" i="8"/>
  <c r="F881" i="8"/>
  <c r="E881" i="8"/>
  <c r="D881" i="8"/>
  <c r="Q880" i="8"/>
  <c r="P880" i="8"/>
  <c r="O880" i="8"/>
  <c r="N880" i="8"/>
  <c r="M880" i="8"/>
  <c r="J880" i="8"/>
  <c r="I880" i="8" s="1"/>
  <c r="H880" i="8"/>
  <c r="G880" i="8"/>
  <c r="F880" i="8"/>
  <c r="E880" i="8"/>
  <c r="D880" i="8"/>
  <c r="Q879" i="8"/>
  <c r="P879" i="8"/>
  <c r="O879" i="8"/>
  <c r="N879" i="8"/>
  <c r="M879" i="8"/>
  <c r="J879" i="8"/>
  <c r="I879" i="8" s="1"/>
  <c r="H879" i="8"/>
  <c r="G879" i="8"/>
  <c r="F879" i="8"/>
  <c r="E879" i="8"/>
  <c r="D879" i="8"/>
  <c r="Q878" i="8"/>
  <c r="P878" i="8"/>
  <c r="O878" i="8"/>
  <c r="N878" i="8"/>
  <c r="M878" i="8"/>
  <c r="J878" i="8"/>
  <c r="I878" i="8" s="1"/>
  <c r="H878" i="8"/>
  <c r="G878" i="8"/>
  <c r="F878" i="8"/>
  <c r="E878" i="8"/>
  <c r="D878" i="8"/>
  <c r="Q877" i="8"/>
  <c r="P877" i="8"/>
  <c r="O877" i="8"/>
  <c r="N877" i="8"/>
  <c r="M877" i="8"/>
  <c r="J877" i="8"/>
  <c r="I877" i="8" s="1"/>
  <c r="H877" i="8"/>
  <c r="G877" i="8"/>
  <c r="F877" i="8"/>
  <c r="E877" i="8"/>
  <c r="D877" i="8"/>
  <c r="Q876" i="8"/>
  <c r="P876" i="8"/>
  <c r="O876" i="8"/>
  <c r="N876" i="8"/>
  <c r="M876" i="8"/>
  <c r="J876" i="8"/>
  <c r="I876" i="8" s="1"/>
  <c r="H876" i="8"/>
  <c r="G876" i="8"/>
  <c r="F876" i="8"/>
  <c r="E876" i="8"/>
  <c r="D876" i="8"/>
  <c r="Q875" i="8"/>
  <c r="P875" i="8"/>
  <c r="O875" i="8"/>
  <c r="N875" i="8"/>
  <c r="M875" i="8"/>
  <c r="J875" i="8"/>
  <c r="I875" i="8" s="1"/>
  <c r="H875" i="8"/>
  <c r="G875" i="8"/>
  <c r="F875" i="8"/>
  <c r="E875" i="8"/>
  <c r="D875" i="8"/>
  <c r="Q874" i="8"/>
  <c r="P874" i="8"/>
  <c r="O874" i="8"/>
  <c r="N874" i="8"/>
  <c r="M874" i="8"/>
  <c r="J874" i="8"/>
  <c r="I874" i="8" s="1"/>
  <c r="H874" i="8"/>
  <c r="G874" i="8"/>
  <c r="F874" i="8"/>
  <c r="E874" i="8"/>
  <c r="D874" i="8"/>
  <c r="Q873" i="8"/>
  <c r="P873" i="8"/>
  <c r="O873" i="8"/>
  <c r="N873" i="8"/>
  <c r="M873" i="8"/>
  <c r="J873" i="8"/>
  <c r="I873" i="8" s="1"/>
  <c r="H873" i="8"/>
  <c r="G873" i="8"/>
  <c r="F873" i="8"/>
  <c r="E873" i="8"/>
  <c r="D873" i="8"/>
  <c r="Q872" i="8"/>
  <c r="P872" i="8"/>
  <c r="O872" i="8"/>
  <c r="N872" i="8"/>
  <c r="M872" i="8"/>
  <c r="J872" i="8"/>
  <c r="I872" i="8" s="1"/>
  <c r="H872" i="8"/>
  <c r="G872" i="8"/>
  <c r="F872" i="8"/>
  <c r="E872" i="8"/>
  <c r="D872" i="8"/>
  <c r="Q871" i="8"/>
  <c r="P871" i="8"/>
  <c r="O871" i="8"/>
  <c r="N871" i="8"/>
  <c r="M871" i="8"/>
  <c r="J871" i="8"/>
  <c r="I871" i="8" s="1"/>
  <c r="H871" i="8"/>
  <c r="G871" i="8"/>
  <c r="F871" i="8"/>
  <c r="E871" i="8"/>
  <c r="D871" i="8"/>
  <c r="Q870" i="8"/>
  <c r="P870" i="8"/>
  <c r="O870" i="8"/>
  <c r="N870" i="8"/>
  <c r="M870" i="8"/>
  <c r="J870" i="8"/>
  <c r="I870" i="8" s="1"/>
  <c r="H870" i="8"/>
  <c r="G870" i="8"/>
  <c r="F870" i="8"/>
  <c r="E870" i="8"/>
  <c r="D870" i="8"/>
  <c r="Q869" i="8"/>
  <c r="P869" i="8"/>
  <c r="O869" i="8"/>
  <c r="N869" i="8"/>
  <c r="M869" i="8"/>
  <c r="J869" i="8"/>
  <c r="I869" i="8" s="1"/>
  <c r="H869" i="8"/>
  <c r="G869" i="8"/>
  <c r="F869" i="8"/>
  <c r="E869" i="8"/>
  <c r="D869" i="8"/>
  <c r="Q868" i="8"/>
  <c r="P868" i="8"/>
  <c r="O868" i="8"/>
  <c r="N868" i="8"/>
  <c r="M868" i="8"/>
  <c r="J868" i="8"/>
  <c r="I868" i="8" s="1"/>
  <c r="H868" i="8"/>
  <c r="G868" i="8"/>
  <c r="F868" i="8"/>
  <c r="E868" i="8"/>
  <c r="D868" i="8"/>
  <c r="Q867" i="8"/>
  <c r="P867" i="8"/>
  <c r="O867" i="8"/>
  <c r="N867" i="8"/>
  <c r="M867" i="8"/>
  <c r="J867" i="8"/>
  <c r="I867" i="8" s="1"/>
  <c r="H867" i="8"/>
  <c r="G867" i="8"/>
  <c r="F867" i="8"/>
  <c r="E867" i="8"/>
  <c r="D867" i="8"/>
  <c r="Q866" i="8"/>
  <c r="P866" i="8"/>
  <c r="O866" i="8"/>
  <c r="N866" i="8"/>
  <c r="M866" i="8"/>
  <c r="J866" i="8"/>
  <c r="I866" i="8" s="1"/>
  <c r="H866" i="8"/>
  <c r="G866" i="8"/>
  <c r="F866" i="8"/>
  <c r="E866" i="8"/>
  <c r="D866" i="8"/>
  <c r="Q865" i="8"/>
  <c r="P865" i="8"/>
  <c r="O865" i="8"/>
  <c r="N865" i="8"/>
  <c r="M865" i="8"/>
  <c r="J865" i="8"/>
  <c r="I865" i="8" s="1"/>
  <c r="H865" i="8"/>
  <c r="G865" i="8"/>
  <c r="F865" i="8"/>
  <c r="E865" i="8"/>
  <c r="D865" i="8"/>
  <c r="Q864" i="8"/>
  <c r="P864" i="8"/>
  <c r="O864" i="8"/>
  <c r="N864" i="8"/>
  <c r="M864" i="8"/>
  <c r="J864" i="8"/>
  <c r="I864" i="8" s="1"/>
  <c r="H864" i="8"/>
  <c r="G864" i="8"/>
  <c r="F864" i="8"/>
  <c r="E864" i="8"/>
  <c r="D864" i="8"/>
  <c r="Q863" i="8"/>
  <c r="P863" i="8"/>
  <c r="O863" i="8"/>
  <c r="N863" i="8"/>
  <c r="M863" i="8"/>
  <c r="J863" i="8"/>
  <c r="I863" i="8" s="1"/>
  <c r="H863" i="8"/>
  <c r="G863" i="8"/>
  <c r="F863" i="8"/>
  <c r="E863" i="8"/>
  <c r="D863" i="8"/>
  <c r="Q862" i="8"/>
  <c r="P862" i="8"/>
  <c r="O862" i="8"/>
  <c r="N862" i="8"/>
  <c r="M862" i="8"/>
  <c r="J862" i="8"/>
  <c r="I862" i="8" s="1"/>
  <c r="H862" i="8"/>
  <c r="G862" i="8"/>
  <c r="F862" i="8"/>
  <c r="E862" i="8"/>
  <c r="D862" i="8"/>
  <c r="Q861" i="8"/>
  <c r="P861" i="8"/>
  <c r="O861" i="8"/>
  <c r="N861" i="8"/>
  <c r="M861" i="8"/>
  <c r="J861" i="8"/>
  <c r="I861" i="8" s="1"/>
  <c r="H861" i="8"/>
  <c r="G861" i="8"/>
  <c r="F861" i="8"/>
  <c r="E861" i="8"/>
  <c r="D861" i="8"/>
  <c r="Q860" i="8"/>
  <c r="P860" i="8"/>
  <c r="O860" i="8"/>
  <c r="N860" i="8"/>
  <c r="M860" i="8"/>
  <c r="J860" i="8"/>
  <c r="I860" i="8" s="1"/>
  <c r="H860" i="8"/>
  <c r="G860" i="8"/>
  <c r="F860" i="8"/>
  <c r="E860" i="8"/>
  <c r="D860" i="8"/>
  <c r="Q859" i="8"/>
  <c r="P859" i="8"/>
  <c r="O859" i="8"/>
  <c r="N859" i="8"/>
  <c r="M859" i="8"/>
  <c r="J859" i="8"/>
  <c r="I859" i="8" s="1"/>
  <c r="H859" i="8"/>
  <c r="G859" i="8"/>
  <c r="F859" i="8"/>
  <c r="E859" i="8"/>
  <c r="D859" i="8"/>
  <c r="Q858" i="8"/>
  <c r="P858" i="8"/>
  <c r="O858" i="8"/>
  <c r="N858" i="8"/>
  <c r="M858" i="8"/>
  <c r="J858" i="8"/>
  <c r="H858" i="8"/>
  <c r="G858" i="8"/>
  <c r="F858" i="8"/>
  <c r="E858" i="8"/>
  <c r="D858" i="8"/>
  <c r="Q857" i="8"/>
  <c r="P857" i="8"/>
  <c r="O857" i="8"/>
  <c r="N857" i="8"/>
  <c r="M857" i="8"/>
  <c r="J857" i="8"/>
  <c r="I857" i="8" s="1"/>
  <c r="H857" i="8"/>
  <c r="G857" i="8"/>
  <c r="F857" i="8"/>
  <c r="E857" i="8"/>
  <c r="D857" i="8"/>
  <c r="Q856" i="8"/>
  <c r="P856" i="8"/>
  <c r="O856" i="8"/>
  <c r="N856" i="8"/>
  <c r="M856" i="8"/>
  <c r="J856" i="8"/>
  <c r="I856" i="8" s="1"/>
  <c r="H856" i="8"/>
  <c r="G856" i="8"/>
  <c r="F856" i="8"/>
  <c r="E856" i="8"/>
  <c r="D856" i="8"/>
  <c r="Q855" i="8"/>
  <c r="P855" i="8"/>
  <c r="O855" i="8"/>
  <c r="N855" i="8"/>
  <c r="M855" i="8"/>
  <c r="J855" i="8"/>
  <c r="I855" i="8" s="1"/>
  <c r="H855" i="8"/>
  <c r="G855" i="8"/>
  <c r="F855" i="8"/>
  <c r="E855" i="8"/>
  <c r="D855" i="8"/>
  <c r="Q854" i="8"/>
  <c r="P854" i="8"/>
  <c r="O854" i="8"/>
  <c r="N854" i="8"/>
  <c r="M854" i="8"/>
  <c r="J854" i="8"/>
  <c r="H854" i="8"/>
  <c r="G854" i="8"/>
  <c r="F854" i="8"/>
  <c r="E854" i="8"/>
  <c r="D854" i="8"/>
  <c r="Q853" i="8"/>
  <c r="P853" i="8"/>
  <c r="O853" i="8"/>
  <c r="N853" i="8"/>
  <c r="M853" i="8"/>
  <c r="J853" i="8"/>
  <c r="I853" i="8" s="1"/>
  <c r="H853" i="8"/>
  <c r="G853" i="8"/>
  <c r="F853" i="8"/>
  <c r="E853" i="8"/>
  <c r="D853" i="8"/>
  <c r="Q852" i="8"/>
  <c r="P852" i="8"/>
  <c r="O852" i="8"/>
  <c r="N852" i="8"/>
  <c r="M852" i="8"/>
  <c r="J852" i="8"/>
  <c r="I852" i="8" s="1"/>
  <c r="H852" i="8"/>
  <c r="G852" i="8"/>
  <c r="F852" i="8"/>
  <c r="E852" i="8"/>
  <c r="D852" i="8"/>
  <c r="Q851" i="8"/>
  <c r="P851" i="8"/>
  <c r="O851" i="8"/>
  <c r="N851" i="8"/>
  <c r="M851" i="8"/>
  <c r="J851" i="8"/>
  <c r="I851" i="8" s="1"/>
  <c r="H851" i="8"/>
  <c r="G851" i="8"/>
  <c r="F851" i="8"/>
  <c r="E851" i="8"/>
  <c r="D851" i="8"/>
  <c r="Q850" i="8"/>
  <c r="P850" i="8"/>
  <c r="O850" i="8"/>
  <c r="N850" i="8"/>
  <c r="M850" i="8"/>
  <c r="J850" i="8"/>
  <c r="I850" i="8" s="1"/>
  <c r="H850" i="8"/>
  <c r="G850" i="8"/>
  <c r="F850" i="8"/>
  <c r="E850" i="8"/>
  <c r="D850" i="8"/>
  <c r="Q849" i="8"/>
  <c r="P849" i="8"/>
  <c r="O849" i="8"/>
  <c r="N849" i="8"/>
  <c r="M849" i="8"/>
  <c r="J849" i="8"/>
  <c r="I849" i="8" s="1"/>
  <c r="H849" i="8"/>
  <c r="G849" i="8"/>
  <c r="F849" i="8"/>
  <c r="E849" i="8"/>
  <c r="D849" i="8"/>
  <c r="Q848" i="8"/>
  <c r="P848" i="8"/>
  <c r="O848" i="8"/>
  <c r="N848" i="8"/>
  <c r="M848" i="8"/>
  <c r="J848" i="8"/>
  <c r="I848" i="8" s="1"/>
  <c r="H848" i="8"/>
  <c r="G848" i="8"/>
  <c r="F848" i="8"/>
  <c r="E848" i="8"/>
  <c r="D848" i="8"/>
  <c r="Q847" i="8"/>
  <c r="P847" i="8"/>
  <c r="O847" i="8"/>
  <c r="N847" i="8"/>
  <c r="M847" i="8"/>
  <c r="J847" i="8"/>
  <c r="I847" i="8" s="1"/>
  <c r="H847" i="8"/>
  <c r="G847" i="8"/>
  <c r="F847" i="8"/>
  <c r="E847" i="8"/>
  <c r="D847" i="8"/>
  <c r="Q846" i="8"/>
  <c r="P846" i="8"/>
  <c r="O846" i="8"/>
  <c r="N846" i="8"/>
  <c r="M846" i="8"/>
  <c r="J846" i="8"/>
  <c r="I846" i="8" s="1"/>
  <c r="H846" i="8"/>
  <c r="G846" i="8"/>
  <c r="F846" i="8"/>
  <c r="E846" i="8"/>
  <c r="D846" i="8"/>
  <c r="Q845" i="8"/>
  <c r="P845" i="8"/>
  <c r="O845" i="8"/>
  <c r="N845" i="8"/>
  <c r="M845" i="8"/>
  <c r="J845" i="8"/>
  <c r="I845" i="8" s="1"/>
  <c r="H845" i="8"/>
  <c r="G845" i="8"/>
  <c r="F845" i="8"/>
  <c r="E845" i="8"/>
  <c r="D845" i="8"/>
  <c r="Q844" i="8"/>
  <c r="P844" i="8"/>
  <c r="O844" i="8"/>
  <c r="N844" i="8"/>
  <c r="M844" i="8"/>
  <c r="J844" i="8"/>
  <c r="I844" i="8" s="1"/>
  <c r="H844" i="8"/>
  <c r="G844" i="8"/>
  <c r="F844" i="8"/>
  <c r="E844" i="8"/>
  <c r="D844" i="8"/>
  <c r="Q843" i="8"/>
  <c r="P843" i="8"/>
  <c r="O843" i="8"/>
  <c r="N843" i="8"/>
  <c r="M843" i="8"/>
  <c r="J843" i="8"/>
  <c r="I843" i="8" s="1"/>
  <c r="H843" i="8"/>
  <c r="G843" i="8"/>
  <c r="F843" i="8"/>
  <c r="E843" i="8"/>
  <c r="D843" i="8"/>
  <c r="Q842" i="8"/>
  <c r="P842" i="8"/>
  <c r="O842" i="8"/>
  <c r="N842" i="8"/>
  <c r="M842" i="8"/>
  <c r="J842" i="8"/>
  <c r="I842" i="8" s="1"/>
  <c r="H842" i="8"/>
  <c r="G842" i="8"/>
  <c r="F842" i="8"/>
  <c r="E842" i="8"/>
  <c r="D842" i="8"/>
  <c r="Q841" i="8"/>
  <c r="P841" i="8"/>
  <c r="O841" i="8"/>
  <c r="N841" i="8"/>
  <c r="M841" i="8"/>
  <c r="J841" i="8"/>
  <c r="I841" i="8" s="1"/>
  <c r="H841" i="8"/>
  <c r="G841" i="8"/>
  <c r="F841" i="8"/>
  <c r="E841" i="8"/>
  <c r="D841" i="8"/>
  <c r="Q840" i="8"/>
  <c r="P840" i="8"/>
  <c r="O840" i="8"/>
  <c r="N840" i="8"/>
  <c r="M840" i="8"/>
  <c r="J840" i="8"/>
  <c r="I840" i="8" s="1"/>
  <c r="H840" i="8"/>
  <c r="G840" i="8"/>
  <c r="F840" i="8"/>
  <c r="E840" i="8"/>
  <c r="D840" i="8"/>
  <c r="Q839" i="8"/>
  <c r="P839" i="8"/>
  <c r="O839" i="8"/>
  <c r="N839" i="8"/>
  <c r="M839" i="8"/>
  <c r="J839" i="8"/>
  <c r="I839" i="8" s="1"/>
  <c r="H839" i="8"/>
  <c r="G839" i="8"/>
  <c r="F839" i="8"/>
  <c r="E839" i="8"/>
  <c r="D839" i="8"/>
  <c r="Q838" i="8"/>
  <c r="P838" i="8"/>
  <c r="O838" i="8"/>
  <c r="N838" i="8"/>
  <c r="M838" i="8"/>
  <c r="J838" i="8"/>
  <c r="I838" i="8" s="1"/>
  <c r="H838" i="8"/>
  <c r="G838" i="8"/>
  <c r="F838" i="8"/>
  <c r="E838" i="8"/>
  <c r="D838" i="8"/>
  <c r="Q837" i="8"/>
  <c r="P837" i="8"/>
  <c r="O837" i="8"/>
  <c r="N837" i="8"/>
  <c r="M837" i="8"/>
  <c r="J837" i="8"/>
  <c r="I837" i="8" s="1"/>
  <c r="H837" i="8"/>
  <c r="G837" i="8"/>
  <c r="F837" i="8"/>
  <c r="E837" i="8"/>
  <c r="D837" i="8"/>
  <c r="Q836" i="8"/>
  <c r="P836" i="8"/>
  <c r="O836" i="8"/>
  <c r="N836" i="8"/>
  <c r="M836" i="8"/>
  <c r="J836" i="8"/>
  <c r="I836" i="8" s="1"/>
  <c r="H836" i="8"/>
  <c r="G836" i="8"/>
  <c r="F836" i="8"/>
  <c r="E836" i="8"/>
  <c r="D836" i="8"/>
  <c r="Q835" i="8"/>
  <c r="P835" i="8"/>
  <c r="O835" i="8"/>
  <c r="N835" i="8"/>
  <c r="M835" i="8"/>
  <c r="J835" i="8"/>
  <c r="I835" i="8" s="1"/>
  <c r="H835" i="8"/>
  <c r="G835" i="8"/>
  <c r="F835" i="8"/>
  <c r="E835" i="8"/>
  <c r="D835" i="8"/>
  <c r="Q834" i="8"/>
  <c r="P834" i="8"/>
  <c r="O834" i="8"/>
  <c r="N834" i="8"/>
  <c r="M834" i="8"/>
  <c r="J834" i="8"/>
  <c r="I834" i="8" s="1"/>
  <c r="H834" i="8"/>
  <c r="G834" i="8"/>
  <c r="F834" i="8"/>
  <c r="E834" i="8"/>
  <c r="D834" i="8"/>
  <c r="Q833" i="8"/>
  <c r="P833" i="8"/>
  <c r="O833" i="8"/>
  <c r="N833" i="8"/>
  <c r="M833" i="8"/>
  <c r="J833" i="8"/>
  <c r="I833" i="8" s="1"/>
  <c r="H833" i="8"/>
  <c r="G833" i="8"/>
  <c r="F833" i="8"/>
  <c r="E833" i="8"/>
  <c r="D833" i="8"/>
  <c r="Q832" i="8"/>
  <c r="P832" i="8"/>
  <c r="O832" i="8"/>
  <c r="N832" i="8"/>
  <c r="M832" i="8"/>
  <c r="J832" i="8"/>
  <c r="I832" i="8" s="1"/>
  <c r="H832" i="8"/>
  <c r="G832" i="8"/>
  <c r="F832" i="8"/>
  <c r="E832" i="8"/>
  <c r="D832" i="8"/>
  <c r="Q831" i="8"/>
  <c r="P831" i="8"/>
  <c r="O831" i="8"/>
  <c r="N831" i="8"/>
  <c r="M831" i="8"/>
  <c r="J831" i="8"/>
  <c r="I831" i="8" s="1"/>
  <c r="H831" i="8"/>
  <c r="G831" i="8"/>
  <c r="F831" i="8"/>
  <c r="E831" i="8"/>
  <c r="D831" i="8"/>
  <c r="Q830" i="8"/>
  <c r="P830" i="8"/>
  <c r="O830" i="8"/>
  <c r="N830" i="8"/>
  <c r="M830" i="8"/>
  <c r="J830" i="8"/>
  <c r="I830" i="8" s="1"/>
  <c r="H830" i="8"/>
  <c r="G830" i="8"/>
  <c r="F830" i="8"/>
  <c r="E830" i="8"/>
  <c r="D830" i="8"/>
  <c r="Q829" i="8"/>
  <c r="P829" i="8"/>
  <c r="O829" i="8"/>
  <c r="N829" i="8"/>
  <c r="M829" i="8"/>
  <c r="J829" i="8"/>
  <c r="I829" i="8" s="1"/>
  <c r="H829" i="8"/>
  <c r="G829" i="8"/>
  <c r="F829" i="8"/>
  <c r="E829" i="8"/>
  <c r="D829" i="8"/>
  <c r="Q828" i="8"/>
  <c r="P828" i="8"/>
  <c r="O828" i="8"/>
  <c r="N828" i="8"/>
  <c r="M828" i="8"/>
  <c r="J828" i="8"/>
  <c r="I828" i="8" s="1"/>
  <c r="H828" i="8"/>
  <c r="G828" i="8"/>
  <c r="F828" i="8"/>
  <c r="E828" i="8"/>
  <c r="D828" i="8"/>
  <c r="Q827" i="8"/>
  <c r="P827" i="8"/>
  <c r="O827" i="8"/>
  <c r="N827" i="8"/>
  <c r="M827" i="8"/>
  <c r="J827" i="8"/>
  <c r="I827" i="8" s="1"/>
  <c r="H827" i="8"/>
  <c r="G827" i="8"/>
  <c r="F827" i="8"/>
  <c r="E827" i="8"/>
  <c r="D827" i="8"/>
  <c r="Q826" i="8"/>
  <c r="P826" i="8"/>
  <c r="O826" i="8"/>
  <c r="N826" i="8"/>
  <c r="M826" i="8"/>
  <c r="J826" i="8"/>
  <c r="I826" i="8" s="1"/>
  <c r="H826" i="8"/>
  <c r="G826" i="8"/>
  <c r="F826" i="8"/>
  <c r="E826" i="8"/>
  <c r="D826" i="8"/>
  <c r="Q825" i="8"/>
  <c r="P825" i="8"/>
  <c r="O825" i="8"/>
  <c r="N825" i="8"/>
  <c r="M825" i="8"/>
  <c r="J825" i="8"/>
  <c r="I825" i="8" s="1"/>
  <c r="H825" i="8"/>
  <c r="G825" i="8"/>
  <c r="F825" i="8"/>
  <c r="E825" i="8"/>
  <c r="D825" i="8"/>
  <c r="Q824" i="8"/>
  <c r="P824" i="8"/>
  <c r="O824" i="8"/>
  <c r="N824" i="8"/>
  <c r="M824" i="8"/>
  <c r="J824" i="8"/>
  <c r="I824" i="8" s="1"/>
  <c r="H824" i="8"/>
  <c r="G824" i="8"/>
  <c r="F824" i="8"/>
  <c r="E824" i="8"/>
  <c r="D824" i="8"/>
  <c r="Q823" i="8"/>
  <c r="P823" i="8"/>
  <c r="O823" i="8"/>
  <c r="N823" i="8"/>
  <c r="M823" i="8"/>
  <c r="J823" i="8"/>
  <c r="I823" i="8" s="1"/>
  <c r="H823" i="8"/>
  <c r="G823" i="8"/>
  <c r="F823" i="8"/>
  <c r="E823" i="8"/>
  <c r="D823" i="8"/>
  <c r="Q822" i="8"/>
  <c r="P822" i="8"/>
  <c r="O822" i="8"/>
  <c r="N822" i="8"/>
  <c r="M822" i="8"/>
  <c r="J822" i="8"/>
  <c r="I822" i="8" s="1"/>
  <c r="H822" i="8"/>
  <c r="G822" i="8"/>
  <c r="F822" i="8"/>
  <c r="E822" i="8"/>
  <c r="D822" i="8"/>
  <c r="Q821" i="8"/>
  <c r="P821" i="8"/>
  <c r="O821" i="8"/>
  <c r="N821" i="8"/>
  <c r="M821" i="8"/>
  <c r="J821" i="8"/>
  <c r="I821" i="8" s="1"/>
  <c r="H821" i="8"/>
  <c r="G821" i="8"/>
  <c r="F821" i="8"/>
  <c r="E821" i="8"/>
  <c r="D821" i="8"/>
  <c r="Q820" i="8"/>
  <c r="P820" i="8"/>
  <c r="O820" i="8"/>
  <c r="N820" i="8"/>
  <c r="M820" i="8"/>
  <c r="J820" i="8"/>
  <c r="I820" i="8" s="1"/>
  <c r="H820" i="8"/>
  <c r="G820" i="8"/>
  <c r="F820" i="8"/>
  <c r="E820" i="8"/>
  <c r="D820" i="8"/>
  <c r="Q819" i="8"/>
  <c r="P819" i="8"/>
  <c r="O819" i="8"/>
  <c r="N819" i="8"/>
  <c r="M819" i="8"/>
  <c r="J819" i="8"/>
  <c r="I819" i="8" s="1"/>
  <c r="H819" i="8"/>
  <c r="G819" i="8"/>
  <c r="F819" i="8"/>
  <c r="E819" i="8"/>
  <c r="D819" i="8"/>
  <c r="Q818" i="8"/>
  <c r="P818" i="8"/>
  <c r="O818" i="8"/>
  <c r="N818" i="8"/>
  <c r="M818" i="8"/>
  <c r="J818" i="8"/>
  <c r="I818" i="8" s="1"/>
  <c r="H818" i="8"/>
  <c r="G818" i="8"/>
  <c r="F818" i="8"/>
  <c r="E818" i="8"/>
  <c r="D818" i="8"/>
  <c r="Q817" i="8"/>
  <c r="P817" i="8"/>
  <c r="O817" i="8"/>
  <c r="N817" i="8"/>
  <c r="M817" i="8"/>
  <c r="J817" i="8"/>
  <c r="I817" i="8" s="1"/>
  <c r="H817" i="8"/>
  <c r="G817" i="8"/>
  <c r="F817" i="8"/>
  <c r="E817" i="8"/>
  <c r="D817" i="8"/>
  <c r="Q816" i="8"/>
  <c r="P816" i="8"/>
  <c r="O816" i="8"/>
  <c r="N816" i="8"/>
  <c r="M816" i="8"/>
  <c r="J816" i="8"/>
  <c r="I816" i="8" s="1"/>
  <c r="H816" i="8"/>
  <c r="G816" i="8"/>
  <c r="F816" i="8"/>
  <c r="E816" i="8"/>
  <c r="D816" i="8"/>
  <c r="Q815" i="8"/>
  <c r="P815" i="8"/>
  <c r="O815" i="8"/>
  <c r="N815" i="8"/>
  <c r="M815" i="8"/>
  <c r="J815" i="8"/>
  <c r="I815" i="8" s="1"/>
  <c r="H815" i="8"/>
  <c r="G815" i="8"/>
  <c r="F815" i="8"/>
  <c r="E815" i="8"/>
  <c r="D815" i="8"/>
  <c r="Q814" i="8"/>
  <c r="P814" i="8"/>
  <c r="O814" i="8"/>
  <c r="N814" i="8"/>
  <c r="M814" i="8"/>
  <c r="J814" i="8"/>
  <c r="I814" i="8" s="1"/>
  <c r="H814" i="8"/>
  <c r="G814" i="8"/>
  <c r="F814" i="8"/>
  <c r="E814" i="8"/>
  <c r="D814" i="8"/>
  <c r="Q813" i="8"/>
  <c r="P813" i="8"/>
  <c r="O813" i="8"/>
  <c r="N813" i="8"/>
  <c r="M813" i="8"/>
  <c r="J813" i="8"/>
  <c r="I813" i="8" s="1"/>
  <c r="H813" i="8"/>
  <c r="G813" i="8"/>
  <c r="F813" i="8"/>
  <c r="E813" i="8"/>
  <c r="D813" i="8"/>
  <c r="Q812" i="8"/>
  <c r="P812" i="8"/>
  <c r="O812" i="8"/>
  <c r="N812" i="8"/>
  <c r="M812" i="8"/>
  <c r="J812" i="8"/>
  <c r="I812" i="8" s="1"/>
  <c r="H812" i="8"/>
  <c r="G812" i="8"/>
  <c r="F812" i="8"/>
  <c r="E812" i="8"/>
  <c r="D812" i="8"/>
  <c r="Q811" i="8"/>
  <c r="P811" i="8"/>
  <c r="O811" i="8"/>
  <c r="N811" i="8"/>
  <c r="M811" i="8"/>
  <c r="J811" i="8"/>
  <c r="I811" i="8" s="1"/>
  <c r="H811" i="8"/>
  <c r="G811" i="8"/>
  <c r="F811" i="8"/>
  <c r="E811" i="8"/>
  <c r="D811" i="8"/>
  <c r="Q810" i="8"/>
  <c r="P810" i="8"/>
  <c r="O810" i="8"/>
  <c r="N810" i="8"/>
  <c r="M810" i="8"/>
  <c r="J810" i="8"/>
  <c r="I810" i="8" s="1"/>
  <c r="H810" i="8"/>
  <c r="G810" i="8"/>
  <c r="F810" i="8"/>
  <c r="E810" i="8"/>
  <c r="D810" i="8"/>
  <c r="Q809" i="8"/>
  <c r="P809" i="8"/>
  <c r="O809" i="8"/>
  <c r="N809" i="8"/>
  <c r="M809" i="8"/>
  <c r="J809" i="8"/>
  <c r="I809" i="8" s="1"/>
  <c r="H809" i="8"/>
  <c r="G809" i="8"/>
  <c r="F809" i="8"/>
  <c r="E809" i="8"/>
  <c r="D809" i="8"/>
  <c r="Q808" i="8"/>
  <c r="P808" i="8"/>
  <c r="O808" i="8"/>
  <c r="N808" i="8"/>
  <c r="M808" i="8"/>
  <c r="J808" i="8"/>
  <c r="I808" i="8" s="1"/>
  <c r="H808" i="8"/>
  <c r="G808" i="8"/>
  <c r="F808" i="8"/>
  <c r="E808" i="8"/>
  <c r="D808" i="8"/>
  <c r="Q807" i="8"/>
  <c r="P807" i="8"/>
  <c r="O807" i="8"/>
  <c r="N807" i="8"/>
  <c r="M807" i="8"/>
  <c r="J807" i="8"/>
  <c r="I807" i="8" s="1"/>
  <c r="H807" i="8"/>
  <c r="G807" i="8"/>
  <c r="F807" i="8"/>
  <c r="E807" i="8"/>
  <c r="D807" i="8"/>
  <c r="Q806" i="8"/>
  <c r="P806" i="8"/>
  <c r="O806" i="8"/>
  <c r="N806" i="8"/>
  <c r="M806" i="8"/>
  <c r="J806" i="8"/>
  <c r="I806" i="8" s="1"/>
  <c r="H806" i="8"/>
  <c r="G806" i="8"/>
  <c r="F806" i="8"/>
  <c r="E806" i="8"/>
  <c r="D806" i="8"/>
  <c r="Q805" i="8"/>
  <c r="P805" i="8"/>
  <c r="O805" i="8"/>
  <c r="N805" i="8"/>
  <c r="M805" i="8"/>
  <c r="J805" i="8"/>
  <c r="I805" i="8" s="1"/>
  <c r="H805" i="8"/>
  <c r="G805" i="8"/>
  <c r="F805" i="8"/>
  <c r="E805" i="8"/>
  <c r="D805" i="8"/>
  <c r="Q804" i="8"/>
  <c r="P804" i="8"/>
  <c r="O804" i="8"/>
  <c r="N804" i="8"/>
  <c r="M804" i="8"/>
  <c r="J804" i="8"/>
  <c r="I804" i="8" s="1"/>
  <c r="H804" i="8"/>
  <c r="G804" i="8"/>
  <c r="F804" i="8"/>
  <c r="E804" i="8"/>
  <c r="D804" i="8"/>
  <c r="Q803" i="8"/>
  <c r="P803" i="8"/>
  <c r="O803" i="8"/>
  <c r="N803" i="8"/>
  <c r="M803" i="8"/>
  <c r="J803" i="8"/>
  <c r="I803" i="8" s="1"/>
  <c r="H803" i="8"/>
  <c r="G803" i="8"/>
  <c r="F803" i="8"/>
  <c r="E803" i="8"/>
  <c r="D803" i="8"/>
  <c r="Q802" i="8"/>
  <c r="P802" i="8"/>
  <c r="O802" i="8"/>
  <c r="N802" i="8"/>
  <c r="M802" i="8"/>
  <c r="J802" i="8"/>
  <c r="I802" i="8" s="1"/>
  <c r="H802" i="8"/>
  <c r="G802" i="8"/>
  <c r="F802" i="8"/>
  <c r="E802" i="8"/>
  <c r="D802" i="8"/>
  <c r="Q801" i="8"/>
  <c r="P801" i="8"/>
  <c r="O801" i="8"/>
  <c r="N801" i="8"/>
  <c r="M801" i="8"/>
  <c r="J801" i="8"/>
  <c r="I801" i="8" s="1"/>
  <c r="H801" i="8"/>
  <c r="G801" i="8"/>
  <c r="F801" i="8"/>
  <c r="E801" i="8"/>
  <c r="D801" i="8"/>
  <c r="Q800" i="8"/>
  <c r="P800" i="8"/>
  <c r="O800" i="8"/>
  <c r="N800" i="8"/>
  <c r="M800" i="8"/>
  <c r="J800" i="8"/>
  <c r="I800" i="8" s="1"/>
  <c r="H800" i="8"/>
  <c r="G800" i="8"/>
  <c r="F800" i="8"/>
  <c r="E800" i="8"/>
  <c r="D800" i="8"/>
  <c r="Q799" i="8"/>
  <c r="P799" i="8"/>
  <c r="O799" i="8"/>
  <c r="N799" i="8"/>
  <c r="M799" i="8"/>
  <c r="J799" i="8"/>
  <c r="I799" i="8" s="1"/>
  <c r="H799" i="8"/>
  <c r="G799" i="8"/>
  <c r="F799" i="8"/>
  <c r="E799" i="8"/>
  <c r="D799" i="8"/>
  <c r="Q798" i="8"/>
  <c r="P798" i="8"/>
  <c r="O798" i="8"/>
  <c r="N798" i="8"/>
  <c r="M798" i="8"/>
  <c r="J798" i="8"/>
  <c r="I798" i="8" s="1"/>
  <c r="H798" i="8"/>
  <c r="G798" i="8"/>
  <c r="F798" i="8"/>
  <c r="E798" i="8"/>
  <c r="D798" i="8"/>
  <c r="Q797" i="8"/>
  <c r="P797" i="8"/>
  <c r="O797" i="8"/>
  <c r="N797" i="8"/>
  <c r="M797" i="8"/>
  <c r="J797" i="8"/>
  <c r="I797" i="8" s="1"/>
  <c r="H797" i="8"/>
  <c r="G797" i="8"/>
  <c r="F797" i="8"/>
  <c r="E797" i="8"/>
  <c r="D797" i="8"/>
  <c r="Q796" i="8"/>
  <c r="P796" i="8"/>
  <c r="O796" i="8"/>
  <c r="N796" i="8"/>
  <c r="M796" i="8"/>
  <c r="J796" i="8"/>
  <c r="I796" i="8" s="1"/>
  <c r="H796" i="8"/>
  <c r="G796" i="8"/>
  <c r="F796" i="8"/>
  <c r="E796" i="8"/>
  <c r="D796" i="8"/>
  <c r="Q795" i="8"/>
  <c r="P795" i="8"/>
  <c r="O795" i="8"/>
  <c r="N795" i="8"/>
  <c r="M795" i="8"/>
  <c r="J795" i="8"/>
  <c r="I795" i="8" s="1"/>
  <c r="H795" i="8"/>
  <c r="G795" i="8"/>
  <c r="F795" i="8"/>
  <c r="E795" i="8"/>
  <c r="D795" i="8"/>
  <c r="Q794" i="8"/>
  <c r="P794" i="8"/>
  <c r="O794" i="8"/>
  <c r="N794" i="8"/>
  <c r="M794" i="8"/>
  <c r="J794" i="8"/>
  <c r="I794" i="8" s="1"/>
  <c r="H794" i="8"/>
  <c r="G794" i="8"/>
  <c r="F794" i="8"/>
  <c r="E794" i="8"/>
  <c r="D794" i="8"/>
  <c r="Q793" i="8"/>
  <c r="P793" i="8"/>
  <c r="O793" i="8"/>
  <c r="N793" i="8"/>
  <c r="M793" i="8"/>
  <c r="J793" i="8"/>
  <c r="I793" i="8" s="1"/>
  <c r="H793" i="8"/>
  <c r="G793" i="8"/>
  <c r="F793" i="8"/>
  <c r="E793" i="8"/>
  <c r="D793" i="8"/>
  <c r="Q792" i="8"/>
  <c r="P792" i="8"/>
  <c r="O792" i="8"/>
  <c r="N792" i="8"/>
  <c r="M792" i="8"/>
  <c r="J792" i="8"/>
  <c r="I792" i="8" s="1"/>
  <c r="H792" i="8"/>
  <c r="G792" i="8"/>
  <c r="F792" i="8"/>
  <c r="E792" i="8"/>
  <c r="D792" i="8"/>
  <c r="Q791" i="8"/>
  <c r="P791" i="8"/>
  <c r="O791" i="8"/>
  <c r="N791" i="8"/>
  <c r="M791" i="8"/>
  <c r="J791" i="8"/>
  <c r="I791" i="8" s="1"/>
  <c r="H791" i="8"/>
  <c r="G791" i="8"/>
  <c r="F791" i="8"/>
  <c r="E791" i="8"/>
  <c r="D791" i="8"/>
  <c r="Q790" i="8"/>
  <c r="P790" i="8"/>
  <c r="O790" i="8"/>
  <c r="N790" i="8"/>
  <c r="M790" i="8"/>
  <c r="J790" i="8"/>
  <c r="I790" i="8" s="1"/>
  <c r="H790" i="8"/>
  <c r="G790" i="8"/>
  <c r="F790" i="8"/>
  <c r="E790" i="8"/>
  <c r="D790" i="8"/>
  <c r="Q789" i="8"/>
  <c r="P789" i="8"/>
  <c r="O789" i="8"/>
  <c r="N789" i="8"/>
  <c r="M789" i="8"/>
  <c r="J789" i="8"/>
  <c r="I789" i="8" s="1"/>
  <c r="H789" i="8"/>
  <c r="G789" i="8"/>
  <c r="F789" i="8"/>
  <c r="E789" i="8"/>
  <c r="D789" i="8"/>
  <c r="Q788" i="8"/>
  <c r="P788" i="8"/>
  <c r="O788" i="8"/>
  <c r="N788" i="8"/>
  <c r="M788" i="8"/>
  <c r="J788" i="8"/>
  <c r="I788" i="8" s="1"/>
  <c r="H788" i="8"/>
  <c r="G788" i="8"/>
  <c r="F788" i="8"/>
  <c r="E788" i="8"/>
  <c r="D788" i="8"/>
  <c r="Q787" i="8"/>
  <c r="P787" i="8"/>
  <c r="O787" i="8"/>
  <c r="N787" i="8"/>
  <c r="M787" i="8"/>
  <c r="J787" i="8"/>
  <c r="I787" i="8" s="1"/>
  <c r="H787" i="8"/>
  <c r="G787" i="8"/>
  <c r="F787" i="8"/>
  <c r="E787" i="8"/>
  <c r="D787" i="8"/>
  <c r="Q786" i="8"/>
  <c r="P786" i="8"/>
  <c r="O786" i="8"/>
  <c r="N786" i="8"/>
  <c r="M786" i="8"/>
  <c r="J786" i="8"/>
  <c r="I786" i="8" s="1"/>
  <c r="H786" i="8"/>
  <c r="G786" i="8"/>
  <c r="F786" i="8"/>
  <c r="E786" i="8"/>
  <c r="D786" i="8"/>
  <c r="Q785" i="8"/>
  <c r="P785" i="8"/>
  <c r="O785" i="8"/>
  <c r="N785" i="8"/>
  <c r="M785" i="8"/>
  <c r="J785" i="8"/>
  <c r="I785" i="8" s="1"/>
  <c r="H785" i="8"/>
  <c r="G785" i="8"/>
  <c r="F785" i="8"/>
  <c r="E785" i="8"/>
  <c r="D785" i="8"/>
  <c r="Q784" i="8"/>
  <c r="P784" i="8"/>
  <c r="O784" i="8"/>
  <c r="N784" i="8"/>
  <c r="M784" i="8"/>
  <c r="J784" i="8"/>
  <c r="I784" i="8" s="1"/>
  <c r="H784" i="8"/>
  <c r="G784" i="8"/>
  <c r="F784" i="8"/>
  <c r="E784" i="8"/>
  <c r="D784" i="8"/>
  <c r="Q783" i="8"/>
  <c r="P783" i="8"/>
  <c r="O783" i="8"/>
  <c r="N783" i="8"/>
  <c r="M783" i="8"/>
  <c r="J783" i="8"/>
  <c r="I783" i="8" s="1"/>
  <c r="H783" i="8"/>
  <c r="G783" i="8"/>
  <c r="F783" i="8"/>
  <c r="E783" i="8"/>
  <c r="D783" i="8"/>
  <c r="Q782" i="8"/>
  <c r="P782" i="8"/>
  <c r="O782" i="8"/>
  <c r="N782" i="8"/>
  <c r="M782" i="8"/>
  <c r="J782" i="8"/>
  <c r="I782" i="8" s="1"/>
  <c r="H782" i="8"/>
  <c r="G782" i="8"/>
  <c r="F782" i="8"/>
  <c r="E782" i="8"/>
  <c r="D782" i="8"/>
  <c r="Q781" i="8"/>
  <c r="P781" i="8"/>
  <c r="O781" i="8"/>
  <c r="N781" i="8"/>
  <c r="M781" i="8"/>
  <c r="J781" i="8"/>
  <c r="I781" i="8" s="1"/>
  <c r="H781" i="8"/>
  <c r="G781" i="8"/>
  <c r="F781" i="8"/>
  <c r="E781" i="8"/>
  <c r="D781" i="8"/>
  <c r="Q780" i="8"/>
  <c r="P780" i="8"/>
  <c r="O780" i="8"/>
  <c r="N780" i="8"/>
  <c r="M780" i="8"/>
  <c r="J780" i="8"/>
  <c r="I780" i="8" s="1"/>
  <c r="H780" i="8"/>
  <c r="G780" i="8"/>
  <c r="F780" i="8"/>
  <c r="E780" i="8"/>
  <c r="D780" i="8"/>
  <c r="Q779" i="8"/>
  <c r="P779" i="8"/>
  <c r="O779" i="8"/>
  <c r="N779" i="8"/>
  <c r="M779" i="8"/>
  <c r="J779" i="8"/>
  <c r="I779" i="8" s="1"/>
  <c r="H779" i="8"/>
  <c r="G779" i="8"/>
  <c r="F779" i="8"/>
  <c r="E779" i="8"/>
  <c r="D779" i="8"/>
  <c r="Q778" i="8"/>
  <c r="P778" i="8"/>
  <c r="O778" i="8"/>
  <c r="N778" i="8"/>
  <c r="M778" i="8"/>
  <c r="J778" i="8"/>
  <c r="I778" i="8" s="1"/>
  <c r="H778" i="8"/>
  <c r="G778" i="8"/>
  <c r="F778" i="8"/>
  <c r="E778" i="8"/>
  <c r="D778" i="8"/>
  <c r="Q777" i="8"/>
  <c r="P777" i="8"/>
  <c r="O777" i="8"/>
  <c r="N777" i="8"/>
  <c r="M777" i="8"/>
  <c r="J777" i="8"/>
  <c r="I777" i="8" s="1"/>
  <c r="H777" i="8"/>
  <c r="G777" i="8"/>
  <c r="F777" i="8"/>
  <c r="E777" i="8"/>
  <c r="D777" i="8"/>
  <c r="Q776" i="8"/>
  <c r="P776" i="8"/>
  <c r="O776" i="8"/>
  <c r="N776" i="8"/>
  <c r="M776" i="8"/>
  <c r="J776" i="8"/>
  <c r="I776" i="8" s="1"/>
  <c r="H776" i="8"/>
  <c r="G776" i="8"/>
  <c r="F776" i="8"/>
  <c r="E776" i="8"/>
  <c r="D776" i="8"/>
  <c r="Q775" i="8"/>
  <c r="P775" i="8"/>
  <c r="O775" i="8"/>
  <c r="N775" i="8"/>
  <c r="M775" i="8"/>
  <c r="J775" i="8"/>
  <c r="I775" i="8" s="1"/>
  <c r="H775" i="8"/>
  <c r="G775" i="8"/>
  <c r="F775" i="8"/>
  <c r="E775" i="8"/>
  <c r="D775" i="8"/>
  <c r="Q774" i="8"/>
  <c r="P774" i="8"/>
  <c r="O774" i="8"/>
  <c r="N774" i="8"/>
  <c r="M774" i="8"/>
  <c r="J774" i="8"/>
  <c r="I774" i="8" s="1"/>
  <c r="H774" i="8"/>
  <c r="G774" i="8"/>
  <c r="F774" i="8"/>
  <c r="E774" i="8"/>
  <c r="D774" i="8"/>
  <c r="Q773" i="8"/>
  <c r="P773" i="8"/>
  <c r="O773" i="8"/>
  <c r="N773" i="8"/>
  <c r="M773" i="8"/>
  <c r="J773" i="8"/>
  <c r="I773" i="8" s="1"/>
  <c r="H773" i="8"/>
  <c r="G773" i="8"/>
  <c r="F773" i="8"/>
  <c r="E773" i="8"/>
  <c r="D773" i="8"/>
  <c r="Q772" i="8"/>
  <c r="P772" i="8"/>
  <c r="O772" i="8"/>
  <c r="N772" i="8"/>
  <c r="M772" i="8"/>
  <c r="J772" i="8"/>
  <c r="I772" i="8" s="1"/>
  <c r="H772" i="8"/>
  <c r="G772" i="8"/>
  <c r="F772" i="8"/>
  <c r="E772" i="8"/>
  <c r="D772" i="8"/>
  <c r="Q771" i="8"/>
  <c r="P771" i="8"/>
  <c r="O771" i="8"/>
  <c r="N771" i="8"/>
  <c r="M771" i="8"/>
  <c r="J771" i="8"/>
  <c r="I771" i="8" s="1"/>
  <c r="H771" i="8"/>
  <c r="G771" i="8"/>
  <c r="F771" i="8"/>
  <c r="E771" i="8"/>
  <c r="D771" i="8"/>
  <c r="Q770" i="8"/>
  <c r="P770" i="8"/>
  <c r="O770" i="8"/>
  <c r="N770" i="8"/>
  <c r="M770" i="8"/>
  <c r="J770" i="8"/>
  <c r="I770" i="8" s="1"/>
  <c r="H770" i="8"/>
  <c r="G770" i="8"/>
  <c r="F770" i="8"/>
  <c r="E770" i="8"/>
  <c r="D770" i="8"/>
  <c r="Q769" i="8"/>
  <c r="P769" i="8"/>
  <c r="O769" i="8"/>
  <c r="N769" i="8"/>
  <c r="M769" i="8"/>
  <c r="J769" i="8"/>
  <c r="I769" i="8" s="1"/>
  <c r="H769" i="8"/>
  <c r="G769" i="8"/>
  <c r="F769" i="8"/>
  <c r="E769" i="8"/>
  <c r="D769" i="8"/>
  <c r="Q768" i="8"/>
  <c r="P768" i="8"/>
  <c r="O768" i="8"/>
  <c r="N768" i="8"/>
  <c r="M768" i="8"/>
  <c r="J768" i="8"/>
  <c r="I768" i="8" s="1"/>
  <c r="H768" i="8"/>
  <c r="G768" i="8"/>
  <c r="F768" i="8"/>
  <c r="E768" i="8"/>
  <c r="D768" i="8"/>
  <c r="Q767" i="8"/>
  <c r="P767" i="8"/>
  <c r="O767" i="8"/>
  <c r="N767" i="8"/>
  <c r="M767" i="8"/>
  <c r="J767" i="8"/>
  <c r="I767" i="8" s="1"/>
  <c r="H767" i="8"/>
  <c r="G767" i="8"/>
  <c r="F767" i="8"/>
  <c r="E767" i="8"/>
  <c r="D767" i="8"/>
  <c r="Q766" i="8"/>
  <c r="P766" i="8"/>
  <c r="O766" i="8"/>
  <c r="N766" i="8"/>
  <c r="M766" i="8"/>
  <c r="J766" i="8"/>
  <c r="I766" i="8" s="1"/>
  <c r="H766" i="8"/>
  <c r="G766" i="8"/>
  <c r="F766" i="8"/>
  <c r="E766" i="8"/>
  <c r="D766" i="8"/>
  <c r="Q765" i="8"/>
  <c r="P765" i="8"/>
  <c r="O765" i="8"/>
  <c r="N765" i="8"/>
  <c r="M765" i="8"/>
  <c r="J765" i="8"/>
  <c r="I765" i="8" s="1"/>
  <c r="H765" i="8"/>
  <c r="G765" i="8"/>
  <c r="F765" i="8"/>
  <c r="E765" i="8"/>
  <c r="D765" i="8"/>
  <c r="Q764" i="8"/>
  <c r="P764" i="8"/>
  <c r="O764" i="8"/>
  <c r="N764" i="8"/>
  <c r="M764" i="8"/>
  <c r="J764" i="8"/>
  <c r="I764" i="8" s="1"/>
  <c r="H764" i="8"/>
  <c r="G764" i="8"/>
  <c r="F764" i="8"/>
  <c r="E764" i="8"/>
  <c r="D764" i="8"/>
  <c r="Q763" i="8"/>
  <c r="P763" i="8"/>
  <c r="O763" i="8"/>
  <c r="N763" i="8"/>
  <c r="M763" i="8"/>
  <c r="J763" i="8"/>
  <c r="I763" i="8" s="1"/>
  <c r="H763" i="8"/>
  <c r="G763" i="8"/>
  <c r="F763" i="8"/>
  <c r="E763" i="8"/>
  <c r="D763" i="8"/>
  <c r="Q762" i="8"/>
  <c r="P762" i="8"/>
  <c r="O762" i="8"/>
  <c r="N762" i="8"/>
  <c r="M762" i="8"/>
  <c r="J762" i="8"/>
  <c r="I762" i="8" s="1"/>
  <c r="H762" i="8"/>
  <c r="G762" i="8"/>
  <c r="F762" i="8"/>
  <c r="E762" i="8"/>
  <c r="D762" i="8"/>
  <c r="Q761" i="8"/>
  <c r="P761" i="8"/>
  <c r="O761" i="8"/>
  <c r="N761" i="8"/>
  <c r="M761" i="8"/>
  <c r="J761" i="8"/>
  <c r="I761" i="8"/>
  <c r="H761" i="8"/>
  <c r="G761" i="8"/>
  <c r="F761" i="8"/>
  <c r="E761" i="8"/>
  <c r="D761" i="8"/>
  <c r="Q760" i="8"/>
  <c r="P760" i="8"/>
  <c r="O760" i="8"/>
  <c r="N760" i="8"/>
  <c r="M760" i="8"/>
  <c r="J760" i="8"/>
  <c r="I760" i="8"/>
  <c r="H760" i="8"/>
  <c r="G760" i="8"/>
  <c r="F760" i="8"/>
  <c r="E760" i="8"/>
  <c r="D760" i="8"/>
  <c r="Q759" i="8"/>
  <c r="P759" i="8"/>
  <c r="O759" i="8"/>
  <c r="N759" i="8"/>
  <c r="M759" i="8"/>
  <c r="J759" i="8"/>
  <c r="I759" i="8"/>
  <c r="H759" i="8"/>
  <c r="G759" i="8"/>
  <c r="F759" i="8"/>
  <c r="E759" i="8"/>
  <c r="D759" i="8"/>
  <c r="Q758" i="8"/>
  <c r="P758" i="8"/>
  <c r="O758" i="8"/>
  <c r="N758" i="8"/>
  <c r="M758" i="8"/>
  <c r="J758" i="8"/>
  <c r="I758" i="8"/>
  <c r="H758" i="8"/>
  <c r="G758" i="8"/>
  <c r="F758" i="8"/>
  <c r="E758" i="8"/>
  <c r="D758" i="8"/>
  <c r="Q757" i="8"/>
  <c r="P757" i="8"/>
  <c r="O757" i="8"/>
  <c r="N757" i="8"/>
  <c r="M757" i="8"/>
  <c r="J757" i="8"/>
  <c r="I757" i="8"/>
  <c r="H757" i="8"/>
  <c r="G757" i="8"/>
  <c r="F757" i="8"/>
  <c r="E757" i="8"/>
  <c r="D757" i="8"/>
  <c r="Q756" i="8"/>
  <c r="P756" i="8"/>
  <c r="O756" i="8"/>
  <c r="N756" i="8"/>
  <c r="M756" i="8"/>
  <c r="J756" i="8"/>
  <c r="I756" i="8" s="1"/>
  <c r="H756" i="8"/>
  <c r="G756" i="8"/>
  <c r="F756" i="8"/>
  <c r="E756" i="8"/>
  <c r="D756" i="8"/>
  <c r="Q755" i="8"/>
  <c r="P755" i="8"/>
  <c r="O755" i="8"/>
  <c r="N755" i="8"/>
  <c r="M755" i="8"/>
  <c r="J755" i="8"/>
  <c r="I755" i="8" s="1"/>
  <c r="H755" i="8"/>
  <c r="G755" i="8"/>
  <c r="F755" i="8"/>
  <c r="E755" i="8"/>
  <c r="D755" i="8"/>
  <c r="Q754" i="8"/>
  <c r="P754" i="8"/>
  <c r="O754" i="8"/>
  <c r="N754" i="8"/>
  <c r="M754" i="8"/>
  <c r="J754" i="8"/>
  <c r="I754" i="8" s="1"/>
  <c r="H754" i="8"/>
  <c r="G754" i="8"/>
  <c r="F754" i="8"/>
  <c r="E754" i="8"/>
  <c r="D754" i="8"/>
  <c r="Q753" i="8"/>
  <c r="P753" i="8"/>
  <c r="O753" i="8"/>
  <c r="N753" i="8"/>
  <c r="M753" i="8"/>
  <c r="J753" i="8"/>
  <c r="I753" i="8" s="1"/>
  <c r="H753" i="8"/>
  <c r="G753" i="8"/>
  <c r="F753" i="8"/>
  <c r="E753" i="8"/>
  <c r="D753" i="8"/>
  <c r="Q752" i="8"/>
  <c r="P752" i="8"/>
  <c r="O752" i="8"/>
  <c r="N752" i="8"/>
  <c r="M752" i="8"/>
  <c r="J752" i="8"/>
  <c r="I752" i="8" s="1"/>
  <c r="H752" i="8"/>
  <c r="G752" i="8"/>
  <c r="F752" i="8"/>
  <c r="E752" i="8"/>
  <c r="D752" i="8"/>
  <c r="Q751" i="8"/>
  <c r="P751" i="8"/>
  <c r="O751" i="8"/>
  <c r="N751" i="8"/>
  <c r="M751" i="8"/>
  <c r="J751" i="8"/>
  <c r="I751" i="8" s="1"/>
  <c r="H751" i="8"/>
  <c r="G751" i="8"/>
  <c r="F751" i="8"/>
  <c r="E751" i="8"/>
  <c r="D751" i="8"/>
  <c r="Q750" i="8"/>
  <c r="P750" i="8"/>
  <c r="O750" i="8"/>
  <c r="N750" i="8"/>
  <c r="M750" i="8"/>
  <c r="J750" i="8"/>
  <c r="I750" i="8" s="1"/>
  <c r="H750" i="8"/>
  <c r="G750" i="8"/>
  <c r="F750" i="8"/>
  <c r="E750" i="8"/>
  <c r="D750" i="8"/>
  <c r="Q749" i="8"/>
  <c r="P749" i="8"/>
  <c r="O749" i="8"/>
  <c r="N749" i="8"/>
  <c r="M749" i="8"/>
  <c r="J749" i="8"/>
  <c r="I749" i="8" s="1"/>
  <c r="H749" i="8"/>
  <c r="G749" i="8"/>
  <c r="F749" i="8"/>
  <c r="E749" i="8"/>
  <c r="D749" i="8"/>
  <c r="Q748" i="8"/>
  <c r="P748" i="8"/>
  <c r="O748" i="8"/>
  <c r="N748" i="8"/>
  <c r="M748" i="8"/>
  <c r="J748" i="8"/>
  <c r="I748" i="8" s="1"/>
  <c r="H748" i="8"/>
  <c r="G748" i="8"/>
  <c r="F748" i="8"/>
  <c r="E748" i="8"/>
  <c r="D748" i="8"/>
  <c r="Q747" i="8"/>
  <c r="P747" i="8"/>
  <c r="O747" i="8"/>
  <c r="N747" i="8"/>
  <c r="M747" i="8"/>
  <c r="J747" i="8"/>
  <c r="I747" i="8" s="1"/>
  <c r="H747" i="8"/>
  <c r="G747" i="8"/>
  <c r="F747" i="8"/>
  <c r="E747" i="8"/>
  <c r="D747" i="8"/>
  <c r="Q746" i="8"/>
  <c r="P746" i="8"/>
  <c r="O746" i="8"/>
  <c r="N746" i="8"/>
  <c r="M746" i="8"/>
  <c r="J746" i="8"/>
  <c r="I746" i="8" s="1"/>
  <c r="H746" i="8"/>
  <c r="G746" i="8"/>
  <c r="F746" i="8"/>
  <c r="E746" i="8"/>
  <c r="D746" i="8"/>
  <c r="Q745" i="8"/>
  <c r="P745" i="8"/>
  <c r="O745" i="8"/>
  <c r="N745" i="8"/>
  <c r="M745" i="8"/>
  <c r="J745" i="8"/>
  <c r="I745" i="8" s="1"/>
  <c r="H745" i="8"/>
  <c r="G745" i="8"/>
  <c r="F745" i="8"/>
  <c r="E745" i="8"/>
  <c r="D745" i="8"/>
  <c r="Q744" i="8"/>
  <c r="P744" i="8"/>
  <c r="O744" i="8"/>
  <c r="N744" i="8"/>
  <c r="M744" i="8"/>
  <c r="J744" i="8"/>
  <c r="I744" i="8" s="1"/>
  <c r="H744" i="8"/>
  <c r="G744" i="8"/>
  <c r="F744" i="8"/>
  <c r="E744" i="8"/>
  <c r="D744" i="8"/>
  <c r="Q743" i="8"/>
  <c r="P743" i="8"/>
  <c r="O743" i="8"/>
  <c r="N743" i="8"/>
  <c r="M743" i="8"/>
  <c r="J743" i="8"/>
  <c r="I743" i="8" s="1"/>
  <c r="H743" i="8"/>
  <c r="G743" i="8"/>
  <c r="F743" i="8"/>
  <c r="E743" i="8"/>
  <c r="D743" i="8"/>
  <c r="Q742" i="8"/>
  <c r="P742" i="8"/>
  <c r="O742" i="8"/>
  <c r="N742" i="8"/>
  <c r="M742" i="8"/>
  <c r="J742" i="8"/>
  <c r="I742" i="8" s="1"/>
  <c r="H742" i="8"/>
  <c r="G742" i="8"/>
  <c r="F742" i="8"/>
  <c r="E742" i="8"/>
  <c r="D742" i="8"/>
  <c r="Q741" i="8"/>
  <c r="P741" i="8"/>
  <c r="O741" i="8"/>
  <c r="N741" i="8"/>
  <c r="M741" i="8"/>
  <c r="J741" i="8"/>
  <c r="I741" i="8" s="1"/>
  <c r="H741" i="8"/>
  <c r="G741" i="8"/>
  <c r="F741" i="8"/>
  <c r="E741" i="8"/>
  <c r="D741" i="8"/>
  <c r="Q740" i="8"/>
  <c r="P740" i="8"/>
  <c r="O740" i="8"/>
  <c r="N740" i="8"/>
  <c r="M740" i="8"/>
  <c r="J740" i="8"/>
  <c r="I740" i="8" s="1"/>
  <c r="H740" i="8"/>
  <c r="G740" i="8"/>
  <c r="F740" i="8"/>
  <c r="E740" i="8"/>
  <c r="D740" i="8"/>
  <c r="Q739" i="8"/>
  <c r="P739" i="8"/>
  <c r="O739" i="8"/>
  <c r="N739" i="8"/>
  <c r="M739" i="8"/>
  <c r="J739" i="8"/>
  <c r="I739" i="8" s="1"/>
  <c r="H739" i="8"/>
  <c r="G739" i="8"/>
  <c r="F739" i="8"/>
  <c r="E739" i="8"/>
  <c r="D739" i="8"/>
  <c r="Q738" i="8"/>
  <c r="P738" i="8"/>
  <c r="O738" i="8"/>
  <c r="N738" i="8"/>
  <c r="M738" i="8"/>
  <c r="J738" i="8"/>
  <c r="I738" i="8" s="1"/>
  <c r="H738" i="8"/>
  <c r="G738" i="8"/>
  <c r="F738" i="8"/>
  <c r="E738" i="8"/>
  <c r="D738" i="8"/>
  <c r="Q737" i="8"/>
  <c r="P737" i="8"/>
  <c r="O737" i="8"/>
  <c r="N737" i="8"/>
  <c r="M737" i="8"/>
  <c r="J737" i="8"/>
  <c r="I737" i="8" s="1"/>
  <c r="H737" i="8"/>
  <c r="G737" i="8"/>
  <c r="F737" i="8"/>
  <c r="E737" i="8"/>
  <c r="D737" i="8"/>
  <c r="Q736" i="8"/>
  <c r="P736" i="8"/>
  <c r="O736" i="8"/>
  <c r="N736" i="8"/>
  <c r="M736" i="8"/>
  <c r="J736" i="8"/>
  <c r="H736" i="8"/>
  <c r="G736" i="8"/>
  <c r="F736" i="8"/>
  <c r="E736" i="8"/>
  <c r="D736" i="8"/>
  <c r="Q735" i="8"/>
  <c r="P735" i="8"/>
  <c r="O735" i="8"/>
  <c r="N735" i="8"/>
  <c r="M735" i="8"/>
  <c r="J735" i="8"/>
  <c r="I735" i="8"/>
  <c r="H735" i="8"/>
  <c r="G735" i="8"/>
  <c r="F735" i="8"/>
  <c r="E735" i="8"/>
  <c r="D735" i="8"/>
  <c r="Q734" i="8"/>
  <c r="P734" i="8"/>
  <c r="O734" i="8"/>
  <c r="N734" i="8"/>
  <c r="M734" i="8"/>
  <c r="J734" i="8"/>
  <c r="I734" i="8"/>
  <c r="H734" i="8"/>
  <c r="G734" i="8"/>
  <c r="F734" i="8"/>
  <c r="E734" i="8"/>
  <c r="D734" i="8"/>
  <c r="Q733" i="8"/>
  <c r="P733" i="8"/>
  <c r="O733" i="8"/>
  <c r="N733" i="8"/>
  <c r="M733" i="8"/>
  <c r="J733" i="8"/>
  <c r="I733" i="8"/>
  <c r="H733" i="8"/>
  <c r="G733" i="8"/>
  <c r="F733" i="8"/>
  <c r="E733" i="8"/>
  <c r="D733" i="8"/>
  <c r="Q732" i="8"/>
  <c r="P732" i="8"/>
  <c r="O732" i="8"/>
  <c r="N732" i="8"/>
  <c r="M732" i="8"/>
  <c r="J732" i="8"/>
  <c r="I732" i="8"/>
  <c r="H732" i="8"/>
  <c r="G732" i="8"/>
  <c r="F732" i="8"/>
  <c r="E732" i="8"/>
  <c r="D732" i="8"/>
  <c r="Q731" i="8"/>
  <c r="P731" i="8"/>
  <c r="O731" i="8"/>
  <c r="N731" i="8"/>
  <c r="M731" i="8"/>
  <c r="J731" i="8"/>
  <c r="I731" i="8"/>
  <c r="H731" i="8"/>
  <c r="G731" i="8"/>
  <c r="F731" i="8"/>
  <c r="E731" i="8"/>
  <c r="D731" i="8"/>
  <c r="Q730" i="8"/>
  <c r="P730" i="8"/>
  <c r="O730" i="8"/>
  <c r="N730" i="8"/>
  <c r="M730" i="8"/>
  <c r="J730" i="8"/>
  <c r="I730" i="8"/>
  <c r="H730" i="8"/>
  <c r="G730" i="8"/>
  <c r="F730" i="8"/>
  <c r="E730" i="8"/>
  <c r="D730" i="8"/>
  <c r="Q729" i="8"/>
  <c r="P729" i="8"/>
  <c r="O729" i="8"/>
  <c r="N729" i="8"/>
  <c r="M729" i="8"/>
  <c r="J729" i="8"/>
  <c r="I729" i="8"/>
  <c r="H729" i="8"/>
  <c r="G729" i="8"/>
  <c r="F729" i="8"/>
  <c r="E729" i="8"/>
  <c r="D729" i="8"/>
  <c r="Q728" i="8"/>
  <c r="P728" i="8"/>
  <c r="O728" i="8"/>
  <c r="N728" i="8"/>
  <c r="M728" i="8"/>
  <c r="J728" i="8"/>
  <c r="I728" i="8"/>
  <c r="H728" i="8"/>
  <c r="G728" i="8"/>
  <c r="F728" i="8"/>
  <c r="E728" i="8"/>
  <c r="D728" i="8"/>
  <c r="Q727" i="8"/>
  <c r="P727" i="8"/>
  <c r="O727" i="8"/>
  <c r="N727" i="8"/>
  <c r="M727" i="8"/>
  <c r="J727" i="8"/>
  <c r="I727" i="8"/>
  <c r="H727" i="8"/>
  <c r="G727" i="8"/>
  <c r="F727" i="8"/>
  <c r="E727" i="8"/>
  <c r="D727" i="8"/>
  <c r="Q726" i="8"/>
  <c r="P726" i="8"/>
  <c r="O726" i="8"/>
  <c r="N726" i="8"/>
  <c r="M726" i="8"/>
  <c r="J726" i="8"/>
  <c r="I726" i="8"/>
  <c r="H726" i="8"/>
  <c r="G726" i="8"/>
  <c r="F726" i="8"/>
  <c r="E726" i="8"/>
  <c r="D726" i="8"/>
  <c r="Q725" i="8"/>
  <c r="P725" i="8"/>
  <c r="O725" i="8"/>
  <c r="N725" i="8"/>
  <c r="M725" i="8"/>
  <c r="J725" i="8"/>
  <c r="I725" i="8"/>
  <c r="H725" i="8"/>
  <c r="G725" i="8"/>
  <c r="F725" i="8"/>
  <c r="E725" i="8"/>
  <c r="D725" i="8"/>
  <c r="Q724" i="8"/>
  <c r="P724" i="8"/>
  <c r="O724" i="8"/>
  <c r="N724" i="8"/>
  <c r="M724" i="8"/>
  <c r="J724" i="8"/>
  <c r="I724" i="8"/>
  <c r="H724" i="8"/>
  <c r="G724" i="8"/>
  <c r="F724" i="8"/>
  <c r="E724" i="8"/>
  <c r="D724" i="8"/>
  <c r="Q723" i="8"/>
  <c r="P723" i="8"/>
  <c r="O723" i="8"/>
  <c r="N723" i="8"/>
  <c r="M723" i="8"/>
  <c r="J723" i="8"/>
  <c r="I723" i="8"/>
  <c r="H723" i="8"/>
  <c r="G723" i="8"/>
  <c r="F723" i="8"/>
  <c r="E723" i="8"/>
  <c r="D723" i="8"/>
  <c r="Q722" i="8"/>
  <c r="P722" i="8"/>
  <c r="O722" i="8"/>
  <c r="N722" i="8"/>
  <c r="M722" i="8"/>
  <c r="J722" i="8"/>
  <c r="I722" i="8" s="1"/>
  <c r="H722" i="8"/>
  <c r="G722" i="8"/>
  <c r="F722" i="8"/>
  <c r="E722" i="8"/>
  <c r="D722" i="8"/>
  <c r="Q721" i="8"/>
  <c r="P721" i="8"/>
  <c r="O721" i="8"/>
  <c r="N721" i="8"/>
  <c r="M721" i="8"/>
  <c r="J721" i="8"/>
  <c r="I721" i="8" s="1"/>
  <c r="H721" i="8"/>
  <c r="G721" i="8"/>
  <c r="F721" i="8"/>
  <c r="E721" i="8"/>
  <c r="D721" i="8"/>
  <c r="Q720" i="8"/>
  <c r="P720" i="8"/>
  <c r="O720" i="8"/>
  <c r="N720" i="8"/>
  <c r="M720" i="8"/>
  <c r="J720" i="8"/>
  <c r="I720" i="8" s="1"/>
  <c r="H720" i="8"/>
  <c r="G720" i="8"/>
  <c r="F720" i="8"/>
  <c r="E720" i="8"/>
  <c r="D720" i="8"/>
  <c r="Q719" i="8"/>
  <c r="P719" i="8"/>
  <c r="O719" i="8"/>
  <c r="N719" i="8"/>
  <c r="M719" i="8"/>
  <c r="J719" i="8"/>
  <c r="I719" i="8" s="1"/>
  <c r="H719" i="8"/>
  <c r="G719" i="8"/>
  <c r="F719" i="8"/>
  <c r="E719" i="8"/>
  <c r="D719" i="8"/>
  <c r="Q718" i="8"/>
  <c r="P718" i="8"/>
  <c r="O718" i="8"/>
  <c r="N718" i="8"/>
  <c r="M718" i="8"/>
  <c r="J718" i="8"/>
  <c r="I718" i="8" s="1"/>
  <c r="H718" i="8"/>
  <c r="G718" i="8"/>
  <c r="F718" i="8"/>
  <c r="E718" i="8"/>
  <c r="D718" i="8"/>
  <c r="Q717" i="8"/>
  <c r="P717" i="8"/>
  <c r="O717" i="8"/>
  <c r="N717" i="8"/>
  <c r="M717" i="8"/>
  <c r="J717" i="8"/>
  <c r="I717" i="8" s="1"/>
  <c r="H717" i="8"/>
  <c r="G717" i="8"/>
  <c r="F717" i="8"/>
  <c r="E717" i="8"/>
  <c r="D717" i="8"/>
  <c r="Q716" i="8"/>
  <c r="P716" i="8"/>
  <c r="O716" i="8"/>
  <c r="N716" i="8"/>
  <c r="M716" i="8"/>
  <c r="J716" i="8"/>
  <c r="I716" i="8" s="1"/>
  <c r="H716" i="8"/>
  <c r="G716" i="8"/>
  <c r="F716" i="8"/>
  <c r="E716" i="8"/>
  <c r="D716" i="8"/>
  <c r="Q715" i="8"/>
  <c r="P715" i="8"/>
  <c r="O715" i="8"/>
  <c r="N715" i="8"/>
  <c r="M715" i="8"/>
  <c r="J715" i="8"/>
  <c r="I715" i="8" s="1"/>
  <c r="H715" i="8"/>
  <c r="G715" i="8"/>
  <c r="F715" i="8"/>
  <c r="E715" i="8"/>
  <c r="D715" i="8"/>
  <c r="Q714" i="8"/>
  <c r="P714" i="8"/>
  <c r="O714" i="8"/>
  <c r="N714" i="8"/>
  <c r="M714" i="8"/>
  <c r="J714" i="8"/>
  <c r="I714" i="8" s="1"/>
  <c r="H714" i="8"/>
  <c r="G714" i="8"/>
  <c r="F714" i="8"/>
  <c r="E714" i="8"/>
  <c r="D714" i="8"/>
  <c r="Q713" i="8"/>
  <c r="P713" i="8"/>
  <c r="O713" i="8"/>
  <c r="N713" i="8"/>
  <c r="M713" i="8"/>
  <c r="J713" i="8"/>
  <c r="I713" i="8" s="1"/>
  <c r="H713" i="8"/>
  <c r="G713" i="8"/>
  <c r="F713" i="8"/>
  <c r="E713" i="8"/>
  <c r="D713" i="8"/>
  <c r="Q712" i="8"/>
  <c r="P712" i="8"/>
  <c r="O712" i="8"/>
  <c r="N712" i="8"/>
  <c r="M712" i="8"/>
  <c r="J712" i="8"/>
  <c r="I712" i="8" s="1"/>
  <c r="H712" i="8"/>
  <c r="G712" i="8"/>
  <c r="F712" i="8"/>
  <c r="E712" i="8"/>
  <c r="D712" i="8"/>
  <c r="Q711" i="8"/>
  <c r="P711" i="8"/>
  <c r="O711" i="8"/>
  <c r="N711" i="8"/>
  <c r="M711" i="8"/>
  <c r="J711" i="8"/>
  <c r="I711" i="8" s="1"/>
  <c r="H711" i="8"/>
  <c r="G711" i="8"/>
  <c r="F711" i="8"/>
  <c r="E711" i="8"/>
  <c r="D711" i="8"/>
  <c r="Q710" i="8"/>
  <c r="P710" i="8"/>
  <c r="O710" i="8"/>
  <c r="N710" i="8"/>
  <c r="M710" i="8"/>
  <c r="J710" i="8"/>
  <c r="I710" i="8" s="1"/>
  <c r="H710" i="8"/>
  <c r="G710" i="8"/>
  <c r="F710" i="8"/>
  <c r="E710" i="8"/>
  <c r="D710" i="8"/>
  <c r="Q709" i="8"/>
  <c r="P709" i="8"/>
  <c r="O709" i="8"/>
  <c r="N709" i="8"/>
  <c r="M709" i="8"/>
  <c r="J709" i="8"/>
  <c r="I709" i="8" s="1"/>
  <c r="H709" i="8"/>
  <c r="G709" i="8"/>
  <c r="F709" i="8"/>
  <c r="E709" i="8"/>
  <c r="D709" i="8"/>
  <c r="Q708" i="8"/>
  <c r="P708" i="8"/>
  <c r="O708" i="8"/>
  <c r="N708" i="8"/>
  <c r="M708" i="8"/>
  <c r="J708" i="8"/>
  <c r="I708" i="8" s="1"/>
  <c r="H708" i="8"/>
  <c r="G708" i="8"/>
  <c r="F708" i="8"/>
  <c r="E708" i="8"/>
  <c r="D708" i="8"/>
  <c r="Q707" i="8"/>
  <c r="P707" i="8"/>
  <c r="O707" i="8"/>
  <c r="N707" i="8"/>
  <c r="M707" i="8"/>
  <c r="J707" i="8"/>
  <c r="I707" i="8" s="1"/>
  <c r="H707" i="8"/>
  <c r="G707" i="8"/>
  <c r="F707" i="8"/>
  <c r="E707" i="8"/>
  <c r="D707" i="8"/>
  <c r="Q706" i="8"/>
  <c r="P706" i="8"/>
  <c r="O706" i="8"/>
  <c r="N706" i="8"/>
  <c r="M706" i="8"/>
  <c r="J706" i="8"/>
  <c r="I706" i="8" s="1"/>
  <c r="H706" i="8"/>
  <c r="G706" i="8"/>
  <c r="F706" i="8"/>
  <c r="E706" i="8"/>
  <c r="D706" i="8"/>
  <c r="Q705" i="8"/>
  <c r="P705" i="8"/>
  <c r="O705" i="8"/>
  <c r="N705" i="8"/>
  <c r="M705" i="8"/>
  <c r="J705" i="8"/>
  <c r="I705" i="8" s="1"/>
  <c r="H705" i="8"/>
  <c r="G705" i="8"/>
  <c r="F705" i="8"/>
  <c r="E705" i="8"/>
  <c r="D705" i="8"/>
  <c r="Q704" i="8"/>
  <c r="P704" i="8"/>
  <c r="O704" i="8"/>
  <c r="N704" i="8"/>
  <c r="M704" i="8"/>
  <c r="J704" i="8"/>
  <c r="I704" i="8" s="1"/>
  <c r="H704" i="8"/>
  <c r="G704" i="8"/>
  <c r="F704" i="8"/>
  <c r="E704" i="8"/>
  <c r="D704" i="8"/>
  <c r="Q703" i="8"/>
  <c r="P703" i="8"/>
  <c r="O703" i="8"/>
  <c r="N703" i="8"/>
  <c r="M703" i="8"/>
  <c r="J703" i="8"/>
  <c r="I703" i="8" s="1"/>
  <c r="H703" i="8"/>
  <c r="G703" i="8"/>
  <c r="F703" i="8"/>
  <c r="E703" i="8"/>
  <c r="D703" i="8"/>
  <c r="Q702" i="8"/>
  <c r="P702" i="8"/>
  <c r="O702" i="8"/>
  <c r="N702" i="8"/>
  <c r="M702" i="8"/>
  <c r="J702" i="8"/>
  <c r="I702" i="8" s="1"/>
  <c r="H702" i="8"/>
  <c r="G702" i="8"/>
  <c r="F702" i="8"/>
  <c r="E702" i="8"/>
  <c r="D702" i="8"/>
  <c r="Q701" i="8"/>
  <c r="P701" i="8"/>
  <c r="O701" i="8"/>
  <c r="N701" i="8"/>
  <c r="M701" i="8"/>
  <c r="J701" i="8"/>
  <c r="I701" i="8" s="1"/>
  <c r="H701" i="8"/>
  <c r="G701" i="8"/>
  <c r="F701" i="8"/>
  <c r="E701" i="8"/>
  <c r="D701" i="8"/>
  <c r="Q700" i="8"/>
  <c r="P700" i="8"/>
  <c r="O700" i="8"/>
  <c r="N700" i="8"/>
  <c r="M700" i="8"/>
  <c r="J700" i="8"/>
  <c r="I700" i="8" s="1"/>
  <c r="H700" i="8"/>
  <c r="G700" i="8"/>
  <c r="F700" i="8"/>
  <c r="E700" i="8"/>
  <c r="D700" i="8"/>
  <c r="Q699" i="8"/>
  <c r="P699" i="8"/>
  <c r="O699" i="8"/>
  <c r="N699" i="8"/>
  <c r="M699" i="8"/>
  <c r="J699" i="8"/>
  <c r="I699" i="8" s="1"/>
  <c r="H699" i="8"/>
  <c r="G699" i="8"/>
  <c r="F699" i="8"/>
  <c r="E699" i="8"/>
  <c r="D699" i="8"/>
  <c r="Q698" i="8"/>
  <c r="P698" i="8"/>
  <c r="O698" i="8"/>
  <c r="N698" i="8"/>
  <c r="M698" i="8"/>
  <c r="J698" i="8"/>
  <c r="I698" i="8" s="1"/>
  <c r="H698" i="8"/>
  <c r="G698" i="8"/>
  <c r="F698" i="8"/>
  <c r="E698" i="8"/>
  <c r="D698" i="8"/>
  <c r="Q697" i="8"/>
  <c r="P697" i="8"/>
  <c r="O697" i="8"/>
  <c r="N697" i="8"/>
  <c r="M697" i="8"/>
  <c r="J697" i="8"/>
  <c r="I697" i="8" s="1"/>
  <c r="H697" i="8"/>
  <c r="G697" i="8"/>
  <c r="F697" i="8"/>
  <c r="E697" i="8"/>
  <c r="D697" i="8"/>
  <c r="Q696" i="8"/>
  <c r="P696" i="8"/>
  <c r="O696" i="8"/>
  <c r="N696" i="8"/>
  <c r="M696" i="8"/>
  <c r="J696" i="8"/>
  <c r="I696" i="8" s="1"/>
  <c r="H696" i="8"/>
  <c r="G696" i="8"/>
  <c r="F696" i="8"/>
  <c r="E696" i="8"/>
  <c r="D696" i="8"/>
  <c r="Q695" i="8"/>
  <c r="P695" i="8"/>
  <c r="O695" i="8"/>
  <c r="N695" i="8"/>
  <c r="M695" i="8"/>
  <c r="J695" i="8"/>
  <c r="I695" i="8" s="1"/>
  <c r="H695" i="8"/>
  <c r="G695" i="8"/>
  <c r="F695" i="8"/>
  <c r="E695" i="8"/>
  <c r="D695" i="8"/>
  <c r="Q694" i="8"/>
  <c r="P694" i="8"/>
  <c r="O694" i="8"/>
  <c r="N694" i="8"/>
  <c r="M694" i="8"/>
  <c r="J694" i="8"/>
  <c r="I694" i="8" s="1"/>
  <c r="H694" i="8"/>
  <c r="G694" i="8"/>
  <c r="F694" i="8"/>
  <c r="E694" i="8"/>
  <c r="D694" i="8"/>
  <c r="Q693" i="8"/>
  <c r="P693" i="8"/>
  <c r="O693" i="8"/>
  <c r="N693" i="8"/>
  <c r="M693" i="8"/>
  <c r="J693" i="8"/>
  <c r="I693" i="8" s="1"/>
  <c r="H693" i="8"/>
  <c r="G693" i="8"/>
  <c r="F693" i="8"/>
  <c r="E693" i="8"/>
  <c r="D693" i="8"/>
  <c r="Q692" i="8"/>
  <c r="P692" i="8"/>
  <c r="O692" i="8"/>
  <c r="N692" i="8"/>
  <c r="M692" i="8"/>
  <c r="J692" i="8"/>
  <c r="I692" i="8" s="1"/>
  <c r="H692" i="8"/>
  <c r="G692" i="8"/>
  <c r="F692" i="8"/>
  <c r="E692" i="8"/>
  <c r="D692" i="8"/>
  <c r="Q691" i="8"/>
  <c r="P691" i="8"/>
  <c r="O691" i="8"/>
  <c r="N691" i="8"/>
  <c r="M691" i="8"/>
  <c r="J691" i="8"/>
  <c r="I691" i="8" s="1"/>
  <c r="H691" i="8"/>
  <c r="G691" i="8"/>
  <c r="F691" i="8"/>
  <c r="E691" i="8"/>
  <c r="D691" i="8"/>
  <c r="Q690" i="8"/>
  <c r="P690" i="8"/>
  <c r="O690" i="8"/>
  <c r="N690" i="8"/>
  <c r="M690" i="8"/>
  <c r="J690" i="8"/>
  <c r="I690" i="8" s="1"/>
  <c r="H690" i="8"/>
  <c r="G690" i="8"/>
  <c r="F690" i="8"/>
  <c r="E690" i="8"/>
  <c r="D690" i="8"/>
  <c r="Q689" i="8"/>
  <c r="P689" i="8"/>
  <c r="O689" i="8"/>
  <c r="N689" i="8"/>
  <c r="M689" i="8"/>
  <c r="J689" i="8"/>
  <c r="I689" i="8" s="1"/>
  <c r="H689" i="8"/>
  <c r="G689" i="8"/>
  <c r="F689" i="8"/>
  <c r="E689" i="8"/>
  <c r="D689" i="8"/>
  <c r="Q688" i="8"/>
  <c r="P688" i="8"/>
  <c r="O688" i="8"/>
  <c r="N688" i="8"/>
  <c r="M688" i="8"/>
  <c r="J688" i="8"/>
  <c r="I688" i="8" s="1"/>
  <c r="H688" i="8"/>
  <c r="G688" i="8"/>
  <c r="F688" i="8"/>
  <c r="E688" i="8"/>
  <c r="D688" i="8"/>
  <c r="Q687" i="8"/>
  <c r="P687" i="8"/>
  <c r="O687" i="8"/>
  <c r="N687" i="8"/>
  <c r="M687" i="8"/>
  <c r="J687" i="8"/>
  <c r="I687" i="8" s="1"/>
  <c r="H687" i="8"/>
  <c r="G687" i="8"/>
  <c r="F687" i="8"/>
  <c r="E687" i="8"/>
  <c r="D687" i="8"/>
  <c r="Q686" i="8"/>
  <c r="P686" i="8"/>
  <c r="O686" i="8"/>
  <c r="N686" i="8"/>
  <c r="M686" i="8"/>
  <c r="J686" i="8"/>
  <c r="I686" i="8" s="1"/>
  <c r="H686" i="8"/>
  <c r="G686" i="8"/>
  <c r="F686" i="8"/>
  <c r="E686" i="8"/>
  <c r="D686" i="8"/>
  <c r="Q685" i="8"/>
  <c r="P685" i="8"/>
  <c r="O685" i="8"/>
  <c r="N685" i="8"/>
  <c r="M685" i="8"/>
  <c r="J685" i="8"/>
  <c r="I685" i="8" s="1"/>
  <c r="H685" i="8"/>
  <c r="G685" i="8"/>
  <c r="F685" i="8"/>
  <c r="E685" i="8"/>
  <c r="D685" i="8"/>
  <c r="Q684" i="8"/>
  <c r="P684" i="8"/>
  <c r="O684" i="8"/>
  <c r="N684" i="8"/>
  <c r="M684" i="8"/>
  <c r="J684" i="8"/>
  <c r="I684" i="8" s="1"/>
  <c r="H684" i="8"/>
  <c r="G684" i="8"/>
  <c r="F684" i="8"/>
  <c r="E684" i="8"/>
  <c r="D684" i="8"/>
  <c r="Q683" i="8"/>
  <c r="P683" i="8"/>
  <c r="O683" i="8"/>
  <c r="N683" i="8"/>
  <c r="M683" i="8"/>
  <c r="J683" i="8"/>
  <c r="I683" i="8" s="1"/>
  <c r="H683" i="8"/>
  <c r="G683" i="8"/>
  <c r="F683" i="8"/>
  <c r="E683" i="8"/>
  <c r="D683" i="8"/>
  <c r="Q682" i="8"/>
  <c r="P682" i="8"/>
  <c r="O682" i="8"/>
  <c r="N682" i="8"/>
  <c r="M682" i="8"/>
  <c r="J682" i="8"/>
  <c r="I682" i="8" s="1"/>
  <c r="H682" i="8"/>
  <c r="G682" i="8"/>
  <c r="F682" i="8"/>
  <c r="E682" i="8"/>
  <c r="D682" i="8"/>
  <c r="R682" i="8" s="1"/>
  <c r="Q681" i="8"/>
  <c r="P681" i="8"/>
  <c r="O681" i="8"/>
  <c r="N681" i="8"/>
  <c r="M681" i="8"/>
  <c r="J681" i="8"/>
  <c r="I681" i="8" s="1"/>
  <c r="H681" i="8"/>
  <c r="G681" i="8"/>
  <c r="F681" i="8"/>
  <c r="E681" i="8"/>
  <c r="D681" i="8"/>
  <c r="Q680" i="8"/>
  <c r="P680" i="8"/>
  <c r="O680" i="8"/>
  <c r="N680" i="8"/>
  <c r="M680" i="8"/>
  <c r="J680" i="8"/>
  <c r="I680" i="8" s="1"/>
  <c r="H680" i="8"/>
  <c r="G680" i="8"/>
  <c r="F680" i="8"/>
  <c r="E680" i="8"/>
  <c r="D680" i="8"/>
  <c r="Q679" i="8"/>
  <c r="P679" i="8"/>
  <c r="O679" i="8"/>
  <c r="N679" i="8"/>
  <c r="M679" i="8"/>
  <c r="J679" i="8"/>
  <c r="I679" i="8" s="1"/>
  <c r="H679" i="8"/>
  <c r="G679" i="8"/>
  <c r="F679" i="8"/>
  <c r="E679" i="8"/>
  <c r="D679" i="8"/>
  <c r="Q678" i="8"/>
  <c r="P678" i="8"/>
  <c r="O678" i="8"/>
  <c r="N678" i="8"/>
  <c r="M678" i="8"/>
  <c r="J678" i="8"/>
  <c r="I678" i="8" s="1"/>
  <c r="H678" i="8"/>
  <c r="G678" i="8"/>
  <c r="F678" i="8"/>
  <c r="E678" i="8"/>
  <c r="D678" i="8"/>
  <c r="Q677" i="8"/>
  <c r="P677" i="8"/>
  <c r="O677" i="8"/>
  <c r="N677" i="8"/>
  <c r="M677" i="8"/>
  <c r="J677" i="8"/>
  <c r="I677" i="8" s="1"/>
  <c r="H677" i="8"/>
  <c r="G677" i="8"/>
  <c r="F677" i="8"/>
  <c r="E677" i="8"/>
  <c r="D677" i="8"/>
  <c r="Q676" i="8"/>
  <c r="P676" i="8"/>
  <c r="O676" i="8"/>
  <c r="N676" i="8"/>
  <c r="M676" i="8"/>
  <c r="J676" i="8"/>
  <c r="I676" i="8" s="1"/>
  <c r="H676" i="8"/>
  <c r="G676" i="8"/>
  <c r="F676" i="8"/>
  <c r="E676" i="8"/>
  <c r="D676" i="8"/>
  <c r="Q675" i="8"/>
  <c r="P675" i="8"/>
  <c r="O675" i="8"/>
  <c r="N675" i="8"/>
  <c r="M675" i="8"/>
  <c r="J675" i="8"/>
  <c r="I675" i="8" s="1"/>
  <c r="H675" i="8"/>
  <c r="G675" i="8"/>
  <c r="F675" i="8"/>
  <c r="E675" i="8"/>
  <c r="D675" i="8"/>
  <c r="Q674" i="8"/>
  <c r="P674" i="8"/>
  <c r="O674" i="8"/>
  <c r="N674" i="8"/>
  <c r="M674" i="8"/>
  <c r="J674" i="8"/>
  <c r="I674" i="8" s="1"/>
  <c r="H674" i="8"/>
  <c r="G674" i="8"/>
  <c r="F674" i="8"/>
  <c r="E674" i="8"/>
  <c r="D674" i="8"/>
  <c r="Q673" i="8"/>
  <c r="P673" i="8"/>
  <c r="O673" i="8"/>
  <c r="N673" i="8"/>
  <c r="M673" i="8"/>
  <c r="J673" i="8"/>
  <c r="H673" i="8"/>
  <c r="G673" i="8"/>
  <c r="F673" i="8"/>
  <c r="E673" i="8"/>
  <c r="D673" i="8"/>
  <c r="Q672" i="8"/>
  <c r="P672" i="8"/>
  <c r="O672" i="8"/>
  <c r="N672" i="8"/>
  <c r="M672" i="8"/>
  <c r="J672" i="8"/>
  <c r="I672" i="8"/>
  <c r="H672" i="8"/>
  <c r="G672" i="8"/>
  <c r="F672" i="8"/>
  <c r="E672" i="8"/>
  <c r="D672" i="8"/>
  <c r="Q671" i="8"/>
  <c r="P671" i="8"/>
  <c r="O671" i="8"/>
  <c r="N671" i="8"/>
  <c r="M671" i="8"/>
  <c r="J671" i="8"/>
  <c r="I671" i="8"/>
  <c r="H671" i="8"/>
  <c r="G671" i="8"/>
  <c r="F671" i="8"/>
  <c r="E671" i="8"/>
  <c r="D671" i="8"/>
  <c r="Q670" i="8"/>
  <c r="P670" i="8"/>
  <c r="O670" i="8"/>
  <c r="N670" i="8"/>
  <c r="M670" i="8"/>
  <c r="J670" i="8"/>
  <c r="I670" i="8"/>
  <c r="H670" i="8"/>
  <c r="G670" i="8"/>
  <c r="F670" i="8"/>
  <c r="E670" i="8"/>
  <c r="D670" i="8"/>
  <c r="Q669" i="8"/>
  <c r="P669" i="8"/>
  <c r="O669" i="8"/>
  <c r="N669" i="8"/>
  <c r="M669" i="8"/>
  <c r="J669" i="8"/>
  <c r="I669" i="8"/>
  <c r="H669" i="8"/>
  <c r="G669" i="8"/>
  <c r="F669" i="8"/>
  <c r="E669" i="8"/>
  <c r="D669" i="8"/>
  <c r="Q668" i="8"/>
  <c r="P668" i="8"/>
  <c r="O668" i="8"/>
  <c r="N668" i="8"/>
  <c r="M668" i="8"/>
  <c r="J668" i="8"/>
  <c r="I668" i="8"/>
  <c r="H668" i="8"/>
  <c r="G668" i="8"/>
  <c r="F668" i="8"/>
  <c r="E668" i="8"/>
  <c r="D668" i="8"/>
  <c r="Q667" i="8"/>
  <c r="P667" i="8"/>
  <c r="O667" i="8"/>
  <c r="N667" i="8"/>
  <c r="M667" i="8"/>
  <c r="J667" i="8"/>
  <c r="I667" i="8"/>
  <c r="H667" i="8"/>
  <c r="G667" i="8"/>
  <c r="F667" i="8"/>
  <c r="E667" i="8"/>
  <c r="D667" i="8"/>
  <c r="Q666" i="8"/>
  <c r="P666" i="8"/>
  <c r="O666" i="8"/>
  <c r="N666" i="8"/>
  <c r="M666" i="8"/>
  <c r="J666" i="8"/>
  <c r="I666" i="8"/>
  <c r="H666" i="8"/>
  <c r="G666" i="8"/>
  <c r="F666" i="8"/>
  <c r="E666" i="8"/>
  <c r="D666" i="8"/>
  <c r="Q665" i="8"/>
  <c r="P665" i="8"/>
  <c r="O665" i="8"/>
  <c r="N665" i="8"/>
  <c r="M665" i="8"/>
  <c r="J665" i="8"/>
  <c r="H665" i="8"/>
  <c r="G665" i="8"/>
  <c r="F665" i="8"/>
  <c r="E665" i="8"/>
  <c r="D665" i="8"/>
  <c r="Q664" i="8"/>
  <c r="P664" i="8"/>
  <c r="O664" i="8"/>
  <c r="N664" i="8"/>
  <c r="M664" i="8"/>
  <c r="J664" i="8"/>
  <c r="I664" i="8" s="1"/>
  <c r="H664" i="8"/>
  <c r="G664" i="8"/>
  <c r="F664" i="8"/>
  <c r="E664" i="8"/>
  <c r="D664" i="8"/>
  <c r="Q663" i="8"/>
  <c r="P663" i="8"/>
  <c r="O663" i="8"/>
  <c r="N663" i="8"/>
  <c r="M663" i="8"/>
  <c r="J663" i="8"/>
  <c r="I663" i="8" s="1"/>
  <c r="H663" i="8"/>
  <c r="G663" i="8"/>
  <c r="F663" i="8"/>
  <c r="E663" i="8"/>
  <c r="D663" i="8"/>
  <c r="Q662" i="8"/>
  <c r="P662" i="8"/>
  <c r="O662" i="8"/>
  <c r="N662" i="8"/>
  <c r="M662" i="8"/>
  <c r="J662" i="8"/>
  <c r="I662" i="8" s="1"/>
  <c r="H662" i="8"/>
  <c r="G662" i="8"/>
  <c r="F662" i="8"/>
  <c r="E662" i="8"/>
  <c r="D662" i="8"/>
  <c r="Q661" i="8"/>
  <c r="P661" i="8"/>
  <c r="O661" i="8"/>
  <c r="N661" i="8"/>
  <c r="M661" i="8"/>
  <c r="J661" i="8"/>
  <c r="H661" i="8"/>
  <c r="G661" i="8"/>
  <c r="F661" i="8"/>
  <c r="E661" i="8"/>
  <c r="D661" i="8"/>
  <c r="Q660" i="8"/>
  <c r="P660" i="8"/>
  <c r="O660" i="8"/>
  <c r="N660" i="8"/>
  <c r="M660" i="8"/>
  <c r="J660" i="8"/>
  <c r="I660" i="8" s="1"/>
  <c r="H660" i="8"/>
  <c r="G660" i="8"/>
  <c r="F660" i="8"/>
  <c r="E660" i="8"/>
  <c r="D660" i="8"/>
  <c r="Q659" i="8"/>
  <c r="P659" i="8"/>
  <c r="O659" i="8"/>
  <c r="N659" i="8"/>
  <c r="M659" i="8"/>
  <c r="J659" i="8"/>
  <c r="I659" i="8" s="1"/>
  <c r="H659" i="8"/>
  <c r="G659" i="8"/>
  <c r="F659" i="8"/>
  <c r="E659" i="8"/>
  <c r="D659" i="8"/>
  <c r="Q658" i="8"/>
  <c r="P658" i="8"/>
  <c r="O658" i="8"/>
  <c r="N658" i="8"/>
  <c r="M658" i="8"/>
  <c r="J658" i="8"/>
  <c r="I658" i="8" s="1"/>
  <c r="H658" i="8"/>
  <c r="G658" i="8"/>
  <c r="F658" i="8"/>
  <c r="E658" i="8"/>
  <c r="D658" i="8"/>
  <c r="Q657" i="8"/>
  <c r="P657" i="8"/>
  <c r="O657" i="8"/>
  <c r="N657" i="8"/>
  <c r="M657" i="8"/>
  <c r="J657" i="8"/>
  <c r="I657" i="8" s="1"/>
  <c r="H657" i="8"/>
  <c r="G657" i="8"/>
  <c r="F657" i="8"/>
  <c r="E657" i="8"/>
  <c r="D657" i="8"/>
  <c r="Q656" i="8"/>
  <c r="P656" i="8"/>
  <c r="O656" i="8"/>
  <c r="N656" i="8"/>
  <c r="M656" i="8"/>
  <c r="J656" i="8"/>
  <c r="I656" i="8" s="1"/>
  <c r="H656" i="8"/>
  <c r="G656" i="8"/>
  <c r="F656" i="8"/>
  <c r="E656" i="8"/>
  <c r="D656" i="8"/>
  <c r="Q655" i="8"/>
  <c r="P655" i="8"/>
  <c r="O655" i="8"/>
  <c r="N655" i="8"/>
  <c r="M655" i="8"/>
  <c r="J655" i="8"/>
  <c r="I655" i="8" s="1"/>
  <c r="H655" i="8"/>
  <c r="G655" i="8"/>
  <c r="F655" i="8"/>
  <c r="E655" i="8"/>
  <c r="D655" i="8"/>
  <c r="Q654" i="8"/>
  <c r="P654" i="8"/>
  <c r="O654" i="8"/>
  <c r="N654" i="8"/>
  <c r="M654" i="8"/>
  <c r="J654" i="8"/>
  <c r="I654" i="8" s="1"/>
  <c r="H654" i="8"/>
  <c r="G654" i="8"/>
  <c r="F654" i="8"/>
  <c r="E654" i="8"/>
  <c r="D654" i="8"/>
  <c r="Q653" i="8"/>
  <c r="P653" i="8"/>
  <c r="O653" i="8"/>
  <c r="N653" i="8"/>
  <c r="M653" i="8"/>
  <c r="J653" i="8"/>
  <c r="I653" i="8" s="1"/>
  <c r="H653" i="8"/>
  <c r="G653" i="8"/>
  <c r="F653" i="8"/>
  <c r="E653" i="8"/>
  <c r="D653" i="8"/>
  <c r="Q652" i="8"/>
  <c r="P652" i="8"/>
  <c r="O652" i="8"/>
  <c r="N652" i="8"/>
  <c r="M652" i="8"/>
  <c r="J652" i="8"/>
  <c r="I652" i="8" s="1"/>
  <c r="H652" i="8"/>
  <c r="G652" i="8"/>
  <c r="F652" i="8"/>
  <c r="E652" i="8"/>
  <c r="D652" i="8"/>
  <c r="Q651" i="8"/>
  <c r="P651" i="8"/>
  <c r="O651" i="8"/>
  <c r="N651" i="8"/>
  <c r="M651" i="8"/>
  <c r="J651" i="8"/>
  <c r="I651" i="8" s="1"/>
  <c r="H651" i="8"/>
  <c r="G651" i="8"/>
  <c r="F651" i="8"/>
  <c r="E651" i="8"/>
  <c r="D651" i="8"/>
  <c r="R651" i="8" s="1"/>
  <c r="Q650" i="8"/>
  <c r="P650" i="8"/>
  <c r="O650" i="8"/>
  <c r="N650" i="8"/>
  <c r="M650" i="8"/>
  <c r="J650" i="8"/>
  <c r="I650" i="8" s="1"/>
  <c r="H650" i="8"/>
  <c r="G650" i="8"/>
  <c r="F650" i="8"/>
  <c r="E650" i="8"/>
  <c r="D650" i="8"/>
  <c r="Q649" i="8"/>
  <c r="P649" i="8"/>
  <c r="O649" i="8"/>
  <c r="N649" i="8"/>
  <c r="M649" i="8"/>
  <c r="J649" i="8"/>
  <c r="I649" i="8" s="1"/>
  <c r="H649" i="8"/>
  <c r="G649" i="8"/>
  <c r="F649" i="8"/>
  <c r="E649" i="8"/>
  <c r="D649" i="8"/>
  <c r="Q648" i="8"/>
  <c r="P648" i="8"/>
  <c r="O648" i="8"/>
  <c r="N648" i="8"/>
  <c r="M648" i="8"/>
  <c r="J648" i="8"/>
  <c r="I648" i="8" s="1"/>
  <c r="H648" i="8"/>
  <c r="G648" i="8"/>
  <c r="F648" i="8"/>
  <c r="E648" i="8"/>
  <c r="D648" i="8"/>
  <c r="Q647" i="8"/>
  <c r="P647" i="8"/>
  <c r="O647" i="8"/>
  <c r="N647" i="8"/>
  <c r="M647" i="8"/>
  <c r="J647" i="8"/>
  <c r="I647" i="8" s="1"/>
  <c r="H647" i="8"/>
  <c r="G647" i="8"/>
  <c r="F647" i="8"/>
  <c r="E647" i="8"/>
  <c r="D647" i="8"/>
  <c r="Q646" i="8"/>
  <c r="P646" i="8"/>
  <c r="O646" i="8"/>
  <c r="N646" i="8"/>
  <c r="M646" i="8"/>
  <c r="J646" i="8"/>
  <c r="I646" i="8" s="1"/>
  <c r="H646" i="8"/>
  <c r="G646" i="8"/>
  <c r="F646" i="8"/>
  <c r="E646" i="8"/>
  <c r="D646" i="8"/>
  <c r="Q645" i="8"/>
  <c r="P645" i="8"/>
  <c r="O645" i="8"/>
  <c r="N645" i="8"/>
  <c r="M645" i="8"/>
  <c r="J645" i="8"/>
  <c r="I645" i="8" s="1"/>
  <c r="H645" i="8"/>
  <c r="G645" i="8"/>
  <c r="F645" i="8"/>
  <c r="E645" i="8"/>
  <c r="D645" i="8"/>
  <c r="Q644" i="8"/>
  <c r="P644" i="8"/>
  <c r="O644" i="8"/>
  <c r="N644" i="8"/>
  <c r="M644" i="8"/>
  <c r="J644" i="8"/>
  <c r="I644" i="8" s="1"/>
  <c r="H644" i="8"/>
  <c r="G644" i="8"/>
  <c r="F644" i="8"/>
  <c r="E644" i="8"/>
  <c r="D644" i="8"/>
  <c r="Q643" i="8"/>
  <c r="P643" i="8"/>
  <c r="O643" i="8"/>
  <c r="N643" i="8"/>
  <c r="M643" i="8"/>
  <c r="J643" i="8"/>
  <c r="I643" i="8" s="1"/>
  <c r="H643" i="8"/>
  <c r="G643" i="8"/>
  <c r="F643" i="8"/>
  <c r="E643" i="8"/>
  <c r="D643" i="8"/>
  <c r="Q642" i="8"/>
  <c r="P642" i="8"/>
  <c r="O642" i="8"/>
  <c r="N642" i="8"/>
  <c r="M642" i="8"/>
  <c r="J642" i="8"/>
  <c r="I642" i="8" s="1"/>
  <c r="H642" i="8"/>
  <c r="G642" i="8"/>
  <c r="F642" i="8"/>
  <c r="E642" i="8"/>
  <c r="D642" i="8"/>
  <c r="Q641" i="8"/>
  <c r="P641" i="8"/>
  <c r="O641" i="8"/>
  <c r="N641" i="8"/>
  <c r="M641" i="8"/>
  <c r="J641" i="8"/>
  <c r="I641" i="8" s="1"/>
  <c r="H641" i="8"/>
  <c r="G641" i="8"/>
  <c r="F641" i="8"/>
  <c r="E641" i="8"/>
  <c r="D641" i="8"/>
  <c r="Q640" i="8"/>
  <c r="P640" i="8"/>
  <c r="O640" i="8"/>
  <c r="N640" i="8"/>
  <c r="M640" i="8"/>
  <c r="J640" i="8"/>
  <c r="I640" i="8" s="1"/>
  <c r="H640" i="8"/>
  <c r="G640" i="8"/>
  <c r="F640" i="8"/>
  <c r="E640" i="8"/>
  <c r="D640" i="8"/>
  <c r="Q639" i="8"/>
  <c r="P639" i="8"/>
  <c r="O639" i="8"/>
  <c r="N639" i="8"/>
  <c r="M639" i="8"/>
  <c r="J639" i="8"/>
  <c r="I639" i="8" s="1"/>
  <c r="H639" i="8"/>
  <c r="G639" i="8"/>
  <c r="F639" i="8"/>
  <c r="E639" i="8"/>
  <c r="D639" i="8"/>
  <c r="R639" i="8" s="1"/>
  <c r="Q638" i="8"/>
  <c r="P638" i="8"/>
  <c r="O638" i="8"/>
  <c r="N638" i="8"/>
  <c r="M638" i="8"/>
  <c r="J638" i="8"/>
  <c r="I638" i="8" s="1"/>
  <c r="H638" i="8"/>
  <c r="G638" i="8"/>
  <c r="F638" i="8"/>
  <c r="E638" i="8"/>
  <c r="D638" i="8"/>
  <c r="Q637" i="8"/>
  <c r="P637" i="8"/>
  <c r="O637" i="8"/>
  <c r="N637" i="8"/>
  <c r="M637" i="8"/>
  <c r="J637" i="8"/>
  <c r="I637" i="8" s="1"/>
  <c r="H637" i="8"/>
  <c r="G637" i="8"/>
  <c r="F637" i="8"/>
  <c r="E637" i="8"/>
  <c r="D637" i="8"/>
  <c r="Q636" i="8"/>
  <c r="P636" i="8"/>
  <c r="O636" i="8"/>
  <c r="N636" i="8"/>
  <c r="M636" i="8"/>
  <c r="J636" i="8"/>
  <c r="I636" i="8" s="1"/>
  <c r="H636" i="8"/>
  <c r="G636" i="8"/>
  <c r="F636" i="8"/>
  <c r="E636" i="8"/>
  <c r="D636" i="8"/>
  <c r="Q635" i="8"/>
  <c r="P635" i="8"/>
  <c r="O635" i="8"/>
  <c r="N635" i="8"/>
  <c r="M635" i="8"/>
  <c r="J635" i="8"/>
  <c r="I635" i="8" s="1"/>
  <c r="H635" i="8"/>
  <c r="G635" i="8"/>
  <c r="F635" i="8"/>
  <c r="E635" i="8"/>
  <c r="D635" i="8"/>
  <c r="Q634" i="8"/>
  <c r="P634" i="8"/>
  <c r="O634" i="8"/>
  <c r="N634" i="8"/>
  <c r="M634" i="8"/>
  <c r="J634" i="8"/>
  <c r="I634" i="8" s="1"/>
  <c r="H634" i="8"/>
  <c r="G634" i="8"/>
  <c r="F634" i="8"/>
  <c r="E634" i="8"/>
  <c r="D634" i="8"/>
  <c r="Q633" i="8"/>
  <c r="P633" i="8"/>
  <c r="O633" i="8"/>
  <c r="N633" i="8"/>
  <c r="M633" i="8"/>
  <c r="J633" i="8"/>
  <c r="I633" i="8" s="1"/>
  <c r="H633" i="8"/>
  <c r="G633" i="8"/>
  <c r="F633" i="8"/>
  <c r="E633" i="8"/>
  <c r="D633" i="8"/>
  <c r="Q632" i="8"/>
  <c r="P632" i="8"/>
  <c r="O632" i="8"/>
  <c r="N632" i="8"/>
  <c r="M632" i="8"/>
  <c r="J632" i="8"/>
  <c r="I632" i="8" s="1"/>
  <c r="H632" i="8"/>
  <c r="G632" i="8"/>
  <c r="F632" i="8"/>
  <c r="E632" i="8"/>
  <c r="D632" i="8"/>
  <c r="Q631" i="8"/>
  <c r="P631" i="8"/>
  <c r="O631" i="8"/>
  <c r="N631" i="8"/>
  <c r="M631" i="8"/>
  <c r="J631" i="8"/>
  <c r="I631" i="8" s="1"/>
  <c r="H631" i="8"/>
  <c r="G631" i="8"/>
  <c r="F631" i="8"/>
  <c r="E631" i="8"/>
  <c r="D631" i="8"/>
  <c r="Q630" i="8"/>
  <c r="P630" i="8"/>
  <c r="O630" i="8"/>
  <c r="N630" i="8"/>
  <c r="M630" i="8"/>
  <c r="J630" i="8"/>
  <c r="I630" i="8" s="1"/>
  <c r="H630" i="8"/>
  <c r="G630" i="8"/>
  <c r="F630" i="8"/>
  <c r="E630" i="8"/>
  <c r="D630" i="8"/>
  <c r="Q629" i="8"/>
  <c r="P629" i="8"/>
  <c r="O629" i="8"/>
  <c r="N629" i="8"/>
  <c r="M629" i="8"/>
  <c r="J629" i="8"/>
  <c r="I629" i="8" s="1"/>
  <c r="H629" i="8"/>
  <c r="G629" i="8"/>
  <c r="F629" i="8"/>
  <c r="E629" i="8"/>
  <c r="D629" i="8"/>
  <c r="Q628" i="8"/>
  <c r="P628" i="8"/>
  <c r="O628" i="8"/>
  <c r="N628" i="8"/>
  <c r="M628" i="8"/>
  <c r="J628" i="8"/>
  <c r="I628" i="8" s="1"/>
  <c r="H628" i="8"/>
  <c r="G628" i="8"/>
  <c r="F628" i="8"/>
  <c r="E628" i="8"/>
  <c r="D628" i="8"/>
  <c r="Q627" i="8"/>
  <c r="P627" i="8"/>
  <c r="O627" i="8"/>
  <c r="N627" i="8"/>
  <c r="M627" i="8"/>
  <c r="J627" i="8"/>
  <c r="I627" i="8" s="1"/>
  <c r="H627" i="8"/>
  <c r="G627" i="8"/>
  <c r="F627" i="8"/>
  <c r="E627" i="8"/>
  <c r="D627" i="8"/>
  <c r="Q626" i="8"/>
  <c r="P626" i="8"/>
  <c r="O626" i="8"/>
  <c r="N626" i="8"/>
  <c r="M626" i="8"/>
  <c r="J626" i="8"/>
  <c r="I626" i="8" s="1"/>
  <c r="H626" i="8"/>
  <c r="G626" i="8"/>
  <c r="F626" i="8"/>
  <c r="E626" i="8"/>
  <c r="D626" i="8"/>
  <c r="Q625" i="8"/>
  <c r="P625" i="8"/>
  <c r="O625" i="8"/>
  <c r="N625" i="8"/>
  <c r="M625" i="8"/>
  <c r="J625" i="8"/>
  <c r="I625" i="8" s="1"/>
  <c r="H625" i="8"/>
  <c r="G625" i="8"/>
  <c r="F625" i="8"/>
  <c r="E625" i="8"/>
  <c r="D625" i="8"/>
  <c r="Q624" i="8"/>
  <c r="P624" i="8"/>
  <c r="O624" i="8"/>
  <c r="N624" i="8"/>
  <c r="M624" i="8"/>
  <c r="J624" i="8"/>
  <c r="I624" i="8" s="1"/>
  <c r="H624" i="8"/>
  <c r="G624" i="8"/>
  <c r="F624" i="8"/>
  <c r="E624" i="8"/>
  <c r="D624" i="8"/>
  <c r="Q623" i="8"/>
  <c r="P623" i="8"/>
  <c r="O623" i="8"/>
  <c r="N623" i="8"/>
  <c r="M623" i="8"/>
  <c r="J623" i="8"/>
  <c r="I623" i="8" s="1"/>
  <c r="H623" i="8"/>
  <c r="G623" i="8"/>
  <c r="F623" i="8"/>
  <c r="E623" i="8"/>
  <c r="D623" i="8"/>
  <c r="Q622" i="8"/>
  <c r="P622" i="8"/>
  <c r="O622" i="8"/>
  <c r="N622" i="8"/>
  <c r="M622" i="8"/>
  <c r="J622" i="8"/>
  <c r="I622" i="8" s="1"/>
  <c r="H622" i="8"/>
  <c r="G622" i="8"/>
  <c r="F622" i="8"/>
  <c r="E622" i="8"/>
  <c r="D622" i="8"/>
  <c r="Q621" i="8"/>
  <c r="P621" i="8"/>
  <c r="O621" i="8"/>
  <c r="N621" i="8"/>
  <c r="M621" i="8"/>
  <c r="J621" i="8"/>
  <c r="I621" i="8" s="1"/>
  <c r="H621" i="8"/>
  <c r="G621" i="8"/>
  <c r="F621" i="8"/>
  <c r="E621" i="8"/>
  <c r="D621" i="8"/>
  <c r="Q620" i="8"/>
  <c r="P620" i="8"/>
  <c r="O620" i="8"/>
  <c r="N620" i="8"/>
  <c r="M620" i="8"/>
  <c r="J620" i="8"/>
  <c r="I620" i="8" s="1"/>
  <c r="H620" i="8"/>
  <c r="G620" i="8"/>
  <c r="F620" i="8"/>
  <c r="E620" i="8"/>
  <c r="D620" i="8"/>
  <c r="Q619" i="8"/>
  <c r="P619" i="8"/>
  <c r="O619" i="8"/>
  <c r="N619" i="8"/>
  <c r="M619" i="8"/>
  <c r="J619" i="8"/>
  <c r="I619" i="8" s="1"/>
  <c r="H619" i="8"/>
  <c r="G619" i="8"/>
  <c r="F619" i="8"/>
  <c r="E619" i="8"/>
  <c r="D619" i="8"/>
  <c r="Q618" i="8"/>
  <c r="P618" i="8"/>
  <c r="O618" i="8"/>
  <c r="N618" i="8"/>
  <c r="M618" i="8"/>
  <c r="J618" i="8"/>
  <c r="I618" i="8" s="1"/>
  <c r="H618" i="8"/>
  <c r="G618" i="8"/>
  <c r="F618" i="8"/>
  <c r="E618" i="8"/>
  <c r="D618" i="8"/>
  <c r="Q617" i="8"/>
  <c r="P617" i="8"/>
  <c r="O617" i="8"/>
  <c r="N617" i="8"/>
  <c r="M617" i="8"/>
  <c r="J617" i="8"/>
  <c r="I617" i="8" s="1"/>
  <c r="H617" i="8"/>
  <c r="G617" i="8"/>
  <c r="F617" i="8"/>
  <c r="E617" i="8"/>
  <c r="D617" i="8"/>
  <c r="Q616" i="8"/>
  <c r="P616" i="8"/>
  <c r="O616" i="8"/>
  <c r="N616" i="8"/>
  <c r="M616" i="8"/>
  <c r="J616" i="8"/>
  <c r="I616" i="8" s="1"/>
  <c r="H616" i="8"/>
  <c r="G616" i="8"/>
  <c r="F616" i="8"/>
  <c r="E616" i="8"/>
  <c r="D616" i="8"/>
  <c r="Q615" i="8"/>
  <c r="P615" i="8"/>
  <c r="O615" i="8"/>
  <c r="N615" i="8"/>
  <c r="M615" i="8"/>
  <c r="J615" i="8"/>
  <c r="I615" i="8" s="1"/>
  <c r="H615" i="8"/>
  <c r="G615" i="8"/>
  <c r="F615" i="8"/>
  <c r="E615" i="8"/>
  <c r="D615" i="8"/>
  <c r="Q614" i="8"/>
  <c r="P614" i="8"/>
  <c r="O614" i="8"/>
  <c r="N614" i="8"/>
  <c r="M614" i="8"/>
  <c r="J614" i="8"/>
  <c r="I614" i="8" s="1"/>
  <c r="H614" i="8"/>
  <c r="G614" i="8"/>
  <c r="F614" i="8"/>
  <c r="E614" i="8"/>
  <c r="D614" i="8"/>
  <c r="Q613" i="8"/>
  <c r="P613" i="8"/>
  <c r="O613" i="8"/>
  <c r="N613" i="8"/>
  <c r="M613" i="8"/>
  <c r="J613" i="8"/>
  <c r="I613" i="8" s="1"/>
  <c r="H613" i="8"/>
  <c r="G613" i="8"/>
  <c r="F613" i="8"/>
  <c r="E613" i="8"/>
  <c r="D613" i="8"/>
  <c r="Q612" i="8"/>
  <c r="P612" i="8"/>
  <c r="O612" i="8"/>
  <c r="N612" i="8"/>
  <c r="M612" i="8"/>
  <c r="J612" i="8"/>
  <c r="I612" i="8" s="1"/>
  <c r="H612" i="8"/>
  <c r="G612" i="8"/>
  <c r="F612" i="8"/>
  <c r="E612" i="8"/>
  <c r="D612" i="8"/>
  <c r="Q611" i="8"/>
  <c r="P611" i="8"/>
  <c r="O611" i="8"/>
  <c r="N611" i="8"/>
  <c r="M611" i="8"/>
  <c r="J611" i="8"/>
  <c r="I611" i="8" s="1"/>
  <c r="H611" i="8"/>
  <c r="G611" i="8"/>
  <c r="F611" i="8"/>
  <c r="E611" i="8"/>
  <c r="D611" i="8"/>
  <c r="Q610" i="8"/>
  <c r="P610" i="8"/>
  <c r="O610" i="8"/>
  <c r="N610" i="8"/>
  <c r="M610" i="8"/>
  <c r="J610" i="8"/>
  <c r="I610" i="8" s="1"/>
  <c r="H610" i="8"/>
  <c r="G610" i="8"/>
  <c r="F610" i="8"/>
  <c r="E610" i="8"/>
  <c r="D610" i="8"/>
  <c r="Q609" i="8"/>
  <c r="P609" i="8"/>
  <c r="O609" i="8"/>
  <c r="N609" i="8"/>
  <c r="M609" i="8"/>
  <c r="J609" i="8"/>
  <c r="I609" i="8" s="1"/>
  <c r="H609" i="8"/>
  <c r="G609" i="8"/>
  <c r="F609" i="8"/>
  <c r="E609" i="8"/>
  <c r="D609" i="8"/>
  <c r="Q608" i="8"/>
  <c r="P608" i="8"/>
  <c r="O608" i="8"/>
  <c r="N608" i="8"/>
  <c r="M608" i="8"/>
  <c r="J608" i="8"/>
  <c r="I608" i="8" s="1"/>
  <c r="H608" i="8"/>
  <c r="G608" i="8"/>
  <c r="F608" i="8"/>
  <c r="E608" i="8"/>
  <c r="D608" i="8"/>
  <c r="Q607" i="8"/>
  <c r="P607" i="8"/>
  <c r="O607" i="8"/>
  <c r="N607" i="8"/>
  <c r="M607" i="8"/>
  <c r="J607" i="8"/>
  <c r="I607" i="8" s="1"/>
  <c r="H607" i="8"/>
  <c r="G607" i="8"/>
  <c r="F607" i="8"/>
  <c r="E607" i="8"/>
  <c r="D607" i="8"/>
  <c r="Q606" i="8"/>
  <c r="P606" i="8"/>
  <c r="O606" i="8"/>
  <c r="N606" i="8"/>
  <c r="M606" i="8"/>
  <c r="J606" i="8"/>
  <c r="I606" i="8" s="1"/>
  <c r="H606" i="8"/>
  <c r="G606" i="8"/>
  <c r="F606" i="8"/>
  <c r="E606" i="8"/>
  <c r="D606" i="8"/>
  <c r="Q605" i="8"/>
  <c r="P605" i="8"/>
  <c r="O605" i="8"/>
  <c r="N605" i="8"/>
  <c r="M605" i="8"/>
  <c r="J605" i="8"/>
  <c r="I605" i="8" s="1"/>
  <c r="H605" i="8"/>
  <c r="G605" i="8"/>
  <c r="F605" i="8"/>
  <c r="E605" i="8"/>
  <c r="D605" i="8"/>
  <c r="Q604" i="8"/>
  <c r="P604" i="8"/>
  <c r="O604" i="8"/>
  <c r="N604" i="8"/>
  <c r="M604" i="8"/>
  <c r="J604" i="8"/>
  <c r="I604" i="8" s="1"/>
  <c r="H604" i="8"/>
  <c r="G604" i="8"/>
  <c r="F604" i="8"/>
  <c r="E604" i="8"/>
  <c r="D604" i="8"/>
  <c r="Q603" i="8"/>
  <c r="P603" i="8"/>
  <c r="O603" i="8"/>
  <c r="N603" i="8"/>
  <c r="M603" i="8"/>
  <c r="J603" i="8"/>
  <c r="I603" i="8" s="1"/>
  <c r="H603" i="8"/>
  <c r="G603" i="8"/>
  <c r="F603" i="8"/>
  <c r="E603" i="8"/>
  <c r="D603" i="8"/>
  <c r="Q602" i="8"/>
  <c r="P602" i="8"/>
  <c r="O602" i="8"/>
  <c r="N602" i="8"/>
  <c r="M602" i="8"/>
  <c r="J602" i="8"/>
  <c r="I602" i="8" s="1"/>
  <c r="H602" i="8"/>
  <c r="G602" i="8"/>
  <c r="F602" i="8"/>
  <c r="E602" i="8"/>
  <c r="D602" i="8"/>
  <c r="Q601" i="8"/>
  <c r="P601" i="8"/>
  <c r="O601" i="8"/>
  <c r="N601" i="8"/>
  <c r="M601" i="8"/>
  <c r="J601" i="8"/>
  <c r="I601" i="8" s="1"/>
  <c r="H601" i="8"/>
  <c r="G601" i="8"/>
  <c r="F601" i="8"/>
  <c r="E601" i="8"/>
  <c r="D601" i="8"/>
  <c r="Q600" i="8"/>
  <c r="P600" i="8"/>
  <c r="O600" i="8"/>
  <c r="N600" i="8"/>
  <c r="M600" i="8"/>
  <c r="J600" i="8"/>
  <c r="I600" i="8" s="1"/>
  <c r="H600" i="8"/>
  <c r="G600" i="8"/>
  <c r="F600" i="8"/>
  <c r="E600" i="8"/>
  <c r="D600" i="8"/>
  <c r="Q599" i="8"/>
  <c r="P599" i="8"/>
  <c r="O599" i="8"/>
  <c r="N599" i="8"/>
  <c r="M599" i="8"/>
  <c r="J599" i="8"/>
  <c r="I599" i="8" s="1"/>
  <c r="H599" i="8"/>
  <c r="G599" i="8"/>
  <c r="F599" i="8"/>
  <c r="E599" i="8"/>
  <c r="D599" i="8"/>
  <c r="Q598" i="8"/>
  <c r="P598" i="8"/>
  <c r="O598" i="8"/>
  <c r="N598" i="8"/>
  <c r="M598" i="8"/>
  <c r="J598" i="8"/>
  <c r="I598" i="8" s="1"/>
  <c r="H598" i="8"/>
  <c r="G598" i="8"/>
  <c r="F598" i="8"/>
  <c r="E598" i="8"/>
  <c r="D598" i="8"/>
  <c r="Q597" i="8"/>
  <c r="P597" i="8"/>
  <c r="O597" i="8"/>
  <c r="N597" i="8"/>
  <c r="M597" i="8"/>
  <c r="J597" i="8"/>
  <c r="I597" i="8" s="1"/>
  <c r="H597" i="8"/>
  <c r="G597" i="8"/>
  <c r="F597" i="8"/>
  <c r="E597" i="8"/>
  <c r="D597" i="8"/>
  <c r="Q596" i="8"/>
  <c r="P596" i="8"/>
  <c r="O596" i="8"/>
  <c r="N596" i="8"/>
  <c r="M596" i="8"/>
  <c r="J596" i="8"/>
  <c r="I596" i="8" s="1"/>
  <c r="H596" i="8"/>
  <c r="G596" i="8"/>
  <c r="F596" i="8"/>
  <c r="E596" i="8"/>
  <c r="D596" i="8"/>
  <c r="Q595" i="8"/>
  <c r="P595" i="8"/>
  <c r="O595" i="8"/>
  <c r="N595" i="8"/>
  <c r="M595" i="8"/>
  <c r="J595" i="8"/>
  <c r="I595" i="8" s="1"/>
  <c r="H595" i="8"/>
  <c r="G595" i="8"/>
  <c r="F595" i="8"/>
  <c r="E595" i="8"/>
  <c r="D595" i="8"/>
  <c r="Q594" i="8"/>
  <c r="P594" i="8"/>
  <c r="O594" i="8"/>
  <c r="N594" i="8"/>
  <c r="M594" i="8"/>
  <c r="J594" i="8"/>
  <c r="I594" i="8" s="1"/>
  <c r="H594" i="8"/>
  <c r="G594" i="8"/>
  <c r="F594" i="8"/>
  <c r="E594" i="8"/>
  <c r="D594" i="8"/>
  <c r="Q593" i="8"/>
  <c r="P593" i="8"/>
  <c r="O593" i="8"/>
  <c r="N593" i="8"/>
  <c r="M593" i="8"/>
  <c r="J593" i="8"/>
  <c r="I593" i="8" s="1"/>
  <c r="H593" i="8"/>
  <c r="G593" i="8"/>
  <c r="F593" i="8"/>
  <c r="E593" i="8"/>
  <c r="D593" i="8"/>
  <c r="Q592" i="8"/>
  <c r="P592" i="8"/>
  <c r="O592" i="8"/>
  <c r="N592" i="8"/>
  <c r="M592" i="8"/>
  <c r="J592" i="8"/>
  <c r="I592" i="8" s="1"/>
  <c r="H592" i="8"/>
  <c r="G592" i="8"/>
  <c r="F592" i="8"/>
  <c r="E592" i="8"/>
  <c r="D592" i="8"/>
  <c r="Q591" i="8"/>
  <c r="P591" i="8"/>
  <c r="O591" i="8"/>
  <c r="N591" i="8"/>
  <c r="M591" i="8"/>
  <c r="J591" i="8"/>
  <c r="I591" i="8" s="1"/>
  <c r="H591" i="8"/>
  <c r="G591" i="8"/>
  <c r="F591" i="8"/>
  <c r="E591" i="8"/>
  <c r="D591" i="8"/>
  <c r="Q590" i="8"/>
  <c r="P590" i="8"/>
  <c r="O590" i="8"/>
  <c r="N590" i="8"/>
  <c r="M590" i="8"/>
  <c r="J590" i="8"/>
  <c r="I590" i="8" s="1"/>
  <c r="H590" i="8"/>
  <c r="G590" i="8"/>
  <c r="F590" i="8"/>
  <c r="E590" i="8"/>
  <c r="D590" i="8"/>
  <c r="Q589" i="8"/>
  <c r="P589" i="8"/>
  <c r="O589" i="8"/>
  <c r="N589" i="8"/>
  <c r="M589" i="8"/>
  <c r="J589" i="8"/>
  <c r="I589" i="8" s="1"/>
  <c r="H589" i="8"/>
  <c r="G589" i="8"/>
  <c r="F589" i="8"/>
  <c r="E589" i="8"/>
  <c r="D589" i="8"/>
  <c r="Q588" i="8"/>
  <c r="P588" i="8"/>
  <c r="O588" i="8"/>
  <c r="N588" i="8"/>
  <c r="M588" i="8"/>
  <c r="J588" i="8"/>
  <c r="I588" i="8" s="1"/>
  <c r="H588" i="8"/>
  <c r="G588" i="8"/>
  <c r="F588" i="8"/>
  <c r="E588" i="8"/>
  <c r="D588" i="8"/>
  <c r="Q587" i="8"/>
  <c r="P587" i="8"/>
  <c r="O587" i="8"/>
  <c r="N587" i="8"/>
  <c r="M587" i="8"/>
  <c r="J587" i="8"/>
  <c r="I587" i="8" s="1"/>
  <c r="H587" i="8"/>
  <c r="G587" i="8"/>
  <c r="F587" i="8"/>
  <c r="E587" i="8"/>
  <c r="D587" i="8"/>
  <c r="Q586" i="8"/>
  <c r="P586" i="8"/>
  <c r="O586" i="8"/>
  <c r="N586" i="8"/>
  <c r="M586" i="8"/>
  <c r="J586" i="8"/>
  <c r="I586" i="8" s="1"/>
  <c r="H586" i="8"/>
  <c r="G586" i="8"/>
  <c r="F586" i="8"/>
  <c r="E586" i="8"/>
  <c r="D586" i="8"/>
  <c r="Q585" i="8"/>
  <c r="P585" i="8"/>
  <c r="O585" i="8"/>
  <c r="N585" i="8"/>
  <c r="M585" i="8"/>
  <c r="J585" i="8"/>
  <c r="I585" i="8" s="1"/>
  <c r="H585" i="8"/>
  <c r="G585" i="8"/>
  <c r="F585" i="8"/>
  <c r="E585" i="8"/>
  <c r="D585" i="8"/>
  <c r="Q584" i="8"/>
  <c r="P584" i="8"/>
  <c r="O584" i="8"/>
  <c r="N584" i="8"/>
  <c r="M584" i="8"/>
  <c r="J584" i="8"/>
  <c r="I584" i="8" s="1"/>
  <c r="H584" i="8"/>
  <c r="G584" i="8"/>
  <c r="F584" i="8"/>
  <c r="E584" i="8"/>
  <c r="D584" i="8"/>
  <c r="Q583" i="8"/>
  <c r="P583" i="8"/>
  <c r="O583" i="8"/>
  <c r="N583" i="8"/>
  <c r="M583" i="8"/>
  <c r="J583" i="8"/>
  <c r="I583" i="8" s="1"/>
  <c r="H583" i="8"/>
  <c r="G583" i="8"/>
  <c r="F583" i="8"/>
  <c r="E583" i="8"/>
  <c r="D583" i="8"/>
  <c r="Q582" i="8"/>
  <c r="P582" i="8"/>
  <c r="O582" i="8"/>
  <c r="N582" i="8"/>
  <c r="M582" i="8"/>
  <c r="J582" i="8"/>
  <c r="I582" i="8" s="1"/>
  <c r="H582" i="8"/>
  <c r="G582" i="8"/>
  <c r="F582" i="8"/>
  <c r="E582" i="8"/>
  <c r="D582" i="8"/>
  <c r="Q581" i="8"/>
  <c r="P581" i="8"/>
  <c r="O581" i="8"/>
  <c r="N581" i="8"/>
  <c r="M581" i="8"/>
  <c r="J581" i="8"/>
  <c r="I581" i="8" s="1"/>
  <c r="H581" i="8"/>
  <c r="G581" i="8"/>
  <c r="F581" i="8"/>
  <c r="E581" i="8"/>
  <c r="D581" i="8"/>
  <c r="Q580" i="8"/>
  <c r="P580" i="8"/>
  <c r="O580" i="8"/>
  <c r="N580" i="8"/>
  <c r="M580" i="8"/>
  <c r="J580" i="8"/>
  <c r="I580" i="8" s="1"/>
  <c r="H580" i="8"/>
  <c r="G580" i="8"/>
  <c r="F580" i="8"/>
  <c r="E580" i="8"/>
  <c r="D580" i="8"/>
  <c r="Q579" i="8"/>
  <c r="P579" i="8"/>
  <c r="O579" i="8"/>
  <c r="N579" i="8"/>
  <c r="M579" i="8"/>
  <c r="J579" i="8"/>
  <c r="I579" i="8" s="1"/>
  <c r="H579" i="8"/>
  <c r="G579" i="8"/>
  <c r="F579" i="8"/>
  <c r="E579" i="8"/>
  <c r="D579" i="8"/>
  <c r="Q578" i="8"/>
  <c r="P578" i="8"/>
  <c r="O578" i="8"/>
  <c r="N578" i="8"/>
  <c r="M578" i="8"/>
  <c r="J578" i="8"/>
  <c r="I578" i="8" s="1"/>
  <c r="H578" i="8"/>
  <c r="G578" i="8"/>
  <c r="F578" i="8"/>
  <c r="E578" i="8"/>
  <c r="D578" i="8"/>
  <c r="Q577" i="8"/>
  <c r="P577" i="8"/>
  <c r="O577" i="8"/>
  <c r="N577" i="8"/>
  <c r="M577" i="8"/>
  <c r="J577" i="8"/>
  <c r="I577" i="8" s="1"/>
  <c r="H577" i="8"/>
  <c r="G577" i="8"/>
  <c r="F577" i="8"/>
  <c r="E577" i="8"/>
  <c r="D577" i="8"/>
  <c r="Q576" i="8"/>
  <c r="P576" i="8"/>
  <c r="O576" i="8"/>
  <c r="N576" i="8"/>
  <c r="M576" i="8"/>
  <c r="J576" i="8"/>
  <c r="I576" i="8" s="1"/>
  <c r="H576" i="8"/>
  <c r="G576" i="8"/>
  <c r="F576" i="8"/>
  <c r="E576" i="8"/>
  <c r="D576" i="8"/>
  <c r="Q575" i="8"/>
  <c r="P575" i="8"/>
  <c r="O575" i="8"/>
  <c r="N575" i="8"/>
  <c r="M575" i="8"/>
  <c r="J575" i="8"/>
  <c r="I575" i="8" s="1"/>
  <c r="H575" i="8"/>
  <c r="G575" i="8"/>
  <c r="F575" i="8"/>
  <c r="E575" i="8"/>
  <c r="D575" i="8"/>
  <c r="Q574" i="8"/>
  <c r="P574" i="8"/>
  <c r="O574" i="8"/>
  <c r="N574" i="8"/>
  <c r="M574" i="8"/>
  <c r="J574" i="8"/>
  <c r="I574" i="8" s="1"/>
  <c r="H574" i="8"/>
  <c r="G574" i="8"/>
  <c r="F574" i="8"/>
  <c r="E574" i="8"/>
  <c r="D574" i="8"/>
  <c r="Q573" i="8"/>
  <c r="P573" i="8"/>
  <c r="O573" i="8"/>
  <c r="N573" i="8"/>
  <c r="M573" i="8"/>
  <c r="J573" i="8"/>
  <c r="I573" i="8" s="1"/>
  <c r="H573" i="8"/>
  <c r="G573" i="8"/>
  <c r="F573" i="8"/>
  <c r="E573" i="8"/>
  <c r="D573" i="8"/>
  <c r="Q572" i="8"/>
  <c r="P572" i="8"/>
  <c r="O572" i="8"/>
  <c r="N572" i="8"/>
  <c r="M572" i="8"/>
  <c r="J572" i="8"/>
  <c r="I572" i="8" s="1"/>
  <c r="H572" i="8"/>
  <c r="G572" i="8"/>
  <c r="F572" i="8"/>
  <c r="E572" i="8"/>
  <c r="D572" i="8"/>
  <c r="Q571" i="8"/>
  <c r="P571" i="8"/>
  <c r="O571" i="8"/>
  <c r="N571" i="8"/>
  <c r="M571" i="8"/>
  <c r="J571" i="8"/>
  <c r="I571" i="8" s="1"/>
  <c r="H571" i="8"/>
  <c r="G571" i="8"/>
  <c r="F571" i="8"/>
  <c r="E571" i="8"/>
  <c r="D571" i="8"/>
  <c r="Q570" i="8"/>
  <c r="P570" i="8"/>
  <c r="O570" i="8"/>
  <c r="N570" i="8"/>
  <c r="M570" i="8"/>
  <c r="J570" i="8"/>
  <c r="I570" i="8" s="1"/>
  <c r="H570" i="8"/>
  <c r="G570" i="8"/>
  <c r="F570" i="8"/>
  <c r="E570" i="8"/>
  <c r="D570" i="8"/>
  <c r="Q569" i="8"/>
  <c r="P569" i="8"/>
  <c r="O569" i="8"/>
  <c r="N569" i="8"/>
  <c r="M569" i="8"/>
  <c r="J569" i="8"/>
  <c r="I569" i="8" s="1"/>
  <c r="H569" i="8"/>
  <c r="G569" i="8"/>
  <c r="F569" i="8"/>
  <c r="E569" i="8"/>
  <c r="D569" i="8"/>
  <c r="Q568" i="8"/>
  <c r="P568" i="8"/>
  <c r="O568" i="8"/>
  <c r="N568" i="8"/>
  <c r="M568" i="8"/>
  <c r="J568" i="8"/>
  <c r="I568" i="8" s="1"/>
  <c r="H568" i="8"/>
  <c r="G568" i="8"/>
  <c r="F568" i="8"/>
  <c r="E568" i="8"/>
  <c r="D568" i="8"/>
  <c r="Q567" i="8"/>
  <c r="P567" i="8"/>
  <c r="O567" i="8"/>
  <c r="N567" i="8"/>
  <c r="M567" i="8"/>
  <c r="J567" i="8"/>
  <c r="I567" i="8" s="1"/>
  <c r="H567" i="8"/>
  <c r="G567" i="8"/>
  <c r="F567" i="8"/>
  <c r="E567" i="8"/>
  <c r="D567" i="8"/>
  <c r="Q566" i="8"/>
  <c r="P566" i="8"/>
  <c r="O566" i="8"/>
  <c r="N566" i="8"/>
  <c r="M566" i="8"/>
  <c r="J566" i="8"/>
  <c r="I566" i="8" s="1"/>
  <c r="H566" i="8"/>
  <c r="G566" i="8"/>
  <c r="F566" i="8"/>
  <c r="E566" i="8"/>
  <c r="D566" i="8"/>
  <c r="Q565" i="8"/>
  <c r="P565" i="8"/>
  <c r="O565" i="8"/>
  <c r="N565" i="8"/>
  <c r="M565" i="8"/>
  <c r="J565" i="8"/>
  <c r="I565" i="8" s="1"/>
  <c r="H565" i="8"/>
  <c r="G565" i="8"/>
  <c r="F565" i="8"/>
  <c r="E565" i="8"/>
  <c r="D565" i="8"/>
  <c r="Q564" i="8"/>
  <c r="P564" i="8"/>
  <c r="O564" i="8"/>
  <c r="N564" i="8"/>
  <c r="M564" i="8"/>
  <c r="J564" i="8"/>
  <c r="I564" i="8" s="1"/>
  <c r="H564" i="8"/>
  <c r="G564" i="8"/>
  <c r="F564" i="8"/>
  <c r="E564" i="8"/>
  <c r="D564" i="8"/>
  <c r="Q563" i="8"/>
  <c r="P563" i="8"/>
  <c r="O563" i="8"/>
  <c r="N563" i="8"/>
  <c r="M563" i="8"/>
  <c r="J563" i="8"/>
  <c r="I563" i="8" s="1"/>
  <c r="H563" i="8"/>
  <c r="G563" i="8"/>
  <c r="F563" i="8"/>
  <c r="E563" i="8"/>
  <c r="D563" i="8"/>
  <c r="Q562" i="8"/>
  <c r="P562" i="8"/>
  <c r="O562" i="8"/>
  <c r="N562" i="8"/>
  <c r="M562" i="8"/>
  <c r="J562" i="8"/>
  <c r="I562" i="8" s="1"/>
  <c r="H562" i="8"/>
  <c r="G562" i="8"/>
  <c r="F562" i="8"/>
  <c r="E562" i="8"/>
  <c r="D562" i="8"/>
  <c r="Q561" i="8"/>
  <c r="P561" i="8"/>
  <c r="O561" i="8"/>
  <c r="N561" i="8"/>
  <c r="M561" i="8"/>
  <c r="J561" i="8"/>
  <c r="I561" i="8" s="1"/>
  <c r="H561" i="8"/>
  <c r="G561" i="8"/>
  <c r="F561" i="8"/>
  <c r="E561" i="8"/>
  <c r="D561" i="8"/>
  <c r="Q560" i="8"/>
  <c r="P560" i="8"/>
  <c r="O560" i="8"/>
  <c r="N560" i="8"/>
  <c r="M560" i="8"/>
  <c r="J560" i="8"/>
  <c r="I560" i="8" s="1"/>
  <c r="H560" i="8"/>
  <c r="G560" i="8"/>
  <c r="F560" i="8"/>
  <c r="E560" i="8"/>
  <c r="D560" i="8"/>
  <c r="Q559" i="8"/>
  <c r="P559" i="8"/>
  <c r="O559" i="8"/>
  <c r="N559" i="8"/>
  <c r="M559" i="8"/>
  <c r="J559" i="8"/>
  <c r="I559" i="8" s="1"/>
  <c r="H559" i="8"/>
  <c r="G559" i="8"/>
  <c r="F559" i="8"/>
  <c r="E559" i="8"/>
  <c r="D559" i="8"/>
  <c r="Q558" i="8"/>
  <c r="P558" i="8"/>
  <c r="O558" i="8"/>
  <c r="N558" i="8"/>
  <c r="M558" i="8"/>
  <c r="J558" i="8"/>
  <c r="I558" i="8" s="1"/>
  <c r="H558" i="8"/>
  <c r="G558" i="8"/>
  <c r="F558" i="8"/>
  <c r="E558" i="8"/>
  <c r="D558" i="8"/>
  <c r="Q557" i="8"/>
  <c r="P557" i="8"/>
  <c r="O557" i="8"/>
  <c r="N557" i="8"/>
  <c r="M557" i="8"/>
  <c r="J557" i="8"/>
  <c r="I557" i="8" s="1"/>
  <c r="H557" i="8"/>
  <c r="G557" i="8"/>
  <c r="F557" i="8"/>
  <c r="E557" i="8"/>
  <c r="D557" i="8"/>
  <c r="Q556" i="8"/>
  <c r="P556" i="8"/>
  <c r="O556" i="8"/>
  <c r="N556" i="8"/>
  <c r="M556" i="8"/>
  <c r="J556" i="8"/>
  <c r="I556" i="8" s="1"/>
  <c r="H556" i="8"/>
  <c r="G556" i="8"/>
  <c r="F556" i="8"/>
  <c r="E556" i="8"/>
  <c r="D556" i="8"/>
  <c r="Q555" i="8"/>
  <c r="P555" i="8"/>
  <c r="O555" i="8"/>
  <c r="N555" i="8"/>
  <c r="M555" i="8"/>
  <c r="J555" i="8"/>
  <c r="I555" i="8" s="1"/>
  <c r="H555" i="8"/>
  <c r="G555" i="8"/>
  <c r="F555" i="8"/>
  <c r="E555" i="8"/>
  <c r="D555" i="8"/>
  <c r="Q554" i="8"/>
  <c r="P554" i="8"/>
  <c r="O554" i="8"/>
  <c r="N554" i="8"/>
  <c r="M554" i="8"/>
  <c r="J554" i="8"/>
  <c r="I554" i="8" s="1"/>
  <c r="H554" i="8"/>
  <c r="G554" i="8"/>
  <c r="F554" i="8"/>
  <c r="E554" i="8"/>
  <c r="D554" i="8"/>
  <c r="Q553" i="8"/>
  <c r="P553" i="8"/>
  <c r="O553" i="8"/>
  <c r="N553" i="8"/>
  <c r="M553" i="8"/>
  <c r="J553" i="8"/>
  <c r="I553" i="8" s="1"/>
  <c r="H553" i="8"/>
  <c r="G553" i="8"/>
  <c r="F553" i="8"/>
  <c r="E553" i="8"/>
  <c r="D553" i="8"/>
  <c r="Q552" i="8"/>
  <c r="P552" i="8"/>
  <c r="O552" i="8"/>
  <c r="N552" i="8"/>
  <c r="M552" i="8"/>
  <c r="J552" i="8"/>
  <c r="I552" i="8" s="1"/>
  <c r="H552" i="8"/>
  <c r="G552" i="8"/>
  <c r="F552" i="8"/>
  <c r="E552" i="8"/>
  <c r="D552" i="8"/>
  <c r="Q551" i="8"/>
  <c r="P551" i="8"/>
  <c r="O551" i="8"/>
  <c r="N551" i="8"/>
  <c r="M551" i="8"/>
  <c r="J551" i="8"/>
  <c r="I551" i="8" s="1"/>
  <c r="H551" i="8"/>
  <c r="G551" i="8"/>
  <c r="F551" i="8"/>
  <c r="E551" i="8"/>
  <c r="D551" i="8"/>
  <c r="Q550" i="8"/>
  <c r="P550" i="8"/>
  <c r="O550" i="8"/>
  <c r="N550" i="8"/>
  <c r="M550" i="8"/>
  <c r="J550" i="8"/>
  <c r="I550" i="8" s="1"/>
  <c r="H550" i="8"/>
  <c r="G550" i="8"/>
  <c r="F550" i="8"/>
  <c r="E550" i="8"/>
  <c r="D550" i="8"/>
  <c r="Q549" i="8"/>
  <c r="P549" i="8"/>
  <c r="O549" i="8"/>
  <c r="N549" i="8"/>
  <c r="M549" i="8"/>
  <c r="J549" i="8"/>
  <c r="I549" i="8" s="1"/>
  <c r="H549" i="8"/>
  <c r="G549" i="8"/>
  <c r="F549" i="8"/>
  <c r="E549" i="8"/>
  <c r="D549" i="8"/>
  <c r="Q548" i="8"/>
  <c r="P548" i="8"/>
  <c r="O548" i="8"/>
  <c r="N548" i="8"/>
  <c r="M548" i="8"/>
  <c r="J548" i="8"/>
  <c r="I548" i="8" s="1"/>
  <c r="H548" i="8"/>
  <c r="G548" i="8"/>
  <c r="F548" i="8"/>
  <c r="E548" i="8"/>
  <c r="D548" i="8"/>
  <c r="Q547" i="8"/>
  <c r="P547" i="8"/>
  <c r="O547" i="8"/>
  <c r="N547" i="8"/>
  <c r="M547" i="8"/>
  <c r="J547" i="8"/>
  <c r="I547" i="8" s="1"/>
  <c r="H547" i="8"/>
  <c r="G547" i="8"/>
  <c r="F547" i="8"/>
  <c r="E547" i="8"/>
  <c r="D547" i="8"/>
  <c r="Q546" i="8"/>
  <c r="P546" i="8"/>
  <c r="O546" i="8"/>
  <c r="N546" i="8"/>
  <c r="M546" i="8"/>
  <c r="J546" i="8"/>
  <c r="I546" i="8" s="1"/>
  <c r="H546" i="8"/>
  <c r="G546" i="8"/>
  <c r="F546" i="8"/>
  <c r="E546" i="8"/>
  <c r="D546" i="8"/>
  <c r="Q545" i="8"/>
  <c r="P545" i="8"/>
  <c r="O545" i="8"/>
  <c r="N545" i="8"/>
  <c r="M545" i="8"/>
  <c r="J545" i="8"/>
  <c r="I545" i="8" s="1"/>
  <c r="H545" i="8"/>
  <c r="G545" i="8"/>
  <c r="F545" i="8"/>
  <c r="E545" i="8"/>
  <c r="D545" i="8"/>
  <c r="Q544" i="8"/>
  <c r="P544" i="8"/>
  <c r="O544" i="8"/>
  <c r="N544" i="8"/>
  <c r="M544" i="8"/>
  <c r="J544" i="8"/>
  <c r="I544" i="8" s="1"/>
  <c r="H544" i="8"/>
  <c r="G544" i="8"/>
  <c r="F544" i="8"/>
  <c r="E544" i="8"/>
  <c r="D544" i="8"/>
  <c r="Q543" i="8"/>
  <c r="P543" i="8"/>
  <c r="O543" i="8"/>
  <c r="N543" i="8"/>
  <c r="M543" i="8"/>
  <c r="J543" i="8"/>
  <c r="I543" i="8" s="1"/>
  <c r="H543" i="8"/>
  <c r="G543" i="8"/>
  <c r="F543" i="8"/>
  <c r="E543" i="8"/>
  <c r="D543" i="8"/>
  <c r="Q542" i="8"/>
  <c r="P542" i="8"/>
  <c r="O542" i="8"/>
  <c r="N542" i="8"/>
  <c r="M542" i="8"/>
  <c r="J542" i="8"/>
  <c r="I542" i="8" s="1"/>
  <c r="H542" i="8"/>
  <c r="G542" i="8"/>
  <c r="F542" i="8"/>
  <c r="E542" i="8"/>
  <c r="D542" i="8"/>
  <c r="Q541" i="8"/>
  <c r="P541" i="8"/>
  <c r="O541" i="8"/>
  <c r="N541" i="8"/>
  <c r="M541" i="8"/>
  <c r="J541" i="8"/>
  <c r="I541" i="8" s="1"/>
  <c r="H541" i="8"/>
  <c r="G541" i="8"/>
  <c r="F541" i="8"/>
  <c r="E541" i="8"/>
  <c r="D541" i="8"/>
  <c r="Q540" i="8"/>
  <c r="P540" i="8"/>
  <c r="O540" i="8"/>
  <c r="N540" i="8"/>
  <c r="M540" i="8"/>
  <c r="J540" i="8"/>
  <c r="I540" i="8" s="1"/>
  <c r="H540" i="8"/>
  <c r="G540" i="8"/>
  <c r="F540" i="8"/>
  <c r="E540" i="8"/>
  <c r="D540" i="8"/>
  <c r="Q539" i="8"/>
  <c r="P539" i="8"/>
  <c r="O539" i="8"/>
  <c r="N539" i="8"/>
  <c r="M539" i="8"/>
  <c r="J539" i="8"/>
  <c r="I539" i="8" s="1"/>
  <c r="H539" i="8"/>
  <c r="G539" i="8"/>
  <c r="F539" i="8"/>
  <c r="E539" i="8"/>
  <c r="D539" i="8"/>
  <c r="Q538" i="8"/>
  <c r="P538" i="8"/>
  <c r="O538" i="8"/>
  <c r="N538" i="8"/>
  <c r="M538" i="8"/>
  <c r="J538" i="8"/>
  <c r="I538" i="8" s="1"/>
  <c r="H538" i="8"/>
  <c r="G538" i="8"/>
  <c r="F538" i="8"/>
  <c r="E538" i="8"/>
  <c r="D538" i="8"/>
  <c r="Q537" i="8"/>
  <c r="P537" i="8"/>
  <c r="O537" i="8"/>
  <c r="N537" i="8"/>
  <c r="M537" i="8"/>
  <c r="J537" i="8"/>
  <c r="I537" i="8" s="1"/>
  <c r="H537" i="8"/>
  <c r="G537" i="8"/>
  <c r="F537" i="8"/>
  <c r="E537" i="8"/>
  <c r="D537" i="8"/>
  <c r="Q536" i="8"/>
  <c r="P536" i="8"/>
  <c r="O536" i="8"/>
  <c r="N536" i="8"/>
  <c r="M536" i="8"/>
  <c r="J536" i="8"/>
  <c r="I536" i="8" s="1"/>
  <c r="H536" i="8"/>
  <c r="G536" i="8"/>
  <c r="F536" i="8"/>
  <c r="E536" i="8"/>
  <c r="D536" i="8"/>
  <c r="Q535" i="8"/>
  <c r="P535" i="8"/>
  <c r="O535" i="8"/>
  <c r="N535" i="8"/>
  <c r="M535" i="8"/>
  <c r="J535" i="8"/>
  <c r="I535" i="8" s="1"/>
  <c r="H535" i="8"/>
  <c r="G535" i="8"/>
  <c r="F535" i="8"/>
  <c r="E535" i="8"/>
  <c r="D535" i="8"/>
  <c r="Q534" i="8"/>
  <c r="P534" i="8"/>
  <c r="O534" i="8"/>
  <c r="N534" i="8"/>
  <c r="M534" i="8"/>
  <c r="J534" i="8"/>
  <c r="I534" i="8" s="1"/>
  <c r="H534" i="8"/>
  <c r="G534" i="8"/>
  <c r="F534" i="8"/>
  <c r="E534" i="8"/>
  <c r="D534" i="8"/>
  <c r="Q533" i="8"/>
  <c r="P533" i="8"/>
  <c r="O533" i="8"/>
  <c r="N533" i="8"/>
  <c r="M533" i="8"/>
  <c r="J533" i="8"/>
  <c r="I533" i="8" s="1"/>
  <c r="H533" i="8"/>
  <c r="G533" i="8"/>
  <c r="F533" i="8"/>
  <c r="E533" i="8"/>
  <c r="D533" i="8"/>
  <c r="Q532" i="8"/>
  <c r="P532" i="8"/>
  <c r="O532" i="8"/>
  <c r="N532" i="8"/>
  <c r="M532" i="8"/>
  <c r="J532" i="8"/>
  <c r="I532" i="8" s="1"/>
  <c r="H532" i="8"/>
  <c r="G532" i="8"/>
  <c r="F532" i="8"/>
  <c r="E532" i="8"/>
  <c r="D532" i="8"/>
  <c r="Q531" i="8"/>
  <c r="P531" i="8"/>
  <c r="O531" i="8"/>
  <c r="N531" i="8"/>
  <c r="M531" i="8"/>
  <c r="J531" i="8"/>
  <c r="I531" i="8" s="1"/>
  <c r="H531" i="8"/>
  <c r="G531" i="8"/>
  <c r="F531" i="8"/>
  <c r="E531" i="8"/>
  <c r="D531" i="8"/>
  <c r="Q530" i="8"/>
  <c r="P530" i="8"/>
  <c r="O530" i="8"/>
  <c r="N530" i="8"/>
  <c r="M530" i="8"/>
  <c r="J530" i="8"/>
  <c r="I530" i="8" s="1"/>
  <c r="H530" i="8"/>
  <c r="G530" i="8"/>
  <c r="F530" i="8"/>
  <c r="E530" i="8"/>
  <c r="D530" i="8"/>
  <c r="Q529" i="8"/>
  <c r="P529" i="8"/>
  <c r="O529" i="8"/>
  <c r="N529" i="8"/>
  <c r="M529" i="8"/>
  <c r="J529" i="8"/>
  <c r="I529" i="8" s="1"/>
  <c r="H529" i="8"/>
  <c r="G529" i="8"/>
  <c r="F529" i="8"/>
  <c r="E529" i="8"/>
  <c r="D529" i="8"/>
  <c r="Q528" i="8"/>
  <c r="P528" i="8"/>
  <c r="O528" i="8"/>
  <c r="N528" i="8"/>
  <c r="M528" i="8"/>
  <c r="J528" i="8"/>
  <c r="I528" i="8" s="1"/>
  <c r="H528" i="8"/>
  <c r="G528" i="8"/>
  <c r="F528" i="8"/>
  <c r="E528" i="8"/>
  <c r="D528" i="8"/>
  <c r="Q527" i="8"/>
  <c r="P527" i="8"/>
  <c r="O527" i="8"/>
  <c r="N527" i="8"/>
  <c r="M527" i="8"/>
  <c r="J527" i="8"/>
  <c r="I527" i="8" s="1"/>
  <c r="H527" i="8"/>
  <c r="G527" i="8"/>
  <c r="F527" i="8"/>
  <c r="E527" i="8"/>
  <c r="D527" i="8"/>
  <c r="Q526" i="8"/>
  <c r="P526" i="8"/>
  <c r="O526" i="8"/>
  <c r="N526" i="8"/>
  <c r="M526" i="8"/>
  <c r="J526" i="8"/>
  <c r="I526" i="8" s="1"/>
  <c r="H526" i="8"/>
  <c r="G526" i="8"/>
  <c r="F526" i="8"/>
  <c r="E526" i="8"/>
  <c r="D526" i="8"/>
  <c r="Q525" i="8"/>
  <c r="P525" i="8"/>
  <c r="O525" i="8"/>
  <c r="N525" i="8"/>
  <c r="M525" i="8"/>
  <c r="J525" i="8"/>
  <c r="I525" i="8" s="1"/>
  <c r="H525" i="8"/>
  <c r="G525" i="8"/>
  <c r="F525" i="8"/>
  <c r="E525" i="8"/>
  <c r="D525" i="8"/>
  <c r="Q524" i="8"/>
  <c r="P524" i="8"/>
  <c r="O524" i="8"/>
  <c r="N524" i="8"/>
  <c r="M524" i="8"/>
  <c r="J524" i="8"/>
  <c r="I524" i="8" s="1"/>
  <c r="H524" i="8"/>
  <c r="G524" i="8"/>
  <c r="F524" i="8"/>
  <c r="E524" i="8"/>
  <c r="D524" i="8"/>
  <c r="Q523" i="8"/>
  <c r="P523" i="8"/>
  <c r="O523" i="8"/>
  <c r="N523" i="8"/>
  <c r="M523" i="8"/>
  <c r="J523" i="8"/>
  <c r="I523" i="8" s="1"/>
  <c r="H523" i="8"/>
  <c r="G523" i="8"/>
  <c r="F523" i="8"/>
  <c r="E523" i="8"/>
  <c r="D523" i="8"/>
  <c r="Q522" i="8"/>
  <c r="P522" i="8"/>
  <c r="O522" i="8"/>
  <c r="N522" i="8"/>
  <c r="M522" i="8"/>
  <c r="J522" i="8"/>
  <c r="I522" i="8" s="1"/>
  <c r="H522" i="8"/>
  <c r="G522" i="8"/>
  <c r="F522" i="8"/>
  <c r="E522" i="8"/>
  <c r="D522" i="8"/>
  <c r="Q521" i="8"/>
  <c r="P521" i="8"/>
  <c r="O521" i="8"/>
  <c r="N521" i="8"/>
  <c r="M521" i="8"/>
  <c r="J521" i="8"/>
  <c r="I521" i="8" s="1"/>
  <c r="H521" i="8"/>
  <c r="G521" i="8"/>
  <c r="F521" i="8"/>
  <c r="E521" i="8"/>
  <c r="D521" i="8"/>
  <c r="Q520" i="8"/>
  <c r="P520" i="8"/>
  <c r="O520" i="8"/>
  <c r="N520" i="8"/>
  <c r="M520" i="8"/>
  <c r="J520" i="8"/>
  <c r="I520" i="8" s="1"/>
  <c r="H520" i="8"/>
  <c r="G520" i="8"/>
  <c r="F520" i="8"/>
  <c r="E520" i="8"/>
  <c r="D520" i="8"/>
  <c r="Q519" i="8"/>
  <c r="P519" i="8"/>
  <c r="O519" i="8"/>
  <c r="N519" i="8"/>
  <c r="M519" i="8"/>
  <c r="J519" i="8"/>
  <c r="I519" i="8" s="1"/>
  <c r="H519" i="8"/>
  <c r="G519" i="8"/>
  <c r="F519" i="8"/>
  <c r="E519" i="8"/>
  <c r="D519" i="8"/>
  <c r="Q518" i="8"/>
  <c r="P518" i="8"/>
  <c r="O518" i="8"/>
  <c r="N518" i="8"/>
  <c r="M518" i="8"/>
  <c r="J518" i="8"/>
  <c r="I518" i="8" s="1"/>
  <c r="H518" i="8"/>
  <c r="G518" i="8"/>
  <c r="F518" i="8"/>
  <c r="E518" i="8"/>
  <c r="D518" i="8"/>
  <c r="Q517" i="8"/>
  <c r="P517" i="8"/>
  <c r="O517" i="8"/>
  <c r="N517" i="8"/>
  <c r="M517" i="8"/>
  <c r="J517" i="8"/>
  <c r="I517" i="8" s="1"/>
  <c r="H517" i="8"/>
  <c r="G517" i="8"/>
  <c r="F517" i="8"/>
  <c r="E517" i="8"/>
  <c r="D517" i="8"/>
  <c r="Q516" i="8"/>
  <c r="P516" i="8"/>
  <c r="O516" i="8"/>
  <c r="N516" i="8"/>
  <c r="M516" i="8"/>
  <c r="J516" i="8"/>
  <c r="I516" i="8" s="1"/>
  <c r="H516" i="8"/>
  <c r="G516" i="8"/>
  <c r="F516" i="8"/>
  <c r="E516" i="8"/>
  <c r="D516" i="8"/>
  <c r="Q515" i="8"/>
  <c r="P515" i="8"/>
  <c r="O515" i="8"/>
  <c r="N515" i="8"/>
  <c r="M515" i="8"/>
  <c r="J515" i="8"/>
  <c r="I515" i="8" s="1"/>
  <c r="H515" i="8"/>
  <c r="G515" i="8"/>
  <c r="F515" i="8"/>
  <c r="E515" i="8"/>
  <c r="D515" i="8"/>
  <c r="Q514" i="8"/>
  <c r="P514" i="8"/>
  <c r="O514" i="8"/>
  <c r="N514" i="8"/>
  <c r="M514" i="8"/>
  <c r="J514" i="8"/>
  <c r="I514" i="8" s="1"/>
  <c r="H514" i="8"/>
  <c r="G514" i="8"/>
  <c r="F514" i="8"/>
  <c r="E514" i="8"/>
  <c r="D514" i="8"/>
  <c r="Q513" i="8"/>
  <c r="P513" i="8"/>
  <c r="O513" i="8"/>
  <c r="N513" i="8"/>
  <c r="M513" i="8"/>
  <c r="J513" i="8"/>
  <c r="I513" i="8" s="1"/>
  <c r="H513" i="8"/>
  <c r="G513" i="8"/>
  <c r="F513" i="8"/>
  <c r="E513" i="8"/>
  <c r="D513" i="8"/>
  <c r="Q512" i="8"/>
  <c r="P512" i="8"/>
  <c r="O512" i="8"/>
  <c r="N512" i="8"/>
  <c r="M512" i="8"/>
  <c r="J512" i="8"/>
  <c r="I512" i="8" s="1"/>
  <c r="H512" i="8"/>
  <c r="G512" i="8"/>
  <c r="F512" i="8"/>
  <c r="E512" i="8"/>
  <c r="D512" i="8"/>
  <c r="Q511" i="8"/>
  <c r="P511" i="8"/>
  <c r="O511" i="8"/>
  <c r="N511" i="8"/>
  <c r="M511" i="8"/>
  <c r="J511" i="8"/>
  <c r="I511" i="8" s="1"/>
  <c r="H511" i="8"/>
  <c r="G511" i="8"/>
  <c r="F511" i="8"/>
  <c r="E511" i="8"/>
  <c r="D511" i="8"/>
  <c r="Q510" i="8"/>
  <c r="P510" i="8"/>
  <c r="O510" i="8"/>
  <c r="N510" i="8"/>
  <c r="M510" i="8"/>
  <c r="J510" i="8"/>
  <c r="I510" i="8" s="1"/>
  <c r="H510" i="8"/>
  <c r="G510" i="8"/>
  <c r="F510" i="8"/>
  <c r="E510" i="8"/>
  <c r="D510" i="8"/>
  <c r="Q509" i="8"/>
  <c r="P509" i="8"/>
  <c r="O509" i="8"/>
  <c r="N509" i="8"/>
  <c r="M509" i="8"/>
  <c r="J509" i="8"/>
  <c r="I509" i="8" s="1"/>
  <c r="H509" i="8"/>
  <c r="G509" i="8"/>
  <c r="F509" i="8"/>
  <c r="E509" i="8"/>
  <c r="D509" i="8"/>
  <c r="Q508" i="8"/>
  <c r="P508" i="8"/>
  <c r="O508" i="8"/>
  <c r="N508" i="8"/>
  <c r="M508" i="8"/>
  <c r="J508" i="8"/>
  <c r="I508" i="8" s="1"/>
  <c r="H508" i="8"/>
  <c r="G508" i="8"/>
  <c r="F508" i="8"/>
  <c r="E508" i="8"/>
  <c r="D508" i="8"/>
  <c r="Q507" i="8"/>
  <c r="P507" i="8"/>
  <c r="O507" i="8"/>
  <c r="N507" i="8"/>
  <c r="M507" i="8"/>
  <c r="J507" i="8"/>
  <c r="I507" i="8" s="1"/>
  <c r="H507" i="8"/>
  <c r="G507" i="8"/>
  <c r="F507" i="8"/>
  <c r="E507" i="8"/>
  <c r="D507" i="8"/>
  <c r="Q506" i="8"/>
  <c r="P506" i="8"/>
  <c r="O506" i="8"/>
  <c r="N506" i="8"/>
  <c r="M506" i="8"/>
  <c r="J506" i="8"/>
  <c r="I506" i="8" s="1"/>
  <c r="H506" i="8"/>
  <c r="G506" i="8"/>
  <c r="F506" i="8"/>
  <c r="E506" i="8"/>
  <c r="D506" i="8"/>
  <c r="Q505" i="8"/>
  <c r="P505" i="8"/>
  <c r="O505" i="8"/>
  <c r="N505" i="8"/>
  <c r="M505" i="8"/>
  <c r="J505" i="8"/>
  <c r="I505" i="8" s="1"/>
  <c r="H505" i="8"/>
  <c r="G505" i="8"/>
  <c r="F505" i="8"/>
  <c r="E505" i="8"/>
  <c r="D505" i="8"/>
  <c r="Q504" i="8"/>
  <c r="P504" i="8"/>
  <c r="O504" i="8"/>
  <c r="N504" i="8"/>
  <c r="M504" i="8"/>
  <c r="J504" i="8"/>
  <c r="I504" i="8" s="1"/>
  <c r="H504" i="8"/>
  <c r="G504" i="8"/>
  <c r="F504" i="8"/>
  <c r="E504" i="8"/>
  <c r="D504" i="8"/>
  <c r="Q503" i="8"/>
  <c r="P503" i="8"/>
  <c r="O503" i="8"/>
  <c r="N503" i="8"/>
  <c r="M503" i="8"/>
  <c r="J503" i="8"/>
  <c r="I503" i="8" s="1"/>
  <c r="H503" i="8"/>
  <c r="G503" i="8"/>
  <c r="F503" i="8"/>
  <c r="E503" i="8"/>
  <c r="D503" i="8"/>
  <c r="Q502" i="8"/>
  <c r="P502" i="8"/>
  <c r="O502" i="8"/>
  <c r="N502" i="8"/>
  <c r="M502" i="8"/>
  <c r="J502" i="8"/>
  <c r="I502" i="8" s="1"/>
  <c r="H502" i="8"/>
  <c r="G502" i="8"/>
  <c r="F502" i="8"/>
  <c r="E502" i="8"/>
  <c r="D502" i="8"/>
  <c r="Q501" i="8"/>
  <c r="P501" i="8"/>
  <c r="O501" i="8"/>
  <c r="N501" i="8"/>
  <c r="M501" i="8"/>
  <c r="J501" i="8"/>
  <c r="I501" i="8" s="1"/>
  <c r="H501" i="8"/>
  <c r="G501" i="8"/>
  <c r="F501" i="8"/>
  <c r="E501" i="8"/>
  <c r="D501" i="8"/>
  <c r="Q500" i="8"/>
  <c r="P500" i="8"/>
  <c r="O500" i="8"/>
  <c r="N500" i="8"/>
  <c r="M500" i="8"/>
  <c r="J500" i="8"/>
  <c r="I500" i="8" s="1"/>
  <c r="H500" i="8"/>
  <c r="G500" i="8"/>
  <c r="F500" i="8"/>
  <c r="E500" i="8"/>
  <c r="D500" i="8"/>
  <c r="Q499" i="8"/>
  <c r="P499" i="8"/>
  <c r="O499" i="8"/>
  <c r="N499" i="8"/>
  <c r="M499" i="8"/>
  <c r="J499" i="8"/>
  <c r="I499" i="8" s="1"/>
  <c r="H499" i="8"/>
  <c r="G499" i="8"/>
  <c r="F499" i="8"/>
  <c r="E499" i="8"/>
  <c r="D499" i="8"/>
  <c r="Q498" i="8"/>
  <c r="P498" i="8"/>
  <c r="O498" i="8"/>
  <c r="N498" i="8"/>
  <c r="M498" i="8"/>
  <c r="J498" i="8"/>
  <c r="I498" i="8" s="1"/>
  <c r="H498" i="8"/>
  <c r="G498" i="8"/>
  <c r="F498" i="8"/>
  <c r="E498" i="8"/>
  <c r="D498" i="8"/>
  <c r="Q497" i="8"/>
  <c r="P497" i="8"/>
  <c r="O497" i="8"/>
  <c r="N497" i="8"/>
  <c r="M497" i="8"/>
  <c r="J497" i="8"/>
  <c r="I497" i="8" s="1"/>
  <c r="H497" i="8"/>
  <c r="G497" i="8"/>
  <c r="F497" i="8"/>
  <c r="E497" i="8"/>
  <c r="D497" i="8"/>
  <c r="Q496" i="8"/>
  <c r="P496" i="8"/>
  <c r="O496" i="8"/>
  <c r="N496" i="8"/>
  <c r="M496" i="8"/>
  <c r="J496" i="8"/>
  <c r="I496" i="8" s="1"/>
  <c r="H496" i="8"/>
  <c r="G496" i="8"/>
  <c r="F496" i="8"/>
  <c r="E496" i="8"/>
  <c r="D496" i="8"/>
  <c r="Q495" i="8"/>
  <c r="P495" i="8"/>
  <c r="O495" i="8"/>
  <c r="N495" i="8"/>
  <c r="M495" i="8"/>
  <c r="J495" i="8"/>
  <c r="I495" i="8" s="1"/>
  <c r="H495" i="8"/>
  <c r="G495" i="8"/>
  <c r="F495" i="8"/>
  <c r="E495" i="8"/>
  <c r="D495" i="8"/>
  <c r="Q494" i="8"/>
  <c r="P494" i="8"/>
  <c r="O494" i="8"/>
  <c r="N494" i="8"/>
  <c r="M494" i="8"/>
  <c r="J494" i="8"/>
  <c r="I494" i="8"/>
  <c r="H494" i="8"/>
  <c r="G494" i="8"/>
  <c r="F494" i="8"/>
  <c r="E494" i="8"/>
  <c r="D494" i="8"/>
  <c r="Q493" i="8"/>
  <c r="P493" i="8"/>
  <c r="O493" i="8"/>
  <c r="N493" i="8"/>
  <c r="M493" i="8"/>
  <c r="J493" i="8"/>
  <c r="I493" i="8"/>
  <c r="H493" i="8"/>
  <c r="G493" i="8"/>
  <c r="F493" i="8"/>
  <c r="E493" i="8"/>
  <c r="D493" i="8"/>
  <c r="Q492" i="8"/>
  <c r="P492" i="8"/>
  <c r="O492" i="8"/>
  <c r="N492" i="8"/>
  <c r="M492" i="8"/>
  <c r="J492" i="8"/>
  <c r="I492" i="8"/>
  <c r="H492" i="8"/>
  <c r="G492" i="8"/>
  <c r="F492" i="8"/>
  <c r="E492" i="8"/>
  <c r="D492" i="8"/>
  <c r="Q491" i="8"/>
  <c r="P491" i="8"/>
  <c r="O491" i="8"/>
  <c r="N491" i="8"/>
  <c r="M491" i="8"/>
  <c r="J491" i="8"/>
  <c r="I491" i="8"/>
  <c r="H491" i="8"/>
  <c r="G491" i="8"/>
  <c r="F491" i="8"/>
  <c r="E491" i="8"/>
  <c r="D491" i="8"/>
  <c r="Q490" i="8"/>
  <c r="P490" i="8"/>
  <c r="O490" i="8"/>
  <c r="N490" i="8"/>
  <c r="M490" i="8"/>
  <c r="J490" i="8"/>
  <c r="I490" i="8"/>
  <c r="H490" i="8"/>
  <c r="G490" i="8"/>
  <c r="F490" i="8"/>
  <c r="E490" i="8"/>
  <c r="D490" i="8"/>
  <c r="Q489" i="8"/>
  <c r="P489" i="8"/>
  <c r="O489" i="8"/>
  <c r="N489" i="8"/>
  <c r="M489" i="8"/>
  <c r="J489" i="8"/>
  <c r="I489" i="8"/>
  <c r="H489" i="8"/>
  <c r="G489" i="8"/>
  <c r="F489" i="8"/>
  <c r="E489" i="8"/>
  <c r="D489" i="8"/>
  <c r="Q488" i="8"/>
  <c r="P488" i="8"/>
  <c r="O488" i="8"/>
  <c r="N488" i="8"/>
  <c r="M488" i="8"/>
  <c r="J488" i="8"/>
  <c r="I488" i="8"/>
  <c r="H488" i="8"/>
  <c r="G488" i="8"/>
  <c r="F488" i="8"/>
  <c r="E488" i="8"/>
  <c r="D488" i="8"/>
  <c r="Q487" i="8"/>
  <c r="P487" i="8"/>
  <c r="O487" i="8"/>
  <c r="N487" i="8"/>
  <c r="M487" i="8"/>
  <c r="J487" i="8"/>
  <c r="I487" i="8"/>
  <c r="H487" i="8"/>
  <c r="G487" i="8"/>
  <c r="F487" i="8"/>
  <c r="E487" i="8"/>
  <c r="D487" i="8"/>
  <c r="Q486" i="8"/>
  <c r="P486" i="8"/>
  <c r="O486" i="8"/>
  <c r="N486" i="8"/>
  <c r="M486" i="8"/>
  <c r="J486" i="8"/>
  <c r="I486" i="8"/>
  <c r="H486" i="8"/>
  <c r="G486" i="8"/>
  <c r="F486" i="8"/>
  <c r="E486" i="8"/>
  <c r="D486" i="8"/>
  <c r="Q485" i="8"/>
  <c r="P485" i="8"/>
  <c r="O485" i="8"/>
  <c r="N485" i="8"/>
  <c r="M485" i="8"/>
  <c r="J485" i="8"/>
  <c r="I485" i="8"/>
  <c r="H485" i="8"/>
  <c r="G485" i="8"/>
  <c r="F485" i="8"/>
  <c r="E485" i="8"/>
  <c r="D485" i="8"/>
  <c r="Q484" i="8"/>
  <c r="P484" i="8"/>
  <c r="O484" i="8"/>
  <c r="N484" i="8"/>
  <c r="M484" i="8"/>
  <c r="J484" i="8"/>
  <c r="I484" i="8"/>
  <c r="H484" i="8"/>
  <c r="G484" i="8"/>
  <c r="F484" i="8"/>
  <c r="E484" i="8"/>
  <c r="D484" i="8"/>
  <c r="Q483" i="8"/>
  <c r="P483" i="8"/>
  <c r="O483" i="8"/>
  <c r="N483" i="8"/>
  <c r="M483" i="8"/>
  <c r="J483" i="8"/>
  <c r="I483" i="8"/>
  <c r="H483" i="8"/>
  <c r="G483" i="8"/>
  <c r="F483" i="8"/>
  <c r="E483" i="8"/>
  <c r="D483" i="8"/>
  <c r="Q482" i="8"/>
  <c r="P482" i="8"/>
  <c r="O482" i="8"/>
  <c r="N482" i="8"/>
  <c r="M482" i="8"/>
  <c r="J482" i="8"/>
  <c r="I482" i="8"/>
  <c r="H482" i="8"/>
  <c r="G482" i="8"/>
  <c r="F482" i="8"/>
  <c r="E482" i="8"/>
  <c r="D482" i="8"/>
  <c r="Q481" i="8"/>
  <c r="P481" i="8"/>
  <c r="O481" i="8"/>
  <c r="N481" i="8"/>
  <c r="M481" i="8"/>
  <c r="J481" i="8"/>
  <c r="I481" i="8"/>
  <c r="H481" i="8"/>
  <c r="G481" i="8"/>
  <c r="F481" i="8"/>
  <c r="E481" i="8"/>
  <c r="D481" i="8"/>
  <c r="Q480" i="8"/>
  <c r="P480" i="8"/>
  <c r="O480" i="8"/>
  <c r="N480" i="8"/>
  <c r="M480" i="8"/>
  <c r="J480" i="8"/>
  <c r="I480" i="8"/>
  <c r="H480" i="8"/>
  <c r="G480" i="8"/>
  <c r="F480" i="8"/>
  <c r="E480" i="8"/>
  <c r="D480" i="8"/>
  <c r="Q479" i="8"/>
  <c r="P479" i="8"/>
  <c r="O479" i="8"/>
  <c r="N479" i="8"/>
  <c r="M479" i="8"/>
  <c r="J479" i="8"/>
  <c r="I479" i="8"/>
  <c r="H479" i="8"/>
  <c r="G479" i="8"/>
  <c r="F479" i="8"/>
  <c r="E479" i="8"/>
  <c r="D479" i="8"/>
  <c r="Q478" i="8"/>
  <c r="P478" i="8"/>
  <c r="O478" i="8"/>
  <c r="N478" i="8"/>
  <c r="M478" i="8"/>
  <c r="J478" i="8"/>
  <c r="I478" i="8"/>
  <c r="H478" i="8"/>
  <c r="G478" i="8"/>
  <c r="F478" i="8"/>
  <c r="E478" i="8"/>
  <c r="D478" i="8"/>
  <c r="Q477" i="8"/>
  <c r="P477" i="8"/>
  <c r="O477" i="8"/>
  <c r="N477" i="8"/>
  <c r="M477" i="8"/>
  <c r="J477" i="8"/>
  <c r="I477" i="8"/>
  <c r="H477" i="8"/>
  <c r="G477" i="8"/>
  <c r="F477" i="8"/>
  <c r="E477" i="8"/>
  <c r="D477" i="8"/>
  <c r="Q476" i="8"/>
  <c r="P476" i="8"/>
  <c r="O476" i="8"/>
  <c r="N476" i="8"/>
  <c r="M476" i="8"/>
  <c r="J476" i="8"/>
  <c r="I476" i="8"/>
  <c r="H476" i="8"/>
  <c r="G476" i="8"/>
  <c r="F476" i="8"/>
  <c r="E476" i="8"/>
  <c r="D476" i="8"/>
  <c r="Q475" i="8"/>
  <c r="P475" i="8"/>
  <c r="O475" i="8"/>
  <c r="N475" i="8"/>
  <c r="M475" i="8"/>
  <c r="J475" i="8"/>
  <c r="I475" i="8"/>
  <c r="H475" i="8"/>
  <c r="G475" i="8"/>
  <c r="F475" i="8"/>
  <c r="E475" i="8"/>
  <c r="D475" i="8"/>
  <c r="Q474" i="8"/>
  <c r="P474" i="8"/>
  <c r="O474" i="8"/>
  <c r="N474" i="8"/>
  <c r="M474" i="8"/>
  <c r="J474" i="8"/>
  <c r="I474" i="8"/>
  <c r="H474" i="8"/>
  <c r="G474" i="8"/>
  <c r="F474" i="8"/>
  <c r="E474" i="8"/>
  <c r="D474" i="8"/>
  <c r="Q473" i="8"/>
  <c r="P473" i="8"/>
  <c r="O473" i="8"/>
  <c r="N473" i="8"/>
  <c r="M473" i="8"/>
  <c r="J473" i="8"/>
  <c r="I473" i="8"/>
  <c r="H473" i="8"/>
  <c r="G473" i="8"/>
  <c r="F473" i="8"/>
  <c r="E473" i="8"/>
  <c r="D473" i="8"/>
  <c r="Q472" i="8"/>
  <c r="P472" i="8"/>
  <c r="O472" i="8"/>
  <c r="N472" i="8"/>
  <c r="M472" i="8"/>
  <c r="J472" i="8"/>
  <c r="I472" i="8"/>
  <c r="H472" i="8"/>
  <c r="G472" i="8"/>
  <c r="F472" i="8"/>
  <c r="E472" i="8"/>
  <c r="D472" i="8"/>
  <c r="Q471" i="8"/>
  <c r="P471" i="8"/>
  <c r="O471" i="8"/>
  <c r="N471" i="8"/>
  <c r="M471" i="8"/>
  <c r="J471" i="8"/>
  <c r="I471" i="8"/>
  <c r="H471" i="8"/>
  <c r="G471" i="8"/>
  <c r="F471" i="8"/>
  <c r="E471" i="8"/>
  <c r="D471" i="8"/>
  <c r="Q470" i="8"/>
  <c r="P470" i="8"/>
  <c r="O470" i="8"/>
  <c r="N470" i="8"/>
  <c r="M470" i="8"/>
  <c r="J470" i="8"/>
  <c r="I470" i="8"/>
  <c r="H470" i="8"/>
  <c r="G470" i="8"/>
  <c r="F470" i="8"/>
  <c r="E470" i="8"/>
  <c r="D470" i="8"/>
  <c r="Q469" i="8"/>
  <c r="P469" i="8"/>
  <c r="O469" i="8"/>
  <c r="N469" i="8"/>
  <c r="M469" i="8"/>
  <c r="J469" i="8"/>
  <c r="I469" i="8"/>
  <c r="H469" i="8"/>
  <c r="G469" i="8"/>
  <c r="F469" i="8"/>
  <c r="E469" i="8"/>
  <c r="D469" i="8"/>
  <c r="Q468" i="8"/>
  <c r="P468" i="8"/>
  <c r="O468" i="8"/>
  <c r="N468" i="8"/>
  <c r="M468" i="8"/>
  <c r="J468" i="8"/>
  <c r="I468" i="8"/>
  <c r="H468" i="8"/>
  <c r="G468" i="8"/>
  <c r="F468" i="8"/>
  <c r="E468" i="8"/>
  <c r="D468" i="8"/>
  <c r="Q467" i="8"/>
  <c r="P467" i="8"/>
  <c r="O467" i="8"/>
  <c r="N467" i="8"/>
  <c r="M467" i="8"/>
  <c r="J467" i="8"/>
  <c r="I467" i="8"/>
  <c r="H467" i="8"/>
  <c r="G467" i="8"/>
  <c r="F467" i="8"/>
  <c r="E467" i="8"/>
  <c r="D467" i="8"/>
  <c r="Q466" i="8"/>
  <c r="P466" i="8"/>
  <c r="O466" i="8"/>
  <c r="N466" i="8"/>
  <c r="M466" i="8"/>
  <c r="J466" i="8"/>
  <c r="I466" i="8"/>
  <c r="H466" i="8"/>
  <c r="G466" i="8"/>
  <c r="F466" i="8"/>
  <c r="E466" i="8"/>
  <c r="D466" i="8"/>
  <c r="Q465" i="8"/>
  <c r="P465" i="8"/>
  <c r="O465" i="8"/>
  <c r="N465" i="8"/>
  <c r="M465" i="8"/>
  <c r="J465" i="8"/>
  <c r="I465" i="8"/>
  <c r="H465" i="8"/>
  <c r="G465" i="8"/>
  <c r="F465" i="8"/>
  <c r="E465" i="8"/>
  <c r="D465" i="8"/>
  <c r="Q464" i="8"/>
  <c r="P464" i="8"/>
  <c r="O464" i="8"/>
  <c r="N464" i="8"/>
  <c r="M464" i="8"/>
  <c r="J464" i="8"/>
  <c r="I464" i="8"/>
  <c r="H464" i="8"/>
  <c r="G464" i="8"/>
  <c r="F464" i="8"/>
  <c r="E464" i="8"/>
  <c r="D464" i="8"/>
  <c r="Q463" i="8"/>
  <c r="P463" i="8"/>
  <c r="O463" i="8"/>
  <c r="N463" i="8"/>
  <c r="M463" i="8"/>
  <c r="J463" i="8"/>
  <c r="I463" i="8"/>
  <c r="H463" i="8"/>
  <c r="G463" i="8"/>
  <c r="F463" i="8"/>
  <c r="E463" i="8"/>
  <c r="D463" i="8"/>
  <c r="Q462" i="8"/>
  <c r="P462" i="8"/>
  <c r="O462" i="8"/>
  <c r="N462" i="8"/>
  <c r="M462" i="8"/>
  <c r="J462" i="8"/>
  <c r="I462" i="8"/>
  <c r="H462" i="8"/>
  <c r="G462" i="8"/>
  <c r="F462" i="8"/>
  <c r="E462" i="8"/>
  <c r="D462" i="8"/>
  <c r="Q461" i="8"/>
  <c r="P461" i="8"/>
  <c r="O461" i="8"/>
  <c r="N461" i="8"/>
  <c r="M461" i="8"/>
  <c r="J461" i="8"/>
  <c r="I461" i="8"/>
  <c r="H461" i="8"/>
  <c r="G461" i="8"/>
  <c r="F461" i="8"/>
  <c r="E461" i="8"/>
  <c r="D461" i="8"/>
  <c r="Q460" i="8"/>
  <c r="P460" i="8"/>
  <c r="O460" i="8"/>
  <c r="N460" i="8"/>
  <c r="M460" i="8"/>
  <c r="J460" i="8"/>
  <c r="I460" i="8"/>
  <c r="H460" i="8"/>
  <c r="G460" i="8"/>
  <c r="F460" i="8"/>
  <c r="E460" i="8"/>
  <c r="D460" i="8"/>
  <c r="Q459" i="8"/>
  <c r="P459" i="8"/>
  <c r="O459" i="8"/>
  <c r="N459" i="8"/>
  <c r="M459" i="8"/>
  <c r="J459" i="8"/>
  <c r="I459" i="8"/>
  <c r="H459" i="8"/>
  <c r="G459" i="8"/>
  <c r="F459" i="8"/>
  <c r="E459" i="8"/>
  <c r="D459" i="8"/>
  <c r="Q458" i="8"/>
  <c r="P458" i="8"/>
  <c r="O458" i="8"/>
  <c r="N458" i="8"/>
  <c r="M458" i="8"/>
  <c r="J458" i="8"/>
  <c r="I458" i="8"/>
  <c r="H458" i="8"/>
  <c r="G458" i="8"/>
  <c r="F458" i="8"/>
  <c r="E458" i="8"/>
  <c r="D458" i="8"/>
  <c r="Q457" i="8"/>
  <c r="P457" i="8"/>
  <c r="O457" i="8"/>
  <c r="N457" i="8"/>
  <c r="M457" i="8"/>
  <c r="J457" i="8"/>
  <c r="I457" i="8"/>
  <c r="H457" i="8"/>
  <c r="G457" i="8"/>
  <c r="F457" i="8"/>
  <c r="E457" i="8"/>
  <c r="D457" i="8"/>
  <c r="Q456" i="8"/>
  <c r="P456" i="8"/>
  <c r="O456" i="8"/>
  <c r="N456" i="8"/>
  <c r="M456" i="8"/>
  <c r="J456" i="8"/>
  <c r="I456" i="8"/>
  <c r="H456" i="8"/>
  <c r="G456" i="8"/>
  <c r="F456" i="8"/>
  <c r="E456" i="8"/>
  <c r="D456" i="8"/>
  <c r="Q455" i="8"/>
  <c r="P455" i="8"/>
  <c r="O455" i="8"/>
  <c r="N455" i="8"/>
  <c r="M455" i="8"/>
  <c r="J455" i="8"/>
  <c r="I455" i="8"/>
  <c r="H455" i="8"/>
  <c r="G455" i="8"/>
  <c r="F455" i="8"/>
  <c r="E455" i="8"/>
  <c r="D455" i="8"/>
  <c r="Q454" i="8"/>
  <c r="P454" i="8"/>
  <c r="O454" i="8"/>
  <c r="N454" i="8"/>
  <c r="M454" i="8"/>
  <c r="J454" i="8"/>
  <c r="I454" i="8"/>
  <c r="H454" i="8"/>
  <c r="G454" i="8"/>
  <c r="F454" i="8"/>
  <c r="E454" i="8"/>
  <c r="D454" i="8"/>
  <c r="Q453" i="8"/>
  <c r="P453" i="8"/>
  <c r="O453" i="8"/>
  <c r="N453" i="8"/>
  <c r="M453" i="8"/>
  <c r="J453" i="8"/>
  <c r="I453" i="8"/>
  <c r="H453" i="8"/>
  <c r="G453" i="8"/>
  <c r="F453" i="8"/>
  <c r="E453" i="8"/>
  <c r="D453" i="8"/>
  <c r="Q452" i="8"/>
  <c r="P452" i="8"/>
  <c r="O452" i="8"/>
  <c r="N452" i="8"/>
  <c r="M452" i="8"/>
  <c r="J452" i="8"/>
  <c r="I452" i="8"/>
  <c r="H452" i="8"/>
  <c r="G452" i="8"/>
  <c r="F452" i="8"/>
  <c r="E452" i="8"/>
  <c r="D452" i="8"/>
  <c r="Q451" i="8"/>
  <c r="P451" i="8"/>
  <c r="O451" i="8"/>
  <c r="N451" i="8"/>
  <c r="M451" i="8"/>
  <c r="J451" i="8"/>
  <c r="I451" i="8"/>
  <c r="H451" i="8"/>
  <c r="G451" i="8"/>
  <c r="F451" i="8"/>
  <c r="E451" i="8"/>
  <c r="D451" i="8"/>
  <c r="Q450" i="8"/>
  <c r="P450" i="8"/>
  <c r="O450" i="8"/>
  <c r="N450" i="8"/>
  <c r="M450" i="8"/>
  <c r="J450" i="8"/>
  <c r="I450" i="8"/>
  <c r="H450" i="8"/>
  <c r="G450" i="8"/>
  <c r="F450" i="8"/>
  <c r="E450" i="8"/>
  <c r="D450" i="8"/>
  <c r="Q449" i="8"/>
  <c r="P449" i="8"/>
  <c r="O449" i="8"/>
  <c r="N449" i="8"/>
  <c r="M449" i="8"/>
  <c r="J449" i="8"/>
  <c r="I449" i="8"/>
  <c r="H449" i="8"/>
  <c r="G449" i="8"/>
  <c r="F449" i="8"/>
  <c r="E449" i="8"/>
  <c r="D449" i="8"/>
  <c r="Q448" i="8"/>
  <c r="P448" i="8"/>
  <c r="O448" i="8"/>
  <c r="N448" i="8"/>
  <c r="M448" i="8"/>
  <c r="J448" i="8"/>
  <c r="I448" i="8"/>
  <c r="H448" i="8"/>
  <c r="G448" i="8"/>
  <c r="F448" i="8"/>
  <c r="E448" i="8"/>
  <c r="D448" i="8"/>
  <c r="Q447" i="8"/>
  <c r="P447" i="8"/>
  <c r="O447" i="8"/>
  <c r="N447" i="8"/>
  <c r="M447" i="8"/>
  <c r="J447" i="8"/>
  <c r="I447" i="8"/>
  <c r="H447" i="8"/>
  <c r="G447" i="8"/>
  <c r="F447" i="8"/>
  <c r="E447" i="8"/>
  <c r="D447" i="8"/>
  <c r="Q446" i="8"/>
  <c r="P446" i="8"/>
  <c r="O446" i="8"/>
  <c r="N446" i="8"/>
  <c r="M446" i="8"/>
  <c r="J446" i="8"/>
  <c r="I446" i="8"/>
  <c r="H446" i="8"/>
  <c r="G446" i="8"/>
  <c r="F446" i="8"/>
  <c r="E446" i="8"/>
  <c r="D446" i="8"/>
  <c r="Q445" i="8"/>
  <c r="P445" i="8"/>
  <c r="O445" i="8"/>
  <c r="N445" i="8"/>
  <c r="M445" i="8"/>
  <c r="J445" i="8"/>
  <c r="I445" i="8"/>
  <c r="H445" i="8"/>
  <c r="G445" i="8"/>
  <c r="F445" i="8"/>
  <c r="E445" i="8"/>
  <c r="D445" i="8"/>
  <c r="Q444" i="8"/>
  <c r="P444" i="8"/>
  <c r="O444" i="8"/>
  <c r="N444" i="8"/>
  <c r="M444" i="8"/>
  <c r="J444" i="8"/>
  <c r="I444" i="8"/>
  <c r="H444" i="8"/>
  <c r="G444" i="8"/>
  <c r="F444" i="8"/>
  <c r="E444" i="8"/>
  <c r="D444" i="8"/>
  <c r="Q443" i="8"/>
  <c r="P443" i="8"/>
  <c r="O443" i="8"/>
  <c r="N443" i="8"/>
  <c r="M443" i="8"/>
  <c r="J443" i="8"/>
  <c r="I443" i="8"/>
  <c r="H443" i="8"/>
  <c r="G443" i="8"/>
  <c r="F443" i="8"/>
  <c r="E443" i="8"/>
  <c r="D443" i="8"/>
  <c r="Q442" i="8"/>
  <c r="P442" i="8"/>
  <c r="O442" i="8"/>
  <c r="N442" i="8"/>
  <c r="M442" i="8"/>
  <c r="J442" i="8"/>
  <c r="I442" i="8"/>
  <c r="H442" i="8"/>
  <c r="G442" i="8"/>
  <c r="F442" i="8"/>
  <c r="E442" i="8"/>
  <c r="D442" i="8"/>
  <c r="Q441" i="8"/>
  <c r="P441" i="8"/>
  <c r="O441" i="8"/>
  <c r="N441" i="8"/>
  <c r="M441" i="8"/>
  <c r="J441" i="8"/>
  <c r="I441" i="8"/>
  <c r="H441" i="8"/>
  <c r="G441" i="8"/>
  <c r="F441" i="8"/>
  <c r="E441" i="8"/>
  <c r="D441" i="8"/>
  <c r="Q440" i="8"/>
  <c r="P440" i="8"/>
  <c r="O440" i="8"/>
  <c r="N440" i="8"/>
  <c r="M440" i="8"/>
  <c r="J440" i="8"/>
  <c r="I440" i="8"/>
  <c r="H440" i="8"/>
  <c r="G440" i="8"/>
  <c r="F440" i="8"/>
  <c r="E440" i="8"/>
  <c r="D440" i="8"/>
  <c r="Q439" i="8"/>
  <c r="P439" i="8"/>
  <c r="O439" i="8"/>
  <c r="N439" i="8"/>
  <c r="M439" i="8"/>
  <c r="J439" i="8"/>
  <c r="I439" i="8"/>
  <c r="H439" i="8"/>
  <c r="G439" i="8"/>
  <c r="F439" i="8"/>
  <c r="E439" i="8"/>
  <c r="D439" i="8"/>
  <c r="Q438" i="8"/>
  <c r="P438" i="8"/>
  <c r="O438" i="8"/>
  <c r="N438" i="8"/>
  <c r="M438" i="8"/>
  <c r="J438" i="8"/>
  <c r="I438" i="8"/>
  <c r="H438" i="8"/>
  <c r="G438" i="8"/>
  <c r="F438" i="8"/>
  <c r="E438" i="8"/>
  <c r="D438" i="8"/>
  <c r="Q437" i="8"/>
  <c r="P437" i="8"/>
  <c r="O437" i="8"/>
  <c r="N437" i="8"/>
  <c r="M437" i="8"/>
  <c r="J437" i="8"/>
  <c r="I437" i="8"/>
  <c r="H437" i="8"/>
  <c r="G437" i="8"/>
  <c r="F437" i="8"/>
  <c r="E437" i="8"/>
  <c r="D437" i="8"/>
  <c r="Q436" i="8"/>
  <c r="P436" i="8"/>
  <c r="O436" i="8"/>
  <c r="N436" i="8"/>
  <c r="M436" i="8"/>
  <c r="J436" i="8"/>
  <c r="I436" i="8"/>
  <c r="H436" i="8"/>
  <c r="G436" i="8"/>
  <c r="F436" i="8"/>
  <c r="E436" i="8"/>
  <c r="D436" i="8"/>
  <c r="Q435" i="8"/>
  <c r="P435" i="8"/>
  <c r="O435" i="8"/>
  <c r="N435" i="8"/>
  <c r="M435" i="8"/>
  <c r="J435" i="8"/>
  <c r="I435" i="8"/>
  <c r="H435" i="8"/>
  <c r="G435" i="8"/>
  <c r="F435" i="8"/>
  <c r="E435" i="8"/>
  <c r="D435" i="8"/>
  <c r="Q434" i="8"/>
  <c r="P434" i="8"/>
  <c r="O434" i="8"/>
  <c r="N434" i="8"/>
  <c r="M434" i="8"/>
  <c r="J434" i="8"/>
  <c r="I434" i="8"/>
  <c r="H434" i="8"/>
  <c r="G434" i="8"/>
  <c r="F434" i="8"/>
  <c r="E434" i="8"/>
  <c r="D434" i="8"/>
  <c r="Q433" i="8"/>
  <c r="P433" i="8"/>
  <c r="O433" i="8"/>
  <c r="N433" i="8"/>
  <c r="M433" i="8"/>
  <c r="J433" i="8"/>
  <c r="I433" i="8"/>
  <c r="H433" i="8"/>
  <c r="G433" i="8"/>
  <c r="F433" i="8"/>
  <c r="E433" i="8"/>
  <c r="D433" i="8"/>
  <c r="Q432" i="8"/>
  <c r="P432" i="8"/>
  <c r="O432" i="8"/>
  <c r="N432" i="8"/>
  <c r="M432" i="8"/>
  <c r="J432" i="8"/>
  <c r="I432" i="8"/>
  <c r="H432" i="8"/>
  <c r="G432" i="8"/>
  <c r="F432" i="8"/>
  <c r="E432" i="8"/>
  <c r="D432" i="8"/>
  <c r="Q431" i="8"/>
  <c r="P431" i="8"/>
  <c r="O431" i="8"/>
  <c r="N431" i="8"/>
  <c r="M431" i="8"/>
  <c r="J431" i="8"/>
  <c r="I431" i="8"/>
  <c r="H431" i="8"/>
  <c r="G431" i="8"/>
  <c r="F431" i="8"/>
  <c r="E431" i="8"/>
  <c r="D431" i="8"/>
  <c r="Q430" i="8"/>
  <c r="P430" i="8"/>
  <c r="O430" i="8"/>
  <c r="N430" i="8"/>
  <c r="M430" i="8"/>
  <c r="J430" i="8"/>
  <c r="I430" i="8"/>
  <c r="H430" i="8"/>
  <c r="G430" i="8"/>
  <c r="F430" i="8"/>
  <c r="E430" i="8"/>
  <c r="D430" i="8"/>
  <c r="Q429" i="8"/>
  <c r="P429" i="8"/>
  <c r="O429" i="8"/>
  <c r="N429" i="8"/>
  <c r="M429" i="8"/>
  <c r="J429" i="8"/>
  <c r="I429" i="8"/>
  <c r="H429" i="8"/>
  <c r="G429" i="8"/>
  <c r="F429" i="8"/>
  <c r="E429" i="8"/>
  <c r="D429" i="8"/>
  <c r="Q428" i="8"/>
  <c r="P428" i="8"/>
  <c r="O428" i="8"/>
  <c r="N428" i="8"/>
  <c r="M428" i="8"/>
  <c r="J428" i="8"/>
  <c r="I428" i="8"/>
  <c r="H428" i="8"/>
  <c r="G428" i="8"/>
  <c r="F428" i="8"/>
  <c r="E428" i="8"/>
  <c r="D428" i="8"/>
  <c r="Q427" i="8"/>
  <c r="P427" i="8"/>
  <c r="O427" i="8"/>
  <c r="N427" i="8"/>
  <c r="M427" i="8"/>
  <c r="J427" i="8"/>
  <c r="I427" i="8"/>
  <c r="H427" i="8"/>
  <c r="G427" i="8"/>
  <c r="F427" i="8"/>
  <c r="E427" i="8"/>
  <c r="D427" i="8"/>
  <c r="Q426" i="8"/>
  <c r="P426" i="8"/>
  <c r="O426" i="8"/>
  <c r="N426" i="8"/>
  <c r="M426" i="8"/>
  <c r="J426" i="8"/>
  <c r="I426" i="8"/>
  <c r="H426" i="8"/>
  <c r="G426" i="8"/>
  <c r="F426" i="8"/>
  <c r="E426" i="8"/>
  <c r="D426" i="8"/>
  <c r="Q425" i="8"/>
  <c r="P425" i="8"/>
  <c r="O425" i="8"/>
  <c r="N425" i="8"/>
  <c r="M425" i="8"/>
  <c r="J425" i="8"/>
  <c r="I425" i="8"/>
  <c r="H425" i="8"/>
  <c r="G425" i="8"/>
  <c r="F425" i="8"/>
  <c r="E425" i="8"/>
  <c r="D425" i="8"/>
  <c r="Q424" i="8"/>
  <c r="P424" i="8"/>
  <c r="O424" i="8"/>
  <c r="N424" i="8"/>
  <c r="M424" i="8"/>
  <c r="J424" i="8"/>
  <c r="I424" i="8"/>
  <c r="H424" i="8"/>
  <c r="G424" i="8"/>
  <c r="F424" i="8"/>
  <c r="E424" i="8"/>
  <c r="D424" i="8"/>
  <c r="Q423" i="8"/>
  <c r="P423" i="8"/>
  <c r="O423" i="8"/>
  <c r="N423" i="8"/>
  <c r="M423" i="8"/>
  <c r="J423" i="8"/>
  <c r="I423" i="8"/>
  <c r="H423" i="8"/>
  <c r="G423" i="8"/>
  <c r="F423" i="8"/>
  <c r="E423" i="8"/>
  <c r="D423" i="8"/>
  <c r="Q422" i="8"/>
  <c r="P422" i="8"/>
  <c r="O422" i="8"/>
  <c r="N422" i="8"/>
  <c r="M422" i="8"/>
  <c r="J422" i="8"/>
  <c r="I422" i="8"/>
  <c r="H422" i="8"/>
  <c r="G422" i="8"/>
  <c r="F422" i="8"/>
  <c r="E422" i="8"/>
  <c r="D422" i="8"/>
  <c r="Q421" i="8"/>
  <c r="P421" i="8"/>
  <c r="O421" i="8"/>
  <c r="N421" i="8"/>
  <c r="M421" i="8"/>
  <c r="J421" i="8"/>
  <c r="I421" i="8"/>
  <c r="H421" i="8"/>
  <c r="G421" i="8"/>
  <c r="F421" i="8"/>
  <c r="E421" i="8"/>
  <c r="D421" i="8"/>
  <c r="Q420" i="8"/>
  <c r="P420" i="8"/>
  <c r="O420" i="8"/>
  <c r="N420" i="8"/>
  <c r="M420" i="8"/>
  <c r="J420" i="8"/>
  <c r="I420" i="8"/>
  <c r="H420" i="8"/>
  <c r="G420" i="8"/>
  <c r="F420" i="8"/>
  <c r="E420" i="8"/>
  <c r="D420" i="8"/>
  <c r="Q419" i="8"/>
  <c r="P419" i="8"/>
  <c r="O419" i="8"/>
  <c r="N419" i="8"/>
  <c r="M419" i="8"/>
  <c r="J419" i="8"/>
  <c r="I419" i="8"/>
  <c r="H419" i="8"/>
  <c r="G419" i="8"/>
  <c r="F419" i="8"/>
  <c r="E419" i="8"/>
  <c r="D419" i="8"/>
  <c r="Q418" i="8"/>
  <c r="P418" i="8"/>
  <c r="O418" i="8"/>
  <c r="N418" i="8"/>
  <c r="M418" i="8"/>
  <c r="J418" i="8"/>
  <c r="I418" i="8"/>
  <c r="H418" i="8"/>
  <c r="G418" i="8"/>
  <c r="F418" i="8"/>
  <c r="E418" i="8"/>
  <c r="D418" i="8"/>
  <c r="Q417" i="8"/>
  <c r="P417" i="8"/>
  <c r="O417" i="8"/>
  <c r="N417" i="8"/>
  <c r="M417" i="8"/>
  <c r="J417" i="8"/>
  <c r="I417" i="8"/>
  <c r="H417" i="8"/>
  <c r="G417" i="8"/>
  <c r="F417" i="8"/>
  <c r="E417" i="8"/>
  <c r="D417" i="8"/>
  <c r="Q416" i="8"/>
  <c r="P416" i="8"/>
  <c r="O416" i="8"/>
  <c r="N416" i="8"/>
  <c r="M416" i="8"/>
  <c r="J416" i="8"/>
  <c r="I416" i="8"/>
  <c r="H416" i="8"/>
  <c r="G416" i="8"/>
  <c r="F416" i="8"/>
  <c r="E416" i="8"/>
  <c r="D416" i="8"/>
  <c r="Q415" i="8"/>
  <c r="P415" i="8"/>
  <c r="O415" i="8"/>
  <c r="N415" i="8"/>
  <c r="M415" i="8"/>
  <c r="J415" i="8"/>
  <c r="I415" i="8"/>
  <c r="H415" i="8"/>
  <c r="G415" i="8"/>
  <c r="F415" i="8"/>
  <c r="E415" i="8"/>
  <c r="D415" i="8"/>
  <c r="Q414" i="8"/>
  <c r="P414" i="8"/>
  <c r="O414" i="8"/>
  <c r="N414" i="8"/>
  <c r="M414" i="8"/>
  <c r="J414" i="8"/>
  <c r="I414" i="8"/>
  <c r="H414" i="8"/>
  <c r="G414" i="8"/>
  <c r="F414" i="8"/>
  <c r="E414" i="8"/>
  <c r="D414" i="8"/>
  <c r="Q413" i="8"/>
  <c r="P413" i="8"/>
  <c r="O413" i="8"/>
  <c r="N413" i="8"/>
  <c r="M413" i="8"/>
  <c r="J413" i="8"/>
  <c r="I413" i="8"/>
  <c r="H413" i="8"/>
  <c r="G413" i="8"/>
  <c r="F413" i="8"/>
  <c r="E413" i="8"/>
  <c r="D413" i="8"/>
  <c r="Q412" i="8"/>
  <c r="P412" i="8"/>
  <c r="O412" i="8"/>
  <c r="N412" i="8"/>
  <c r="M412" i="8"/>
  <c r="J412" i="8"/>
  <c r="I412" i="8"/>
  <c r="H412" i="8"/>
  <c r="G412" i="8"/>
  <c r="F412" i="8"/>
  <c r="E412" i="8"/>
  <c r="D412" i="8"/>
  <c r="Q411" i="8"/>
  <c r="P411" i="8"/>
  <c r="O411" i="8"/>
  <c r="N411" i="8"/>
  <c r="M411" i="8"/>
  <c r="J411" i="8"/>
  <c r="I411" i="8"/>
  <c r="H411" i="8"/>
  <c r="G411" i="8"/>
  <c r="F411" i="8"/>
  <c r="E411" i="8"/>
  <c r="D411" i="8"/>
  <c r="Q410" i="8"/>
  <c r="P410" i="8"/>
  <c r="O410" i="8"/>
  <c r="N410" i="8"/>
  <c r="M410" i="8"/>
  <c r="J410" i="8"/>
  <c r="I410" i="8"/>
  <c r="H410" i="8"/>
  <c r="G410" i="8"/>
  <c r="F410" i="8"/>
  <c r="E410" i="8"/>
  <c r="D410" i="8"/>
  <c r="Q409" i="8"/>
  <c r="P409" i="8"/>
  <c r="O409" i="8"/>
  <c r="N409" i="8"/>
  <c r="M409" i="8"/>
  <c r="J409" i="8"/>
  <c r="I409" i="8"/>
  <c r="H409" i="8"/>
  <c r="G409" i="8"/>
  <c r="F409" i="8"/>
  <c r="E409" i="8"/>
  <c r="D409" i="8"/>
  <c r="Q408" i="8"/>
  <c r="P408" i="8"/>
  <c r="O408" i="8"/>
  <c r="N408" i="8"/>
  <c r="M408" i="8"/>
  <c r="J408" i="8"/>
  <c r="I408" i="8"/>
  <c r="H408" i="8"/>
  <c r="G408" i="8"/>
  <c r="F408" i="8"/>
  <c r="E408" i="8"/>
  <c r="D408" i="8"/>
  <c r="R408" i="8" s="1"/>
  <c r="Q407" i="8"/>
  <c r="P407" i="8"/>
  <c r="O407" i="8"/>
  <c r="N407" i="8"/>
  <c r="M407" i="8"/>
  <c r="J407" i="8"/>
  <c r="I407" i="8"/>
  <c r="H407" i="8"/>
  <c r="G407" i="8"/>
  <c r="F407" i="8"/>
  <c r="E407" i="8"/>
  <c r="D407" i="8"/>
  <c r="Q406" i="8"/>
  <c r="P406" i="8"/>
  <c r="O406" i="8"/>
  <c r="N406" i="8"/>
  <c r="M406" i="8"/>
  <c r="J406" i="8"/>
  <c r="I406" i="8" s="1"/>
  <c r="H406" i="8"/>
  <c r="G406" i="8"/>
  <c r="F406" i="8"/>
  <c r="E406" i="8"/>
  <c r="D406" i="8"/>
  <c r="Q405" i="8"/>
  <c r="P405" i="8"/>
  <c r="O405" i="8"/>
  <c r="N405" i="8"/>
  <c r="M405" i="8"/>
  <c r="J405" i="8"/>
  <c r="I405" i="8" s="1"/>
  <c r="H405" i="8"/>
  <c r="G405" i="8"/>
  <c r="F405" i="8"/>
  <c r="E405" i="8"/>
  <c r="D405" i="8"/>
  <c r="Q404" i="8"/>
  <c r="P404" i="8"/>
  <c r="O404" i="8"/>
  <c r="N404" i="8"/>
  <c r="M404" i="8"/>
  <c r="J404" i="8"/>
  <c r="I404" i="8" s="1"/>
  <c r="H404" i="8"/>
  <c r="G404" i="8"/>
  <c r="F404" i="8"/>
  <c r="E404" i="8"/>
  <c r="D404" i="8"/>
  <c r="Q403" i="8"/>
  <c r="P403" i="8"/>
  <c r="O403" i="8"/>
  <c r="N403" i="8"/>
  <c r="M403" i="8"/>
  <c r="J403" i="8"/>
  <c r="I403" i="8" s="1"/>
  <c r="H403" i="8"/>
  <c r="G403" i="8"/>
  <c r="F403" i="8"/>
  <c r="E403" i="8"/>
  <c r="D403" i="8"/>
  <c r="Q402" i="8"/>
  <c r="P402" i="8"/>
  <c r="O402" i="8"/>
  <c r="N402" i="8"/>
  <c r="M402" i="8"/>
  <c r="J402" i="8"/>
  <c r="I402" i="8" s="1"/>
  <c r="H402" i="8"/>
  <c r="G402" i="8"/>
  <c r="F402" i="8"/>
  <c r="E402" i="8"/>
  <c r="D402" i="8"/>
  <c r="Q401" i="8"/>
  <c r="P401" i="8"/>
  <c r="O401" i="8"/>
  <c r="N401" i="8"/>
  <c r="M401" i="8"/>
  <c r="J401" i="8"/>
  <c r="H401" i="8"/>
  <c r="G401" i="8"/>
  <c r="F401" i="8"/>
  <c r="E401" i="8"/>
  <c r="D401" i="8"/>
  <c r="Q400" i="8"/>
  <c r="P400" i="8"/>
  <c r="O400" i="8"/>
  <c r="N400" i="8"/>
  <c r="M400" i="8"/>
  <c r="J400" i="8"/>
  <c r="I400" i="8" s="1"/>
  <c r="H400" i="8"/>
  <c r="G400" i="8"/>
  <c r="F400" i="8"/>
  <c r="E400" i="8"/>
  <c r="D400" i="8"/>
  <c r="Q399" i="8"/>
  <c r="P399" i="8"/>
  <c r="O399" i="8"/>
  <c r="N399" i="8"/>
  <c r="M399" i="8"/>
  <c r="J399" i="8"/>
  <c r="I399" i="8" s="1"/>
  <c r="H399" i="8"/>
  <c r="G399" i="8"/>
  <c r="F399" i="8"/>
  <c r="E399" i="8"/>
  <c r="D399" i="8"/>
  <c r="Q398" i="8"/>
  <c r="P398" i="8"/>
  <c r="O398" i="8"/>
  <c r="N398" i="8"/>
  <c r="M398" i="8"/>
  <c r="J398" i="8"/>
  <c r="I398" i="8" s="1"/>
  <c r="H398" i="8"/>
  <c r="G398" i="8"/>
  <c r="F398" i="8"/>
  <c r="E398" i="8"/>
  <c r="D398" i="8"/>
  <c r="Q397" i="8"/>
  <c r="P397" i="8"/>
  <c r="O397" i="8"/>
  <c r="N397" i="8"/>
  <c r="M397" i="8"/>
  <c r="J397" i="8"/>
  <c r="H397" i="8"/>
  <c r="G397" i="8"/>
  <c r="F397" i="8"/>
  <c r="E397" i="8"/>
  <c r="D397" i="8"/>
  <c r="Q396" i="8"/>
  <c r="P396" i="8"/>
  <c r="O396" i="8"/>
  <c r="N396" i="8"/>
  <c r="M396" i="8"/>
  <c r="J396" i="8"/>
  <c r="I396" i="8"/>
  <c r="H396" i="8"/>
  <c r="G396" i="8"/>
  <c r="F396" i="8"/>
  <c r="E396" i="8"/>
  <c r="D396" i="8"/>
  <c r="Q395" i="8"/>
  <c r="P395" i="8"/>
  <c r="O395" i="8"/>
  <c r="N395" i="8"/>
  <c r="M395" i="8"/>
  <c r="J395" i="8"/>
  <c r="I395" i="8"/>
  <c r="H395" i="8"/>
  <c r="G395" i="8"/>
  <c r="F395" i="8"/>
  <c r="E395" i="8"/>
  <c r="D395" i="8"/>
  <c r="Q394" i="8"/>
  <c r="P394" i="8"/>
  <c r="O394" i="8"/>
  <c r="N394" i="8"/>
  <c r="M394" i="8"/>
  <c r="J394" i="8"/>
  <c r="I394" i="8" s="1"/>
  <c r="H394" i="8"/>
  <c r="G394" i="8"/>
  <c r="F394" i="8"/>
  <c r="E394" i="8"/>
  <c r="D394" i="8"/>
  <c r="Q393" i="8"/>
  <c r="P393" i="8"/>
  <c r="O393" i="8"/>
  <c r="N393" i="8"/>
  <c r="M393" i="8"/>
  <c r="J393" i="8"/>
  <c r="I393" i="8" s="1"/>
  <c r="H393" i="8"/>
  <c r="G393" i="8"/>
  <c r="F393" i="8"/>
  <c r="E393" i="8"/>
  <c r="D393" i="8"/>
  <c r="Q392" i="8"/>
  <c r="P392" i="8"/>
  <c r="O392" i="8"/>
  <c r="N392" i="8"/>
  <c r="M392" i="8"/>
  <c r="J392" i="8"/>
  <c r="I392" i="8" s="1"/>
  <c r="H392" i="8"/>
  <c r="G392" i="8"/>
  <c r="F392" i="8"/>
  <c r="E392" i="8"/>
  <c r="D392" i="8"/>
  <c r="Q391" i="8"/>
  <c r="P391" i="8"/>
  <c r="O391" i="8"/>
  <c r="N391" i="8"/>
  <c r="M391" i="8"/>
  <c r="J391" i="8"/>
  <c r="I391" i="8" s="1"/>
  <c r="H391" i="8"/>
  <c r="G391" i="8"/>
  <c r="F391" i="8"/>
  <c r="E391" i="8"/>
  <c r="D391" i="8"/>
  <c r="Q390" i="8"/>
  <c r="P390" i="8"/>
  <c r="O390" i="8"/>
  <c r="N390" i="8"/>
  <c r="M390" i="8"/>
  <c r="J390" i="8"/>
  <c r="I390" i="8" s="1"/>
  <c r="H390" i="8"/>
  <c r="G390" i="8"/>
  <c r="F390" i="8"/>
  <c r="E390" i="8"/>
  <c r="D390" i="8"/>
  <c r="Q389" i="8"/>
  <c r="P389" i="8"/>
  <c r="O389" i="8"/>
  <c r="N389" i="8"/>
  <c r="M389" i="8"/>
  <c r="J389" i="8"/>
  <c r="I389" i="8" s="1"/>
  <c r="H389" i="8"/>
  <c r="G389" i="8"/>
  <c r="F389" i="8"/>
  <c r="E389" i="8"/>
  <c r="D389" i="8"/>
  <c r="Q388" i="8"/>
  <c r="P388" i="8"/>
  <c r="O388" i="8"/>
  <c r="N388" i="8"/>
  <c r="M388" i="8"/>
  <c r="J388" i="8"/>
  <c r="I388" i="8" s="1"/>
  <c r="H388" i="8"/>
  <c r="G388" i="8"/>
  <c r="F388" i="8"/>
  <c r="E388" i="8"/>
  <c r="D388" i="8"/>
  <c r="Q387" i="8"/>
  <c r="P387" i="8"/>
  <c r="O387" i="8"/>
  <c r="N387" i="8"/>
  <c r="M387" i="8"/>
  <c r="J387" i="8"/>
  <c r="I387" i="8" s="1"/>
  <c r="H387" i="8"/>
  <c r="G387" i="8"/>
  <c r="F387" i="8"/>
  <c r="E387" i="8"/>
  <c r="D387" i="8"/>
  <c r="Q386" i="8"/>
  <c r="P386" i="8"/>
  <c r="O386" i="8"/>
  <c r="N386" i="8"/>
  <c r="M386" i="8"/>
  <c r="J386" i="8"/>
  <c r="I386" i="8" s="1"/>
  <c r="H386" i="8"/>
  <c r="G386" i="8"/>
  <c r="F386" i="8"/>
  <c r="E386" i="8"/>
  <c r="D386" i="8"/>
  <c r="Q385" i="8"/>
  <c r="P385" i="8"/>
  <c r="O385" i="8"/>
  <c r="N385" i="8"/>
  <c r="M385" i="8"/>
  <c r="J385" i="8"/>
  <c r="H385" i="8"/>
  <c r="G385" i="8"/>
  <c r="F385" i="8"/>
  <c r="E385" i="8"/>
  <c r="D385" i="8"/>
  <c r="Q384" i="8"/>
  <c r="P384" i="8"/>
  <c r="O384" i="8"/>
  <c r="N384" i="8"/>
  <c r="M384" i="8"/>
  <c r="J384" i="8"/>
  <c r="I384" i="8" s="1"/>
  <c r="H384" i="8"/>
  <c r="G384" i="8"/>
  <c r="F384" i="8"/>
  <c r="E384" i="8"/>
  <c r="D384" i="8"/>
  <c r="Q383" i="8"/>
  <c r="P383" i="8"/>
  <c r="O383" i="8"/>
  <c r="N383" i="8"/>
  <c r="M383" i="8"/>
  <c r="J383" i="8"/>
  <c r="I383" i="8" s="1"/>
  <c r="H383" i="8"/>
  <c r="G383" i="8"/>
  <c r="F383" i="8"/>
  <c r="E383" i="8"/>
  <c r="D383" i="8"/>
  <c r="Q382" i="8"/>
  <c r="P382" i="8"/>
  <c r="O382" i="8"/>
  <c r="N382" i="8"/>
  <c r="M382" i="8"/>
  <c r="J382" i="8"/>
  <c r="I382" i="8" s="1"/>
  <c r="H382" i="8"/>
  <c r="G382" i="8"/>
  <c r="F382" i="8"/>
  <c r="E382" i="8"/>
  <c r="D382" i="8"/>
  <c r="Q381" i="8"/>
  <c r="P381" i="8"/>
  <c r="O381" i="8"/>
  <c r="N381" i="8"/>
  <c r="M381" i="8"/>
  <c r="J381" i="8"/>
  <c r="H381" i="8"/>
  <c r="G381" i="8"/>
  <c r="F381" i="8"/>
  <c r="E381" i="8"/>
  <c r="D381" i="8"/>
  <c r="Q380" i="8"/>
  <c r="P380" i="8"/>
  <c r="O380" i="8"/>
  <c r="N380" i="8"/>
  <c r="M380" i="8"/>
  <c r="J380" i="8"/>
  <c r="I380" i="8" s="1"/>
  <c r="H380" i="8"/>
  <c r="G380" i="8"/>
  <c r="F380" i="8"/>
  <c r="E380" i="8"/>
  <c r="D380" i="8"/>
  <c r="Q379" i="8"/>
  <c r="P379" i="8"/>
  <c r="O379" i="8"/>
  <c r="N379" i="8"/>
  <c r="M379" i="8"/>
  <c r="J379" i="8"/>
  <c r="I379" i="8" s="1"/>
  <c r="H379" i="8"/>
  <c r="G379" i="8"/>
  <c r="F379" i="8"/>
  <c r="E379" i="8"/>
  <c r="D379" i="8"/>
  <c r="Q378" i="8"/>
  <c r="P378" i="8"/>
  <c r="O378" i="8"/>
  <c r="N378" i="8"/>
  <c r="M378" i="8"/>
  <c r="J378" i="8"/>
  <c r="I378" i="8" s="1"/>
  <c r="H378" i="8"/>
  <c r="G378" i="8"/>
  <c r="F378" i="8"/>
  <c r="E378" i="8"/>
  <c r="D378" i="8"/>
  <c r="Q377" i="8"/>
  <c r="P377" i="8"/>
  <c r="O377" i="8"/>
  <c r="N377" i="8"/>
  <c r="M377" i="8"/>
  <c r="J377" i="8"/>
  <c r="I377" i="8" s="1"/>
  <c r="H377" i="8"/>
  <c r="G377" i="8"/>
  <c r="F377" i="8"/>
  <c r="E377" i="8"/>
  <c r="D377" i="8"/>
  <c r="Q376" i="8"/>
  <c r="P376" i="8"/>
  <c r="O376" i="8"/>
  <c r="N376" i="8"/>
  <c r="M376" i="8"/>
  <c r="J376" i="8"/>
  <c r="I376" i="8" s="1"/>
  <c r="H376" i="8"/>
  <c r="G376" i="8"/>
  <c r="F376" i="8"/>
  <c r="E376" i="8"/>
  <c r="D376" i="8"/>
  <c r="Q375" i="8"/>
  <c r="P375" i="8"/>
  <c r="O375" i="8"/>
  <c r="N375" i="8"/>
  <c r="M375" i="8"/>
  <c r="J375" i="8"/>
  <c r="I375" i="8" s="1"/>
  <c r="H375" i="8"/>
  <c r="G375" i="8"/>
  <c r="F375" i="8"/>
  <c r="E375" i="8"/>
  <c r="D375" i="8"/>
  <c r="Q374" i="8"/>
  <c r="P374" i="8"/>
  <c r="O374" i="8"/>
  <c r="N374" i="8"/>
  <c r="M374" i="8"/>
  <c r="J374" i="8"/>
  <c r="I374" i="8" s="1"/>
  <c r="H374" i="8"/>
  <c r="G374" i="8"/>
  <c r="F374" i="8"/>
  <c r="E374" i="8"/>
  <c r="D374" i="8"/>
  <c r="Q373" i="8"/>
  <c r="P373" i="8"/>
  <c r="O373" i="8"/>
  <c r="N373" i="8"/>
  <c r="M373" i="8"/>
  <c r="J373" i="8"/>
  <c r="I373" i="8" s="1"/>
  <c r="H373" i="8"/>
  <c r="G373" i="8"/>
  <c r="F373" i="8"/>
  <c r="E373" i="8"/>
  <c r="D373" i="8"/>
  <c r="Q372" i="8"/>
  <c r="P372" i="8"/>
  <c r="O372" i="8"/>
  <c r="N372" i="8"/>
  <c r="M372" i="8"/>
  <c r="J372" i="8"/>
  <c r="I372" i="8" s="1"/>
  <c r="H372" i="8"/>
  <c r="G372" i="8"/>
  <c r="F372" i="8"/>
  <c r="E372" i="8"/>
  <c r="D372" i="8"/>
  <c r="Q371" i="8"/>
  <c r="P371" i="8"/>
  <c r="O371" i="8"/>
  <c r="N371" i="8"/>
  <c r="M371" i="8"/>
  <c r="J371" i="8"/>
  <c r="I371" i="8" s="1"/>
  <c r="H371" i="8"/>
  <c r="G371" i="8"/>
  <c r="F371" i="8"/>
  <c r="E371" i="8"/>
  <c r="D371" i="8"/>
  <c r="Q370" i="8"/>
  <c r="P370" i="8"/>
  <c r="O370" i="8"/>
  <c r="N370" i="8"/>
  <c r="M370" i="8"/>
  <c r="J370" i="8"/>
  <c r="I370" i="8" s="1"/>
  <c r="H370" i="8"/>
  <c r="G370" i="8"/>
  <c r="F370" i="8"/>
  <c r="E370" i="8"/>
  <c r="D370" i="8"/>
  <c r="Q369" i="8"/>
  <c r="P369" i="8"/>
  <c r="O369" i="8"/>
  <c r="N369" i="8"/>
  <c r="M369" i="8"/>
  <c r="J369" i="8"/>
  <c r="H369" i="8"/>
  <c r="G369" i="8"/>
  <c r="F369" i="8"/>
  <c r="E369" i="8"/>
  <c r="D369" i="8"/>
  <c r="Q368" i="8"/>
  <c r="P368" i="8"/>
  <c r="O368" i="8"/>
  <c r="N368" i="8"/>
  <c r="M368" i="8"/>
  <c r="J368" i="8"/>
  <c r="I368" i="8" s="1"/>
  <c r="H368" i="8"/>
  <c r="G368" i="8"/>
  <c r="F368" i="8"/>
  <c r="E368" i="8"/>
  <c r="D368" i="8"/>
  <c r="Q367" i="8"/>
  <c r="P367" i="8"/>
  <c r="O367" i="8"/>
  <c r="N367" i="8"/>
  <c r="M367" i="8"/>
  <c r="J367" i="8"/>
  <c r="I367" i="8" s="1"/>
  <c r="H367" i="8"/>
  <c r="G367" i="8"/>
  <c r="F367" i="8"/>
  <c r="E367" i="8"/>
  <c r="D367" i="8"/>
  <c r="Q366" i="8"/>
  <c r="P366" i="8"/>
  <c r="O366" i="8"/>
  <c r="N366" i="8"/>
  <c r="M366" i="8"/>
  <c r="J366" i="8"/>
  <c r="I366" i="8" s="1"/>
  <c r="H366" i="8"/>
  <c r="G366" i="8"/>
  <c r="F366" i="8"/>
  <c r="E366" i="8"/>
  <c r="D366" i="8"/>
  <c r="Q365" i="8"/>
  <c r="P365" i="8"/>
  <c r="O365" i="8"/>
  <c r="N365" i="8"/>
  <c r="M365" i="8"/>
  <c r="J365" i="8"/>
  <c r="H365" i="8"/>
  <c r="G365" i="8"/>
  <c r="F365" i="8"/>
  <c r="E365" i="8"/>
  <c r="D365" i="8"/>
  <c r="Q364" i="8"/>
  <c r="P364" i="8"/>
  <c r="O364" i="8"/>
  <c r="N364" i="8"/>
  <c r="M364" i="8"/>
  <c r="J364" i="8"/>
  <c r="I364" i="8" s="1"/>
  <c r="H364" i="8"/>
  <c r="G364" i="8"/>
  <c r="F364" i="8"/>
  <c r="E364" i="8"/>
  <c r="D364" i="8"/>
  <c r="Q363" i="8"/>
  <c r="P363" i="8"/>
  <c r="O363" i="8"/>
  <c r="N363" i="8"/>
  <c r="M363" i="8"/>
  <c r="J363" i="8"/>
  <c r="I363" i="8" s="1"/>
  <c r="H363" i="8"/>
  <c r="G363" i="8"/>
  <c r="F363" i="8"/>
  <c r="E363" i="8"/>
  <c r="D363" i="8"/>
  <c r="Q362" i="8"/>
  <c r="P362" i="8"/>
  <c r="O362" i="8"/>
  <c r="N362" i="8"/>
  <c r="M362" i="8"/>
  <c r="J362" i="8"/>
  <c r="I362" i="8" s="1"/>
  <c r="H362" i="8"/>
  <c r="G362" i="8"/>
  <c r="F362" i="8"/>
  <c r="E362" i="8"/>
  <c r="D362" i="8"/>
  <c r="Q361" i="8"/>
  <c r="P361" i="8"/>
  <c r="O361" i="8"/>
  <c r="N361" i="8"/>
  <c r="M361" i="8"/>
  <c r="J361" i="8"/>
  <c r="I361" i="8"/>
  <c r="H361" i="8"/>
  <c r="G361" i="8"/>
  <c r="F361" i="8"/>
  <c r="E361" i="8"/>
  <c r="D361" i="8"/>
  <c r="Q360" i="8"/>
  <c r="P360" i="8"/>
  <c r="O360" i="8"/>
  <c r="N360" i="8"/>
  <c r="M360" i="8"/>
  <c r="J360" i="8"/>
  <c r="I360" i="8"/>
  <c r="H360" i="8"/>
  <c r="G360" i="8"/>
  <c r="F360" i="8"/>
  <c r="E360" i="8"/>
  <c r="D360" i="8"/>
  <c r="Q359" i="8"/>
  <c r="P359" i="8"/>
  <c r="O359" i="8"/>
  <c r="N359" i="8"/>
  <c r="M359" i="8"/>
  <c r="J359" i="8"/>
  <c r="I359" i="8"/>
  <c r="H359" i="8"/>
  <c r="G359" i="8"/>
  <c r="F359" i="8"/>
  <c r="E359" i="8"/>
  <c r="D359" i="8"/>
  <c r="Q358" i="8"/>
  <c r="P358" i="8"/>
  <c r="O358" i="8"/>
  <c r="N358" i="8"/>
  <c r="M358" i="8"/>
  <c r="J358" i="8"/>
  <c r="I358" i="8" s="1"/>
  <c r="H358" i="8"/>
  <c r="G358" i="8"/>
  <c r="F358" i="8"/>
  <c r="E358" i="8"/>
  <c r="D358" i="8"/>
  <c r="Q357" i="8"/>
  <c r="P357" i="8"/>
  <c r="O357" i="8"/>
  <c r="N357" i="8"/>
  <c r="M357" i="8"/>
  <c r="J357" i="8"/>
  <c r="I357" i="8" s="1"/>
  <c r="H357" i="8"/>
  <c r="G357" i="8"/>
  <c r="F357" i="8"/>
  <c r="E357" i="8"/>
  <c r="D357" i="8"/>
  <c r="Q356" i="8"/>
  <c r="P356" i="8"/>
  <c r="O356" i="8"/>
  <c r="N356" i="8"/>
  <c r="M356" i="8"/>
  <c r="J356" i="8"/>
  <c r="I356" i="8" s="1"/>
  <c r="H356" i="8"/>
  <c r="G356" i="8"/>
  <c r="F356" i="8"/>
  <c r="E356" i="8"/>
  <c r="D356" i="8"/>
  <c r="Q355" i="8"/>
  <c r="P355" i="8"/>
  <c r="O355" i="8"/>
  <c r="N355" i="8"/>
  <c r="M355" i="8"/>
  <c r="J355" i="8"/>
  <c r="I355" i="8" s="1"/>
  <c r="H355" i="8"/>
  <c r="G355" i="8"/>
  <c r="F355" i="8"/>
  <c r="E355" i="8"/>
  <c r="D355" i="8"/>
  <c r="Q354" i="8"/>
  <c r="P354" i="8"/>
  <c r="O354" i="8"/>
  <c r="N354" i="8"/>
  <c r="M354" i="8"/>
  <c r="J354" i="8"/>
  <c r="I354" i="8" s="1"/>
  <c r="H354" i="8"/>
  <c r="G354" i="8"/>
  <c r="F354" i="8"/>
  <c r="E354" i="8"/>
  <c r="D354" i="8"/>
  <c r="Q353" i="8"/>
  <c r="P353" i="8"/>
  <c r="O353" i="8"/>
  <c r="N353" i="8"/>
  <c r="M353" i="8"/>
  <c r="J353" i="8"/>
  <c r="H353" i="8"/>
  <c r="G353" i="8"/>
  <c r="F353" i="8"/>
  <c r="E353" i="8"/>
  <c r="D353" i="8"/>
  <c r="Q352" i="8"/>
  <c r="P352" i="8"/>
  <c r="O352" i="8"/>
  <c r="N352" i="8"/>
  <c r="M352" i="8"/>
  <c r="J352" i="8"/>
  <c r="I352" i="8" s="1"/>
  <c r="H352" i="8"/>
  <c r="G352" i="8"/>
  <c r="F352" i="8"/>
  <c r="E352" i="8"/>
  <c r="D352" i="8"/>
  <c r="Q351" i="8"/>
  <c r="P351" i="8"/>
  <c r="O351" i="8"/>
  <c r="N351" i="8"/>
  <c r="M351" i="8"/>
  <c r="J351" i="8"/>
  <c r="I351" i="8" s="1"/>
  <c r="H351" i="8"/>
  <c r="G351" i="8"/>
  <c r="F351" i="8"/>
  <c r="E351" i="8"/>
  <c r="D351" i="8"/>
  <c r="Q350" i="8"/>
  <c r="P350" i="8"/>
  <c r="O350" i="8"/>
  <c r="N350" i="8"/>
  <c r="M350" i="8"/>
  <c r="J350" i="8"/>
  <c r="I350" i="8" s="1"/>
  <c r="H350" i="8"/>
  <c r="G350" i="8"/>
  <c r="F350" i="8"/>
  <c r="E350" i="8"/>
  <c r="D350" i="8"/>
  <c r="Q349" i="8"/>
  <c r="P349" i="8"/>
  <c r="O349" i="8"/>
  <c r="N349" i="8"/>
  <c r="M349" i="8"/>
  <c r="J349" i="8"/>
  <c r="H349" i="8"/>
  <c r="G349" i="8"/>
  <c r="F349" i="8"/>
  <c r="E349" i="8"/>
  <c r="D349" i="8"/>
  <c r="Q348" i="8"/>
  <c r="P348" i="8"/>
  <c r="O348" i="8"/>
  <c r="N348" i="8"/>
  <c r="M348" i="8"/>
  <c r="J348" i="8"/>
  <c r="I348" i="8" s="1"/>
  <c r="H348" i="8"/>
  <c r="G348" i="8"/>
  <c r="F348" i="8"/>
  <c r="E348" i="8"/>
  <c r="D348" i="8"/>
  <c r="Q347" i="8"/>
  <c r="P347" i="8"/>
  <c r="O347" i="8"/>
  <c r="N347" i="8"/>
  <c r="M347" i="8"/>
  <c r="J347" i="8"/>
  <c r="I347" i="8" s="1"/>
  <c r="H347" i="8"/>
  <c r="G347" i="8"/>
  <c r="F347" i="8"/>
  <c r="E347" i="8"/>
  <c r="D347" i="8"/>
  <c r="Q346" i="8"/>
  <c r="P346" i="8"/>
  <c r="O346" i="8"/>
  <c r="N346" i="8"/>
  <c r="M346" i="8"/>
  <c r="J346" i="8"/>
  <c r="I346" i="8" s="1"/>
  <c r="H346" i="8"/>
  <c r="G346" i="8"/>
  <c r="F346" i="8"/>
  <c r="E346" i="8"/>
  <c r="D346" i="8"/>
  <c r="Q345" i="8"/>
  <c r="P345" i="8"/>
  <c r="O345" i="8"/>
  <c r="N345" i="8"/>
  <c r="M345" i="8"/>
  <c r="J345" i="8"/>
  <c r="I345" i="8" s="1"/>
  <c r="H345" i="8"/>
  <c r="G345" i="8"/>
  <c r="F345" i="8"/>
  <c r="E345" i="8"/>
  <c r="D345" i="8"/>
  <c r="Q344" i="8"/>
  <c r="P344" i="8"/>
  <c r="O344" i="8"/>
  <c r="N344" i="8"/>
  <c r="M344" i="8"/>
  <c r="J344" i="8"/>
  <c r="I344" i="8" s="1"/>
  <c r="H344" i="8"/>
  <c r="G344" i="8"/>
  <c r="F344" i="8"/>
  <c r="E344" i="8"/>
  <c r="D344" i="8"/>
  <c r="Q343" i="8"/>
  <c r="P343" i="8"/>
  <c r="O343" i="8"/>
  <c r="N343" i="8"/>
  <c r="M343" i="8"/>
  <c r="J343" i="8"/>
  <c r="I343" i="8" s="1"/>
  <c r="H343" i="8"/>
  <c r="G343" i="8"/>
  <c r="F343" i="8"/>
  <c r="E343" i="8"/>
  <c r="D343" i="8"/>
  <c r="Q342" i="8"/>
  <c r="P342" i="8"/>
  <c r="O342" i="8"/>
  <c r="N342" i="8"/>
  <c r="M342" i="8"/>
  <c r="J342" i="8"/>
  <c r="I342" i="8" s="1"/>
  <c r="H342" i="8"/>
  <c r="G342" i="8"/>
  <c r="F342" i="8"/>
  <c r="E342" i="8"/>
  <c r="D342" i="8"/>
  <c r="Q341" i="8"/>
  <c r="P341" i="8"/>
  <c r="O341" i="8"/>
  <c r="N341" i="8"/>
  <c r="M341" i="8"/>
  <c r="J341" i="8"/>
  <c r="I341" i="8" s="1"/>
  <c r="H341" i="8"/>
  <c r="G341" i="8"/>
  <c r="F341" i="8"/>
  <c r="E341" i="8"/>
  <c r="D341" i="8"/>
  <c r="Q340" i="8"/>
  <c r="P340" i="8"/>
  <c r="O340" i="8"/>
  <c r="N340" i="8"/>
  <c r="M340" i="8"/>
  <c r="J340" i="8"/>
  <c r="I340" i="8" s="1"/>
  <c r="H340" i="8"/>
  <c r="G340" i="8"/>
  <c r="F340" i="8"/>
  <c r="E340" i="8"/>
  <c r="D340" i="8"/>
  <c r="Q339" i="8"/>
  <c r="P339" i="8"/>
  <c r="O339" i="8"/>
  <c r="N339" i="8"/>
  <c r="M339" i="8"/>
  <c r="J339" i="8"/>
  <c r="I339" i="8" s="1"/>
  <c r="H339" i="8"/>
  <c r="G339" i="8"/>
  <c r="F339" i="8"/>
  <c r="E339" i="8"/>
  <c r="D339" i="8"/>
  <c r="Q338" i="8"/>
  <c r="P338" i="8"/>
  <c r="O338" i="8"/>
  <c r="N338" i="8"/>
  <c r="M338" i="8"/>
  <c r="J338" i="8"/>
  <c r="I338" i="8" s="1"/>
  <c r="H338" i="8"/>
  <c r="G338" i="8"/>
  <c r="F338" i="8"/>
  <c r="E338" i="8"/>
  <c r="D338" i="8"/>
  <c r="Q337" i="8"/>
  <c r="P337" i="8"/>
  <c r="O337" i="8"/>
  <c r="N337" i="8"/>
  <c r="M337" i="8"/>
  <c r="J337" i="8"/>
  <c r="H337" i="8"/>
  <c r="G337" i="8"/>
  <c r="F337" i="8"/>
  <c r="E337" i="8"/>
  <c r="D337" i="8"/>
  <c r="Q336" i="8"/>
  <c r="P336" i="8"/>
  <c r="O336" i="8"/>
  <c r="N336" i="8"/>
  <c r="M336" i="8"/>
  <c r="J336" i="8"/>
  <c r="I336" i="8" s="1"/>
  <c r="H336" i="8"/>
  <c r="G336" i="8"/>
  <c r="F336" i="8"/>
  <c r="E336" i="8"/>
  <c r="D336" i="8"/>
  <c r="Q335" i="8"/>
  <c r="P335" i="8"/>
  <c r="O335" i="8"/>
  <c r="N335" i="8"/>
  <c r="M335" i="8"/>
  <c r="J335" i="8"/>
  <c r="I335" i="8" s="1"/>
  <c r="H335" i="8"/>
  <c r="G335" i="8"/>
  <c r="F335" i="8"/>
  <c r="E335" i="8"/>
  <c r="D335" i="8"/>
  <c r="Q334" i="8"/>
  <c r="P334" i="8"/>
  <c r="O334" i="8"/>
  <c r="N334" i="8"/>
  <c r="M334" i="8"/>
  <c r="J334" i="8"/>
  <c r="I334" i="8" s="1"/>
  <c r="H334" i="8"/>
  <c r="G334" i="8"/>
  <c r="F334" i="8"/>
  <c r="E334" i="8"/>
  <c r="D334" i="8"/>
  <c r="Q333" i="8"/>
  <c r="P333" i="8"/>
  <c r="O333" i="8"/>
  <c r="N333" i="8"/>
  <c r="M333" i="8"/>
  <c r="J333" i="8"/>
  <c r="H333" i="8"/>
  <c r="G333" i="8"/>
  <c r="F333" i="8"/>
  <c r="E333" i="8"/>
  <c r="D333" i="8"/>
  <c r="Q332" i="8"/>
  <c r="P332" i="8"/>
  <c r="O332" i="8"/>
  <c r="N332" i="8"/>
  <c r="M332" i="8"/>
  <c r="J332" i="8"/>
  <c r="I332" i="8" s="1"/>
  <c r="H332" i="8"/>
  <c r="G332" i="8"/>
  <c r="F332" i="8"/>
  <c r="E332" i="8"/>
  <c r="D332" i="8"/>
  <c r="Q331" i="8"/>
  <c r="P331" i="8"/>
  <c r="O331" i="8"/>
  <c r="N331" i="8"/>
  <c r="M331" i="8"/>
  <c r="J331" i="8"/>
  <c r="I331" i="8" s="1"/>
  <c r="H331" i="8"/>
  <c r="G331" i="8"/>
  <c r="F331" i="8"/>
  <c r="E331" i="8"/>
  <c r="D331" i="8"/>
  <c r="Q330" i="8"/>
  <c r="P330" i="8"/>
  <c r="O330" i="8"/>
  <c r="N330" i="8"/>
  <c r="M330" i="8"/>
  <c r="J330" i="8"/>
  <c r="I330" i="8" s="1"/>
  <c r="H330" i="8"/>
  <c r="G330" i="8"/>
  <c r="F330" i="8"/>
  <c r="E330" i="8"/>
  <c r="D330" i="8"/>
  <c r="Q329" i="8"/>
  <c r="P329" i="8"/>
  <c r="O329" i="8"/>
  <c r="N329" i="8"/>
  <c r="M329" i="8"/>
  <c r="J329" i="8"/>
  <c r="I329" i="8"/>
  <c r="H329" i="8"/>
  <c r="G329" i="8"/>
  <c r="F329" i="8"/>
  <c r="E329" i="8"/>
  <c r="D329" i="8"/>
  <c r="Q328" i="8"/>
  <c r="P328" i="8"/>
  <c r="O328" i="8"/>
  <c r="N328" i="8"/>
  <c r="M328" i="8"/>
  <c r="J328" i="8"/>
  <c r="I328" i="8"/>
  <c r="H328" i="8"/>
  <c r="G328" i="8"/>
  <c r="F328" i="8"/>
  <c r="E328" i="8"/>
  <c r="D328" i="8"/>
  <c r="Q327" i="8"/>
  <c r="P327" i="8"/>
  <c r="O327" i="8"/>
  <c r="N327" i="8"/>
  <c r="M327" i="8"/>
  <c r="J327" i="8"/>
  <c r="I327" i="8"/>
  <c r="H327" i="8"/>
  <c r="G327" i="8"/>
  <c r="F327" i="8"/>
  <c r="E327" i="8"/>
  <c r="D327" i="8"/>
  <c r="Q326" i="8"/>
  <c r="P326" i="8"/>
  <c r="O326" i="8"/>
  <c r="N326" i="8"/>
  <c r="M326" i="8"/>
  <c r="J326" i="8"/>
  <c r="I326" i="8" s="1"/>
  <c r="H326" i="8"/>
  <c r="G326" i="8"/>
  <c r="F326" i="8"/>
  <c r="E326" i="8"/>
  <c r="D326" i="8"/>
  <c r="Q325" i="8"/>
  <c r="P325" i="8"/>
  <c r="O325" i="8"/>
  <c r="N325" i="8"/>
  <c r="M325" i="8"/>
  <c r="J325" i="8"/>
  <c r="I325" i="8" s="1"/>
  <c r="H325" i="8"/>
  <c r="G325" i="8"/>
  <c r="F325" i="8"/>
  <c r="E325" i="8"/>
  <c r="D325" i="8"/>
  <c r="Q324" i="8"/>
  <c r="P324" i="8"/>
  <c r="O324" i="8"/>
  <c r="N324" i="8"/>
  <c r="M324" i="8"/>
  <c r="J324" i="8"/>
  <c r="I324" i="8" s="1"/>
  <c r="H324" i="8"/>
  <c r="G324" i="8"/>
  <c r="F324" i="8"/>
  <c r="E324" i="8"/>
  <c r="D324" i="8"/>
  <c r="Q323" i="8"/>
  <c r="P323" i="8"/>
  <c r="O323" i="8"/>
  <c r="N323" i="8"/>
  <c r="M323" i="8"/>
  <c r="J323" i="8"/>
  <c r="I323" i="8" s="1"/>
  <c r="H323" i="8"/>
  <c r="G323" i="8"/>
  <c r="F323" i="8"/>
  <c r="E323" i="8"/>
  <c r="D323" i="8"/>
  <c r="Q322" i="8"/>
  <c r="P322" i="8"/>
  <c r="O322" i="8"/>
  <c r="N322" i="8"/>
  <c r="M322" i="8"/>
  <c r="J322" i="8"/>
  <c r="I322" i="8" s="1"/>
  <c r="H322" i="8"/>
  <c r="G322" i="8"/>
  <c r="F322" i="8"/>
  <c r="E322" i="8"/>
  <c r="D322" i="8"/>
  <c r="Q321" i="8"/>
  <c r="P321" i="8"/>
  <c r="O321" i="8"/>
  <c r="N321" i="8"/>
  <c r="M321" i="8"/>
  <c r="J321" i="8"/>
  <c r="H321" i="8"/>
  <c r="G321" i="8"/>
  <c r="F321" i="8"/>
  <c r="E321" i="8"/>
  <c r="D321" i="8"/>
  <c r="Q320" i="8"/>
  <c r="P320" i="8"/>
  <c r="O320" i="8"/>
  <c r="N320" i="8"/>
  <c r="M320" i="8"/>
  <c r="J320" i="8"/>
  <c r="I320" i="8" s="1"/>
  <c r="H320" i="8"/>
  <c r="G320" i="8"/>
  <c r="F320" i="8"/>
  <c r="E320" i="8"/>
  <c r="D320" i="8"/>
  <c r="Q319" i="8"/>
  <c r="P319" i="8"/>
  <c r="O319" i="8"/>
  <c r="N319" i="8"/>
  <c r="M319" i="8"/>
  <c r="J319" i="8"/>
  <c r="I319" i="8" s="1"/>
  <c r="H319" i="8"/>
  <c r="G319" i="8"/>
  <c r="F319" i="8"/>
  <c r="E319" i="8"/>
  <c r="D319" i="8"/>
  <c r="Q318" i="8"/>
  <c r="P318" i="8"/>
  <c r="O318" i="8"/>
  <c r="N318" i="8"/>
  <c r="M318" i="8"/>
  <c r="J318" i="8"/>
  <c r="I318" i="8" s="1"/>
  <c r="H318" i="8"/>
  <c r="G318" i="8"/>
  <c r="F318" i="8"/>
  <c r="E318" i="8"/>
  <c r="D318" i="8"/>
  <c r="Q317" i="8"/>
  <c r="P317" i="8"/>
  <c r="O317" i="8"/>
  <c r="N317" i="8"/>
  <c r="M317" i="8"/>
  <c r="J317" i="8"/>
  <c r="H317" i="8"/>
  <c r="G317" i="8"/>
  <c r="F317" i="8"/>
  <c r="E317" i="8"/>
  <c r="D317" i="8"/>
  <c r="Q316" i="8"/>
  <c r="P316" i="8"/>
  <c r="O316" i="8"/>
  <c r="N316" i="8"/>
  <c r="M316" i="8"/>
  <c r="J316" i="8"/>
  <c r="I316" i="8" s="1"/>
  <c r="H316" i="8"/>
  <c r="G316" i="8"/>
  <c r="F316" i="8"/>
  <c r="E316" i="8"/>
  <c r="D316" i="8"/>
  <c r="Q315" i="8"/>
  <c r="P315" i="8"/>
  <c r="O315" i="8"/>
  <c r="N315" i="8"/>
  <c r="M315" i="8"/>
  <c r="J315" i="8"/>
  <c r="I315" i="8" s="1"/>
  <c r="H315" i="8"/>
  <c r="G315" i="8"/>
  <c r="F315" i="8"/>
  <c r="E315" i="8"/>
  <c r="D315" i="8"/>
  <c r="Q314" i="8"/>
  <c r="P314" i="8"/>
  <c r="O314" i="8"/>
  <c r="N314" i="8"/>
  <c r="M314" i="8"/>
  <c r="J314" i="8"/>
  <c r="I314" i="8" s="1"/>
  <c r="H314" i="8"/>
  <c r="G314" i="8"/>
  <c r="F314" i="8"/>
  <c r="E314" i="8"/>
  <c r="D314" i="8"/>
  <c r="Q313" i="8"/>
  <c r="P313" i="8"/>
  <c r="O313" i="8"/>
  <c r="N313" i="8"/>
  <c r="M313" i="8"/>
  <c r="J313" i="8"/>
  <c r="I313" i="8" s="1"/>
  <c r="H313" i="8"/>
  <c r="G313" i="8"/>
  <c r="F313" i="8"/>
  <c r="E313" i="8"/>
  <c r="D313" i="8"/>
  <c r="Q312" i="8"/>
  <c r="P312" i="8"/>
  <c r="O312" i="8"/>
  <c r="N312" i="8"/>
  <c r="M312" i="8"/>
  <c r="J312" i="8"/>
  <c r="I312" i="8" s="1"/>
  <c r="H312" i="8"/>
  <c r="G312" i="8"/>
  <c r="F312" i="8"/>
  <c r="E312" i="8"/>
  <c r="D312" i="8"/>
  <c r="Q311" i="8"/>
  <c r="P311" i="8"/>
  <c r="O311" i="8"/>
  <c r="N311" i="8"/>
  <c r="M311" i="8"/>
  <c r="J311" i="8"/>
  <c r="I311" i="8" s="1"/>
  <c r="H311" i="8"/>
  <c r="G311" i="8"/>
  <c r="F311" i="8"/>
  <c r="E311" i="8"/>
  <c r="D311" i="8"/>
  <c r="Q310" i="8"/>
  <c r="P310" i="8"/>
  <c r="O310" i="8"/>
  <c r="N310" i="8"/>
  <c r="M310" i="8"/>
  <c r="J310" i="8"/>
  <c r="I310" i="8" s="1"/>
  <c r="H310" i="8"/>
  <c r="G310" i="8"/>
  <c r="F310" i="8"/>
  <c r="E310" i="8"/>
  <c r="D310" i="8"/>
  <c r="Q309" i="8"/>
  <c r="P309" i="8"/>
  <c r="O309" i="8"/>
  <c r="N309" i="8"/>
  <c r="M309" i="8"/>
  <c r="J309" i="8"/>
  <c r="I309" i="8" s="1"/>
  <c r="H309" i="8"/>
  <c r="G309" i="8"/>
  <c r="F309" i="8"/>
  <c r="E309" i="8"/>
  <c r="D309" i="8"/>
  <c r="Q308" i="8"/>
  <c r="P308" i="8"/>
  <c r="O308" i="8"/>
  <c r="N308" i="8"/>
  <c r="M308" i="8"/>
  <c r="J308" i="8"/>
  <c r="I308" i="8" s="1"/>
  <c r="H308" i="8"/>
  <c r="G308" i="8"/>
  <c r="F308" i="8"/>
  <c r="E308" i="8"/>
  <c r="D308" i="8"/>
  <c r="Q307" i="8"/>
  <c r="P307" i="8"/>
  <c r="O307" i="8"/>
  <c r="N307" i="8"/>
  <c r="M307" i="8"/>
  <c r="J307" i="8"/>
  <c r="I307" i="8" s="1"/>
  <c r="H307" i="8"/>
  <c r="G307" i="8"/>
  <c r="F307" i="8"/>
  <c r="E307" i="8"/>
  <c r="D307" i="8"/>
  <c r="Q306" i="8"/>
  <c r="P306" i="8"/>
  <c r="O306" i="8"/>
  <c r="N306" i="8"/>
  <c r="M306" i="8"/>
  <c r="J306" i="8"/>
  <c r="I306" i="8" s="1"/>
  <c r="H306" i="8"/>
  <c r="G306" i="8"/>
  <c r="F306" i="8"/>
  <c r="E306" i="8"/>
  <c r="D306" i="8"/>
  <c r="Q305" i="8"/>
  <c r="P305" i="8"/>
  <c r="O305" i="8"/>
  <c r="N305" i="8"/>
  <c r="M305" i="8"/>
  <c r="J305" i="8"/>
  <c r="H305" i="8"/>
  <c r="G305" i="8"/>
  <c r="F305" i="8"/>
  <c r="E305" i="8"/>
  <c r="D305" i="8"/>
  <c r="Q304" i="8"/>
  <c r="P304" i="8"/>
  <c r="O304" i="8"/>
  <c r="N304" i="8"/>
  <c r="M304" i="8"/>
  <c r="J304" i="8"/>
  <c r="I304" i="8" s="1"/>
  <c r="H304" i="8"/>
  <c r="G304" i="8"/>
  <c r="F304" i="8"/>
  <c r="E304" i="8"/>
  <c r="D304" i="8"/>
  <c r="Q303" i="8"/>
  <c r="P303" i="8"/>
  <c r="O303" i="8"/>
  <c r="N303" i="8"/>
  <c r="M303" i="8"/>
  <c r="J303" i="8"/>
  <c r="I303" i="8" s="1"/>
  <c r="H303" i="8"/>
  <c r="G303" i="8"/>
  <c r="F303" i="8"/>
  <c r="E303" i="8"/>
  <c r="D303" i="8"/>
  <c r="Q302" i="8"/>
  <c r="P302" i="8"/>
  <c r="O302" i="8"/>
  <c r="N302" i="8"/>
  <c r="M302" i="8"/>
  <c r="J302" i="8"/>
  <c r="I302" i="8" s="1"/>
  <c r="H302" i="8"/>
  <c r="G302" i="8"/>
  <c r="F302" i="8"/>
  <c r="E302" i="8"/>
  <c r="D302" i="8"/>
  <c r="Q301" i="8"/>
  <c r="P301" i="8"/>
  <c r="O301" i="8"/>
  <c r="N301" i="8"/>
  <c r="M301" i="8"/>
  <c r="J301" i="8"/>
  <c r="H301" i="8"/>
  <c r="G301" i="8"/>
  <c r="F301" i="8"/>
  <c r="E301" i="8"/>
  <c r="D301" i="8"/>
  <c r="Q300" i="8"/>
  <c r="P300" i="8"/>
  <c r="O300" i="8"/>
  <c r="N300" i="8"/>
  <c r="M300" i="8"/>
  <c r="J300" i="8"/>
  <c r="I300" i="8" s="1"/>
  <c r="H300" i="8"/>
  <c r="G300" i="8"/>
  <c r="F300" i="8"/>
  <c r="E300" i="8"/>
  <c r="D300" i="8"/>
  <c r="Q299" i="8"/>
  <c r="P299" i="8"/>
  <c r="O299" i="8"/>
  <c r="N299" i="8"/>
  <c r="M299" i="8"/>
  <c r="J299" i="8"/>
  <c r="I299" i="8" s="1"/>
  <c r="H299" i="8"/>
  <c r="G299" i="8"/>
  <c r="F299" i="8"/>
  <c r="E299" i="8"/>
  <c r="D299" i="8"/>
  <c r="Q298" i="8"/>
  <c r="P298" i="8"/>
  <c r="O298" i="8"/>
  <c r="N298" i="8"/>
  <c r="M298" i="8"/>
  <c r="J298" i="8"/>
  <c r="I298" i="8" s="1"/>
  <c r="H298" i="8"/>
  <c r="G298" i="8"/>
  <c r="F298" i="8"/>
  <c r="E298" i="8"/>
  <c r="D298" i="8"/>
  <c r="Q297" i="8"/>
  <c r="P297" i="8"/>
  <c r="O297" i="8"/>
  <c r="N297" i="8"/>
  <c r="M297" i="8"/>
  <c r="J297" i="8"/>
  <c r="I297" i="8" s="1"/>
  <c r="H297" i="8"/>
  <c r="G297" i="8"/>
  <c r="F297" i="8"/>
  <c r="E297" i="8"/>
  <c r="D297" i="8"/>
  <c r="Q296" i="8"/>
  <c r="P296" i="8"/>
  <c r="O296" i="8"/>
  <c r="N296" i="8"/>
  <c r="M296" i="8"/>
  <c r="J296" i="8"/>
  <c r="I296" i="8" s="1"/>
  <c r="H296" i="8"/>
  <c r="G296" i="8"/>
  <c r="F296" i="8"/>
  <c r="E296" i="8"/>
  <c r="D296" i="8"/>
  <c r="Q295" i="8"/>
  <c r="P295" i="8"/>
  <c r="O295" i="8"/>
  <c r="N295" i="8"/>
  <c r="M295" i="8"/>
  <c r="J295" i="8"/>
  <c r="I295" i="8" s="1"/>
  <c r="H295" i="8"/>
  <c r="G295" i="8"/>
  <c r="F295" i="8"/>
  <c r="E295" i="8"/>
  <c r="D295" i="8"/>
  <c r="Q294" i="8"/>
  <c r="P294" i="8"/>
  <c r="O294" i="8"/>
  <c r="N294" i="8"/>
  <c r="M294" i="8"/>
  <c r="J294" i="8"/>
  <c r="I294" i="8" s="1"/>
  <c r="H294" i="8"/>
  <c r="G294" i="8"/>
  <c r="F294" i="8"/>
  <c r="E294" i="8"/>
  <c r="D294" i="8"/>
  <c r="Q293" i="8"/>
  <c r="P293" i="8"/>
  <c r="O293" i="8"/>
  <c r="N293" i="8"/>
  <c r="M293" i="8"/>
  <c r="J293" i="8"/>
  <c r="I293" i="8" s="1"/>
  <c r="H293" i="8"/>
  <c r="G293" i="8"/>
  <c r="F293" i="8"/>
  <c r="E293" i="8"/>
  <c r="D293" i="8"/>
  <c r="Q292" i="8"/>
  <c r="P292" i="8"/>
  <c r="O292" i="8"/>
  <c r="N292" i="8"/>
  <c r="M292" i="8"/>
  <c r="J292" i="8"/>
  <c r="I292" i="8" s="1"/>
  <c r="H292" i="8"/>
  <c r="G292" i="8"/>
  <c r="F292" i="8"/>
  <c r="E292" i="8"/>
  <c r="D292" i="8"/>
  <c r="Q291" i="8"/>
  <c r="P291" i="8"/>
  <c r="O291" i="8"/>
  <c r="N291" i="8"/>
  <c r="M291" i="8"/>
  <c r="J291" i="8"/>
  <c r="I291" i="8" s="1"/>
  <c r="H291" i="8"/>
  <c r="G291" i="8"/>
  <c r="F291" i="8"/>
  <c r="E291" i="8"/>
  <c r="D291" i="8"/>
  <c r="Q290" i="8"/>
  <c r="P290" i="8"/>
  <c r="O290" i="8"/>
  <c r="N290" i="8"/>
  <c r="M290" i="8"/>
  <c r="J290" i="8"/>
  <c r="I290" i="8" s="1"/>
  <c r="H290" i="8"/>
  <c r="G290" i="8"/>
  <c r="F290" i="8"/>
  <c r="E290" i="8"/>
  <c r="D290" i="8"/>
  <c r="Q289" i="8"/>
  <c r="P289" i="8"/>
  <c r="O289" i="8"/>
  <c r="N289" i="8"/>
  <c r="M289" i="8"/>
  <c r="J289" i="8"/>
  <c r="H289" i="8"/>
  <c r="G289" i="8"/>
  <c r="F289" i="8"/>
  <c r="E289" i="8"/>
  <c r="D289" i="8"/>
  <c r="Q288" i="8"/>
  <c r="P288" i="8"/>
  <c r="O288" i="8"/>
  <c r="N288" i="8"/>
  <c r="M288" i="8"/>
  <c r="J288" i="8"/>
  <c r="I288" i="8" s="1"/>
  <c r="H288" i="8"/>
  <c r="G288" i="8"/>
  <c r="F288" i="8"/>
  <c r="E288" i="8"/>
  <c r="D288" i="8"/>
  <c r="Q287" i="8"/>
  <c r="P287" i="8"/>
  <c r="O287" i="8"/>
  <c r="N287" i="8"/>
  <c r="M287" i="8"/>
  <c r="J287" i="8"/>
  <c r="I287" i="8" s="1"/>
  <c r="H287" i="8"/>
  <c r="G287" i="8"/>
  <c r="F287" i="8"/>
  <c r="E287" i="8"/>
  <c r="D287" i="8"/>
  <c r="Q286" i="8"/>
  <c r="P286" i="8"/>
  <c r="O286" i="8"/>
  <c r="N286" i="8"/>
  <c r="M286" i="8"/>
  <c r="J286" i="8"/>
  <c r="I286" i="8" s="1"/>
  <c r="H286" i="8"/>
  <c r="G286" i="8"/>
  <c r="F286" i="8"/>
  <c r="E286" i="8"/>
  <c r="D286" i="8"/>
  <c r="Q285" i="8"/>
  <c r="P285" i="8"/>
  <c r="O285" i="8"/>
  <c r="N285" i="8"/>
  <c r="M285" i="8"/>
  <c r="J285" i="8"/>
  <c r="H285" i="8"/>
  <c r="G285" i="8"/>
  <c r="F285" i="8"/>
  <c r="E285" i="8"/>
  <c r="D285" i="8"/>
  <c r="Q284" i="8"/>
  <c r="P284" i="8"/>
  <c r="O284" i="8"/>
  <c r="N284" i="8"/>
  <c r="M284" i="8"/>
  <c r="J284" i="8"/>
  <c r="I284" i="8" s="1"/>
  <c r="H284" i="8"/>
  <c r="G284" i="8"/>
  <c r="F284" i="8"/>
  <c r="E284" i="8"/>
  <c r="D284" i="8"/>
  <c r="Q283" i="8"/>
  <c r="P283" i="8"/>
  <c r="O283" i="8"/>
  <c r="N283" i="8"/>
  <c r="M283" i="8"/>
  <c r="J283" i="8"/>
  <c r="I283" i="8" s="1"/>
  <c r="H283" i="8"/>
  <c r="G283" i="8"/>
  <c r="F283" i="8"/>
  <c r="E283" i="8"/>
  <c r="D283" i="8"/>
  <c r="Q282" i="8"/>
  <c r="P282" i="8"/>
  <c r="O282" i="8"/>
  <c r="N282" i="8"/>
  <c r="M282" i="8"/>
  <c r="J282" i="8"/>
  <c r="I282" i="8" s="1"/>
  <c r="H282" i="8"/>
  <c r="G282" i="8"/>
  <c r="F282" i="8"/>
  <c r="E282" i="8"/>
  <c r="D282" i="8"/>
  <c r="Q281" i="8"/>
  <c r="P281" i="8"/>
  <c r="O281" i="8"/>
  <c r="N281" i="8"/>
  <c r="M281" i="8"/>
  <c r="J281" i="8"/>
  <c r="I281" i="8"/>
  <c r="H281" i="8"/>
  <c r="G281" i="8"/>
  <c r="F281" i="8"/>
  <c r="E281" i="8"/>
  <c r="D281" i="8"/>
  <c r="Q280" i="8"/>
  <c r="P280" i="8"/>
  <c r="O280" i="8"/>
  <c r="N280" i="8"/>
  <c r="M280" i="8"/>
  <c r="J280" i="8"/>
  <c r="I280" i="8"/>
  <c r="H280" i="8"/>
  <c r="G280" i="8"/>
  <c r="F280" i="8"/>
  <c r="E280" i="8"/>
  <c r="D280" i="8"/>
  <c r="Q279" i="8"/>
  <c r="P279" i="8"/>
  <c r="O279" i="8"/>
  <c r="N279" i="8"/>
  <c r="M279" i="8"/>
  <c r="J279" i="8"/>
  <c r="I279" i="8"/>
  <c r="H279" i="8"/>
  <c r="G279" i="8"/>
  <c r="F279" i="8"/>
  <c r="E279" i="8"/>
  <c r="D279" i="8"/>
  <c r="Q278" i="8"/>
  <c r="P278" i="8"/>
  <c r="O278" i="8"/>
  <c r="N278" i="8"/>
  <c r="M278" i="8"/>
  <c r="J278" i="8"/>
  <c r="I278" i="8" s="1"/>
  <c r="H278" i="8"/>
  <c r="G278" i="8"/>
  <c r="F278" i="8"/>
  <c r="E278" i="8"/>
  <c r="D278" i="8"/>
  <c r="Q277" i="8"/>
  <c r="P277" i="8"/>
  <c r="O277" i="8"/>
  <c r="N277" i="8"/>
  <c r="M277" i="8"/>
  <c r="J277" i="8"/>
  <c r="I277" i="8" s="1"/>
  <c r="H277" i="8"/>
  <c r="G277" i="8"/>
  <c r="F277" i="8"/>
  <c r="E277" i="8"/>
  <c r="D277" i="8"/>
  <c r="Q276" i="8"/>
  <c r="P276" i="8"/>
  <c r="O276" i="8"/>
  <c r="N276" i="8"/>
  <c r="M276" i="8"/>
  <c r="J276" i="8"/>
  <c r="I276" i="8" s="1"/>
  <c r="H276" i="8"/>
  <c r="G276" i="8"/>
  <c r="F276" i="8"/>
  <c r="E276" i="8"/>
  <c r="D276" i="8"/>
  <c r="Q275" i="8"/>
  <c r="P275" i="8"/>
  <c r="O275" i="8"/>
  <c r="N275" i="8"/>
  <c r="M275" i="8"/>
  <c r="J275" i="8"/>
  <c r="I275" i="8" s="1"/>
  <c r="H275" i="8"/>
  <c r="G275" i="8"/>
  <c r="F275" i="8"/>
  <c r="E275" i="8"/>
  <c r="D275" i="8"/>
  <c r="Q274" i="8"/>
  <c r="P274" i="8"/>
  <c r="O274" i="8"/>
  <c r="N274" i="8"/>
  <c r="M274" i="8"/>
  <c r="J274" i="8"/>
  <c r="I274" i="8" s="1"/>
  <c r="H274" i="8"/>
  <c r="G274" i="8"/>
  <c r="F274" i="8"/>
  <c r="E274" i="8"/>
  <c r="D274" i="8"/>
  <c r="Q273" i="8"/>
  <c r="P273" i="8"/>
  <c r="O273" i="8"/>
  <c r="N273" i="8"/>
  <c r="M273" i="8"/>
  <c r="J273" i="8"/>
  <c r="H273" i="8"/>
  <c r="G273" i="8"/>
  <c r="F273" i="8"/>
  <c r="E273" i="8"/>
  <c r="D273" i="8"/>
  <c r="Q272" i="8"/>
  <c r="P272" i="8"/>
  <c r="O272" i="8"/>
  <c r="N272" i="8"/>
  <c r="M272" i="8"/>
  <c r="J272" i="8"/>
  <c r="I272" i="8" s="1"/>
  <c r="H272" i="8"/>
  <c r="G272" i="8"/>
  <c r="F272" i="8"/>
  <c r="E272" i="8"/>
  <c r="D272" i="8"/>
  <c r="Q271" i="8"/>
  <c r="P271" i="8"/>
  <c r="O271" i="8"/>
  <c r="N271" i="8"/>
  <c r="M271" i="8"/>
  <c r="J271" i="8"/>
  <c r="I271" i="8" s="1"/>
  <c r="H271" i="8"/>
  <c r="G271" i="8"/>
  <c r="F271" i="8"/>
  <c r="E271" i="8"/>
  <c r="D271" i="8"/>
  <c r="Q270" i="8"/>
  <c r="P270" i="8"/>
  <c r="O270" i="8"/>
  <c r="N270" i="8"/>
  <c r="M270" i="8"/>
  <c r="J270" i="8"/>
  <c r="I270" i="8" s="1"/>
  <c r="H270" i="8"/>
  <c r="G270" i="8"/>
  <c r="F270" i="8"/>
  <c r="E270" i="8"/>
  <c r="D270" i="8"/>
  <c r="Q269" i="8"/>
  <c r="P269" i="8"/>
  <c r="O269" i="8"/>
  <c r="N269" i="8"/>
  <c r="M269" i="8"/>
  <c r="J269" i="8"/>
  <c r="H269" i="8"/>
  <c r="G269" i="8"/>
  <c r="F269" i="8"/>
  <c r="E269" i="8"/>
  <c r="D269" i="8"/>
  <c r="Q268" i="8"/>
  <c r="P268" i="8"/>
  <c r="O268" i="8"/>
  <c r="N268" i="8"/>
  <c r="M268" i="8"/>
  <c r="J268" i="8"/>
  <c r="I268" i="8" s="1"/>
  <c r="H268" i="8"/>
  <c r="G268" i="8"/>
  <c r="F268" i="8"/>
  <c r="E268" i="8"/>
  <c r="D268" i="8"/>
  <c r="Q267" i="8"/>
  <c r="P267" i="8"/>
  <c r="O267" i="8"/>
  <c r="N267" i="8"/>
  <c r="M267" i="8"/>
  <c r="J267" i="8"/>
  <c r="I267" i="8" s="1"/>
  <c r="H267" i="8"/>
  <c r="G267" i="8"/>
  <c r="F267" i="8"/>
  <c r="E267" i="8"/>
  <c r="D267" i="8"/>
  <c r="Q266" i="8"/>
  <c r="P266" i="8"/>
  <c r="O266" i="8"/>
  <c r="N266" i="8"/>
  <c r="M266" i="8"/>
  <c r="J266" i="8"/>
  <c r="I266" i="8" s="1"/>
  <c r="H266" i="8"/>
  <c r="G266" i="8"/>
  <c r="F266" i="8"/>
  <c r="E266" i="8"/>
  <c r="D266" i="8"/>
  <c r="Q265" i="8"/>
  <c r="P265" i="8"/>
  <c r="O265" i="8"/>
  <c r="N265" i="8"/>
  <c r="M265" i="8"/>
  <c r="J265" i="8"/>
  <c r="I265" i="8"/>
  <c r="H265" i="8"/>
  <c r="G265" i="8"/>
  <c r="F265" i="8"/>
  <c r="E265" i="8"/>
  <c r="D265" i="8"/>
  <c r="Q264" i="8"/>
  <c r="P264" i="8"/>
  <c r="O264" i="8"/>
  <c r="N264" i="8"/>
  <c r="M264" i="8"/>
  <c r="J264" i="8"/>
  <c r="I264" i="8"/>
  <c r="H264" i="8"/>
  <c r="G264" i="8"/>
  <c r="F264" i="8"/>
  <c r="E264" i="8"/>
  <c r="D264" i="8"/>
  <c r="Q263" i="8"/>
  <c r="P263" i="8"/>
  <c r="O263" i="8"/>
  <c r="N263" i="8"/>
  <c r="M263" i="8"/>
  <c r="J263" i="8"/>
  <c r="I263" i="8"/>
  <c r="H263" i="8"/>
  <c r="G263" i="8"/>
  <c r="F263" i="8"/>
  <c r="E263" i="8"/>
  <c r="D263" i="8"/>
  <c r="Q262" i="8"/>
  <c r="P262" i="8"/>
  <c r="O262" i="8"/>
  <c r="N262" i="8"/>
  <c r="M262" i="8"/>
  <c r="J262" i="8"/>
  <c r="I262" i="8" s="1"/>
  <c r="H262" i="8"/>
  <c r="G262" i="8"/>
  <c r="F262" i="8"/>
  <c r="E262" i="8"/>
  <c r="D262" i="8"/>
  <c r="Q261" i="8"/>
  <c r="P261" i="8"/>
  <c r="O261" i="8"/>
  <c r="N261" i="8"/>
  <c r="M261" i="8"/>
  <c r="J261" i="8"/>
  <c r="I261" i="8" s="1"/>
  <c r="H261" i="8"/>
  <c r="G261" i="8"/>
  <c r="F261" i="8"/>
  <c r="E261" i="8"/>
  <c r="D261" i="8"/>
  <c r="Q260" i="8"/>
  <c r="P260" i="8"/>
  <c r="O260" i="8"/>
  <c r="N260" i="8"/>
  <c r="M260" i="8"/>
  <c r="J260" i="8"/>
  <c r="I260" i="8" s="1"/>
  <c r="H260" i="8"/>
  <c r="G260" i="8"/>
  <c r="F260" i="8"/>
  <c r="E260" i="8"/>
  <c r="D260" i="8"/>
  <c r="Q259" i="8"/>
  <c r="P259" i="8"/>
  <c r="O259" i="8"/>
  <c r="N259" i="8"/>
  <c r="M259" i="8"/>
  <c r="J259" i="8"/>
  <c r="I259" i="8" s="1"/>
  <c r="H259" i="8"/>
  <c r="G259" i="8"/>
  <c r="F259" i="8"/>
  <c r="E259" i="8"/>
  <c r="D259" i="8"/>
  <c r="Q258" i="8"/>
  <c r="P258" i="8"/>
  <c r="O258" i="8"/>
  <c r="N258" i="8"/>
  <c r="M258" i="8"/>
  <c r="J258" i="8"/>
  <c r="I258" i="8" s="1"/>
  <c r="H258" i="8"/>
  <c r="G258" i="8"/>
  <c r="F258" i="8"/>
  <c r="E258" i="8"/>
  <c r="D258" i="8"/>
  <c r="Q257" i="8"/>
  <c r="P257" i="8"/>
  <c r="O257" i="8"/>
  <c r="N257" i="8"/>
  <c r="M257" i="8"/>
  <c r="J257" i="8"/>
  <c r="H257" i="8"/>
  <c r="G257" i="8"/>
  <c r="F257" i="8"/>
  <c r="E257" i="8"/>
  <c r="D257" i="8"/>
  <c r="Q256" i="8"/>
  <c r="P256" i="8"/>
  <c r="O256" i="8"/>
  <c r="N256" i="8"/>
  <c r="M256" i="8"/>
  <c r="J256" i="8"/>
  <c r="I256" i="8" s="1"/>
  <c r="H256" i="8"/>
  <c r="G256" i="8"/>
  <c r="F256" i="8"/>
  <c r="E256" i="8"/>
  <c r="D256" i="8"/>
  <c r="Q255" i="8"/>
  <c r="P255" i="8"/>
  <c r="O255" i="8"/>
  <c r="N255" i="8"/>
  <c r="M255" i="8"/>
  <c r="J255" i="8"/>
  <c r="I255" i="8" s="1"/>
  <c r="H255" i="8"/>
  <c r="G255" i="8"/>
  <c r="F255" i="8"/>
  <c r="E255" i="8"/>
  <c r="D255" i="8"/>
  <c r="Q254" i="8"/>
  <c r="P254" i="8"/>
  <c r="O254" i="8"/>
  <c r="N254" i="8"/>
  <c r="M254" i="8"/>
  <c r="J254" i="8"/>
  <c r="I254" i="8" s="1"/>
  <c r="H254" i="8"/>
  <c r="G254" i="8"/>
  <c r="F254" i="8"/>
  <c r="E254" i="8"/>
  <c r="D254" i="8"/>
  <c r="Q253" i="8"/>
  <c r="P253" i="8"/>
  <c r="O253" i="8"/>
  <c r="N253" i="8"/>
  <c r="M253" i="8"/>
  <c r="J253" i="8"/>
  <c r="H253" i="8"/>
  <c r="G253" i="8"/>
  <c r="F253" i="8"/>
  <c r="E253" i="8"/>
  <c r="D253" i="8"/>
  <c r="Q252" i="8"/>
  <c r="P252" i="8"/>
  <c r="O252" i="8"/>
  <c r="N252" i="8"/>
  <c r="M252" i="8"/>
  <c r="J252" i="8"/>
  <c r="I252" i="8" s="1"/>
  <c r="H252" i="8"/>
  <c r="G252" i="8"/>
  <c r="F252" i="8"/>
  <c r="E252" i="8"/>
  <c r="D252" i="8"/>
  <c r="Q251" i="8"/>
  <c r="P251" i="8"/>
  <c r="O251" i="8"/>
  <c r="N251" i="8"/>
  <c r="M251" i="8"/>
  <c r="J251" i="8"/>
  <c r="I251" i="8" s="1"/>
  <c r="H251" i="8"/>
  <c r="G251" i="8"/>
  <c r="F251" i="8"/>
  <c r="E251" i="8"/>
  <c r="D251" i="8"/>
  <c r="Q250" i="8"/>
  <c r="P250" i="8"/>
  <c r="O250" i="8"/>
  <c r="N250" i="8"/>
  <c r="M250" i="8"/>
  <c r="J250" i="8"/>
  <c r="I250" i="8" s="1"/>
  <c r="H250" i="8"/>
  <c r="G250" i="8"/>
  <c r="F250" i="8"/>
  <c r="E250" i="8"/>
  <c r="D250" i="8"/>
  <c r="Q249" i="8"/>
  <c r="P249" i="8"/>
  <c r="O249" i="8"/>
  <c r="N249" i="8"/>
  <c r="M249" i="8"/>
  <c r="J249" i="8"/>
  <c r="I249" i="8" s="1"/>
  <c r="H249" i="8"/>
  <c r="G249" i="8"/>
  <c r="F249" i="8"/>
  <c r="E249" i="8"/>
  <c r="D249" i="8"/>
  <c r="Q248" i="8"/>
  <c r="P248" i="8"/>
  <c r="O248" i="8"/>
  <c r="N248" i="8"/>
  <c r="M248" i="8"/>
  <c r="J248" i="8"/>
  <c r="I248" i="8" s="1"/>
  <c r="H248" i="8"/>
  <c r="G248" i="8"/>
  <c r="F248" i="8"/>
  <c r="E248" i="8"/>
  <c r="D248" i="8"/>
  <c r="Q247" i="8"/>
  <c r="P247" i="8"/>
  <c r="O247" i="8"/>
  <c r="N247" i="8"/>
  <c r="M247" i="8"/>
  <c r="J247" i="8"/>
  <c r="I247" i="8" s="1"/>
  <c r="H247" i="8"/>
  <c r="G247" i="8"/>
  <c r="F247" i="8"/>
  <c r="E247" i="8"/>
  <c r="D247" i="8"/>
  <c r="Q246" i="8"/>
  <c r="P246" i="8"/>
  <c r="O246" i="8"/>
  <c r="N246" i="8"/>
  <c r="M246" i="8"/>
  <c r="J246" i="8"/>
  <c r="I246" i="8" s="1"/>
  <c r="H246" i="8"/>
  <c r="G246" i="8"/>
  <c r="F246" i="8"/>
  <c r="E246" i="8"/>
  <c r="D246" i="8"/>
  <c r="Q245" i="8"/>
  <c r="P245" i="8"/>
  <c r="O245" i="8"/>
  <c r="N245" i="8"/>
  <c r="M245" i="8"/>
  <c r="J245" i="8"/>
  <c r="I245" i="8"/>
  <c r="H245" i="8"/>
  <c r="G245" i="8"/>
  <c r="F245" i="8"/>
  <c r="E245" i="8"/>
  <c r="D245" i="8"/>
  <c r="Q244" i="8"/>
  <c r="P244" i="8"/>
  <c r="O244" i="8"/>
  <c r="N244" i="8"/>
  <c r="M244" i="8"/>
  <c r="J244" i="8"/>
  <c r="I244" i="8"/>
  <c r="H244" i="8"/>
  <c r="G244" i="8"/>
  <c r="F244" i="8"/>
  <c r="E244" i="8"/>
  <c r="D244" i="8"/>
  <c r="Q243" i="8"/>
  <c r="P243" i="8"/>
  <c r="O243" i="8"/>
  <c r="N243" i="8"/>
  <c r="M243" i="8"/>
  <c r="J243" i="8"/>
  <c r="I243" i="8"/>
  <c r="H243" i="8"/>
  <c r="G243" i="8"/>
  <c r="F243" i="8"/>
  <c r="E243" i="8"/>
  <c r="D243" i="8"/>
  <c r="Q242" i="8"/>
  <c r="P242" i="8"/>
  <c r="O242" i="8"/>
  <c r="N242" i="8"/>
  <c r="M242" i="8"/>
  <c r="J242" i="8"/>
  <c r="I242" i="8" s="1"/>
  <c r="H242" i="8"/>
  <c r="G242" i="8"/>
  <c r="F242" i="8"/>
  <c r="E242" i="8"/>
  <c r="D242" i="8"/>
  <c r="Q241" i="8"/>
  <c r="P241" i="8"/>
  <c r="O241" i="8"/>
  <c r="N241" i="8"/>
  <c r="M241" i="8"/>
  <c r="J241" i="8"/>
  <c r="H241" i="8"/>
  <c r="G241" i="8"/>
  <c r="F241" i="8"/>
  <c r="E241" i="8"/>
  <c r="D241" i="8"/>
  <c r="Q240" i="8"/>
  <c r="P240" i="8"/>
  <c r="O240" i="8"/>
  <c r="N240" i="8"/>
  <c r="M240" i="8"/>
  <c r="J240" i="8"/>
  <c r="I240" i="8" s="1"/>
  <c r="H240" i="8"/>
  <c r="G240" i="8"/>
  <c r="F240" i="8"/>
  <c r="E240" i="8"/>
  <c r="D240" i="8"/>
  <c r="Q239" i="8"/>
  <c r="P239" i="8"/>
  <c r="O239" i="8"/>
  <c r="N239" i="8"/>
  <c r="M239" i="8"/>
  <c r="J239" i="8"/>
  <c r="I239" i="8" s="1"/>
  <c r="H239" i="8"/>
  <c r="G239" i="8"/>
  <c r="F239" i="8"/>
  <c r="E239" i="8"/>
  <c r="D239" i="8"/>
  <c r="Q238" i="8"/>
  <c r="P238" i="8"/>
  <c r="O238" i="8"/>
  <c r="N238" i="8"/>
  <c r="M238" i="8"/>
  <c r="J238" i="8"/>
  <c r="I238" i="8" s="1"/>
  <c r="H238" i="8"/>
  <c r="G238" i="8"/>
  <c r="F238" i="8"/>
  <c r="E238" i="8"/>
  <c r="D238" i="8"/>
  <c r="Q237" i="8"/>
  <c r="P237" i="8"/>
  <c r="O237" i="8"/>
  <c r="N237" i="8"/>
  <c r="M237" i="8"/>
  <c r="J237" i="8"/>
  <c r="H237" i="8"/>
  <c r="G237" i="8"/>
  <c r="F237" i="8"/>
  <c r="E237" i="8"/>
  <c r="D237" i="8"/>
  <c r="Q236" i="8"/>
  <c r="P236" i="8"/>
  <c r="O236" i="8"/>
  <c r="N236" i="8"/>
  <c r="M236" i="8"/>
  <c r="J236" i="8"/>
  <c r="I236" i="8" s="1"/>
  <c r="H236" i="8"/>
  <c r="G236" i="8"/>
  <c r="F236" i="8"/>
  <c r="E236" i="8"/>
  <c r="D236" i="8"/>
  <c r="Q235" i="8"/>
  <c r="P235" i="8"/>
  <c r="O235" i="8"/>
  <c r="N235" i="8"/>
  <c r="M235" i="8"/>
  <c r="J235" i="8"/>
  <c r="I235" i="8" s="1"/>
  <c r="H235" i="8"/>
  <c r="G235" i="8"/>
  <c r="F235" i="8"/>
  <c r="E235" i="8"/>
  <c r="D235" i="8"/>
  <c r="Q234" i="8"/>
  <c r="P234" i="8"/>
  <c r="O234" i="8"/>
  <c r="N234" i="8"/>
  <c r="M234" i="8"/>
  <c r="J234" i="8"/>
  <c r="I234" i="8" s="1"/>
  <c r="H234" i="8"/>
  <c r="G234" i="8"/>
  <c r="F234" i="8"/>
  <c r="E234" i="8"/>
  <c r="D234" i="8"/>
  <c r="Q233" i="8"/>
  <c r="P233" i="8"/>
  <c r="O233" i="8"/>
  <c r="N233" i="8"/>
  <c r="M233" i="8"/>
  <c r="J233" i="8"/>
  <c r="I233" i="8" s="1"/>
  <c r="H233" i="8"/>
  <c r="G233" i="8"/>
  <c r="F233" i="8"/>
  <c r="E233" i="8"/>
  <c r="D233" i="8"/>
  <c r="Q232" i="8"/>
  <c r="P232" i="8"/>
  <c r="O232" i="8"/>
  <c r="N232" i="8"/>
  <c r="M232" i="8"/>
  <c r="J232" i="8"/>
  <c r="I232" i="8" s="1"/>
  <c r="H232" i="8"/>
  <c r="G232" i="8"/>
  <c r="F232" i="8"/>
  <c r="E232" i="8"/>
  <c r="D232" i="8"/>
  <c r="Q231" i="8"/>
  <c r="P231" i="8"/>
  <c r="O231" i="8"/>
  <c r="N231" i="8"/>
  <c r="M231" i="8"/>
  <c r="J231" i="8"/>
  <c r="I231" i="8" s="1"/>
  <c r="H231" i="8"/>
  <c r="G231" i="8"/>
  <c r="F231" i="8"/>
  <c r="E231" i="8"/>
  <c r="D231" i="8"/>
  <c r="R231" i="8" s="1"/>
  <c r="Q230" i="8"/>
  <c r="P230" i="8"/>
  <c r="O230" i="8"/>
  <c r="N230" i="8"/>
  <c r="M230" i="8"/>
  <c r="J230" i="8"/>
  <c r="I230" i="8" s="1"/>
  <c r="H230" i="8"/>
  <c r="G230" i="8"/>
  <c r="F230" i="8"/>
  <c r="E230" i="8"/>
  <c r="D230" i="8"/>
  <c r="Q229" i="8"/>
  <c r="P229" i="8"/>
  <c r="O229" i="8"/>
  <c r="N229" i="8"/>
  <c r="M229" i="8"/>
  <c r="J229" i="8"/>
  <c r="I229" i="8" s="1"/>
  <c r="H229" i="8"/>
  <c r="G229" i="8"/>
  <c r="F229" i="8"/>
  <c r="E229" i="8"/>
  <c r="D229" i="8"/>
  <c r="Q228" i="8"/>
  <c r="P228" i="8"/>
  <c r="O228" i="8"/>
  <c r="N228" i="8"/>
  <c r="M228" i="8"/>
  <c r="J228" i="8"/>
  <c r="I228" i="8" s="1"/>
  <c r="H228" i="8"/>
  <c r="G228" i="8"/>
  <c r="F228" i="8"/>
  <c r="E228" i="8"/>
  <c r="D228" i="8"/>
  <c r="Q227" i="8"/>
  <c r="P227" i="8"/>
  <c r="O227" i="8"/>
  <c r="N227" i="8"/>
  <c r="M227" i="8"/>
  <c r="J227" i="8"/>
  <c r="I227" i="8" s="1"/>
  <c r="H227" i="8"/>
  <c r="G227" i="8"/>
  <c r="F227" i="8"/>
  <c r="E227" i="8"/>
  <c r="D227" i="8"/>
  <c r="Q226" i="8"/>
  <c r="P226" i="8"/>
  <c r="O226" i="8"/>
  <c r="N226" i="8"/>
  <c r="M226" i="8"/>
  <c r="J226" i="8"/>
  <c r="I226" i="8" s="1"/>
  <c r="H226" i="8"/>
  <c r="G226" i="8"/>
  <c r="F226" i="8"/>
  <c r="E226" i="8"/>
  <c r="D226" i="8"/>
  <c r="Q225" i="8"/>
  <c r="P225" i="8"/>
  <c r="O225" i="8"/>
  <c r="N225" i="8"/>
  <c r="M225" i="8"/>
  <c r="J225" i="8"/>
  <c r="H225" i="8"/>
  <c r="G225" i="8"/>
  <c r="F225" i="8"/>
  <c r="E225" i="8"/>
  <c r="D225" i="8"/>
  <c r="Q224" i="8"/>
  <c r="P224" i="8"/>
  <c r="O224" i="8"/>
  <c r="N224" i="8"/>
  <c r="M224" i="8"/>
  <c r="J224" i="8"/>
  <c r="I224" i="8"/>
  <c r="H224" i="8"/>
  <c r="G224" i="8"/>
  <c r="F224" i="8"/>
  <c r="E224" i="8"/>
  <c r="D224" i="8"/>
  <c r="Q223" i="8"/>
  <c r="P223" i="8"/>
  <c r="O223" i="8"/>
  <c r="N223" i="8"/>
  <c r="M223" i="8"/>
  <c r="J223" i="8"/>
  <c r="I223" i="8"/>
  <c r="H223" i="8"/>
  <c r="G223" i="8"/>
  <c r="F223" i="8"/>
  <c r="E223" i="8"/>
  <c r="D223" i="8"/>
  <c r="Q222" i="8"/>
  <c r="P222" i="8"/>
  <c r="O222" i="8"/>
  <c r="N222" i="8"/>
  <c r="M222" i="8"/>
  <c r="J222" i="8"/>
  <c r="I222" i="8" s="1"/>
  <c r="H222" i="8"/>
  <c r="G222" i="8"/>
  <c r="F222" i="8"/>
  <c r="E222" i="8"/>
  <c r="D222" i="8"/>
  <c r="Q221" i="8"/>
  <c r="P221" i="8"/>
  <c r="O221" i="8"/>
  <c r="N221" i="8"/>
  <c r="M221" i="8"/>
  <c r="J221" i="8"/>
  <c r="H221" i="8"/>
  <c r="G221" i="8"/>
  <c r="F221" i="8"/>
  <c r="E221" i="8"/>
  <c r="D221" i="8"/>
  <c r="Q220" i="8"/>
  <c r="P220" i="8"/>
  <c r="O220" i="8"/>
  <c r="N220" i="8"/>
  <c r="M220" i="8"/>
  <c r="J220" i="8"/>
  <c r="I220" i="8" s="1"/>
  <c r="H220" i="8"/>
  <c r="G220" i="8"/>
  <c r="F220" i="8"/>
  <c r="E220" i="8"/>
  <c r="D220" i="8"/>
  <c r="Q219" i="8"/>
  <c r="P219" i="8"/>
  <c r="O219" i="8"/>
  <c r="N219" i="8"/>
  <c r="M219" i="8"/>
  <c r="J219" i="8"/>
  <c r="I219" i="8" s="1"/>
  <c r="H219" i="8"/>
  <c r="G219" i="8"/>
  <c r="F219" i="8"/>
  <c r="E219" i="8"/>
  <c r="D219" i="8"/>
  <c r="Q218" i="8"/>
  <c r="P218" i="8"/>
  <c r="O218" i="8"/>
  <c r="N218" i="8"/>
  <c r="M218" i="8"/>
  <c r="J218" i="8"/>
  <c r="I218" i="8" s="1"/>
  <c r="H218" i="8"/>
  <c r="G218" i="8"/>
  <c r="F218" i="8"/>
  <c r="E218" i="8"/>
  <c r="D218" i="8"/>
  <c r="Q217" i="8"/>
  <c r="P217" i="8"/>
  <c r="O217" i="8"/>
  <c r="N217" i="8"/>
  <c r="M217" i="8"/>
  <c r="J217" i="8"/>
  <c r="I217" i="8" s="1"/>
  <c r="H217" i="8"/>
  <c r="G217" i="8"/>
  <c r="F217" i="8"/>
  <c r="E217" i="8"/>
  <c r="D217" i="8"/>
  <c r="Q216" i="8"/>
  <c r="P216" i="8"/>
  <c r="O216" i="8"/>
  <c r="N216" i="8"/>
  <c r="M216" i="8"/>
  <c r="J216" i="8"/>
  <c r="I216" i="8" s="1"/>
  <c r="H216" i="8"/>
  <c r="G216" i="8"/>
  <c r="F216" i="8"/>
  <c r="E216" i="8"/>
  <c r="D216" i="8"/>
  <c r="Q215" i="8"/>
  <c r="P215" i="8"/>
  <c r="O215" i="8"/>
  <c r="N215" i="8"/>
  <c r="M215" i="8"/>
  <c r="J215" i="8"/>
  <c r="I215" i="8" s="1"/>
  <c r="H215" i="8"/>
  <c r="G215" i="8"/>
  <c r="F215" i="8"/>
  <c r="E215" i="8"/>
  <c r="D215" i="8"/>
  <c r="Q214" i="8"/>
  <c r="P214" i="8"/>
  <c r="O214" i="8"/>
  <c r="N214" i="8"/>
  <c r="M214" i="8"/>
  <c r="J214" i="8"/>
  <c r="I214" i="8" s="1"/>
  <c r="H214" i="8"/>
  <c r="G214" i="8"/>
  <c r="F214" i="8"/>
  <c r="E214" i="8"/>
  <c r="D214" i="8"/>
  <c r="Q213" i="8"/>
  <c r="P213" i="8"/>
  <c r="O213" i="8"/>
  <c r="N213" i="8"/>
  <c r="M213" i="8"/>
  <c r="J213" i="8"/>
  <c r="H213" i="8"/>
  <c r="G213" i="8"/>
  <c r="F213" i="8"/>
  <c r="E213" i="8"/>
  <c r="D213" i="8"/>
  <c r="Q212" i="8"/>
  <c r="P212" i="8"/>
  <c r="O212" i="8"/>
  <c r="N212" i="8"/>
  <c r="M212" i="8"/>
  <c r="J212" i="8"/>
  <c r="I212" i="8" s="1"/>
  <c r="H212" i="8"/>
  <c r="G212" i="8"/>
  <c r="F212" i="8"/>
  <c r="E212" i="8"/>
  <c r="D212" i="8"/>
  <c r="Q211" i="8"/>
  <c r="P211" i="8"/>
  <c r="O211" i="8"/>
  <c r="N211" i="8"/>
  <c r="M211" i="8"/>
  <c r="J211" i="8"/>
  <c r="I211" i="8" s="1"/>
  <c r="H211" i="8"/>
  <c r="G211" i="8"/>
  <c r="F211" i="8"/>
  <c r="E211" i="8"/>
  <c r="D211" i="8"/>
  <c r="Q210" i="8"/>
  <c r="P210" i="8"/>
  <c r="O210" i="8"/>
  <c r="N210" i="8"/>
  <c r="M210" i="8"/>
  <c r="J210" i="8"/>
  <c r="I210" i="8" s="1"/>
  <c r="H210" i="8"/>
  <c r="G210" i="8"/>
  <c r="F210" i="8"/>
  <c r="E210" i="8"/>
  <c r="D210" i="8"/>
  <c r="Q209" i="8"/>
  <c r="P209" i="8"/>
  <c r="O209" i="8"/>
  <c r="N209" i="8"/>
  <c r="M209" i="8"/>
  <c r="J209" i="8"/>
  <c r="H209" i="8"/>
  <c r="G209" i="8"/>
  <c r="F209" i="8"/>
  <c r="E209" i="8"/>
  <c r="D209" i="8"/>
  <c r="Q208" i="8"/>
  <c r="P208" i="8"/>
  <c r="O208" i="8"/>
  <c r="N208" i="8"/>
  <c r="M208" i="8"/>
  <c r="J208" i="8"/>
  <c r="I208" i="8" s="1"/>
  <c r="H208" i="8"/>
  <c r="G208" i="8"/>
  <c r="F208" i="8"/>
  <c r="E208" i="8"/>
  <c r="D208" i="8"/>
  <c r="Q207" i="8"/>
  <c r="P207" i="8"/>
  <c r="O207" i="8"/>
  <c r="N207" i="8"/>
  <c r="M207" i="8"/>
  <c r="J207" i="8"/>
  <c r="I207" i="8" s="1"/>
  <c r="H207" i="8"/>
  <c r="G207" i="8"/>
  <c r="F207" i="8"/>
  <c r="E207" i="8"/>
  <c r="D207" i="8"/>
  <c r="Q206" i="8"/>
  <c r="P206" i="8"/>
  <c r="O206" i="8"/>
  <c r="N206" i="8"/>
  <c r="M206" i="8"/>
  <c r="J206" i="8"/>
  <c r="I206" i="8" s="1"/>
  <c r="H206" i="8"/>
  <c r="G206" i="8"/>
  <c r="F206" i="8"/>
  <c r="E206" i="8"/>
  <c r="D206" i="8"/>
  <c r="Q205" i="8"/>
  <c r="P205" i="8"/>
  <c r="O205" i="8"/>
  <c r="N205" i="8"/>
  <c r="M205" i="8"/>
  <c r="J205" i="8"/>
  <c r="H205" i="8"/>
  <c r="G205" i="8"/>
  <c r="F205" i="8"/>
  <c r="E205" i="8"/>
  <c r="D205" i="8"/>
  <c r="Q204" i="8"/>
  <c r="P204" i="8"/>
  <c r="O204" i="8"/>
  <c r="N204" i="8"/>
  <c r="M204" i="8"/>
  <c r="J204" i="8"/>
  <c r="I204" i="8" s="1"/>
  <c r="H204" i="8"/>
  <c r="G204" i="8"/>
  <c r="F204" i="8"/>
  <c r="E204" i="8"/>
  <c r="D204" i="8"/>
  <c r="Q203" i="8"/>
  <c r="P203" i="8"/>
  <c r="O203" i="8"/>
  <c r="N203" i="8"/>
  <c r="M203" i="8"/>
  <c r="J203" i="8"/>
  <c r="I203" i="8" s="1"/>
  <c r="H203" i="8"/>
  <c r="G203" i="8"/>
  <c r="F203" i="8"/>
  <c r="E203" i="8"/>
  <c r="D203" i="8"/>
  <c r="Q202" i="8"/>
  <c r="P202" i="8"/>
  <c r="O202" i="8"/>
  <c r="N202" i="8"/>
  <c r="M202" i="8"/>
  <c r="J202" i="8"/>
  <c r="I202" i="8" s="1"/>
  <c r="H202" i="8"/>
  <c r="G202" i="8"/>
  <c r="F202" i="8"/>
  <c r="E202" i="8"/>
  <c r="D202" i="8"/>
  <c r="Q201" i="8"/>
  <c r="P201" i="8"/>
  <c r="O201" i="8"/>
  <c r="N201" i="8"/>
  <c r="M201" i="8"/>
  <c r="J201" i="8"/>
  <c r="H201" i="8"/>
  <c r="G201" i="8"/>
  <c r="F201" i="8"/>
  <c r="E201" i="8"/>
  <c r="D201" i="8"/>
  <c r="Q200" i="8"/>
  <c r="P200" i="8"/>
  <c r="O200" i="8"/>
  <c r="N200" i="8"/>
  <c r="M200" i="8"/>
  <c r="J200" i="8"/>
  <c r="I200" i="8" s="1"/>
  <c r="H200" i="8"/>
  <c r="G200" i="8"/>
  <c r="F200" i="8"/>
  <c r="E200" i="8"/>
  <c r="D200" i="8"/>
  <c r="Q199" i="8"/>
  <c r="P199" i="8"/>
  <c r="O199" i="8"/>
  <c r="N199" i="8"/>
  <c r="M199" i="8"/>
  <c r="J199" i="8"/>
  <c r="I199" i="8" s="1"/>
  <c r="H199" i="8"/>
  <c r="G199" i="8"/>
  <c r="F199" i="8"/>
  <c r="E199" i="8"/>
  <c r="D199" i="8"/>
  <c r="Q198" i="8"/>
  <c r="P198" i="8"/>
  <c r="O198" i="8"/>
  <c r="N198" i="8"/>
  <c r="M198" i="8"/>
  <c r="J198" i="8"/>
  <c r="I198" i="8" s="1"/>
  <c r="H198" i="8"/>
  <c r="G198" i="8"/>
  <c r="F198" i="8"/>
  <c r="E198" i="8"/>
  <c r="D198" i="8"/>
  <c r="Q197" i="8"/>
  <c r="P197" i="8"/>
  <c r="O197" i="8"/>
  <c r="N197" i="8"/>
  <c r="M197" i="8"/>
  <c r="J197" i="8"/>
  <c r="H197" i="8"/>
  <c r="G197" i="8"/>
  <c r="F197" i="8"/>
  <c r="E197" i="8"/>
  <c r="D197" i="8"/>
  <c r="Q196" i="8"/>
  <c r="P196" i="8"/>
  <c r="O196" i="8"/>
  <c r="N196" i="8"/>
  <c r="M196" i="8"/>
  <c r="J196" i="8"/>
  <c r="I196" i="8"/>
  <c r="H196" i="8"/>
  <c r="G196" i="8"/>
  <c r="F196" i="8"/>
  <c r="E196" i="8"/>
  <c r="D196" i="8"/>
  <c r="Q195" i="8"/>
  <c r="P195" i="8"/>
  <c r="O195" i="8"/>
  <c r="N195" i="8"/>
  <c r="M195" i="8"/>
  <c r="J195" i="8"/>
  <c r="I195" i="8"/>
  <c r="H195" i="8"/>
  <c r="G195" i="8"/>
  <c r="F195" i="8"/>
  <c r="E195" i="8"/>
  <c r="D195" i="8"/>
  <c r="Q194" i="8"/>
  <c r="P194" i="8"/>
  <c r="O194" i="8"/>
  <c r="N194" i="8"/>
  <c r="M194" i="8"/>
  <c r="J194" i="8"/>
  <c r="H194" i="8"/>
  <c r="G194" i="8"/>
  <c r="F194" i="8"/>
  <c r="E194" i="8"/>
  <c r="D194" i="8"/>
  <c r="Q193" i="8"/>
  <c r="P193" i="8"/>
  <c r="O193" i="8"/>
  <c r="N193" i="8"/>
  <c r="M193" i="8"/>
  <c r="J193" i="8"/>
  <c r="H193" i="8"/>
  <c r="G193" i="8"/>
  <c r="F193" i="8"/>
  <c r="E193" i="8"/>
  <c r="D193" i="8"/>
  <c r="Q192" i="8"/>
  <c r="P192" i="8"/>
  <c r="O192" i="8"/>
  <c r="N192" i="8"/>
  <c r="M192" i="8"/>
  <c r="J192" i="8"/>
  <c r="I192" i="8" s="1"/>
  <c r="H192" i="8"/>
  <c r="G192" i="8"/>
  <c r="F192" i="8"/>
  <c r="E192" i="8"/>
  <c r="D192" i="8"/>
  <c r="Q191" i="8"/>
  <c r="P191" i="8"/>
  <c r="O191" i="8"/>
  <c r="N191" i="8"/>
  <c r="M191" i="8"/>
  <c r="J191" i="8"/>
  <c r="I191" i="8" s="1"/>
  <c r="H191" i="8"/>
  <c r="G191" i="8"/>
  <c r="F191" i="8"/>
  <c r="E191" i="8"/>
  <c r="D191" i="8"/>
  <c r="Q190" i="8"/>
  <c r="P190" i="8"/>
  <c r="O190" i="8"/>
  <c r="N190" i="8"/>
  <c r="M190" i="8"/>
  <c r="J190" i="8"/>
  <c r="I190" i="8" s="1"/>
  <c r="H190" i="8"/>
  <c r="G190" i="8"/>
  <c r="F190" i="8"/>
  <c r="E190" i="8"/>
  <c r="D190" i="8"/>
  <c r="Q189" i="8"/>
  <c r="P189" i="8"/>
  <c r="O189" i="8"/>
  <c r="N189" i="8"/>
  <c r="M189" i="8"/>
  <c r="J189" i="8"/>
  <c r="H189" i="8"/>
  <c r="G189" i="8"/>
  <c r="F189" i="8"/>
  <c r="E189" i="8"/>
  <c r="D189" i="8"/>
  <c r="Q188" i="8"/>
  <c r="P188" i="8"/>
  <c r="O188" i="8"/>
  <c r="N188" i="8"/>
  <c r="M188" i="8"/>
  <c r="J188" i="8"/>
  <c r="I188" i="8" s="1"/>
  <c r="H188" i="8"/>
  <c r="G188" i="8"/>
  <c r="F188" i="8"/>
  <c r="E188" i="8"/>
  <c r="D188" i="8"/>
  <c r="Q187" i="8"/>
  <c r="P187" i="8"/>
  <c r="O187" i="8"/>
  <c r="N187" i="8"/>
  <c r="M187" i="8"/>
  <c r="J187" i="8"/>
  <c r="I187" i="8" s="1"/>
  <c r="H187" i="8"/>
  <c r="G187" i="8"/>
  <c r="F187" i="8"/>
  <c r="E187" i="8"/>
  <c r="D187" i="8"/>
  <c r="Q186" i="8"/>
  <c r="P186" i="8"/>
  <c r="O186" i="8"/>
  <c r="N186" i="8"/>
  <c r="M186" i="8"/>
  <c r="J186" i="8"/>
  <c r="I186" i="8" s="1"/>
  <c r="H186" i="8"/>
  <c r="G186" i="8"/>
  <c r="F186" i="8"/>
  <c r="E186" i="8"/>
  <c r="D186" i="8"/>
  <c r="Q185" i="8"/>
  <c r="P185" i="8"/>
  <c r="O185" i="8"/>
  <c r="N185" i="8"/>
  <c r="M185" i="8"/>
  <c r="J185" i="8"/>
  <c r="H185" i="8"/>
  <c r="G185" i="8"/>
  <c r="F185" i="8"/>
  <c r="E185" i="8"/>
  <c r="D185" i="8"/>
  <c r="Q184" i="8"/>
  <c r="P184" i="8"/>
  <c r="O184" i="8"/>
  <c r="N184" i="8"/>
  <c r="M184" i="8"/>
  <c r="J184" i="8"/>
  <c r="I184" i="8" s="1"/>
  <c r="H184" i="8"/>
  <c r="G184" i="8"/>
  <c r="F184" i="8"/>
  <c r="E184" i="8"/>
  <c r="D184" i="8"/>
  <c r="Q183" i="8"/>
  <c r="P183" i="8"/>
  <c r="O183" i="8"/>
  <c r="N183" i="8"/>
  <c r="M183" i="8"/>
  <c r="J183" i="8"/>
  <c r="I183" i="8" s="1"/>
  <c r="H183" i="8"/>
  <c r="G183" i="8"/>
  <c r="F183" i="8"/>
  <c r="E183" i="8"/>
  <c r="D183" i="8"/>
  <c r="Q182" i="8"/>
  <c r="P182" i="8"/>
  <c r="O182" i="8"/>
  <c r="N182" i="8"/>
  <c r="M182" i="8"/>
  <c r="J182" i="8"/>
  <c r="I182" i="8" s="1"/>
  <c r="H182" i="8"/>
  <c r="G182" i="8"/>
  <c r="F182" i="8"/>
  <c r="E182" i="8"/>
  <c r="D182" i="8"/>
  <c r="Q181" i="8"/>
  <c r="P181" i="8"/>
  <c r="O181" i="8"/>
  <c r="N181" i="8"/>
  <c r="M181" i="8"/>
  <c r="J181" i="8"/>
  <c r="H181" i="8"/>
  <c r="G181" i="8"/>
  <c r="F181" i="8"/>
  <c r="E181" i="8"/>
  <c r="D181" i="8"/>
  <c r="Q180" i="8"/>
  <c r="P180" i="8"/>
  <c r="O180" i="8"/>
  <c r="N180" i="8"/>
  <c r="M180" i="8"/>
  <c r="J180" i="8"/>
  <c r="I180" i="8" s="1"/>
  <c r="H180" i="8"/>
  <c r="G180" i="8"/>
  <c r="F180" i="8"/>
  <c r="E180" i="8"/>
  <c r="D180" i="8"/>
  <c r="Q179" i="8"/>
  <c r="P179" i="8"/>
  <c r="O179" i="8"/>
  <c r="N179" i="8"/>
  <c r="M179" i="8"/>
  <c r="J179" i="8"/>
  <c r="I179" i="8" s="1"/>
  <c r="H179" i="8"/>
  <c r="G179" i="8"/>
  <c r="F179" i="8"/>
  <c r="E179" i="8"/>
  <c r="D179" i="8"/>
  <c r="Q178" i="8"/>
  <c r="P178" i="8"/>
  <c r="O178" i="8"/>
  <c r="N178" i="8"/>
  <c r="M178" i="8"/>
  <c r="J178" i="8"/>
  <c r="I178" i="8" s="1"/>
  <c r="H178" i="8"/>
  <c r="G178" i="8"/>
  <c r="F178" i="8"/>
  <c r="E178" i="8"/>
  <c r="D178" i="8"/>
  <c r="Q177" i="8"/>
  <c r="P177" i="8"/>
  <c r="O177" i="8"/>
  <c r="N177" i="8"/>
  <c r="M177" i="8"/>
  <c r="J177" i="8"/>
  <c r="H177" i="8"/>
  <c r="G177" i="8"/>
  <c r="F177" i="8"/>
  <c r="E177" i="8"/>
  <c r="D177" i="8"/>
  <c r="Q176" i="8"/>
  <c r="P176" i="8"/>
  <c r="O176" i="8"/>
  <c r="N176" i="8"/>
  <c r="M176" i="8"/>
  <c r="J176" i="8"/>
  <c r="I176" i="8" s="1"/>
  <c r="H176" i="8"/>
  <c r="G176" i="8"/>
  <c r="F176" i="8"/>
  <c r="E176" i="8"/>
  <c r="D176" i="8"/>
  <c r="Q175" i="8"/>
  <c r="P175" i="8"/>
  <c r="O175" i="8"/>
  <c r="N175" i="8"/>
  <c r="M175" i="8"/>
  <c r="J175" i="8"/>
  <c r="I175" i="8" s="1"/>
  <c r="H175" i="8"/>
  <c r="G175" i="8"/>
  <c r="F175" i="8"/>
  <c r="E175" i="8"/>
  <c r="D175" i="8"/>
  <c r="Q174" i="8"/>
  <c r="P174" i="8"/>
  <c r="O174" i="8"/>
  <c r="N174" i="8"/>
  <c r="M174" i="8"/>
  <c r="J174" i="8"/>
  <c r="I174" i="8" s="1"/>
  <c r="H174" i="8"/>
  <c r="G174" i="8"/>
  <c r="F174" i="8"/>
  <c r="E174" i="8"/>
  <c r="D174" i="8"/>
  <c r="Q173" i="8"/>
  <c r="P173" i="8"/>
  <c r="O173" i="8"/>
  <c r="N173" i="8"/>
  <c r="M173" i="8"/>
  <c r="J173" i="8"/>
  <c r="H173" i="8"/>
  <c r="G173" i="8"/>
  <c r="F173" i="8"/>
  <c r="E173" i="8"/>
  <c r="D173" i="8"/>
  <c r="Q172" i="8"/>
  <c r="P172" i="8"/>
  <c r="O172" i="8"/>
  <c r="N172" i="8"/>
  <c r="M172" i="8"/>
  <c r="J172" i="8"/>
  <c r="I172" i="8" s="1"/>
  <c r="H172" i="8"/>
  <c r="G172" i="8"/>
  <c r="F172" i="8"/>
  <c r="E172" i="8"/>
  <c r="D172" i="8"/>
  <c r="Q171" i="8"/>
  <c r="P171" i="8"/>
  <c r="O171" i="8"/>
  <c r="N171" i="8"/>
  <c r="M171" i="8"/>
  <c r="J171" i="8"/>
  <c r="I171" i="8" s="1"/>
  <c r="H171" i="8"/>
  <c r="G171" i="8"/>
  <c r="F171" i="8"/>
  <c r="E171" i="8"/>
  <c r="D171" i="8"/>
  <c r="Q170" i="8"/>
  <c r="P170" i="8"/>
  <c r="O170" i="8"/>
  <c r="N170" i="8"/>
  <c r="M170" i="8"/>
  <c r="J170" i="8"/>
  <c r="I170" i="8" s="1"/>
  <c r="H170" i="8"/>
  <c r="G170" i="8"/>
  <c r="F170" i="8"/>
  <c r="E170" i="8"/>
  <c r="D170" i="8"/>
  <c r="Q169" i="8"/>
  <c r="P169" i="8"/>
  <c r="O169" i="8"/>
  <c r="N169" i="8"/>
  <c r="M169" i="8"/>
  <c r="J169" i="8"/>
  <c r="H169" i="8"/>
  <c r="G169" i="8"/>
  <c r="F169" i="8"/>
  <c r="E169" i="8"/>
  <c r="D169" i="8"/>
  <c r="Q168" i="8"/>
  <c r="P168" i="8"/>
  <c r="O168" i="8"/>
  <c r="N168" i="8"/>
  <c r="M168" i="8"/>
  <c r="J168" i="8"/>
  <c r="I168" i="8"/>
  <c r="H168" i="8"/>
  <c r="G168" i="8"/>
  <c r="F168" i="8"/>
  <c r="E168" i="8"/>
  <c r="D168" i="8"/>
  <c r="Q167" i="8"/>
  <c r="P167" i="8"/>
  <c r="O167" i="8"/>
  <c r="N167" i="8"/>
  <c r="M167" i="8"/>
  <c r="J167" i="8"/>
  <c r="I167" i="8"/>
  <c r="H167" i="8"/>
  <c r="G167" i="8"/>
  <c r="F167" i="8"/>
  <c r="E167" i="8"/>
  <c r="D167" i="8"/>
  <c r="Q166" i="8"/>
  <c r="P166" i="8"/>
  <c r="O166" i="8"/>
  <c r="N166" i="8"/>
  <c r="M166" i="8"/>
  <c r="J166" i="8"/>
  <c r="H166" i="8"/>
  <c r="G166" i="8"/>
  <c r="F166" i="8"/>
  <c r="E166" i="8"/>
  <c r="D166" i="8"/>
  <c r="Q165" i="8"/>
  <c r="P165" i="8"/>
  <c r="O165" i="8"/>
  <c r="N165" i="8"/>
  <c r="M165" i="8"/>
  <c r="J165" i="8"/>
  <c r="H165" i="8"/>
  <c r="G165" i="8"/>
  <c r="F165" i="8"/>
  <c r="E165" i="8"/>
  <c r="D165" i="8"/>
  <c r="Q164" i="8"/>
  <c r="P164" i="8"/>
  <c r="O164" i="8"/>
  <c r="N164" i="8"/>
  <c r="M164" i="8"/>
  <c r="J164" i="8"/>
  <c r="I164" i="8" s="1"/>
  <c r="H164" i="8"/>
  <c r="G164" i="8"/>
  <c r="F164" i="8"/>
  <c r="E164" i="8"/>
  <c r="D164" i="8"/>
  <c r="Q163" i="8"/>
  <c r="P163" i="8"/>
  <c r="O163" i="8"/>
  <c r="N163" i="8"/>
  <c r="M163" i="8"/>
  <c r="J163" i="8"/>
  <c r="I163" i="8" s="1"/>
  <c r="H163" i="8"/>
  <c r="G163" i="8"/>
  <c r="F163" i="8"/>
  <c r="E163" i="8"/>
  <c r="D163" i="8"/>
  <c r="Q162" i="8"/>
  <c r="P162" i="8"/>
  <c r="O162" i="8"/>
  <c r="N162" i="8"/>
  <c r="M162" i="8"/>
  <c r="J162" i="8"/>
  <c r="H162" i="8"/>
  <c r="G162" i="8"/>
  <c r="F162" i="8"/>
  <c r="E162" i="8"/>
  <c r="D162" i="8"/>
  <c r="Q161" i="8"/>
  <c r="P161" i="8"/>
  <c r="O161" i="8"/>
  <c r="N161" i="8"/>
  <c r="M161" i="8"/>
  <c r="J161" i="8"/>
  <c r="H161" i="8"/>
  <c r="G161" i="8"/>
  <c r="F161" i="8"/>
  <c r="E161" i="8"/>
  <c r="D161" i="8"/>
  <c r="Q160" i="8"/>
  <c r="P160" i="8"/>
  <c r="O160" i="8"/>
  <c r="N160" i="8"/>
  <c r="M160" i="8"/>
  <c r="J160" i="8"/>
  <c r="I160" i="8" s="1"/>
  <c r="H160" i="8"/>
  <c r="G160" i="8"/>
  <c r="F160" i="8"/>
  <c r="E160" i="8"/>
  <c r="D160" i="8"/>
  <c r="Q159" i="8"/>
  <c r="P159" i="8"/>
  <c r="O159" i="8"/>
  <c r="N159" i="8"/>
  <c r="M159" i="8"/>
  <c r="J159" i="8"/>
  <c r="I159" i="8" s="1"/>
  <c r="H159" i="8"/>
  <c r="G159" i="8"/>
  <c r="F159" i="8"/>
  <c r="E159" i="8"/>
  <c r="D159" i="8"/>
  <c r="Q158" i="8"/>
  <c r="P158" i="8"/>
  <c r="O158" i="8"/>
  <c r="N158" i="8"/>
  <c r="M158" i="8"/>
  <c r="J158" i="8"/>
  <c r="I158" i="8" s="1"/>
  <c r="H158" i="8"/>
  <c r="G158" i="8"/>
  <c r="F158" i="8"/>
  <c r="E158" i="8"/>
  <c r="D158" i="8"/>
  <c r="Q157" i="8"/>
  <c r="P157" i="8"/>
  <c r="O157" i="8"/>
  <c r="N157" i="8"/>
  <c r="M157" i="8"/>
  <c r="J157" i="8"/>
  <c r="H157" i="8"/>
  <c r="G157" i="8"/>
  <c r="F157" i="8"/>
  <c r="E157" i="8"/>
  <c r="D157" i="8"/>
  <c r="Q156" i="8"/>
  <c r="P156" i="8"/>
  <c r="O156" i="8"/>
  <c r="N156" i="8"/>
  <c r="M156" i="8"/>
  <c r="J156" i="8"/>
  <c r="I156" i="8" s="1"/>
  <c r="H156" i="8"/>
  <c r="G156" i="8"/>
  <c r="F156" i="8"/>
  <c r="E156" i="8"/>
  <c r="D156" i="8"/>
  <c r="Q155" i="8"/>
  <c r="P155" i="8"/>
  <c r="O155" i="8"/>
  <c r="N155" i="8"/>
  <c r="M155" i="8"/>
  <c r="J155" i="8"/>
  <c r="I155" i="8" s="1"/>
  <c r="H155" i="8"/>
  <c r="G155" i="8"/>
  <c r="F155" i="8"/>
  <c r="E155" i="8"/>
  <c r="D155" i="8"/>
  <c r="Q154" i="8"/>
  <c r="P154" i="8"/>
  <c r="O154" i="8"/>
  <c r="N154" i="8"/>
  <c r="M154" i="8"/>
  <c r="J154" i="8"/>
  <c r="I154" i="8" s="1"/>
  <c r="H154" i="8"/>
  <c r="G154" i="8"/>
  <c r="F154" i="8"/>
  <c r="E154" i="8"/>
  <c r="D154" i="8"/>
  <c r="Q153" i="8"/>
  <c r="P153" i="8"/>
  <c r="O153" i="8"/>
  <c r="N153" i="8"/>
  <c r="M153" i="8"/>
  <c r="J153" i="8"/>
  <c r="H153" i="8"/>
  <c r="G153" i="8"/>
  <c r="F153" i="8"/>
  <c r="E153" i="8"/>
  <c r="D153" i="8"/>
  <c r="Q152" i="8"/>
  <c r="P152" i="8"/>
  <c r="O152" i="8"/>
  <c r="N152" i="8"/>
  <c r="M152" i="8"/>
  <c r="J152" i="8"/>
  <c r="I152" i="8" s="1"/>
  <c r="H152" i="8"/>
  <c r="G152" i="8"/>
  <c r="F152" i="8"/>
  <c r="E152" i="8"/>
  <c r="D152" i="8"/>
  <c r="Q151" i="8"/>
  <c r="P151" i="8"/>
  <c r="O151" i="8"/>
  <c r="N151" i="8"/>
  <c r="M151" i="8"/>
  <c r="J151" i="8"/>
  <c r="I151" i="8" s="1"/>
  <c r="H151" i="8"/>
  <c r="G151" i="8"/>
  <c r="F151" i="8"/>
  <c r="E151" i="8"/>
  <c r="D151" i="8"/>
  <c r="Q150" i="8"/>
  <c r="P150" i="8"/>
  <c r="O150" i="8"/>
  <c r="N150" i="8"/>
  <c r="M150" i="8"/>
  <c r="J150" i="8"/>
  <c r="I150" i="8" s="1"/>
  <c r="H150" i="8"/>
  <c r="G150" i="8"/>
  <c r="F150" i="8"/>
  <c r="E150" i="8"/>
  <c r="D150" i="8"/>
  <c r="Q149" i="8"/>
  <c r="P149" i="8"/>
  <c r="O149" i="8"/>
  <c r="N149" i="8"/>
  <c r="M149" i="8"/>
  <c r="J149" i="8"/>
  <c r="H149" i="8"/>
  <c r="G149" i="8"/>
  <c r="F149" i="8"/>
  <c r="E149" i="8"/>
  <c r="D149" i="8"/>
  <c r="Q148" i="8"/>
  <c r="P148" i="8"/>
  <c r="O148" i="8"/>
  <c r="N148" i="8"/>
  <c r="M148" i="8"/>
  <c r="J148" i="8"/>
  <c r="I148" i="8" s="1"/>
  <c r="H148" i="8"/>
  <c r="G148" i="8"/>
  <c r="F148" i="8"/>
  <c r="E148" i="8"/>
  <c r="D148" i="8"/>
  <c r="Q147" i="8"/>
  <c r="P147" i="8"/>
  <c r="O147" i="8"/>
  <c r="N147" i="8"/>
  <c r="M147" i="8"/>
  <c r="J147" i="8"/>
  <c r="I147" i="8" s="1"/>
  <c r="H147" i="8"/>
  <c r="G147" i="8"/>
  <c r="F147" i="8"/>
  <c r="E147" i="8"/>
  <c r="D147" i="8"/>
  <c r="Q146" i="8"/>
  <c r="P146" i="8"/>
  <c r="O146" i="8"/>
  <c r="N146" i="8"/>
  <c r="M146" i="8"/>
  <c r="J146" i="8"/>
  <c r="I146" i="8" s="1"/>
  <c r="H146" i="8"/>
  <c r="G146" i="8"/>
  <c r="F146" i="8"/>
  <c r="E146" i="8"/>
  <c r="D146" i="8"/>
  <c r="Q145" i="8"/>
  <c r="P145" i="8"/>
  <c r="O145" i="8"/>
  <c r="N145" i="8"/>
  <c r="M145" i="8"/>
  <c r="J145" i="8"/>
  <c r="H145" i="8"/>
  <c r="G145" i="8"/>
  <c r="F145" i="8"/>
  <c r="E145" i="8"/>
  <c r="D145" i="8"/>
  <c r="Q144" i="8"/>
  <c r="P144" i="8"/>
  <c r="O144" i="8"/>
  <c r="N144" i="8"/>
  <c r="M144" i="8"/>
  <c r="J144" i="8"/>
  <c r="I144" i="8" s="1"/>
  <c r="H144" i="8"/>
  <c r="G144" i="8"/>
  <c r="F144" i="8"/>
  <c r="E144" i="8"/>
  <c r="D144" i="8"/>
  <c r="Q143" i="8"/>
  <c r="P143" i="8"/>
  <c r="O143" i="8"/>
  <c r="N143" i="8"/>
  <c r="M143" i="8"/>
  <c r="J143" i="8"/>
  <c r="I143" i="8" s="1"/>
  <c r="H143" i="8"/>
  <c r="G143" i="8"/>
  <c r="F143" i="8"/>
  <c r="E143" i="8"/>
  <c r="D143" i="8"/>
  <c r="Q142" i="8"/>
  <c r="P142" i="8"/>
  <c r="O142" i="8"/>
  <c r="N142" i="8"/>
  <c r="M142" i="8"/>
  <c r="J142" i="8"/>
  <c r="I142" i="8" s="1"/>
  <c r="H142" i="8"/>
  <c r="G142" i="8"/>
  <c r="F142" i="8"/>
  <c r="E142" i="8"/>
  <c r="D142" i="8"/>
  <c r="Q141" i="8"/>
  <c r="P141" i="8"/>
  <c r="O141" i="8"/>
  <c r="N141" i="8"/>
  <c r="M141" i="8"/>
  <c r="J141" i="8"/>
  <c r="H141" i="8"/>
  <c r="G141" i="8"/>
  <c r="F141" i="8"/>
  <c r="E141" i="8"/>
  <c r="D141" i="8"/>
  <c r="Q140" i="8"/>
  <c r="P140" i="8"/>
  <c r="O140" i="8"/>
  <c r="N140" i="8"/>
  <c r="M140" i="8"/>
  <c r="J140" i="8"/>
  <c r="I140" i="8" s="1"/>
  <c r="H140" i="8"/>
  <c r="G140" i="8"/>
  <c r="F140" i="8"/>
  <c r="E140" i="8"/>
  <c r="D140" i="8"/>
  <c r="Q139" i="8"/>
  <c r="P139" i="8"/>
  <c r="O139" i="8"/>
  <c r="N139" i="8"/>
  <c r="M139" i="8"/>
  <c r="J139" i="8"/>
  <c r="I139" i="8" s="1"/>
  <c r="H139" i="8"/>
  <c r="G139" i="8"/>
  <c r="F139" i="8"/>
  <c r="E139" i="8"/>
  <c r="D139" i="8"/>
  <c r="Q138" i="8"/>
  <c r="P138" i="8"/>
  <c r="O138" i="8"/>
  <c r="N138" i="8"/>
  <c r="M138" i="8"/>
  <c r="J138" i="8"/>
  <c r="I138" i="8" s="1"/>
  <c r="H138" i="8"/>
  <c r="G138" i="8"/>
  <c r="F138" i="8"/>
  <c r="E138" i="8"/>
  <c r="D138" i="8"/>
  <c r="Q137" i="8"/>
  <c r="P137" i="8"/>
  <c r="O137" i="8"/>
  <c r="N137" i="8"/>
  <c r="M137" i="8"/>
  <c r="J137" i="8"/>
  <c r="H137" i="8"/>
  <c r="G137" i="8"/>
  <c r="F137" i="8"/>
  <c r="E137" i="8"/>
  <c r="D137" i="8"/>
  <c r="Q136" i="8"/>
  <c r="P136" i="8"/>
  <c r="O136" i="8"/>
  <c r="N136" i="8"/>
  <c r="M136" i="8"/>
  <c r="J136" i="8"/>
  <c r="I136" i="8" s="1"/>
  <c r="H136" i="8"/>
  <c r="G136" i="8"/>
  <c r="F136" i="8"/>
  <c r="E136" i="8"/>
  <c r="D136" i="8"/>
  <c r="Q135" i="8"/>
  <c r="P135" i="8"/>
  <c r="O135" i="8"/>
  <c r="N135" i="8"/>
  <c r="M135" i="8"/>
  <c r="J135" i="8"/>
  <c r="I135" i="8" s="1"/>
  <c r="H135" i="8"/>
  <c r="G135" i="8"/>
  <c r="F135" i="8"/>
  <c r="E135" i="8"/>
  <c r="D135" i="8"/>
  <c r="Q134" i="8"/>
  <c r="P134" i="8"/>
  <c r="O134" i="8"/>
  <c r="N134" i="8"/>
  <c r="M134" i="8"/>
  <c r="J134" i="8"/>
  <c r="I134" i="8" s="1"/>
  <c r="H134" i="8"/>
  <c r="G134" i="8"/>
  <c r="F134" i="8"/>
  <c r="E134" i="8"/>
  <c r="D134" i="8"/>
  <c r="Q133" i="8"/>
  <c r="P133" i="8"/>
  <c r="O133" i="8"/>
  <c r="N133" i="8"/>
  <c r="M133" i="8"/>
  <c r="J133" i="8"/>
  <c r="H133" i="8"/>
  <c r="G133" i="8"/>
  <c r="F133" i="8"/>
  <c r="E133" i="8"/>
  <c r="D133" i="8"/>
  <c r="Q132" i="8"/>
  <c r="P132" i="8"/>
  <c r="O132" i="8"/>
  <c r="N132" i="8"/>
  <c r="M132" i="8"/>
  <c r="J132" i="8"/>
  <c r="I132" i="8"/>
  <c r="H132" i="8"/>
  <c r="G132" i="8"/>
  <c r="F132" i="8"/>
  <c r="E132" i="8"/>
  <c r="D132" i="8"/>
  <c r="Q131" i="8"/>
  <c r="P131" i="8"/>
  <c r="O131" i="8"/>
  <c r="N131" i="8"/>
  <c r="M131" i="8"/>
  <c r="J131" i="8"/>
  <c r="I131" i="8"/>
  <c r="H131" i="8"/>
  <c r="G131" i="8"/>
  <c r="F131" i="8"/>
  <c r="E131" i="8"/>
  <c r="D131" i="8"/>
  <c r="Q130" i="8"/>
  <c r="P130" i="8"/>
  <c r="O130" i="8"/>
  <c r="N130" i="8"/>
  <c r="M130" i="8"/>
  <c r="J130" i="8"/>
  <c r="H130" i="8"/>
  <c r="G130" i="8"/>
  <c r="F130" i="8"/>
  <c r="E130" i="8"/>
  <c r="D130" i="8"/>
  <c r="Q129" i="8"/>
  <c r="P129" i="8"/>
  <c r="O129" i="8"/>
  <c r="N129" i="8"/>
  <c r="M129" i="8"/>
  <c r="J129" i="8"/>
  <c r="H129" i="8"/>
  <c r="G129" i="8"/>
  <c r="F129" i="8"/>
  <c r="E129" i="8"/>
  <c r="D129" i="8"/>
  <c r="Q128" i="8"/>
  <c r="P128" i="8"/>
  <c r="O128" i="8"/>
  <c r="N128" i="8"/>
  <c r="M128" i="8"/>
  <c r="J128" i="8"/>
  <c r="I128" i="8"/>
  <c r="H128" i="8"/>
  <c r="G128" i="8"/>
  <c r="F128" i="8"/>
  <c r="E128" i="8"/>
  <c r="D128" i="8"/>
  <c r="Q127" i="8"/>
  <c r="P127" i="8"/>
  <c r="O127" i="8"/>
  <c r="N127" i="8"/>
  <c r="M127" i="8"/>
  <c r="J127" i="8"/>
  <c r="I127" i="8"/>
  <c r="H127" i="8"/>
  <c r="G127" i="8"/>
  <c r="F127" i="8"/>
  <c r="E127" i="8"/>
  <c r="D127" i="8"/>
  <c r="Q126" i="8"/>
  <c r="P126" i="8"/>
  <c r="O126" i="8"/>
  <c r="N126" i="8"/>
  <c r="M126" i="8"/>
  <c r="J126" i="8"/>
  <c r="I126" i="8" s="1"/>
  <c r="H126" i="8"/>
  <c r="G126" i="8"/>
  <c r="F126" i="8"/>
  <c r="E126" i="8"/>
  <c r="D126" i="8"/>
  <c r="Q125" i="8"/>
  <c r="P125" i="8"/>
  <c r="O125" i="8"/>
  <c r="N125" i="8"/>
  <c r="M125" i="8"/>
  <c r="J125" i="8"/>
  <c r="H125" i="8"/>
  <c r="G125" i="8"/>
  <c r="F125" i="8"/>
  <c r="E125" i="8"/>
  <c r="D125" i="8"/>
  <c r="Q124" i="8"/>
  <c r="P124" i="8"/>
  <c r="O124" i="8"/>
  <c r="N124" i="8"/>
  <c r="M124" i="8"/>
  <c r="J124" i="8"/>
  <c r="I124" i="8" s="1"/>
  <c r="H124" i="8"/>
  <c r="G124" i="8"/>
  <c r="F124" i="8"/>
  <c r="E124" i="8"/>
  <c r="D124" i="8"/>
  <c r="Q123" i="8"/>
  <c r="P123" i="8"/>
  <c r="O123" i="8"/>
  <c r="N123" i="8"/>
  <c r="M123" i="8"/>
  <c r="J123" i="8"/>
  <c r="I123" i="8" s="1"/>
  <c r="H123" i="8"/>
  <c r="G123" i="8"/>
  <c r="F123" i="8"/>
  <c r="E123" i="8"/>
  <c r="D123" i="8"/>
  <c r="Q122" i="8"/>
  <c r="P122" i="8"/>
  <c r="O122" i="8"/>
  <c r="N122" i="8"/>
  <c r="M122" i="8"/>
  <c r="J122" i="8"/>
  <c r="I122" i="8" s="1"/>
  <c r="H122" i="8"/>
  <c r="G122" i="8"/>
  <c r="F122" i="8"/>
  <c r="E122" i="8"/>
  <c r="D122" i="8"/>
  <c r="Q121" i="8"/>
  <c r="P121" i="8"/>
  <c r="O121" i="8"/>
  <c r="N121" i="8"/>
  <c r="M121" i="8"/>
  <c r="J121" i="8"/>
  <c r="H121" i="8"/>
  <c r="G121" i="8"/>
  <c r="F121" i="8"/>
  <c r="E121" i="8"/>
  <c r="D121" i="8"/>
  <c r="Q120" i="8"/>
  <c r="P120" i="8"/>
  <c r="O120" i="8"/>
  <c r="N120" i="8"/>
  <c r="M120" i="8"/>
  <c r="J120" i="8"/>
  <c r="I120" i="8" s="1"/>
  <c r="H120" i="8"/>
  <c r="G120" i="8"/>
  <c r="F120" i="8"/>
  <c r="E120" i="8"/>
  <c r="D120" i="8"/>
  <c r="Q119" i="8"/>
  <c r="P119" i="8"/>
  <c r="O119" i="8"/>
  <c r="N119" i="8"/>
  <c r="M119" i="8"/>
  <c r="J119" i="8"/>
  <c r="I119" i="8" s="1"/>
  <c r="H119" i="8"/>
  <c r="G119" i="8"/>
  <c r="F119" i="8"/>
  <c r="E119" i="8"/>
  <c r="D119" i="8"/>
  <c r="Q118" i="8"/>
  <c r="P118" i="8"/>
  <c r="O118" i="8"/>
  <c r="N118" i="8"/>
  <c r="M118" i="8"/>
  <c r="J118" i="8"/>
  <c r="I118" i="8" s="1"/>
  <c r="H118" i="8"/>
  <c r="G118" i="8"/>
  <c r="F118" i="8"/>
  <c r="E118" i="8"/>
  <c r="D118" i="8"/>
  <c r="Q117" i="8"/>
  <c r="P117" i="8"/>
  <c r="O117" i="8"/>
  <c r="N117" i="8"/>
  <c r="M117" i="8"/>
  <c r="J117" i="8"/>
  <c r="H117" i="8"/>
  <c r="G117" i="8"/>
  <c r="F117" i="8"/>
  <c r="E117" i="8"/>
  <c r="D117" i="8"/>
  <c r="Q116" i="8"/>
  <c r="P116" i="8"/>
  <c r="O116" i="8"/>
  <c r="N116" i="8"/>
  <c r="M116" i="8"/>
  <c r="J116" i="8"/>
  <c r="I116" i="8" s="1"/>
  <c r="H116" i="8"/>
  <c r="G116" i="8"/>
  <c r="F116" i="8"/>
  <c r="E116" i="8"/>
  <c r="D116" i="8"/>
  <c r="Q115" i="8"/>
  <c r="P115" i="8"/>
  <c r="O115" i="8"/>
  <c r="N115" i="8"/>
  <c r="M115" i="8"/>
  <c r="J115" i="8"/>
  <c r="I115" i="8" s="1"/>
  <c r="H115" i="8"/>
  <c r="G115" i="8"/>
  <c r="F115" i="8"/>
  <c r="E115" i="8"/>
  <c r="D115" i="8"/>
  <c r="Q114" i="8"/>
  <c r="P114" i="8"/>
  <c r="O114" i="8"/>
  <c r="N114" i="8"/>
  <c r="M114" i="8"/>
  <c r="J114" i="8"/>
  <c r="I114" i="8" s="1"/>
  <c r="H114" i="8"/>
  <c r="G114" i="8"/>
  <c r="F114" i="8"/>
  <c r="E114" i="8"/>
  <c r="D114" i="8"/>
  <c r="Q113" i="8"/>
  <c r="P113" i="8"/>
  <c r="O113" i="8"/>
  <c r="N113" i="8"/>
  <c r="M113" i="8"/>
  <c r="J113" i="8"/>
  <c r="H113" i="8"/>
  <c r="G113" i="8"/>
  <c r="F113" i="8"/>
  <c r="E113" i="8"/>
  <c r="D113" i="8"/>
  <c r="Q112" i="8"/>
  <c r="P112" i="8"/>
  <c r="O112" i="8"/>
  <c r="N112" i="8"/>
  <c r="M112" i="8"/>
  <c r="J112" i="8"/>
  <c r="I112" i="8"/>
  <c r="H112" i="8"/>
  <c r="G112" i="8"/>
  <c r="F112" i="8"/>
  <c r="E112" i="8"/>
  <c r="D112" i="8"/>
  <c r="Q111" i="8"/>
  <c r="P111" i="8"/>
  <c r="O111" i="8"/>
  <c r="N111" i="8"/>
  <c r="M111" i="8"/>
  <c r="J111" i="8"/>
  <c r="I111" i="8"/>
  <c r="H111" i="8"/>
  <c r="G111" i="8"/>
  <c r="F111" i="8"/>
  <c r="E111" i="8"/>
  <c r="D111" i="8"/>
  <c r="Q110" i="8"/>
  <c r="P110" i="8"/>
  <c r="O110" i="8"/>
  <c r="N110" i="8"/>
  <c r="M110" i="8"/>
  <c r="J110" i="8"/>
  <c r="I110" i="8"/>
  <c r="H110" i="8"/>
  <c r="G110" i="8"/>
  <c r="F110" i="8"/>
  <c r="E110" i="8"/>
  <c r="D110" i="8"/>
  <c r="Q109" i="8"/>
  <c r="P109" i="8"/>
  <c r="O109" i="8"/>
  <c r="N109" i="8"/>
  <c r="M109" i="8"/>
  <c r="J109" i="8"/>
  <c r="H109" i="8"/>
  <c r="G109" i="8"/>
  <c r="F109" i="8"/>
  <c r="E109" i="8"/>
  <c r="D109" i="8"/>
  <c r="Q108" i="8"/>
  <c r="P108" i="8"/>
  <c r="O108" i="8"/>
  <c r="N108" i="8"/>
  <c r="M108" i="8"/>
  <c r="J108" i="8"/>
  <c r="I108" i="8" s="1"/>
  <c r="H108" i="8"/>
  <c r="G108" i="8"/>
  <c r="F108" i="8"/>
  <c r="E108" i="8"/>
  <c r="D108" i="8"/>
  <c r="Q107" i="8"/>
  <c r="P107" i="8"/>
  <c r="O107" i="8"/>
  <c r="N107" i="8"/>
  <c r="M107" i="8"/>
  <c r="J107" i="8"/>
  <c r="I107" i="8" s="1"/>
  <c r="H107" i="8"/>
  <c r="G107" i="8"/>
  <c r="F107" i="8"/>
  <c r="E107" i="8"/>
  <c r="D107" i="8"/>
  <c r="Q106" i="8"/>
  <c r="P106" i="8"/>
  <c r="O106" i="8"/>
  <c r="N106" i="8"/>
  <c r="M106" i="8"/>
  <c r="J106" i="8"/>
  <c r="I106" i="8" s="1"/>
  <c r="H106" i="8"/>
  <c r="G106" i="8"/>
  <c r="F106" i="8"/>
  <c r="E106" i="8"/>
  <c r="D106" i="8"/>
  <c r="Q105" i="8"/>
  <c r="P105" i="8"/>
  <c r="O105" i="8"/>
  <c r="N105" i="8"/>
  <c r="M105" i="8"/>
  <c r="J105" i="8"/>
  <c r="H105" i="8"/>
  <c r="G105" i="8"/>
  <c r="F105" i="8"/>
  <c r="E105" i="8"/>
  <c r="D105" i="8"/>
  <c r="Q104" i="8"/>
  <c r="P104" i="8"/>
  <c r="O104" i="8"/>
  <c r="N104" i="8"/>
  <c r="M104" i="8"/>
  <c r="J104" i="8"/>
  <c r="I104" i="8" s="1"/>
  <c r="H104" i="8"/>
  <c r="G104" i="8"/>
  <c r="F104" i="8"/>
  <c r="E104" i="8"/>
  <c r="D104" i="8"/>
  <c r="Q103" i="8"/>
  <c r="P103" i="8"/>
  <c r="O103" i="8"/>
  <c r="N103" i="8"/>
  <c r="M103" i="8"/>
  <c r="J103" i="8"/>
  <c r="I103" i="8" s="1"/>
  <c r="H103" i="8"/>
  <c r="G103" i="8"/>
  <c r="F103" i="8"/>
  <c r="E103" i="8"/>
  <c r="D103" i="8"/>
  <c r="Q102" i="8"/>
  <c r="P102" i="8"/>
  <c r="O102" i="8"/>
  <c r="N102" i="8"/>
  <c r="M102" i="8"/>
  <c r="J102" i="8"/>
  <c r="I102" i="8" s="1"/>
  <c r="H102" i="8"/>
  <c r="G102" i="8"/>
  <c r="F102" i="8"/>
  <c r="E102" i="8"/>
  <c r="D102" i="8"/>
  <c r="Q101" i="8"/>
  <c r="P101" i="8"/>
  <c r="O101" i="8"/>
  <c r="N101" i="8"/>
  <c r="M101" i="8"/>
  <c r="J101" i="8"/>
  <c r="H101" i="8"/>
  <c r="G101" i="8"/>
  <c r="F101" i="8"/>
  <c r="E101" i="8"/>
  <c r="D101" i="8"/>
  <c r="Q100" i="8"/>
  <c r="P100" i="8"/>
  <c r="O100" i="8"/>
  <c r="N100" i="8"/>
  <c r="M100" i="8"/>
  <c r="J100" i="8"/>
  <c r="I100" i="8" s="1"/>
  <c r="H100" i="8"/>
  <c r="G100" i="8"/>
  <c r="F100" i="8"/>
  <c r="E100" i="8"/>
  <c r="D100" i="8"/>
  <c r="Q99" i="8"/>
  <c r="P99" i="8"/>
  <c r="O99" i="8"/>
  <c r="N99" i="8"/>
  <c r="M99" i="8"/>
  <c r="J99" i="8"/>
  <c r="I99" i="8" s="1"/>
  <c r="H99" i="8"/>
  <c r="G99" i="8"/>
  <c r="F99" i="8"/>
  <c r="E99" i="8"/>
  <c r="D99" i="8"/>
  <c r="Q98" i="8"/>
  <c r="P98" i="8"/>
  <c r="O98" i="8"/>
  <c r="N98" i="8"/>
  <c r="M98" i="8"/>
  <c r="J98" i="8"/>
  <c r="H98" i="8"/>
  <c r="G98" i="8"/>
  <c r="F98" i="8"/>
  <c r="E98" i="8"/>
  <c r="D98" i="8"/>
  <c r="Q97" i="8"/>
  <c r="P97" i="8"/>
  <c r="O97" i="8"/>
  <c r="N97" i="8"/>
  <c r="M97" i="8"/>
  <c r="J97" i="8"/>
  <c r="H97" i="8"/>
  <c r="G97" i="8"/>
  <c r="F97" i="8"/>
  <c r="E97" i="8"/>
  <c r="D97" i="8"/>
  <c r="Q96" i="8"/>
  <c r="P96" i="8"/>
  <c r="O96" i="8"/>
  <c r="N96" i="8"/>
  <c r="M96" i="8"/>
  <c r="J96" i="8"/>
  <c r="I96" i="8"/>
  <c r="H96" i="8"/>
  <c r="G96" i="8"/>
  <c r="F96" i="8"/>
  <c r="E96" i="8"/>
  <c r="D96" i="8"/>
  <c r="Q95" i="8"/>
  <c r="P95" i="8"/>
  <c r="O95" i="8"/>
  <c r="N95" i="8"/>
  <c r="M95" i="8"/>
  <c r="J95" i="8"/>
  <c r="I95" i="8"/>
  <c r="H95" i="8"/>
  <c r="G95" i="8"/>
  <c r="F95" i="8"/>
  <c r="E95" i="8"/>
  <c r="D95" i="8"/>
  <c r="Q94" i="8"/>
  <c r="P94" i="8"/>
  <c r="O94" i="8"/>
  <c r="N94" i="8"/>
  <c r="M94" i="8"/>
  <c r="J94" i="8"/>
  <c r="I94" i="8" s="1"/>
  <c r="H94" i="8"/>
  <c r="G94" i="8"/>
  <c r="F94" i="8"/>
  <c r="E94" i="8"/>
  <c r="D94" i="8"/>
  <c r="Q93" i="8"/>
  <c r="P93" i="8"/>
  <c r="O93" i="8"/>
  <c r="N93" i="8"/>
  <c r="M93" i="8"/>
  <c r="J93" i="8"/>
  <c r="H93" i="8"/>
  <c r="G93" i="8"/>
  <c r="F93" i="8"/>
  <c r="E93" i="8"/>
  <c r="D93" i="8"/>
  <c r="Q92" i="8"/>
  <c r="P92" i="8"/>
  <c r="O92" i="8"/>
  <c r="N92" i="8"/>
  <c r="M92" i="8"/>
  <c r="J92" i="8"/>
  <c r="I92" i="8" s="1"/>
  <c r="H92" i="8"/>
  <c r="G92" i="8"/>
  <c r="F92" i="8"/>
  <c r="E92" i="8"/>
  <c r="D92" i="8"/>
  <c r="Q91" i="8"/>
  <c r="P91" i="8"/>
  <c r="O91" i="8"/>
  <c r="N91" i="8"/>
  <c r="M91" i="8"/>
  <c r="J91" i="8"/>
  <c r="I91" i="8" s="1"/>
  <c r="H91" i="8"/>
  <c r="G91" i="8"/>
  <c r="F91" i="8"/>
  <c r="E91" i="8"/>
  <c r="D91" i="8"/>
  <c r="Q90" i="8"/>
  <c r="P90" i="8"/>
  <c r="O90" i="8"/>
  <c r="N90" i="8"/>
  <c r="M90" i="8"/>
  <c r="J90" i="8"/>
  <c r="I90" i="8" s="1"/>
  <c r="H90" i="8"/>
  <c r="G90" i="8"/>
  <c r="F90" i="8"/>
  <c r="E90" i="8"/>
  <c r="D90" i="8"/>
  <c r="Q89" i="8"/>
  <c r="P89" i="8"/>
  <c r="O89" i="8"/>
  <c r="N89" i="8"/>
  <c r="M89" i="8"/>
  <c r="J89" i="8"/>
  <c r="H89" i="8"/>
  <c r="G89" i="8"/>
  <c r="F89" i="8"/>
  <c r="E89" i="8"/>
  <c r="D89" i="8"/>
  <c r="Q88" i="8"/>
  <c r="P88" i="8"/>
  <c r="O88" i="8"/>
  <c r="N88" i="8"/>
  <c r="M88" i="8"/>
  <c r="J88" i="8"/>
  <c r="I88" i="8" s="1"/>
  <c r="H88" i="8"/>
  <c r="G88" i="8"/>
  <c r="F88" i="8"/>
  <c r="E88" i="8"/>
  <c r="D88" i="8"/>
  <c r="Q87" i="8"/>
  <c r="P87" i="8"/>
  <c r="O87" i="8"/>
  <c r="N87" i="8"/>
  <c r="M87" i="8"/>
  <c r="J87" i="8"/>
  <c r="I87" i="8" s="1"/>
  <c r="H87" i="8"/>
  <c r="G87" i="8"/>
  <c r="F87" i="8"/>
  <c r="E87" i="8"/>
  <c r="D87" i="8"/>
  <c r="Q86" i="8"/>
  <c r="P86" i="8"/>
  <c r="O86" i="8"/>
  <c r="N86" i="8"/>
  <c r="M86" i="8"/>
  <c r="J86" i="8"/>
  <c r="H86" i="8"/>
  <c r="G86" i="8"/>
  <c r="F86" i="8"/>
  <c r="E86" i="8"/>
  <c r="D86" i="8"/>
  <c r="Q85" i="8"/>
  <c r="P85" i="8"/>
  <c r="O85" i="8"/>
  <c r="N85" i="8"/>
  <c r="M85" i="8"/>
  <c r="J85" i="8"/>
  <c r="H85" i="8"/>
  <c r="G85" i="8"/>
  <c r="F85" i="8"/>
  <c r="E85" i="8"/>
  <c r="D85" i="8"/>
  <c r="Q84" i="8"/>
  <c r="P84" i="8"/>
  <c r="O84" i="8"/>
  <c r="N84" i="8"/>
  <c r="M84" i="8"/>
  <c r="J84" i="8"/>
  <c r="I84" i="8" s="1"/>
  <c r="H84" i="8"/>
  <c r="G84" i="8"/>
  <c r="F84" i="8"/>
  <c r="E84" i="8"/>
  <c r="D84" i="8"/>
  <c r="Q83" i="8"/>
  <c r="P83" i="8"/>
  <c r="O83" i="8"/>
  <c r="N83" i="8"/>
  <c r="M83" i="8"/>
  <c r="J83" i="8"/>
  <c r="H83" i="8"/>
  <c r="G83" i="8"/>
  <c r="F83" i="8"/>
  <c r="E83" i="8"/>
  <c r="D83" i="8"/>
  <c r="Q82" i="8"/>
  <c r="P82" i="8"/>
  <c r="O82" i="8"/>
  <c r="N82" i="8"/>
  <c r="M82" i="8"/>
  <c r="J82" i="8"/>
  <c r="I82" i="8"/>
  <c r="H82" i="8"/>
  <c r="G82" i="8"/>
  <c r="F82" i="8"/>
  <c r="E82" i="8"/>
  <c r="D82" i="8"/>
  <c r="Q81" i="8"/>
  <c r="P81" i="8"/>
  <c r="O81" i="8"/>
  <c r="N81" i="8"/>
  <c r="M81" i="8"/>
  <c r="J81" i="8"/>
  <c r="H81" i="8"/>
  <c r="G81" i="8"/>
  <c r="F81" i="8"/>
  <c r="E81" i="8"/>
  <c r="D81" i="8"/>
  <c r="Q80" i="8"/>
  <c r="P80" i="8"/>
  <c r="O80" i="8"/>
  <c r="N80" i="8"/>
  <c r="M80" i="8"/>
  <c r="J80" i="8"/>
  <c r="I80" i="8" s="1"/>
  <c r="H80" i="8"/>
  <c r="G80" i="8"/>
  <c r="F80" i="8"/>
  <c r="E80" i="8"/>
  <c r="D80" i="8"/>
  <c r="Q79" i="8"/>
  <c r="P79" i="8"/>
  <c r="O79" i="8"/>
  <c r="N79" i="8"/>
  <c r="M79" i="8"/>
  <c r="J79" i="8"/>
  <c r="I79" i="8" s="1"/>
  <c r="H79" i="8"/>
  <c r="G79" i="8"/>
  <c r="F79" i="8"/>
  <c r="E79" i="8"/>
  <c r="D79" i="8"/>
  <c r="Q78" i="8"/>
  <c r="P78" i="8"/>
  <c r="O78" i="8"/>
  <c r="N78" i="8"/>
  <c r="M78" i="8"/>
  <c r="J78" i="8"/>
  <c r="I78" i="8" s="1"/>
  <c r="H78" i="8"/>
  <c r="G78" i="8"/>
  <c r="F78" i="8"/>
  <c r="E78" i="8"/>
  <c r="D78" i="8"/>
  <c r="Q77" i="8"/>
  <c r="P77" i="8"/>
  <c r="O77" i="8"/>
  <c r="N77" i="8"/>
  <c r="M77" i="8"/>
  <c r="J77" i="8"/>
  <c r="H77" i="8"/>
  <c r="G77" i="8"/>
  <c r="F77" i="8"/>
  <c r="E77" i="8"/>
  <c r="D77" i="8"/>
  <c r="Q76" i="8"/>
  <c r="P76" i="8"/>
  <c r="O76" i="8"/>
  <c r="N76" i="8"/>
  <c r="M76" i="8"/>
  <c r="J76" i="8"/>
  <c r="I76" i="8" s="1"/>
  <c r="H76" i="8"/>
  <c r="G76" i="8"/>
  <c r="F76" i="8"/>
  <c r="E76" i="8"/>
  <c r="D76" i="8"/>
  <c r="Q75" i="8"/>
  <c r="P75" i="8"/>
  <c r="O75" i="8"/>
  <c r="N75" i="8"/>
  <c r="M75" i="8"/>
  <c r="J75" i="8"/>
  <c r="I75" i="8" s="1"/>
  <c r="H75" i="8"/>
  <c r="G75" i="8"/>
  <c r="F75" i="8"/>
  <c r="E75" i="8"/>
  <c r="D75" i="8"/>
  <c r="Q74" i="8"/>
  <c r="P74" i="8"/>
  <c r="O74" i="8"/>
  <c r="N74" i="8"/>
  <c r="M74" i="8"/>
  <c r="J74" i="8"/>
  <c r="I74" i="8" s="1"/>
  <c r="H74" i="8"/>
  <c r="G74" i="8"/>
  <c r="F74" i="8"/>
  <c r="E74" i="8"/>
  <c r="D74" i="8"/>
  <c r="Q73" i="8"/>
  <c r="P73" i="8"/>
  <c r="O73" i="8"/>
  <c r="N73" i="8"/>
  <c r="M73" i="8"/>
  <c r="J73" i="8"/>
  <c r="I73" i="8" s="1"/>
  <c r="H73" i="8"/>
  <c r="G73" i="8"/>
  <c r="F73" i="8"/>
  <c r="E73" i="8"/>
  <c r="D73" i="8"/>
  <c r="Q72" i="8"/>
  <c r="P72" i="8"/>
  <c r="O72" i="8"/>
  <c r="N72" i="8"/>
  <c r="M72" i="8"/>
  <c r="J72" i="8"/>
  <c r="I72" i="8" s="1"/>
  <c r="H72" i="8"/>
  <c r="G72" i="8"/>
  <c r="F72" i="8"/>
  <c r="E72" i="8"/>
  <c r="D72" i="8"/>
  <c r="Q71" i="8"/>
  <c r="P71" i="8"/>
  <c r="O71" i="8"/>
  <c r="N71" i="8"/>
  <c r="M71" i="8"/>
  <c r="J71" i="8"/>
  <c r="I71" i="8" s="1"/>
  <c r="H71" i="8"/>
  <c r="G71" i="8"/>
  <c r="F71" i="8"/>
  <c r="E71" i="8"/>
  <c r="D71" i="8"/>
  <c r="Q70" i="8"/>
  <c r="P70" i="8"/>
  <c r="O70" i="8"/>
  <c r="N70" i="8"/>
  <c r="M70" i="8"/>
  <c r="J70" i="8"/>
  <c r="I70" i="8" s="1"/>
  <c r="H70" i="8"/>
  <c r="G70" i="8"/>
  <c r="F70" i="8"/>
  <c r="E70" i="8"/>
  <c r="D70" i="8"/>
  <c r="Q69" i="8"/>
  <c r="P69" i="8"/>
  <c r="O69" i="8"/>
  <c r="N69" i="8"/>
  <c r="M69" i="8"/>
  <c r="J69" i="8"/>
  <c r="I69" i="8" s="1"/>
  <c r="H69" i="8"/>
  <c r="G69" i="8"/>
  <c r="F69" i="8"/>
  <c r="E69" i="8"/>
  <c r="D69" i="8"/>
  <c r="Q68" i="8"/>
  <c r="P68" i="8"/>
  <c r="O68" i="8"/>
  <c r="N68" i="8"/>
  <c r="M68" i="8"/>
  <c r="J68" i="8"/>
  <c r="I68" i="8" s="1"/>
  <c r="H68" i="8"/>
  <c r="G68" i="8"/>
  <c r="F68" i="8"/>
  <c r="E68" i="8"/>
  <c r="D68" i="8"/>
  <c r="Q67" i="8"/>
  <c r="P67" i="8"/>
  <c r="O67" i="8"/>
  <c r="N67" i="8"/>
  <c r="M67" i="8"/>
  <c r="J67" i="8"/>
  <c r="I67" i="8" s="1"/>
  <c r="H67" i="8"/>
  <c r="G67" i="8"/>
  <c r="F67" i="8"/>
  <c r="E67" i="8"/>
  <c r="D67" i="8"/>
  <c r="Q66" i="8"/>
  <c r="P66" i="8"/>
  <c r="O66" i="8"/>
  <c r="N66" i="8"/>
  <c r="M66" i="8"/>
  <c r="J66" i="8"/>
  <c r="I66" i="8" s="1"/>
  <c r="H66" i="8"/>
  <c r="G66" i="8"/>
  <c r="F66" i="8"/>
  <c r="E66" i="8"/>
  <c r="D66" i="8"/>
  <c r="Q65" i="8"/>
  <c r="P65" i="8"/>
  <c r="O65" i="8"/>
  <c r="N65" i="8"/>
  <c r="M65" i="8"/>
  <c r="J65" i="8"/>
  <c r="I65" i="8" s="1"/>
  <c r="H65" i="8"/>
  <c r="G65" i="8"/>
  <c r="F65" i="8"/>
  <c r="E65" i="8"/>
  <c r="D65" i="8"/>
  <c r="Q64" i="8"/>
  <c r="P64" i="8"/>
  <c r="O64" i="8"/>
  <c r="N64" i="8"/>
  <c r="M64" i="8"/>
  <c r="J64" i="8"/>
  <c r="I64" i="8" s="1"/>
  <c r="H64" i="8"/>
  <c r="G64" i="8"/>
  <c r="F64" i="8"/>
  <c r="E64" i="8"/>
  <c r="D64" i="8"/>
  <c r="Q63" i="8"/>
  <c r="P63" i="8"/>
  <c r="O63" i="8"/>
  <c r="N63" i="8"/>
  <c r="M63" i="8"/>
  <c r="J63" i="8"/>
  <c r="I63" i="8" s="1"/>
  <c r="H63" i="8"/>
  <c r="G63" i="8"/>
  <c r="F63" i="8"/>
  <c r="E63" i="8"/>
  <c r="D63" i="8"/>
  <c r="Q62" i="8"/>
  <c r="P62" i="8"/>
  <c r="O62" i="8"/>
  <c r="N62" i="8"/>
  <c r="M62" i="8"/>
  <c r="J62" i="8"/>
  <c r="I62" i="8" s="1"/>
  <c r="H62" i="8"/>
  <c r="G62" i="8"/>
  <c r="F62" i="8"/>
  <c r="E62" i="8"/>
  <c r="D62" i="8"/>
  <c r="Q61" i="8"/>
  <c r="P61" i="8"/>
  <c r="O61" i="8"/>
  <c r="N61" i="8"/>
  <c r="M61" i="8"/>
  <c r="J61" i="8"/>
  <c r="I61" i="8" s="1"/>
  <c r="H61" i="8"/>
  <c r="G61" i="8"/>
  <c r="F61" i="8"/>
  <c r="E61" i="8"/>
  <c r="D61" i="8"/>
  <c r="Q60" i="8"/>
  <c r="P60" i="8"/>
  <c r="O60" i="8"/>
  <c r="N60" i="8"/>
  <c r="M60" i="8"/>
  <c r="J60" i="8"/>
  <c r="I60" i="8" s="1"/>
  <c r="H60" i="8"/>
  <c r="G60" i="8"/>
  <c r="F60" i="8"/>
  <c r="E60" i="8"/>
  <c r="D60" i="8"/>
  <c r="Q59" i="8"/>
  <c r="P59" i="8"/>
  <c r="O59" i="8"/>
  <c r="N59" i="8"/>
  <c r="M59" i="8"/>
  <c r="J59" i="8"/>
  <c r="I59" i="8" s="1"/>
  <c r="H59" i="8"/>
  <c r="G59" i="8"/>
  <c r="F59" i="8"/>
  <c r="E59" i="8"/>
  <c r="D59" i="8"/>
  <c r="Q58" i="8"/>
  <c r="P58" i="8"/>
  <c r="O58" i="8"/>
  <c r="N58" i="8"/>
  <c r="M58" i="8"/>
  <c r="J58" i="8"/>
  <c r="I58" i="8" s="1"/>
  <c r="H58" i="8"/>
  <c r="G58" i="8"/>
  <c r="F58" i="8"/>
  <c r="E58" i="8"/>
  <c r="D58" i="8"/>
  <c r="Q57" i="8"/>
  <c r="P57" i="8"/>
  <c r="O57" i="8"/>
  <c r="N57" i="8"/>
  <c r="M57" i="8"/>
  <c r="J57" i="8"/>
  <c r="I57" i="8" s="1"/>
  <c r="H57" i="8"/>
  <c r="G57" i="8"/>
  <c r="F57" i="8"/>
  <c r="E57" i="8"/>
  <c r="D57" i="8"/>
  <c r="Q56" i="8"/>
  <c r="P56" i="8"/>
  <c r="O56" i="8"/>
  <c r="N56" i="8"/>
  <c r="M56" i="8"/>
  <c r="J56" i="8"/>
  <c r="I56" i="8" s="1"/>
  <c r="H56" i="8"/>
  <c r="G56" i="8"/>
  <c r="F56" i="8"/>
  <c r="E56" i="8"/>
  <c r="D56" i="8"/>
  <c r="Q55" i="8"/>
  <c r="P55" i="8"/>
  <c r="O55" i="8"/>
  <c r="N55" i="8"/>
  <c r="M55" i="8"/>
  <c r="J55" i="8"/>
  <c r="I55" i="8" s="1"/>
  <c r="H55" i="8"/>
  <c r="G55" i="8"/>
  <c r="F55" i="8"/>
  <c r="E55" i="8"/>
  <c r="D55" i="8"/>
  <c r="Q54" i="8"/>
  <c r="P54" i="8"/>
  <c r="O54" i="8"/>
  <c r="N54" i="8"/>
  <c r="M54" i="8"/>
  <c r="J54" i="8"/>
  <c r="I54" i="8" s="1"/>
  <c r="H54" i="8"/>
  <c r="G54" i="8"/>
  <c r="F54" i="8"/>
  <c r="E54" i="8"/>
  <c r="D54" i="8"/>
  <c r="Q53" i="8"/>
  <c r="P53" i="8"/>
  <c r="O53" i="8"/>
  <c r="N53" i="8"/>
  <c r="M53" i="8"/>
  <c r="J53" i="8"/>
  <c r="I53" i="8" s="1"/>
  <c r="H53" i="8"/>
  <c r="G53" i="8"/>
  <c r="F53" i="8"/>
  <c r="E53" i="8"/>
  <c r="D53" i="8"/>
  <c r="Q52" i="8"/>
  <c r="P52" i="8"/>
  <c r="O52" i="8"/>
  <c r="N52" i="8"/>
  <c r="M52" i="8"/>
  <c r="J52" i="8"/>
  <c r="I52" i="8" s="1"/>
  <c r="H52" i="8"/>
  <c r="G52" i="8"/>
  <c r="F52" i="8"/>
  <c r="E52" i="8"/>
  <c r="D52" i="8"/>
  <c r="Q51" i="8"/>
  <c r="P51" i="8"/>
  <c r="O51" i="8"/>
  <c r="N51" i="8"/>
  <c r="M51" i="8"/>
  <c r="J51" i="8"/>
  <c r="I51" i="8" s="1"/>
  <c r="H51" i="8"/>
  <c r="G51" i="8"/>
  <c r="F51" i="8"/>
  <c r="E51" i="8"/>
  <c r="D51" i="8"/>
  <c r="Q50" i="8"/>
  <c r="P50" i="8"/>
  <c r="O50" i="8"/>
  <c r="N50" i="8"/>
  <c r="M50" i="8"/>
  <c r="J50" i="8"/>
  <c r="I50" i="8" s="1"/>
  <c r="H50" i="8"/>
  <c r="G50" i="8"/>
  <c r="F50" i="8"/>
  <c r="E50" i="8"/>
  <c r="D50" i="8"/>
  <c r="Q49" i="8"/>
  <c r="P49" i="8"/>
  <c r="O49" i="8"/>
  <c r="N49" i="8"/>
  <c r="M49" i="8"/>
  <c r="J49" i="8"/>
  <c r="I49" i="8" s="1"/>
  <c r="H49" i="8"/>
  <c r="G49" i="8"/>
  <c r="F49" i="8"/>
  <c r="E49" i="8"/>
  <c r="D49" i="8"/>
  <c r="Q48" i="8"/>
  <c r="P48" i="8"/>
  <c r="O48" i="8"/>
  <c r="N48" i="8"/>
  <c r="M48" i="8"/>
  <c r="J48" i="8"/>
  <c r="I48" i="8" s="1"/>
  <c r="H48" i="8"/>
  <c r="G48" i="8"/>
  <c r="F48" i="8"/>
  <c r="E48" i="8"/>
  <c r="D48" i="8"/>
  <c r="Q47" i="8"/>
  <c r="P47" i="8"/>
  <c r="O47" i="8"/>
  <c r="N47" i="8"/>
  <c r="M47" i="8"/>
  <c r="J47" i="8"/>
  <c r="I47" i="8" s="1"/>
  <c r="H47" i="8"/>
  <c r="G47" i="8"/>
  <c r="F47" i="8"/>
  <c r="E47" i="8"/>
  <c r="D47" i="8"/>
  <c r="Q46" i="8"/>
  <c r="P46" i="8"/>
  <c r="O46" i="8"/>
  <c r="N46" i="8"/>
  <c r="M46" i="8"/>
  <c r="J46" i="8"/>
  <c r="I46" i="8" s="1"/>
  <c r="H46" i="8"/>
  <c r="G46" i="8"/>
  <c r="F46" i="8"/>
  <c r="E46" i="8"/>
  <c r="D46" i="8"/>
  <c r="Q45" i="8"/>
  <c r="P45" i="8"/>
  <c r="O45" i="8"/>
  <c r="N45" i="8"/>
  <c r="M45" i="8"/>
  <c r="J45" i="8"/>
  <c r="I45" i="8" s="1"/>
  <c r="H45" i="8"/>
  <c r="G45" i="8"/>
  <c r="F45" i="8"/>
  <c r="E45" i="8"/>
  <c r="D45" i="8"/>
  <c r="Q44" i="8"/>
  <c r="P44" i="8"/>
  <c r="O44" i="8"/>
  <c r="N44" i="8"/>
  <c r="M44" i="8"/>
  <c r="J44" i="8"/>
  <c r="I44" i="8" s="1"/>
  <c r="H44" i="8"/>
  <c r="G44" i="8"/>
  <c r="F44" i="8"/>
  <c r="E44" i="8"/>
  <c r="D44" i="8"/>
  <c r="Q43" i="8"/>
  <c r="P43" i="8"/>
  <c r="O43" i="8"/>
  <c r="N43" i="8"/>
  <c r="M43" i="8"/>
  <c r="J43" i="8"/>
  <c r="I43" i="8" s="1"/>
  <c r="H43" i="8"/>
  <c r="G43" i="8"/>
  <c r="F43" i="8"/>
  <c r="E43" i="8"/>
  <c r="D43" i="8"/>
  <c r="Q42" i="8"/>
  <c r="P42" i="8"/>
  <c r="O42" i="8"/>
  <c r="N42" i="8"/>
  <c r="M42" i="8"/>
  <c r="J42" i="8"/>
  <c r="I42" i="8" s="1"/>
  <c r="H42" i="8"/>
  <c r="G42" i="8"/>
  <c r="F42" i="8"/>
  <c r="E42" i="8"/>
  <c r="D42" i="8"/>
  <c r="Q41" i="8"/>
  <c r="P41" i="8"/>
  <c r="O41" i="8"/>
  <c r="N41" i="8"/>
  <c r="M41" i="8"/>
  <c r="J41" i="8"/>
  <c r="I41" i="8" s="1"/>
  <c r="H41" i="8"/>
  <c r="G41" i="8"/>
  <c r="F41" i="8"/>
  <c r="E41" i="8"/>
  <c r="D41" i="8"/>
  <c r="Q40" i="8"/>
  <c r="P40" i="8"/>
  <c r="O40" i="8"/>
  <c r="N40" i="8"/>
  <c r="M40" i="8"/>
  <c r="J40" i="8"/>
  <c r="I40" i="8" s="1"/>
  <c r="H40" i="8"/>
  <c r="G40" i="8"/>
  <c r="F40" i="8"/>
  <c r="E40" i="8"/>
  <c r="D40" i="8"/>
  <c r="Q39" i="8"/>
  <c r="P39" i="8"/>
  <c r="O39" i="8"/>
  <c r="N39" i="8"/>
  <c r="M39" i="8"/>
  <c r="J39" i="8"/>
  <c r="I39" i="8" s="1"/>
  <c r="H39" i="8"/>
  <c r="G39" i="8"/>
  <c r="F39" i="8"/>
  <c r="E39" i="8"/>
  <c r="D39" i="8"/>
  <c r="Q38" i="8"/>
  <c r="P38" i="8"/>
  <c r="O38" i="8"/>
  <c r="N38" i="8"/>
  <c r="M38" i="8"/>
  <c r="J38" i="8"/>
  <c r="I38" i="8" s="1"/>
  <c r="H38" i="8"/>
  <c r="G38" i="8"/>
  <c r="F38" i="8"/>
  <c r="E38" i="8"/>
  <c r="D38" i="8"/>
  <c r="Q37" i="8"/>
  <c r="P37" i="8"/>
  <c r="O37" i="8"/>
  <c r="N37" i="8"/>
  <c r="M37" i="8"/>
  <c r="J37" i="8"/>
  <c r="I37" i="8" s="1"/>
  <c r="H37" i="8"/>
  <c r="G37" i="8"/>
  <c r="F37" i="8"/>
  <c r="E37" i="8"/>
  <c r="D37" i="8"/>
  <c r="Q36" i="8"/>
  <c r="P36" i="8"/>
  <c r="O36" i="8"/>
  <c r="N36" i="8"/>
  <c r="M36" i="8"/>
  <c r="J36" i="8"/>
  <c r="I36" i="8" s="1"/>
  <c r="H36" i="8"/>
  <c r="G36" i="8"/>
  <c r="F36" i="8"/>
  <c r="E36" i="8"/>
  <c r="D36" i="8"/>
  <c r="Q35" i="8"/>
  <c r="P35" i="8"/>
  <c r="O35" i="8"/>
  <c r="N35" i="8"/>
  <c r="M35" i="8"/>
  <c r="J35" i="8"/>
  <c r="I35" i="8" s="1"/>
  <c r="H35" i="8"/>
  <c r="G35" i="8"/>
  <c r="F35" i="8"/>
  <c r="E35" i="8"/>
  <c r="D35" i="8"/>
  <c r="Q34" i="8"/>
  <c r="P34" i="8"/>
  <c r="O34" i="8"/>
  <c r="N34" i="8"/>
  <c r="M34" i="8"/>
  <c r="J34" i="8"/>
  <c r="I34" i="8" s="1"/>
  <c r="H34" i="8"/>
  <c r="G34" i="8"/>
  <c r="F34" i="8"/>
  <c r="E34" i="8"/>
  <c r="D34" i="8"/>
  <c r="Q33" i="8"/>
  <c r="P33" i="8"/>
  <c r="O33" i="8"/>
  <c r="N33" i="8"/>
  <c r="M33" i="8"/>
  <c r="J33" i="8"/>
  <c r="I33" i="8" s="1"/>
  <c r="H33" i="8"/>
  <c r="G33" i="8"/>
  <c r="F33" i="8"/>
  <c r="E33" i="8"/>
  <c r="D33" i="8"/>
  <c r="Q32" i="8"/>
  <c r="P32" i="8"/>
  <c r="O32" i="8"/>
  <c r="N32" i="8"/>
  <c r="M32" i="8"/>
  <c r="J32" i="8"/>
  <c r="I32" i="8" s="1"/>
  <c r="H32" i="8"/>
  <c r="G32" i="8"/>
  <c r="F32" i="8"/>
  <c r="E32" i="8"/>
  <c r="D32" i="8"/>
  <c r="Q31" i="8"/>
  <c r="P31" i="8"/>
  <c r="O31" i="8"/>
  <c r="N31" i="8"/>
  <c r="M31" i="8"/>
  <c r="J31" i="8"/>
  <c r="I31" i="8" s="1"/>
  <c r="H31" i="8"/>
  <c r="G31" i="8"/>
  <c r="F31" i="8"/>
  <c r="E31" i="8"/>
  <c r="D31" i="8"/>
  <c r="Q30" i="8"/>
  <c r="P30" i="8"/>
  <c r="O30" i="8"/>
  <c r="N30" i="8"/>
  <c r="M30" i="8"/>
  <c r="J30" i="8"/>
  <c r="I30" i="8" s="1"/>
  <c r="H30" i="8"/>
  <c r="G30" i="8"/>
  <c r="F30" i="8"/>
  <c r="E30" i="8"/>
  <c r="D30" i="8"/>
  <c r="Q29" i="8"/>
  <c r="P29" i="8"/>
  <c r="O29" i="8"/>
  <c r="N29" i="8"/>
  <c r="M29" i="8"/>
  <c r="J29" i="8"/>
  <c r="I29" i="8" s="1"/>
  <c r="H29" i="8"/>
  <c r="G29" i="8"/>
  <c r="F29" i="8"/>
  <c r="E29" i="8"/>
  <c r="D29" i="8"/>
  <c r="Q28" i="8"/>
  <c r="P28" i="8"/>
  <c r="O28" i="8"/>
  <c r="N28" i="8"/>
  <c r="M28" i="8"/>
  <c r="J28" i="8"/>
  <c r="I28" i="8" s="1"/>
  <c r="H28" i="8"/>
  <c r="G28" i="8"/>
  <c r="F28" i="8"/>
  <c r="E28" i="8"/>
  <c r="D28" i="8"/>
  <c r="Q27" i="8"/>
  <c r="P27" i="8"/>
  <c r="O27" i="8"/>
  <c r="N27" i="8"/>
  <c r="M27" i="8"/>
  <c r="J27" i="8"/>
  <c r="H27" i="8"/>
  <c r="G27" i="8"/>
  <c r="F27" i="8"/>
  <c r="E27" i="8"/>
  <c r="D27" i="8"/>
  <c r="Q26" i="8"/>
  <c r="P26" i="8"/>
  <c r="O26" i="8"/>
  <c r="N26" i="8"/>
  <c r="M26" i="8"/>
  <c r="J26" i="8"/>
  <c r="I26" i="8" s="1"/>
  <c r="H26" i="8"/>
  <c r="G26" i="8"/>
  <c r="F26" i="8"/>
  <c r="E26" i="8"/>
  <c r="D26" i="8"/>
  <c r="Q25" i="8"/>
  <c r="P25" i="8"/>
  <c r="O25" i="8"/>
  <c r="N25" i="8"/>
  <c r="M25" i="8"/>
  <c r="J25" i="8"/>
  <c r="I25" i="8" s="1"/>
  <c r="H25" i="8"/>
  <c r="G25" i="8"/>
  <c r="F25" i="8"/>
  <c r="E25" i="8"/>
  <c r="D25" i="8"/>
  <c r="Q24" i="8"/>
  <c r="P24" i="8"/>
  <c r="O24" i="8"/>
  <c r="N24" i="8"/>
  <c r="M24" i="8"/>
  <c r="J24" i="8"/>
  <c r="I24" i="8" s="1"/>
  <c r="H24" i="8"/>
  <c r="G24" i="8"/>
  <c r="F24" i="8"/>
  <c r="E24" i="8"/>
  <c r="D24" i="8"/>
  <c r="Q23" i="8"/>
  <c r="P23" i="8"/>
  <c r="O23" i="8"/>
  <c r="N23" i="8"/>
  <c r="M23" i="8"/>
  <c r="J23" i="8"/>
  <c r="H23" i="8"/>
  <c r="G23" i="8"/>
  <c r="F23" i="8"/>
  <c r="E23" i="8"/>
  <c r="D23" i="8"/>
  <c r="Q22" i="8"/>
  <c r="P22" i="8"/>
  <c r="O22" i="8"/>
  <c r="N22" i="8"/>
  <c r="M22" i="8"/>
  <c r="J22" i="8"/>
  <c r="I22" i="8"/>
  <c r="H22" i="8"/>
  <c r="G22" i="8"/>
  <c r="F22" i="8"/>
  <c r="E22" i="8"/>
  <c r="D22" i="8"/>
  <c r="Q21" i="8"/>
  <c r="P21" i="8"/>
  <c r="O21" i="8"/>
  <c r="N21" i="8"/>
  <c r="M21" i="8"/>
  <c r="J21" i="8"/>
  <c r="I21" i="8"/>
  <c r="H21" i="8"/>
  <c r="G21" i="8"/>
  <c r="F21" i="8"/>
  <c r="E21" i="8"/>
  <c r="D21" i="8"/>
  <c r="Q20" i="8"/>
  <c r="P20" i="8"/>
  <c r="O20" i="8"/>
  <c r="N20" i="8"/>
  <c r="M20" i="8"/>
  <c r="J20" i="8"/>
  <c r="I20" i="8" s="1"/>
  <c r="H20" i="8"/>
  <c r="G20" i="8"/>
  <c r="F20" i="8"/>
  <c r="E20" i="8"/>
  <c r="D20" i="8"/>
  <c r="Q19" i="8"/>
  <c r="P19" i="8"/>
  <c r="O19" i="8"/>
  <c r="N19" i="8"/>
  <c r="M19" i="8"/>
  <c r="J19" i="8"/>
  <c r="H19" i="8"/>
  <c r="G19" i="8"/>
  <c r="F19" i="8"/>
  <c r="E19" i="8"/>
  <c r="D19" i="8"/>
  <c r="Q18" i="8"/>
  <c r="P18" i="8"/>
  <c r="O18" i="8"/>
  <c r="N18" i="8"/>
  <c r="M18" i="8"/>
  <c r="J18" i="8"/>
  <c r="I18" i="8"/>
  <c r="H18" i="8"/>
  <c r="G18" i="8"/>
  <c r="F18" i="8"/>
  <c r="E18" i="8"/>
  <c r="D18" i="8"/>
  <c r="Q17" i="8"/>
  <c r="P17" i="8"/>
  <c r="O17" i="8"/>
  <c r="N17" i="8"/>
  <c r="M17" i="8"/>
  <c r="J17" i="8"/>
  <c r="I17" i="8"/>
  <c r="H17" i="8"/>
  <c r="G17" i="8"/>
  <c r="F17" i="8"/>
  <c r="E17" i="8"/>
  <c r="D17" i="8"/>
  <c r="Q16" i="8"/>
  <c r="P16" i="8"/>
  <c r="O16" i="8"/>
  <c r="N16" i="8"/>
  <c r="M16" i="8"/>
  <c r="J16" i="8"/>
  <c r="I16" i="8" s="1"/>
  <c r="H16" i="8"/>
  <c r="G16" i="8"/>
  <c r="F16" i="8"/>
  <c r="E16" i="8"/>
  <c r="D16" i="8"/>
  <c r="Q15" i="8"/>
  <c r="P15" i="8"/>
  <c r="O15" i="8"/>
  <c r="N15" i="8"/>
  <c r="M15" i="8"/>
  <c r="J15" i="8"/>
  <c r="H15" i="8"/>
  <c r="G15" i="8"/>
  <c r="F15" i="8"/>
  <c r="E15" i="8"/>
  <c r="D15" i="8"/>
  <c r="Q14" i="8"/>
  <c r="P14" i="8"/>
  <c r="O14" i="8"/>
  <c r="N14" i="8"/>
  <c r="M14" i="8"/>
  <c r="J14" i="8"/>
  <c r="I14" i="8"/>
  <c r="H14" i="8"/>
  <c r="G14" i="8"/>
  <c r="F14" i="8"/>
  <c r="E14" i="8"/>
  <c r="D14" i="8"/>
  <c r="Q13" i="8"/>
  <c r="P13" i="8"/>
  <c r="O13" i="8"/>
  <c r="N13" i="8"/>
  <c r="M13" i="8"/>
  <c r="J13" i="8"/>
  <c r="I13" i="8"/>
  <c r="H13" i="8"/>
  <c r="G13" i="8"/>
  <c r="F13" i="8"/>
  <c r="E13" i="8"/>
  <c r="D13" i="8"/>
  <c r="Q12" i="8"/>
  <c r="P12" i="8"/>
  <c r="O12" i="8"/>
  <c r="N12" i="8"/>
  <c r="M12" i="8"/>
  <c r="J12" i="8"/>
  <c r="I12" i="8" s="1"/>
  <c r="H12" i="8"/>
  <c r="G12" i="8"/>
  <c r="F12" i="8"/>
  <c r="E12" i="8"/>
  <c r="D12" i="8"/>
  <c r="Q11" i="8"/>
  <c r="P11" i="8"/>
  <c r="O11" i="8"/>
  <c r="N11" i="8"/>
  <c r="M11" i="8"/>
  <c r="J11" i="8"/>
  <c r="H11" i="8"/>
  <c r="G11" i="8"/>
  <c r="F11" i="8"/>
  <c r="E11" i="8"/>
  <c r="D11" i="8"/>
  <c r="R140" i="8" l="1"/>
  <c r="R138" i="8"/>
  <c r="R787" i="8"/>
  <c r="R811" i="8"/>
  <c r="R759" i="8"/>
  <c r="R762" i="8"/>
  <c r="R635" i="8"/>
  <c r="R179" i="8"/>
  <c r="R227" i="8"/>
  <c r="R1052" i="8"/>
  <c r="R214" i="8"/>
  <c r="R631" i="8"/>
  <c r="R643" i="8"/>
  <c r="R31" i="8"/>
  <c r="R655" i="8"/>
  <c r="R873" i="8"/>
  <c r="R1066" i="8"/>
  <c r="R196" i="8"/>
  <c r="R773" i="8"/>
  <c r="R797" i="8"/>
  <c r="R809" i="8"/>
  <c r="R837" i="8"/>
  <c r="R841" i="8"/>
  <c r="R845" i="8"/>
  <c r="R849" i="8"/>
  <c r="R853" i="8"/>
  <c r="R1016" i="8"/>
  <c r="R28" i="8"/>
  <c r="R25" i="8"/>
  <c r="R373" i="8"/>
  <c r="R865" i="8"/>
  <c r="R877" i="8"/>
  <c r="R1060" i="8"/>
  <c r="R82" i="8"/>
  <c r="R91" i="8"/>
  <c r="R229" i="8"/>
  <c r="R790" i="8"/>
  <c r="R814" i="8"/>
  <c r="R920" i="8"/>
  <c r="R37" i="8"/>
  <c r="R90" i="8"/>
  <c r="I1068" i="8"/>
  <c r="I1068" i="15" s="1"/>
  <c r="R869" i="8"/>
  <c r="R1048" i="8"/>
  <c r="R182" i="8"/>
  <c r="R254" i="8"/>
  <c r="R370" i="8"/>
  <c r="R171" i="8"/>
  <c r="R952" i="8"/>
  <c r="R377" i="8"/>
  <c r="R235" i="8"/>
  <c r="R376" i="8"/>
  <c r="R412" i="8"/>
  <c r="R416" i="8"/>
  <c r="R418" i="8"/>
  <c r="R419" i="8"/>
  <c r="R423" i="8"/>
  <c r="R424" i="8"/>
  <c r="R427" i="8"/>
  <c r="R431" i="8"/>
  <c r="R432" i="8"/>
  <c r="R435" i="8"/>
  <c r="R439" i="8"/>
  <c r="R440" i="8"/>
  <c r="R448" i="8"/>
  <c r="R202" i="8"/>
  <c r="R315" i="8"/>
  <c r="R387" i="8"/>
  <c r="R737" i="8"/>
  <c r="R751" i="8"/>
  <c r="R752" i="8"/>
  <c r="R755" i="8"/>
  <c r="R855" i="8"/>
  <c r="R389" i="8"/>
  <c r="R404" i="8"/>
  <c r="R769" i="8"/>
  <c r="R781" i="8"/>
  <c r="R33" i="8"/>
  <c r="R360" i="8"/>
  <c r="R399" i="8"/>
  <c r="R738" i="8"/>
  <c r="R67" i="8"/>
  <c r="R111" i="8"/>
  <c r="R312" i="8"/>
  <c r="R384" i="8"/>
  <c r="R729" i="8"/>
  <c r="R733" i="8"/>
  <c r="R108" i="8"/>
  <c r="R783" i="8"/>
  <c r="R807" i="8"/>
  <c r="R70" i="8"/>
  <c r="R46" i="8"/>
  <c r="R361" i="8"/>
  <c r="R64" i="8"/>
  <c r="R112" i="8"/>
  <c r="R666" i="8"/>
  <c r="R725" i="8"/>
  <c r="R750" i="8"/>
  <c r="R20" i="8"/>
  <c r="R106" i="8"/>
  <c r="R287" i="8"/>
  <c r="R296" i="8"/>
  <c r="R371" i="8"/>
  <c r="R777" i="8"/>
  <c r="R885" i="8"/>
  <c r="R1002" i="8"/>
  <c r="R1027" i="8"/>
  <c r="R1036" i="8"/>
  <c r="R1040" i="8"/>
  <c r="R1056" i="8"/>
  <c r="R245" i="8"/>
  <c r="R367" i="8"/>
  <c r="R60" i="8"/>
  <c r="R147" i="8"/>
  <c r="R156" i="8"/>
  <c r="R167" i="8"/>
  <c r="R199" i="8"/>
  <c r="R279" i="8"/>
  <c r="R324" i="8"/>
  <c r="R739" i="8"/>
  <c r="R244" i="8"/>
  <c r="R291" i="8"/>
  <c r="R78" i="8"/>
  <c r="R175" i="8"/>
  <c r="R288" i="8"/>
  <c r="R335" i="8"/>
  <c r="R405" i="8"/>
  <c r="R409" i="8"/>
  <c r="R413" i="8"/>
  <c r="R417" i="8"/>
  <c r="R429" i="8"/>
  <c r="R437" i="8"/>
  <c r="R518" i="8"/>
  <c r="R829" i="8"/>
  <c r="R934" i="8"/>
  <c r="R958" i="8"/>
  <c r="R1026" i="8"/>
  <c r="R1035" i="8"/>
  <c r="R265" i="8"/>
  <c r="R66" i="8"/>
  <c r="R706" i="8"/>
  <c r="R52" i="8"/>
  <c r="R135" i="8"/>
  <c r="R139" i="8"/>
  <c r="R142" i="8"/>
  <c r="R143" i="8"/>
  <c r="R188" i="8"/>
  <c r="R261" i="8"/>
  <c r="R299" i="8"/>
  <c r="R303" i="8"/>
  <c r="R327" i="8"/>
  <c r="R348" i="8"/>
  <c r="R846" i="8"/>
  <c r="R857" i="8"/>
  <c r="R224" i="8"/>
  <c r="R38" i="8"/>
  <c r="R168" i="8"/>
  <c r="R403" i="8"/>
  <c r="R420" i="8"/>
  <c r="R422" i="8"/>
  <c r="R425" i="8"/>
  <c r="R428" i="8"/>
  <c r="R433" i="8"/>
  <c r="R436" i="8"/>
  <c r="R442" i="8"/>
  <c r="R444" i="8"/>
  <c r="R446" i="8"/>
  <c r="R449" i="8"/>
  <c r="R453" i="8"/>
  <c r="R458" i="8"/>
  <c r="R460" i="8"/>
  <c r="R462" i="8"/>
  <c r="R465" i="8"/>
  <c r="R468" i="8"/>
  <c r="R470" i="8"/>
  <c r="R473" i="8"/>
  <c r="R477" i="8"/>
  <c r="R481" i="8"/>
  <c r="R485" i="8"/>
  <c r="R489" i="8"/>
  <c r="R493" i="8"/>
  <c r="R497" i="8"/>
  <c r="R501" i="8"/>
  <c r="R505" i="8"/>
  <c r="R506" i="8"/>
  <c r="R508" i="8"/>
  <c r="R510" i="8"/>
  <c r="R514" i="8"/>
  <c r="R517" i="8"/>
  <c r="R522" i="8"/>
  <c r="R526" i="8"/>
  <c r="R530" i="8"/>
  <c r="R532" i="8"/>
  <c r="R534" i="8"/>
  <c r="R538" i="8"/>
  <c r="R540" i="8"/>
  <c r="R542" i="8"/>
  <c r="R546" i="8"/>
  <c r="R549" i="8"/>
  <c r="R553" i="8"/>
  <c r="R554" i="8"/>
  <c r="R556" i="8"/>
  <c r="R557" i="8"/>
  <c r="R558" i="8"/>
  <c r="R562" i="8"/>
  <c r="R564" i="8"/>
  <c r="R74" i="8"/>
  <c r="R119" i="8"/>
  <c r="R155" i="8"/>
  <c r="R174" i="8"/>
  <c r="R248" i="8"/>
  <c r="R284" i="8"/>
  <c r="R351" i="8"/>
  <c r="R29" i="8"/>
  <c r="R198" i="8"/>
  <c r="R216" i="8"/>
  <c r="R357" i="8"/>
  <c r="R375" i="8"/>
  <c r="R685" i="8"/>
  <c r="R30" i="8"/>
  <c r="R123" i="8"/>
  <c r="R146" i="8"/>
  <c r="R195" i="8"/>
  <c r="R217" i="8"/>
  <c r="R260" i="8"/>
  <c r="R379" i="8"/>
  <c r="R697" i="8"/>
  <c r="R701" i="8"/>
  <c r="R705" i="8"/>
  <c r="R709" i="8"/>
  <c r="R710" i="8"/>
  <c r="R713" i="8"/>
  <c r="R717" i="8"/>
  <c r="R856" i="8"/>
  <c r="R87" i="8"/>
  <c r="R114" i="8"/>
  <c r="R211" i="8"/>
  <c r="R255" i="8"/>
  <c r="R283" i="8"/>
  <c r="R331" i="8"/>
  <c r="R16" i="8"/>
  <c r="R100" i="8"/>
  <c r="R107" i="8"/>
  <c r="R163" i="8"/>
  <c r="R186" i="8"/>
  <c r="R275" i="8"/>
  <c r="R325" i="8"/>
  <c r="R345" i="8"/>
  <c r="R392" i="8"/>
  <c r="R414" i="8"/>
  <c r="R623" i="8"/>
  <c r="R664" i="8"/>
  <c r="R667" i="8"/>
  <c r="R669" i="8"/>
  <c r="R671" i="8"/>
  <c r="R785" i="8"/>
  <c r="R830" i="8"/>
  <c r="R881" i="8"/>
  <c r="R893" i="8"/>
  <c r="R903" i="8"/>
  <c r="R34" i="8"/>
  <c r="R75" i="8"/>
  <c r="R336" i="8"/>
  <c r="R372" i="8"/>
  <c r="R48" i="8"/>
  <c r="R57" i="8"/>
  <c r="R88" i="8"/>
  <c r="R134" i="8"/>
  <c r="R694" i="8"/>
  <c r="R757" i="8"/>
  <c r="R758" i="8"/>
  <c r="R761" i="8"/>
  <c r="R782" i="8"/>
  <c r="R79" i="8"/>
  <c r="R110" i="8"/>
  <c r="R259" i="8"/>
  <c r="R319" i="8"/>
  <c r="R329" i="8"/>
  <c r="R391" i="8"/>
  <c r="R662" i="8"/>
  <c r="R677" i="8"/>
  <c r="R693" i="8"/>
  <c r="R753" i="8"/>
  <c r="R187" i="8"/>
  <c r="R344" i="8"/>
  <c r="R18" i="8"/>
  <c r="R36" i="8"/>
  <c r="R45" i="8"/>
  <c r="R54" i="8"/>
  <c r="R72" i="8"/>
  <c r="R76" i="8"/>
  <c r="R210" i="8"/>
  <c r="R222" i="8"/>
  <c r="R228" i="8"/>
  <c r="R252" i="8"/>
  <c r="R267" i="8"/>
  <c r="R271" i="8"/>
  <c r="R320" i="8"/>
  <c r="R340" i="8"/>
  <c r="R402" i="8"/>
  <c r="R815" i="8"/>
  <c r="R42" i="8"/>
  <c r="R293" i="8"/>
  <c r="R316" i="8"/>
  <c r="R339" i="8"/>
  <c r="R251" i="8"/>
  <c r="R415" i="8"/>
  <c r="R421" i="8"/>
  <c r="R426" i="8"/>
  <c r="R430" i="8"/>
  <c r="R434" i="8"/>
  <c r="R438" i="8"/>
  <c r="R441" i="8"/>
  <c r="R445" i="8"/>
  <c r="R450" i="8"/>
  <c r="R452" i="8"/>
  <c r="R454" i="8"/>
  <c r="R457" i="8"/>
  <c r="R461" i="8"/>
  <c r="R466" i="8"/>
  <c r="R469" i="8"/>
  <c r="R474" i="8"/>
  <c r="R476" i="8"/>
  <c r="R478" i="8"/>
  <c r="R482" i="8"/>
  <c r="R484" i="8"/>
  <c r="R486" i="8"/>
  <c r="R490" i="8"/>
  <c r="R492" i="8"/>
  <c r="R494" i="8"/>
  <c r="R498" i="8"/>
  <c r="R500" i="8"/>
  <c r="R502" i="8"/>
  <c r="R509" i="8"/>
  <c r="R513" i="8"/>
  <c r="R516" i="8"/>
  <c r="R521" i="8"/>
  <c r="R524" i="8"/>
  <c r="R525" i="8"/>
  <c r="R529" i="8"/>
  <c r="R533" i="8"/>
  <c r="R537" i="8"/>
  <c r="R541" i="8"/>
  <c r="R545" i="8"/>
  <c r="R548" i="8"/>
  <c r="R550" i="8"/>
  <c r="R561" i="8"/>
  <c r="R861" i="8"/>
  <c r="R154" i="8"/>
  <c r="R243" i="8"/>
  <c r="R240" i="8"/>
  <c r="R355" i="8"/>
  <c r="R765" i="8"/>
  <c r="R61" i="8"/>
  <c r="R122" i="8"/>
  <c r="R164" i="8"/>
  <c r="R698" i="8"/>
  <c r="R183" i="8"/>
  <c r="R343" i="8"/>
  <c r="R132" i="8"/>
  <c r="R233" i="8"/>
  <c r="R328" i="8"/>
  <c r="R393" i="8"/>
  <c r="R84" i="8"/>
  <c r="R256" i="8"/>
  <c r="R277" i="8"/>
  <c r="R323" i="8"/>
  <c r="R32" i="8"/>
  <c r="R35" i="8"/>
  <c r="R41" i="8"/>
  <c r="R50" i="8"/>
  <c r="R68" i="8"/>
  <c r="R80" i="8"/>
  <c r="R242" i="8"/>
  <c r="R292" i="8"/>
  <c r="R297" i="8"/>
  <c r="R311" i="8"/>
  <c r="R341" i="8"/>
  <c r="R363" i="8"/>
  <c r="R407" i="8"/>
  <c r="R411" i="8"/>
  <c r="R443" i="8"/>
  <c r="R447" i="8"/>
  <c r="R647" i="8"/>
  <c r="R659" i="8"/>
  <c r="R723" i="8"/>
  <c r="R726" i="8"/>
  <c r="R728" i="8"/>
  <c r="R730" i="8"/>
  <c r="R731" i="8"/>
  <c r="R734" i="8"/>
  <c r="R821" i="8"/>
  <c r="R833" i="8"/>
  <c r="R918" i="8"/>
  <c r="R990" i="8"/>
  <c r="R1014" i="8"/>
  <c r="R721" i="8"/>
  <c r="R827" i="8"/>
  <c r="R906" i="8"/>
  <c r="R946" i="8"/>
  <c r="R970" i="8"/>
  <c r="R1018" i="8"/>
  <c r="R451" i="8"/>
  <c r="R455" i="8"/>
  <c r="R456" i="8"/>
  <c r="R459" i="8"/>
  <c r="R463" i="8"/>
  <c r="R464" i="8"/>
  <c r="R467" i="8"/>
  <c r="R471" i="8"/>
  <c r="R472" i="8"/>
  <c r="R475" i="8"/>
  <c r="R479" i="8"/>
  <c r="R480" i="8"/>
  <c r="R483" i="8"/>
  <c r="R487" i="8"/>
  <c r="R488" i="8"/>
  <c r="R491" i="8"/>
  <c r="R495" i="8"/>
  <c r="R496" i="8"/>
  <c r="R499" i="8"/>
  <c r="R503" i="8"/>
  <c r="R504" i="8"/>
  <c r="R507" i="8"/>
  <c r="R511" i="8"/>
  <c r="R512" i="8"/>
  <c r="R515" i="8"/>
  <c r="R519" i="8"/>
  <c r="R520" i="8"/>
  <c r="R523" i="8"/>
  <c r="R527" i="8"/>
  <c r="R528" i="8"/>
  <c r="R531" i="8"/>
  <c r="R535" i="8"/>
  <c r="R536" i="8"/>
  <c r="R539" i="8"/>
  <c r="R543" i="8"/>
  <c r="R544" i="8"/>
  <c r="R547" i="8"/>
  <c r="R551" i="8"/>
  <c r="R552" i="8"/>
  <c r="R555" i="8"/>
  <c r="R559" i="8"/>
  <c r="R560" i="8"/>
  <c r="R563" i="8"/>
  <c r="R567" i="8"/>
  <c r="R568" i="8"/>
  <c r="R571" i="8"/>
  <c r="R575" i="8"/>
  <c r="R576" i="8"/>
  <c r="R579" i="8"/>
  <c r="R583" i="8"/>
  <c r="R584" i="8"/>
  <c r="R587" i="8"/>
  <c r="R591" i="8"/>
  <c r="R592" i="8"/>
  <c r="R595" i="8"/>
  <c r="R599" i="8"/>
  <c r="R600" i="8"/>
  <c r="R603" i="8"/>
  <c r="R607" i="8"/>
  <c r="R608" i="8"/>
  <c r="R611" i="8"/>
  <c r="R615" i="8"/>
  <c r="R616" i="8"/>
  <c r="R619" i="8"/>
  <c r="R624" i="8"/>
  <c r="R632" i="8"/>
  <c r="R640" i="8"/>
  <c r="R644" i="8"/>
  <c r="R648" i="8"/>
  <c r="R652" i="8"/>
  <c r="R656" i="8"/>
  <c r="R660" i="8"/>
  <c r="R663" i="8"/>
  <c r="R902" i="8"/>
  <c r="R924" i="8"/>
  <c r="R943" i="8"/>
  <c r="R948" i="8"/>
  <c r="R967" i="8"/>
  <c r="R972" i="8"/>
  <c r="R1017" i="8"/>
  <c r="R1020" i="8"/>
  <c r="R1024" i="8"/>
  <c r="R63" i="8"/>
  <c r="R69" i="8"/>
  <c r="R144" i="8"/>
  <c r="R151" i="8"/>
  <c r="R170" i="8"/>
  <c r="R178" i="8"/>
  <c r="R200" i="8"/>
  <c r="R206" i="8"/>
  <c r="R207" i="8"/>
  <c r="R219" i="8"/>
  <c r="R223" i="8"/>
  <c r="R274" i="8"/>
  <c r="R280" i="8"/>
  <c r="R307" i="8"/>
  <c r="R309" i="8"/>
  <c r="R347" i="8"/>
  <c r="R352" i="8"/>
  <c r="R689" i="8"/>
  <c r="R702" i="8"/>
  <c r="R703" i="8"/>
  <c r="R704" i="8"/>
  <c r="R707" i="8"/>
  <c r="R708" i="8"/>
  <c r="R714" i="8"/>
  <c r="R715" i="8"/>
  <c r="R718" i="8"/>
  <c r="R719" i="8"/>
  <c r="R722" i="8"/>
  <c r="R806" i="8"/>
  <c r="R820" i="8"/>
  <c r="R825" i="8"/>
  <c r="R840" i="8"/>
  <c r="R844" i="8"/>
  <c r="R847" i="8"/>
  <c r="R848" i="8"/>
  <c r="R850" i="8"/>
  <c r="R851" i="8"/>
  <c r="R852" i="8"/>
  <c r="R889" i="8"/>
  <c r="R899" i="8"/>
  <c r="R1034" i="8"/>
  <c r="R763" i="8"/>
  <c r="R776" i="8"/>
  <c r="R818" i="8"/>
  <c r="R819" i="8"/>
  <c r="R831" i="8"/>
  <c r="R895" i="8"/>
  <c r="R1030" i="8"/>
  <c r="R1033" i="8"/>
  <c r="R1044" i="8"/>
  <c r="R1038" i="8"/>
  <c r="R1041" i="8"/>
  <c r="R22" i="8"/>
  <c r="R26" i="8"/>
  <c r="R56" i="8"/>
  <c r="R65" i="8"/>
  <c r="R95" i="8"/>
  <c r="R203" i="8"/>
  <c r="R239" i="8"/>
  <c r="R249" i="8"/>
  <c r="R276" i="8"/>
  <c r="R281" i="8"/>
  <c r="R302" i="8"/>
  <c r="R308" i="8"/>
  <c r="R313" i="8"/>
  <c r="R334" i="8"/>
  <c r="R368" i="8"/>
  <c r="R674" i="8"/>
  <c r="R675" i="8"/>
  <c r="R678" i="8"/>
  <c r="R699" i="8"/>
  <c r="R742" i="8"/>
  <c r="R743" i="8"/>
  <c r="R744" i="8"/>
  <c r="R747" i="8"/>
  <c r="R793" i="8"/>
  <c r="R805" i="8"/>
  <c r="R812" i="8"/>
  <c r="R826" i="8"/>
  <c r="R908" i="8"/>
  <c r="R909" i="8"/>
  <c r="R912" i="8"/>
  <c r="R931" i="8"/>
  <c r="R936" i="8"/>
  <c r="R955" i="8"/>
  <c r="R960" i="8"/>
  <c r="R964" i="8"/>
  <c r="R979" i="8"/>
  <c r="R1005" i="8"/>
  <c r="R1008" i="8"/>
  <c r="R1025" i="8"/>
  <c r="R1067" i="8"/>
  <c r="R1062" i="8"/>
  <c r="R62" i="8"/>
  <c r="R131" i="8"/>
  <c r="R681" i="8"/>
  <c r="R746" i="8"/>
  <c r="R823" i="8"/>
  <c r="R838" i="8"/>
  <c r="R839" i="8"/>
  <c r="R842" i="8"/>
  <c r="R843" i="8"/>
  <c r="R897" i="8"/>
  <c r="R926" i="8"/>
  <c r="R950" i="8"/>
  <c r="R984" i="8"/>
  <c r="R998" i="8"/>
  <c r="R1022" i="8"/>
  <c r="R1028" i="8"/>
  <c r="R1058" i="8"/>
  <c r="R927" i="8"/>
  <c r="R929" i="8"/>
  <c r="R953" i="8"/>
  <c r="R956" i="8"/>
  <c r="R975" i="8"/>
  <c r="R980" i="8"/>
  <c r="R999" i="8"/>
  <c r="R1004" i="8"/>
  <c r="R1032" i="8"/>
  <c r="R12" i="8"/>
  <c r="R44" i="8"/>
  <c r="R53" i="8"/>
  <c r="R99" i="8"/>
  <c r="R118" i="8"/>
  <c r="R190" i="8"/>
  <c r="R226" i="8"/>
  <c r="R232" i="8"/>
  <c r="R272" i="8"/>
  <c r="R300" i="8"/>
  <c r="R304" i="8"/>
  <c r="R359" i="8"/>
  <c r="R382" i="8"/>
  <c r="R388" i="8"/>
  <c r="R14" i="8"/>
  <c r="R40" i="8"/>
  <c r="R43" i="8"/>
  <c r="R49" i="8"/>
  <c r="R58" i="8"/>
  <c r="R115" i="8"/>
  <c r="R150" i="8"/>
  <c r="R264" i="8"/>
  <c r="R322" i="8"/>
  <c r="R350" i="8"/>
  <c r="R356" i="8"/>
  <c r="R383" i="8"/>
  <c r="R668" i="8"/>
  <c r="R749" i="8"/>
  <c r="R789" i="8"/>
  <c r="R801" i="8"/>
  <c r="R813" i="8"/>
  <c r="R822" i="8"/>
  <c r="R835" i="8"/>
  <c r="R860" i="8"/>
  <c r="R904" i="8"/>
  <c r="R923" i="8"/>
  <c r="R928" i="8"/>
  <c r="R947" i="8"/>
  <c r="R973" i="8"/>
  <c r="R976" i="8"/>
  <c r="R1000" i="8"/>
  <c r="R1019" i="8"/>
  <c r="R1054" i="8"/>
  <c r="R1057" i="8"/>
  <c r="R690" i="8"/>
  <c r="R691" i="8"/>
  <c r="R754" i="8"/>
  <c r="R791" i="8"/>
  <c r="R792" i="8"/>
  <c r="R794" i="8"/>
  <c r="R795" i="8"/>
  <c r="R796" i="8"/>
  <c r="R798" i="8"/>
  <c r="R799" i="8"/>
  <c r="R800" i="8"/>
  <c r="R802" i="8"/>
  <c r="R803" i="8"/>
  <c r="R804" i="8"/>
  <c r="R810" i="8"/>
  <c r="R879" i="8"/>
  <c r="R880" i="8"/>
  <c r="R882" i="8"/>
  <c r="R883" i="8"/>
  <c r="R886" i="8"/>
  <c r="R887" i="8"/>
  <c r="R888" i="8"/>
  <c r="R890" i="8"/>
  <c r="R891" i="8"/>
  <c r="R894" i="8"/>
  <c r="R900" i="8"/>
  <c r="R915" i="8"/>
  <c r="R941" i="8"/>
  <c r="R944" i="8"/>
  <c r="R965" i="8"/>
  <c r="R968" i="8"/>
  <c r="R987" i="8"/>
  <c r="R992" i="8"/>
  <c r="R996" i="8"/>
  <c r="R1011" i="8"/>
  <c r="R1013" i="8"/>
  <c r="R1050" i="8"/>
  <c r="R1059" i="8"/>
  <c r="H1068" i="15"/>
  <c r="R565" i="8"/>
  <c r="R566" i="8"/>
  <c r="R569" i="8"/>
  <c r="R570" i="8"/>
  <c r="R572" i="8"/>
  <c r="R573" i="8"/>
  <c r="R574" i="8"/>
  <c r="R577" i="8"/>
  <c r="R578" i="8"/>
  <c r="R580" i="8"/>
  <c r="R581" i="8"/>
  <c r="R582" i="8"/>
  <c r="R585" i="8"/>
  <c r="R586" i="8"/>
  <c r="R588" i="8"/>
  <c r="R589" i="8"/>
  <c r="R590" i="8"/>
  <c r="R593" i="8"/>
  <c r="R594" i="8"/>
  <c r="R596" i="8"/>
  <c r="R597" i="8"/>
  <c r="R598" i="8"/>
  <c r="R601" i="8"/>
  <c r="R602" i="8"/>
  <c r="R604" i="8"/>
  <c r="R605" i="8"/>
  <c r="R606" i="8"/>
  <c r="R609" i="8"/>
  <c r="R610" i="8"/>
  <c r="R612" i="8"/>
  <c r="R613" i="8"/>
  <c r="R614" i="8"/>
  <c r="R617" i="8"/>
  <c r="R618" i="8"/>
  <c r="R620" i="8"/>
  <c r="R621" i="8"/>
  <c r="R622" i="8"/>
  <c r="R625" i="8"/>
  <c r="R626" i="8"/>
  <c r="R628" i="8"/>
  <c r="R629" i="8"/>
  <c r="R630" i="8"/>
  <c r="R633" i="8"/>
  <c r="R634" i="8"/>
  <c r="R636" i="8"/>
  <c r="R637" i="8"/>
  <c r="R638" i="8"/>
  <c r="R641" i="8"/>
  <c r="R642" i="8"/>
  <c r="R645" i="8"/>
  <c r="R646" i="8"/>
  <c r="R649" i="8"/>
  <c r="R650" i="8"/>
  <c r="R653" i="8"/>
  <c r="R654" i="8"/>
  <c r="R657" i="8"/>
  <c r="R658" i="8"/>
  <c r="R686" i="8"/>
  <c r="R687" i="8"/>
  <c r="R724" i="8"/>
  <c r="R727" i="8"/>
  <c r="R735" i="8"/>
  <c r="R741" i="8"/>
  <c r="R745" i="8"/>
  <c r="R767" i="8"/>
  <c r="R770" i="8"/>
  <c r="R771" i="8"/>
  <c r="R774" i="8"/>
  <c r="R775" i="8"/>
  <c r="R778" i="8"/>
  <c r="R817" i="8"/>
  <c r="R863" i="8"/>
  <c r="R866" i="8"/>
  <c r="R867" i="8"/>
  <c r="R868" i="8"/>
  <c r="R870" i="8"/>
  <c r="R871" i="8"/>
  <c r="R874" i="8"/>
  <c r="R875" i="8"/>
  <c r="R876" i="8"/>
  <c r="R914" i="8"/>
  <c r="R938" i="8"/>
  <c r="R1010" i="8"/>
  <c r="R1046" i="8"/>
  <c r="R1064" i="8"/>
  <c r="I1069" i="8"/>
  <c r="I1069" i="15" s="1"/>
  <c r="J1069" i="15"/>
  <c r="Z1069" i="15" s="1"/>
  <c r="R332" i="8"/>
  <c r="R354" i="8"/>
  <c r="R395" i="8"/>
  <c r="R400" i="8"/>
  <c r="R696" i="8"/>
  <c r="R711" i="8"/>
  <c r="R716" i="8"/>
  <c r="R766" i="8"/>
  <c r="R859" i="8"/>
  <c r="R862" i="8"/>
  <c r="R896" i="8"/>
  <c r="R911" i="8"/>
  <c r="R916" i="8"/>
  <c r="R940" i="8"/>
  <c r="R961" i="8"/>
  <c r="R985" i="8"/>
  <c r="R988" i="8"/>
  <c r="R1007" i="8"/>
  <c r="R1012" i="8"/>
  <c r="R1042" i="8"/>
  <c r="R1043" i="8"/>
  <c r="R1051" i="8"/>
  <c r="R21" i="8"/>
  <c r="I85" i="8"/>
  <c r="R85" i="8" s="1"/>
  <c r="R127" i="8"/>
  <c r="I11" i="8"/>
  <c r="R11" i="8" s="1"/>
  <c r="I27" i="8"/>
  <c r="R27" i="8" s="1"/>
  <c r="R55" i="8"/>
  <c r="I15" i="8"/>
  <c r="R15" i="8" s="1"/>
  <c r="R47" i="8"/>
  <c r="R102" i="8"/>
  <c r="R158" i="8"/>
  <c r="I169" i="8"/>
  <c r="R169" i="8" s="1"/>
  <c r="R13" i="8"/>
  <c r="R59" i="8"/>
  <c r="R126" i="8"/>
  <c r="I137" i="8"/>
  <c r="R137" i="8" s="1"/>
  <c r="R39" i="8"/>
  <c r="R71" i="8"/>
  <c r="I105" i="8"/>
  <c r="R105" i="8" s="1"/>
  <c r="I166" i="8"/>
  <c r="R166" i="8" s="1"/>
  <c r="I19" i="8"/>
  <c r="R19" i="8" s="1"/>
  <c r="I81" i="8"/>
  <c r="R81" i="8" s="1"/>
  <c r="R17" i="8"/>
  <c r="R24" i="8"/>
  <c r="R51" i="8"/>
  <c r="R94" i="8"/>
  <c r="R191" i="8"/>
  <c r="I23" i="8"/>
  <c r="R23" i="8" s="1"/>
  <c r="R103" i="8"/>
  <c r="R159" i="8"/>
  <c r="I97" i="8"/>
  <c r="R97" i="8" s="1"/>
  <c r="R104" i="8"/>
  <c r="I129" i="8"/>
  <c r="R129" i="8" s="1"/>
  <c r="R136" i="8"/>
  <c r="R160" i="8"/>
  <c r="I161" i="8"/>
  <c r="R161" i="8" s="1"/>
  <c r="R192" i="8"/>
  <c r="I193" i="8"/>
  <c r="R193" i="8" s="1"/>
  <c r="I241" i="8"/>
  <c r="R241" i="8" s="1"/>
  <c r="R268" i="8"/>
  <c r="I269" i="8"/>
  <c r="R269" i="8" s="1"/>
  <c r="I369" i="8"/>
  <c r="R369" i="8" s="1"/>
  <c r="I397" i="8"/>
  <c r="R397" i="8" s="1"/>
  <c r="R92" i="8"/>
  <c r="I117" i="8"/>
  <c r="R117" i="8" s="1"/>
  <c r="R124" i="8"/>
  <c r="I149" i="8"/>
  <c r="R149" i="8" s="1"/>
  <c r="R180" i="8"/>
  <c r="I181" i="8"/>
  <c r="R181" i="8" s="1"/>
  <c r="R212" i="8"/>
  <c r="I213" i="8"/>
  <c r="R213" i="8" s="1"/>
  <c r="R220" i="8"/>
  <c r="I221" i="8"/>
  <c r="R221" i="8" s="1"/>
  <c r="I321" i="8"/>
  <c r="R321" i="8" s="1"/>
  <c r="I349" i="8"/>
  <c r="R349" i="8" s="1"/>
  <c r="R396" i="8"/>
  <c r="I301" i="8"/>
  <c r="R301" i="8" s="1"/>
  <c r="I157" i="8"/>
  <c r="R157" i="8" s="1"/>
  <c r="I189" i="8"/>
  <c r="R189" i="8" s="1"/>
  <c r="I381" i="8"/>
  <c r="R381" i="8" s="1"/>
  <c r="I77" i="8"/>
  <c r="R77" i="8" s="1"/>
  <c r="I83" i="8"/>
  <c r="R83" i="8" s="1"/>
  <c r="I86" i="8"/>
  <c r="R86" i="8" s="1"/>
  <c r="I98" i="8"/>
  <c r="R98" i="8" s="1"/>
  <c r="I113" i="8"/>
  <c r="R113" i="8" s="1"/>
  <c r="R120" i="8"/>
  <c r="I130" i="8"/>
  <c r="R130" i="8" s="1"/>
  <c r="I145" i="8"/>
  <c r="R145" i="8" s="1"/>
  <c r="I162" i="8"/>
  <c r="R162" i="8" s="1"/>
  <c r="R176" i="8"/>
  <c r="I177" i="8"/>
  <c r="R177" i="8" s="1"/>
  <c r="I194" i="8"/>
  <c r="R194" i="8" s="1"/>
  <c r="R208" i="8"/>
  <c r="I209" i="8"/>
  <c r="R209" i="8" s="1"/>
  <c r="R258" i="8"/>
  <c r="R263" i="8"/>
  <c r="R286" i="8"/>
  <c r="I305" i="8"/>
  <c r="R305" i="8" s="1"/>
  <c r="I333" i="8"/>
  <c r="R333" i="8" s="1"/>
  <c r="R380" i="8"/>
  <c r="R386" i="8"/>
  <c r="I273" i="8"/>
  <c r="R273" i="8" s="1"/>
  <c r="I93" i="8"/>
  <c r="R93" i="8" s="1"/>
  <c r="I101" i="8"/>
  <c r="R101" i="8" s="1"/>
  <c r="I133" i="8"/>
  <c r="R133" i="8" s="1"/>
  <c r="I165" i="8"/>
  <c r="R165" i="8" s="1"/>
  <c r="I197" i="8"/>
  <c r="R197" i="8" s="1"/>
  <c r="R215" i="8"/>
  <c r="R238" i="8"/>
  <c r="I257" i="8"/>
  <c r="R257" i="8" s="1"/>
  <c r="I285" i="8"/>
  <c r="R285" i="8" s="1"/>
  <c r="R338" i="8"/>
  <c r="R366" i="8"/>
  <c r="I385" i="8"/>
  <c r="R385" i="8" s="1"/>
  <c r="I661" i="8"/>
  <c r="R661" i="8" s="1"/>
  <c r="I401" i="8"/>
  <c r="R401" i="8" s="1"/>
  <c r="I353" i="8"/>
  <c r="R353" i="8" s="1"/>
  <c r="R73" i="8"/>
  <c r="I89" i="8"/>
  <c r="R89" i="8" s="1"/>
  <c r="R96" i="8"/>
  <c r="I121" i="8"/>
  <c r="R121" i="8" s="1"/>
  <c r="R128" i="8"/>
  <c r="R152" i="8"/>
  <c r="I153" i="8"/>
  <c r="R153" i="8" s="1"/>
  <c r="R184" i="8"/>
  <c r="I185" i="8"/>
  <c r="R185" i="8" s="1"/>
  <c r="R236" i="8"/>
  <c r="I237" i="8"/>
  <c r="R237" i="8" s="1"/>
  <c r="R290" i="8"/>
  <c r="R295" i="8"/>
  <c r="R318" i="8"/>
  <c r="I337" i="8"/>
  <c r="R337" i="8" s="1"/>
  <c r="I365" i="8"/>
  <c r="R365" i="8" s="1"/>
  <c r="I201" i="8"/>
  <c r="R201" i="8" s="1"/>
  <c r="I125" i="8"/>
  <c r="R125" i="8" s="1"/>
  <c r="I225" i="8"/>
  <c r="R225" i="8" s="1"/>
  <c r="I253" i="8"/>
  <c r="R253" i="8" s="1"/>
  <c r="R306" i="8"/>
  <c r="I109" i="8"/>
  <c r="R109" i="8" s="1"/>
  <c r="R116" i="8"/>
  <c r="I141" i="8"/>
  <c r="R141" i="8" s="1"/>
  <c r="R148" i="8"/>
  <c r="R172" i="8"/>
  <c r="I173" i="8"/>
  <c r="R173" i="8" s="1"/>
  <c r="R204" i="8"/>
  <c r="I205" i="8"/>
  <c r="R205" i="8" s="1"/>
  <c r="R247" i="8"/>
  <c r="R270" i="8"/>
  <c r="I289" i="8"/>
  <c r="R289" i="8" s="1"/>
  <c r="I317" i="8"/>
  <c r="R317" i="8" s="1"/>
  <c r="R364" i="8"/>
  <c r="R398" i="8"/>
  <c r="R218" i="8"/>
  <c r="R234" i="8"/>
  <c r="R250" i="8"/>
  <c r="R266" i="8"/>
  <c r="R282" i="8"/>
  <c r="R298" i="8"/>
  <c r="R314" i="8"/>
  <c r="R330" i="8"/>
  <c r="R346" i="8"/>
  <c r="R362" i="8"/>
  <c r="R378" i="8"/>
  <c r="R394" i="8"/>
  <c r="R410" i="8"/>
  <c r="R230" i="8"/>
  <c r="R246" i="8"/>
  <c r="R262" i="8"/>
  <c r="R278" i="8"/>
  <c r="R294" i="8"/>
  <c r="R310" i="8"/>
  <c r="R326" i="8"/>
  <c r="R342" i="8"/>
  <c r="R358" i="8"/>
  <c r="R374" i="8"/>
  <c r="R390" i="8"/>
  <c r="R406" i="8"/>
  <c r="R627" i="8"/>
  <c r="I673" i="8"/>
  <c r="R673" i="8" s="1"/>
  <c r="R760" i="8"/>
  <c r="R779" i="8"/>
  <c r="R784" i="8"/>
  <c r="R832" i="8"/>
  <c r="R679" i="8"/>
  <c r="R684" i="8"/>
  <c r="R692" i="8"/>
  <c r="R695" i="8"/>
  <c r="R712" i="8"/>
  <c r="R732" i="8"/>
  <c r="R834" i="8"/>
  <c r="R836" i="8"/>
  <c r="R864" i="8"/>
  <c r="R884" i="8"/>
  <c r="R670" i="8"/>
  <c r="R676" i="8"/>
  <c r="R700" i="8"/>
  <c r="R740" i="8"/>
  <c r="R764" i="8"/>
  <c r="R772" i="8"/>
  <c r="R786" i="8"/>
  <c r="R788" i="8"/>
  <c r="R828" i="8"/>
  <c r="R898" i="8"/>
  <c r="I665" i="8"/>
  <c r="R665" i="8" s="1"/>
  <c r="R720" i="8"/>
  <c r="R748" i="8"/>
  <c r="R756" i="8"/>
  <c r="R780" i="8"/>
  <c r="R808" i="8"/>
  <c r="R872" i="8"/>
  <c r="R878" i="8"/>
  <c r="R892" i="8"/>
  <c r="R932" i="8"/>
  <c r="R672" i="8"/>
  <c r="R680" i="8"/>
  <c r="R683" i="8"/>
  <c r="R688" i="8"/>
  <c r="R768" i="8"/>
  <c r="R816" i="8"/>
  <c r="R824" i="8"/>
  <c r="R854" i="8"/>
  <c r="R921" i="8"/>
  <c r="I1029" i="8"/>
  <c r="R1029" i="8" s="1"/>
  <c r="I736" i="8"/>
  <c r="R736" i="8" s="1"/>
  <c r="R933" i="8"/>
  <c r="R935" i="8"/>
  <c r="R982" i="8"/>
  <c r="R901" i="8"/>
  <c r="R913" i="8"/>
  <c r="R930" i="8"/>
  <c r="R945" i="8"/>
  <c r="I949" i="8"/>
  <c r="R949" i="8" s="1"/>
  <c r="R962" i="8"/>
  <c r="R977" i="8"/>
  <c r="R994" i="8"/>
  <c r="R1009" i="8"/>
  <c r="R910" i="8"/>
  <c r="R925" i="8"/>
  <c r="R942" i="8"/>
  <c r="R957" i="8"/>
  <c r="R959" i="8"/>
  <c r="R974" i="8"/>
  <c r="R989" i="8"/>
  <c r="R991" i="8"/>
  <c r="I993" i="8"/>
  <c r="R993" i="8" s="1"/>
  <c r="R1006" i="8"/>
  <c r="R1021" i="8"/>
  <c r="R1037" i="8"/>
  <c r="R1045" i="8"/>
  <c r="R1053" i="8"/>
  <c r="R1061" i="8"/>
  <c r="R922" i="8"/>
  <c r="R937" i="8"/>
  <c r="R939" i="8"/>
  <c r="R954" i="8"/>
  <c r="R969" i="8"/>
  <c r="R971" i="8"/>
  <c r="R986" i="8"/>
  <c r="R1001" i="8"/>
  <c r="R1003" i="8"/>
  <c r="R1039" i="8"/>
  <c r="R1047" i="8"/>
  <c r="I1049" i="8"/>
  <c r="R1049" i="8" s="1"/>
  <c r="I1065" i="8"/>
  <c r="R1065" i="8" s="1"/>
  <c r="I854" i="8"/>
  <c r="I858" i="8"/>
  <c r="R858" i="8" s="1"/>
  <c r="R905" i="8"/>
  <c r="R907" i="8"/>
  <c r="R917" i="8"/>
  <c r="R919" i="8"/>
  <c r="R951" i="8"/>
  <c r="R966" i="8"/>
  <c r="R981" i="8"/>
  <c r="R983" i="8"/>
  <c r="R1015" i="8"/>
  <c r="R963" i="8"/>
  <c r="R978" i="8"/>
  <c r="R995" i="8"/>
  <c r="I997" i="8"/>
  <c r="R997" i="8" s="1"/>
  <c r="R1023" i="8"/>
  <c r="R1031" i="8"/>
  <c r="R1055" i="8"/>
  <c r="R1063" i="8"/>
  <c r="Z1068" i="15" l="1"/>
  <c r="R1068" i="8"/>
  <c r="Q1068" i="15" s="1"/>
  <c r="AD1069" i="15"/>
  <c r="AE1069" i="15"/>
  <c r="R1069" i="8"/>
  <c r="AD1068" i="15"/>
  <c r="AE1068" i="15"/>
  <c r="AM1068" i="15" l="1"/>
  <c r="AM1069" i="15"/>
  <c r="Q1069" i="15"/>
  <c r="AZ11" i="15"/>
  <c r="AZ12" i="15"/>
  <c r="AZ13" i="15"/>
  <c r="AZ14" i="15"/>
  <c r="AZ15" i="15"/>
  <c r="AZ16" i="15"/>
  <c r="AZ17" i="15"/>
  <c r="AZ18" i="15"/>
  <c r="AZ19" i="15"/>
  <c r="AZ20" i="15"/>
  <c r="AZ21" i="15"/>
  <c r="AZ22" i="15"/>
  <c r="AZ23" i="15"/>
  <c r="AZ24" i="15"/>
  <c r="AZ25" i="15"/>
  <c r="AZ26" i="15"/>
  <c r="AZ27" i="15"/>
  <c r="AZ28" i="15"/>
  <c r="AZ29" i="15"/>
  <c r="AZ30" i="15"/>
  <c r="AZ31" i="15"/>
  <c r="AZ32" i="15"/>
  <c r="AZ33" i="15"/>
  <c r="AZ34" i="15"/>
  <c r="AZ35" i="15"/>
  <c r="AZ36" i="15"/>
  <c r="AZ37" i="15"/>
  <c r="AZ38" i="15"/>
  <c r="AZ39" i="15"/>
  <c r="AZ40" i="15"/>
  <c r="AZ41" i="15"/>
  <c r="AZ42" i="15"/>
  <c r="AZ43" i="15"/>
  <c r="AZ44" i="15"/>
  <c r="AZ45" i="15"/>
  <c r="AZ46" i="15"/>
  <c r="AZ47" i="15"/>
  <c r="AZ48" i="15"/>
  <c r="AZ49" i="15"/>
  <c r="AZ50" i="15"/>
  <c r="AZ51" i="15"/>
  <c r="AZ52" i="15"/>
  <c r="AZ53" i="15"/>
  <c r="AZ54" i="15"/>
  <c r="AZ55" i="15"/>
  <c r="AZ56" i="15"/>
  <c r="AZ57" i="15"/>
  <c r="AZ58" i="15"/>
  <c r="AZ59" i="15"/>
  <c r="AZ60" i="15"/>
  <c r="AZ61" i="15"/>
  <c r="AZ62" i="15"/>
  <c r="AZ63" i="15"/>
  <c r="AZ64" i="15"/>
  <c r="AZ65" i="15"/>
  <c r="AZ66" i="15"/>
  <c r="AZ67" i="15"/>
  <c r="AZ68" i="15"/>
  <c r="AZ69" i="15"/>
  <c r="AZ70" i="15"/>
  <c r="AZ71" i="15"/>
  <c r="AZ72" i="15"/>
  <c r="AZ73" i="15"/>
  <c r="AZ74" i="15"/>
  <c r="AZ75" i="15"/>
  <c r="AZ76" i="15"/>
  <c r="AZ77" i="15"/>
  <c r="AZ78" i="15"/>
  <c r="AZ79" i="15"/>
  <c r="AZ80" i="15"/>
  <c r="AZ81" i="15"/>
  <c r="AZ82" i="15"/>
  <c r="AZ83" i="15"/>
  <c r="AZ84" i="15"/>
  <c r="AZ85" i="15"/>
  <c r="AZ86" i="15"/>
  <c r="AZ87" i="15"/>
  <c r="AZ88" i="15"/>
  <c r="AZ89" i="15"/>
  <c r="AZ90" i="15"/>
  <c r="AZ91" i="15"/>
  <c r="AZ92" i="15"/>
  <c r="AZ93" i="15"/>
  <c r="AZ94" i="15"/>
  <c r="AZ95" i="15"/>
  <c r="AZ96" i="15"/>
  <c r="AZ97" i="15"/>
  <c r="AZ98" i="15"/>
  <c r="AZ99" i="15"/>
  <c r="AZ100" i="15"/>
  <c r="AZ101" i="15"/>
  <c r="AZ102" i="15"/>
  <c r="AZ103" i="15"/>
  <c r="AZ104" i="15"/>
  <c r="AZ105" i="15"/>
  <c r="AZ106" i="15"/>
  <c r="AZ107" i="15"/>
  <c r="AZ108" i="15"/>
  <c r="AZ109" i="15"/>
  <c r="AZ110" i="15"/>
  <c r="AZ111" i="15"/>
  <c r="AZ112" i="15"/>
  <c r="AZ113" i="15"/>
  <c r="AZ114" i="15"/>
  <c r="AZ115" i="15"/>
  <c r="AZ116" i="15"/>
  <c r="AZ117" i="15"/>
  <c r="AZ118" i="15"/>
  <c r="AZ119" i="15"/>
  <c r="AZ120" i="15"/>
  <c r="AZ121" i="15"/>
  <c r="AZ122" i="15"/>
  <c r="AZ123" i="15"/>
  <c r="AZ124" i="15"/>
  <c r="AZ125" i="15"/>
  <c r="AZ126" i="15"/>
  <c r="AZ127" i="15"/>
  <c r="AZ128" i="15"/>
  <c r="AZ129" i="15"/>
  <c r="AZ130" i="15"/>
  <c r="AZ131" i="15"/>
  <c r="AZ132" i="15"/>
  <c r="AZ133" i="15"/>
  <c r="AZ134" i="15"/>
  <c r="AZ135" i="15"/>
  <c r="AZ136" i="15"/>
  <c r="AZ137" i="15"/>
  <c r="AZ138" i="15"/>
  <c r="AZ139" i="15"/>
  <c r="AZ140" i="15"/>
  <c r="AZ141" i="15"/>
  <c r="AZ142" i="15"/>
  <c r="AZ143" i="15"/>
  <c r="AZ144" i="15"/>
  <c r="AZ145" i="15"/>
  <c r="AZ146" i="15"/>
  <c r="AZ147" i="15"/>
  <c r="AZ148" i="15"/>
  <c r="AZ149" i="15"/>
  <c r="AZ150" i="15"/>
  <c r="AZ151" i="15"/>
  <c r="AZ152" i="15"/>
  <c r="AZ153" i="15"/>
  <c r="AZ154" i="15"/>
  <c r="AZ155" i="15"/>
  <c r="AZ156" i="15"/>
  <c r="AZ157" i="15"/>
  <c r="AZ158" i="15"/>
  <c r="AZ159" i="15"/>
  <c r="AZ160" i="15"/>
  <c r="AZ161" i="15"/>
  <c r="AZ162" i="15"/>
  <c r="AZ163" i="15"/>
  <c r="AZ164" i="15"/>
  <c r="AZ165" i="15"/>
  <c r="AZ166" i="15"/>
  <c r="AZ167" i="15"/>
  <c r="AZ168" i="15"/>
  <c r="AZ169" i="15"/>
  <c r="AZ170" i="15"/>
  <c r="AZ171" i="15"/>
  <c r="AZ172" i="15"/>
  <c r="AZ173" i="15"/>
  <c r="AZ174" i="15"/>
  <c r="AZ175" i="15"/>
  <c r="AZ176" i="15"/>
  <c r="AZ177" i="15"/>
  <c r="AZ178" i="15"/>
  <c r="AZ179" i="15"/>
  <c r="AZ180" i="15"/>
  <c r="AZ181" i="15"/>
  <c r="AZ182" i="15"/>
  <c r="AZ183" i="15"/>
  <c r="AZ184" i="15"/>
  <c r="AZ185" i="15"/>
  <c r="AZ186" i="15"/>
  <c r="AZ187" i="15"/>
  <c r="AZ188" i="15"/>
  <c r="AZ189" i="15"/>
  <c r="AZ190" i="15"/>
  <c r="AZ191" i="15"/>
  <c r="AZ192" i="15"/>
  <c r="AZ193" i="15"/>
  <c r="AZ194" i="15"/>
  <c r="AZ195" i="15"/>
  <c r="AZ196" i="15"/>
  <c r="AZ197" i="15"/>
  <c r="AZ198" i="15"/>
  <c r="AZ199" i="15"/>
  <c r="AZ200" i="15"/>
  <c r="AZ201" i="15"/>
  <c r="AZ202" i="15"/>
  <c r="AZ203" i="15"/>
  <c r="AZ204" i="15"/>
  <c r="AZ205" i="15"/>
  <c r="AZ206" i="15"/>
  <c r="AZ207" i="15"/>
  <c r="AZ208" i="15"/>
  <c r="AZ209" i="15"/>
  <c r="AZ210" i="15"/>
  <c r="AZ211" i="15"/>
  <c r="AZ212" i="15"/>
  <c r="AZ213" i="15"/>
  <c r="AZ214" i="15"/>
  <c r="AZ215" i="15"/>
  <c r="AZ216" i="15"/>
  <c r="AZ217" i="15"/>
  <c r="AZ218" i="15"/>
  <c r="AZ219" i="15"/>
  <c r="AZ220" i="15"/>
  <c r="AZ221" i="15"/>
  <c r="AZ222" i="15"/>
  <c r="AZ223" i="15"/>
  <c r="AZ224" i="15"/>
  <c r="AZ225" i="15"/>
  <c r="AZ226" i="15"/>
  <c r="AZ227" i="15"/>
  <c r="AZ228" i="15"/>
  <c r="AZ229" i="15"/>
  <c r="AZ230" i="15"/>
  <c r="AZ231" i="15"/>
  <c r="AZ232" i="15"/>
  <c r="AZ233" i="15"/>
  <c r="AZ234" i="15"/>
  <c r="AZ235" i="15"/>
  <c r="AZ236" i="15"/>
  <c r="AZ237" i="15"/>
  <c r="AZ238" i="15"/>
  <c r="AZ239" i="15"/>
  <c r="AZ240" i="15"/>
  <c r="AZ241" i="15"/>
  <c r="AZ242" i="15"/>
  <c r="AZ243" i="15"/>
  <c r="AZ244" i="15"/>
  <c r="AZ245" i="15"/>
  <c r="AZ246" i="15"/>
  <c r="AZ247" i="15"/>
  <c r="AZ248" i="15"/>
  <c r="AZ249" i="15"/>
  <c r="AZ250" i="15"/>
  <c r="AZ251" i="15"/>
  <c r="AZ252" i="15"/>
  <c r="AZ253" i="15"/>
  <c r="AZ254" i="15"/>
  <c r="AZ255" i="15"/>
  <c r="AZ256" i="15"/>
  <c r="AZ257" i="15"/>
  <c r="AZ258" i="15"/>
  <c r="AZ259" i="15"/>
  <c r="AZ260" i="15"/>
  <c r="AZ261" i="15"/>
  <c r="AZ262" i="15"/>
  <c r="AZ263" i="15"/>
  <c r="AZ264" i="15"/>
  <c r="AZ265" i="15"/>
  <c r="AZ266" i="15"/>
  <c r="AZ267" i="15"/>
  <c r="AZ268" i="15"/>
  <c r="AZ269" i="15"/>
  <c r="AZ270" i="15"/>
  <c r="AZ271" i="15"/>
  <c r="AZ272" i="15"/>
  <c r="AZ273" i="15"/>
  <c r="AZ274" i="15"/>
  <c r="AZ275" i="15"/>
  <c r="AZ276" i="15"/>
  <c r="AZ277" i="15"/>
  <c r="AZ278" i="15"/>
  <c r="AZ279" i="15"/>
  <c r="AZ280" i="15"/>
  <c r="AZ281" i="15"/>
  <c r="AZ282" i="15"/>
  <c r="AZ283" i="15"/>
  <c r="AZ284" i="15"/>
  <c r="AZ285" i="15"/>
  <c r="AZ286" i="15"/>
  <c r="AZ287" i="15"/>
  <c r="AZ288" i="15"/>
  <c r="AZ289" i="15"/>
  <c r="AZ290" i="15"/>
  <c r="AZ291" i="15"/>
  <c r="AZ292" i="15"/>
  <c r="AZ293" i="15"/>
  <c r="AZ294" i="15"/>
  <c r="AZ295" i="15"/>
  <c r="AZ296" i="15"/>
  <c r="AZ297" i="15"/>
  <c r="AZ298" i="15"/>
  <c r="AZ299" i="15"/>
  <c r="AZ300" i="15"/>
  <c r="AZ301" i="15"/>
  <c r="AZ302" i="15"/>
  <c r="AZ303" i="15"/>
  <c r="AZ304" i="15"/>
  <c r="AZ305" i="15"/>
  <c r="AZ306" i="15"/>
  <c r="AZ307" i="15"/>
  <c r="AZ308" i="15"/>
  <c r="AZ309" i="15"/>
  <c r="AZ310" i="15"/>
  <c r="AZ311" i="15"/>
  <c r="AZ312" i="15"/>
  <c r="AZ313" i="15"/>
  <c r="AZ314" i="15"/>
  <c r="AZ315" i="15"/>
  <c r="AZ316" i="15"/>
  <c r="AZ317" i="15"/>
  <c r="AZ318" i="15"/>
  <c r="AZ319" i="15"/>
  <c r="AZ320" i="15"/>
  <c r="AZ321" i="15"/>
  <c r="AZ322" i="15"/>
  <c r="AZ323" i="15"/>
  <c r="AZ324" i="15"/>
  <c r="AZ325" i="15"/>
  <c r="AZ326" i="15"/>
  <c r="AZ327" i="15"/>
  <c r="AZ328" i="15"/>
  <c r="AZ329" i="15"/>
  <c r="AZ330" i="15"/>
  <c r="AZ331" i="15"/>
  <c r="AZ332" i="15"/>
  <c r="AZ333" i="15"/>
  <c r="AZ334" i="15"/>
  <c r="AZ335" i="15"/>
  <c r="AZ336" i="15"/>
  <c r="AZ337" i="15"/>
  <c r="AZ338" i="15"/>
  <c r="AZ339" i="15"/>
  <c r="AZ340" i="15"/>
  <c r="AZ341" i="15"/>
  <c r="AZ342" i="15"/>
  <c r="AZ343" i="15"/>
  <c r="AZ344" i="15"/>
  <c r="AZ345" i="15"/>
  <c r="AZ346" i="15"/>
  <c r="AZ347" i="15"/>
  <c r="AZ348" i="15"/>
  <c r="AZ349" i="15"/>
  <c r="AZ350" i="15"/>
  <c r="AZ351" i="15"/>
  <c r="AZ352" i="15"/>
  <c r="AZ353" i="15"/>
  <c r="AZ354" i="15"/>
  <c r="AZ355" i="15"/>
  <c r="AZ356" i="15"/>
  <c r="AZ357" i="15"/>
  <c r="AZ358" i="15"/>
  <c r="AZ359" i="15"/>
  <c r="AZ360" i="15"/>
  <c r="AZ361" i="15"/>
  <c r="AZ362" i="15"/>
  <c r="AZ363" i="15"/>
  <c r="AZ364" i="15"/>
  <c r="AZ365" i="15"/>
  <c r="AZ366" i="15"/>
  <c r="AZ367" i="15"/>
  <c r="AZ368" i="15"/>
  <c r="AZ369" i="15"/>
  <c r="AZ370" i="15"/>
  <c r="AZ371" i="15"/>
  <c r="AZ372" i="15"/>
  <c r="AZ373" i="15"/>
  <c r="AZ374" i="15"/>
  <c r="AZ375" i="15"/>
  <c r="AZ376" i="15"/>
  <c r="AZ377" i="15"/>
  <c r="AZ378" i="15"/>
  <c r="AZ379" i="15"/>
  <c r="AZ380" i="15"/>
  <c r="AZ381" i="15"/>
  <c r="AZ382" i="15"/>
  <c r="AZ383" i="15"/>
  <c r="AZ384" i="15"/>
  <c r="AZ385" i="15"/>
  <c r="AZ386" i="15"/>
  <c r="AZ387" i="15"/>
  <c r="AZ388" i="15"/>
  <c r="AZ389" i="15"/>
  <c r="AZ390" i="15"/>
  <c r="AZ391" i="15"/>
  <c r="AZ392" i="15"/>
  <c r="AZ393" i="15"/>
  <c r="AZ394" i="15"/>
  <c r="AZ395" i="15"/>
  <c r="AZ396" i="15"/>
  <c r="AZ397" i="15"/>
  <c r="AZ398" i="15"/>
  <c r="AZ399" i="15"/>
  <c r="AZ400" i="15"/>
  <c r="AZ401" i="15"/>
  <c r="AZ402" i="15"/>
  <c r="AZ403" i="15"/>
  <c r="AZ404" i="15"/>
  <c r="AZ405" i="15"/>
  <c r="AZ406" i="15"/>
  <c r="AZ407" i="15"/>
  <c r="AZ408" i="15"/>
  <c r="AZ409" i="15"/>
  <c r="AZ410" i="15"/>
  <c r="AZ411" i="15"/>
  <c r="AZ412" i="15"/>
  <c r="AZ413" i="15"/>
  <c r="AZ414" i="15"/>
  <c r="AZ415" i="15"/>
  <c r="AZ416" i="15"/>
  <c r="AZ417" i="15"/>
  <c r="AZ418" i="15"/>
  <c r="AZ419" i="15"/>
  <c r="AZ420" i="15"/>
  <c r="AZ421" i="15"/>
  <c r="AZ422" i="15"/>
  <c r="AZ423" i="15"/>
  <c r="AZ424" i="15"/>
  <c r="AZ425" i="15"/>
  <c r="AZ426" i="15"/>
  <c r="AZ427" i="15"/>
  <c r="AZ428" i="15"/>
  <c r="AZ429" i="15"/>
  <c r="AZ430" i="15"/>
  <c r="AZ431" i="15"/>
  <c r="AZ432" i="15"/>
  <c r="AZ433" i="15"/>
  <c r="AZ434" i="15"/>
  <c r="AZ435" i="15"/>
  <c r="AZ436" i="15"/>
  <c r="AZ437" i="15"/>
  <c r="AZ438" i="15"/>
  <c r="AZ439" i="15"/>
  <c r="AZ440" i="15"/>
  <c r="AZ441" i="15"/>
  <c r="AZ442" i="15"/>
  <c r="AZ443" i="15"/>
  <c r="AZ444" i="15"/>
  <c r="AZ445" i="15"/>
  <c r="AZ446" i="15"/>
  <c r="AZ447" i="15"/>
  <c r="AZ448" i="15"/>
  <c r="AZ449" i="15"/>
  <c r="AZ450" i="15"/>
  <c r="AZ451" i="15"/>
  <c r="AZ452" i="15"/>
  <c r="AZ453" i="15"/>
  <c r="AZ454" i="15"/>
  <c r="AZ455" i="15"/>
  <c r="AZ456" i="15"/>
  <c r="AZ457" i="15"/>
  <c r="AZ458" i="15"/>
  <c r="AZ459" i="15"/>
  <c r="AZ460" i="15"/>
  <c r="AZ461" i="15"/>
  <c r="AZ462" i="15"/>
  <c r="AZ463" i="15"/>
  <c r="AZ464" i="15"/>
  <c r="AZ465" i="15"/>
  <c r="AZ466" i="15"/>
  <c r="AZ467" i="15"/>
  <c r="AZ468" i="15"/>
  <c r="AZ469" i="15"/>
  <c r="AZ470" i="15"/>
  <c r="AZ471" i="15"/>
  <c r="AZ472" i="15"/>
  <c r="AZ473" i="15"/>
  <c r="AZ474" i="15"/>
  <c r="AZ475" i="15"/>
  <c r="AZ476" i="15"/>
  <c r="AZ477" i="15"/>
  <c r="AZ478" i="15"/>
  <c r="AZ479" i="15"/>
  <c r="AZ480" i="15"/>
  <c r="AZ481" i="15"/>
  <c r="AZ482" i="15"/>
  <c r="AZ483" i="15"/>
  <c r="AZ484" i="15"/>
  <c r="AZ485" i="15"/>
  <c r="AZ486" i="15"/>
  <c r="AZ487" i="15"/>
  <c r="AZ488" i="15"/>
  <c r="AZ489" i="15"/>
  <c r="AZ490" i="15"/>
  <c r="AZ491" i="15"/>
  <c r="AZ492" i="15"/>
  <c r="AZ493" i="15"/>
  <c r="AZ494" i="15"/>
  <c r="AZ495" i="15"/>
  <c r="AZ496" i="15"/>
  <c r="AZ497" i="15"/>
  <c r="AZ498" i="15"/>
  <c r="AZ499" i="15"/>
  <c r="AZ500" i="15"/>
  <c r="AZ501" i="15"/>
  <c r="AZ502" i="15"/>
  <c r="AZ503" i="15"/>
  <c r="AZ504" i="15"/>
  <c r="AZ505" i="15"/>
  <c r="AZ506" i="15"/>
  <c r="AZ507" i="15"/>
  <c r="AZ508" i="15"/>
  <c r="AZ509" i="15"/>
  <c r="AZ510" i="15"/>
  <c r="AZ511" i="15"/>
  <c r="AZ512" i="15"/>
  <c r="AZ513" i="15"/>
  <c r="AZ514" i="15"/>
  <c r="AZ515" i="15"/>
  <c r="AZ516" i="15"/>
  <c r="AZ517" i="15"/>
  <c r="AZ518" i="15"/>
  <c r="AZ519" i="15"/>
  <c r="AZ520" i="15"/>
  <c r="AZ521" i="15"/>
  <c r="AZ522" i="15"/>
  <c r="AZ523" i="15"/>
  <c r="AZ524" i="15"/>
  <c r="AZ525" i="15"/>
  <c r="AZ526" i="15"/>
  <c r="AZ527" i="15"/>
  <c r="AZ528" i="15"/>
  <c r="AZ529" i="15"/>
  <c r="AZ530" i="15"/>
  <c r="AZ531" i="15"/>
  <c r="AZ532" i="15"/>
  <c r="AZ533" i="15"/>
  <c r="AZ534" i="15"/>
  <c r="AZ535" i="15"/>
  <c r="AZ536" i="15"/>
  <c r="AZ537" i="15"/>
  <c r="AZ538" i="15"/>
  <c r="AZ539" i="15"/>
  <c r="AZ540" i="15"/>
  <c r="AZ541" i="15"/>
  <c r="AZ542" i="15"/>
  <c r="AZ543" i="15"/>
  <c r="AZ544" i="15"/>
  <c r="AZ545" i="15"/>
  <c r="AZ546" i="15"/>
  <c r="AZ547" i="15"/>
  <c r="AZ548" i="15"/>
  <c r="AZ549" i="15"/>
  <c r="AZ550" i="15"/>
  <c r="AZ551" i="15"/>
  <c r="AZ552" i="15"/>
  <c r="AZ553" i="15"/>
  <c r="AZ554" i="15"/>
  <c r="AZ555" i="15"/>
  <c r="AZ556" i="15"/>
  <c r="AZ557" i="15"/>
  <c r="AZ558" i="15"/>
  <c r="AZ559" i="15"/>
  <c r="AZ560" i="15"/>
  <c r="AZ561" i="15"/>
  <c r="AZ562" i="15"/>
  <c r="AZ563" i="15"/>
  <c r="AZ564" i="15"/>
  <c r="AZ565" i="15"/>
  <c r="AZ566" i="15"/>
  <c r="AZ567" i="15"/>
  <c r="AZ568" i="15"/>
  <c r="AZ569" i="15"/>
  <c r="AZ570" i="15"/>
  <c r="AZ571" i="15"/>
  <c r="AZ572" i="15"/>
  <c r="AZ573" i="15"/>
  <c r="AZ574" i="15"/>
  <c r="AZ575" i="15"/>
  <c r="AZ576" i="15"/>
  <c r="AZ577" i="15"/>
  <c r="AZ578" i="15"/>
  <c r="AZ579" i="15"/>
  <c r="AZ580" i="15"/>
  <c r="AZ581" i="15"/>
  <c r="AZ582" i="15"/>
  <c r="AZ583" i="15"/>
  <c r="AZ584" i="15"/>
  <c r="AZ585" i="15"/>
  <c r="AZ586" i="15"/>
  <c r="AZ587" i="15"/>
  <c r="AZ588" i="15"/>
  <c r="AZ589" i="15"/>
  <c r="AZ590" i="15"/>
  <c r="AZ591" i="15"/>
  <c r="AZ592" i="15"/>
  <c r="AZ593" i="15"/>
  <c r="AZ594" i="15"/>
  <c r="AZ595" i="15"/>
  <c r="AZ596" i="15"/>
  <c r="AZ597" i="15"/>
  <c r="AZ598" i="15"/>
  <c r="AZ599" i="15"/>
  <c r="AZ600" i="15"/>
  <c r="AZ601" i="15"/>
  <c r="AZ602" i="15"/>
  <c r="AZ603" i="15"/>
  <c r="AZ604" i="15"/>
  <c r="AZ605" i="15"/>
  <c r="AZ606" i="15"/>
  <c r="AZ607" i="15"/>
  <c r="AZ608" i="15"/>
  <c r="AZ609" i="15"/>
  <c r="AZ610" i="15"/>
  <c r="AZ611" i="15"/>
  <c r="AZ612" i="15"/>
  <c r="AZ613" i="15"/>
  <c r="AZ614" i="15"/>
  <c r="AZ615" i="15"/>
  <c r="AZ616" i="15"/>
  <c r="AZ617" i="15"/>
  <c r="AZ618" i="15"/>
  <c r="AZ619" i="15"/>
  <c r="AZ620" i="15"/>
  <c r="AZ621" i="15"/>
  <c r="AZ622" i="15"/>
  <c r="AZ623" i="15"/>
  <c r="AZ624" i="15"/>
  <c r="AZ625" i="15"/>
  <c r="AZ626" i="15"/>
  <c r="AZ627" i="15"/>
  <c r="AZ628" i="15"/>
  <c r="AZ629" i="15"/>
  <c r="AZ630" i="15"/>
  <c r="AZ631" i="15"/>
  <c r="AZ632" i="15"/>
  <c r="AZ633" i="15"/>
  <c r="AZ634" i="15"/>
  <c r="AZ635" i="15"/>
  <c r="AZ636" i="15"/>
  <c r="AZ637" i="15"/>
  <c r="AZ638" i="15"/>
  <c r="AZ639" i="15"/>
  <c r="AZ640" i="15"/>
  <c r="AZ641" i="15"/>
  <c r="AZ642" i="15"/>
  <c r="AZ643" i="15"/>
  <c r="AZ644" i="15"/>
  <c r="AZ645" i="15"/>
  <c r="AZ646" i="15"/>
  <c r="AZ647" i="15"/>
  <c r="AZ648" i="15"/>
  <c r="AZ649" i="15"/>
  <c r="AZ650" i="15"/>
  <c r="AZ651" i="15"/>
  <c r="AZ652" i="15"/>
  <c r="AZ653" i="15"/>
  <c r="AZ654" i="15"/>
  <c r="AZ655" i="15"/>
  <c r="AZ656" i="15"/>
  <c r="AZ657" i="15"/>
  <c r="AZ658" i="15"/>
  <c r="AZ659" i="15"/>
  <c r="AZ660" i="15"/>
  <c r="AZ661" i="15"/>
  <c r="AZ662" i="15"/>
  <c r="AZ663" i="15"/>
  <c r="AZ664" i="15"/>
  <c r="AZ665" i="15"/>
  <c r="AZ666" i="15"/>
  <c r="AZ667" i="15"/>
  <c r="AZ668" i="15"/>
  <c r="AZ669" i="15"/>
  <c r="AZ670" i="15"/>
  <c r="AZ671" i="15"/>
  <c r="AZ672" i="15"/>
  <c r="AZ673" i="15"/>
  <c r="AZ674" i="15"/>
  <c r="AZ675" i="15"/>
  <c r="AZ676" i="15"/>
  <c r="AZ677" i="15"/>
  <c r="AZ678" i="15"/>
  <c r="AZ679" i="15"/>
  <c r="AZ680" i="15"/>
  <c r="AZ681" i="15"/>
  <c r="AZ682" i="15"/>
  <c r="AZ683" i="15"/>
  <c r="AZ684" i="15"/>
  <c r="AZ685" i="15"/>
  <c r="AZ686" i="15"/>
  <c r="AZ687" i="15"/>
  <c r="AZ688" i="15"/>
  <c r="AZ689" i="15"/>
  <c r="AZ690" i="15"/>
  <c r="AZ691" i="15"/>
  <c r="AZ692" i="15"/>
  <c r="AZ693" i="15"/>
  <c r="AZ694" i="15"/>
  <c r="AZ695" i="15"/>
  <c r="AZ696" i="15"/>
  <c r="AZ697" i="15"/>
  <c r="AZ698" i="15"/>
  <c r="AZ699" i="15"/>
  <c r="AZ700" i="15"/>
  <c r="AZ701" i="15"/>
  <c r="AZ702" i="15"/>
  <c r="AZ703" i="15"/>
  <c r="AZ704" i="15"/>
  <c r="AZ705" i="15"/>
  <c r="AZ706" i="15"/>
  <c r="AZ707" i="15"/>
  <c r="AZ708" i="15"/>
  <c r="AZ709" i="15"/>
  <c r="AZ710" i="15"/>
  <c r="AZ711" i="15"/>
  <c r="AZ712" i="15"/>
  <c r="AZ713" i="15"/>
  <c r="AZ714" i="15"/>
  <c r="AZ715" i="15"/>
  <c r="AZ716" i="15"/>
  <c r="AZ717" i="15"/>
  <c r="AZ718" i="15"/>
  <c r="AZ719" i="15"/>
  <c r="AZ720" i="15"/>
  <c r="AZ721" i="15"/>
  <c r="AZ722" i="15"/>
  <c r="AZ723" i="15"/>
  <c r="AZ724" i="15"/>
  <c r="AZ725" i="15"/>
  <c r="AZ726" i="15"/>
  <c r="AZ727" i="15"/>
  <c r="AZ728" i="15"/>
  <c r="AZ729" i="15"/>
  <c r="AZ730" i="15"/>
  <c r="AZ731" i="15"/>
  <c r="AZ732" i="15"/>
  <c r="AZ733" i="15"/>
  <c r="AZ734" i="15"/>
  <c r="AZ735" i="15"/>
  <c r="AZ736" i="15"/>
  <c r="AZ737" i="15"/>
  <c r="AZ738" i="15"/>
  <c r="AZ739" i="15"/>
  <c r="AZ740" i="15"/>
  <c r="AZ741" i="15"/>
  <c r="AZ742" i="15"/>
  <c r="AZ743" i="15"/>
  <c r="AZ744" i="15"/>
  <c r="AZ745" i="15"/>
  <c r="AZ746" i="15"/>
  <c r="AZ747" i="15"/>
  <c r="AZ748" i="15"/>
  <c r="AZ749" i="15"/>
  <c r="AZ750" i="15"/>
  <c r="AZ751" i="15"/>
  <c r="AZ752" i="15"/>
  <c r="AZ753" i="15"/>
  <c r="AZ754" i="15"/>
  <c r="AZ755" i="15"/>
  <c r="AZ756" i="15"/>
  <c r="AZ757" i="15"/>
  <c r="AZ758" i="15"/>
  <c r="AZ759" i="15"/>
  <c r="AZ760" i="15"/>
  <c r="AZ761" i="15"/>
  <c r="AZ762" i="15"/>
  <c r="AZ763" i="15"/>
  <c r="AZ764" i="15"/>
  <c r="AZ765" i="15"/>
  <c r="AZ766" i="15"/>
  <c r="AZ767" i="15"/>
  <c r="AZ768" i="15"/>
  <c r="AZ769" i="15"/>
  <c r="AZ770" i="15"/>
  <c r="AZ771" i="15"/>
  <c r="AZ772" i="15"/>
  <c r="AZ773" i="15"/>
  <c r="AZ774" i="15"/>
  <c r="AZ775" i="15"/>
  <c r="AZ776" i="15"/>
  <c r="AZ777" i="15"/>
  <c r="AZ778" i="15"/>
  <c r="AZ779" i="15"/>
  <c r="AZ780" i="15"/>
  <c r="AZ781" i="15"/>
  <c r="AZ782" i="15"/>
  <c r="AZ783" i="15"/>
  <c r="AZ784" i="15"/>
  <c r="AZ785" i="15"/>
  <c r="AZ786" i="15"/>
  <c r="AZ787" i="15"/>
  <c r="AZ788" i="15"/>
  <c r="AZ789" i="15"/>
  <c r="AZ790" i="15"/>
  <c r="AZ791" i="15"/>
  <c r="AZ792" i="15"/>
  <c r="AZ793" i="15"/>
  <c r="AZ794" i="15"/>
  <c r="AZ795" i="15"/>
  <c r="AZ796" i="15"/>
  <c r="AZ797" i="15"/>
  <c r="AZ798" i="15"/>
  <c r="AZ799" i="15"/>
  <c r="AZ800" i="15"/>
  <c r="AZ801" i="15"/>
  <c r="AZ802" i="15"/>
  <c r="AZ803" i="15"/>
  <c r="AZ804" i="15"/>
  <c r="AZ805" i="15"/>
  <c r="AZ806" i="15"/>
  <c r="AZ807" i="15"/>
  <c r="AZ808" i="15"/>
  <c r="AZ809" i="15"/>
  <c r="AZ810" i="15"/>
  <c r="AZ811" i="15"/>
  <c r="AZ812" i="15"/>
  <c r="AZ813" i="15"/>
  <c r="AZ814" i="15"/>
  <c r="AZ815" i="15"/>
  <c r="AZ816" i="15"/>
  <c r="AZ817" i="15"/>
  <c r="AZ818" i="15"/>
  <c r="AZ819" i="15"/>
  <c r="AZ820" i="15"/>
  <c r="AZ821" i="15"/>
  <c r="AZ822" i="15"/>
  <c r="AZ823" i="15"/>
  <c r="AZ824" i="15"/>
  <c r="AZ825" i="15"/>
  <c r="AZ826" i="15"/>
  <c r="AZ827" i="15"/>
  <c r="AZ828" i="15"/>
  <c r="AZ829" i="15"/>
  <c r="AZ830" i="15"/>
  <c r="AZ831" i="15"/>
  <c r="AZ832" i="15"/>
  <c r="AZ833" i="15"/>
  <c r="AZ834" i="15"/>
  <c r="AZ835" i="15"/>
  <c r="AZ836" i="15"/>
  <c r="AZ837" i="15"/>
  <c r="AZ838" i="15"/>
  <c r="AZ839" i="15"/>
  <c r="AZ840" i="15"/>
  <c r="AZ841" i="15"/>
  <c r="AZ842" i="15"/>
  <c r="AZ843" i="15"/>
  <c r="AZ844" i="15"/>
  <c r="AZ845" i="15"/>
  <c r="AZ846" i="15"/>
  <c r="AZ847" i="15"/>
  <c r="AZ848" i="15"/>
  <c r="AZ849" i="15"/>
  <c r="AZ850" i="15"/>
  <c r="AZ851" i="15"/>
  <c r="AZ852" i="15"/>
  <c r="AZ853" i="15"/>
  <c r="AZ854" i="15"/>
  <c r="AZ855" i="15"/>
  <c r="AZ856" i="15"/>
  <c r="AZ857" i="15"/>
  <c r="AZ858" i="15"/>
  <c r="AZ859" i="15"/>
  <c r="AZ860" i="15"/>
  <c r="AZ861" i="15"/>
  <c r="AZ862" i="15"/>
  <c r="AZ863" i="15"/>
  <c r="AZ864" i="15"/>
  <c r="AZ865" i="15"/>
  <c r="AZ866" i="15"/>
  <c r="AZ867" i="15"/>
  <c r="AZ868" i="15"/>
  <c r="AZ869" i="15"/>
  <c r="AZ870" i="15"/>
  <c r="AZ871" i="15"/>
  <c r="AZ872" i="15"/>
  <c r="AZ873" i="15"/>
  <c r="AZ874" i="15"/>
  <c r="AZ875" i="15"/>
  <c r="AZ876" i="15"/>
  <c r="AZ877" i="15"/>
  <c r="AZ878" i="15"/>
  <c r="AZ879" i="15"/>
  <c r="AZ880" i="15"/>
  <c r="AZ881" i="15"/>
  <c r="AZ882" i="15"/>
  <c r="AZ883" i="15"/>
  <c r="AZ884" i="15"/>
  <c r="AZ885" i="15"/>
  <c r="AZ886" i="15"/>
  <c r="AZ887" i="15"/>
  <c r="AZ888" i="15"/>
  <c r="AZ889" i="15"/>
  <c r="AZ890" i="15"/>
  <c r="AZ891" i="15"/>
  <c r="AZ892" i="15"/>
  <c r="AZ893" i="15"/>
  <c r="AZ894" i="15"/>
  <c r="AZ895" i="15"/>
  <c r="AZ896" i="15"/>
  <c r="AZ897" i="15"/>
  <c r="AZ898" i="15"/>
  <c r="AZ899" i="15"/>
  <c r="AZ900" i="15"/>
  <c r="AZ901" i="15"/>
  <c r="AZ902" i="15"/>
  <c r="AZ903" i="15"/>
  <c r="AZ904" i="15"/>
  <c r="AZ905" i="15"/>
  <c r="AZ906" i="15"/>
  <c r="AZ907" i="15"/>
  <c r="AZ908" i="15"/>
  <c r="AZ909" i="15"/>
  <c r="AZ910" i="15"/>
  <c r="AZ911" i="15"/>
  <c r="AZ912" i="15"/>
  <c r="AZ913" i="15"/>
  <c r="AZ914" i="15"/>
  <c r="AZ915" i="15"/>
  <c r="AZ916" i="15"/>
  <c r="AZ917" i="15"/>
  <c r="AZ918" i="15"/>
  <c r="AZ919" i="15"/>
  <c r="AZ920" i="15"/>
  <c r="AZ921" i="15"/>
  <c r="AZ922" i="15"/>
  <c r="AZ923" i="15"/>
  <c r="AZ924" i="15"/>
  <c r="AZ925" i="15"/>
  <c r="AZ926" i="15"/>
  <c r="AZ927" i="15"/>
  <c r="AZ928" i="15"/>
  <c r="AZ929" i="15"/>
  <c r="AZ930" i="15"/>
  <c r="AZ931" i="15"/>
  <c r="AZ932" i="15"/>
  <c r="AZ933" i="15"/>
  <c r="AZ934" i="15"/>
  <c r="AZ935" i="15"/>
  <c r="AZ936" i="15"/>
  <c r="AZ937" i="15"/>
  <c r="AZ938" i="15"/>
  <c r="AZ939" i="15"/>
  <c r="AZ940" i="15"/>
  <c r="AZ941" i="15"/>
  <c r="AZ942" i="15"/>
  <c r="AZ943" i="15"/>
  <c r="AZ944" i="15"/>
  <c r="AZ945" i="15"/>
  <c r="AZ946" i="15"/>
  <c r="AZ947" i="15"/>
  <c r="AZ948" i="15"/>
  <c r="AZ949" i="15"/>
  <c r="AZ950" i="15"/>
  <c r="AZ951" i="15"/>
  <c r="AZ952" i="15"/>
  <c r="AZ953" i="15"/>
  <c r="AZ954" i="15"/>
  <c r="AZ955" i="15"/>
  <c r="AZ956" i="15"/>
  <c r="AZ957" i="15"/>
  <c r="AZ958" i="15"/>
  <c r="AZ959" i="15"/>
  <c r="AZ960" i="15"/>
  <c r="AZ961" i="15"/>
  <c r="AZ962" i="15"/>
  <c r="AZ963" i="15"/>
  <c r="AZ964" i="15"/>
  <c r="AZ965" i="15"/>
  <c r="AZ966" i="15"/>
  <c r="AZ967" i="15"/>
  <c r="AZ968" i="15"/>
  <c r="AZ969" i="15"/>
  <c r="AZ970" i="15"/>
  <c r="AZ971" i="15"/>
  <c r="AZ972" i="15"/>
  <c r="AZ973" i="15"/>
  <c r="AZ974" i="15"/>
  <c r="AZ975" i="15"/>
  <c r="AZ976" i="15"/>
  <c r="AZ977" i="15"/>
  <c r="AZ978" i="15"/>
  <c r="AZ979" i="15"/>
  <c r="AZ980" i="15"/>
  <c r="AZ981" i="15"/>
  <c r="AZ982" i="15"/>
  <c r="AZ983" i="15"/>
  <c r="AZ984" i="15"/>
  <c r="AZ985" i="15"/>
  <c r="AZ986" i="15"/>
  <c r="AZ987" i="15"/>
  <c r="AZ988" i="15"/>
  <c r="AZ989" i="15"/>
  <c r="AZ990" i="15"/>
  <c r="AZ991" i="15"/>
  <c r="AZ992" i="15"/>
  <c r="AZ993" i="15"/>
  <c r="AZ994" i="15"/>
  <c r="AZ995" i="15"/>
  <c r="AZ996" i="15"/>
  <c r="AZ997" i="15"/>
  <c r="AZ998" i="15"/>
  <c r="AZ999" i="15"/>
  <c r="AZ1000" i="15"/>
  <c r="AZ1001" i="15"/>
  <c r="AZ1002" i="15"/>
  <c r="AZ1003" i="15"/>
  <c r="AZ1004" i="15"/>
  <c r="AZ1005" i="15"/>
  <c r="AZ1006" i="15"/>
  <c r="AZ1007" i="15"/>
  <c r="AZ1008" i="15"/>
  <c r="AZ1009" i="15"/>
  <c r="AZ1010" i="15"/>
  <c r="AZ1011" i="15"/>
  <c r="AZ1012" i="15"/>
  <c r="AZ1013" i="15"/>
  <c r="AZ1014" i="15"/>
  <c r="AZ1015" i="15"/>
  <c r="AZ1016" i="15"/>
  <c r="AZ1017" i="15"/>
  <c r="AZ1018" i="15"/>
  <c r="AZ1019" i="15"/>
  <c r="AZ1020" i="15"/>
  <c r="AZ1021" i="15"/>
  <c r="AZ1022" i="15"/>
  <c r="AZ1023" i="15"/>
  <c r="AZ1024" i="15"/>
  <c r="AZ1025" i="15"/>
  <c r="AZ1026" i="15"/>
  <c r="AZ1027" i="15"/>
  <c r="AZ1028" i="15"/>
  <c r="AZ1029" i="15"/>
  <c r="AZ1030" i="15"/>
  <c r="AZ1031" i="15"/>
  <c r="AZ1032" i="15"/>
  <c r="AZ1033" i="15"/>
  <c r="AZ1034" i="15"/>
  <c r="AZ1035" i="15"/>
  <c r="AZ1036" i="15"/>
  <c r="AZ1037" i="15"/>
  <c r="AZ1038" i="15"/>
  <c r="AZ1039" i="15"/>
  <c r="AZ1040" i="15"/>
  <c r="AZ1041" i="15"/>
  <c r="AZ1042" i="15"/>
  <c r="AZ1043" i="15"/>
  <c r="AZ1044" i="15"/>
  <c r="AZ1045" i="15"/>
  <c r="AZ1046" i="15"/>
  <c r="AZ1047" i="15"/>
  <c r="AZ1048" i="15"/>
  <c r="AZ1049" i="15"/>
  <c r="AZ1050" i="15"/>
  <c r="AZ1051" i="15"/>
  <c r="AZ1052" i="15"/>
  <c r="AZ1053" i="15"/>
  <c r="AZ1054" i="15"/>
  <c r="AZ1055" i="15"/>
  <c r="AZ1056" i="15"/>
  <c r="AZ1057" i="15"/>
  <c r="AZ1058" i="15"/>
  <c r="AZ1059" i="15"/>
  <c r="AZ1060" i="15"/>
  <c r="AZ1061" i="15"/>
  <c r="AZ1062" i="15"/>
  <c r="AZ1063" i="15"/>
  <c r="AZ1064" i="15"/>
  <c r="AZ1065" i="15"/>
  <c r="AZ1066" i="15"/>
  <c r="AZ1067" i="15"/>
  <c r="AZ10" i="15"/>
  <c r="C27" i="28" l="1"/>
  <c r="C26" i="28"/>
  <c r="C25" i="28"/>
  <c r="C24" i="28"/>
  <c r="C23" i="28"/>
  <c r="C22" i="28"/>
  <c r="C21" i="28"/>
  <c r="B27" i="28"/>
  <c r="I361" i="29" l="1"/>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1"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P116" i="24"/>
  <c r="P117" i="24"/>
  <c r="P118" i="24"/>
  <c r="P119" i="24"/>
  <c r="P120" i="24"/>
  <c r="P121" i="24"/>
  <c r="P122" i="24"/>
  <c r="P123" i="24"/>
  <c r="P124" i="24"/>
  <c r="P125" i="24"/>
  <c r="P126" i="24"/>
  <c r="P127" i="24"/>
  <c r="P128" i="24"/>
  <c r="P129" i="24"/>
  <c r="P130" i="24"/>
  <c r="AX11" i="15" l="1"/>
  <c r="AX12" i="15"/>
  <c r="AX13" i="15"/>
  <c r="AX14" i="15"/>
  <c r="AX15" i="15"/>
  <c r="AX16" i="15"/>
  <c r="AX17" i="15"/>
  <c r="AX18" i="15"/>
  <c r="AX19" i="15"/>
  <c r="AX20" i="15"/>
  <c r="AX21" i="15"/>
  <c r="AX22" i="15"/>
  <c r="AX23" i="15"/>
  <c r="AX24" i="15"/>
  <c r="AX25" i="15"/>
  <c r="AX26" i="15"/>
  <c r="AX27" i="15"/>
  <c r="AX28" i="15"/>
  <c r="AX29" i="15"/>
  <c r="AX30" i="15"/>
  <c r="AX31" i="15"/>
  <c r="AX32" i="15"/>
  <c r="AX33" i="15"/>
  <c r="AX34" i="15"/>
  <c r="AX35" i="15"/>
  <c r="AX36" i="15"/>
  <c r="AX37" i="15"/>
  <c r="AX38" i="15"/>
  <c r="AX39" i="15"/>
  <c r="AX40" i="15"/>
  <c r="AX41" i="15"/>
  <c r="AX42" i="15"/>
  <c r="AX43" i="15"/>
  <c r="AX44" i="15"/>
  <c r="AX45" i="15"/>
  <c r="AX46" i="15"/>
  <c r="AX47" i="15"/>
  <c r="AX48" i="15"/>
  <c r="AX49" i="15"/>
  <c r="AX50" i="15"/>
  <c r="AX51" i="15"/>
  <c r="AX52" i="15"/>
  <c r="AX53" i="15"/>
  <c r="AX54" i="15"/>
  <c r="AX55" i="15"/>
  <c r="AX56" i="15"/>
  <c r="AX57" i="15"/>
  <c r="AX58" i="15"/>
  <c r="AX59" i="15"/>
  <c r="AX60" i="15"/>
  <c r="AX61" i="15"/>
  <c r="AX62" i="15"/>
  <c r="AX63" i="15"/>
  <c r="AX64" i="15"/>
  <c r="AX65" i="15"/>
  <c r="AX66" i="15"/>
  <c r="AX67" i="15"/>
  <c r="AX68" i="15"/>
  <c r="AX69" i="15"/>
  <c r="AX70" i="15"/>
  <c r="AX71" i="15"/>
  <c r="AX72" i="15"/>
  <c r="AX73" i="15"/>
  <c r="AX74" i="15"/>
  <c r="AX75" i="15"/>
  <c r="AX76" i="15"/>
  <c r="AX77" i="15"/>
  <c r="AX78" i="15"/>
  <c r="AX79" i="15"/>
  <c r="AX80" i="15"/>
  <c r="AX81" i="15"/>
  <c r="AX82" i="15"/>
  <c r="AX83" i="15"/>
  <c r="AX84" i="15"/>
  <c r="AX85" i="15"/>
  <c r="AX86" i="15"/>
  <c r="AX87" i="15"/>
  <c r="AX88" i="15"/>
  <c r="AX89" i="15"/>
  <c r="AX90" i="15"/>
  <c r="AX91" i="15"/>
  <c r="AX92" i="15"/>
  <c r="AX93" i="15"/>
  <c r="AX94" i="15"/>
  <c r="AX95" i="15"/>
  <c r="AX96" i="15"/>
  <c r="AX97" i="15"/>
  <c r="AX98" i="15"/>
  <c r="AX99" i="15"/>
  <c r="AX100" i="15"/>
  <c r="AX101" i="15"/>
  <c r="AX102" i="15"/>
  <c r="AX103" i="15"/>
  <c r="AX104" i="15"/>
  <c r="AX105" i="15"/>
  <c r="AX106" i="15"/>
  <c r="AX107" i="15"/>
  <c r="AX108" i="15"/>
  <c r="AX109" i="15"/>
  <c r="AX110" i="15"/>
  <c r="AX111" i="15"/>
  <c r="AX112" i="15"/>
  <c r="AX113" i="15"/>
  <c r="AX114" i="15"/>
  <c r="AX115" i="15"/>
  <c r="AX116" i="15"/>
  <c r="AX117" i="15"/>
  <c r="AX118" i="15"/>
  <c r="AX119" i="15"/>
  <c r="AX120" i="15"/>
  <c r="AX121" i="15"/>
  <c r="AX122" i="15"/>
  <c r="AX123" i="15"/>
  <c r="AX124" i="15"/>
  <c r="AX125" i="15"/>
  <c r="AX126" i="15"/>
  <c r="AX127" i="15"/>
  <c r="AX128" i="15"/>
  <c r="AX129" i="15"/>
  <c r="AX130" i="15"/>
  <c r="AX131" i="15"/>
  <c r="AX132" i="15"/>
  <c r="AX133" i="15"/>
  <c r="AX134" i="15"/>
  <c r="AX135" i="15"/>
  <c r="AX136" i="15"/>
  <c r="AX137" i="15"/>
  <c r="AX138" i="15"/>
  <c r="AX139" i="15"/>
  <c r="AX140" i="15"/>
  <c r="AX141" i="15"/>
  <c r="AX142" i="15"/>
  <c r="AX143" i="15"/>
  <c r="AX144" i="15"/>
  <c r="AX145" i="15"/>
  <c r="AX146" i="15"/>
  <c r="AX147" i="15"/>
  <c r="AX148" i="15"/>
  <c r="AX149" i="15"/>
  <c r="AX150" i="15"/>
  <c r="AX151" i="15"/>
  <c r="AX152" i="15"/>
  <c r="AX153" i="15"/>
  <c r="AX154" i="15"/>
  <c r="AX155" i="15"/>
  <c r="AX156" i="15"/>
  <c r="AX157" i="15"/>
  <c r="AX158" i="15"/>
  <c r="AX159" i="15"/>
  <c r="AX160" i="15"/>
  <c r="AX161" i="15"/>
  <c r="AX162" i="15"/>
  <c r="AX163" i="15"/>
  <c r="AX164" i="15"/>
  <c r="AX165" i="15"/>
  <c r="AX166" i="15"/>
  <c r="AX167" i="15"/>
  <c r="AX168" i="15"/>
  <c r="AX169" i="15"/>
  <c r="AX170" i="15"/>
  <c r="AX171" i="15"/>
  <c r="AX172" i="15"/>
  <c r="AX173" i="15"/>
  <c r="AX174" i="15"/>
  <c r="AX175" i="15"/>
  <c r="AX176" i="15"/>
  <c r="AX177" i="15"/>
  <c r="AX178" i="15"/>
  <c r="AX179" i="15"/>
  <c r="AX180" i="15"/>
  <c r="AX181" i="15"/>
  <c r="AX182" i="15"/>
  <c r="AX183" i="15"/>
  <c r="AX184" i="15"/>
  <c r="AX185" i="15"/>
  <c r="AX186" i="15"/>
  <c r="AX187" i="15"/>
  <c r="AX188" i="15"/>
  <c r="AX189" i="15"/>
  <c r="AX190" i="15"/>
  <c r="AX191" i="15"/>
  <c r="AX192" i="15"/>
  <c r="AX193" i="15"/>
  <c r="AX194" i="15"/>
  <c r="AX195" i="15"/>
  <c r="AX196" i="15"/>
  <c r="AX197" i="15"/>
  <c r="AX198" i="15"/>
  <c r="AX199" i="15"/>
  <c r="AX200" i="15"/>
  <c r="AX201" i="15"/>
  <c r="AX202" i="15"/>
  <c r="AX203" i="15"/>
  <c r="AX204" i="15"/>
  <c r="AX205" i="15"/>
  <c r="AX206" i="15"/>
  <c r="AX207" i="15"/>
  <c r="AX208" i="15"/>
  <c r="AX209" i="15"/>
  <c r="AX210" i="15"/>
  <c r="AX211" i="15"/>
  <c r="AX212" i="15"/>
  <c r="AX213" i="15"/>
  <c r="AX214" i="15"/>
  <c r="AX215" i="15"/>
  <c r="AX216" i="15"/>
  <c r="AX217" i="15"/>
  <c r="AX218" i="15"/>
  <c r="AX219" i="15"/>
  <c r="AX220" i="15"/>
  <c r="AX221" i="15"/>
  <c r="AX222" i="15"/>
  <c r="AX223" i="15"/>
  <c r="AX224" i="15"/>
  <c r="AX225" i="15"/>
  <c r="AX226" i="15"/>
  <c r="AX227" i="15"/>
  <c r="AX228" i="15"/>
  <c r="AX229" i="15"/>
  <c r="AX230" i="15"/>
  <c r="AX231" i="15"/>
  <c r="AX232" i="15"/>
  <c r="AX233" i="15"/>
  <c r="AX234" i="15"/>
  <c r="AX235" i="15"/>
  <c r="AX236" i="15"/>
  <c r="AX237" i="15"/>
  <c r="AX238" i="15"/>
  <c r="AX239" i="15"/>
  <c r="AX240" i="15"/>
  <c r="AX241" i="15"/>
  <c r="AX242" i="15"/>
  <c r="AX243" i="15"/>
  <c r="AX244" i="15"/>
  <c r="AX245" i="15"/>
  <c r="AX246" i="15"/>
  <c r="AX247" i="15"/>
  <c r="AX248" i="15"/>
  <c r="AX249" i="15"/>
  <c r="AX250" i="15"/>
  <c r="AX251" i="15"/>
  <c r="AX252" i="15"/>
  <c r="AX253" i="15"/>
  <c r="AX254" i="15"/>
  <c r="AX255" i="15"/>
  <c r="AX256" i="15"/>
  <c r="AX257" i="15"/>
  <c r="AX258" i="15"/>
  <c r="AX259" i="15"/>
  <c r="AX260" i="15"/>
  <c r="AX261" i="15"/>
  <c r="AX262" i="15"/>
  <c r="AX263" i="15"/>
  <c r="AX264" i="15"/>
  <c r="AX265" i="15"/>
  <c r="AX266" i="15"/>
  <c r="AX267" i="15"/>
  <c r="AX268" i="15"/>
  <c r="AX269" i="15"/>
  <c r="AX270" i="15"/>
  <c r="AX271" i="15"/>
  <c r="AX272" i="15"/>
  <c r="AX273" i="15"/>
  <c r="AX274" i="15"/>
  <c r="AX275" i="15"/>
  <c r="AX276" i="15"/>
  <c r="AX277" i="15"/>
  <c r="AX278" i="15"/>
  <c r="AX279" i="15"/>
  <c r="AX280" i="15"/>
  <c r="AX281" i="15"/>
  <c r="AX282" i="15"/>
  <c r="AX283" i="15"/>
  <c r="AX284" i="15"/>
  <c r="AX285" i="15"/>
  <c r="AX286" i="15"/>
  <c r="AX287" i="15"/>
  <c r="AX288" i="15"/>
  <c r="AX289" i="15"/>
  <c r="AX290" i="15"/>
  <c r="AX291" i="15"/>
  <c r="AX292" i="15"/>
  <c r="AX293" i="15"/>
  <c r="AX294" i="15"/>
  <c r="AX295" i="15"/>
  <c r="AX296" i="15"/>
  <c r="AX297" i="15"/>
  <c r="AX298" i="15"/>
  <c r="AX299" i="15"/>
  <c r="AX300" i="15"/>
  <c r="AX301" i="15"/>
  <c r="AX302" i="15"/>
  <c r="AX303" i="15"/>
  <c r="AX304" i="15"/>
  <c r="AX305" i="15"/>
  <c r="AX306" i="15"/>
  <c r="AX307" i="15"/>
  <c r="AX308" i="15"/>
  <c r="AX309" i="15"/>
  <c r="AX310" i="15"/>
  <c r="AX311" i="15"/>
  <c r="AX312" i="15"/>
  <c r="AX313" i="15"/>
  <c r="AX314" i="15"/>
  <c r="AX315" i="15"/>
  <c r="AX316" i="15"/>
  <c r="AX317" i="15"/>
  <c r="AX318" i="15"/>
  <c r="AX319" i="15"/>
  <c r="AX320" i="15"/>
  <c r="AX321" i="15"/>
  <c r="AX322" i="15"/>
  <c r="AX323" i="15"/>
  <c r="AX324" i="15"/>
  <c r="AX325" i="15"/>
  <c r="AX326" i="15"/>
  <c r="AX327" i="15"/>
  <c r="AX328" i="15"/>
  <c r="AX329" i="15"/>
  <c r="AX330" i="15"/>
  <c r="AX331" i="15"/>
  <c r="AX332" i="15"/>
  <c r="AX333" i="15"/>
  <c r="AX334" i="15"/>
  <c r="AX335" i="15"/>
  <c r="AX336" i="15"/>
  <c r="AX337" i="15"/>
  <c r="AX338" i="15"/>
  <c r="AX339" i="15"/>
  <c r="AX340" i="15"/>
  <c r="AX341" i="15"/>
  <c r="AX342" i="15"/>
  <c r="AX343" i="15"/>
  <c r="AX344" i="15"/>
  <c r="AX345" i="15"/>
  <c r="AX346" i="15"/>
  <c r="AX347" i="15"/>
  <c r="AX348" i="15"/>
  <c r="AX349" i="15"/>
  <c r="AX350" i="15"/>
  <c r="AX351" i="15"/>
  <c r="AX352" i="15"/>
  <c r="AX353" i="15"/>
  <c r="AX354" i="15"/>
  <c r="AX355" i="15"/>
  <c r="AX356" i="15"/>
  <c r="AX357" i="15"/>
  <c r="AX358" i="15"/>
  <c r="AX359" i="15"/>
  <c r="AX360" i="15"/>
  <c r="AX361" i="15"/>
  <c r="AX362" i="15"/>
  <c r="AX363" i="15"/>
  <c r="AX364" i="15"/>
  <c r="AX365" i="15"/>
  <c r="AX366" i="15"/>
  <c r="AX367" i="15"/>
  <c r="AX368" i="15"/>
  <c r="AX369" i="15"/>
  <c r="AX370" i="15"/>
  <c r="AX371" i="15"/>
  <c r="AX372" i="15"/>
  <c r="AX373" i="15"/>
  <c r="AX374" i="15"/>
  <c r="AX375" i="15"/>
  <c r="AX376" i="15"/>
  <c r="AX377" i="15"/>
  <c r="AX378" i="15"/>
  <c r="AX379" i="15"/>
  <c r="AX380" i="15"/>
  <c r="AX381" i="15"/>
  <c r="AX382" i="15"/>
  <c r="AX383" i="15"/>
  <c r="AX384" i="15"/>
  <c r="AX385" i="15"/>
  <c r="AX386" i="15"/>
  <c r="AX387" i="15"/>
  <c r="AX388" i="15"/>
  <c r="AX389" i="15"/>
  <c r="AX390" i="15"/>
  <c r="AX391" i="15"/>
  <c r="AX392" i="15"/>
  <c r="AX393" i="15"/>
  <c r="AX394" i="15"/>
  <c r="AX395" i="15"/>
  <c r="AX396" i="15"/>
  <c r="AX397" i="15"/>
  <c r="AX398" i="15"/>
  <c r="AX399" i="15"/>
  <c r="AX400" i="15"/>
  <c r="AX401" i="15"/>
  <c r="AX402" i="15"/>
  <c r="AX403" i="15"/>
  <c r="AX404" i="15"/>
  <c r="AX405" i="15"/>
  <c r="AX406" i="15"/>
  <c r="AX407" i="15"/>
  <c r="AX408" i="15"/>
  <c r="AX409" i="15"/>
  <c r="AX410" i="15"/>
  <c r="AX411" i="15"/>
  <c r="AX412" i="15"/>
  <c r="AX413" i="15"/>
  <c r="AX414" i="15"/>
  <c r="AX415" i="15"/>
  <c r="AX416" i="15"/>
  <c r="AX417" i="15"/>
  <c r="AX418" i="15"/>
  <c r="AX419" i="15"/>
  <c r="AX420" i="15"/>
  <c r="AX421" i="15"/>
  <c r="AX422" i="15"/>
  <c r="AX423" i="15"/>
  <c r="AX424" i="15"/>
  <c r="AX425" i="15"/>
  <c r="AX426" i="15"/>
  <c r="AX427" i="15"/>
  <c r="AX428" i="15"/>
  <c r="AX429" i="15"/>
  <c r="AX430" i="15"/>
  <c r="AX431" i="15"/>
  <c r="AX432" i="15"/>
  <c r="AX433" i="15"/>
  <c r="AX434" i="15"/>
  <c r="AX435" i="15"/>
  <c r="AX436" i="15"/>
  <c r="AX437" i="15"/>
  <c r="AX438" i="15"/>
  <c r="AX439" i="15"/>
  <c r="AX440" i="15"/>
  <c r="AX441" i="15"/>
  <c r="AX442" i="15"/>
  <c r="AX443" i="15"/>
  <c r="AX444" i="15"/>
  <c r="AX445" i="15"/>
  <c r="AX446" i="15"/>
  <c r="AX447" i="15"/>
  <c r="AX448" i="15"/>
  <c r="AX449" i="15"/>
  <c r="AX450" i="15"/>
  <c r="AX451" i="15"/>
  <c r="AX452" i="15"/>
  <c r="AX453" i="15"/>
  <c r="AX454" i="15"/>
  <c r="AX455" i="15"/>
  <c r="AX456" i="15"/>
  <c r="AX457" i="15"/>
  <c r="AX458" i="15"/>
  <c r="AX459" i="15"/>
  <c r="AX460" i="15"/>
  <c r="AX461" i="15"/>
  <c r="AX462" i="15"/>
  <c r="AX463" i="15"/>
  <c r="AX464" i="15"/>
  <c r="AX465" i="15"/>
  <c r="AX466" i="15"/>
  <c r="AX467" i="15"/>
  <c r="AX468" i="15"/>
  <c r="AX469" i="15"/>
  <c r="AX470" i="15"/>
  <c r="AX471" i="15"/>
  <c r="AX472" i="15"/>
  <c r="AX473" i="15"/>
  <c r="AX474" i="15"/>
  <c r="AX475" i="15"/>
  <c r="AX476" i="15"/>
  <c r="AX477" i="15"/>
  <c r="AX478" i="15"/>
  <c r="AX479" i="15"/>
  <c r="AX480" i="15"/>
  <c r="AX481" i="15"/>
  <c r="AX482" i="15"/>
  <c r="AX483" i="15"/>
  <c r="AX484" i="15"/>
  <c r="AX485" i="15"/>
  <c r="AX486" i="15"/>
  <c r="AX487" i="15"/>
  <c r="AX488" i="15"/>
  <c r="AX489" i="15"/>
  <c r="AX490" i="15"/>
  <c r="AX491" i="15"/>
  <c r="AX492" i="15"/>
  <c r="AX493" i="15"/>
  <c r="AX494" i="15"/>
  <c r="AX495" i="15"/>
  <c r="AX496" i="15"/>
  <c r="AX497" i="15"/>
  <c r="AX498" i="15"/>
  <c r="AX499" i="15"/>
  <c r="AX500" i="15"/>
  <c r="AX501" i="15"/>
  <c r="AX502" i="15"/>
  <c r="AX503" i="15"/>
  <c r="AX504" i="15"/>
  <c r="AX505" i="15"/>
  <c r="AX506" i="15"/>
  <c r="AX507" i="15"/>
  <c r="AX508" i="15"/>
  <c r="AX509" i="15"/>
  <c r="AX510" i="15"/>
  <c r="AX511" i="15"/>
  <c r="AX512" i="15"/>
  <c r="AX513" i="15"/>
  <c r="AX514" i="15"/>
  <c r="AX515" i="15"/>
  <c r="AX516" i="15"/>
  <c r="AX517" i="15"/>
  <c r="AX518" i="15"/>
  <c r="AX519" i="15"/>
  <c r="AX520" i="15"/>
  <c r="AX521" i="15"/>
  <c r="AX522" i="15"/>
  <c r="AX523" i="15"/>
  <c r="AX524" i="15"/>
  <c r="AX525" i="15"/>
  <c r="AX526" i="15"/>
  <c r="AX527" i="15"/>
  <c r="AX528" i="15"/>
  <c r="AX529" i="15"/>
  <c r="AX530" i="15"/>
  <c r="AX531" i="15"/>
  <c r="AX532" i="15"/>
  <c r="AX533" i="15"/>
  <c r="AX534" i="15"/>
  <c r="AX535" i="15"/>
  <c r="AX536" i="15"/>
  <c r="AX537" i="15"/>
  <c r="AX538" i="15"/>
  <c r="AX539" i="15"/>
  <c r="AX540" i="15"/>
  <c r="AX541" i="15"/>
  <c r="AX542" i="15"/>
  <c r="AX543" i="15"/>
  <c r="AX544" i="15"/>
  <c r="AX545" i="15"/>
  <c r="AX546" i="15"/>
  <c r="AX547" i="15"/>
  <c r="AX548" i="15"/>
  <c r="AX549" i="15"/>
  <c r="AX550" i="15"/>
  <c r="AX551" i="15"/>
  <c r="AX552" i="15"/>
  <c r="AX553" i="15"/>
  <c r="AX554" i="15"/>
  <c r="AX555" i="15"/>
  <c r="AX556" i="15"/>
  <c r="AX557" i="15"/>
  <c r="AX558" i="15"/>
  <c r="AX559" i="15"/>
  <c r="AX560" i="15"/>
  <c r="AX561" i="15"/>
  <c r="AX562" i="15"/>
  <c r="AX563" i="15"/>
  <c r="AX564" i="15"/>
  <c r="AX565" i="15"/>
  <c r="AX566" i="15"/>
  <c r="AX567" i="15"/>
  <c r="AX568" i="15"/>
  <c r="AX569" i="15"/>
  <c r="AX570" i="15"/>
  <c r="AX571" i="15"/>
  <c r="AX572" i="15"/>
  <c r="AX573" i="15"/>
  <c r="AX574" i="15"/>
  <c r="AX575" i="15"/>
  <c r="AX576" i="15"/>
  <c r="AX577" i="15"/>
  <c r="AX578" i="15"/>
  <c r="AX579" i="15"/>
  <c r="AX580" i="15"/>
  <c r="AX581" i="15"/>
  <c r="AX582" i="15"/>
  <c r="AX583" i="15"/>
  <c r="AX584" i="15"/>
  <c r="AX585" i="15"/>
  <c r="AX586" i="15"/>
  <c r="AX587" i="15"/>
  <c r="AX588" i="15"/>
  <c r="AX589" i="15"/>
  <c r="AX590" i="15"/>
  <c r="AX591" i="15"/>
  <c r="AX592" i="15"/>
  <c r="AX593" i="15"/>
  <c r="AX594" i="15"/>
  <c r="AX595" i="15"/>
  <c r="AX596" i="15"/>
  <c r="AX597" i="15"/>
  <c r="AX598" i="15"/>
  <c r="AX599" i="15"/>
  <c r="AX600" i="15"/>
  <c r="AX601" i="15"/>
  <c r="AX602" i="15"/>
  <c r="AX603" i="15"/>
  <c r="AX604" i="15"/>
  <c r="AX605" i="15"/>
  <c r="AX606" i="15"/>
  <c r="AX607" i="15"/>
  <c r="AX608" i="15"/>
  <c r="AX609" i="15"/>
  <c r="AX610" i="15"/>
  <c r="AX611" i="15"/>
  <c r="AX612" i="15"/>
  <c r="AX613" i="15"/>
  <c r="AX614" i="15"/>
  <c r="AX615" i="15"/>
  <c r="AX616" i="15"/>
  <c r="AX617" i="15"/>
  <c r="AX618" i="15"/>
  <c r="AX619" i="15"/>
  <c r="AX620" i="15"/>
  <c r="AX621" i="15"/>
  <c r="AX622" i="15"/>
  <c r="AX623" i="15"/>
  <c r="AX624" i="15"/>
  <c r="AX625" i="15"/>
  <c r="AX626" i="15"/>
  <c r="AX627" i="15"/>
  <c r="AX628" i="15"/>
  <c r="AX629" i="15"/>
  <c r="AX630" i="15"/>
  <c r="AX631" i="15"/>
  <c r="AX632" i="15"/>
  <c r="AX633" i="15"/>
  <c r="AX634" i="15"/>
  <c r="AX635" i="15"/>
  <c r="AX636" i="15"/>
  <c r="AX637" i="15"/>
  <c r="AX638" i="15"/>
  <c r="AX639" i="15"/>
  <c r="AX640" i="15"/>
  <c r="AX641" i="15"/>
  <c r="AX642" i="15"/>
  <c r="AX643" i="15"/>
  <c r="AX644" i="15"/>
  <c r="AX645" i="15"/>
  <c r="AX646" i="15"/>
  <c r="AX647" i="15"/>
  <c r="AX648" i="15"/>
  <c r="AX649" i="15"/>
  <c r="AX650" i="15"/>
  <c r="AX651" i="15"/>
  <c r="AX652" i="15"/>
  <c r="AX653" i="15"/>
  <c r="AX654" i="15"/>
  <c r="AX655" i="15"/>
  <c r="AX656" i="15"/>
  <c r="AX657" i="15"/>
  <c r="AX658" i="15"/>
  <c r="AX659" i="15"/>
  <c r="AX660" i="15"/>
  <c r="AX661" i="15"/>
  <c r="AX662" i="15"/>
  <c r="AX663" i="15"/>
  <c r="AX664" i="15"/>
  <c r="AX665" i="15"/>
  <c r="AX666" i="15"/>
  <c r="AX667" i="15"/>
  <c r="AX668" i="15"/>
  <c r="AX669" i="15"/>
  <c r="AX670" i="15"/>
  <c r="AX671" i="15"/>
  <c r="AX672" i="15"/>
  <c r="AX673" i="15"/>
  <c r="AX674" i="15"/>
  <c r="AX675" i="15"/>
  <c r="AX676" i="15"/>
  <c r="AX677" i="15"/>
  <c r="AX678" i="15"/>
  <c r="AX679" i="15"/>
  <c r="AX680" i="15"/>
  <c r="AX681" i="15"/>
  <c r="AX682" i="15"/>
  <c r="AX683" i="15"/>
  <c r="AX684" i="15"/>
  <c r="AX685" i="15"/>
  <c r="AX686" i="15"/>
  <c r="AX687" i="15"/>
  <c r="AX688" i="15"/>
  <c r="AX689" i="15"/>
  <c r="AX690" i="15"/>
  <c r="AX691" i="15"/>
  <c r="AX692" i="15"/>
  <c r="AX693" i="15"/>
  <c r="AX694" i="15"/>
  <c r="AX695" i="15"/>
  <c r="AX696" i="15"/>
  <c r="AX697" i="15"/>
  <c r="AX698" i="15"/>
  <c r="AX699" i="15"/>
  <c r="AX700" i="15"/>
  <c r="AX701" i="15"/>
  <c r="AX702" i="15"/>
  <c r="AX703" i="15"/>
  <c r="AX704" i="15"/>
  <c r="AX705" i="15"/>
  <c r="AX706" i="15"/>
  <c r="AX707" i="15"/>
  <c r="AX708" i="15"/>
  <c r="AX709" i="15"/>
  <c r="AX710" i="15"/>
  <c r="AX711" i="15"/>
  <c r="AX712" i="15"/>
  <c r="AX713" i="15"/>
  <c r="AX714" i="15"/>
  <c r="AX715" i="15"/>
  <c r="AX716" i="15"/>
  <c r="AX717" i="15"/>
  <c r="AX718" i="15"/>
  <c r="AX719" i="15"/>
  <c r="AX720" i="15"/>
  <c r="AX721" i="15"/>
  <c r="AX722" i="15"/>
  <c r="AX723" i="15"/>
  <c r="AX724" i="15"/>
  <c r="AX725" i="15"/>
  <c r="AX726" i="15"/>
  <c r="AX727" i="15"/>
  <c r="AX728" i="15"/>
  <c r="AX729" i="15"/>
  <c r="AX730" i="15"/>
  <c r="AX731" i="15"/>
  <c r="AX732" i="15"/>
  <c r="AX733" i="15"/>
  <c r="AX734" i="15"/>
  <c r="AX735" i="15"/>
  <c r="AX736" i="15"/>
  <c r="AX737" i="15"/>
  <c r="AX738" i="15"/>
  <c r="AX739" i="15"/>
  <c r="AX740" i="15"/>
  <c r="AX741" i="15"/>
  <c r="AX742" i="15"/>
  <c r="AX743" i="15"/>
  <c r="AX744" i="15"/>
  <c r="AX745" i="15"/>
  <c r="AX746" i="15"/>
  <c r="AX747" i="15"/>
  <c r="AX748" i="15"/>
  <c r="AX749" i="15"/>
  <c r="AX750" i="15"/>
  <c r="AX751" i="15"/>
  <c r="AX752" i="15"/>
  <c r="AX753" i="15"/>
  <c r="AX754" i="15"/>
  <c r="AX755" i="15"/>
  <c r="AX756" i="15"/>
  <c r="AX757" i="15"/>
  <c r="AX758" i="15"/>
  <c r="AX759" i="15"/>
  <c r="AX760" i="15"/>
  <c r="AX761" i="15"/>
  <c r="AX762" i="15"/>
  <c r="AX763" i="15"/>
  <c r="AX764" i="15"/>
  <c r="AX765" i="15"/>
  <c r="AX766" i="15"/>
  <c r="AX767" i="15"/>
  <c r="AX768" i="15"/>
  <c r="AX769" i="15"/>
  <c r="AX770" i="15"/>
  <c r="AX771" i="15"/>
  <c r="AX772" i="15"/>
  <c r="AX773" i="15"/>
  <c r="AX774" i="15"/>
  <c r="AX775" i="15"/>
  <c r="AX776" i="15"/>
  <c r="AX777" i="15"/>
  <c r="AX778" i="15"/>
  <c r="AX779" i="15"/>
  <c r="AX780" i="15"/>
  <c r="AX781" i="15"/>
  <c r="AX782" i="15"/>
  <c r="AX783" i="15"/>
  <c r="AX784" i="15"/>
  <c r="AX785" i="15"/>
  <c r="AX786" i="15"/>
  <c r="AX787" i="15"/>
  <c r="AX788" i="15"/>
  <c r="AX789" i="15"/>
  <c r="AX790" i="15"/>
  <c r="AX791" i="15"/>
  <c r="AX792" i="15"/>
  <c r="AX793" i="15"/>
  <c r="AX794" i="15"/>
  <c r="AX795" i="15"/>
  <c r="AX796" i="15"/>
  <c r="AX797" i="15"/>
  <c r="AX798" i="15"/>
  <c r="AX799" i="15"/>
  <c r="AX800" i="15"/>
  <c r="AX801" i="15"/>
  <c r="AX802" i="15"/>
  <c r="AX803" i="15"/>
  <c r="AX804" i="15"/>
  <c r="AX805" i="15"/>
  <c r="AX806" i="15"/>
  <c r="AX807" i="15"/>
  <c r="AX808" i="15"/>
  <c r="AX809" i="15"/>
  <c r="AX810" i="15"/>
  <c r="AX811" i="15"/>
  <c r="AX812" i="15"/>
  <c r="AX813" i="15"/>
  <c r="AX814" i="15"/>
  <c r="AX815" i="15"/>
  <c r="AX816" i="15"/>
  <c r="AX817" i="15"/>
  <c r="AX818" i="15"/>
  <c r="AX819" i="15"/>
  <c r="AX820" i="15"/>
  <c r="AX821" i="15"/>
  <c r="AX822" i="15"/>
  <c r="AX823" i="15"/>
  <c r="AX824" i="15"/>
  <c r="AX825" i="15"/>
  <c r="AX826" i="15"/>
  <c r="AX827" i="15"/>
  <c r="AX828" i="15"/>
  <c r="AX829" i="15"/>
  <c r="AX830" i="15"/>
  <c r="AX831" i="15"/>
  <c r="AX832" i="15"/>
  <c r="AX833" i="15"/>
  <c r="AX834" i="15"/>
  <c r="AX835" i="15"/>
  <c r="AX836" i="15"/>
  <c r="AX837" i="15"/>
  <c r="AX838" i="15"/>
  <c r="AX839" i="15"/>
  <c r="AX840" i="15"/>
  <c r="AX841" i="15"/>
  <c r="AX842" i="15"/>
  <c r="AX843" i="15"/>
  <c r="AX844" i="15"/>
  <c r="AX845" i="15"/>
  <c r="AX846" i="15"/>
  <c r="AX847" i="15"/>
  <c r="AX848" i="15"/>
  <c r="AX849" i="15"/>
  <c r="AX850" i="15"/>
  <c r="AX851" i="15"/>
  <c r="AX852" i="15"/>
  <c r="AX853" i="15"/>
  <c r="AX854" i="15"/>
  <c r="AX855" i="15"/>
  <c r="AX856" i="15"/>
  <c r="AX857" i="15"/>
  <c r="AX858" i="15"/>
  <c r="AX859" i="15"/>
  <c r="AX860" i="15"/>
  <c r="AX861" i="15"/>
  <c r="AX862" i="15"/>
  <c r="AX863" i="15"/>
  <c r="AX864" i="15"/>
  <c r="AX865" i="15"/>
  <c r="AX866" i="15"/>
  <c r="AX867" i="15"/>
  <c r="AX868" i="15"/>
  <c r="AX869" i="15"/>
  <c r="AX870" i="15"/>
  <c r="AX871" i="15"/>
  <c r="AX872" i="15"/>
  <c r="AX873" i="15"/>
  <c r="AX874" i="15"/>
  <c r="AX875" i="15"/>
  <c r="AX876" i="15"/>
  <c r="AX877" i="15"/>
  <c r="AX878" i="15"/>
  <c r="AX879" i="15"/>
  <c r="AX880" i="15"/>
  <c r="AX881" i="15"/>
  <c r="AX882" i="15"/>
  <c r="AX883" i="15"/>
  <c r="AX884" i="15"/>
  <c r="AX885" i="15"/>
  <c r="AX886" i="15"/>
  <c r="AX887" i="15"/>
  <c r="AX888" i="15"/>
  <c r="AX889" i="15"/>
  <c r="AX890" i="15"/>
  <c r="AX891" i="15"/>
  <c r="AX892" i="15"/>
  <c r="AX893" i="15"/>
  <c r="AX894" i="15"/>
  <c r="AX895" i="15"/>
  <c r="AX896" i="15"/>
  <c r="AX897" i="15"/>
  <c r="AX898" i="15"/>
  <c r="AX899" i="15"/>
  <c r="AX900" i="15"/>
  <c r="AX901" i="15"/>
  <c r="AX902" i="15"/>
  <c r="AX903" i="15"/>
  <c r="AX904" i="15"/>
  <c r="AX905" i="15"/>
  <c r="AX906" i="15"/>
  <c r="AX907" i="15"/>
  <c r="AX908" i="15"/>
  <c r="AX909" i="15"/>
  <c r="AX910" i="15"/>
  <c r="AX911" i="15"/>
  <c r="AX912" i="15"/>
  <c r="AX913" i="15"/>
  <c r="AX914" i="15"/>
  <c r="AX915" i="15"/>
  <c r="AX916" i="15"/>
  <c r="AX917" i="15"/>
  <c r="AX918" i="15"/>
  <c r="AX919" i="15"/>
  <c r="AX920" i="15"/>
  <c r="AX921" i="15"/>
  <c r="AX922" i="15"/>
  <c r="AX923" i="15"/>
  <c r="AX924" i="15"/>
  <c r="AX925" i="15"/>
  <c r="AX926" i="15"/>
  <c r="AX927" i="15"/>
  <c r="AX928" i="15"/>
  <c r="AX929" i="15"/>
  <c r="AX930" i="15"/>
  <c r="AX931" i="15"/>
  <c r="AX932" i="15"/>
  <c r="AX933" i="15"/>
  <c r="AX934" i="15"/>
  <c r="AX935" i="15"/>
  <c r="AX936" i="15"/>
  <c r="AX937" i="15"/>
  <c r="AX938" i="15"/>
  <c r="AX939" i="15"/>
  <c r="AX940" i="15"/>
  <c r="AX941" i="15"/>
  <c r="AX942" i="15"/>
  <c r="AX943" i="15"/>
  <c r="AX944" i="15"/>
  <c r="AX945" i="15"/>
  <c r="AX946" i="15"/>
  <c r="AX947" i="15"/>
  <c r="AX948" i="15"/>
  <c r="AX949" i="15"/>
  <c r="AX950" i="15"/>
  <c r="AX951" i="15"/>
  <c r="AX952" i="15"/>
  <c r="AX953" i="15"/>
  <c r="AX954" i="15"/>
  <c r="AX955" i="15"/>
  <c r="AX956" i="15"/>
  <c r="AX957" i="15"/>
  <c r="AX958" i="15"/>
  <c r="AX959" i="15"/>
  <c r="AX960" i="15"/>
  <c r="AX961" i="15"/>
  <c r="AX962" i="15"/>
  <c r="AX963" i="15"/>
  <c r="AX964" i="15"/>
  <c r="AX965" i="15"/>
  <c r="AX966" i="15"/>
  <c r="AX967" i="15"/>
  <c r="AX968" i="15"/>
  <c r="AX969" i="15"/>
  <c r="AX970" i="15"/>
  <c r="AX971" i="15"/>
  <c r="AX972" i="15"/>
  <c r="AX973" i="15"/>
  <c r="AX974" i="15"/>
  <c r="AX975" i="15"/>
  <c r="AX976" i="15"/>
  <c r="AX977" i="15"/>
  <c r="AX978" i="15"/>
  <c r="AX979" i="15"/>
  <c r="AX980" i="15"/>
  <c r="AX981" i="15"/>
  <c r="AX982" i="15"/>
  <c r="AX983" i="15"/>
  <c r="AX984" i="15"/>
  <c r="AX985" i="15"/>
  <c r="AX986" i="15"/>
  <c r="AX987" i="15"/>
  <c r="AX988" i="15"/>
  <c r="AX989" i="15"/>
  <c r="AX990" i="15"/>
  <c r="AX991" i="15"/>
  <c r="AX992" i="15"/>
  <c r="AX993" i="15"/>
  <c r="AX994" i="15"/>
  <c r="AX995" i="15"/>
  <c r="AX996" i="15"/>
  <c r="AX997" i="15"/>
  <c r="AX998" i="15"/>
  <c r="AX999" i="15"/>
  <c r="AX1000" i="15"/>
  <c r="AX1001" i="15"/>
  <c r="AX1002" i="15"/>
  <c r="AX1003" i="15"/>
  <c r="AX1004" i="15"/>
  <c r="AX1005" i="15"/>
  <c r="AX1006" i="15"/>
  <c r="AX1007" i="15"/>
  <c r="AX1008" i="15"/>
  <c r="AX1009" i="15"/>
  <c r="AX1010" i="15"/>
  <c r="AX1011" i="15"/>
  <c r="AX1012" i="15"/>
  <c r="AX1013" i="15"/>
  <c r="AX1014" i="15"/>
  <c r="AX1015" i="15"/>
  <c r="AX1016" i="15"/>
  <c r="AX1017" i="15"/>
  <c r="AX1018" i="15"/>
  <c r="AX1019" i="15"/>
  <c r="AX1020" i="15"/>
  <c r="AX1021" i="15"/>
  <c r="AX1022" i="15"/>
  <c r="AX1023" i="15"/>
  <c r="AX1024" i="15"/>
  <c r="AX1025" i="15"/>
  <c r="AX1026" i="15"/>
  <c r="AX1027" i="15"/>
  <c r="AX1028" i="15"/>
  <c r="AX1029" i="15"/>
  <c r="AX1030" i="15"/>
  <c r="AX1031" i="15"/>
  <c r="AX1032" i="15"/>
  <c r="AX1033" i="15"/>
  <c r="AX1034" i="15"/>
  <c r="AX1035" i="15"/>
  <c r="AX1036" i="15"/>
  <c r="AX1037" i="15"/>
  <c r="AX1038" i="15"/>
  <c r="AX1039" i="15"/>
  <c r="AX1040" i="15"/>
  <c r="AX1041" i="15"/>
  <c r="AX1042" i="15"/>
  <c r="AX1043" i="15"/>
  <c r="AX1044" i="15"/>
  <c r="AX1045" i="15"/>
  <c r="AX1046" i="15"/>
  <c r="AX1047" i="15"/>
  <c r="AX1048" i="15"/>
  <c r="AX1049" i="15"/>
  <c r="AX1050" i="15"/>
  <c r="AX1051" i="15"/>
  <c r="AX1052" i="15"/>
  <c r="AX1053" i="15"/>
  <c r="AX1054" i="15"/>
  <c r="AX1055" i="15"/>
  <c r="AX1056" i="15"/>
  <c r="AX1057" i="15"/>
  <c r="AX1058" i="15"/>
  <c r="AX1059" i="15"/>
  <c r="AX1060" i="15"/>
  <c r="AX1061" i="15"/>
  <c r="AX1062" i="15"/>
  <c r="AX1063" i="15"/>
  <c r="AX1064" i="15"/>
  <c r="AX1065" i="15"/>
  <c r="AX1066" i="15"/>
  <c r="AX1067" i="15"/>
  <c r="AX10" i="15"/>
  <c r="L11" i="15" l="1"/>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C29" i="28"/>
  <c r="C28" i="28"/>
  <c r="E10" i="29" l="1"/>
  <c r="E11" i="29"/>
  <c r="E12" i="29"/>
  <c r="E13" i="29"/>
  <c r="E14" i="29"/>
  <c r="E15" i="29"/>
  <c r="E16" i="29"/>
  <c r="E17" i="29"/>
  <c r="E18" i="29"/>
  <c r="E19" i="29"/>
  <c r="E20" i="29"/>
  <c r="E21" i="29"/>
  <c r="H1" i="2"/>
  <c r="F1" i="2"/>
  <c r="J308" i="24" l="1"/>
  <c r="F309" i="24"/>
  <c r="H309" i="24"/>
  <c r="E310" i="24"/>
  <c r="G310" i="24"/>
  <c r="D311" i="24"/>
  <c r="F311" i="24"/>
  <c r="C312" i="24"/>
  <c r="E312" i="24"/>
  <c r="M312" i="24"/>
  <c r="D313" i="24"/>
  <c r="K313" i="24"/>
  <c r="I314" i="24"/>
  <c r="K314" i="24"/>
  <c r="G307" i="24"/>
  <c r="K1068" i="3"/>
  <c r="H361" i="6"/>
  <c r="J361" i="6" s="1"/>
  <c r="K1069" i="3"/>
  <c r="A11" i="3"/>
  <c r="F11" i="3"/>
  <c r="I11" i="3" s="1"/>
  <c r="R11" i="15" s="1"/>
  <c r="G11" i="3"/>
  <c r="N11" i="3" s="1"/>
  <c r="A12" i="3"/>
  <c r="F12" i="3"/>
  <c r="I12" i="3" s="1"/>
  <c r="R12" i="15" s="1"/>
  <c r="G12" i="3"/>
  <c r="N12" i="3" s="1"/>
  <c r="A13" i="3"/>
  <c r="F13" i="3"/>
  <c r="I13" i="3" s="1"/>
  <c r="G13" i="3"/>
  <c r="N13" i="3" s="1"/>
  <c r="A14" i="3"/>
  <c r="F14" i="3"/>
  <c r="I14" i="3" s="1"/>
  <c r="R14" i="15" s="1"/>
  <c r="G14" i="3"/>
  <c r="N14" i="3" s="1"/>
  <c r="A15" i="3"/>
  <c r="F15" i="3"/>
  <c r="I15" i="3" s="1"/>
  <c r="G15" i="3"/>
  <c r="N15" i="3" s="1"/>
  <c r="A16" i="3"/>
  <c r="H16" i="3" s="1"/>
  <c r="F16" i="3"/>
  <c r="I16" i="3" s="1"/>
  <c r="R16" i="15" s="1"/>
  <c r="G16" i="3"/>
  <c r="N16" i="3" s="1"/>
  <c r="A17" i="3"/>
  <c r="F17" i="3"/>
  <c r="I17" i="3" s="1"/>
  <c r="R17" i="15" s="1"/>
  <c r="G17" i="3"/>
  <c r="N17" i="3" s="1"/>
  <c r="A18" i="3"/>
  <c r="F18" i="3"/>
  <c r="I18" i="3" s="1"/>
  <c r="R18" i="15" s="1"/>
  <c r="G18" i="3"/>
  <c r="N18" i="3" s="1"/>
  <c r="A19" i="3"/>
  <c r="F19" i="3"/>
  <c r="I19" i="3" s="1"/>
  <c r="R19" i="15" s="1"/>
  <c r="G19" i="3"/>
  <c r="N19" i="3" s="1"/>
  <c r="A20" i="3"/>
  <c r="F20" i="3"/>
  <c r="I20" i="3" s="1"/>
  <c r="G20" i="3"/>
  <c r="N20" i="3" s="1"/>
  <c r="A21" i="3"/>
  <c r="F21" i="3"/>
  <c r="I21" i="3" s="1"/>
  <c r="G21" i="3"/>
  <c r="N21" i="3" s="1"/>
  <c r="A22" i="3"/>
  <c r="H22" i="3" s="1"/>
  <c r="F22" i="3"/>
  <c r="I22" i="3" s="1"/>
  <c r="G22" i="3"/>
  <c r="N22" i="3" s="1"/>
  <c r="A23" i="3"/>
  <c r="F23" i="3"/>
  <c r="I23" i="3" s="1"/>
  <c r="G23" i="3"/>
  <c r="N23" i="3" s="1"/>
  <c r="A24" i="3"/>
  <c r="F24" i="3"/>
  <c r="G24" i="3"/>
  <c r="N24" i="3" s="1"/>
  <c r="A25" i="3"/>
  <c r="F25" i="3"/>
  <c r="G25" i="3"/>
  <c r="N25" i="3" s="1"/>
  <c r="A26" i="3"/>
  <c r="F26" i="3"/>
  <c r="I26" i="3" s="1"/>
  <c r="G26" i="3"/>
  <c r="N26" i="3" s="1"/>
  <c r="A27" i="3"/>
  <c r="H27" i="3" s="1"/>
  <c r="F27" i="3"/>
  <c r="I27" i="3" s="1"/>
  <c r="R27" i="15" s="1"/>
  <c r="G27" i="3"/>
  <c r="N27" i="3" s="1"/>
  <c r="A28" i="3"/>
  <c r="H28" i="3" s="1"/>
  <c r="F28" i="3"/>
  <c r="I28" i="3" s="1"/>
  <c r="G28" i="3"/>
  <c r="N28" i="3" s="1"/>
  <c r="A29" i="3"/>
  <c r="F29" i="3"/>
  <c r="I29" i="3" s="1"/>
  <c r="G29" i="3"/>
  <c r="N29" i="3" s="1"/>
  <c r="A30" i="3"/>
  <c r="H30" i="3" s="1"/>
  <c r="F30" i="3"/>
  <c r="I30" i="3" s="1"/>
  <c r="G30" i="3"/>
  <c r="N30" i="3" s="1"/>
  <c r="A31" i="3"/>
  <c r="F31" i="3"/>
  <c r="I31" i="3" s="1"/>
  <c r="G31" i="3"/>
  <c r="N31" i="3" s="1"/>
  <c r="A32" i="3"/>
  <c r="F32" i="3"/>
  <c r="I32" i="3" s="1"/>
  <c r="G32" i="3"/>
  <c r="A33" i="3"/>
  <c r="F33" i="3"/>
  <c r="I33" i="3" s="1"/>
  <c r="G33" i="3"/>
  <c r="N33" i="3" s="1"/>
  <c r="A34" i="3"/>
  <c r="H34" i="3" s="1"/>
  <c r="F34" i="3"/>
  <c r="I34" i="3" s="1"/>
  <c r="G34" i="3"/>
  <c r="N34" i="3" s="1"/>
  <c r="A35" i="3"/>
  <c r="F35" i="3"/>
  <c r="I35" i="3" s="1"/>
  <c r="G35" i="3"/>
  <c r="N35" i="3" s="1"/>
  <c r="A36" i="3"/>
  <c r="F36" i="3"/>
  <c r="I36" i="3" s="1"/>
  <c r="G36" i="3"/>
  <c r="N36" i="3" s="1"/>
  <c r="A37" i="3"/>
  <c r="F37" i="3"/>
  <c r="I37" i="3" s="1"/>
  <c r="G37" i="3"/>
  <c r="N37" i="3" s="1"/>
  <c r="A38" i="3"/>
  <c r="H38" i="3" s="1"/>
  <c r="F38" i="3"/>
  <c r="I38" i="3" s="1"/>
  <c r="G38" i="3"/>
  <c r="A39" i="3"/>
  <c r="F39" i="3"/>
  <c r="I39" i="3" s="1"/>
  <c r="G39" i="3"/>
  <c r="N39" i="3" s="1"/>
  <c r="A40" i="3"/>
  <c r="H40" i="3" s="1"/>
  <c r="F40" i="3"/>
  <c r="I40" i="3" s="1"/>
  <c r="G40" i="3"/>
  <c r="N40" i="3" s="1"/>
  <c r="A41" i="3"/>
  <c r="H41" i="3" s="1"/>
  <c r="F41" i="3"/>
  <c r="I41" i="3" s="1"/>
  <c r="G41" i="3"/>
  <c r="N41" i="3" s="1"/>
  <c r="A42" i="3"/>
  <c r="H42" i="3" s="1"/>
  <c r="F42" i="3"/>
  <c r="I42" i="3" s="1"/>
  <c r="G42" i="3"/>
  <c r="N42" i="3" s="1"/>
  <c r="A43" i="3"/>
  <c r="F43" i="3"/>
  <c r="I43" i="3" s="1"/>
  <c r="G43" i="3"/>
  <c r="N43" i="3" s="1"/>
  <c r="A44" i="3"/>
  <c r="F44" i="3"/>
  <c r="I44" i="3" s="1"/>
  <c r="G44" i="3"/>
  <c r="N44" i="3" s="1"/>
  <c r="A45" i="3"/>
  <c r="F45" i="3"/>
  <c r="I45" i="3" s="1"/>
  <c r="G45" i="3"/>
  <c r="N45" i="3" s="1"/>
  <c r="A46" i="3"/>
  <c r="F46" i="3"/>
  <c r="I46" i="3" s="1"/>
  <c r="G46" i="3"/>
  <c r="N46" i="3" s="1"/>
  <c r="A47" i="3"/>
  <c r="F47" i="3"/>
  <c r="I47" i="3" s="1"/>
  <c r="G47" i="3"/>
  <c r="N47" i="3" s="1"/>
  <c r="A48" i="3"/>
  <c r="F48" i="3"/>
  <c r="I48" i="3" s="1"/>
  <c r="G48" i="3"/>
  <c r="N48" i="3" s="1"/>
  <c r="A49" i="3"/>
  <c r="H49" i="3" s="1"/>
  <c r="F49" i="3"/>
  <c r="I49" i="3" s="1"/>
  <c r="R49" i="15" s="1"/>
  <c r="G49" i="3"/>
  <c r="N49" i="3" s="1"/>
  <c r="A50" i="3"/>
  <c r="F50" i="3"/>
  <c r="I50" i="3" s="1"/>
  <c r="G50" i="3"/>
  <c r="A51" i="3"/>
  <c r="F51" i="3"/>
  <c r="I51" i="3" s="1"/>
  <c r="G51" i="3"/>
  <c r="N51" i="3" s="1"/>
  <c r="A52" i="3"/>
  <c r="F52" i="3"/>
  <c r="I52" i="3" s="1"/>
  <c r="G52" i="3"/>
  <c r="N52" i="3" s="1"/>
  <c r="A53" i="3"/>
  <c r="H53" i="3" s="1"/>
  <c r="F53" i="3"/>
  <c r="I53" i="3" s="1"/>
  <c r="G53" i="3"/>
  <c r="N53" i="3" s="1"/>
  <c r="A54" i="3"/>
  <c r="H54" i="3" s="1"/>
  <c r="F54" i="3"/>
  <c r="I54" i="3" s="1"/>
  <c r="G54" i="3"/>
  <c r="N54" i="3" s="1"/>
  <c r="A55" i="3"/>
  <c r="F55" i="3"/>
  <c r="I55" i="3" s="1"/>
  <c r="G55" i="3"/>
  <c r="N55" i="3" s="1"/>
  <c r="A56" i="3"/>
  <c r="F56" i="3"/>
  <c r="I56" i="3" s="1"/>
  <c r="G56" i="3"/>
  <c r="A57" i="3"/>
  <c r="H57" i="3" s="1"/>
  <c r="F57" i="3"/>
  <c r="I57" i="3" s="1"/>
  <c r="R57" i="15" s="1"/>
  <c r="G57" i="3"/>
  <c r="N57" i="3" s="1"/>
  <c r="A58" i="3"/>
  <c r="F58" i="3"/>
  <c r="I58" i="3" s="1"/>
  <c r="G58" i="3"/>
  <c r="N58" i="3" s="1"/>
  <c r="A59" i="3"/>
  <c r="H59" i="3" s="1"/>
  <c r="F59" i="3"/>
  <c r="I59" i="3" s="1"/>
  <c r="G59" i="3"/>
  <c r="N59" i="3" s="1"/>
  <c r="A60" i="3"/>
  <c r="F60" i="3"/>
  <c r="I60" i="3" s="1"/>
  <c r="G60" i="3"/>
  <c r="N60" i="3" s="1"/>
  <c r="A61" i="3"/>
  <c r="H61" i="3" s="1"/>
  <c r="F61" i="3"/>
  <c r="I61" i="3" s="1"/>
  <c r="G61" i="3"/>
  <c r="A62" i="3"/>
  <c r="F62" i="3"/>
  <c r="I62" i="3" s="1"/>
  <c r="G62" i="3"/>
  <c r="N62" i="3" s="1"/>
  <c r="A63" i="3"/>
  <c r="F63" i="3"/>
  <c r="I63" i="3" s="1"/>
  <c r="G63" i="3"/>
  <c r="N63" i="3" s="1"/>
  <c r="A64" i="3"/>
  <c r="H64" i="3" s="1"/>
  <c r="F64" i="3"/>
  <c r="I64" i="3" s="1"/>
  <c r="G64" i="3"/>
  <c r="N64" i="3" s="1"/>
  <c r="A65" i="3"/>
  <c r="F65" i="3"/>
  <c r="I65" i="3" s="1"/>
  <c r="G65" i="3"/>
  <c r="N65" i="3" s="1"/>
  <c r="A66" i="3"/>
  <c r="F66" i="3"/>
  <c r="I66" i="3" s="1"/>
  <c r="G66" i="3"/>
  <c r="N66" i="3" s="1"/>
  <c r="A67" i="3"/>
  <c r="F67" i="3"/>
  <c r="I67" i="3" s="1"/>
  <c r="G67" i="3"/>
  <c r="N67" i="3" s="1"/>
  <c r="A68" i="3"/>
  <c r="F68" i="3"/>
  <c r="I68" i="3" s="1"/>
  <c r="G68" i="3"/>
  <c r="N68" i="3" s="1"/>
  <c r="A69" i="3"/>
  <c r="F69" i="3"/>
  <c r="I69" i="3" s="1"/>
  <c r="G69" i="3"/>
  <c r="N69" i="3" s="1"/>
  <c r="A70" i="3"/>
  <c r="F70" i="3"/>
  <c r="I70" i="3" s="1"/>
  <c r="G70" i="3"/>
  <c r="N70" i="3" s="1"/>
  <c r="A71" i="3"/>
  <c r="F71" i="3"/>
  <c r="I71" i="3" s="1"/>
  <c r="G71" i="3"/>
  <c r="N71" i="3" s="1"/>
  <c r="A72" i="3"/>
  <c r="F72" i="3"/>
  <c r="I72" i="3" s="1"/>
  <c r="G72" i="3"/>
  <c r="N72" i="3" s="1"/>
  <c r="A73" i="3"/>
  <c r="F73" i="3"/>
  <c r="I73" i="3" s="1"/>
  <c r="G73" i="3"/>
  <c r="N73" i="3" s="1"/>
  <c r="A74" i="3"/>
  <c r="F74" i="3"/>
  <c r="I74" i="3" s="1"/>
  <c r="G74" i="3"/>
  <c r="N74" i="3" s="1"/>
  <c r="A75" i="3"/>
  <c r="F75" i="3"/>
  <c r="I75" i="3" s="1"/>
  <c r="G75" i="3"/>
  <c r="N75" i="3" s="1"/>
  <c r="A76" i="3"/>
  <c r="H76" i="3" s="1"/>
  <c r="F76" i="3"/>
  <c r="I76" i="3" s="1"/>
  <c r="G76" i="3"/>
  <c r="N76" i="3" s="1"/>
  <c r="A77" i="3"/>
  <c r="F77" i="3"/>
  <c r="I77" i="3" s="1"/>
  <c r="G77" i="3"/>
  <c r="N77" i="3" s="1"/>
  <c r="A78" i="3"/>
  <c r="H78" i="3" s="1"/>
  <c r="F78" i="3"/>
  <c r="I78" i="3" s="1"/>
  <c r="G78" i="3"/>
  <c r="K78" i="3" s="1"/>
  <c r="A79" i="3"/>
  <c r="F79" i="3"/>
  <c r="I79" i="3" s="1"/>
  <c r="G79" i="3"/>
  <c r="N79" i="3" s="1"/>
  <c r="A80" i="3"/>
  <c r="F80" i="3"/>
  <c r="I80" i="3" s="1"/>
  <c r="G80" i="3"/>
  <c r="N80" i="3" s="1"/>
  <c r="A81" i="3"/>
  <c r="H81" i="3" s="1"/>
  <c r="F81" i="3"/>
  <c r="I81" i="3" s="1"/>
  <c r="G81" i="3"/>
  <c r="N81" i="3" s="1"/>
  <c r="A82" i="3"/>
  <c r="F82" i="3"/>
  <c r="I82" i="3" s="1"/>
  <c r="G82" i="3"/>
  <c r="N82" i="3" s="1"/>
  <c r="A83" i="3"/>
  <c r="F83" i="3"/>
  <c r="I83" i="3" s="1"/>
  <c r="G83" i="3"/>
  <c r="N83" i="3" s="1"/>
  <c r="A84" i="3"/>
  <c r="F84" i="3"/>
  <c r="I84" i="3" s="1"/>
  <c r="G84" i="3"/>
  <c r="N84" i="3" s="1"/>
  <c r="A85" i="3"/>
  <c r="F85" i="3"/>
  <c r="I85" i="3" s="1"/>
  <c r="G85" i="3"/>
  <c r="A86" i="3"/>
  <c r="F86" i="3"/>
  <c r="I86" i="3" s="1"/>
  <c r="G86" i="3"/>
  <c r="N86" i="3" s="1"/>
  <c r="A87" i="3"/>
  <c r="F87" i="3"/>
  <c r="I87" i="3" s="1"/>
  <c r="G87" i="3"/>
  <c r="N87" i="3" s="1"/>
  <c r="A88" i="3"/>
  <c r="F88" i="3"/>
  <c r="I88" i="3" s="1"/>
  <c r="G88" i="3"/>
  <c r="N88" i="3" s="1"/>
  <c r="A89" i="3"/>
  <c r="F89" i="3"/>
  <c r="I89" i="3" s="1"/>
  <c r="G89" i="3"/>
  <c r="N89" i="3" s="1"/>
  <c r="A90" i="3"/>
  <c r="F90" i="3"/>
  <c r="I90" i="3" s="1"/>
  <c r="G90" i="3"/>
  <c r="N90" i="3" s="1"/>
  <c r="A91" i="3"/>
  <c r="F91" i="3"/>
  <c r="I91" i="3" s="1"/>
  <c r="G91" i="3"/>
  <c r="N91" i="3" s="1"/>
  <c r="A92" i="3"/>
  <c r="F92" i="3"/>
  <c r="I92" i="3" s="1"/>
  <c r="G92" i="3"/>
  <c r="N92" i="3" s="1"/>
  <c r="A93" i="3"/>
  <c r="F93" i="3"/>
  <c r="I93" i="3" s="1"/>
  <c r="G93" i="3"/>
  <c r="N93" i="3" s="1"/>
  <c r="A94" i="3"/>
  <c r="F94" i="3"/>
  <c r="I94" i="3" s="1"/>
  <c r="G94" i="3"/>
  <c r="N94" i="3" s="1"/>
  <c r="A95" i="3"/>
  <c r="F95" i="3"/>
  <c r="I95" i="3" s="1"/>
  <c r="G95" i="3"/>
  <c r="N95" i="3" s="1"/>
  <c r="A96" i="3"/>
  <c r="F96" i="3"/>
  <c r="I96" i="3" s="1"/>
  <c r="G96" i="3"/>
  <c r="N96" i="3" s="1"/>
  <c r="A97" i="3"/>
  <c r="F97" i="3"/>
  <c r="I97" i="3" s="1"/>
  <c r="G97" i="3"/>
  <c r="A98" i="3"/>
  <c r="F98" i="3"/>
  <c r="I98" i="3" s="1"/>
  <c r="G98" i="3"/>
  <c r="N98" i="3" s="1"/>
  <c r="A99" i="3"/>
  <c r="F99" i="3"/>
  <c r="I99" i="3" s="1"/>
  <c r="G99" i="3"/>
  <c r="N99" i="3" s="1"/>
  <c r="A100" i="3"/>
  <c r="F100" i="3"/>
  <c r="I100" i="3" s="1"/>
  <c r="G100" i="3"/>
  <c r="N100" i="3" s="1"/>
  <c r="A101" i="3"/>
  <c r="F101" i="3"/>
  <c r="I101" i="3" s="1"/>
  <c r="G101" i="3"/>
  <c r="N101" i="3" s="1"/>
  <c r="A102" i="3"/>
  <c r="H102" i="3" s="1"/>
  <c r="F102" i="3"/>
  <c r="I102" i="3" s="1"/>
  <c r="G102" i="3"/>
  <c r="N102" i="3" s="1"/>
  <c r="A103" i="3"/>
  <c r="F103" i="3"/>
  <c r="I103" i="3" s="1"/>
  <c r="G103" i="3"/>
  <c r="N103" i="3" s="1"/>
  <c r="A104" i="3"/>
  <c r="F104" i="3"/>
  <c r="I104" i="3" s="1"/>
  <c r="G104" i="3"/>
  <c r="N104" i="3" s="1"/>
  <c r="A105" i="3"/>
  <c r="F105" i="3"/>
  <c r="I105" i="3" s="1"/>
  <c r="G105" i="3"/>
  <c r="N105" i="3" s="1"/>
  <c r="A106" i="3"/>
  <c r="F106" i="3"/>
  <c r="I106" i="3" s="1"/>
  <c r="G106" i="3"/>
  <c r="N106" i="3" s="1"/>
  <c r="A107" i="3"/>
  <c r="F107" i="3"/>
  <c r="I107" i="3" s="1"/>
  <c r="G107" i="3"/>
  <c r="N107" i="3" s="1"/>
  <c r="A108" i="3"/>
  <c r="F108" i="3"/>
  <c r="I108" i="3" s="1"/>
  <c r="G108" i="3"/>
  <c r="A109" i="3"/>
  <c r="F109" i="3"/>
  <c r="I109" i="3" s="1"/>
  <c r="G109" i="3"/>
  <c r="A110" i="3"/>
  <c r="F110" i="3"/>
  <c r="I110" i="3" s="1"/>
  <c r="R110" i="15" s="1"/>
  <c r="G110" i="3"/>
  <c r="N110" i="3" s="1"/>
  <c r="A111" i="3"/>
  <c r="F111" i="3"/>
  <c r="I111" i="3" s="1"/>
  <c r="G111" i="3"/>
  <c r="N111" i="3" s="1"/>
  <c r="A112" i="3"/>
  <c r="F112" i="3"/>
  <c r="I112" i="3" s="1"/>
  <c r="G112" i="3"/>
  <c r="N112" i="3" s="1"/>
  <c r="A113" i="3"/>
  <c r="F113" i="3"/>
  <c r="I113" i="3" s="1"/>
  <c r="R113" i="15" s="1"/>
  <c r="G113" i="3"/>
  <c r="N113" i="3" s="1"/>
  <c r="A114" i="3"/>
  <c r="F114" i="3"/>
  <c r="I114" i="3" s="1"/>
  <c r="G114" i="3"/>
  <c r="N114" i="3" s="1"/>
  <c r="A115" i="3"/>
  <c r="H115" i="3" s="1"/>
  <c r="F115" i="3"/>
  <c r="I115" i="3" s="1"/>
  <c r="R115" i="15" s="1"/>
  <c r="G115" i="3"/>
  <c r="N115" i="3" s="1"/>
  <c r="A116" i="3"/>
  <c r="H116" i="3" s="1"/>
  <c r="F116" i="3"/>
  <c r="I116" i="3" s="1"/>
  <c r="G116" i="3"/>
  <c r="N116" i="3" s="1"/>
  <c r="A117" i="3"/>
  <c r="H117" i="3" s="1"/>
  <c r="F117" i="3"/>
  <c r="I117" i="3" s="1"/>
  <c r="G117" i="3"/>
  <c r="N117" i="3" s="1"/>
  <c r="A118" i="3"/>
  <c r="H118" i="3" s="1"/>
  <c r="F118" i="3"/>
  <c r="I118" i="3" s="1"/>
  <c r="G118" i="3"/>
  <c r="K118" i="3" s="1"/>
  <c r="A119" i="3"/>
  <c r="H119" i="3" s="1"/>
  <c r="F119" i="3"/>
  <c r="I119" i="3" s="1"/>
  <c r="G119" i="3"/>
  <c r="N119" i="3" s="1"/>
  <c r="A120" i="3"/>
  <c r="F120" i="3"/>
  <c r="I120" i="3" s="1"/>
  <c r="G120" i="3"/>
  <c r="N120" i="3" s="1"/>
  <c r="A121" i="3"/>
  <c r="F121" i="3"/>
  <c r="I121" i="3" s="1"/>
  <c r="G121" i="3"/>
  <c r="N121" i="3" s="1"/>
  <c r="A122" i="3"/>
  <c r="F122" i="3"/>
  <c r="I122" i="3" s="1"/>
  <c r="G122" i="3"/>
  <c r="N122" i="3" s="1"/>
  <c r="A123" i="3"/>
  <c r="F123" i="3"/>
  <c r="I123" i="3" s="1"/>
  <c r="G123" i="3"/>
  <c r="N123" i="3" s="1"/>
  <c r="A124" i="3"/>
  <c r="F124" i="3"/>
  <c r="I124" i="3" s="1"/>
  <c r="G124" i="3"/>
  <c r="N124" i="3" s="1"/>
  <c r="A125" i="3"/>
  <c r="F125" i="3"/>
  <c r="I125" i="3" s="1"/>
  <c r="G125" i="3"/>
  <c r="N125" i="3" s="1"/>
  <c r="A126" i="3"/>
  <c r="H126" i="3" s="1"/>
  <c r="F126" i="3"/>
  <c r="I126" i="3" s="1"/>
  <c r="G126" i="3"/>
  <c r="N126" i="3" s="1"/>
  <c r="A127" i="3"/>
  <c r="H127" i="3" s="1"/>
  <c r="F127" i="3"/>
  <c r="I127" i="3" s="1"/>
  <c r="G127" i="3"/>
  <c r="N127" i="3" s="1"/>
  <c r="A128" i="3"/>
  <c r="F128" i="3"/>
  <c r="I128" i="3" s="1"/>
  <c r="G128" i="3"/>
  <c r="N128" i="3" s="1"/>
  <c r="A129" i="3"/>
  <c r="H129" i="3" s="1"/>
  <c r="F129" i="3"/>
  <c r="I129" i="3" s="1"/>
  <c r="G129" i="3"/>
  <c r="N129" i="3" s="1"/>
  <c r="A130" i="3"/>
  <c r="F130" i="3"/>
  <c r="I130" i="3" s="1"/>
  <c r="G130" i="3"/>
  <c r="N130" i="3" s="1"/>
  <c r="A131" i="3"/>
  <c r="H131" i="3" s="1"/>
  <c r="F131" i="3"/>
  <c r="I131" i="3" s="1"/>
  <c r="G131" i="3"/>
  <c r="N131" i="3" s="1"/>
  <c r="A132" i="3"/>
  <c r="F132" i="3"/>
  <c r="I132" i="3" s="1"/>
  <c r="G132" i="3"/>
  <c r="N132" i="3" s="1"/>
  <c r="A133" i="3"/>
  <c r="H133" i="3" s="1"/>
  <c r="F133" i="3"/>
  <c r="I133" i="3" s="1"/>
  <c r="G133" i="3"/>
  <c r="N133" i="3" s="1"/>
  <c r="A134" i="3"/>
  <c r="F134" i="3"/>
  <c r="I134" i="3" s="1"/>
  <c r="G134" i="3"/>
  <c r="N134" i="3" s="1"/>
  <c r="A135" i="3"/>
  <c r="H135" i="3" s="1"/>
  <c r="F135" i="3"/>
  <c r="I135" i="3" s="1"/>
  <c r="G135" i="3"/>
  <c r="N135" i="3" s="1"/>
  <c r="A136" i="3"/>
  <c r="F136" i="3"/>
  <c r="I136" i="3" s="1"/>
  <c r="G136" i="3"/>
  <c r="N136" i="3" s="1"/>
  <c r="A137" i="3"/>
  <c r="F137" i="3"/>
  <c r="I137" i="3" s="1"/>
  <c r="G137" i="3"/>
  <c r="N137" i="3" s="1"/>
  <c r="A138" i="3"/>
  <c r="F138" i="3"/>
  <c r="I138" i="3" s="1"/>
  <c r="G138" i="3"/>
  <c r="N138" i="3" s="1"/>
  <c r="A139" i="3"/>
  <c r="F139" i="3"/>
  <c r="I139" i="3" s="1"/>
  <c r="G139" i="3"/>
  <c r="N139" i="3" s="1"/>
  <c r="A140" i="3"/>
  <c r="F140" i="3"/>
  <c r="I140" i="3" s="1"/>
  <c r="G140" i="3"/>
  <c r="A141" i="3"/>
  <c r="H141" i="3" s="1"/>
  <c r="F141" i="3"/>
  <c r="I141" i="3" s="1"/>
  <c r="G141" i="3"/>
  <c r="N141" i="3" s="1"/>
  <c r="A142" i="3"/>
  <c r="F142" i="3"/>
  <c r="I142" i="3" s="1"/>
  <c r="G142" i="3"/>
  <c r="N142" i="3" s="1"/>
  <c r="A143" i="3"/>
  <c r="H143" i="3" s="1"/>
  <c r="F143" i="3"/>
  <c r="I143" i="3" s="1"/>
  <c r="G143" i="3"/>
  <c r="A144" i="3"/>
  <c r="H144" i="3" s="1"/>
  <c r="F144" i="3"/>
  <c r="I144" i="3" s="1"/>
  <c r="G144" i="3"/>
  <c r="N144" i="3" s="1"/>
  <c r="A145" i="3"/>
  <c r="H145" i="3" s="1"/>
  <c r="F145" i="3"/>
  <c r="I145" i="3" s="1"/>
  <c r="G145" i="3"/>
  <c r="N145" i="3" s="1"/>
  <c r="A146" i="3"/>
  <c r="F146" i="3"/>
  <c r="I146" i="3" s="1"/>
  <c r="G146" i="3"/>
  <c r="N146" i="3" s="1"/>
  <c r="A147" i="3"/>
  <c r="F147" i="3"/>
  <c r="I147" i="3" s="1"/>
  <c r="G147" i="3"/>
  <c r="N147" i="3" s="1"/>
  <c r="A148" i="3"/>
  <c r="F148" i="3"/>
  <c r="I148" i="3" s="1"/>
  <c r="G148" i="3"/>
  <c r="N148" i="3" s="1"/>
  <c r="A149" i="3"/>
  <c r="F149" i="3"/>
  <c r="I149" i="3" s="1"/>
  <c r="R149" i="15" s="1"/>
  <c r="G149" i="3"/>
  <c r="N149" i="3" s="1"/>
  <c r="A150" i="3"/>
  <c r="F150" i="3"/>
  <c r="I150" i="3" s="1"/>
  <c r="G150" i="3"/>
  <c r="N150" i="3" s="1"/>
  <c r="A151" i="3"/>
  <c r="F151" i="3"/>
  <c r="I151" i="3" s="1"/>
  <c r="G151" i="3"/>
  <c r="N151" i="3" s="1"/>
  <c r="A152" i="3"/>
  <c r="F152" i="3"/>
  <c r="I152" i="3" s="1"/>
  <c r="G152" i="3"/>
  <c r="A153" i="3"/>
  <c r="H153" i="3" s="1"/>
  <c r="F153" i="3"/>
  <c r="I153" i="3" s="1"/>
  <c r="G153" i="3"/>
  <c r="N153" i="3" s="1"/>
  <c r="A154" i="3"/>
  <c r="F154" i="3"/>
  <c r="I154" i="3" s="1"/>
  <c r="G154" i="3"/>
  <c r="N154" i="3" s="1"/>
  <c r="A155" i="3"/>
  <c r="H155" i="3" s="1"/>
  <c r="F155" i="3"/>
  <c r="I155" i="3" s="1"/>
  <c r="G155" i="3"/>
  <c r="N155" i="3" s="1"/>
  <c r="A156" i="3"/>
  <c r="F156" i="3"/>
  <c r="I156" i="3" s="1"/>
  <c r="G156" i="3"/>
  <c r="N156" i="3" s="1"/>
  <c r="A157" i="3"/>
  <c r="H157" i="3" s="1"/>
  <c r="F157" i="3"/>
  <c r="I157" i="3" s="1"/>
  <c r="R157" i="15" s="1"/>
  <c r="G157" i="3"/>
  <c r="N157" i="3" s="1"/>
  <c r="A158" i="3"/>
  <c r="F158" i="3"/>
  <c r="I158" i="3" s="1"/>
  <c r="G158" i="3"/>
  <c r="N158" i="3" s="1"/>
  <c r="A159" i="3"/>
  <c r="H159" i="3" s="1"/>
  <c r="F159" i="3"/>
  <c r="I159" i="3" s="1"/>
  <c r="G159" i="3"/>
  <c r="N159" i="3" s="1"/>
  <c r="A160" i="3"/>
  <c r="F160" i="3"/>
  <c r="I160" i="3" s="1"/>
  <c r="G160" i="3"/>
  <c r="N160" i="3" s="1"/>
  <c r="A161" i="3"/>
  <c r="H161" i="3" s="1"/>
  <c r="F161" i="3"/>
  <c r="I161" i="3" s="1"/>
  <c r="G161" i="3"/>
  <c r="N161" i="3" s="1"/>
  <c r="A162" i="3"/>
  <c r="F162" i="3"/>
  <c r="I162" i="3" s="1"/>
  <c r="G162" i="3"/>
  <c r="N162" i="3" s="1"/>
  <c r="A163" i="3"/>
  <c r="H163" i="3" s="1"/>
  <c r="F163" i="3"/>
  <c r="I163" i="3" s="1"/>
  <c r="G163" i="3"/>
  <c r="K163" i="3" s="1"/>
  <c r="A164" i="3"/>
  <c r="F164" i="3"/>
  <c r="I164" i="3" s="1"/>
  <c r="G164" i="3"/>
  <c r="N164" i="3" s="1"/>
  <c r="A165" i="3"/>
  <c r="F165" i="3"/>
  <c r="I165" i="3" s="1"/>
  <c r="R165" i="15" s="1"/>
  <c r="G165" i="3"/>
  <c r="N165" i="3" s="1"/>
  <c r="A166" i="3"/>
  <c r="H166" i="3" s="1"/>
  <c r="F166" i="3"/>
  <c r="I166" i="3" s="1"/>
  <c r="G166" i="3"/>
  <c r="K166" i="3" s="1"/>
  <c r="A167" i="3"/>
  <c r="F167" i="3"/>
  <c r="I167" i="3" s="1"/>
  <c r="G167" i="3"/>
  <c r="N167" i="3" s="1"/>
  <c r="A168" i="3"/>
  <c r="F168" i="3"/>
  <c r="I168" i="3" s="1"/>
  <c r="G168" i="3"/>
  <c r="N168" i="3" s="1"/>
  <c r="A169" i="3"/>
  <c r="F169" i="3"/>
  <c r="I169" i="3" s="1"/>
  <c r="G169" i="3"/>
  <c r="N169" i="3" s="1"/>
  <c r="A170" i="3"/>
  <c r="F170" i="3"/>
  <c r="I170" i="3" s="1"/>
  <c r="G170" i="3"/>
  <c r="N170" i="3" s="1"/>
  <c r="A171" i="3"/>
  <c r="H171" i="3" s="1"/>
  <c r="F171" i="3"/>
  <c r="I171" i="3" s="1"/>
  <c r="G171" i="3"/>
  <c r="A172" i="3"/>
  <c r="F172" i="3"/>
  <c r="I172" i="3" s="1"/>
  <c r="G172" i="3"/>
  <c r="N172" i="3" s="1"/>
  <c r="A173" i="3"/>
  <c r="F173" i="3"/>
  <c r="I173" i="3" s="1"/>
  <c r="R173" i="15" s="1"/>
  <c r="G173" i="3"/>
  <c r="N173" i="3" s="1"/>
  <c r="A174" i="3"/>
  <c r="H174" i="3" s="1"/>
  <c r="F174" i="3"/>
  <c r="I174" i="3" s="1"/>
  <c r="G174" i="3"/>
  <c r="A175" i="3"/>
  <c r="F175" i="3"/>
  <c r="I175" i="3" s="1"/>
  <c r="G175" i="3"/>
  <c r="N175" i="3" s="1"/>
  <c r="A176" i="3"/>
  <c r="F176" i="3"/>
  <c r="I176" i="3" s="1"/>
  <c r="G176" i="3"/>
  <c r="A177" i="3"/>
  <c r="F177" i="3"/>
  <c r="I177" i="3" s="1"/>
  <c r="G177" i="3"/>
  <c r="N177" i="3" s="1"/>
  <c r="A178" i="3"/>
  <c r="F178" i="3"/>
  <c r="I178" i="3" s="1"/>
  <c r="R178" i="15" s="1"/>
  <c r="G178" i="3"/>
  <c r="A179" i="3"/>
  <c r="H179" i="3" s="1"/>
  <c r="F179" i="3"/>
  <c r="I179" i="3" s="1"/>
  <c r="G179" i="3"/>
  <c r="N179" i="3" s="1"/>
  <c r="A180" i="3"/>
  <c r="H180" i="3" s="1"/>
  <c r="F180" i="3"/>
  <c r="I180" i="3" s="1"/>
  <c r="G180" i="3"/>
  <c r="N180" i="3" s="1"/>
  <c r="A181" i="3"/>
  <c r="H181" i="3" s="1"/>
  <c r="F181" i="3"/>
  <c r="I181" i="3" s="1"/>
  <c r="R181" i="15" s="1"/>
  <c r="G181" i="3"/>
  <c r="N181" i="3" s="1"/>
  <c r="A182" i="3"/>
  <c r="H182" i="3" s="1"/>
  <c r="F182" i="3"/>
  <c r="I182" i="3" s="1"/>
  <c r="G182" i="3"/>
  <c r="N182" i="3" s="1"/>
  <c r="A183" i="3"/>
  <c r="H183" i="3" s="1"/>
  <c r="F183" i="3"/>
  <c r="I183" i="3" s="1"/>
  <c r="G183" i="3"/>
  <c r="N183" i="3" s="1"/>
  <c r="A184" i="3"/>
  <c r="F184" i="3"/>
  <c r="I184" i="3" s="1"/>
  <c r="G184" i="3"/>
  <c r="N184" i="3" s="1"/>
  <c r="A185" i="3"/>
  <c r="F185" i="3"/>
  <c r="I185" i="3" s="1"/>
  <c r="G185" i="3"/>
  <c r="N185" i="3" s="1"/>
  <c r="A186" i="3"/>
  <c r="F186" i="3"/>
  <c r="I186" i="3" s="1"/>
  <c r="R186" i="15" s="1"/>
  <c r="G186" i="3"/>
  <c r="N186" i="3" s="1"/>
  <c r="A187" i="3"/>
  <c r="F187" i="3"/>
  <c r="I187" i="3" s="1"/>
  <c r="G187" i="3"/>
  <c r="N187" i="3" s="1"/>
  <c r="A188" i="3"/>
  <c r="H188" i="3" s="1"/>
  <c r="F188" i="3"/>
  <c r="I188" i="3" s="1"/>
  <c r="G188" i="3"/>
  <c r="N188" i="3" s="1"/>
  <c r="A189" i="3"/>
  <c r="F189" i="3"/>
  <c r="I189" i="3" s="1"/>
  <c r="G189" i="3"/>
  <c r="N189" i="3" s="1"/>
  <c r="A190" i="3"/>
  <c r="H190" i="3" s="1"/>
  <c r="F190" i="3"/>
  <c r="I190" i="3" s="1"/>
  <c r="G190" i="3"/>
  <c r="N190" i="3" s="1"/>
  <c r="A191" i="3"/>
  <c r="F191" i="3"/>
  <c r="I191" i="3" s="1"/>
  <c r="G191" i="3"/>
  <c r="N191" i="3" s="1"/>
  <c r="A192" i="3"/>
  <c r="H192" i="3" s="1"/>
  <c r="F192" i="3"/>
  <c r="I192" i="3" s="1"/>
  <c r="G192" i="3"/>
  <c r="N192" i="3" s="1"/>
  <c r="A193" i="3"/>
  <c r="F193" i="3"/>
  <c r="I193" i="3" s="1"/>
  <c r="G193" i="3"/>
  <c r="N193" i="3" s="1"/>
  <c r="A194" i="3"/>
  <c r="H194" i="3" s="1"/>
  <c r="F194" i="3"/>
  <c r="I194" i="3" s="1"/>
  <c r="R194" i="15" s="1"/>
  <c r="G194" i="3"/>
  <c r="N194" i="3" s="1"/>
  <c r="A195" i="3"/>
  <c r="H195" i="3" s="1"/>
  <c r="F195" i="3"/>
  <c r="I195" i="3" s="1"/>
  <c r="G195" i="3"/>
  <c r="N195" i="3" s="1"/>
  <c r="A196" i="3"/>
  <c r="F196" i="3"/>
  <c r="I196" i="3" s="1"/>
  <c r="G196" i="3"/>
  <c r="N196" i="3" s="1"/>
  <c r="A197" i="3"/>
  <c r="H197" i="3" s="1"/>
  <c r="F197" i="3"/>
  <c r="I197" i="3" s="1"/>
  <c r="R197" i="15" s="1"/>
  <c r="G197" i="3"/>
  <c r="N197" i="3" s="1"/>
  <c r="A198" i="3"/>
  <c r="F198" i="3"/>
  <c r="I198" i="3" s="1"/>
  <c r="G198" i="3"/>
  <c r="N198" i="3" s="1"/>
  <c r="A199" i="3"/>
  <c r="H199" i="3" s="1"/>
  <c r="F199" i="3"/>
  <c r="I199" i="3" s="1"/>
  <c r="G199" i="3"/>
  <c r="N199" i="3" s="1"/>
  <c r="A200" i="3"/>
  <c r="F200" i="3"/>
  <c r="I200" i="3" s="1"/>
  <c r="G200" i="3"/>
  <c r="N200" i="3" s="1"/>
  <c r="A201" i="3"/>
  <c r="H201" i="3" s="1"/>
  <c r="F201" i="3"/>
  <c r="I201" i="3" s="1"/>
  <c r="G201" i="3"/>
  <c r="A202" i="3"/>
  <c r="F202" i="3"/>
  <c r="I202" i="3" s="1"/>
  <c r="R202" i="15" s="1"/>
  <c r="G202" i="3"/>
  <c r="N202" i="3" s="1"/>
  <c r="A203" i="3"/>
  <c r="F203" i="3"/>
  <c r="I203" i="3" s="1"/>
  <c r="G203" i="3"/>
  <c r="N203" i="3" s="1"/>
  <c r="A204" i="3"/>
  <c r="F204" i="3"/>
  <c r="I204" i="3" s="1"/>
  <c r="G204" i="3"/>
  <c r="N204" i="3" s="1"/>
  <c r="A205" i="3"/>
  <c r="F205" i="3"/>
  <c r="I205" i="3" s="1"/>
  <c r="G205" i="3"/>
  <c r="N205" i="3" s="1"/>
  <c r="A206" i="3"/>
  <c r="F206" i="3"/>
  <c r="I206" i="3" s="1"/>
  <c r="G206" i="3"/>
  <c r="N206" i="3" s="1"/>
  <c r="A207" i="3"/>
  <c r="F207" i="3"/>
  <c r="I207" i="3" s="1"/>
  <c r="G207" i="3"/>
  <c r="N207" i="3" s="1"/>
  <c r="A208" i="3"/>
  <c r="F208" i="3"/>
  <c r="I208" i="3" s="1"/>
  <c r="G208" i="3"/>
  <c r="N208" i="3" s="1"/>
  <c r="A209" i="3"/>
  <c r="F209" i="3"/>
  <c r="I209" i="3" s="1"/>
  <c r="G209" i="3"/>
  <c r="N209" i="3" s="1"/>
  <c r="A210" i="3"/>
  <c r="F210" i="3"/>
  <c r="I210" i="3" s="1"/>
  <c r="R210" i="15" s="1"/>
  <c r="G210" i="3"/>
  <c r="N210" i="3" s="1"/>
  <c r="A211" i="3"/>
  <c r="F211" i="3"/>
  <c r="I211" i="3" s="1"/>
  <c r="G211" i="3"/>
  <c r="A212" i="3"/>
  <c r="F212" i="3"/>
  <c r="I212" i="3" s="1"/>
  <c r="G212" i="3"/>
  <c r="N212" i="3" s="1"/>
  <c r="A213" i="3"/>
  <c r="F213" i="3"/>
  <c r="I213" i="3" s="1"/>
  <c r="G213" i="3"/>
  <c r="N213" i="3" s="1"/>
  <c r="A214" i="3"/>
  <c r="F214" i="3"/>
  <c r="I214" i="3" s="1"/>
  <c r="G214" i="3"/>
  <c r="N214" i="3" s="1"/>
  <c r="A215" i="3"/>
  <c r="F215" i="3"/>
  <c r="I215" i="3" s="1"/>
  <c r="G215" i="3"/>
  <c r="N215" i="3" s="1"/>
  <c r="A216" i="3"/>
  <c r="F216" i="3"/>
  <c r="I216" i="3" s="1"/>
  <c r="G216" i="3"/>
  <c r="N216" i="3" s="1"/>
  <c r="A217" i="3"/>
  <c r="F217" i="3"/>
  <c r="I217" i="3" s="1"/>
  <c r="G217" i="3"/>
  <c r="N217" i="3" s="1"/>
  <c r="A218" i="3"/>
  <c r="F218" i="3"/>
  <c r="I218" i="3" s="1"/>
  <c r="G218" i="3"/>
  <c r="N218" i="3" s="1"/>
  <c r="A219" i="3"/>
  <c r="F219" i="3"/>
  <c r="I219" i="3" s="1"/>
  <c r="G219" i="3"/>
  <c r="N219" i="3" s="1"/>
  <c r="A220" i="3"/>
  <c r="F220" i="3"/>
  <c r="I220" i="3" s="1"/>
  <c r="G220" i="3"/>
  <c r="N220" i="3" s="1"/>
  <c r="A221" i="3"/>
  <c r="H221" i="3" s="1"/>
  <c r="F221" i="3"/>
  <c r="I221" i="3" s="1"/>
  <c r="G221" i="3"/>
  <c r="N221" i="3" s="1"/>
  <c r="A222" i="3"/>
  <c r="F222" i="3"/>
  <c r="I222" i="3" s="1"/>
  <c r="G222" i="3"/>
  <c r="N222" i="3" s="1"/>
  <c r="A223" i="3"/>
  <c r="H223" i="3" s="1"/>
  <c r="F223" i="3"/>
  <c r="I223" i="3" s="1"/>
  <c r="G223" i="3"/>
  <c r="N223" i="3" s="1"/>
  <c r="A224" i="3"/>
  <c r="F224" i="3"/>
  <c r="I224" i="3" s="1"/>
  <c r="G224" i="3"/>
  <c r="N224" i="3" s="1"/>
  <c r="A225" i="3"/>
  <c r="H225" i="3" s="1"/>
  <c r="F225" i="3"/>
  <c r="I225" i="3" s="1"/>
  <c r="G225" i="3"/>
  <c r="N225" i="3" s="1"/>
  <c r="A226" i="3"/>
  <c r="F226" i="3"/>
  <c r="I226" i="3" s="1"/>
  <c r="G226" i="3"/>
  <c r="N226" i="3" s="1"/>
  <c r="A227" i="3"/>
  <c r="H227" i="3" s="1"/>
  <c r="F227" i="3"/>
  <c r="I227" i="3" s="1"/>
  <c r="G227" i="3"/>
  <c r="N227" i="3" s="1"/>
  <c r="A228" i="3"/>
  <c r="F228" i="3"/>
  <c r="I228" i="3" s="1"/>
  <c r="G228" i="3"/>
  <c r="N228" i="3" s="1"/>
  <c r="A229" i="3"/>
  <c r="H229" i="3" s="1"/>
  <c r="F229" i="3"/>
  <c r="I229" i="3" s="1"/>
  <c r="G229" i="3"/>
  <c r="N229" i="3" s="1"/>
  <c r="A230" i="3"/>
  <c r="F230" i="3"/>
  <c r="I230" i="3" s="1"/>
  <c r="G230" i="3"/>
  <c r="N230" i="3" s="1"/>
  <c r="A231" i="3"/>
  <c r="H231" i="3" s="1"/>
  <c r="F231" i="3"/>
  <c r="I231" i="3" s="1"/>
  <c r="G231" i="3"/>
  <c r="N231" i="3" s="1"/>
  <c r="A232" i="3"/>
  <c r="F232" i="3"/>
  <c r="I232" i="3" s="1"/>
  <c r="G232" i="3"/>
  <c r="N232" i="3" s="1"/>
  <c r="A233" i="3"/>
  <c r="F233" i="3"/>
  <c r="I233" i="3" s="1"/>
  <c r="G233" i="3"/>
  <c r="N233" i="3" s="1"/>
  <c r="A234" i="3"/>
  <c r="F234" i="3"/>
  <c r="I234" i="3" s="1"/>
  <c r="R234" i="15" s="1"/>
  <c r="G234" i="3"/>
  <c r="N234" i="3" s="1"/>
  <c r="A235" i="3"/>
  <c r="F235" i="3"/>
  <c r="I235" i="3" s="1"/>
  <c r="G235" i="3"/>
  <c r="N235" i="3" s="1"/>
  <c r="A236" i="3"/>
  <c r="F236" i="3"/>
  <c r="I236" i="3" s="1"/>
  <c r="G236" i="3"/>
  <c r="N236" i="3" s="1"/>
  <c r="A237" i="3"/>
  <c r="F237" i="3"/>
  <c r="I237" i="3" s="1"/>
  <c r="G237" i="3"/>
  <c r="N237" i="3" s="1"/>
  <c r="A238" i="3"/>
  <c r="F238" i="3"/>
  <c r="I238" i="3" s="1"/>
  <c r="G238" i="3"/>
  <c r="N238" i="3" s="1"/>
  <c r="A239" i="3"/>
  <c r="F239" i="3"/>
  <c r="I239" i="3" s="1"/>
  <c r="G239" i="3"/>
  <c r="A240" i="3"/>
  <c r="F240" i="3"/>
  <c r="I240" i="3" s="1"/>
  <c r="G240" i="3"/>
  <c r="N240" i="3" s="1"/>
  <c r="A241" i="3"/>
  <c r="F241" i="3"/>
  <c r="I241" i="3" s="1"/>
  <c r="G241" i="3"/>
  <c r="N241" i="3" s="1"/>
  <c r="A242" i="3"/>
  <c r="F242" i="3"/>
  <c r="I242" i="3" s="1"/>
  <c r="G242" i="3"/>
  <c r="N242" i="3" s="1"/>
  <c r="A243" i="3"/>
  <c r="F243" i="3"/>
  <c r="I243" i="3" s="1"/>
  <c r="G243" i="3"/>
  <c r="N243" i="3" s="1"/>
  <c r="A244" i="3"/>
  <c r="H244" i="3" s="1"/>
  <c r="F244" i="3"/>
  <c r="I244" i="3" s="1"/>
  <c r="G244" i="3"/>
  <c r="N244" i="3" s="1"/>
  <c r="A245" i="3"/>
  <c r="H245" i="3" s="1"/>
  <c r="F245" i="3"/>
  <c r="I245" i="3" s="1"/>
  <c r="G245" i="3"/>
  <c r="N245" i="3" s="1"/>
  <c r="A246" i="3"/>
  <c r="H246" i="3" s="1"/>
  <c r="F246" i="3"/>
  <c r="I246" i="3" s="1"/>
  <c r="G246" i="3"/>
  <c r="N246" i="3" s="1"/>
  <c r="A247" i="3"/>
  <c r="H247" i="3" s="1"/>
  <c r="F247" i="3"/>
  <c r="I247" i="3" s="1"/>
  <c r="R247" i="15" s="1"/>
  <c r="G247" i="3"/>
  <c r="N247" i="3" s="1"/>
  <c r="A248" i="3"/>
  <c r="H248" i="3" s="1"/>
  <c r="F248" i="3"/>
  <c r="I248" i="3" s="1"/>
  <c r="G248" i="3"/>
  <c r="N248" i="3" s="1"/>
  <c r="A249" i="3"/>
  <c r="H249" i="3" s="1"/>
  <c r="F249" i="3"/>
  <c r="I249" i="3" s="1"/>
  <c r="G249" i="3"/>
  <c r="A250" i="3"/>
  <c r="H250" i="3" s="1"/>
  <c r="F250" i="3"/>
  <c r="I250" i="3" s="1"/>
  <c r="G250" i="3"/>
  <c r="N250" i="3" s="1"/>
  <c r="A251" i="3"/>
  <c r="F251" i="3"/>
  <c r="I251" i="3" s="1"/>
  <c r="G251" i="3"/>
  <c r="N251" i="3" s="1"/>
  <c r="A252" i="3"/>
  <c r="F252" i="3"/>
  <c r="I252" i="3" s="1"/>
  <c r="G252" i="3"/>
  <c r="N252" i="3" s="1"/>
  <c r="A253" i="3"/>
  <c r="F253" i="3"/>
  <c r="I253" i="3" s="1"/>
  <c r="G253" i="3"/>
  <c r="N253" i="3" s="1"/>
  <c r="A254" i="3"/>
  <c r="F254" i="3"/>
  <c r="I254" i="3" s="1"/>
  <c r="G254" i="3"/>
  <c r="N254" i="3" s="1"/>
  <c r="A255" i="3"/>
  <c r="F255" i="3"/>
  <c r="I255" i="3" s="1"/>
  <c r="G255" i="3"/>
  <c r="N255" i="3" s="1"/>
  <c r="A256" i="3"/>
  <c r="F256" i="3"/>
  <c r="I256" i="3" s="1"/>
  <c r="G256" i="3"/>
  <c r="N256" i="3" s="1"/>
  <c r="A257" i="3"/>
  <c r="F257" i="3"/>
  <c r="I257" i="3" s="1"/>
  <c r="G257" i="3"/>
  <c r="N257" i="3" s="1"/>
  <c r="A258" i="3"/>
  <c r="F258" i="3"/>
  <c r="I258" i="3" s="1"/>
  <c r="G258" i="3"/>
  <c r="N258" i="3" s="1"/>
  <c r="A259" i="3"/>
  <c r="F259" i="3"/>
  <c r="I259" i="3" s="1"/>
  <c r="G259" i="3"/>
  <c r="N259" i="3" s="1"/>
  <c r="A260" i="3"/>
  <c r="F260" i="3"/>
  <c r="I260" i="3" s="1"/>
  <c r="G260" i="3"/>
  <c r="N260" i="3" s="1"/>
  <c r="A261" i="3"/>
  <c r="F261" i="3"/>
  <c r="I261" i="3" s="1"/>
  <c r="G261" i="3"/>
  <c r="N261" i="3" s="1"/>
  <c r="A262" i="3"/>
  <c r="H262" i="3" s="1"/>
  <c r="F262" i="3"/>
  <c r="I262" i="3" s="1"/>
  <c r="G262" i="3"/>
  <c r="N262" i="3" s="1"/>
  <c r="A263" i="3"/>
  <c r="F263" i="3"/>
  <c r="I263" i="3" s="1"/>
  <c r="G263" i="3"/>
  <c r="N263" i="3" s="1"/>
  <c r="A264" i="3"/>
  <c r="F264" i="3"/>
  <c r="I264" i="3" s="1"/>
  <c r="G264" i="3"/>
  <c r="N264" i="3" s="1"/>
  <c r="A265" i="3"/>
  <c r="F265" i="3"/>
  <c r="I265" i="3" s="1"/>
  <c r="G265" i="3"/>
  <c r="N265" i="3" s="1"/>
  <c r="A266" i="3"/>
  <c r="H266" i="3" s="1"/>
  <c r="F266" i="3"/>
  <c r="I266" i="3" s="1"/>
  <c r="R266" i="15" s="1"/>
  <c r="G266" i="3"/>
  <c r="N266" i="3" s="1"/>
  <c r="A267" i="3"/>
  <c r="F267" i="3"/>
  <c r="I267" i="3" s="1"/>
  <c r="G267" i="3"/>
  <c r="N267" i="3" s="1"/>
  <c r="A268" i="3"/>
  <c r="F268" i="3"/>
  <c r="I268" i="3" s="1"/>
  <c r="G268" i="3"/>
  <c r="N268" i="3" s="1"/>
  <c r="A269" i="3"/>
  <c r="F269" i="3"/>
  <c r="I269" i="3" s="1"/>
  <c r="G269" i="3"/>
  <c r="K269" i="3" s="1"/>
  <c r="A270" i="3"/>
  <c r="F270" i="3"/>
  <c r="I270" i="3" s="1"/>
  <c r="G270" i="3"/>
  <c r="N270" i="3" s="1"/>
  <c r="A271" i="3"/>
  <c r="F271" i="3"/>
  <c r="I271" i="3" s="1"/>
  <c r="G271" i="3"/>
  <c r="N271" i="3" s="1"/>
  <c r="A272" i="3"/>
  <c r="F272" i="3"/>
  <c r="I272" i="3" s="1"/>
  <c r="G272" i="3"/>
  <c r="N272" i="3" s="1"/>
  <c r="A273" i="3"/>
  <c r="F273" i="3"/>
  <c r="I273" i="3" s="1"/>
  <c r="G273" i="3"/>
  <c r="N273" i="3" s="1"/>
  <c r="A274" i="3"/>
  <c r="F274" i="3"/>
  <c r="I274" i="3" s="1"/>
  <c r="G274" i="3"/>
  <c r="N274" i="3" s="1"/>
  <c r="A275" i="3"/>
  <c r="H275" i="3" s="1"/>
  <c r="F275" i="3"/>
  <c r="I275" i="3" s="1"/>
  <c r="G275" i="3"/>
  <c r="N275" i="3" s="1"/>
  <c r="A276" i="3"/>
  <c r="F276" i="3"/>
  <c r="I276" i="3" s="1"/>
  <c r="G276" i="3"/>
  <c r="N276" i="3" s="1"/>
  <c r="A277" i="3"/>
  <c r="F277" i="3"/>
  <c r="I277" i="3" s="1"/>
  <c r="G277" i="3"/>
  <c r="N277" i="3" s="1"/>
  <c r="A278" i="3"/>
  <c r="F278" i="3"/>
  <c r="I278" i="3" s="1"/>
  <c r="G278" i="3"/>
  <c r="N278" i="3" s="1"/>
  <c r="A279" i="3"/>
  <c r="H279" i="3" s="1"/>
  <c r="F279" i="3"/>
  <c r="I279" i="3" s="1"/>
  <c r="G279" i="3"/>
  <c r="N279" i="3" s="1"/>
  <c r="A280" i="3"/>
  <c r="F280" i="3"/>
  <c r="I280" i="3" s="1"/>
  <c r="G280" i="3"/>
  <c r="N280" i="3" s="1"/>
  <c r="A281" i="3"/>
  <c r="H281" i="3" s="1"/>
  <c r="F281" i="3"/>
  <c r="I281" i="3" s="1"/>
  <c r="G281" i="3"/>
  <c r="N281" i="3" s="1"/>
  <c r="A282" i="3"/>
  <c r="F282" i="3"/>
  <c r="I282" i="3" s="1"/>
  <c r="G282" i="3"/>
  <c r="N282" i="3" s="1"/>
  <c r="A283" i="3"/>
  <c r="F283" i="3"/>
  <c r="I283" i="3" s="1"/>
  <c r="G283" i="3"/>
  <c r="N283" i="3" s="1"/>
  <c r="A284" i="3"/>
  <c r="F284" i="3"/>
  <c r="I284" i="3" s="1"/>
  <c r="G284" i="3"/>
  <c r="N284" i="3" s="1"/>
  <c r="A285" i="3"/>
  <c r="F285" i="3"/>
  <c r="I285" i="3" s="1"/>
  <c r="G285" i="3"/>
  <c r="N285" i="3" s="1"/>
  <c r="A286" i="3"/>
  <c r="F286" i="3"/>
  <c r="I286" i="3" s="1"/>
  <c r="G286" i="3"/>
  <c r="N286" i="3" s="1"/>
  <c r="A287" i="3"/>
  <c r="F287" i="3"/>
  <c r="I287" i="3" s="1"/>
  <c r="G287" i="3"/>
  <c r="N287" i="3" s="1"/>
  <c r="A288" i="3"/>
  <c r="F288" i="3"/>
  <c r="I288" i="3" s="1"/>
  <c r="G288" i="3"/>
  <c r="N288" i="3" s="1"/>
  <c r="A289" i="3"/>
  <c r="F289" i="3"/>
  <c r="I289" i="3" s="1"/>
  <c r="G289" i="3"/>
  <c r="N289" i="3" s="1"/>
  <c r="A290" i="3"/>
  <c r="F290" i="3"/>
  <c r="I290" i="3" s="1"/>
  <c r="G290" i="3"/>
  <c r="N290" i="3" s="1"/>
  <c r="A291" i="3"/>
  <c r="F291" i="3"/>
  <c r="I291" i="3" s="1"/>
  <c r="G291" i="3"/>
  <c r="N291" i="3" s="1"/>
  <c r="A292" i="3"/>
  <c r="F292" i="3"/>
  <c r="I292" i="3" s="1"/>
  <c r="G292" i="3"/>
  <c r="N292" i="3" s="1"/>
  <c r="A293" i="3"/>
  <c r="F293" i="3"/>
  <c r="I293" i="3" s="1"/>
  <c r="G293" i="3"/>
  <c r="K293" i="3" s="1"/>
  <c r="N293" i="3"/>
  <c r="A294" i="3"/>
  <c r="F294" i="3"/>
  <c r="I294" i="3" s="1"/>
  <c r="G294" i="3"/>
  <c r="N294" i="3" s="1"/>
  <c r="A295" i="3"/>
  <c r="F295" i="3"/>
  <c r="I295" i="3" s="1"/>
  <c r="G295" i="3"/>
  <c r="N295" i="3" s="1"/>
  <c r="A296" i="3"/>
  <c r="F296" i="3"/>
  <c r="I296" i="3" s="1"/>
  <c r="G296" i="3"/>
  <c r="N296" i="3" s="1"/>
  <c r="A297" i="3"/>
  <c r="F297" i="3"/>
  <c r="I297" i="3" s="1"/>
  <c r="G297" i="3"/>
  <c r="N297" i="3" s="1"/>
  <c r="A298" i="3"/>
  <c r="F298" i="3"/>
  <c r="I298" i="3" s="1"/>
  <c r="G298" i="3"/>
  <c r="N298" i="3" s="1"/>
  <c r="A299" i="3"/>
  <c r="F299" i="3"/>
  <c r="I299" i="3" s="1"/>
  <c r="R299" i="15" s="1"/>
  <c r="G299" i="3"/>
  <c r="N299" i="3" s="1"/>
  <c r="A300" i="3"/>
  <c r="H300" i="3" s="1"/>
  <c r="F300" i="3"/>
  <c r="I300" i="3" s="1"/>
  <c r="R300" i="15" s="1"/>
  <c r="G300" i="3"/>
  <c r="N300" i="3" s="1"/>
  <c r="A301" i="3"/>
  <c r="F301" i="3"/>
  <c r="I301" i="3" s="1"/>
  <c r="G301" i="3"/>
  <c r="N301" i="3" s="1"/>
  <c r="A302" i="3"/>
  <c r="H302" i="3" s="1"/>
  <c r="F302" i="3"/>
  <c r="I302" i="3" s="1"/>
  <c r="G302" i="3"/>
  <c r="N302" i="3" s="1"/>
  <c r="A303" i="3"/>
  <c r="F303" i="3"/>
  <c r="I303" i="3" s="1"/>
  <c r="G303" i="3"/>
  <c r="A304" i="3"/>
  <c r="F304" i="3"/>
  <c r="I304" i="3" s="1"/>
  <c r="G304" i="3"/>
  <c r="N304" i="3" s="1"/>
  <c r="A305" i="3"/>
  <c r="F305" i="3"/>
  <c r="I305" i="3" s="1"/>
  <c r="G305" i="3"/>
  <c r="N305" i="3" s="1"/>
  <c r="A306" i="3"/>
  <c r="F306" i="3"/>
  <c r="I306" i="3" s="1"/>
  <c r="G306" i="3"/>
  <c r="N306" i="3" s="1"/>
  <c r="A307" i="3"/>
  <c r="H307" i="3" s="1"/>
  <c r="F307" i="3"/>
  <c r="I307" i="3" s="1"/>
  <c r="R307" i="15" s="1"/>
  <c r="G307" i="3"/>
  <c r="N307" i="3" s="1"/>
  <c r="A308" i="3"/>
  <c r="F308" i="3"/>
  <c r="I308" i="3" s="1"/>
  <c r="R308" i="15" s="1"/>
  <c r="G308" i="3"/>
  <c r="N308" i="3" s="1"/>
  <c r="A309" i="3"/>
  <c r="H309" i="3" s="1"/>
  <c r="F309" i="3"/>
  <c r="I309" i="3" s="1"/>
  <c r="G309" i="3"/>
  <c r="N309" i="3" s="1"/>
  <c r="A310" i="3"/>
  <c r="F310" i="3"/>
  <c r="I310" i="3" s="1"/>
  <c r="G310" i="3"/>
  <c r="N310" i="3" s="1"/>
  <c r="A311" i="3"/>
  <c r="F311" i="3"/>
  <c r="I311" i="3" s="1"/>
  <c r="G311" i="3"/>
  <c r="N311" i="3" s="1"/>
  <c r="A312" i="3"/>
  <c r="F312" i="3"/>
  <c r="I312" i="3" s="1"/>
  <c r="G312" i="3"/>
  <c r="N312" i="3" s="1"/>
  <c r="A313" i="3"/>
  <c r="H313" i="3" s="1"/>
  <c r="F313" i="3"/>
  <c r="I313" i="3" s="1"/>
  <c r="G313" i="3"/>
  <c r="K313" i="3" s="1"/>
  <c r="A314" i="3"/>
  <c r="F314" i="3"/>
  <c r="I314" i="3" s="1"/>
  <c r="G314" i="3"/>
  <c r="N314" i="3" s="1"/>
  <c r="A315" i="3"/>
  <c r="H315" i="3" s="1"/>
  <c r="F315" i="3"/>
  <c r="I315" i="3" s="1"/>
  <c r="R315" i="15" s="1"/>
  <c r="G315" i="3"/>
  <c r="N315" i="3" s="1"/>
  <c r="A316" i="3"/>
  <c r="F316" i="3"/>
  <c r="I316" i="3" s="1"/>
  <c r="G316" i="3"/>
  <c r="N316" i="3" s="1"/>
  <c r="A317" i="3"/>
  <c r="H317" i="3" s="1"/>
  <c r="F317" i="3"/>
  <c r="I317" i="3" s="1"/>
  <c r="G317" i="3"/>
  <c r="N317" i="3" s="1"/>
  <c r="A318" i="3"/>
  <c r="F318" i="3"/>
  <c r="I318" i="3" s="1"/>
  <c r="G318" i="3"/>
  <c r="N318" i="3" s="1"/>
  <c r="A319" i="3"/>
  <c r="F319" i="3"/>
  <c r="I319" i="3" s="1"/>
  <c r="G319" i="3"/>
  <c r="N319" i="3" s="1"/>
  <c r="A320" i="3"/>
  <c r="F320" i="3"/>
  <c r="I320" i="3" s="1"/>
  <c r="G320" i="3"/>
  <c r="N320" i="3" s="1"/>
  <c r="A321" i="3"/>
  <c r="H321" i="3" s="1"/>
  <c r="F321" i="3"/>
  <c r="I321" i="3" s="1"/>
  <c r="G321" i="3"/>
  <c r="N321" i="3" s="1"/>
  <c r="A322" i="3"/>
  <c r="F322" i="3"/>
  <c r="I322" i="3" s="1"/>
  <c r="G322" i="3"/>
  <c r="N322" i="3" s="1"/>
  <c r="A323" i="3"/>
  <c r="F323" i="3"/>
  <c r="I323" i="3" s="1"/>
  <c r="G323" i="3"/>
  <c r="A324" i="3"/>
  <c r="F324" i="3"/>
  <c r="I324" i="3" s="1"/>
  <c r="G324" i="3"/>
  <c r="N324" i="3" s="1"/>
  <c r="A325" i="3"/>
  <c r="F325" i="3"/>
  <c r="I325" i="3" s="1"/>
  <c r="G325" i="3"/>
  <c r="N325" i="3" s="1"/>
  <c r="A326" i="3"/>
  <c r="F326" i="3"/>
  <c r="I326" i="3" s="1"/>
  <c r="G326" i="3"/>
  <c r="N326" i="3" s="1"/>
  <c r="A327" i="3"/>
  <c r="F327" i="3"/>
  <c r="I327" i="3" s="1"/>
  <c r="G327" i="3"/>
  <c r="N327" i="3" s="1"/>
  <c r="A328" i="3"/>
  <c r="F328" i="3"/>
  <c r="I328" i="3" s="1"/>
  <c r="R328" i="15" s="1"/>
  <c r="G328" i="3"/>
  <c r="N328" i="3" s="1"/>
  <c r="A329" i="3"/>
  <c r="F329" i="3"/>
  <c r="I329" i="3" s="1"/>
  <c r="G329" i="3"/>
  <c r="N329" i="3" s="1"/>
  <c r="A330" i="3"/>
  <c r="F330" i="3"/>
  <c r="I330" i="3" s="1"/>
  <c r="G330" i="3"/>
  <c r="N330" i="3" s="1"/>
  <c r="A331" i="3"/>
  <c r="F331" i="3"/>
  <c r="I331" i="3" s="1"/>
  <c r="G331" i="3"/>
  <c r="N331" i="3" s="1"/>
  <c r="A332" i="3"/>
  <c r="F332" i="3"/>
  <c r="I332" i="3" s="1"/>
  <c r="R332" i="15" s="1"/>
  <c r="G332" i="3"/>
  <c r="N332" i="3" s="1"/>
  <c r="A333" i="3"/>
  <c r="F333" i="3"/>
  <c r="I333" i="3" s="1"/>
  <c r="G333" i="3"/>
  <c r="N333" i="3" s="1"/>
  <c r="A334" i="3"/>
  <c r="F334" i="3"/>
  <c r="I334" i="3" s="1"/>
  <c r="G334" i="3"/>
  <c r="N334" i="3" s="1"/>
  <c r="A335" i="3"/>
  <c r="F335" i="3"/>
  <c r="I335" i="3" s="1"/>
  <c r="G335" i="3"/>
  <c r="N335" i="3" s="1"/>
  <c r="A336" i="3"/>
  <c r="H336" i="3" s="1"/>
  <c r="F336" i="3"/>
  <c r="I336" i="3" s="1"/>
  <c r="G336" i="3"/>
  <c r="N336" i="3" s="1"/>
  <c r="A337" i="3"/>
  <c r="F337" i="3"/>
  <c r="I337" i="3" s="1"/>
  <c r="G337" i="3"/>
  <c r="N337" i="3" s="1"/>
  <c r="A338" i="3"/>
  <c r="H338" i="3" s="1"/>
  <c r="F338" i="3"/>
  <c r="I338" i="3" s="1"/>
  <c r="G338" i="3"/>
  <c r="N338" i="3" s="1"/>
  <c r="A339" i="3"/>
  <c r="F339" i="3"/>
  <c r="I339" i="3" s="1"/>
  <c r="G339" i="3"/>
  <c r="N339" i="3" s="1"/>
  <c r="A340" i="3"/>
  <c r="H340" i="3" s="1"/>
  <c r="F340" i="3"/>
  <c r="I340" i="3" s="1"/>
  <c r="G340" i="3"/>
  <c r="K340" i="3" s="1"/>
  <c r="A341" i="3"/>
  <c r="F341" i="3"/>
  <c r="I341" i="3" s="1"/>
  <c r="G341" i="3"/>
  <c r="N341" i="3" s="1"/>
  <c r="A342" i="3"/>
  <c r="H342" i="3" s="1"/>
  <c r="F342" i="3"/>
  <c r="I342" i="3" s="1"/>
  <c r="G342" i="3"/>
  <c r="N342" i="3" s="1"/>
  <c r="A343" i="3"/>
  <c r="F343" i="3"/>
  <c r="I343" i="3" s="1"/>
  <c r="G343" i="3"/>
  <c r="N343" i="3" s="1"/>
  <c r="A344" i="3"/>
  <c r="F344" i="3"/>
  <c r="I344" i="3" s="1"/>
  <c r="G344" i="3"/>
  <c r="N344" i="3" s="1"/>
  <c r="A345" i="3"/>
  <c r="F345" i="3"/>
  <c r="I345" i="3" s="1"/>
  <c r="G345" i="3"/>
  <c r="N345" i="3" s="1"/>
  <c r="A346" i="3"/>
  <c r="F346" i="3"/>
  <c r="I346" i="3" s="1"/>
  <c r="G346" i="3"/>
  <c r="A347" i="3"/>
  <c r="F347" i="3"/>
  <c r="I347" i="3" s="1"/>
  <c r="G347" i="3"/>
  <c r="N347" i="3" s="1"/>
  <c r="A348" i="3"/>
  <c r="H348" i="3" s="1"/>
  <c r="F348" i="3"/>
  <c r="I348" i="3" s="1"/>
  <c r="R348" i="15" s="1"/>
  <c r="G348" i="3"/>
  <c r="N348" i="3" s="1"/>
  <c r="A349" i="3"/>
  <c r="F349" i="3"/>
  <c r="I349" i="3" s="1"/>
  <c r="G349" i="3"/>
  <c r="N349" i="3" s="1"/>
  <c r="A350" i="3"/>
  <c r="H350" i="3" s="1"/>
  <c r="F350" i="3"/>
  <c r="I350" i="3" s="1"/>
  <c r="G350" i="3"/>
  <c r="N350" i="3" s="1"/>
  <c r="A351" i="3"/>
  <c r="F351" i="3"/>
  <c r="I351" i="3" s="1"/>
  <c r="G351" i="3"/>
  <c r="N351" i="3" s="1"/>
  <c r="A352" i="3"/>
  <c r="H352" i="3" s="1"/>
  <c r="F352" i="3"/>
  <c r="I352" i="3" s="1"/>
  <c r="R352" i="15" s="1"/>
  <c r="G352" i="3"/>
  <c r="N352" i="3" s="1"/>
  <c r="A353" i="3"/>
  <c r="F353" i="3"/>
  <c r="I353" i="3" s="1"/>
  <c r="G353" i="3"/>
  <c r="N353" i="3" s="1"/>
  <c r="A354" i="3"/>
  <c r="H354" i="3" s="1"/>
  <c r="F354" i="3"/>
  <c r="I354" i="3" s="1"/>
  <c r="G354" i="3"/>
  <c r="N354" i="3" s="1"/>
  <c r="A355" i="3"/>
  <c r="F355" i="3"/>
  <c r="I355" i="3" s="1"/>
  <c r="G355" i="3"/>
  <c r="N355" i="3" s="1"/>
  <c r="A356" i="3"/>
  <c r="H356" i="3" s="1"/>
  <c r="F356" i="3"/>
  <c r="I356" i="3" s="1"/>
  <c r="G356" i="3"/>
  <c r="N356" i="3" s="1"/>
  <c r="A357" i="3"/>
  <c r="H357" i="3" s="1"/>
  <c r="F357" i="3"/>
  <c r="I357" i="3" s="1"/>
  <c r="G357" i="3"/>
  <c r="N357" i="3" s="1"/>
  <c r="A358" i="3"/>
  <c r="H358" i="3" s="1"/>
  <c r="F358" i="3"/>
  <c r="I358" i="3" s="1"/>
  <c r="G358" i="3"/>
  <c r="N358" i="3" s="1"/>
  <c r="A359" i="3"/>
  <c r="H359" i="3" s="1"/>
  <c r="F359" i="3"/>
  <c r="I359" i="3" s="1"/>
  <c r="G359" i="3"/>
  <c r="N359" i="3" s="1"/>
  <c r="A360" i="3"/>
  <c r="H360" i="3" s="1"/>
  <c r="F360" i="3"/>
  <c r="I360" i="3" s="1"/>
  <c r="R360" i="15" s="1"/>
  <c r="G360" i="3"/>
  <c r="N360" i="3" s="1"/>
  <c r="A361" i="3"/>
  <c r="H361" i="3" s="1"/>
  <c r="F361" i="3"/>
  <c r="I361" i="3" s="1"/>
  <c r="G361" i="3"/>
  <c r="N361" i="3" s="1"/>
  <c r="A362" i="3"/>
  <c r="H362" i="3" s="1"/>
  <c r="F362" i="3"/>
  <c r="I362" i="3" s="1"/>
  <c r="G362" i="3"/>
  <c r="N362" i="3" s="1"/>
  <c r="A363" i="3"/>
  <c r="H363" i="3" s="1"/>
  <c r="F363" i="3"/>
  <c r="I363" i="3" s="1"/>
  <c r="G363" i="3"/>
  <c r="A364" i="3"/>
  <c r="F364" i="3"/>
  <c r="I364" i="3" s="1"/>
  <c r="R364" i="15" s="1"/>
  <c r="G364" i="3"/>
  <c r="A365" i="3"/>
  <c r="F365" i="3"/>
  <c r="I365" i="3" s="1"/>
  <c r="G365" i="3"/>
  <c r="N365" i="3" s="1"/>
  <c r="A366" i="3"/>
  <c r="H366" i="3" s="1"/>
  <c r="F366" i="3"/>
  <c r="I366" i="3" s="1"/>
  <c r="G366" i="3"/>
  <c r="N366" i="3" s="1"/>
  <c r="A367" i="3"/>
  <c r="H367" i="3" s="1"/>
  <c r="F367" i="3"/>
  <c r="I367" i="3" s="1"/>
  <c r="G367" i="3"/>
  <c r="N367" i="3" s="1"/>
  <c r="A368" i="3"/>
  <c r="H368" i="3" s="1"/>
  <c r="F368" i="3"/>
  <c r="I368" i="3" s="1"/>
  <c r="R368" i="15" s="1"/>
  <c r="G368" i="3"/>
  <c r="N368" i="3" s="1"/>
  <c r="A369" i="3"/>
  <c r="H369" i="3" s="1"/>
  <c r="F369" i="3"/>
  <c r="I369" i="3" s="1"/>
  <c r="G369" i="3"/>
  <c r="N369" i="3" s="1"/>
  <c r="A370" i="3"/>
  <c r="F370" i="3"/>
  <c r="I370" i="3" s="1"/>
  <c r="G370" i="3"/>
  <c r="N370" i="3" s="1"/>
  <c r="A371" i="3"/>
  <c r="H371" i="3" s="1"/>
  <c r="F371" i="3"/>
  <c r="I371" i="3" s="1"/>
  <c r="G371" i="3"/>
  <c r="N371" i="3" s="1"/>
  <c r="A372" i="3"/>
  <c r="H372" i="3" s="1"/>
  <c r="F372" i="3"/>
  <c r="I372" i="3" s="1"/>
  <c r="G372" i="3"/>
  <c r="A373" i="3"/>
  <c r="H373" i="3" s="1"/>
  <c r="F373" i="3"/>
  <c r="I373" i="3" s="1"/>
  <c r="G373" i="3"/>
  <c r="N373" i="3" s="1"/>
  <c r="A374" i="3"/>
  <c r="F374" i="3"/>
  <c r="I374" i="3" s="1"/>
  <c r="G374" i="3"/>
  <c r="N374" i="3" s="1"/>
  <c r="A375" i="3"/>
  <c r="F375" i="3"/>
  <c r="I375" i="3" s="1"/>
  <c r="G375" i="3"/>
  <c r="N375" i="3" s="1"/>
  <c r="A376" i="3"/>
  <c r="F376" i="3"/>
  <c r="I376" i="3" s="1"/>
  <c r="G376" i="3"/>
  <c r="N376" i="3" s="1"/>
  <c r="A377" i="3"/>
  <c r="H377" i="3" s="1"/>
  <c r="F377" i="3"/>
  <c r="I377" i="3" s="1"/>
  <c r="R377" i="15" s="1"/>
  <c r="G377" i="3"/>
  <c r="N377" i="3" s="1"/>
  <c r="A378" i="3"/>
  <c r="F378" i="3"/>
  <c r="I378" i="3" s="1"/>
  <c r="G378" i="3"/>
  <c r="N378" i="3" s="1"/>
  <c r="A379" i="3"/>
  <c r="F379" i="3"/>
  <c r="I379" i="3" s="1"/>
  <c r="G379" i="3"/>
  <c r="N379" i="3" s="1"/>
  <c r="A380" i="3"/>
  <c r="F380" i="3"/>
  <c r="I380" i="3" s="1"/>
  <c r="G380" i="3"/>
  <c r="N380" i="3" s="1"/>
  <c r="A381" i="3"/>
  <c r="H381" i="3" s="1"/>
  <c r="F381" i="3"/>
  <c r="I381" i="3" s="1"/>
  <c r="G381" i="3"/>
  <c r="N381" i="3" s="1"/>
  <c r="A382" i="3"/>
  <c r="F382" i="3"/>
  <c r="I382" i="3" s="1"/>
  <c r="G382" i="3"/>
  <c r="N382" i="3" s="1"/>
  <c r="A383" i="3"/>
  <c r="F383" i="3"/>
  <c r="I383" i="3" s="1"/>
  <c r="G383" i="3"/>
  <c r="N383" i="3" s="1"/>
  <c r="A384" i="3"/>
  <c r="F384" i="3"/>
  <c r="I384" i="3" s="1"/>
  <c r="G384" i="3"/>
  <c r="N384" i="3" s="1"/>
  <c r="A385" i="3"/>
  <c r="H385" i="3" s="1"/>
  <c r="F385" i="3"/>
  <c r="I385" i="3" s="1"/>
  <c r="G385" i="3"/>
  <c r="N385" i="3" s="1"/>
  <c r="A386" i="3"/>
  <c r="F386" i="3"/>
  <c r="I386" i="3" s="1"/>
  <c r="G386" i="3"/>
  <c r="N386" i="3" s="1"/>
  <c r="A387" i="3"/>
  <c r="F387" i="3"/>
  <c r="I387" i="3" s="1"/>
  <c r="G387" i="3"/>
  <c r="N387" i="3" s="1"/>
  <c r="A388" i="3"/>
  <c r="F388" i="3"/>
  <c r="I388" i="3" s="1"/>
  <c r="G388" i="3"/>
  <c r="N388" i="3" s="1"/>
  <c r="A389" i="3"/>
  <c r="F389" i="3"/>
  <c r="I389" i="3" s="1"/>
  <c r="G389" i="3"/>
  <c r="N389" i="3" s="1"/>
  <c r="A390" i="3"/>
  <c r="F390" i="3"/>
  <c r="I390" i="3" s="1"/>
  <c r="G390" i="3"/>
  <c r="N390" i="3" s="1"/>
  <c r="A391" i="3"/>
  <c r="F391" i="3"/>
  <c r="I391" i="3" s="1"/>
  <c r="G391" i="3"/>
  <c r="N391" i="3" s="1"/>
  <c r="A392" i="3"/>
  <c r="F392" i="3"/>
  <c r="I392" i="3" s="1"/>
  <c r="G392" i="3"/>
  <c r="N392" i="3" s="1"/>
  <c r="A393" i="3"/>
  <c r="F393" i="3"/>
  <c r="I393" i="3" s="1"/>
  <c r="G393" i="3"/>
  <c r="N393" i="3" s="1"/>
  <c r="A394" i="3"/>
  <c r="F394" i="3"/>
  <c r="I394" i="3" s="1"/>
  <c r="G394" i="3"/>
  <c r="N394" i="3" s="1"/>
  <c r="A395" i="3"/>
  <c r="F395" i="3"/>
  <c r="I395" i="3" s="1"/>
  <c r="G395" i="3"/>
  <c r="N395" i="3" s="1"/>
  <c r="A396" i="3"/>
  <c r="F396" i="3"/>
  <c r="I396" i="3" s="1"/>
  <c r="G396" i="3"/>
  <c r="N396" i="3" s="1"/>
  <c r="A397" i="3"/>
  <c r="F397" i="3"/>
  <c r="I397" i="3" s="1"/>
  <c r="G397" i="3"/>
  <c r="N397" i="3" s="1"/>
  <c r="A398" i="3"/>
  <c r="H398" i="3" s="1"/>
  <c r="F398" i="3"/>
  <c r="I398" i="3" s="1"/>
  <c r="R398" i="15" s="1"/>
  <c r="G398" i="3"/>
  <c r="N398" i="3" s="1"/>
  <c r="A399" i="3"/>
  <c r="F399" i="3"/>
  <c r="I399" i="3" s="1"/>
  <c r="G399" i="3"/>
  <c r="N399" i="3" s="1"/>
  <c r="A400" i="3"/>
  <c r="F400" i="3"/>
  <c r="I400" i="3" s="1"/>
  <c r="G400" i="3"/>
  <c r="N400" i="3" s="1"/>
  <c r="A401" i="3"/>
  <c r="F401" i="3"/>
  <c r="I401" i="3" s="1"/>
  <c r="G401" i="3"/>
  <c r="N401" i="3" s="1"/>
  <c r="A402" i="3"/>
  <c r="F402" i="3"/>
  <c r="I402" i="3" s="1"/>
  <c r="G402" i="3"/>
  <c r="N402" i="3" s="1"/>
  <c r="A403" i="3"/>
  <c r="F403" i="3"/>
  <c r="I403" i="3" s="1"/>
  <c r="R403" i="15" s="1"/>
  <c r="G403" i="3"/>
  <c r="N403" i="3" s="1"/>
  <c r="A404" i="3"/>
  <c r="F404" i="3"/>
  <c r="I404" i="3" s="1"/>
  <c r="G404" i="3"/>
  <c r="N404" i="3" s="1"/>
  <c r="A405" i="3"/>
  <c r="F405" i="3"/>
  <c r="I405" i="3" s="1"/>
  <c r="G405" i="3"/>
  <c r="N405" i="3" s="1"/>
  <c r="A406" i="3"/>
  <c r="F406" i="3"/>
  <c r="I406" i="3" s="1"/>
  <c r="R406" i="15" s="1"/>
  <c r="G406" i="3"/>
  <c r="N406" i="3" s="1"/>
  <c r="A407" i="3"/>
  <c r="F407" i="3"/>
  <c r="I407" i="3" s="1"/>
  <c r="G407" i="3"/>
  <c r="N407" i="3" s="1"/>
  <c r="A408" i="3"/>
  <c r="F408" i="3"/>
  <c r="I408" i="3" s="1"/>
  <c r="G408" i="3"/>
  <c r="A409" i="3"/>
  <c r="H409" i="3" s="1"/>
  <c r="F409" i="3"/>
  <c r="I409" i="3" s="1"/>
  <c r="R409" i="15" s="1"/>
  <c r="G409" i="3"/>
  <c r="N409" i="3" s="1"/>
  <c r="A410" i="3"/>
  <c r="F410" i="3"/>
  <c r="I410" i="3" s="1"/>
  <c r="G410" i="3"/>
  <c r="N410" i="3" s="1"/>
  <c r="A411" i="3"/>
  <c r="H411" i="3" s="1"/>
  <c r="F411" i="3"/>
  <c r="I411" i="3" s="1"/>
  <c r="G411" i="3"/>
  <c r="N411" i="3" s="1"/>
  <c r="A412" i="3"/>
  <c r="F412" i="3"/>
  <c r="I412" i="3" s="1"/>
  <c r="G412" i="3"/>
  <c r="N412" i="3" s="1"/>
  <c r="A413" i="3"/>
  <c r="F413" i="3"/>
  <c r="I413" i="3" s="1"/>
  <c r="G413" i="3"/>
  <c r="N413" i="3" s="1"/>
  <c r="A414" i="3"/>
  <c r="F414" i="3"/>
  <c r="I414" i="3" s="1"/>
  <c r="G414" i="3"/>
  <c r="A415" i="3"/>
  <c r="H415" i="3" s="1"/>
  <c r="F415" i="3"/>
  <c r="I415" i="3" s="1"/>
  <c r="G415" i="3"/>
  <c r="N415" i="3" s="1"/>
  <c r="A416" i="3"/>
  <c r="F416" i="3"/>
  <c r="I416" i="3" s="1"/>
  <c r="G416" i="3"/>
  <c r="A417" i="3"/>
  <c r="H417" i="3" s="1"/>
  <c r="F417" i="3"/>
  <c r="I417" i="3" s="1"/>
  <c r="G417" i="3"/>
  <c r="N417" i="3" s="1"/>
  <c r="A418" i="3"/>
  <c r="F418" i="3"/>
  <c r="I418" i="3" s="1"/>
  <c r="G418" i="3"/>
  <c r="N418" i="3" s="1"/>
  <c r="A419" i="3"/>
  <c r="H419" i="3" s="1"/>
  <c r="F419" i="3"/>
  <c r="I419" i="3" s="1"/>
  <c r="G419" i="3"/>
  <c r="N419" i="3" s="1"/>
  <c r="A420" i="3"/>
  <c r="F420" i="3"/>
  <c r="I420" i="3" s="1"/>
  <c r="G420" i="3"/>
  <c r="N420" i="3" s="1"/>
  <c r="A421" i="3"/>
  <c r="H421" i="3" s="1"/>
  <c r="F421" i="3"/>
  <c r="I421" i="3" s="1"/>
  <c r="R421" i="15" s="1"/>
  <c r="G421" i="3"/>
  <c r="N421" i="3" s="1"/>
  <c r="A422" i="3"/>
  <c r="F422" i="3"/>
  <c r="I422" i="3" s="1"/>
  <c r="R422" i="15" s="1"/>
  <c r="G422" i="3"/>
  <c r="N422" i="3" s="1"/>
  <c r="A423" i="3"/>
  <c r="F423" i="3"/>
  <c r="I423" i="3" s="1"/>
  <c r="G423" i="3"/>
  <c r="N423" i="3" s="1"/>
  <c r="A424" i="3"/>
  <c r="F424" i="3"/>
  <c r="I424" i="3" s="1"/>
  <c r="G424" i="3"/>
  <c r="N424" i="3" s="1"/>
  <c r="A425" i="3"/>
  <c r="F425" i="3"/>
  <c r="I425" i="3" s="1"/>
  <c r="G425" i="3"/>
  <c r="N425" i="3" s="1"/>
  <c r="A426" i="3"/>
  <c r="F426" i="3"/>
  <c r="I426" i="3" s="1"/>
  <c r="G426" i="3"/>
  <c r="N426" i="3" s="1"/>
  <c r="A427" i="3"/>
  <c r="F427" i="3"/>
  <c r="I427" i="3" s="1"/>
  <c r="G427" i="3"/>
  <c r="N427" i="3" s="1"/>
  <c r="A428" i="3"/>
  <c r="F428" i="3"/>
  <c r="I428" i="3" s="1"/>
  <c r="G428" i="3"/>
  <c r="N428" i="3" s="1"/>
  <c r="A429" i="3"/>
  <c r="H429" i="3" s="1"/>
  <c r="F429" i="3"/>
  <c r="I429" i="3" s="1"/>
  <c r="G429" i="3"/>
  <c r="N429" i="3" s="1"/>
  <c r="A430" i="3"/>
  <c r="F430" i="3"/>
  <c r="I430" i="3" s="1"/>
  <c r="G430" i="3"/>
  <c r="N430" i="3" s="1"/>
  <c r="A431" i="3"/>
  <c r="H431" i="3" s="1"/>
  <c r="F431" i="3"/>
  <c r="I431" i="3" s="1"/>
  <c r="G431" i="3"/>
  <c r="A432" i="3"/>
  <c r="F432" i="3"/>
  <c r="I432" i="3" s="1"/>
  <c r="R432" i="15" s="1"/>
  <c r="G432" i="3"/>
  <c r="N432" i="3" s="1"/>
  <c r="A433" i="3"/>
  <c r="F433" i="3"/>
  <c r="I433" i="3" s="1"/>
  <c r="R433" i="15" s="1"/>
  <c r="G433" i="3"/>
  <c r="K433" i="3" s="1"/>
  <c r="A434" i="3"/>
  <c r="F434" i="3"/>
  <c r="I434" i="3" s="1"/>
  <c r="G434" i="3"/>
  <c r="N434" i="3" s="1"/>
  <c r="A435" i="3"/>
  <c r="H435" i="3" s="1"/>
  <c r="F435" i="3"/>
  <c r="I435" i="3" s="1"/>
  <c r="G435" i="3"/>
  <c r="N435" i="3" s="1"/>
  <c r="A436" i="3"/>
  <c r="F436" i="3"/>
  <c r="I436" i="3" s="1"/>
  <c r="G436" i="3"/>
  <c r="N436" i="3" s="1"/>
  <c r="A437" i="3"/>
  <c r="F437" i="3"/>
  <c r="I437" i="3" s="1"/>
  <c r="R437" i="15" s="1"/>
  <c r="G437" i="3"/>
  <c r="N437" i="3" s="1"/>
  <c r="A438" i="3"/>
  <c r="F438" i="3"/>
  <c r="I438" i="3" s="1"/>
  <c r="G438" i="3"/>
  <c r="N438" i="3" s="1"/>
  <c r="A439" i="3"/>
  <c r="H439" i="3" s="1"/>
  <c r="F439" i="3"/>
  <c r="I439" i="3" s="1"/>
  <c r="G439" i="3"/>
  <c r="N439" i="3" s="1"/>
  <c r="A440" i="3"/>
  <c r="F440" i="3"/>
  <c r="I440" i="3" s="1"/>
  <c r="G440" i="3"/>
  <c r="N440" i="3" s="1"/>
  <c r="A441" i="3"/>
  <c r="F441" i="3"/>
  <c r="I441" i="3" s="1"/>
  <c r="G441" i="3"/>
  <c r="N441" i="3" s="1"/>
  <c r="A442" i="3"/>
  <c r="F442" i="3"/>
  <c r="I442" i="3" s="1"/>
  <c r="R442" i="15" s="1"/>
  <c r="G442" i="3"/>
  <c r="N442" i="3" s="1"/>
  <c r="A443" i="3"/>
  <c r="F443" i="3"/>
  <c r="I443" i="3" s="1"/>
  <c r="G443" i="3"/>
  <c r="A444" i="3"/>
  <c r="H444" i="3" s="1"/>
  <c r="F444" i="3"/>
  <c r="I444" i="3" s="1"/>
  <c r="G444" i="3"/>
  <c r="N444" i="3" s="1"/>
  <c r="A445" i="3"/>
  <c r="F445" i="3"/>
  <c r="I445" i="3" s="1"/>
  <c r="R445" i="15" s="1"/>
  <c r="G445" i="3"/>
  <c r="N445" i="3" s="1"/>
  <c r="A446" i="3"/>
  <c r="H446" i="3" s="1"/>
  <c r="F446" i="3"/>
  <c r="I446" i="3" s="1"/>
  <c r="G446" i="3"/>
  <c r="N446" i="3" s="1"/>
  <c r="A447" i="3"/>
  <c r="F447" i="3"/>
  <c r="I447" i="3" s="1"/>
  <c r="G447" i="3"/>
  <c r="A448" i="3"/>
  <c r="H448" i="3" s="1"/>
  <c r="F448" i="3"/>
  <c r="I448" i="3" s="1"/>
  <c r="G448" i="3"/>
  <c r="N448" i="3" s="1"/>
  <c r="A449" i="3"/>
  <c r="F449" i="3"/>
  <c r="I449" i="3" s="1"/>
  <c r="R449" i="15" s="1"/>
  <c r="G449" i="3"/>
  <c r="A450" i="3"/>
  <c r="F450" i="3"/>
  <c r="I450" i="3" s="1"/>
  <c r="R450" i="15" s="1"/>
  <c r="G450" i="3"/>
  <c r="N450" i="3" s="1"/>
  <c r="A451" i="3"/>
  <c r="F451" i="3"/>
  <c r="I451" i="3" s="1"/>
  <c r="R451" i="15" s="1"/>
  <c r="G451" i="3"/>
  <c r="N451" i="3" s="1"/>
  <c r="A452" i="3"/>
  <c r="F452" i="3"/>
  <c r="I452" i="3" s="1"/>
  <c r="G452" i="3"/>
  <c r="N452" i="3" s="1"/>
  <c r="A453" i="3"/>
  <c r="F453" i="3"/>
  <c r="I453" i="3" s="1"/>
  <c r="G453" i="3"/>
  <c r="N453" i="3" s="1"/>
  <c r="A454" i="3"/>
  <c r="F454" i="3"/>
  <c r="I454" i="3" s="1"/>
  <c r="G454" i="3"/>
  <c r="N454" i="3" s="1"/>
  <c r="A455" i="3"/>
  <c r="F455" i="3"/>
  <c r="I455" i="3" s="1"/>
  <c r="R455" i="15" s="1"/>
  <c r="G455" i="3"/>
  <c r="N455" i="3" s="1"/>
  <c r="A456" i="3"/>
  <c r="F456" i="3"/>
  <c r="I456" i="3" s="1"/>
  <c r="G456" i="3"/>
  <c r="N456" i="3" s="1"/>
  <c r="A457" i="3"/>
  <c r="F457" i="3"/>
  <c r="I457" i="3" s="1"/>
  <c r="G457" i="3"/>
  <c r="N457" i="3" s="1"/>
  <c r="A458" i="3"/>
  <c r="F458" i="3"/>
  <c r="I458" i="3" s="1"/>
  <c r="R458" i="15" s="1"/>
  <c r="G458" i="3"/>
  <c r="K458" i="3" s="1"/>
  <c r="A459" i="3"/>
  <c r="F459" i="3"/>
  <c r="I459" i="3" s="1"/>
  <c r="G459" i="3"/>
  <c r="N459" i="3" s="1"/>
  <c r="A460" i="3"/>
  <c r="F460" i="3"/>
  <c r="I460" i="3" s="1"/>
  <c r="G460" i="3"/>
  <c r="N460" i="3" s="1"/>
  <c r="A461" i="3"/>
  <c r="F461" i="3"/>
  <c r="I461" i="3" s="1"/>
  <c r="G461" i="3"/>
  <c r="N461" i="3" s="1"/>
  <c r="A462" i="3"/>
  <c r="F462" i="3"/>
  <c r="I462" i="3" s="1"/>
  <c r="G462" i="3"/>
  <c r="N462" i="3" s="1"/>
  <c r="A463" i="3"/>
  <c r="F463" i="3"/>
  <c r="I463" i="3" s="1"/>
  <c r="G463" i="3"/>
  <c r="N463" i="3" s="1"/>
  <c r="A464" i="3"/>
  <c r="F464" i="3"/>
  <c r="I464" i="3" s="1"/>
  <c r="R464" i="15" s="1"/>
  <c r="G464" i="3"/>
  <c r="N464" i="3" s="1"/>
  <c r="A465" i="3"/>
  <c r="F465" i="3"/>
  <c r="I465" i="3" s="1"/>
  <c r="G465" i="3"/>
  <c r="N465" i="3" s="1"/>
  <c r="A466" i="3"/>
  <c r="F466" i="3"/>
  <c r="I466" i="3" s="1"/>
  <c r="G466" i="3"/>
  <c r="N466" i="3" s="1"/>
  <c r="A467" i="3"/>
  <c r="F467" i="3"/>
  <c r="I467" i="3" s="1"/>
  <c r="G467" i="3"/>
  <c r="N467" i="3" s="1"/>
  <c r="A468" i="3"/>
  <c r="F468" i="3"/>
  <c r="I468" i="3" s="1"/>
  <c r="G468" i="3"/>
  <c r="N468" i="3" s="1"/>
  <c r="A469" i="3"/>
  <c r="F469" i="3"/>
  <c r="I469" i="3" s="1"/>
  <c r="G469" i="3"/>
  <c r="K469" i="3" s="1"/>
  <c r="A470" i="3"/>
  <c r="F470" i="3"/>
  <c r="I470" i="3" s="1"/>
  <c r="R470" i="15" s="1"/>
  <c r="G470" i="3"/>
  <c r="N470" i="3" s="1"/>
  <c r="A471" i="3"/>
  <c r="F471" i="3"/>
  <c r="I471" i="3" s="1"/>
  <c r="G471" i="3"/>
  <c r="N471" i="3" s="1"/>
  <c r="A472" i="3"/>
  <c r="F472" i="3"/>
  <c r="I472" i="3" s="1"/>
  <c r="G472" i="3"/>
  <c r="N472" i="3" s="1"/>
  <c r="A473" i="3"/>
  <c r="F473" i="3"/>
  <c r="I473" i="3" s="1"/>
  <c r="G473" i="3"/>
  <c r="A474" i="3"/>
  <c r="F474" i="3"/>
  <c r="I474" i="3" s="1"/>
  <c r="R474" i="15" s="1"/>
  <c r="G474" i="3"/>
  <c r="N474" i="3" s="1"/>
  <c r="A475" i="3"/>
  <c r="F475" i="3"/>
  <c r="I475" i="3" s="1"/>
  <c r="G475" i="3"/>
  <c r="N475" i="3" s="1"/>
  <c r="A476" i="3"/>
  <c r="F476" i="3"/>
  <c r="I476" i="3" s="1"/>
  <c r="G476" i="3"/>
  <c r="N476" i="3" s="1"/>
  <c r="A477" i="3"/>
  <c r="F477" i="3"/>
  <c r="I477" i="3" s="1"/>
  <c r="G477" i="3"/>
  <c r="N477" i="3" s="1"/>
  <c r="A478" i="3"/>
  <c r="F478" i="3"/>
  <c r="I478" i="3" s="1"/>
  <c r="R478" i="15" s="1"/>
  <c r="G478" i="3"/>
  <c r="N478" i="3" s="1"/>
  <c r="A479" i="3"/>
  <c r="F479" i="3"/>
  <c r="I479" i="3" s="1"/>
  <c r="R479" i="15" s="1"/>
  <c r="G479" i="3"/>
  <c r="N479" i="3" s="1"/>
  <c r="A480" i="3"/>
  <c r="F480" i="3"/>
  <c r="I480" i="3" s="1"/>
  <c r="G480" i="3"/>
  <c r="N480" i="3" s="1"/>
  <c r="A481" i="3"/>
  <c r="F481" i="3"/>
  <c r="I481" i="3" s="1"/>
  <c r="G481" i="3"/>
  <c r="N481" i="3" s="1"/>
  <c r="A482" i="3"/>
  <c r="F482" i="3"/>
  <c r="I482" i="3" s="1"/>
  <c r="R482" i="15" s="1"/>
  <c r="G482" i="3"/>
  <c r="A483" i="3"/>
  <c r="F483" i="3"/>
  <c r="I483" i="3" s="1"/>
  <c r="G483" i="3"/>
  <c r="N483" i="3" s="1"/>
  <c r="A484" i="3"/>
  <c r="H484" i="3" s="1"/>
  <c r="F484" i="3"/>
  <c r="I484" i="3" s="1"/>
  <c r="G484" i="3"/>
  <c r="N484" i="3" s="1"/>
  <c r="A485" i="3"/>
  <c r="F485" i="3"/>
  <c r="I485" i="3" s="1"/>
  <c r="G485" i="3"/>
  <c r="N485" i="3" s="1"/>
  <c r="A486" i="3"/>
  <c r="F486" i="3"/>
  <c r="I486" i="3" s="1"/>
  <c r="R486" i="15" s="1"/>
  <c r="G486" i="3"/>
  <c r="N486" i="3" s="1"/>
  <c r="A487" i="3"/>
  <c r="F487" i="3"/>
  <c r="I487" i="3" s="1"/>
  <c r="G487" i="3"/>
  <c r="A488" i="3"/>
  <c r="H488" i="3" s="1"/>
  <c r="F488" i="3"/>
  <c r="I488" i="3" s="1"/>
  <c r="G488" i="3"/>
  <c r="N488" i="3" s="1"/>
  <c r="A489" i="3"/>
  <c r="F489" i="3"/>
  <c r="I489" i="3" s="1"/>
  <c r="G489" i="3"/>
  <c r="A490" i="3"/>
  <c r="H490" i="3" s="1"/>
  <c r="F490" i="3"/>
  <c r="I490" i="3" s="1"/>
  <c r="G490" i="3"/>
  <c r="N490" i="3" s="1"/>
  <c r="A491" i="3"/>
  <c r="F491" i="3"/>
  <c r="I491" i="3" s="1"/>
  <c r="G491" i="3"/>
  <c r="N491" i="3" s="1"/>
  <c r="A492" i="3"/>
  <c r="F492" i="3"/>
  <c r="I492" i="3" s="1"/>
  <c r="R492" i="15" s="1"/>
  <c r="G492" i="3"/>
  <c r="A493" i="3"/>
  <c r="H493" i="3" s="1"/>
  <c r="F493" i="3"/>
  <c r="I493" i="3" s="1"/>
  <c r="G493" i="3"/>
  <c r="N493" i="3" s="1"/>
  <c r="A494" i="3"/>
  <c r="F494" i="3"/>
  <c r="I494" i="3" s="1"/>
  <c r="R494" i="15" s="1"/>
  <c r="G494" i="3"/>
  <c r="N494" i="3" s="1"/>
  <c r="A495" i="3"/>
  <c r="F495" i="3"/>
  <c r="I495" i="3" s="1"/>
  <c r="R495" i="15" s="1"/>
  <c r="G495" i="3"/>
  <c r="N495" i="3" s="1"/>
  <c r="A496" i="3"/>
  <c r="F496" i="3"/>
  <c r="I496" i="3" s="1"/>
  <c r="G496" i="3"/>
  <c r="N496" i="3" s="1"/>
  <c r="A497" i="3"/>
  <c r="F497" i="3"/>
  <c r="I497" i="3" s="1"/>
  <c r="G497" i="3"/>
  <c r="N497" i="3" s="1"/>
  <c r="A498" i="3"/>
  <c r="F498" i="3"/>
  <c r="I498" i="3" s="1"/>
  <c r="G498" i="3"/>
  <c r="K498" i="3" s="1"/>
  <c r="A499" i="3"/>
  <c r="F499" i="3"/>
  <c r="I499" i="3" s="1"/>
  <c r="G499" i="3"/>
  <c r="N499" i="3" s="1"/>
  <c r="A500" i="3"/>
  <c r="F500" i="3"/>
  <c r="I500" i="3" s="1"/>
  <c r="G500" i="3"/>
  <c r="N500" i="3" s="1"/>
  <c r="A501" i="3"/>
  <c r="F501" i="3"/>
  <c r="I501" i="3" s="1"/>
  <c r="G501" i="3"/>
  <c r="N501" i="3" s="1"/>
  <c r="A502" i="3"/>
  <c r="F502" i="3"/>
  <c r="I502" i="3" s="1"/>
  <c r="R502" i="15" s="1"/>
  <c r="G502" i="3"/>
  <c r="N502" i="3" s="1"/>
  <c r="A503" i="3"/>
  <c r="F503" i="3"/>
  <c r="I503" i="3" s="1"/>
  <c r="R503" i="15" s="1"/>
  <c r="G503" i="3"/>
  <c r="N503" i="3" s="1"/>
  <c r="A504" i="3"/>
  <c r="F504" i="3"/>
  <c r="I504" i="3" s="1"/>
  <c r="G504" i="3"/>
  <c r="N504" i="3" s="1"/>
  <c r="A505" i="3"/>
  <c r="F505" i="3"/>
  <c r="I505" i="3" s="1"/>
  <c r="G505" i="3"/>
  <c r="N505" i="3" s="1"/>
  <c r="A506" i="3"/>
  <c r="F506" i="3"/>
  <c r="I506" i="3" s="1"/>
  <c r="G506" i="3"/>
  <c r="A507" i="3"/>
  <c r="F507" i="3"/>
  <c r="I507" i="3" s="1"/>
  <c r="G507" i="3"/>
  <c r="N507" i="3" s="1"/>
  <c r="A508" i="3"/>
  <c r="F508" i="3"/>
  <c r="I508" i="3" s="1"/>
  <c r="G508" i="3"/>
  <c r="N508" i="3" s="1"/>
  <c r="A509" i="3"/>
  <c r="F509" i="3"/>
  <c r="I509" i="3" s="1"/>
  <c r="G509" i="3"/>
  <c r="N509" i="3" s="1"/>
  <c r="A510" i="3"/>
  <c r="F510" i="3"/>
  <c r="I510" i="3" s="1"/>
  <c r="G510" i="3"/>
  <c r="N510" i="3" s="1"/>
  <c r="A511" i="3"/>
  <c r="F511" i="3"/>
  <c r="I511" i="3" s="1"/>
  <c r="R511" i="15" s="1"/>
  <c r="G511" i="3"/>
  <c r="N511" i="3" s="1"/>
  <c r="A512" i="3"/>
  <c r="F512" i="3"/>
  <c r="I512" i="3" s="1"/>
  <c r="R512" i="15" s="1"/>
  <c r="G512" i="3"/>
  <c r="N512" i="3" s="1"/>
  <c r="A513" i="3"/>
  <c r="F513" i="3"/>
  <c r="I513" i="3" s="1"/>
  <c r="G513" i="3"/>
  <c r="N513" i="3" s="1"/>
  <c r="A514" i="3"/>
  <c r="F514" i="3"/>
  <c r="I514" i="3" s="1"/>
  <c r="G514" i="3"/>
  <c r="A515" i="3"/>
  <c r="F515" i="3"/>
  <c r="I515" i="3" s="1"/>
  <c r="R515" i="15" s="1"/>
  <c r="G515" i="3"/>
  <c r="N515" i="3" s="1"/>
  <c r="A516" i="3"/>
  <c r="F516" i="3"/>
  <c r="I516" i="3" s="1"/>
  <c r="R516" i="15" s="1"/>
  <c r="G516" i="3"/>
  <c r="N516" i="3" s="1"/>
  <c r="A517" i="3"/>
  <c r="F517" i="3"/>
  <c r="I517" i="3" s="1"/>
  <c r="G517" i="3"/>
  <c r="N517" i="3" s="1"/>
  <c r="A518" i="3"/>
  <c r="F518" i="3"/>
  <c r="I518" i="3" s="1"/>
  <c r="G518" i="3"/>
  <c r="A519" i="3"/>
  <c r="F519" i="3"/>
  <c r="I519" i="3" s="1"/>
  <c r="G519" i="3"/>
  <c r="N519" i="3" s="1"/>
  <c r="A520" i="3"/>
  <c r="F520" i="3"/>
  <c r="I520" i="3" s="1"/>
  <c r="G520" i="3"/>
  <c r="N520" i="3" s="1"/>
  <c r="A521" i="3"/>
  <c r="F521" i="3"/>
  <c r="I521" i="3" s="1"/>
  <c r="G521" i="3"/>
  <c r="N521" i="3" s="1"/>
  <c r="A522" i="3"/>
  <c r="F522" i="3"/>
  <c r="I522" i="3" s="1"/>
  <c r="G522" i="3"/>
  <c r="K522" i="3" s="1"/>
  <c r="A523" i="3"/>
  <c r="F523" i="3"/>
  <c r="I523" i="3" s="1"/>
  <c r="R523" i="15" s="1"/>
  <c r="G523" i="3"/>
  <c r="A524" i="3"/>
  <c r="F524" i="3"/>
  <c r="I524" i="3" s="1"/>
  <c r="R524" i="15" s="1"/>
  <c r="G524" i="3"/>
  <c r="N524" i="3" s="1"/>
  <c r="A525" i="3"/>
  <c r="F525" i="3"/>
  <c r="I525" i="3" s="1"/>
  <c r="G525" i="3"/>
  <c r="N525" i="3" s="1"/>
  <c r="A526" i="3"/>
  <c r="F526" i="3"/>
  <c r="I526" i="3" s="1"/>
  <c r="R526" i="15" s="1"/>
  <c r="G526" i="3"/>
  <c r="N526" i="3" s="1"/>
  <c r="A527" i="3"/>
  <c r="F527" i="3"/>
  <c r="I527" i="3" s="1"/>
  <c r="G527" i="3"/>
  <c r="N527" i="3" s="1"/>
  <c r="A528" i="3"/>
  <c r="F528" i="3"/>
  <c r="I528" i="3" s="1"/>
  <c r="G528" i="3"/>
  <c r="N528" i="3" s="1"/>
  <c r="A529" i="3"/>
  <c r="F529" i="3"/>
  <c r="I529" i="3" s="1"/>
  <c r="R529" i="15" s="1"/>
  <c r="G529" i="3"/>
  <c r="N529" i="3" s="1"/>
  <c r="A530" i="3"/>
  <c r="F530" i="3"/>
  <c r="I530" i="3" s="1"/>
  <c r="G530" i="3"/>
  <c r="N530" i="3" s="1"/>
  <c r="A531" i="3"/>
  <c r="F531" i="3"/>
  <c r="I531" i="3" s="1"/>
  <c r="R531" i="15" s="1"/>
  <c r="G531" i="3"/>
  <c r="A532" i="3"/>
  <c r="H532" i="3" s="1"/>
  <c r="F532" i="3"/>
  <c r="I532" i="3" s="1"/>
  <c r="R532" i="15" s="1"/>
  <c r="G532" i="3"/>
  <c r="N532" i="3" s="1"/>
  <c r="A533" i="3"/>
  <c r="F533" i="3"/>
  <c r="I533" i="3" s="1"/>
  <c r="G533" i="3"/>
  <c r="N533" i="3" s="1"/>
  <c r="A534" i="3"/>
  <c r="F534" i="3"/>
  <c r="I534" i="3" s="1"/>
  <c r="G534" i="3"/>
  <c r="N534" i="3" s="1"/>
  <c r="A535" i="3"/>
  <c r="F535" i="3"/>
  <c r="I535" i="3" s="1"/>
  <c r="R535" i="15" s="1"/>
  <c r="G535" i="3"/>
  <c r="N535" i="3" s="1"/>
  <c r="A536" i="3"/>
  <c r="F536" i="3"/>
  <c r="I536" i="3" s="1"/>
  <c r="G536" i="3"/>
  <c r="N536" i="3" s="1"/>
  <c r="A537" i="3"/>
  <c r="F537" i="3"/>
  <c r="I537" i="3" s="1"/>
  <c r="R537" i="15" s="1"/>
  <c r="G537" i="3"/>
  <c r="K537" i="3" s="1"/>
  <c r="A538" i="3"/>
  <c r="H538" i="3" s="1"/>
  <c r="F538" i="3"/>
  <c r="I538" i="3" s="1"/>
  <c r="G538" i="3"/>
  <c r="N538" i="3" s="1"/>
  <c r="A539" i="3"/>
  <c r="H539" i="3" s="1"/>
  <c r="F539" i="3"/>
  <c r="I539" i="3" s="1"/>
  <c r="G539" i="3"/>
  <c r="N539" i="3" s="1"/>
  <c r="A540" i="3"/>
  <c r="F540" i="3"/>
  <c r="I540" i="3" s="1"/>
  <c r="G540" i="3"/>
  <c r="N540" i="3" s="1"/>
  <c r="A541" i="3"/>
  <c r="F541" i="3"/>
  <c r="I541" i="3" s="1"/>
  <c r="G541" i="3"/>
  <c r="N541" i="3" s="1"/>
  <c r="A542" i="3"/>
  <c r="F542" i="3"/>
  <c r="I542" i="3" s="1"/>
  <c r="R542" i="15" s="1"/>
  <c r="G542" i="3"/>
  <c r="N542" i="3" s="1"/>
  <c r="A543" i="3"/>
  <c r="F543" i="3"/>
  <c r="I543" i="3" s="1"/>
  <c r="G543" i="3"/>
  <c r="N543" i="3" s="1"/>
  <c r="A544" i="3"/>
  <c r="F544" i="3"/>
  <c r="I544" i="3" s="1"/>
  <c r="G544" i="3"/>
  <c r="N544" i="3" s="1"/>
  <c r="A545" i="3"/>
  <c r="F545" i="3"/>
  <c r="I545" i="3" s="1"/>
  <c r="R545" i="15" s="1"/>
  <c r="G545" i="3"/>
  <c r="N545" i="3" s="1"/>
  <c r="A546" i="3"/>
  <c r="F546" i="3"/>
  <c r="I546" i="3" s="1"/>
  <c r="G546" i="3"/>
  <c r="N546" i="3" s="1"/>
  <c r="A547" i="3"/>
  <c r="F547" i="3"/>
  <c r="I547" i="3" s="1"/>
  <c r="G547" i="3"/>
  <c r="N547" i="3" s="1"/>
  <c r="A548" i="3"/>
  <c r="F548" i="3"/>
  <c r="I548" i="3" s="1"/>
  <c r="G548" i="3"/>
  <c r="N548" i="3" s="1"/>
  <c r="A549" i="3"/>
  <c r="F549" i="3"/>
  <c r="I549" i="3" s="1"/>
  <c r="G549" i="3"/>
  <c r="A550" i="3"/>
  <c r="F550" i="3"/>
  <c r="I550" i="3" s="1"/>
  <c r="G550" i="3"/>
  <c r="N550" i="3" s="1"/>
  <c r="A551" i="3"/>
  <c r="F551" i="3"/>
  <c r="I551" i="3" s="1"/>
  <c r="G551" i="3"/>
  <c r="N551" i="3" s="1"/>
  <c r="A552" i="3"/>
  <c r="F552" i="3"/>
  <c r="I552" i="3" s="1"/>
  <c r="G552" i="3"/>
  <c r="N552" i="3" s="1"/>
  <c r="A553" i="3"/>
  <c r="F553" i="3"/>
  <c r="I553" i="3" s="1"/>
  <c r="G553" i="3"/>
  <c r="N553" i="3" s="1"/>
  <c r="A554" i="3"/>
  <c r="H554" i="3" s="1"/>
  <c r="F554" i="3"/>
  <c r="I554" i="3" s="1"/>
  <c r="G554" i="3"/>
  <c r="N554" i="3" s="1"/>
  <c r="A555" i="3"/>
  <c r="H555" i="3" s="1"/>
  <c r="F555" i="3"/>
  <c r="I555" i="3" s="1"/>
  <c r="G555" i="3"/>
  <c r="A556" i="3"/>
  <c r="H556" i="3" s="1"/>
  <c r="F556" i="3"/>
  <c r="I556" i="3" s="1"/>
  <c r="G556" i="3"/>
  <c r="N556" i="3" s="1"/>
  <c r="A557" i="3"/>
  <c r="F557" i="3"/>
  <c r="I557" i="3" s="1"/>
  <c r="G557" i="3"/>
  <c r="N557" i="3" s="1"/>
  <c r="A558" i="3"/>
  <c r="F558" i="3"/>
  <c r="I558" i="3" s="1"/>
  <c r="G558" i="3"/>
  <c r="N558" i="3" s="1"/>
  <c r="A559" i="3"/>
  <c r="H559" i="3" s="1"/>
  <c r="F559" i="3"/>
  <c r="I559" i="3" s="1"/>
  <c r="G559" i="3"/>
  <c r="N559" i="3" s="1"/>
  <c r="A560" i="3"/>
  <c r="F560" i="3"/>
  <c r="I560" i="3" s="1"/>
  <c r="G560" i="3"/>
  <c r="N560" i="3" s="1"/>
  <c r="A561" i="3"/>
  <c r="H561" i="3" s="1"/>
  <c r="F561" i="3"/>
  <c r="I561" i="3" s="1"/>
  <c r="G561" i="3"/>
  <c r="N561" i="3" s="1"/>
  <c r="A562" i="3"/>
  <c r="H562" i="3" s="1"/>
  <c r="F562" i="3"/>
  <c r="I562" i="3" s="1"/>
  <c r="G562" i="3"/>
  <c r="N562" i="3" s="1"/>
  <c r="A563" i="3"/>
  <c r="H563" i="3" s="1"/>
  <c r="F563" i="3"/>
  <c r="I563" i="3" s="1"/>
  <c r="G563" i="3"/>
  <c r="N563" i="3" s="1"/>
  <c r="A564" i="3"/>
  <c r="F564" i="3"/>
  <c r="I564" i="3" s="1"/>
  <c r="G564" i="3"/>
  <c r="N564" i="3" s="1"/>
  <c r="A565" i="3"/>
  <c r="H565" i="3" s="1"/>
  <c r="F565" i="3"/>
  <c r="I565" i="3" s="1"/>
  <c r="G565" i="3"/>
  <c r="N565" i="3" s="1"/>
  <c r="A566" i="3"/>
  <c r="F566" i="3"/>
  <c r="I566" i="3" s="1"/>
  <c r="G566" i="3"/>
  <c r="N566" i="3" s="1"/>
  <c r="A567" i="3"/>
  <c r="H567" i="3" s="1"/>
  <c r="F567" i="3"/>
  <c r="I567" i="3" s="1"/>
  <c r="G567" i="3"/>
  <c r="N567" i="3" s="1"/>
  <c r="A568" i="3"/>
  <c r="F568" i="3"/>
  <c r="I568" i="3" s="1"/>
  <c r="G568" i="3"/>
  <c r="A569" i="3"/>
  <c r="F569" i="3"/>
  <c r="I569" i="3" s="1"/>
  <c r="R569" i="15" s="1"/>
  <c r="G569" i="3"/>
  <c r="N569" i="3" s="1"/>
  <c r="A570" i="3"/>
  <c r="F570" i="3"/>
  <c r="I570" i="3" s="1"/>
  <c r="R570" i="15" s="1"/>
  <c r="G570" i="3"/>
  <c r="N570" i="3" s="1"/>
  <c r="A571" i="3"/>
  <c r="F571" i="3"/>
  <c r="I571" i="3" s="1"/>
  <c r="G571" i="3"/>
  <c r="N571" i="3" s="1"/>
  <c r="A572" i="3"/>
  <c r="F572" i="3"/>
  <c r="I572" i="3" s="1"/>
  <c r="G572" i="3"/>
  <c r="N572" i="3" s="1"/>
  <c r="A573" i="3"/>
  <c r="F573" i="3"/>
  <c r="I573" i="3" s="1"/>
  <c r="G573" i="3"/>
  <c r="N573" i="3" s="1"/>
  <c r="A574" i="3"/>
  <c r="F574" i="3"/>
  <c r="I574" i="3" s="1"/>
  <c r="G574" i="3"/>
  <c r="N574" i="3" s="1"/>
  <c r="A575" i="3"/>
  <c r="F575" i="3"/>
  <c r="I575" i="3" s="1"/>
  <c r="G575" i="3"/>
  <c r="N575" i="3" s="1"/>
  <c r="A576" i="3"/>
  <c r="F576" i="3"/>
  <c r="I576" i="3" s="1"/>
  <c r="G576" i="3"/>
  <c r="N576" i="3" s="1"/>
  <c r="A577" i="3"/>
  <c r="F577" i="3"/>
  <c r="I577" i="3" s="1"/>
  <c r="G577" i="3"/>
  <c r="N577" i="3" s="1"/>
  <c r="A578" i="3"/>
  <c r="F578" i="3"/>
  <c r="I578" i="3" s="1"/>
  <c r="G578" i="3"/>
  <c r="N578" i="3" s="1"/>
  <c r="A579" i="3"/>
  <c r="F579" i="3"/>
  <c r="I579" i="3" s="1"/>
  <c r="R579" i="15" s="1"/>
  <c r="G579" i="3"/>
  <c r="N579" i="3" s="1"/>
  <c r="A580" i="3"/>
  <c r="F580" i="3"/>
  <c r="I580" i="3" s="1"/>
  <c r="G580" i="3"/>
  <c r="N580" i="3" s="1"/>
  <c r="A581" i="3"/>
  <c r="H581" i="3" s="1"/>
  <c r="F581" i="3"/>
  <c r="I581" i="3" s="1"/>
  <c r="G581" i="3"/>
  <c r="N581" i="3" s="1"/>
  <c r="A582" i="3"/>
  <c r="F582" i="3"/>
  <c r="I582" i="3" s="1"/>
  <c r="R582" i="15" s="1"/>
  <c r="G582" i="3"/>
  <c r="N582" i="3" s="1"/>
  <c r="A583" i="3"/>
  <c r="F583" i="3"/>
  <c r="I583" i="3" s="1"/>
  <c r="G583" i="3"/>
  <c r="A584" i="3"/>
  <c r="F584" i="3"/>
  <c r="I584" i="3" s="1"/>
  <c r="G584" i="3"/>
  <c r="N584" i="3" s="1"/>
  <c r="A585" i="3"/>
  <c r="H585" i="3" s="1"/>
  <c r="F585" i="3"/>
  <c r="I585" i="3" s="1"/>
  <c r="G585" i="3"/>
  <c r="N585" i="3" s="1"/>
  <c r="A586" i="3"/>
  <c r="H586" i="3" s="1"/>
  <c r="F586" i="3"/>
  <c r="I586" i="3" s="1"/>
  <c r="G586" i="3"/>
  <c r="N586" i="3" s="1"/>
  <c r="A587" i="3"/>
  <c r="H587" i="3" s="1"/>
  <c r="F587" i="3"/>
  <c r="I587" i="3" s="1"/>
  <c r="R587" i="15" s="1"/>
  <c r="G587" i="3"/>
  <c r="N587" i="3" s="1"/>
  <c r="A588" i="3"/>
  <c r="F588" i="3"/>
  <c r="I588" i="3" s="1"/>
  <c r="G588" i="3"/>
  <c r="N588" i="3" s="1"/>
  <c r="A589" i="3"/>
  <c r="H589" i="3" s="1"/>
  <c r="F589" i="3"/>
  <c r="I589" i="3" s="1"/>
  <c r="G589" i="3"/>
  <c r="N589" i="3" s="1"/>
  <c r="A590" i="3"/>
  <c r="H590" i="3" s="1"/>
  <c r="F590" i="3"/>
  <c r="I590" i="3" s="1"/>
  <c r="G590" i="3"/>
  <c r="N590" i="3" s="1"/>
  <c r="A591" i="3"/>
  <c r="H591" i="3" s="1"/>
  <c r="F591" i="3"/>
  <c r="I591" i="3" s="1"/>
  <c r="R591" i="15" s="1"/>
  <c r="G591" i="3"/>
  <c r="N591" i="3" s="1"/>
  <c r="A592" i="3"/>
  <c r="F592" i="3"/>
  <c r="I592" i="3" s="1"/>
  <c r="G592" i="3"/>
  <c r="N592" i="3" s="1"/>
  <c r="A593" i="3"/>
  <c r="H593" i="3" s="1"/>
  <c r="F593" i="3"/>
  <c r="I593" i="3" s="1"/>
  <c r="G593" i="3"/>
  <c r="N593" i="3" s="1"/>
  <c r="A594" i="3"/>
  <c r="H594" i="3" s="1"/>
  <c r="F594" i="3"/>
  <c r="I594" i="3" s="1"/>
  <c r="G594" i="3"/>
  <c r="N594" i="3" s="1"/>
  <c r="A595" i="3"/>
  <c r="H595" i="3" s="1"/>
  <c r="F595" i="3"/>
  <c r="I595" i="3" s="1"/>
  <c r="R595" i="15" s="1"/>
  <c r="G595" i="3"/>
  <c r="N595" i="3" s="1"/>
  <c r="A596" i="3"/>
  <c r="F596" i="3"/>
  <c r="I596" i="3" s="1"/>
  <c r="G596" i="3"/>
  <c r="N596" i="3" s="1"/>
  <c r="A597" i="3"/>
  <c r="H597" i="3" s="1"/>
  <c r="F597" i="3"/>
  <c r="I597" i="3" s="1"/>
  <c r="G597" i="3"/>
  <c r="A598" i="3"/>
  <c r="H598" i="3" s="1"/>
  <c r="F598" i="3"/>
  <c r="I598" i="3" s="1"/>
  <c r="G598" i="3"/>
  <c r="N598" i="3" s="1"/>
  <c r="A599" i="3"/>
  <c r="F599" i="3"/>
  <c r="I599" i="3" s="1"/>
  <c r="R599" i="15" s="1"/>
  <c r="G599" i="3"/>
  <c r="N599" i="3" s="1"/>
  <c r="A600" i="3"/>
  <c r="F600" i="3"/>
  <c r="I600" i="3" s="1"/>
  <c r="R600" i="15" s="1"/>
  <c r="G600" i="3"/>
  <c r="N600" i="3" s="1"/>
  <c r="A601" i="3"/>
  <c r="F601" i="3"/>
  <c r="I601" i="3" s="1"/>
  <c r="G601" i="3"/>
  <c r="N601" i="3" s="1"/>
  <c r="A602" i="3"/>
  <c r="F602" i="3"/>
  <c r="I602" i="3" s="1"/>
  <c r="G602" i="3"/>
  <c r="N602" i="3" s="1"/>
  <c r="A603" i="3"/>
  <c r="F603" i="3"/>
  <c r="I603" i="3" s="1"/>
  <c r="R603" i="15" s="1"/>
  <c r="G603" i="3"/>
  <c r="N603" i="3" s="1"/>
  <c r="A604" i="3"/>
  <c r="F604" i="3"/>
  <c r="I604" i="3" s="1"/>
  <c r="G604" i="3"/>
  <c r="N604" i="3" s="1"/>
  <c r="A605" i="3"/>
  <c r="F605" i="3"/>
  <c r="I605" i="3" s="1"/>
  <c r="R605" i="15" s="1"/>
  <c r="G605" i="3"/>
  <c r="N605" i="3" s="1"/>
  <c r="A606" i="3"/>
  <c r="F606" i="3"/>
  <c r="I606" i="3" s="1"/>
  <c r="R606" i="15" s="1"/>
  <c r="G606" i="3"/>
  <c r="N606" i="3" s="1"/>
  <c r="A607" i="3"/>
  <c r="F607" i="3"/>
  <c r="I607" i="3" s="1"/>
  <c r="R607" i="15" s="1"/>
  <c r="G607" i="3"/>
  <c r="N607" i="3" s="1"/>
  <c r="A608" i="3"/>
  <c r="F608" i="3"/>
  <c r="I608" i="3" s="1"/>
  <c r="G608" i="3"/>
  <c r="N608" i="3" s="1"/>
  <c r="A609" i="3"/>
  <c r="F609" i="3"/>
  <c r="I609" i="3" s="1"/>
  <c r="G609" i="3"/>
  <c r="N609" i="3" s="1"/>
  <c r="A610" i="3"/>
  <c r="F610" i="3"/>
  <c r="I610" i="3" s="1"/>
  <c r="G610" i="3"/>
  <c r="N610" i="3" s="1"/>
  <c r="A611" i="3"/>
  <c r="F611" i="3"/>
  <c r="I611" i="3" s="1"/>
  <c r="R611" i="15" s="1"/>
  <c r="G611" i="3"/>
  <c r="N611" i="3" s="1"/>
  <c r="A612" i="3"/>
  <c r="F612" i="3"/>
  <c r="I612" i="3" s="1"/>
  <c r="G612" i="3"/>
  <c r="N612" i="3" s="1"/>
  <c r="A613" i="3"/>
  <c r="F613" i="3"/>
  <c r="I613" i="3" s="1"/>
  <c r="G613" i="3"/>
  <c r="A614" i="3"/>
  <c r="H614" i="3" s="1"/>
  <c r="F614" i="3"/>
  <c r="I614" i="3" s="1"/>
  <c r="G614" i="3"/>
  <c r="N614" i="3" s="1"/>
  <c r="A615" i="3"/>
  <c r="F615" i="3"/>
  <c r="I615" i="3" s="1"/>
  <c r="R615" i="15" s="1"/>
  <c r="G615" i="3"/>
  <c r="N615" i="3" s="1"/>
  <c r="A616" i="3"/>
  <c r="F616" i="3"/>
  <c r="I616" i="3" s="1"/>
  <c r="R616" i="15" s="1"/>
  <c r="G616" i="3"/>
  <c r="N616" i="3" s="1"/>
  <c r="A617" i="3"/>
  <c r="H617" i="3" s="1"/>
  <c r="F617" i="3"/>
  <c r="I617" i="3" s="1"/>
  <c r="R617" i="15" s="1"/>
  <c r="G617" i="3"/>
  <c r="N617" i="3" s="1"/>
  <c r="A618" i="3"/>
  <c r="F618" i="3"/>
  <c r="I618" i="3" s="1"/>
  <c r="R618" i="15" s="1"/>
  <c r="G618" i="3"/>
  <c r="N618" i="3" s="1"/>
  <c r="A619" i="3"/>
  <c r="H619" i="3" s="1"/>
  <c r="F619" i="3"/>
  <c r="I619" i="3" s="1"/>
  <c r="R619" i="15" s="1"/>
  <c r="G619" i="3"/>
  <c r="N619" i="3" s="1"/>
  <c r="A620" i="3"/>
  <c r="F620" i="3"/>
  <c r="I620" i="3" s="1"/>
  <c r="R620" i="15" s="1"/>
  <c r="G620" i="3"/>
  <c r="N620" i="3" s="1"/>
  <c r="A621" i="3"/>
  <c r="H621" i="3" s="1"/>
  <c r="F621" i="3"/>
  <c r="I621" i="3" s="1"/>
  <c r="R621" i="15" s="1"/>
  <c r="G621" i="3"/>
  <c r="N621" i="3" s="1"/>
  <c r="A622" i="3"/>
  <c r="F622" i="3"/>
  <c r="I622" i="3" s="1"/>
  <c r="R622" i="15" s="1"/>
  <c r="G622" i="3"/>
  <c r="N622" i="3" s="1"/>
  <c r="A623" i="3"/>
  <c r="H623" i="3" s="1"/>
  <c r="F623" i="3"/>
  <c r="I623" i="3" s="1"/>
  <c r="R623" i="15" s="1"/>
  <c r="G623" i="3"/>
  <c r="A624" i="3"/>
  <c r="F624" i="3"/>
  <c r="I624" i="3" s="1"/>
  <c r="G624" i="3"/>
  <c r="N624" i="3" s="1"/>
  <c r="A625" i="3"/>
  <c r="F625" i="3"/>
  <c r="I625" i="3" s="1"/>
  <c r="G625" i="3"/>
  <c r="N625" i="3" s="1"/>
  <c r="A626" i="3"/>
  <c r="F626" i="3"/>
  <c r="I626" i="3" s="1"/>
  <c r="G626" i="3"/>
  <c r="N626" i="3" s="1"/>
  <c r="A627" i="3"/>
  <c r="F627" i="3"/>
  <c r="I627" i="3" s="1"/>
  <c r="R627" i="15" s="1"/>
  <c r="G627" i="3"/>
  <c r="N627" i="3" s="1"/>
  <c r="A628" i="3"/>
  <c r="F628" i="3"/>
  <c r="I628" i="3" s="1"/>
  <c r="G628" i="3"/>
  <c r="N628" i="3" s="1"/>
  <c r="A629" i="3"/>
  <c r="F629" i="3"/>
  <c r="I629" i="3" s="1"/>
  <c r="G629" i="3"/>
  <c r="N629" i="3" s="1"/>
  <c r="A630" i="3"/>
  <c r="F630" i="3"/>
  <c r="I630" i="3" s="1"/>
  <c r="G630" i="3"/>
  <c r="N630" i="3" s="1"/>
  <c r="A631" i="3"/>
  <c r="F631" i="3"/>
  <c r="I631" i="3" s="1"/>
  <c r="R631" i="15" s="1"/>
  <c r="G631" i="3"/>
  <c r="N631" i="3" s="1"/>
  <c r="A632" i="3"/>
  <c r="F632" i="3"/>
  <c r="I632" i="3" s="1"/>
  <c r="R632" i="15" s="1"/>
  <c r="G632" i="3"/>
  <c r="N632" i="3" s="1"/>
  <c r="A633" i="3"/>
  <c r="F633" i="3"/>
  <c r="I633" i="3" s="1"/>
  <c r="G633" i="3"/>
  <c r="N633" i="3" s="1"/>
  <c r="A634" i="3"/>
  <c r="F634" i="3"/>
  <c r="I634" i="3" s="1"/>
  <c r="G634" i="3"/>
  <c r="N634" i="3" s="1"/>
  <c r="A635" i="3"/>
  <c r="H635" i="3" s="1"/>
  <c r="F635" i="3"/>
  <c r="I635" i="3" s="1"/>
  <c r="R635" i="15" s="1"/>
  <c r="G635" i="3"/>
  <c r="N635" i="3" s="1"/>
  <c r="A636" i="3"/>
  <c r="H636" i="3" s="1"/>
  <c r="F636" i="3"/>
  <c r="I636" i="3" s="1"/>
  <c r="G636" i="3"/>
  <c r="N636" i="3" s="1"/>
  <c r="A637" i="3"/>
  <c r="F637" i="3"/>
  <c r="I637" i="3" s="1"/>
  <c r="G637" i="3"/>
  <c r="A638" i="3"/>
  <c r="H638" i="3" s="1"/>
  <c r="F638" i="3"/>
  <c r="I638" i="3" s="1"/>
  <c r="R638" i="15" s="1"/>
  <c r="G638" i="3"/>
  <c r="N638" i="3" s="1"/>
  <c r="A639" i="3"/>
  <c r="F639" i="3"/>
  <c r="I639" i="3" s="1"/>
  <c r="G639" i="3"/>
  <c r="N639" i="3" s="1"/>
  <c r="A640" i="3"/>
  <c r="F640" i="3"/>
  <c r="I640" i="3" s="1"/>
  <c r="G640" i="3"/>
  <c r="N640" i="3" s="1"/>
  <c r="A641" i="3"/>
  <c r="F641" i="3"/>
  <c r="I641" i="3" s="1"/>
  <c r="G641" i="3"/>
  <c r="N641" i="3" s="1"/>
  <c r="A642" i="3"/>
  <c r="H642" i="3" s="1"/>
  <c r="F642" i="3"/>
  <c r="I642" i="3" s="1"/>
  <c r="G642" i="3"/>
  <c r="N642" i="3" s="1"/>
  <c r="A643" i="3"/>
  <c r="F643" i="3"/>
  <c r="I643" i="3" s="1"/>
  <c r="R643" i="15" s="1"/>
  <c r="G643" i="3"/>
  <c r="N643" i="3" s="1"/>
  <c r="A644" i="3"/>
  <c r="F644" i="3"/>
  <c r="I644" i="3" s="1"/>
  <c r="G644" i="3"/>
  <c r="N644" i="3" s="1"/>
  <c r="A645" i="3"/>
  <c r="F645" i="3"/>
  <c r="I645" i="3" s="1"/>
  <c r="R645" i="15" s="1"/>
  <c r="G645" i="3"/>
  <c r="N645" i="3" s="1"/>
  <c r="A646" i="3"/>
  <c r="F646" i="3"/>
  <c r="I646" i="3" s="1"/>
  <c r="G646" i="3"/>
  <c r="N646" i="3" s="1"/>
  <c r="A647" i="3"/>
  <c r="H647" i="3" s="1"/>
  <c r="F647" i="3"/>
  <c r="I647" i="3" s="1"/>
  <c r="G647" i="3"/>
  <c r="N647" i="3" s="1"/>
  <c r="A648" i="3"/>
  <c r="F648" i="3"/>
  <c r="I648" i="3" s="1"/>
  <c r="R648" i="15" s="1"/>
  <c r="G648" i="3"/>
  <c r="N648" i="3" s="1"/>
  <c r="A649" i="3"/>
  <c r="F649" i="3"/>
  <c r="I649" i="3" s="1"/>
  <c r="G649" i="3"/>
  <c r="N649" i="3" s="1"/>
  <c r="A650" i="3"/>
  <c r="F650" i="3"/>
  <c r="I650" i="3" s="1"/>
  <c r="G650" i="3"/>
  <c r="A651" i="3"/>
  <c r="F651" i="3"/>
  <c r="I651" i="3" s="1"/>
  <c r="G651" i="3"/>
  <c r="N651" i="3" s="1"/>
  <c r="A652" i="3"/>
  <c r="H652" i="3" s="1"/>
  <c r="F652" i="3"/>
  <c r="I652" i="3" s="1"/>
  <c r="G652" i="3"/>
  <c r="N652" i="3" s="1"/>
  <c r="A653" i="3"/>
  <c r="F653" i="3"/>
  <c r="I653" i="3" s="1"/>
  <c r="G653" i="3"/>
  <c r="N653" i="3" s="1"/>
  <c r="A654" i="3"/>
  <c r="H654" i="3" s="1"/>
  <c r="F654" i="3"/>
  <c r="I654" i="3" s="1"/>
  <c r="G654" i="3"/>
  <c r="N654" i="3" s="1"/>
  <c r="A655" i="3"/>
  <c r="F655" i="3"/>
  <c r="I655" i="3" s="1"/>
  <c r="R655" i="15" s="1"/>
  <c r="G655" i="3"/>
  <c r="N655" i="3" s="1"/>
  <c r="A656" i="3"/>
  <c r="H656" i="3" s="1"/>
  <c r="F656" i="3"/>
  <c r="I656" i="3" s="1"/>
  <c r="G656" i="3"/>
  <c r="N656" i="3" s="1"/>
  <c r="A657" i="3"/>
  <c r="F657" i="3"/>
  <c r="I657" i="3" s="1"/>
  <c r="G657" i="3"/>
  <c r="N657" i="3" s="1"/>
  <c r="A658" i="3"/>
  <c r="H658" i="3" s="1"/>
  <c r="F658" i="3"/>
  <c r="I658" i="3" s="1"/>
  <c r="G658" i="3"/>
  <c r="A659" i="3"/>
  <c r="F659" i="3"/>
  <c r="I659" i="3" s="1"/>
  <c r="G659" i="3"/>
  <c r="N659" i="3" s="1"/>
  <c r="A660" i="3"/>
  <c r="F660" i="3"/>
  <c r="I660" i="3" s="1"/>
  <c r="G660" i="3"/>
  <c r="N660" i="3" s="1"/>
  <c r="A661" i="3"/>
  <c r="F661" i="3"/>
  <c r="I661" i="3" s="1"/>
  <c r="R661" i="15" s="1"/>
  <c r="G661" i="3"/>
  <c r="N661" i="3" s="1"/>
  <c r="A662" i="3"/>
  <c r="F662" i="3"/>
  <c r="I662" i="3" s="1"/>
  <c r="R662" i="15" s="1"/>
  <c r="G662" i="3"/>
  <c r="N662" i="3" s="1"/>
  <c r="A663" i="3"/>
  <c r="F663" i="3"/>
  <c r="I663" i="3" s="1"/>
  <c r="G663" i="3"/>
  <c r="N663" i="3" s="1"/>
  <c r="A664" i="3"/>
  <c r="F664" i="3"/>
  <c r="I664" i="3" s="1"/>
  <c r="G664" i="3"/>
  <c r="N664" i="3" s="1"/>
  <c r="A665" i="3"/>
  <c r="F665" i="3"/>
  <c r="I665" i="3" s="1"/>
  <c r="G665" i="3"/>
  <c r="N665" i="3" s="1"/>
  <c r="A666" i="3"/>
  <c r="F666" i="3"/>
  <c r="I666" i="3" s="1"/>
  <c r="G666" i="3"/>
  <c r="N666" i="3" s="1"/>
  <c r="A667" i="3"/>
  <c r="F667" i="3"/>
  <c r="I667" i="3" s="1"/>
  <c r="G667" i="3"/>
  <c r="N667" i="3" s="1"/>
  <c r="A668" i="3"/>
  <c r="F668" i="3"/>
  <c r="I668" i="3" s="1"/>
  <c r="R668" i="15" s="1"/>
  <c r="G668" i="3"/>
  <c r="N668" i="3" s="1"/>
  <c r="A669" i="3"/>
  <c r="F669" i="3"/>
  <c r="I669" i="3" s="1"/>
  <c r="R669" i="15" s="1"/>
  <c r="G669" i="3"/>
  <c r="A670" i="3"/>
  <c r="F670" i="3"/>
  <c r="I670" i="3" s="1"/>
  <c r="G670" i="3"/>
  <c r="N670" i="3" s="1"/>
  <c r="A671" i="3"/>
  <c r="F671" i="3"/>
  <c r="I671" i="3" s="1"/>
  <c r="G671" i="3"/>
  <c r="N671" i="3" s="1"/>
  <c r="A672" i="3"/>
  <c r="F672" i="3"/>
  <c r="I672" i="3" s="1"/>
  <c r="R672" i="15" s="1"/>
  <c r="G672" i="3"/>
  <c r="N672" i="3" s="1"/>
  <c r="A673" i="3"/>
  <c r="F673" i="3"/>
  <c r="I673" i="3" s="1"/>
  <c r="G673" i="3"/>
  <c r="N673" i="3" s="1"/>
  <c r="A674" i="3"/>
  <c r="F674" i="3"/>
  <c r="I674" i="3" s="1"/>
  <c r="G674" i="3"/>
  <c r="N674" i="3" s="1"/>
  <c r="A675" i="3"/>
  <c r="F675" i="3"/>
  <c r="I675" i="3" s="1"/>
  <c r="G675" i="3"/>
  <c r="N675" i="3" s="1"/>
  <c r="A676" i="3"/>
  <c r="F676" i="3"/>
  <c r="I676" i="3" s="1"/>
  <c r="G676" i="3"/>
  <c r="N676" i="3" s="1"/>
  <c r="A677" i="3"/>
  <c r="F677" i="3"/>
  <c r="I677" i="3" s="1"/>
  <c r="G677" i="3"/>
  <c r="N677" i="3" s="1"/>
  <c r="A678" i="3"/>
  <c r="F678" i="3"/>
  <c r="I678" i="3" s="1"/>
  <c r="G678" i="3"/>
  <c r="N678" i="3" s="1"/>
  <c r="A679" i="3"/>
  <c r="F679" i="3"/>
  <c r="I679" i="3" s="1"/>
  <c r="R679" i="15" s="1"/>
  <c r="G679" i="3"/>
  <c r="N679" i="3" s="1"/>
  <c r="A680" i="3"/>
  <c r="F680" i="3"/>
  <c r="I680" i="3" s="1"/>
  <c r="G680" i="3"/>
  <c r="N680" i="3" s="1"/>
  <c r="A681" i="3"/>
  <c r="F681" i="3"/>
  <c r="I681" i="3" s="1"/>
  <c r="G681" i="3"/>
  <c r="N681" i="3" s="1"/>
  <c r="A682" i="3"/>
  <c r="F682" i="3"/>
  <c r="I682" i="3" s="1"/>
  <c r="G682" i="3"/>
  <c r="N682" i="3" s="1"/>
  <c r="A683" i="3"/>
  <c r="F683" i="3"/>
  <c r="I683" i="3" s="1"/>
  <c r="G683" i="3"/>
  <c r="N683" i="3" s="1"/>
  <c r="A684" i="3"/>
  <c r="F684" i="3"/>
  <c r="I684" i="3" s="1"/>
  <c r="G684" i="3"/>
  <c r="N684" i="3" s="1"/>
  <c r="A685" i="3"/>
  <c r="F685" i="3"/>
  <c r="I685" i="3" s="1"/>
  <c r="R685" i="15" s="1"/>
  <c r="G685" i="3"/>
  <c r="N685" i="3" s="1"/>
  <c r="A686" i="3"/>
  <c r="F686" i="3"/>
  <c r="I686" i="3" s="1"/>
  <c r="G686" i="3"/>
  <c r="N686" i="3" s="1"/>
  <c r="A687" i="3"/>
  <c r="F687" i="3"/>
  <c r="I687" i="3" s="1"/>
  <c r="R687" i="15" s="1"/>
  <c r="G687" i="3"/>
  <c r="N687" i="3" s="1"/>
  <c r="A688" i="3"/>
  <c r="F688" i="3"/>
  <c r="I688" i="3" s="1"/>
  <c r="R688" i="15" s="1"/>
  <c r="G688" i="3"/>
  <c r="N688" i="3" s="1"/>
  <c r="A689" i="3"/>
  <c r="F689" i="3"/>
  <c r="I689" i="3" s="1"/>
  <c r="R689" i="15" s="1"/>
  <c r="G689" i="3"/>
  <c r="N689" i="3" s="1"/>
  <c r="A690" i="3"/>
  <c r="F690" i="3"/>
  <c r="I690" i="3" s="1"/>
  <c r="G690" i="3"/>
  <c r="N690" i="3" s="1"/>
  <c r="A691" i="3"/>
  <c r="F691" i="3"/>
  <c r="I691" i="3" s="1"/>
  <c r="G691" i="3"/>
  <c r="N691" i="3" s="1"/>
  <c r="A692" i="3"/>
  <c r="F692" i="3"/>
  <c r="I692" i="3" s="1"/>
  <c r="G692" i="3"/>
  <c r="N692" i="3" s="1"/>
  <c r="A693" i="3"/>
  <c r="F693" i="3"/>
  <c r="I693" i="3" s="1"/>
  <c r="G693" i="3"/>
  <c r="A694" i="3"/>
  <c r="F694" i="3"/>
  <c r="I694" i="3" s="1"/>
  <c r="G694" i="3"/>
  <c r="N694" i="3" s="1"/>
  <c r="A695" i="3"/>
  <c r="F695" i="3"/>
  <c r="I695" i="3" s="1"/>
  <c r="R695" i="15" s="1"/>
  <c r="G695" i="3"/>
  <c r="N695" i="3" s="1"/>
  <c r="A696" i="3"/>
  <c r="F696" i="3"/>
  <c r="I696" i="3" s="1"/>
  <c r="R696" i="15" s="1"/>
  <c r="G696" i="3"/>
  <c r="N696" i="3" s="1"/>
  <c r="A697" i="3"/>
  <c r="H697" i="3" s="1"/>
  <c r="F697" i="3"/>
  <c r="I697" i="3" s="1"/>
  <c r="G697" i="3"/>
  <c r="N697" i="3" s="1"/>
  <c r="A698" i="3"/>
  <c r="F698" i="3"/>
  <c r="I698" i="3" s="1"/>
  <c r="G698" i="3"/>
  <c r="N698" i="3" s="1"/>
  <c r="A699" i="3"/>
  <c r="F699" i="3"/>
  <c r="I699" i="3" s="1"/>
  <c r="G699" i="3"/>
  <c r="N699" i="3" s="1"/>
  <c r="A700" i="3"/>
  <c r="F700" i="3"/>
  <c r="I700" i="3" s="1"/>
  <c r="G700" i="3"/>
  <c r="N700" i="3" s="1"/>
  <c r="A701" i="3"/>
  <c r="F701" i="3"/>
  <c r="I701" i="3" s="1"/>
  <c r="R701" i="15" s="1"/>
  <c r="G701" i="3"/>
  <c r="N701" i="3" s="1"/>
  <c r="A702" i="3"/>
  <c r="F702" i="3"/>
  <c r="I702" i="3" s="1"/>
  <c r="G702" i="3"/>
  <c r="N702" i="3" s="1"/>
  <c r="A703" i="3"/>
  <c r="F703" i="3"/>
  <c r="I703" i="3" s="1"/>
  <c r="R703" i="15" s="1"/>
  <c r="G703" i="3"/>
  <c r="N703" i="3" s="1"/>
  <c r="A704" i="3"/>
  <c r="H704" i="3" s="1"/>
  <c r="F704" i="3"/>
  <c r="I704" i="3" s="1"/>
  <c r="R704" i="15" s="1"/>
  <c r="G704" i="3"/>
  <c r="K704" i="3" s="1"/>
  <c r="A705" i="3"/>
  <c r="F705" i="3"/>
  <c r="I705" i="3" s="1"/>
  <c r="R705" i="15" s="1"/>
  <c r="G705" i="3"/>
  <c r="N705" i="3" s="1"/>
  <c r="A706" i="3"/>
  <c r="F706" i="3"/>
  <c r="I706" i="3" s="1"/>
  <c r="R706" i="15" s="1"/>
  <c r="G706" i="3"/>
  <c r="N706" i="3" s="1"/>
  <c r="A707" i="3"/>
  <c r="F707" i="3"/>
  <c r="I707" i="3" s="1"/>
  <c r="G707" i="3"/>
  <c r="N707" i="3" s="1"/>
  <c r="A708" i="3"/>
  <c r="F708" i="3"/>
  <c r="I708" i="3" s="1"/>
  <c r="R708" i="15" s="1"/>
  <c r="G708" i="3"/>
  <c r="N708" i="3" s="1"/>
  <c r="A709" i="3"/>
  <c r="F709" i="3"/>
  <c r="I709" i="3" s="1"/>
  <c r="R709" i="15" s="1"/>
  <c r="G709" i="3"/>
  <c r="N709" i="3" s="1"/>
  <c r="A710" i="3"/>
  <c r="F710" i="3"/>
  <c r="I710" i="3" s="1"/>
  <c r="R710" i="15" s="1"/>
  <c r="G710" i="3"/>
  <c r="N710" i="3" s="1"/>
  <c r="A711" i="3"/>
  <c r="H711" i="3" s="1"/>
  <c r="F711" i="3"/>
  <c r="I711" i="3" s="1"/>
  <c r="R711" i="15" s="1"/>
  <c r="G711" i="3"/>
  <c r="N711" i="3" s="1"/>
  <c r="A712" i="3"/>
  <c r="F712" i="3"/>
  <c r="I712" i="3" s="1"/>
  <c r="R712" i="15" s="1"/>
  <c r="G712" i="3"/>
  <c r="N712" i="3" s="1"/>
  <c r="A713" i="3"/>
  <c r="F713" i="3"/>
  <c r="I713" i="3" s="1"/>
  <c r="R713" i="15" s="1"/>
  <c r="G713" i="3"/>
  <c r="N713" i="3" s="1"/>
  <c r="A714" i="3"/>
  <c r="F714" i="3"/>
  <c r="I714" i="3" s="1"/>
  <c r="R714" i="15" s="1"/>
  <c r="G714" i="3"/>
  <c r="N714" i="3" s="1"/>
  <c r="A715" i="3"/>
  <c r="F715" i="3"/>
  <c r="I715" i="3" s="1"/>
  <c r="R715" i="15" s="1"/>
  <c r="G715" i="3"/>
  <c r="N715" i="3" s="1"/>
  <c r="A716" i="3"/>
  <c r="F716" i="3"/>
  <c r="I716" i="3" s="1"/>
  <c r="R716" i="15" s="1"/>
  <c r="G716" i="3"/>
  <c r="N716" i="3" s="1"/>
  <c r="A717" i="3"/>
  <c r="F717" i="3"/>
  <c r="I717" i="3" s="1"/>
  <c r="R717" i="15" s="1"/>
  <c r="G717" i="3"/>
  <c r="N717" i="3" s="1"/>
  <c r="A718" i="3"/>
  <c r="F718" i="3"/>
  <c r="I718" i="3" s="1"/>
  <c r="R718" i="15" s="1"/>
  <c r="G718" i="3"/>
  <c r="N718" i="3" s="1"/>
  <c r="A719" i="3"/>
  <c r="H719" i="3" s="1"/>
  <c r="F719" i="3"/>
  <c r="I719" i="3" s="1"/>
  <c r="R719" i="15" s="1"/>
  <c r="G719" i="3"/>
  <c r="K719" i="3" s="1"/>
  <c r="A720" i="3"/>
  <c r="F720" i="3"/>
  <c r="I720" i="3" s="1"/>
  <c r="R720" i="15" s="1"/>
  <c r="G720" i="3"/>
  <c r="N720" i="3" s="1"/>
  <c r="A721" i="3"/>
  <c r="F721" i="3"/>
  <c r="I721" i="3" s="1"/>
  <c r="G721" i="3"/>
  <c r="N721" i="3" s="1"/>
  <c r="A722" i="3"/>
  <c r="F722" i="3"/>
  <c r="I722" i="3" s="1"/>
  <c r="G722" i="3"/>
  <c r="N722" i="3" s="1"/>
  <c r="A723" i="3"/>
  <c r="H723" i="3" s="1"/>
  <c r="F723" i="3"/>
  <c r="I723" i="3" s="1"/>
  <c r="G723" i="3"/>
  <c r="N723" i="3" s="1"/>
  <c r="A724" i="3"/>
  <c r="F724" i="3"/>
  <c r="I724" i="3" s="1"/>
  <c r="G724" i="3"/>
  <c r="N724" i="3" s="1"/>
  <c r="A725" i="3"/>
  <c r="F725" i="3"/>
  <c r="I725" i="3" s="1"/>
  <c r="R725" i="15" s="1"/>
  <c r="G725" i="3"/>
  <c r="A726" i="3"/>
  <c r="F726" i="3"/>
  <c r="I726" i="3" s="1"/>
  <c r="R726" i="15" s="1"/>
  <c r="G726" i="3"/>
  <c r="N726" i="3" s="1"/>
  <c r="A727" i="3"/>
  <c r="F727" i="3"/>
  <c r="I727" i="3" s="1"/>
  <c r="G727" i="3"/>
  <c r="N727" i="3" s="1"/>
  <c r="A728" i="3"/>
  <c r="H728" i="3" s="1"/>
  <c r="F728" i="3"/>
  <c r="I728" i="3" s="1"/>
  <c r="R728" i="15" s="1"/>
  <c r="G728" i="3"/>
  <c r="N728" i="3" s="1"/>
  <c r="A729" i="3"/>
  <c r="F729" i="3"/>
  <c r="I729" i="3" s="1"/>
  <c r="G729" i="3"/>
  <c r="N729" i="3" s="1"/>
  <c r="A730" i="3"/>
  <c r="F730" i="3"/>
  <c r="I730" i="3" s="1"/>
  <c r="G730" i="3"/>
  <c r="N730" i="3" s="1"/>
  <c r="A731" i="3"/>
  <c r="F731" i="3"/>
  <c r="I731" i="3" s="1"/>
  <c r="G731" i="3"/>
  <c r="N731" i="3" s="1"/>
  <c r="A732" i="3"/>
  <c r="H732" i="3" s="1"/>
  <c r="F732" i="3"/>
  <c r="I732" i="3" s="1"/>
  <c r="G732" i="3"/>
  <c r="N732" i="3" s="1"/>
  <c r="A733" i="3"/>
  <c r="F733" i="3"/>
  <c r="I733" i="3" s="1"/>
  <c r="G733" i="3"/>
  <c r="N733" i="3" s="1"/>
  <c r="A734" i="3"/>
  <c r="F734" i="3"/>
  <c r="I734" i="3" s="1"/>
  <c r="R734" i="15" s="1"/>
  <c r="G734" i="3"/>
  <c r="N734" i="3" s="1"/>
  <c r="A735" i="3"/>
  <c r="F735" i="3"/>
  <c r="I735" i="3" s="1"/>
  <c r="G735" i="3"/>
  <c r="A736" i="3"/>
  <c r="F736" i="3"/>
  <c r="I736" i="3" s="1"/>
  <c r="G736" i="3"/>
  <c r="A737" i="3"/>
  <c r="F737" i="3"/>
  <c r="I737" i="3" s="1"/>
  <c r="R737" i="15" s="1"/>
  <c r="G737" i="3"/>
  <c r="N737" i="3" s="1"/>
  <c r="A738" i="3"/>
  <c r="H738" i="3" s="1"/>
  <c r="F738" i="3"/>
  <c r="I738" i="3" s="1"/>
  <c r="G738" i="3"/>
  <c r="N738" i="3" s="1"/>
  <c r="A739" i="3"/>
  <c r="F739" i="3"/>
  <c r="I739" i="3" s="1"/>
  <c r="G739" i="3"/>
  <c r="N739" i="3" s="1"/>
  <c r="A740" i="3"/>
  <c r="F740" i="3"/>
  <c r="I740" i="3" s="1"/>
  <c r="G740" i="3"/>
  <c r="N740" i="3" s="1"/>
  <c r="A741" i="3"/>
  <c r="F741" i="3"/>
  <c r="I741" i="3" s="1"/>
  <c r="G741" i="3"/>
  <c r="N741" i="3" s="1"/>
  <c r="A742" i="3"/>
  <c r="F742" i="3"/>
  <c r="I742" i="3" s="1"/>
  <c r="G742" i="3"/>
  <c r="N742" i="3" s="1"/>
  <c r="A743" i="3"/>
  <c r="F743" i="3"/>
  <c r="I743" i="3" s="1"/>
  <c r="G743" i="3"/>
  <c r="N743" i="3" s="1"/>
  <c r="A744" i="3"/>
  <c r="F744" i="3"/>
  <c r="I744" i="3" s="1"/>
  <c r="G744" i="3"/>
  <c r="N744" i="3" s="1"/>
  <c r="A745" i="3"/>
  <c r="F745" i="3"/>
  <c r="I745" i="3" s="1"/>
  <c r="G745" i="3"/>
  <c r="N745" i="3" s="1"/>
  <c r="A746" i="3"/>
  <c r="F746" i="3"/>
  <c r="I746" i="3" s="1"/>
  <c r="R746" i="15" s="1"/>
  <c r="G746" i="3"/>
  <c r="N746" i="3" s="1"/>
  <c r="A747" i="3"/>
  <c r="F747" i="3"/>
  <c r="I747" i="3" s="1"/>
  <c r="G747" i="3"/>
  <c r="N747" i="3" s="1"/>
  <c r="A748" i="3"/>
  <c r="F748" i="3"/>
  <c r="I748" i="3" s="1"/>
  <c r="G748" i="3"/>
  <c r="N748" i="3" s="1"/>
  <c r="A749" i="3"/>
  <c r="H749" i="3" s="1"/>
  <c r="F749" i="3"/>
  <c r="I749" i="3" s="1"/>
  <c r="G749" i="3"/>
  <c r="N749" i="3" s="1"/>
  <c r="A750" i="3"/>
  <c r="F750" i="3"/>
  <c r="I750" i="3" s="1"/>
  <c r="G750" i="3"/>
  <c r="N750" i="3" s="1"/>
  <c r="A751" i="3"/>
  <c r="F751" i="3"/>
  <c r="I751" i="3" s="1"/>
  <c r="G751" i="3"/>
  <c r="N751" i="3" s="1"/>
  <c r="A752" i="3"/>
  <c r="F752" i="3"/>
  <c r="I752" i="3" s="1"/>
  <c r="G752" i="3"/>
  <c r="N752" i="3" s="1"/>
  <c r="A753" i="3"/>
  <c r="F753" i="3"/>
  <c r="I753" i="3" s="1"/>
  <c r="G753" i="3"/>
  <c r="N753" i="3" s="1"/>
  <c r="A754" i="3"/>
  <c r="F754" i="3"/>
  <c r="I754" i="3" s="1"/>
  <c r="R754" i="15" s="1"/>
  <c r="G754" i="3"/>
  <c r="N754" i="3" s="1"/>
  <c r="A755" i="3"/>
  <c r="F755" i="3"/>
  <c r="I755" i="3" s="1"/>
  <c r="R755" i="15" s="1"/>
  <c r="G755" i="3"/>
  <c r="N755" i="3" s="1"/>
  <c r="A756" i="3"/>
  <c r="F756" i="3"/>
  <c r="I756" i="3" s="1"/>
  <c r="R756" i="15" s="1"/>
  <c r="G756" i="3"/>
  <c r="N756" i="3" s="1"/>
  <c r="A757" i="3"/>
  <c r="F757" i="3"/>
  <c r="I757" i="3" s="1"/>
  <c r="R757" i="15" s="1"/>
  <c r="G757" i="3"/>
  <c r="N757" i="3" s="1"/>
  <c r="A758" i="3"/>
  <c r="F758" i="3"/>
  <c r="I758" i="3" s="1"/>
  <c r="G758" i="3"/>
  <c r="N758" i="3" s="1"/>
  <c r="A759" i="3"/>
  <c r="F759" i="3"/>
  <c r="I759" i="3" s="1"/>
  <c r="G759" i="3"/>
  <c r="N759" i="3" s="1"/>
  <c r="A760" i="3"/>
  <c r="F760" i="3"/>
  <c r="I760" i="3" s="1"/>
  <c r="G760" i="3"/>
  <c r="N760" i="3" s="1"/>
  <c r="A761" i="3"/>
  <c r="H761" i="3" s="1"/>
  <c r="F761" i="3"/>
  <c r="I761" i="3" s="1"/>
  <c r="G761" i="3"/>
  <c r="A762" i="3"/>
  <c r="F762" i="3"/>
  <c r="I762" i="3" s="1"/>
  <c r="G762" i="3"/>
  <c r="N762" i="3" s="1"/>
  <c r="A763" i="3"/>
  <c r="F763" i="3"/>
  <c r="I763" i="3" s="1"/>
  <c r="R763" i="15" s="1"/>
  <c r="G763" i="3"/>
  <c r="N763" i="3" s="1"/>
  <c r="A764" i="3"/>
  <c r="F764" i="3"/>
  <c r="I764" i="3" s="1"/>
  <c r="G764" i="3"/>
  <c r="N764" i="3" s="1"/>
  <c r="A765" i="3"/>
  <c r="H765" i="3" s="1"/>
  <c r="F765" i="3"/>
  <c r="I765" i="3" s="1"/>
  <c r="G765" i="3"/>
  <c r="N765" i="3" s="1"/>
  <c r="A766" i="3"/>
  <c r="F766" i="3"/>
  <c r="I766" i="3" s="1"/>
  <c r="G766" i="3"/>
  <c r="N766" i="3" s="1"/>
  <c r="A767" i="3"/>
  <c r="H767" i="3" s="1"/>
  <c r="F767" i="3"/>
  <c r="I767" i="3" s="1"/>
  <c r="G767" i="3"/>
  <c r="A768" i="3"/>
  <c r="F768" i="3"/>
  <c r="I768" i="3" s="1"/>
  <c r="R768" i="15" s="1"/>
  <c r="G768" i="3"/>
  <c r="N768" i="3" s="1"/>
  <c r="A769" i="3"/>
  <c r="H769" i="3" s="1"/>
  <c r="F769" i="3"/>
  <c r="I769" i="3" s="1"/>
  <c r="G769" i="3"/>
  <c r="N769" i="3" s="1"/>
  <c r="A770" i="3"/>
  <c r="F770" i="3"/>
  <c r="I770" i="3" s="1"/>
  <c r="G770" i="3"/>
  <c r="N770" i="3" s="1"/>
  <c r="A771" i="3"/>
  <c r="F771" i="3"/>
  <c r="I771" i="3" s="1"/>
  <c r="R771" i="15" s="1"/>
  <c r="G771" i="3"/>
  <c r="N771" i="3" s="1"/>
  <c r="A772" i="3"/>
  <c r="F772" i="3"/>
  <c r="I772" i="3" s="1"/>
  <c r="R772" i="15" s="1"/>
  <c r="G772" i="3"/>
  <c r="N772" i="3" s="1"/>
  <c r="A773" i="3"/>
  <c r="H773" i="3" s="1"/>
  <c r="F773" i="3"/>
  <c r="I773" i="3" s="1"/>
  <c r="G773" i="3"/>
  <c r="N773" i="3" s="1"/>
  <c r="A774" i="3"/>
  <c r="F774" i="3"/>
  <c r="I774" i="3" s="1"/>
  <c r="G774" i="3"/>
  <c r="N774" i="3" s="1"/>
  <c r="A775" i="3"/>
  <c r="F775" i="3"/>
  <c r="I775" i="3" s="1"/>
  <c r="G775" i="3"/>
  <c r="N775" i="3" s="1"/>
  <c r="A776" i="3"/>
  <c r="F776" i="3"/>
  <c r="I776" i="3" s="1"/>
  <c r="R776" i="15" s="1"/>
  <c r="G776" i="3"/>
  <c r="N776" i="3" s="1"/>
  <c r="A777" i="3"/>
  <c r="H777" i="3" s="1"/>
  <c r="F777" i="3"/>
  <c r="I777" i="3" s="1"/>
  <c r="R777" i="15" s="1"/>
  <c r="G777" i="3"/>
  <c r="N777" i="3" s="1"/>
  <c r="A778" i="3"/>
  <c r="F778" i="3"/>
  <c r="I778" i="3" s="1"/>
  <c r="R778" i="15" s="1"/>
  <c r="G778" i="3"/>
  <c r="N778" i="3" s="1"/>
  <c r="A779" i="3"/>
  <c r="F779" i="3"/>
  <c r="I779" i="3" s="1"/>
  <c r="R779" i="15" s="1"/>
  <c r="G779" i="3"/>
  <c r="A780" i="3"/>
  <c r="F780" i="3"/>
  <c r="I780" i="3" s="1"/>
  <c r="R780" i="15" s="1"/>
  <c r="G780" i="3"/>
  <c r="N780" i="3" s="1"/>
  <c r="A781" i="3"/>
  <c r="H781" i="3" s="1"/>
  <c r="F781" i="3"/>
  <c r="I781" i="3" s="1"/>
  <c r="R781" i="15" s="1"/>
  <c r="G781" i="3"/>
  <c r="N781" i="3" s="1"/>
  <c r="A782" i="3"/>
  <c r="F782" i="3"/>
  <c r="I782" i="3" s="1"/>
  <c r="R782" i="15" s="1"/>
  <c r="G782" i="3"/>
  <c r="N782" i="3" s="1"/>
  <c r="A783" i="3"/>
  <c r="F783" i="3"/>
  <c r="I783" i="3" s="1"/>
  <c r="R783" i="15" s="1"/>
  <c r="G783" i="3"/>
  <c r="N783" i="3" s="1"/>
  <c r="A784" i="3"/>
  <c r="F784" i="3"/>
  <c r="I784" i="3" s="1"/>
  <c r="R784" i="15" s="1"/>
  <c r="G784" i="3"/>
  <c r="A785" i="3"/>
  <c r="F785" i="3"/>
  <c r="I785" i="3" s="1"/>
  <c r="R785" i="15" s="1"/>
  <c r="G785" i="3"/>
  <c r="N785" i="3" s="1"/>
  <c r="A786" i="3"/>
  <c r="H786" i="3" s="1"/>
  <c r="F786" i="3"/>
  <c r="I786" i="3" s="1"/>
  <c r="R786" i="15" s="1"/>
  <c r="G786" i="3"/>
  <c r="N786" i="3" s="1"/>
  <c r="A787" i="3"/>
  <c r="F787" i="3"/>
  <c r="I787" i="3" s="1"/>
  <c r="R787" i="15" s="1"/>
  <c r="G787" i="3"/>
  <c r="N787" i="3" s="1"/>
  <c r="A788" i="3"/>
  <c r="F788" i="3"/>
  <c r="I788" i="3" s="1"/>
  <c r="R788" i="15" s="1"/>
  <c r="G788" i="3"/>
  <c r="N788" i="3" s="1"/>
  <c r="A789" i="3"/>
  <c r="F789" i="3"/>
  <c r="I789" i="3" s="1"/>
  <c r="R789" i="15" s="1"/>
  <c r="G789" i="3"/>
  <c r="N789" i="3" s="1"/>
  <c r="A790" i="3"/>
  <c r="F790" i="3"/>
  <c r="I790" i="3" s="1"/>
  <c r="R790" i="15" s="1"/>
  <c r="G790" i="3"/>
  <c r="N790" i="3" s="1"/>
  <c r="A791" i="3"/>
  <c r="F791" i="3"/>
  <c r="I791" i="3" s="1"/>
  <c r="R791" i="15" s="1"/>
  <c r="G791" i="3"/>
  <c r="A792" i="3"/>
  <c r="H792" i="3" s="1"/>
  <c r="F792" i="3"/>
  <c r="I792" i="3" s="1"/>
  <c r="R792" i="15" s="1"/>
  <c r="G792" i="3"/>
  <c r="N792" i="3" s="1"/>
  <c r="A793" i="3"/>
  <c r="F793" i="3"/>
  <c r="I793" i="3" s="1"/>
  <c r="R793" i="15" s="1"/>
  <c r="G793" i="3"/>
  <c r="A794" i="3"/>
  <c r="F794" i="3"/>
  <c r="I794" i="3" s="1"/>
  <c r="G794" i="3"/>
  <c r="N794" i="3" s="1"/>
  <c r="A795" i="3"/>
  <c r="F795" i="3"/>
  <c r="I795" i="3" s="1"/>
  <c r="R795" i="15" s="1"/>
  <c r="G795" i="3"/>
  <c r="N795" i="3" s="1"/>
  <c r="A796" i="3"/>
  <c r="H796" i="3" s="1"/>
  <c r="F796" i="3"/>
  <c r="I796" i="3" s="1"/>
  <c r="R796" i="15" s="1"/>
  <c r="G796" i="3"/>
  <c r="N796" i="3" s="1"/>
  <c r="A797" i="3"/>
  <c r="F797" i="3"/>
  <c r="I797" i="3" s="1"/>
  <c r="R797" i="15" s="1"/>
  <c r="G797" i="3"/>
  <c r="N797" i="3" s="1"/>
  <c r="A798" i="3"/>
  <c r="H798" i="3" s="1"/>
  <c r="F798" i="3"/>
  <c r="I798" i="3" s="1"/>
  <c r="G798" i="3"/>
  <c r="N798" i="3" s="1"/>
  <c r="A799" i="3"/>
  <c r="F799" i="3"/>
  <c r="I799" i="3" s="1"/>
  <c r="G799" i="3"/>
  <c r="N799" i="3" s="1"/>
  <c r="A800" i="3"/>
  <c r="F800" i="3"/>
  <c r="I800" i="3" s="1"/>
  <c r="R800" i="15" s="1"/>
  <c r="G800" i="3"/>
  <c r="N800" i="3" s="1"/>
  <c r="A801" i="3"/>
  <c r="F801" i="3"/>
  <c r="I801" i="3" s="1"/>
  <c r="G801" i="3"/>
  <c r="N801" i="3" s="1"/>
  <c r="A802" i="3"/>
  <c r="F802" i="3"/>
  <c r="I802" i="3" s="1"/>
  <c r="G802" i="3"/>
  <c r="N802" i="3" s="1"/>
  <c r="A803" i="3"/>
  <c r="F803" i="3"/>
  <c r="I803" i="3" s="1"/>
  <c r="R803" i="15" s="1"/>
  <c r="G803" i="3"/>
  <c r="N803" i="3" s="1"/>
  <c r="A804" i="3"/>
  <c r="F804" i="3"/>
  <c r="I804" i="3" s="1"/>
  <c r="R804" i="15" s="1"/>
  <c r="G804" i="3"/>
  <c r="N804" i="3" s="1"/>
  <c r="A805" i="3"/>
  <c r="F805" i="3"/>
  <c r="I805" i="3" s="1"/>
  <c r="R805" i="15" s="1"/>
  <c r="G805" i="3"/>
  <c r="N805" i="3" s="1"/>
  <c r="A806" i="3"/>
  <c r="F806" i="3"/>
  <c r="I806" i="3" s="1"/>
  <c r="G806" i="3"/>
  <c r="N806" i="3" s="1"/>
  <c r="A807" i="3"/>
  <c r="F807" i="3"/>
  <c r="I807" i="3" s="1"/>
  <c r="G807" i="3"/>
  <c r="N807" i="3" s="1"/>
  <c r="A808" i="3"/>
  <c r="F808" i="3"/>
  <c r="I808" i="3" s="1"/>
  <c r="R808" i="15" s="1"/>
  <c r="G808" i="3"/>
  <c r="N808" i="3" s="1"/>
  <c r="A809" i="3"/>
  <c r="F809" i="3"/>
  <c r="I809" i="3" s="1"/>
  <c r="R809" i="15" s="1"/>
  <c r="G809" i="3"/>
  <c r="N809" i="3" s="1"/>
  <c r="A810" i="3"/>
  <c r="F810" i="3"/>
  <c r="I810" i="3" s="1"/>
  <c r="R810" i="15" s="1"/>
  <c r="G810" i="3"/>
  <c r="N810" i="3" s="1"/>
  <c r="A811" i="3"/>
  <c r="F811" i="3"/>
  <c r="I811" i="3" s="1"/>
  <c r="R811" i="15" s="1"/>
  <c r="G811" i="3"/>
  <c r="A812" i="3"/>
  <c r="F812" i="3"/>
  <c r="I812" i="3" s="1"/>
  <c r="G812" i="3"/>
  <c r="N812" i="3" s="1"/>
  <c r="A813" i="3"/>
  <c r="F813" i="3"/>
  <c r="I813" i="3" s="1"/>
  <c r="G813" i="3"/>
  <c r="N813" i="3" s="1"/>
  <c r="A814" i="3"/>
  <c r="F814" i="3"/>
  <c r="I814" i="3" s="1"/>
  <c r="G814" i="3"/>
  <c r="N814" i="3" s="1"/>
  <c r="A815" i="3"/>
  <c r="F815" i="3"/>
  <c r="I815" i="3" s="1"/>
  <c r="G815" i="3"/>
  <c r="N815" i="3" s="1"/>
  <c r="A816" i="3"/>
  <c r="F816" i="3"/>
  <c r="I816" i="3" s="1"/>
  <c r="R816" i="15" s="1"/>
  <c r="G816" i="3"/>
  <c r="N816" i="3" s="1"/>
  <c r="A817" i="3"/>
  <c r="H817" i="3" s="1"/>
  <c r="F817" i="3"/>
  <c r="I817" i="3" s="1"/>
  <c r="G817" i="3"/>
  <c r="N817" i="3" s="1"/>
  <c r="A818" i="3"/>
  <c r="F818" i="3"/>
  <c r="I818" i="3" s="1"/>
  <c r="G818" i="3"/>
  <c r="N818" i="3" s="1"/>
  <c r="A819" i="3"/>
  <c r="F819" i="3"/>
  <c r="I819" i="3" s="1"/>
  <c r="R819" i="15" s="1"/>
  <c r="G819" i="3"/>
  <c r="N819" i="3" s="1"/>
  <c r="A820" i="3"/>
  <c r="F820" i="3"/>
  <c r="I820" i="3" s="1"/>
  <c r="G820" i="3"/>
  <c r="N820" i="3" s="1"/>
  <c r="A821" i="3"/>
  <c r="F821" i="3"/>
  <c r="I821" i="3" s="1"/>
  <c r="G821" i="3"/>
  <c r="N821" i="3" s="1"/>
  <c r="A822" i="3"/>
  <c r="F822" i="3"/>
  <c r="I822" i="3" s="1"/>
  <c r="G822" i="3"/>
  <c r="N822" i="3" s="1"/>
  <c r="A823" i="3"/>
  <c r="F823" i="3"/>
  <c r="I823" i="3" s="1"/>
  <c r="G823" i="3"/>
  <c r="N823" i="3" s="1"/>
  <c r="A824" i="3"/>
  <c r="F824" i="3"/>
  <c r="I824" i="3" s="1"/>
  <c r="R824" i="15" s="1"/>
  <c r="G824" i="3"/>
  <c r="N824" i="3" s="1"/>
  <c r="A825" i="3"/>
  <c r="F825" i="3"/>
  <c r="I825" i="3" s="1"/>
  <c r="G825" i="3"/>
  <c r="N825" i="3" s="1"/>
  <c r="A826" i="3"/>
  <c r="H826" i="3" s="1"/>
  <c r="F826" i="3"/>
  <c r="I826" i="3" s="1"/>
  <c r="G826" i="3"/>
  <c r="A827" i="3"/>
  <c r="F827" i="3"/>
  <c r="I827" i="3" s="1"/>
  <c r="R827" i="15" s="1"/>
  <c r="G827" i="3"/>
  <c r="N827" i="3" s="1"/>
  <c r="A828" i="3"/>
  <c r="F828" i="3"/>
  <c r="I828" i="3" s="1"/>
  <c r="G828" i="3"/>
  <c r="N828" i="3" s="1"/>
  <c r="A829" i="3"/>
  <c r="F829" i="3"/>
  <c r="I829" i="3" s="1"/>
  <c r="G829" i="3"/>
  <c r="N829" i="3" s="1"/>
  <c r="A830" i="3"/>
  <c r="F830" i="3"/>
  <c r="I830" i="3" s="1"/>
  <c r="G830" i="3"/>
  <c r="N830" i="3" s="1"/>
  <c r="A831" i="3"/>
  <c r="F831" i="3"/>
  <c r="I831" i="3" s="1"/>
  <c r="G831" i="3"/>
  <c r="N831" i="3" s="1"/>
  <c r="A832" i="3"/>
  <c r="F832" i="3"/>
  <c r="I832" i="3" s="1"/>
  <c r="R832" i="15" s="1"/>
  <c r="G832" i="3"/>
  <c r="N832" i="3" s="1"/>
  <c r="A833" i="3"/>
  <c r="F833" i="3"/>
  <c r="I833" i="3" s="1"/>
  <c r="G833" i="3"/>
  <c r="N833" i="3" s="1"/>
  <c r="A834" i="3"/>
  <c r="F834" i="3"/>
  <c r="I834" i="3" s="1"/>
  <c r="G834" i="3"/>
  <c r="N834" i="3" s="1"/>
  <c r="A835" i="3"/>
  <c r="F835" i="3"/>
  <c r="I835" i="3" s="1"/>
  <c r="R835" i="15" s="1"/>
  <c r="G835" i="3"/>
  <c r="N835" i="3" s="1"/>
  <c r="A836" i="3"/>
  <c r="F836" i="3"/>
  <c r="I836" i="3" s="1"/>
  <c r="G836" i="3"/>
  <c r="N836" i="3" s="1"/>
  <c r="A837" i="3"/>
  <c r="F837" i="3"/>
  <c r="I837" i="3" s="1"/>
  <c r="G837" i="3"/>
  <c r="K837" i="3" s="1"/>
  <c r="A838" i="3"/>
  <c r="F838" i="3"/>
  <c r="I838" i="3" s="1"/>
  <c r="G838" i="3"/>
  <c r="N838" i="3" s="1"/>
  <c r="A839" i="3"/>
  <c r="F839" i="3"/>
  <c r="I839" i="3" s="1"/>
  <c r="G839" i="3"/>
  <c r="N839" i="3" s="1"/>
  <c r="A840" i="3"/>
  <c r="F840" i="3"/>
  <c r="I840" i="3" s="1"/>
  <c r="R840" i="15" s="1"/>
  <c r="G840" i="3"/>
  <c r="N840" i="3" s="1"/>
  <c r="A841" i="3"/>
  <c r="F841" i="3"/>
  <c r="I841" i="3" s="1"/>
  <c r="G841" i="3"/>
  <c r="N841" i="3" s="1"/>
  <c r="A842" i="3"/>
  <c r="F842" i="3"/>
  <c r="I842" i="3" s="1"/>
  <c r="G842" i="3"/>
  <c r="N842" i="3" s="1"/>
  <c r="A843" i="3"/>
  <c r="F843" i="3"/>
  <c r="I843" i="3" s="1"/>
  <c r="R843" i="15" s="1"/>
  <c r="G843" i="3"/>
  <c r="N843" i="3" s="1"/>
  <c r="A844" i="3"/>
  <c r="F844" i="3"/>
  <c r="I844" i="3" s="1"/>
  <c r="G844" i="3"/>
  <c r="N844" i="3" s="1"/>
  <c r="A845" i="3"/>
  <c r="F845" i="3"/>
  <c r="I845" i="3" s="1"/>
  <c r="G845" i="3"/>
  <c r="N845" i="3" s="1"/>
  <c r="A846" i="3"/>
  <c r="F846" i="3"/>
  <c r="I846" i="3" s="1"/>
  <c r="G846" i="3"/>
  <c r="K846" i="3" s="1"/>
  <c r="A847" i="3"/>
  <c r="F847" i="3"/>
  <c r="I847" i="3" s="1"/>
  <c r="G847" i="3"/>
  <c r="N847" i="3" s="1"/>
  <c r="A848" i="3"/>
  <c r="F848" i="3"/>
  <c r="I848" i="3" s="1"/>
  <c r="R848" i="15" s="1"/>
  <c r="G848" i="3"/>
  <c r="N848" i="3" s="1"/>
  <c r="A849" i="3"/>
  <c r="H849" i="3" s="1"/>
  <c r="F849" i="3"/>
  <c r="I849" i="3" s="1"/>
  <c r="R849" i="15" s="1"/>
  <c r="G849" i="3"/>
  <c r="A850" i="3"/>
  <c r="H850" i="3" s="1"/>
  <c r="F850" i="3"/>
  <c r="I850" i="3" s="1"/>
  <c r="G850" i="3"/>
  <c r="A851" i="3"/>
  <c r="F851" i="3"/>
  <c r="I851" i="3" s="1"/>
  <c r="G851" i="3"/>
  <c r="N851" i="3" s="1"/>
  <c r="A852" i="3"/>
  <c r="F852" i="3"/>
  <c r="I852" i="3" s="1"/>
  <c r="G852" i="3"/>
  <c r="N852" i="3" s="1"/>
  <c r="A853" i="3"/>
  <c r="H853" i="3" s="1"/>
  <c r="F853" i="3"/>
  <c r="I853" i="3" s="1"/>
  <c r="G853" i="3"/>
  <c r="N853" i="3" s="1"/>
  <c r="A854" i="3"/>
  <c r="F854" i="3"/>
  <c r="I854" i="3" s="1"/>
  <c r="G854" i="3"/>
  <c r="N854" i="3" s="1"/>
  <c r="A855" i="3"/>
  <c r="F855" i="3"/>
  <c r="I855" i="3" s="1"/>
  <c r="G855" i="3"/>
  <c r="N855" i="3" s="1"/>
  <c r="A856" i="3"/>
  <c r="F856" i="3"/>
  <c r="I856" i="3" s="1"/>
  <c r="R856" i="15" s="1"/>
  <c r="G856" i="3"/>
  <c r="N856" i="3" s="1"/>
  <c r="A857" i="3"/>
  <c r="H857" i="3" s="1"/>
  <c r="F857" i="3"/>
  <c r="I857" i="3" s="1"/>
  <c r="G857" i="3"/>
  <c r="N857" i="3" s="1"/>
  <c r="A858" i="3"/>
  <c r="F858" i="3"/>
  <c r="I858" i="3" s="1"/>
  <c r="G858" i="3"/>
  <c r="A859" i="3"/>
  <c r="F859" i="3"/>
  <c r="I859" i="3" s="1"/>
  <c r="G859" i="3"/>
  <c r="N859" i="3" s="1"/>
  <c r="A860" i="3"/>
  <c r="F860" i="3"/>
  <c r="I860" i="3" s="1"/>
  <c r="G860" i="3"/>
  <c r="N860" i="3" s="1"/>
  <c r="A861" i="3"/>
  <c r="F861" i="3"/>
  <c r="I861" i="3" s="1"/>
  <c r="G861" i="3"/>
  <c r="N861" i="3" s="1"/>
  <c r="A862" i="3"/>
  <c r="F862" i="3"/>
  <c r="I862" i="3" s="1"/>
  <c r="G862" i="3"/>
  <c r="N862" i="3" s="1"/>
  <c r="A863" i="3"/>
  <c r="F863" i="3"/>
  <c r="I863" i="3" s="1"/>
  <c r="G863" i="3"/>
  <c r="N863" i="3" s="1"/>
  <c r="A864" i="3"/>
  <c r="F864" i="3"/>
  <c r="I864" i="3" s="1"/>
  <c r="G864" i="3"/>
  <c r="N864" i="3" s="1"/>
  <c r="A865" i="3"/>
  <c r="F865" i="3"/>
  <c r="I865" i="3" s="1"/>
  <c r="G865" i="3"/>
  <c r="N865" i="3" s="1"/>
  <c r="A866" i="3"/>
  <c r="F866" i="3"/>
  <c r="I866" i="3" s="1"/>
  <c r="G866" i="3"/>
  <c r="N866" i="3" s="1"/>
  <c r="A867" i="3"/>
  <c r="H867" i="3" s="1"/>
  <c r="F867" i="3"/>
  <c r="I867" i="3" s="1"/>
  <c r="G867" i="3"/>
  <c r="A868" i="3"/>
  <c r="F868" i="3"/>
  <c r="I868" i="3" s="1"/>
  <c r="G868" i="3"/>
  <c r="N868" i="3" s="1"/>
  <c r="A869" i="3"/>
  <c r="F869" i="3"/>
  <c r="I869" i="3" s="1"/>
  <c r="R869" i="15" s="1"/>
  <c r="G869" i="3"/>
  <c r="N869" i="3" s="1"/>
  <c r="A870" i="3"/>
  <c r="F870" i="3"/>
  <c r="I870" i="3" s="1"/>
  <c r="G870" i="3"/>
  <c r="N870" i="3" s="1"/>
  <c r="A871" i="3"/>
  <c r="F871" i="3"/>
  <c r="I871" i="3" s="1"/>
  <c r="G871" i="3"/>
  <c r="N871" i="3" s="1"/>
  <c r="A872" i="3"/>
  <c r="F872" i="3"/>
  <c r="I872" i="3" s="1"/>
  <c r="G872" i="3"/>
  <c r="N872" i="3" s="1"/>
  <c r="A873" i="3"/>
  <c r="F873" i="3"/>
  <c r="I873" i="3" s="1"/>
  <c r="G873" i="3"/>
  <c r="N873" i="3" s="1"/>
  <c r="A874" i="3"/>
  <c r="F874" i="3"/>
  <c r="I874" i="3" s="1"/>
  <c r="G874" i="3"/>
  <c r="N874" i="3" s="1"/>
  <c r="A875" i="3"/>
  <c r="F875" i="3"/>
  <c r="I875" i="3" s="1"/>
  <c r="G875" i="3"/>
  <c r="N875" i="3" s="1"/>
  <c r="A876" i="3"/>
  <c r="F876" i="3"/>
  <c r="I876" i="3" s="1"/>
  <c r="G876" i="3"/>
  <c r="N876" i="3" s="1"/>
  <c r="A877" i="3"/>
  <c r="F877" i="3"/>
  <c r="I877" i="3" s="1"/>
  <c r="R877" i="15" s="1"/>
  <c r="G877" i="3"/>
  <c r="N877" i="3" s="1"/>
  <c r="A878" i="3"/>
  <c r="F878" i="3"/>
  <c r="I878" i="3" s="1"/>
  <c r="R878" i="15" s="1"/>
  <c r="G878" i="3"/>
  <c r="N878" i="3" s="1"/>
  <c r="A879" i="3"/>
  <c r="F879" i="3"/>
  <c r="I879" i="3" s="1"/>
  <c r="G879" i="3"/>
  <c r="N879" i="3" s="1"/>
  <c r="A880" i="3"/>
  <c r="F880" i="3"/>
  <c r="I880" i="3" s="1"/>
  <c r="G880" i="3"/>
  <c r="N880" i="3" s="1"/>
  <c r="A881" i="3"/>
  <c r="H881" i="3" s="1"/>
  <c r="F881" i="3"/>
  <c r="I881" i="3" s="1"/>
  <c r="G881" i="3"/>
  <c r="N881" i="3" s="1"/>
  <c r="A882" i="3"/>
  <c r="H882" i="3" s="1"/>
  <c r="F882" i="3"/>
  <c r="I882" i="3" s="1"/>
  <c r="G882" i="3"/>
  <c r="N882" i="3" s="1"/>
  <c r="A883" i="3"/>
  <c r="F883" i="3"/>
  <c r="I883" i="3" s="1"/>
  <c r="G883" i="3"/>
  <c r="N883" i="3" s="1"/>
  <c r="A884" i="3"/>
  <c r="H884" i="3" s="1"/>
  <c r="F884" i="3"/>
  <c r="I884" i="3" s="1"/>
  <c r="G884" i="3"/>
  <c r="N884" i="3" s="1"/>
  <c r="A885" i="3"/>
  <c r="F885" i="3"/>
  <c r="I885" i="3" s="1"/>
  <c r="G885" i="3"/>
  <c r="N885" i="3" s="1"/>
  <c r="A886" i="3"/>
  <c r="H886" i="3" s="1"/>
  <c r="F886" i="3"/>
  <c r="I886" i="3" s="1"/>
  <c r="G886" i="3"/>
  <c r="N886" i="3" s="1"/>
  <c r="A887" i="3"/>
  <c r="F887" i="3"/>
  <c r="I887" i="3" s="1"/>
  <c r="G887" i="3"/>
  <c r="N887" i="3" s="1"/>
  <c r="A888" i="3"/>
  <c r="H888" i="3" s="1"/>
  <c r="F888" i="3"/>
  <c r="I888" i="3" s="1"/>
  <c r="G888" i="3"/>
  <c r="A889" i="3"/>
  <c r="F889" i="3"/>
  <c r="I889" i="3" s="1"/>
  <c r="G889" i="3"/>
  <c r="N889" i="3" s="1"/>
  <c r="A890" i="3"/>
  <c r="F890" i="3"/>
  <c r="I890" i="3" s="1"/>
  <c r="G890" i="3"/>
  <c r="N890" i="3" s="1"/>
  <c r="A891" i="3"/>
  <c r="F891" i="3"/>
  <c r="I891" i="3" s="1"/>
  <c r="R891" i="15" s="1"/>
  <c r="G891" i="3"/>
  <c r="N891" i="3" s="1"/>
  <c r="A892" i="3"/>
  <c r="F892" i="3"/>
  <c r="I892" i="3" s="1"/>
  <c r="G892" i="3"/>
  <c r="N892" i="3" s="1"/>
  <c r="A893" i="3"/>
  <c r="F893" i="3"/>
  <c r="I893" i="3" s="1"/>
  <c r="G893" i="3"/>
  <c r="N893" i="3" s="1"/>
  <c r="A894" i="3"/>
  <c r="F894" i="3"/>
  <c r="I894" i="3" s="1"/>
  <c r="G894" i="3"/>
  <c r="N894" i="3" s="1"/>
  <c r="A895" i="3"/>
  <c r="F895" i="3"/>
  <c r="I895" i="3" s="1"/>
  <c r="G895" i="3"/>
  <c r="N895" i="3" s="1"/>
  <c r="A896" i="3"/>
  <c r="F896" i="3"/>
  <c r="I896" i="3" s="1"/>
  <c r="G896" i="3"/>
  <c r="K896" i="3" s="1"/>
  <c r="A897" i="3"/>
  <c r="F897" i="3"/>
  <c r="I897" i="3" s="1"/>
  <c r="G897" i="3"/>
  <c r="N897" i="3" s="1"/>
  <c r="A898" i="3"/>
  <c r="F898" i="3"/>
  <c r="I898" i="3" s="1"/>
  <c r="R898" i="15" s="1"/>
  <c r="G898" i="3"/>
  <c r="A899" i="3"/>
  <c r="H899" i="3" s="1"/>
  <c r="F899" i="3"/>
  <c r="I899" i="3" s="1"/>
  <c r="G899" i="3"/>
  <c r="N899" i="3" s="1"/>
  <c r="A900" i="3"/>
  <c r="F900" i="3"/>
  <c r="I900" i="3" s="1"/>
  <c r="G900" i="3"/>
  <c r="N900" i="3" s="1"/>
  <c r="A901" i="3"/>
  <c r="F901" i="3"/>
  <c r="I901" i="3" s="1"/>
  <c r="G901" i="3"/>
  <c r="N901" i="3" s="1"/>
  <c r="A902" i="3"/>
  <c r="F902" i="3"/>
  <c r="I902" i="3" s="1"/>
  <c r="G902" i="3"/>
  <c r="A903" i="3"/>
  <c r="F903" i="3"/>
  <c r="I903" i="3" s="1"/>
  <c r="G903" i="3"/>
  <c r="N903" i="3" s="1"/>
  <c r="A904" i="3"/>
  <c r="F904" i="3"/>
  <c r="I904" i="3" s="1"/>
  <c r="G904" i="3"/>
  <c r="A905" i="3"/>
  <c r="F905" i="3"/>
  <c r="I905" i="3" s="1"/>
  <c r="G905" i="3"/>
  <c r="N905" i="3" s="1"/>
  <c r="A906" i="3"/>
  <c r="F906" i="3"/>
  <c r="I906" i="3" s="1"/>
  <c r="G906" i="3"/>
  <c r="N906" i="3" s="1"/>
  <c r="A907" i="3"/>
  <c r="F907" i="3"/>
  <c r="I907" i="3" s="1"/>
  <c r="G907" i="3"/>
  <c r="N907" i="3" s="1"/>
  <c r="A908" i="3"/>
  <c r="F908" i="3"/>
  <c r="I908" i="3" s="1"/>
  <c r="G908" i="3"/>
  <c r="N908" i="3" s="1"/>
  <c r="A909" i="3"/>
  <c r="F909" i="3"/>
  <c r="I909" i="3" s="1"/>
  <c r="G909" i="3"/>
  <c r="N909" i="3" s="1"/>
  <c r="A910" i="3"/>
  <c r="H910" i="3" s="1"/>
  <c r="F910" i="3"/>
  <c r="I910" i="3" s="1"/>
  <c r="R910" i="15" s="1"/>
  <c r="G910" i="3"/>
  <c r="N910" i="3" s="1"/>
  <c r="A911" i="3"/>
  <c r="F911" i="3"/>
  <c r="I911" i="3" s="1"/>
  <c r="G911" i="3"/>
  <c r="N911" i="3" s="1"/>
  <c r="A912" i="3"/>
  <c r="H912" i="3" s="1"/>
  <c r="F912" i="3"/>
  <c r="I912" i="3" s="1"/>
  <c r="G912" i="3"/>
  <c r="N912" i="3" s="1"/>
  <c r="A913" i="3"/>
  <c r="F913" i="3"/>
  <c r="I913" i="3" s="1"/>
  <c r="G913" i="3"/>
  <c r="N913" i="3" s="1"/>
  <c r="A914" i="3"/>
  <c r="F914" i="3"/>
  <c r="I914" i="3" s="1"/>
  <c r="G914" i="3"/>
  <c r="N914" i="3" s="1"/>
  <c r="A915" i="3"/>
  <c r="F915" i="3"/>
  <c r="I915" i="3" s="1"/>
  <c r="G915" i="3"/>
  <c r="N915" i="3" s="1"/>
  <c r="A916" i="3"/>
  <c r="F916" i="3"/>
  <c r="I916" i="3" s="1"/>
  <c r="G916" i="3"/>
  <c r="N916" i="3" s="1"/>
  <c r="A917" i="3"/>
  <c r="F917" i="3"/>
  <c r="I917" i="3" s="1"/>
  <c r="G917" i="3"/>
  <c r="N917" i="3" s="1"/>
  <c r="A918" i="3"/>
  <c r="F918" i="3"/>
  <c r="I918" i="3" s="1"/>
  <c r="R918" i="15" s="1"/>
  <c r="G918" i="3"/>
  <c r="N918" i="3" s="1"/>
  <c r="A919" i="3"/>
  <c r="F919" i="3"/>
  <c r="I919" i="3" s="1"/>
  <c r="G919" i="3"/>
  <c r="N919" i="3" s="1"/>
  <c r="A920" i="3"/>
  <c r="F920" i="3"/>
  <c r="I920" i="3" s="1"/>
  <c r="G920" i="3"/>
  <c r="N920" i="3" s="1"/>
  <c r="A921" i="3"/>
  <c r="F921" i="3"/>
  <c r="I921" i="3" s="1"/>
  <c r="G921" i="3"/>
  <c r="N921" i="3" s="1"/>
  <c r="A922" i="3"/>
  <c r="F922" i="3"/>
  <c r="I922" i="3" s="1"/>
  <c r="G922" i="3"/>
  <c r="N922" i="3" s="1"/>
  <c r="A923" i="3"/>
  <c r="F923" i="3"/>
  <c r="I923" i="3" s="1"/>
  <c r="G923" i="3"/>
  <c r="N923" i="3" s="1"/>
  <c r="A924" i="3"/>
  <c r="F924" i="3"/>
  <c r="I924" i="3" s="1"/>
  <c r="G924" i="3"/>
  <c r="N924" i="3" s="1"/>
  <c r="A925" i="3"/>
  <c r="F925" i="3"/>
  <c r="I925" i="3" s="1"/>
  <c r="G925" i="3"/>
  <c r="N925" i="3" s="1"/>
  <c r="A926" i="3"/>
  <c r="F926" i="3"/>
  <c r="I926" i="3" s="1"/>
  <c r="G926" i="3"/>
  <c r="N926" i="3" s="1"/>
  <c r="A927" i="3"/>
  <c r="F927" i="3"/>
  <c r="I927" i="3" s="1"/>
  <c r="G927" i="3"/>
  <c r="A928" i="3"/>
  <c r="F928" i="3"/>
  <c r="I928" i="3" s="1"/>
  <c r="G928" i="3"/>
  <c r="N928" i="3" s="1"/>
  <c r="A929" i="3"/>
  <c r="F929" i="3"/>
  <c r="I929" i="3" s="1"/>
  <c r="G929" i="3"/>
  <c r="N929" i="3" s="1"/>
  <c r="A930" i="3"/>
  <c r="F930" i="3"/>
  <c r="I930" i="3" s="1"/>
  <c r="G930" i="3"/>
  <c r="N930" i="3" s="1"/>
  <c r="A931" i="3"/>
  <c r="F931" i="3"/>
  <c r="I931" i="3" s="1"/>
  <c r="G931" i="3"/>
  <c r="N931" i="3" s="1"/>
  <c r="A932" i="3"/>
  <c r="F932" i="3"/>
  <c r="I932" i="3" s="1"/>
  <c r="G932" i="3"/>
  <c r="N932" i="3" s="1"/>
  <c r="A933" i="3"/>
  <c r="F933" i="3"/>
  <c r="I933" i="3" s="1"/>
  <c r="G933" i="3"/>
  <c r="N933" i="3" s="1"/>
  <c r="A934" i="3"/>
  <c r="F934" i="3"/>
  <c r="I934" i="3" s="1"/>
  <c r="G934" i="3"/>
  <c r="N934" i="3" s="1"/>
  <c r="A935" i="3"/>
  <c r="F935" i="3"/>
  <c r="I935" i="3" s="1"/>
  <c r="G935" i="3"/>
  <c r="N935" i="3" s="1"/>
  <c r="A936" i="3"/>
  <c r="F936" i="3"/>
  <c r="I936" i="3" s="1"/>
  <c r="G936" i="3"/>
  <c r="N936" i="3" s="1"/>
  <c r="A937" i="3"/>
  <c r="F937" i="3"/>
  <c r="I937" i="3" s="1"/>
  <c r="G937" i="3"/>
  <c r="N937" i="3" s="1"/>
  <c r="A938" i="3"/>
  <c r="F938" i="3"/>
  <c r="I938" i="3" s="1"/>
  <c r="G938" i="3"/>
  <c r="N938" i="3" s="1"/>
  <c r="A939" i="3"/>
  <c r="F939" i="3"/>
  <c r="I939" i="3" s="1"/>
  <c r="G939" i="3"/>
  <c r="N939" i="3" s="1"/>
  <c r="A940" i="3"/>
  <c r="F940" i="3"/>
  <c r="I940" i="3" s="1"/>
  <c r="G940" i="3"/>
  <c r="N940" i="3" s="1"/>
  <c r="A941" i="3"/>
  <c r="F941" i="3"/>
  <c r="I941" i="3" s="1"/>
  <c r="G941" i="3"/>
  <c r="N941" i="3" s="1"/>
  <c r="A942" i="3"/>
  <c r="F942" i="3"/>
  <c r="I942" i="3" s="1"/>
  <c r="G942" i="3"/>
  <c r="N942" i="3" s="1"/>
  <c r="A943" i="3"/>
  <c r="F943" i="3"/>
  <c r="I943" i="3" s="1"/>
  <c r="G943" i="3"/>
  <c r="N943" i="3" s="1"/>
  <c r="A944" i="3"/>
  <c r="F944" i="3"/>
  <c r="I944" i="3" s="1"/>
  <c r="G944" i="3"/>
  <c r="A945" i="3"/>
  <c r="F945" i="3"/>
  <c r="I945" i="3" s="1"/>
  <c r="G945" i="3"/>
  <c r="N945" i="3" s="1"/>
  <c r="A946" i="3"/>
  <c r="F946" i="3"/>
  <c r="I946" i="3" s="1"/>
  <c r="G946" i="3"/>
  <c r="N946" i="3" s="1"/>
  <c r="A947" i="3"/>
  <c r="F947" i="3"/>
  <c r="I947" i="3" s="1"/>
  <c r="G947" i="3"/>
  <c r="N947" i="3" s="1"/>
  <c r="A948" i="3"/>
  <c r="F948" i="3"/>
  <c r="I948" i="3" s="1"/>
  <c r="R948" i="15" s="1"/>
  <c r="G948" i="3"/>
  <c r="N948" i="3" s="1"/>
  <c r="A949" i="3"/>
  <c r="F949" i="3"/>
  <c r="I949" i="3" s="1"/>
  <c r="G949" i="3"/>
  <c r="N949" i="3" s="1"/>
  <c r="A950" i="3"/>
  <c r="H950" i="3" s="1"/>
  <c r="F950" i="3"/>
  <c r="I950" i="3" s="1"/>
  <c r="G950" i="3"/>
  <c r="A951" i="3"/>
  <c r="F951" i="3"/>
  <c r="I951" i="3" s="1"/>
  <c r="G951" i="3"/>
  <c r="N951" i="3" s="1"/>
  <c r="A952" i="3"/>
  <c r="F952" i="3"/>
  <c r="I952" i="3" s="1"/>
  <c r="R952" i="15" s="1"/>
  <c r="G952" i="3"/>
  <c r="N952" i="3" s="1"/>
  <c r="A953" i="3"/>
  <c r="F953" i="3"/>
  <c r="I953" i="3" s="1"/>
  <c r="G953" i="3"/>
  <c r="N953" i="3" s="1"/>
  <c r="A954" i="3"/>
  <c r="F954" i="3"/>
  <c r="I954" i="3" s="1"/>
  <c r="R954" i="15" s="1"/>
  <c r="G954" i="3"/>
  <c r="N954" i="3" s="1"/>
  <c r="A955" i="3"/>
  <c r="F955" i="3"/>
  <c r="I955" i="3" s="1"/>
  <c r="G955" i="3"/>
  <c r="N955" i="3" s="1"/>
  <c r="A956" i="3"/>
  <c r="F956" i="3"/>
  <c r="I956" i="3" s="1"/>
  <c r="G956" i="3"/>
  <c r="N956" i="3" s="1"/>
  <c r="A957" i="3"/>
  <c r="F957" i="3"/>
  <c r="I957" i="3" s="1"/>
  <c r="R957" i="15" s="1"/>
  <c r="G957" i="3"/>
  <c r="N957" i="3" s="1"/>
  <c r="A958" i="3"/>
  <c r="F958" i="3"/>
  <c r="I958" i="3" s="1"/>
  <c r="R958" i="15" s="1"/>
  <c r="G958" i="3"/>
  <c r="N958" i="3" s="1"/>
  <c r="A959" i="3"/>
  <c r="F959" i="3"/>
  <c r="I959" i="3" s="1"/>
  <c r="G959" i="3"/>
  <c r="N959" i="3" s="1"/>
  <c r="A960" i="3"/>
  <c r="F960" i="3"/>
  <c r="I960" i="3" s="1"/>
  <c r="G960" i="3"/>
  <c r="N960" i="3" s="1"/>
  <c r="A961" i="3"/>
  <c r="F961" i="3"/>
  <c r="I961" i="3" s="1"/>
  <c r="G961" i="3"/>
  <c r="N961" i="3" s="1"/>
  <c r="A962" i="3"/>
  <c r="F962" i="3"/>
  <c r="I962" i="3" s="1"/>
  <c r="R962" i="15" s="1"/>
  <c r="G962" i="3"/>
  <c r="N962" i="3" s="1"/>
  <c r="A963" i="3"/>
  <c r="F963" i="3"/>
  <c r="I963" i="3" s="1"/>
  <c r="R963" i="15" s="1"/>
  <c r="G963" i="3"/>
  <c r="N963" i="3" s="1"/>
  <c r="A964" i="3"/>
  <c r="F964" i="3"/>
  <c r="I964" i="3" s="1"/>
  <c r="R964" i="15" s="1"/>
  <c r="G964" i="3"/>
  <c r="N964" i="3" s="1"/>
  <c r="A965" i="3"/>
  <c r="F965" i="3"/>
  <c r="I965" i="3" s="1"/>
  <c r="G965" i="3"/>
  <c r="K965" i="3" s="1"/>
  <c r="A966" i="3"/>
  <c r="F966" i="3"/>
  <c r="I966" i="3" s="1"/>
  <c r="G966" i="3"/>
  <c r="A967" i="3"/>
  <c r="F967" i="3"/>
  <c r="I967" i="3" s="1"/>
  <c r="G967" i="3"/>
  <c r="N967" i="3" s="1"/>
  <c r="A968" i="3"/>
  <c r="F968" i="3"/>
  <c r="I968" i="3" s="1"/>
  <c r="G968" i="3"/>
  <c r="N968" i="3" s="1"/>
  <c r="A969" i="3"/>
  <c r="F969" i="3"/>
  <c r="I969" i="3" s="1"/>
  <c r="G969" i="3"/>
  <c r="N969" i="3" s="1"/>
  <c r="A970" i="3"/>
  <c r="F970" i="3"/>
  <c r="I970" i="3" s="1"/>
  <c r="G970" i="3"/>
  <c r="N970" i="3" s="1"/>
  <c r="A971" i="3"/>
  <c r="F971" i="3"/>
  <c r="I971" i="3" s="1"/>
  <c r="R971" i="15" s="1"/>
  <c r="G971" i="3"/>
  <c r="N971" i="3" s="1"/>
  <c r="A972" i="3"/>
  <c r="F972" i="3"/>
  <c r="I972" i="3" s="1"/>
  <c r="G972" i="3"/>
  <c r="N972" i="3" s="1"/>
  <c r="A973" i="3"/>
  <c r="F973" i="3"/>
  <c r="I973" i="3" s="1"/>
  <c r="G973" i="3"/>
  <c r="N973" i="3" s="1"/>
  <c r="A974" i="3"/>
  <c r="F974" i="3"/>
  <c r="I974" i="3" s="1"/>
  <c r="G974" i="3"/>
  <c r="N974" i="3" s="1"/>
  <c r="A975" i="3"/>
  <c r="F975" i="3"/>
  <c r="I975" i="3" s="1"/>
  <c r="G975" i="3"/>
  <c r="N975" i="3" s="1"/>
  <c r="A976" i="3"/>
  <c r="F976" i="3"/>
  <c r="I976" i="3" s="1"/>
  <c r="R976" i="15" s="1"/>
  <c r="G976" i="3"/>
  <c r="N976" i="3" s="1"/>
  <c r="A977" i="3"/>
  <c r="F977" i="3"/>
  <c r="I977" i="3" s="1"/>
  <c r="G977" i="3"/>
  <c r="A978" i="3"/>
  <c r="F978" i="3"/>
  <c r="I978" i="3" s="1"/>
  <c r="G978" i="3"/>
  <c r="N978" i="3" s="1"/>
  <c r="A979" i="3"/>
  <c r="F979" i="3"/>
  <c r="I979" i="3" s="1"/>
  <c r="G979" i="3"/>
  <c r="N979" i="3" s="1"/>
  <c r="A980" i="3"/>
  <c r="F980" i="3"/>
  <c r="I980" i="3" s="1"/>
  <c r="R980" i="15" s="1"/>
  <c r="G980" i="3"/>
  <c r="N980" i="3" s="1"/>
  <c r="A981" i="3"/>
  <c r="F981" i="3"/>
  <c r="I981" i="3" s="1"/>
  <c r="G981" i="3"/>
  <c r="N981" i="3" s="1"/>
  <c r="A982" i="3"/>
  <c r="F982" i="3"/>
  <c r="I982" i="3" s="1"/>
  <c r="G982" i="3"/>
  <c r="N982" i="3" s="1"/>
  <c r="A983" i="3"/>
  <c r="F983" i="3"/>
  <c r="I983" i="3" s="1"/>
  <c r="G983" i="3"/>
  <c r="N983" i="3" s="1"/>
  <c r="A984" i="3"/>
  <c r="F984" i="3"/>
  <c r="I984" i="3" s="1"/>
  <c r="R984" i="15" s="1"/>
  <c r="G984" i="3"/>
  <c r="N984" i="3" s="1"/>
  <c r="A985" i="3"/>
  <c r="F985" i="3"/>
  <c r="I985" i="3" s="1"/>
  <c r="G985" i="3"/>
  <c r="N985" i="3" s="1"/>
  <c r="A986" i="3"/>
  <c r="F986" i="3"/>
  <c r="I986" i="3" s="1"/>
  <c r="G986" i="3"/>
  <c r="N986" i="3" s="1"/>
  <c r="A987" i="3"/>
  <c r="F987" i="3"/>
  <c r="I987" i="3" s="1"/>
  <c r="G987" i="3"/>
  <c r="K987" i="3" s="1"/>
  <c r="A988" i="3"/>
  <c r="F988" i="3"/>
  <c r="I988" i="3" s="1"/>
  <c r="R988" i="15" s="1"/>
  <c r="G988" i="3"/>
  <c r="N988" i="3" s="1"/>
  <c r="A989" i="3"/>
  <c r="F989" i="3"/>
  <c r="I989" i="3" s="1"/>
  <c r="G989" i="3"/>
  <c r="N989" i="3" s="1"/>
  <c r="A990" i="3"/>
  <c r="F990" i="3"/>
  <c r="I990" i="3" s="1"/>
  <c r="G990" i="3"/>
  <c r="N990" i="3" s="1"/>
  <c r="A991" i="3"/>
  <c r="F991" i="3"/>
  <c r="I991" i="3" s="1"/>
  <c r="G991" i="3"/>
  <c r="N991" i="3" s="1"/>
  <c r="A992" i="3"/>
  <c r="F992" i="3"/>
  <c r="I992" i="3" s="1"/>
  <c r="R992" i="15" s="1"/>
  <c r="G992" i="3"/>
  <c r="N992" i="3" s="1"/>
  <c r="A993" i="3"/>
  <c r="F993" i="3"/>
  <c r="I993" i="3" s="1"/>
  <c r="G993" i="3"/>
  <c r="N993" i="3" s="1"/>
  <c r="A994" i="3"/>
  <c r="F994" i="3"/>
  <c r="I994" i="3" s="1"/>
  <c r="R994" i="15" s="1"/>
  <c r="G994" i="3"/>
  <c r="N994" i="3" s="1"/>
  <c r="A995" i="3"/>
  <c r="F995" i="3"/>
  <c r="I995" i="3" s="1"/>
  <c r="G995" i="3"/>
  <c r="N995" i="3" s="1"/>
  <c r="A996" i="3"/>
  <c r="F996" i="3"/>
  <c r="I996" i="3" s="1"/>
  <c r="G996" i="3"/>
  <c r="A997" i="3"/>
  <c r="F997" i="3"/>
  <c r="I997" i="3" s="1"/>
  <c r="G997" i="3"/>
  <c r="N997" i="3" s="1"/>
  <c r="A998" i="3"/>
  <c r="F998" i="3"/>
  <c r="I998" i="3" s="1"/>
  <c r="G998" i="3"/>
  <c r="N998" i="3" s="1"/>
  <c r="A999" i="3"/>
  <c r="F999" i="3"/>
  <c r="I999" i="3" s="1"/>
  <c r="G999" i="3"/>
  <c r="N999" i="3" s="1"/>
  <c r="A1000" i="3"/>
  <c r="F1000" i="3"/>
  <c r="I1000" i="3" s="1"/>
  <c r="G1000" i="3"/>
  <c r="N1000" i="3" s="1"/>
  <c r="A1001" i="3"/>
  <c r="F1001" i="3"/>
  <c r="I1001" i="3" s="1"/>
  <c r="R1001" i="15" s="1"/>
  <c r="G1001" i="3"/>
  <c r="N1001" i="3" s="1"/>
  <c r="A1002" i="3"/>
  <c r="F1002" i="3"/>
  <c r="I1002" i="3" s="1"/>
  <c r="R1002" i="15" s="1"/>
  <c r="G1002" i="3"/>
  <c r="N1002" i="3" s="1"/>
  <c r="A1003" i="3"/>
  <c r="F1003" i="3"/>
  <c r="I1003" i="3" s="1"/>
  <c r="G1003" i="3"/>
  <c r="N1003" i="3" s="1"/>
  <c r="A1004" i="3"/>
  <c r="F1004" i="3"/>
  <c r="I1004" i="3" s="1"/>
  <c r="G1004" i="3"/>
  <c r="N1004" i="3" s="1"/>
  <c r="A1005" i="3"/>
  <c r="F1005" i="3"/>
  <c r="I1005" i="3" s="1"/>
  <c r="R1005" i="15" s="1"/>
  <c r="G1005" i="3"/>
  <c r="N1005" i="3" s="1"/>
  <c r="A1006" i="3"/>
  <c r="F1006" i="3"/>
  <c r="I1006" i="3" s="1"/>
  <c r="R1006" i="15" s="1"/>
  <c r="G1006" i="3"/>
  <c r="N1006" i="3" s="1"/>
  <c r="A1007" i="3"/>
  <c r="F1007" i="3"/>
  <c r="I1007" i="3" s="1"/>
  <c r="G1007" i="3"/>
  <c r="N1007" i="3" s="1"/>
  <c r="A1008" i="3"/>
  <c r="F1008" i="3"/>
  <c r="I1008" i="3" s="1"/>
  <c r="G1008" i="3"/>
  <c r="N1008" i="3" s="1"/>
  <c r="A1009" i="3"/>
  <c r="F1009" i="3"/>
  <c r="I1009" i="3" s="1"/>
  <c r="R1009" i="15" s="1"/>
  <c r="G1009" i="3"/>
  <c r="N1009" i="3" s="1"/>
  <c r="A1010" i="3"/>
  <c r="F1010" i="3"/>
  <c r="I1010" i="3" s="1"/>
  <c r="R1010" i="15" s="1"/>
  <c r="G1010" i="3"/>
  <c r="N1010" i="3" s="1"/>
  <c r="A1011" i="3"/>
  <c r="F1011" i="3"/>
  <c r="I1011" i="3" s="1"/>
  <c r="G1011" i="3"/>
  <c r="N1011" i="3" s="1"/>
  <c r="A1012" i="3"/>
  <c r="F1012" i="3"/>
  <c r="I1012" i="3" s="1"/>
  <c r="G1012" i="3"/>
  <c r="N1012" i="3" s="1"/>
  <c r="A1013" i="3"/>
  <c r="F1013" i="3"/>
  <c r="I1013" i="3" s="1"/>
  <c r="R1013" i="15" s="1"/>
  <c r="G1013" i="3"/>
  <c r="N1013" i="3" s="1"/>
  <c r="A1014" i="3"/>
  <c r="F1014" i="3"/>
  <c r="I1014" i="3" s="1"/>
  <c r="G1014" i="3"/>
  <c r="N1014" i="3" s="1"/>
  <c r="A1015" i="3"/>
  <c r="F1015" i="3"/>
  <c r="I1015" i="3" s="1"/>
  <c r="G1015" i="3"/>
  <c r="N1015" i="3" s="1"/>
  <c r="A1016" i="3"/>
  <c r="F1016" i="3"/>
  <c r="I1016" i="3" s="1"/>
  <c r="G1016" i="3"/>
  <c r="N1016" i="3" s="1"/>
  <c r="A1017" i="3"/>
  <c r="F1017" i="3"/>
  <c r="I1017" i="3" s="1"/>
  <c r="R1017" i="15" s="1"/>
  <c r="G1017" i="3"/>
  <c r="N1017" i="3" s="1"/>
  <c r="A1018" i="3"/>
  <c r="F1018" i="3"/>
  <c r="I1018" i="3" s="1"/>
  <c r="G1018" i="3"/>
  <c r="N1018" i="3" s="1"/>
  <c r="A1019" i="3"/>
  <c r="F1019" i="3"/>
  <c r="I1019" i="3" s="1"/>
  <c r="G1019" i="3"/>
  <c r="N1019" i="3" s="1"/>
  <c r="A1020" i="3"/>
  <c r="F1020" i="3"/>
  <c r="I1020" i="3" s="1"/>
  <c r="G1020" i="3"/>
  <c r="N1020" i="3" s="1"/>
  <c r="A1021" i="3"/>
  <c r="F1021" i="3"/>
  <c r="I1021" i="3" s="1"/>
  <c r="G1021" i="3"/>
  <c r="N1021" i="3" s="1"/>
  <c r="A1022" i="3"/>
  <c r="F1022" i="3"/>
  <c r="I1022" i="3" s="1"/>
  <c r="G1022" i="3"/>
  <c r="N1022" i="3" s="1"/>
  <c r="A1023" i="3"/>
  <c r="F1023" i="3"/>
  <c r="I1023" i="3" s="1"/>
  <c r="G1023" i="3"/>
  <c r="N1023" i="3" s="1"/>
  <c r="A1024" i="3"/>
  <c r="F1024" i="3"/>
  <c r="I1024" i="3" s="1"/>
  <c r="G1024" i="3"/>
  <c r="N1024" i="3" s="1"/>
  <c r="A1025" i="3"/>
  <c r="F1025" i="3"/>
  <c r="I1025" i="3" s="1"/>
  <c r="G1025" i="3"/>
  <c r="N1025" i="3" s="1"/>
  <c r="A1026" i="3"/>
  <c r="F1026" i="3"/>
  <c r="I1026" i="3" s="1"/>
  <c r="G1026" i="3"/>
  <c r="N1026" i="3" s="1"/>
  <c r="A1027" i="3"/>
  <c r="F1027" i="3"/>
  <c r="I1027" i="3" s="1"/>
  <c r="G1027" i="3"/>
  <c r="N1027" i="3" s="1"/>
  <c r="A1028" i="3"/>
  <c r="F1028" i="3"/>
  <c r="I1028" i="3" s="1"/>
  <c r="G1028" i="3"/>
  <c r="N1028" i="3" s="1"/>
  <c r="A1029" i="3"/>
  <c r="F1029" i="3"/>
  <c r="I1029" i="3" s="1"/>
  <c r="G1029" i="3"/>
  <c r="N1029" i="3" s="1"/>
  <c r="A1030" i="3"/>
  <c r="F1030" i="3"/>
  <c r="I1030" i="3" s="1"/>
  <c r="G1030" i="3"/>
  <c r="N1030" i="3" s="1"/>
  <c r="A1031" i="3"/>
  <c r="F1031" i="3"/>
  <c r="I1031" i="3" s="1"/>
  <c r="G1031" i="3"/>
  <c r="N1031" i="3" s="1"/>
  <c r="A1032" i="3"/>
  <c r="F1032" i="3"/>
  <c r="I1032" i="3" s="1"/>
  <c r="G1032" i="3"/>
  <c r="N1032" i="3" s="1"/>
  <c r="A1033" i="3"/>
  <c r="F1033" i="3"/>
  <c r="I1033" i="3" s="1"/>
  <c r="G1033" i="3"/>
  <c r="A1034" i="3"/>
  <c r="F1034" i="3"/>
  <c r="I1034" i="3" s="1"/>
  <c r="R1034" i="15" s="1"/>
  <c r="G1034" i="3"/>
  <c r="N1034" i="3" s="1"/>
  <c r="A1035" i="3"/>
  <c r="F1035" i="3"/>
  <c r="I1035" i="3" s="1"/>
  <c r="G1035" i="3"/>
  <c r="A1036" i="3"/>
  <c r="F1036" i="3"/>
  <c r="I1036" i="3" s="1"/>
  <c r="G1036" i="3"/>
  <c r="N1036" i="3" s="1"/>
  <c r="A1037" i="3"/>
  <c r="F1037" i="3"/>
  <c r="I1037" i="3" s="1"/>
  <c r="G1037" i="3"/>
  <c r="N1037" i="3" s="1"/>
  <c r="A1038" i="3"/>
  <c r="F1038" i="3"/>
  <c r="I1038" i="3" s="1"/>
  <c r="G1038" i="3"/>
  <c r="N1038" i="3" s="1"/>
  <c r="A1039" i="3"/>
  <c r="F1039" i="3"/>
  <c r="I1039" i="3" s="1"/>
  <c r="G1039" i="3"/>
  <c r="N1039" i="3" s="1"/>
  <c r="A1040" i="3"/>
  <c r="F1040" i="3"/>
  <c r="I1040" i="3" s="1"/>
  <c r="G1040" i="3"/>
  <c r="N1040" i="3" s="1"/>
  <c r="A1041" i="3"/>
  <c r="F1041" i="3"/>
  <c r="I1041" i="3" s="1"/>
  <c r="G1041" i="3"/>
  <c r="N1041" i="3" s="1"/>
  <c r="A1042" i="3"/>
  <c r="F1042" i="3"/>
  <c r="I1042" i="3" s="1"/>
  <c r="R1042" i="15" s="1"/>
  <c r="G1042" i="3"/>
  <c r="N1042" i="3" s="1"/>
  <c r="A1043" i="3"/>
  <c r="F1043" i="3"/>
  <c r="I1043" i="3" s="1"/>
  <c r="G1043" i="3"/>
  <c r="A1044" i="3"/>
  <c r="F1044" i="3"/>
  <c r="I1044" i="3" s="1"/>
  <c r="G1044" i="3"/>
  <c r="N1044" i="3" s="1"/>
  <c r="A1045" i="3"/>
  <c r="F1045" i="3"/>
  <c r="I1045" i="3" s="1"/>
  <c r="G1045" i="3"/>
  <c r="A1046" i="3"/>
  <c r="F1046" i="3"/>
  <c r="I1046" i="3" s="1"/>
  <c r="G1046" i="3"/>
  <c r="N1046" i="3" s="1"/>
  <c r="A1047" i="3"/>
  <c r="F1047" i="3"/>
  <c r="I1047" i="3" s="1"/>
  <c r="G1047" i="3"/>
  <c r="A1048" i="3"/>
  <c r="F1048" i="3"/>
  <c r="I1048" i="3" s="1"/>
  <c r="G1048" i="3"/>
  <c r="N1048" i="3" s="1"/>
  <c r="A1049" i="3"/>
  <c r="F1049" i="3"/>
  <c r="I1049" i="3" s="1"/>
  <c r="G1049" i="3"/>
  <c r="N1049" i="3" s="1"/>
  <c r="A1050" i="3"/>
  <c r="F1050" i="3"/>
  <c r="I1050" i="3" s="1"/>
  <c r="R1050" i="15" s="1"/>
  <c r="G1050" i="3"/>
  <c r="N1050" i="3" s="1"/>
  <c r="A1051" i="3"/>
  <c r="F1051" i="3"/>
  <c r="I1051" i="3" s="1"/>
  <c r="G1051" i="3"/>
  <c r="N1051" i="3" s="1"/>
  <c r="A1052" i="3"/>
  <c r="F1052" i="3"/>
  <c r="I1052" i="3" s="1"/>
  <c r="G1052" i="3"/>
  <c r="A1053" i="3"/>
  <c r="F1053" i="3"/>
  <c r="I1053" i="3" s="1"/>
  <c r="G1053" i="3"/>
  <c r="N1053" i="3" s="1"/>
  <c r="A1054" i="3"/>
  <c r="F1054" i="3"/>
  <c r="I1054" i="3" s="1"/>
  <c r="G1054" i="3"/>
  <c r="N1054" i="3" s="1"/>
  <c r="A1055" i="3"/>
  <c r="F1055" i="3"/>
  <c r="I1055" i="3" s="1"/>
  <c r="G1055" i="3"/>
  <c r="N1055" i="3" s="1"/>
  <c r="A1056" i="3"/>
  <c r="F1056" i="3"/>
  <c r="I1056" i="3" s="1"/>
  <c r="G1056" i="3"/>
  <c r="N1056" i="3" s="1"/>
  <c r="A1057" i="3"/>
  <c r="F1057" i="3"/>
  <c r="I1057" i="3" s="1"/>
  <c r="G1057" i="3"/>
  <c r="N1057" i="3" s="1"/>
  <c r="A1058" i="3"/>
  <c r="F1058" i="3"/>
  <c r="I1058" i="3" s="1"/>
  <c r="R1058" i="15" s="1"/>
  <c r="G1058" i="3"/>
  <c r="N1058" i="3" s="1"/>
  <c r="A1059" i="3"/>
  <c r="F1059" i="3"/>
  <c r="I1059" i="3" s="1"/>
  <c r="G1059" i="3"/>
  <c r="N1059" i="3" s="1"/>
  <c r="A1060" i="3"/>
  <c r="F1060" i="3"/>
  <c r="I1060" i="3" s="1"/>
  <c r="G1060" i="3"/>
  <c r="N1060" i="3" s="1"/>
  <c r="A1061" i="3"/>
  <c r="F1061" i="3"/>
  <c r="I1061" i="3" s="1"/>
  <c r="R1061" i="15" s="1"/>
  <c r="G1061" i="3"/>
  <c r="A1062" i="3"/>
  <c r="F1062" i="3"/>
  <c r="I1062" i="3" s="1"/>
  <c r="R1062" i="15" s="1"/>
  <c r="G1062" i="3"/>
  <c r="N1062" i="3" s="1"/>
  <c r="A1063" i="3"/>
  <c r="F1063" i="3"/>
  <c r="I1063" i="3" s="1"/>
  <c r="G1063" i="3"/>
  <c r="N1063" i="3" s="1"/>
  <c r="A1064" i="3"/>
  <c r="F1064" i="3"/>
  <c r="I1064" i="3" s="1"/>
  <c r="G1064" i="3"/>
  <c r="A1065" i="3"/>
  <c r="F1065" i="3"/>
  <c r="I1065" i="3" s="1"/>
  <c r="R1065" i="15" s="1"/>
  <c r="G1065" i="3"/>
  <c r="N1065" i="3" s="1"/>
  <c r="A1066" i="3"/>
  <c r="F1066" i="3"/>
  <c r="I1066" i="3" s="1"/>
  <c r="G1066" i="3"/>
  <c r="N1066" i="3" s="1"/>
  <c r="A1067" i="3"/>
  <c r="F1067" i="3"/>
  <c r="G1067" i="3"/>
  <c r="K1067" i="3" s="1"/>
  <c r="F11" i="15"/>
  <c r="G11" i="15"/>
  <c r="H11" i="15"/>
  <c r="J11" i="15"/>
  <c r="D11" i="15"/>
  <c r="F12" i="15"/>
  <c r="G12" i="15"/>
  <c r="H12" i="15"/>
  <c r="J12" i="15"/>
  <c r="I12" i="15"/>
  <c r="D12" i="15"/>
  <c r="F13" i="15"/>
  <c r="G13" i="15"/>
  <c r="H13" i="15"/>
  <c r="J13" i="15"/>
  <c r="I13" i="15"/>
  <c r="D13" i="15"/>
  <c r="F14" i="15"/>
  <c r="G14" i="15"/>
  <c r="H14" i="15"/>
  <c r="J14" i="15"/>
  <c r="D14" i="15"/>
  <c r="F15" i="15"/>
  <c r="G15" i="15"/>
  <c r="H15" i="15"/>
  <c r="J15" i="15"/>
  <c r="D15" i="15"/>
  <c r="F16" i="15"/>
  <c r="G16" i="15"/>
  <c r="H16" i="15"/>
  <c r="J16" i="15"/>
  <c r="I16" i="15"/>
  <c r="D16" i="15"/>
  <c r="F17" i="15"/>
  <c r="G17" i="15"/>
  <c r="H17" i="15"/>
  <c r="J17" i="15"/>
  <c r="D17" i="15"/>
  <c r="F18" i="15"/>
  <c r="G18" i="15"/>
  <c r="H18" i="15"/>
  <c r="J18" i="15"/>
  <c r="D18" i="15"/>
  <c r="F19" i="15"/>
  <c r="G19" i="15"/>
  <c r="H19" i="15"/>
  <c r="J19" i="15"/>
  <c r="D19" i="15"/>
  <c r="F20" i="15"/>
  <c r="G20" i="15"/>
  <c r="H20" i="15"/>
  <c r="J20" i="15"/>
  <c r="D20" i="15"/>
  <c r="F21" i="15"/>
  <c r="G21" i="15"/>
  <c r="H21" i="15"/>
  <c r="J21" i="15"/>
  <c r="D21" i="15"/>
  <c r="F22" i="15"/>
  <c r="G22" i="15"/>
  <c r="H22" i="15"/>
  <c r="J22" i="15"/>
  <c r="D22" i="15"/>
  <c r="F23" i="15"/>
  <c r="G23" i="15"/>
  <c r="H23" i="15"/>
  <c r="J23" i="15"/>
  <c r="D23" i="15"/>
  <c r="F24" i="15"/>
  <c r="G24" i="15"/>
  <c r="H24" i="15"/>
  <c r="J24" i="15"/>
  <c r="D24" i="15"/>
  <c r="F25" i="15"/>
  <c r="G25" i="15"/>
  <c r="H25" i="15"/>
  <c r="J25" i="15"/>
  <c r="D25" i="15"/>
  <c r="F26" i="15"/>
  <c r="G26" i="15"/>
  <c r="H26" i="15"/>
  <c r="J26" i="15"/>
  <c r="D26" i="15"/>
  <c r="F27" i="15"/>
  <c r="G27" i="15"/>
  <c r="H27" i="15"/>
  <c r="J27" i="15"/>
  <c r="D27" i="15"/>
  <c r="F28" i="15"/>
  <c r="G28" i="15"/>
  <c r="H28" i="15"/>
  <c r="J28" i="15"/>
  <c r="I28" i="15"/>
  <c r="D28" i="15"/>
  <c r="F29" i="15"/>
  <c r="G29" i="15"/>
  <c r="H29" i="15"/>
  <c r="J29" i="15"/>
  <c r="D29" i="15"/>
  <c r="F30" i="15"/>
  <c r="G30" i="15"/>
  <c r="H30" i="15"/>
  <c r="J30" i="15"/>
  <c r="D30" i="15"/>
  <c r="F31" i="15"/>
  <c r="G31" i="15"/>
  <c r="H31" i="15"/>
  <c r="J31" i="15"/>
  <c r="D31" i="15"/>
  <c r="F32" i="15"/>
  <c r="G32" i="15"/>
  <c r="H32" i="15"/>
  <c r="J32" i="15"/>
  <c r="D32" i="15"/>
  <c r="F33" i="15"/>
  <c r="G33" i="15"/>
  <c r="H33" i="15"/>
  <c r="J33" i="15"/>
  <c r="D33" i="15"/>
  <c r="F34" i="15"/>
  <c r="G34" i="15"/>
  <c r="H34" i="15"/>
  <c r="J34" i="15"/>
  <c r="D34" i="15"/>
  <c r="F35" i="15"/>
  <c r="G35" i="15"/>
  <c r="H35" i="15"/>
  <c r="J35" i="15"/>
  <c r="D35" i="15"/>
  <c r="F36" i="15"/>
  <c r="G36" i="15"/>
  <c r="H36" i="15"/>
  <c r="J36" i="15"/>
  <c r="D36" i="15"/>
  <c r="F37" i="15"/>
  <c r="G37" i="15"/>
  <c r="H37" i="15"/>
  <c r="J37" i="15"/>
  <c r="D37" i="15"/>
  <c r="F38" i="15"/>
  <c r="G38" i="15"/>
  <c r="H38" i="15"/>
  <c r="J38" i="15"/>
  <c r="D38" i="15"/>
  <c r="F39" i="15"/>
  <c r="G39" i="15"/>
  <c r="H39" i="15"/>
  <c r="J39" i="15"/>
  <c r="D39" i="15"/>
  <c r="F40" i="15"/>
  <c r="G40" i="15"/>
  <c r="H40" i="15"/>
  <c r="J40" i="15"/>
  <c r="D40" i="15"/>
  <c r="F41" i="15"/>
  <c r="G41" i="15"/>
  <c r="H41" i="15"/>
  <c r="J41" i="15"/>
  <c r="D41" i="15"/>
  <c r="F42" i="15"/>
  <c r="G42" i="15"/>
  <c r="H42" i="15"/>
  <c r="J42" i="15"/>
  <c r="D42" i="15"/>
  <c r="F43" i="15"/>
  <c r="G43" i="15"/>
  <c r="H43" i="15"/>
  <c r="J43" i="15"/>
  <c r="D43" i="15"/>
  <c r="F44" i="15"/>
  <c r="G44" i="15"/>
  <c r="H44" i="15"/>
  <c r="J44" i="15"/>
  <c r="D44" i="15"/>
  <c r="F45" i="15"/>
  <c r="G45" i="15"/>
  <c r="H45" i="15"/>
  <c r="J45" i="15"/>
  <c r="D45" i="15"/>
  <c r="F46" i="15"/>
  <c r="G46" i="15"/>
  <c r="H46" i="15"/>
  <c r="J46" i="15"/>
  <c r="D46" i="15"/>
  <c r="F47" i="15"/>
  <c r="G47" i="15"/>
  <c r="H47" i="15"/>
  <c r="J47" i="15"/>
  <c r="D47" i="15"/>
  <c r="F48" i="15"/>
  <c r="G48" i="15"/>
  <c r="H48" i="15"/>
  <c r="J48" i="15"/>
  <c r="D48" i="15"/>
  <c r="F49" i="15"/>
  <c r="G49" i="15"/>
  <c r="H49" i="15"/>
  <c r="J49" i="15"/>
  <c r="D49" i="15"/>
  <c r="F50" i="15"/>
  <c r="G50" i="15"/>
  <c r="H50" i="15"/>
  <c r="J50" i="15"/>
  <c r="D50" i="15"/>
  <c r="F51" i="15"/>
  <c r="G51" i="15"/>
  <c r="H51" i="15"/>
  <c r="J51" i="15"/>
  <c r="D51" i="15"/>
  <c r="F52" i="15"/>
  <c r="G52" i="15"/>
  <c r="H52" i="15"/>
  <c r="J52" i="15"/>
  <c r="D52" i="15"/>
  <c r="F53" i="15"/>
  <c r="G53" i="15"/>
  <c r="H53" i="15"/>
  <c r="J53" i="15"/>
  <c r="D53" i="15"/>
  <c r="F54" i="15"/>
  <c r="G54" i="15"/>
  <c r="H54" i="15"/>
  <c r="J54" i="15"/>
  <c r="D54" i="15"/>
  <c r="F55" i="15"/>
  <c r="G55" i="15"/>
  <c r="H55" i="15"/>
  <c r="J55" i="15"/>
  <c r="D55" i="15"/>
  <c r="F56" i="15"/>
  <c r="G56" i="15"/>
  <c r="H56" i="15"/>
  <c r="J56" i="15"/>
  <c r="D56" i="15"/>
  <c r="F57" i="15"/>
  <c r="G57" i="15"/>
  <c r="H57" i="15"/>
  <c r="J57" i="15"/>
  <c r="D57" i="15"/>
  <c r="F58" i="15"/>
  <c r="G58" i="15"/>
  <c r="H58" i="15"/>
  <c r="J58" i="15"/>
  <c r="D58" i="15"/>
  <c r="F59" i="15"/>
  <c r="G59" i="15"/>
  <c r="H59" i="15"/>
  <c r="J59" i="15"/>
  <c r="D59" i="15"/>
  <c r="F60" i="15"/>
  <c r="G60" i="15"/>
  <c r="H60" i="15"/>
  <c r="J60" i="15"/>
  <c r="D60" i="15"/>
  <c r="F61" i="15"/>
  <c r="G61" i="15"/>
  <c r="H61" i="15"/>
  <c r="J61" i="15"/>
  <c r="D61" i="15"/>
  <c r="F62" i="15"/>
  <c r="G62" i="15"/>
  <c r="H62" i="15"/>
  <c r="J62" i="15"/>
  <c r="D62" i="15"/>
  <c r="F63" i="15"/>
  <c r="G63" i="15"/>
  <c r="H63" i="15"/>
  <c r="J63" i="15"/>
  <c r="D63" i="15"/>
  <c r="F64" i="15"/>
  <c r="G64" i="15"/>
  <c r="H64" i="15"/>
  <c r="J64" i="15"/>
  <c r="D64" i="15"/>
  <c r="F65" i="15"/>
  <c r="G65" i="15"/>
  <c r="H65" i="15"/>
  <c r="J65" i="15"/>
  <c r="D65" i="15"/>
  <c r="F66" i="15"/>
  <c r="G66" i="15"/>
  <c r="H66" i="15"/>
  <c r="J66" i="15"/>
  <c r="D66" i="15"/>
  <c r="F67" i="15"/>
  <c r="G67" i="15"/>
  <c r="H67" i="15"/>
  <c r="J67" i="15"/>
  <c r="D67" i="15"/>
  <c r="F68" i="15"/>
  <c r="G68" i="15"/>
  <c r="H68" i="15"/>
  <c r="J68" i="15"/>
  <c r="I68" i="15"/>
  <c r="D68" i="15"/>
  <c r="F69" i="15"/>
  <c r="G69" i="15"/>
  <c r="H69" i="15"/>
  <c r="J69" i="15"/>
  <c r="D69" i="15"/>
  <c r="F70" i="15"/>
  <c r="G70" i="15"/>
  <c r="H70" i="15"/>
  <c r="J70" i="15"/>
  <c r="D70" i="15"/>
  <c r="F71" i="15"/>
  <c r="G71" i="15"/>
  <c r="H71" i="15"/>
  <c r="J71" i="15"/>
  <c r="D71" i="15"/>
  <c r="F72" i="15"/>
  <c r="G72" i="15"/>
  <c r="H72" i="15"/>
  <c r="J72" i="15"/>
  <c r="D72" i="15"/>
  <c r="F73" i="15"/>
  <c r="G73" i="15"/>
  <c r="H73" i="15"/>
  <c r="J73" i="15"/>
  <c r="D73" i="15"/>
  <c r="F74" i="15"/>
  <c r="G74" i="15"/>
  <c r="H74" i="15"/>
  <c r="J74" i="15"/>
  <c r="D74" i="15"/>
  <c r="F75" i="15"/>
  <c r="G75" i="15"/>
  <c r="H75" i="15"/>
  <c r="J75" i="15"/>
  <c r="D75" i="15"/>
  <c r="F76" i="15"/>
  <c r="G76" i="15"/>
  <c r="H76" i="15"/>
  <c r="J76" i="15"/>
  <c r="D76" i="15"/>
  <c r="F77" i="15"/>
  <c r="G77" i="15"/>
  <c r="H77" i="15"/>
  <c r="J77" i="15"/>
  <c r="D77" i="15"/>
  <c r="F78" i="15"/>
  <c r="G78" i="15"/>
  <c r="H78" i="15"/>
  <c r="J78" i="15"/>
  <c r="D78" i="15"/>
  <c r="F79" i="15"/>
  <c r="G79" i="15"/>
  <c r="H79" i="15"/>
  <c r="J79" i="15"/>
  <c r="D79" i="15"/>
  <c r="F80" i="15"/>
  <c r="G80" i="15"/>
  <c r="H80" i="15"/>
  <c r="J80" i="15"/>
  <c r="D80" i="15"/>
  <c r="F81" i="15"/>
  <c r="G81" i="15"/>
  <c r="H81" i="15"/>
  <c r="J81" i="15"/>
  <c r="D81" i="15"/>
  <c r="F82" i="15"/>
  <c r="G82" i="15"/>
  <c r="H82" i="15"/>
  <c r="J82" i="15"/>
  <c r="D82" i="15"/>
  <c r="F83" i="15"/>
  <c r="G83" i="15"/>
  <c r="H83" i="15"/>
  <c r="J83" i="15"/>
  <c r="D83" i="15"/>
  <c r="F84" i="15"/>
  <c r="G84" i="15"/>
  <c r="H84" i="15"/>
  <c r="J84" i="15"/>
  <c r="D84" i="15"/>
  <c r="F85" i="15"/>
  <c r="G85" i="15"/>
  <c r="H85" i="15"/>
  <c r="J85" i="15"/>
  <c r="D85" i="15"/>
  <c r="F86" i="15"/>
  <c r="G86" i="15"/>
  <c r="H86" i="15"/>
  <c r="J86" i="15"/>
  <c r="D86" i="15"/>
  <c r="F87" i="15"/>
  <c r="G87" i="15"/>
  <c r="H87" i="15"/>
  <c r="J87" i="15"/>
  <c r="D87" i="15"/>
  <c r="F88" i="15"/>
  <c r="G88" i="15"/>
  <c r="H88" i="15"/>
  <c r="J88" i="15"/>
  <c r="D88" i="15"/>
  <c r="F89" i="15"/>
  <c r="G89" i="15"/>
  <c r="H89" i="15"/>
  <c r="J89" i="15"/>
  <c r="D89" i="15"/>
  <c r="F90" i="15"/>
  <c r="G90" i="15"/>
  <c r="H90" i="15"/>
  <c r="J90" i="15"/>
  <c r="D90" i="15"/>
  <c r="F91" i="15"/>
  <c r="G91" i="15"/>
  <c r="H91" i="15"/>
  <c r="J91" i="15"/>
  <c r="D91" i="15"/>
  <c r="F92" i="15"/>
  <c r="G92" i="15"/>
  <c r="H92" i="15"/>
  <c r="J92" i="15"/>
  <c r="I92" i="15"/>
  <c r="D92" i="15"/>
  <c r="F93" i="15"/>
  <c r="G93" i="15"/>
  <c r="H93" i="15"/>
  <c r="J93" i="15"/>
  <c r="D93" i="15"/>
  <c r="F94" i="15"/>
  <c r="G94" i="15"/>
  <c r="H94" i="15"/>
  <c r="J94" i="15"/>
  <c r="D94" i="15"/>
  <c r="F95" i="15"/>
  <c r="G95" i="15"/>
  <c r="H95" i="15"/>
  <c r="J95" i="15"/>
  <c r="D95" i="15"/>
  <c r="F96" i="15"/>
  <c r="G96" i="15"/>
  <c r="H96" i="15"/>
  <c r="J96" i="15"/>
  <c r="D96" i="15"/>
  <c r="F97" i="15"/>
  <c r="G97" i="15"/>
  <c r="H97" i="15"/>
  <c r="J97" i="15"/>
  <c r="D97" i="15"/>
  <c r="F98" i="15"/>
  <c r="G98" i="15"/>
  <c r="H98" i="15"/>
  <c r="J98" i="15"/>
  <c r="D98" i="15"/>
  <c r="F99" i="15"/>
  <c r="G99" i="15"/>
  <c r="H99" i="15"/>
  <c r="J99" i="15"/>
  <c r="D99" i="15"/>
  <c r="F100" i="15"/>
  <c r="G100" i="15"/>
  <c r="H100" i="15"/>
  <c r="J100" i="15"/>
  <c r="D100" i="15"/>
  <c r="F101" i="15"/>
  <c r="G101" i="15"/>
  <c r="H101" i="15"/>
  <c r="J101" i="15"/>
  <c r="D101" i="15"/>
  <c r="F102" i="15"/>
  <c r="G102" i="15"/>
  <c r="H102" i="15"/>
  <c r="J102" i="15"/>
  <c r="D102" i="15"/>
  <c r="F103" i="15"/>
  <c r="G103" i="15"/>
  <c r="H103" i="15"/>
  <c r="J103" i="15"/>
  <c r="D103" i="15"/>
  <c r="F104" i="15"/>
  <c r="G104" i="15"/>
  <c r="H104" i="15"/>
  <c r="J104" i="15"/>
  <c r="D104" i="15"/>
  <c r="F105" i="15"/>
  <c r="G105" i="15"/>
  <c r="H105" i="15"/>
  <c r="J105" i="15"/>
  <c r="D105" i="15"/>
  <c r="F106" i="15"/>
  <c r="G106" i="15"/>
  <c r="H106" i="15"/>
  <c r="J106" i="15"/>
  <c r="D106" i="15"/>
  <c r="F107" i="15"/>
  <c r="G107" i="15"/>
  <c r="H107" i="15"/>
  <c r="J107" i="15"/>
  <c r="D107" i="15"/>
  <c r="F108" i="15"/>
  <c r="G108" i="15"/>
  <c r="H108" i="15"/>
  <c r="J108" i="15"/>
  <c r="D108" i="15"/>
  <c r="F109" i="15"/>
  <c r="G109" i="15"/>
  <c r="H109" i="15"/>
  <c r="J109" i="15"/>
  <c r="D109" i="15"/>
  <c r="F110" i="15"/>
  <c r="G110" i="15"/>
  <c r="H110" i="15"/>
  <c r="J110" i="15"/>
  <c r="D110" i="15"/>
  <c r="F111" i="15"/>
  <c r="G111" i="15"/>
  <c r="H111" i="15"/>
  <c r="J111" i="15"/>
  <c r="D111" i="15"/>
  <c r="F112" i="15"/>
  <c r="G112" i="15"/>
  <c r="H112" i="15"/>
  <c r="J112" i="15"/>
  <c r="D112" i="15"/>
  <c r="F113" i="15"/>
  <c r="G113" i="15"/>
  <c r="H113" i="15"/>
  <c r="J113" i="15"/>
  <c r="D113" i="15"/>
  <c r="F114" i="15"/>
  <c r="G114" i="15"/>
  <c r="H114" i="15"/>
  <c r="J114" i="15"/>
  <c r="D114" i="15"/>
  <c r="F115" i="15"/>
  <c r="G115" i="15"/>
  <c r="H115" i="15"/>
  <c r="J115" i="15"/>
  <c r="D115" i="15"/>
  <c r="F116" i="15"/>
  <c r="G116" i="15"/>
  <c r="H116" i="15"/>
  <c r="J116" i="15"/>
  <c r="D116" i="15"/>
  <c r="F117" i="15"/>
  <c r="G117" i="15"/>
  <c r="H117" i="15"/>
  <c r="J117" i="15"/>
  <c r="D117" i="15"/>
  <c r="F118" i="15"/>
  <c r="G118" i="15"/>
  <c r="H118" i="15"/>
  <c r="J118" i="15"/>
  <c r="D118" i="15"/>
  <c r="F119" i="15"/>
  <c r="G119" i="15"/>
  <c r="H119" i="15"/>
  <c r="J119" i="15"/>
  <c r="D119" i="15"/>
  <c r="F120" i="15"/>
  <c r="G120" i="15"/>
  <c r="H120" i="15"/>
  <c r="J120" i="15"/>
  <c r="D120" i="15"/>
  <c r="F121" i="15"/>
  <c r="G121" i="15"/>
  <c r="H121" i="15"/>
  <c r="J121" i="15"/>
  <c r="D121" i="15"/>
  <c r="F122" i="15"/>
  <c r="G122" i="15"/>
  <c r="H122" i="15"/>
  <c r="J122" i="15"/>
  <c r="D122" i="15"/>
  <c r="F123" i="15"/>
  <c r="G123" i="15"/>
  <c r="H123" i="15"/>
  <c r="J123" i="15"/>
  <c r="D123" i="15"/>
  <c r="F124" i="15"/>
  <c r="G124" i="15"/>
  <c r="H124" i="15"/>
  <c r="J124" i="15"/>
  <c r="D124" i="15"/>
  <c r="F125" i="15"/>
  <c r="G125" i="15"/>
  <c r="H125" i="15"/>
  <c r="J125" i="15"/>
  <c r="D125" i="15"/>
  <c r="F126" i="15"/>
  <c r="G126" i="15"/>
  <c r="H126" i="15"/>
  <c r="J126" i="15"/>
  <c r="D126" i="15"/>
  <c r="F127" i="15"/>
  <c r="G127" i="15"/>
  <c r="H127" i="15"/>
  <c r="J127" i="15"/>
  <c r="D127" i="15"/>
  <c r="F128" i="15"/>
  <c r="G128" i="15"/>
  <c r="H128" i="15"/>
  <c r="J128" i="15"/>
  <c r="D128" i="15"/>
  <c r="F129" i="15"/>
  <c r="G129" i="15"/>
  <c r="H129" i="15"/>
  <c r="J129" i="15"/>
  <c r="D129" i="15"/>
  <c r="F130" i="15"/>
  <c r="G130" i="15"/>
  <c r="H130" i="15"/>
  <c r="J130" i="15"/>
  <c r="D130" i="15"/>
  <c r="F131" i="15"/>
  <c r="G131" i="15"/>
  <c r="H131" i="15"/>
  <c r="J131" i="15"/>
  <c r="D131" i="15"/>
  <c r="F132" i="15"/>
  <c r="G132" i="15"/>
  <c r="H132" i="15"/>
  <c r="J132" i="15"/>
  <c r="D132" i="15"/>
  <c r="F133" i="15"/>
  <c r="G133" i="15"/>
  <c r="H133" i="15"/>
  <c r="J133" i="15"/>
  <c r="D133" i="15"/>
  <c r="F134" i="15"/>
  <c r="G134" i="15"/>
  <c r="H134" i="15"/>
  <c r="J134" i="15"/>
  <c r="D134" i="15"/>
  <c r="F135" i="15"/>
  <c r="G135" i="15"/>
  <c r="H135" i="15"/>
  <c r="J135" i="15"/>
  <c r="D135" i="15"/>
  <c r="F136" i="15"/>
  <c r="G136" i="15"/>
  <c r="H136" i="15"/>
  <c r="J136" i="15"/>
  <c r="D136" i="15"/>
  <c r="F137" i="15"/>
  <c r="G137" i="15"/>
  <c r="H137" i="15"/>
  <c r="J137" i="15"/>
  <c r="D137" i="15"/>
  <c r="F138" i="15"/>
  <c r="G138" i="15"/>
  <c r="H138" i="15"/>
  <c r="J138" i="15"/>
  <c r="D138" i="15"/>
  <c r="F139" i="15"/>
  <c r="G139" i="15"/>
  <c r="H139" i="15"/>
  <c r="J139" i="15"/>
  <c r="D139" i="15"/>
  <c r="F140" i="15"/>
  <c r="G140" i="15"/>
  <c r="H140" i="15"/>
  <c r="J140" i="15"/>
  <c r="D140" i="15"/>
  <c r="F141" i="15"/>
  <c r="G141" i="15"/>
  <c r="H141" i="15"/>
  <c r="J141" i="15"/>
  <c r="D141" i="15"/>
  <c r="F142" i="15"/>
  <c r="G142" i="15"/>
  <c r="H142" i="15"/>
  <c r="J142" i="15"/>
  <c r="D142" i="15"/>
  <c r="F143" i="15"/>
  <c r="G143" i="15"/>
  <c r="H143" i="15"/>
  <c r="J143" i="15"/>
  <c r="D143" i="15"/>
  <c r="F144" i="15"/>
  <c r="G144" i="15"/>
  <c r="H144" i="15"/>
  <c r="J144" i="15"/>
  <c r="D144" i="15"/>
  <c r="F145" i="15"/>
  <c r="G145" i="15"/>
  <c r="H145" i="15"/>
  <c r="J145" i="15"/>
  <c r="D145" i="15"/>
  <c r="F146" i="15"/>
  <c r="G146" i="15"/>
  <c r="H146" i="15"/>
  <c r="J146" i="15"/>
  <c r="D146" i="15"/>
  <c r="F147" i="15"/>
  <c r="G147" i="15"/>
  <c r="H147" i="15"/>
  <c r="J147" i="15"/>
  <c r="D147" i="15"/>
  <c r="F148" i="15"/>
  <c r="G148" i="15"/>
  <c r="H148" i="15"/>
  <c r="J148" i="15"/>
  <c r="D148" i="15"/>
  <c r="F149" i="15"/>
  <c r="G149" i="15"/>
  <c r="H149" i="15"/>
  <c r="J149" i="15"/>
  <c r="D149" i="15"/>
  <c r="F150" i="15"/>
  <c r="G150" i="15"/>
  <c r="H150" i="15"/>
  <c r="J150" i="15"/>
  <c r="D150" i="15"/>
  <c r="F151" i="15"/>
  <c r="G151" i="15"/>
  <c r="H151" i="15"/>
  <c r="J151" i="15"/>
  <c r="D151" i="15"/>
  <c r="F152" i="15"/>
  <c r="G152" i="15"/>
  <c r="H152" i="15"/>
  <c r="J152" i="15"/>
  <c r="D152" i="15"/>
  <c r="F153" i="15"/>
  <c r="G153" i="15"/>
  <c r="H153" i="15"/>
  <c r="J153" i="15"/>
  <c r="D153" i="15"/>
  <c r="F154" i="15"/>
  <c r="G154" i="15"/>
  <c r="H154" i="15"/>
  <c r="J154" i="15"/>
  <c r="D154" i="15"/>
  <c r="F155" i="15"/>
  <c r="G155" i="15"/>
  <c r="H155" i="15"/>
  <c r="J155" i="15"/>
  <c r="D155" i="15"/>
  <c r="F156" i="15"/>
  <c r="G156" i="15"/>
  <c r="H156" i="15"/>
  <c r="J156" i="15"/>
  <c r="D156" i="15"/>
  <c r="F157" i="15"/>
  <c r="G157" i="15"/>
  <c r="H157" i="15"/>
  <c r="J157" i="15"/>
  <c r="D157" i="15"/>
  <c r="F158" i="15"/>
  <c r="G158" i="15"/>
  <c r="H158" i="15"/>
  <c r="J158" i="15"/>
  <c r="D158" i="15"/>
  <c r="F159" i="15"/>
  <c r="G159" i="15"/>
  <c r="H159" i="15"/>
  <c r="J159" i="15"/>
  <c r="D159" i="15"/>
  <c r="F160" i="15"/>
  <c r="G160" i="15"/>
  <c r="H160" i="15"/>
  <c r="J160" i="15"/>
  <c r="D160" i="15"/>
  <c r="F161" i="15"/>
  <c r="G161" i="15"/>
  <c r="H161" i="15"/>
  <c r="J161" i="15"/>
  <c r="D161" i="15"/>
  <c r="F162" i="15"/>
  <c r="G162" i="15"/>
  <c r="H162" i="15"/>
  <c r="J162" i="15"/>
  <c r="D162" i="15"/>
  <c r="F163" i="15"/>
  <c r="G163" i="15"/>
  <c r="H163" i="15"/>
  <c r="J163" i="15"/>
  <c r="D163" i="15"/>
  <c r="F164" i="15"/>
  <c r="G164" i="15"/>
  <c r="H164" i="15"/>
  <c r="J164" i="15"/>
  <c r="D164" i="15"/>
  <c r="F165" i="15"/>
  <c r="G165" i="15"/>
  <c r="H165" i="15"/>
  <c r="J165" i="15"/>
  <c r="D165" i="15"/>
  <c r="F166" i="15"/>
  <c r="G166" i="15"/>
  <c r="H166" i="15"/>
  <c r="J166" i="15"/>
  <c r="D166" i="15"/>
  <c r="F167" i="15"/>
  <c r="G167" i="15"/>
  <c r="H167" i="15"/>
  <c r="J167" i="15"/>
  <c r="D167" i="15"/>
  <c r="F168" i="15"/>
  <c r="G168" i="15"/>
  <c r="H168" i="15"/>
  <c r="J168" i="15"/>
  <c r="D168" i="15"/>
  <c r="F169" i="15"/>
  <c r="G169" i="15"/>
  <c r="H169" i="15"/>
  <c r="J169" i="15"/>
  <c r="D169" i="15"/>
  <c r="F170" i="15"/>
  <c r="G170" i="15"/>
  <c r="H170" i="15"/>
  <c r="J170" i="15"/>
  <c r="D170" i="15"/>
  <c r="F171" i="15"/>
  <c r="G171" i="15"/>
  <c r="H171" i="15"/>
  <c r="J171" i="15"/>
  <c r="D171" i="15"/>
  <c r="F172" i="15"/>
  <c r="G172" i="15"/>
  <c r="H172" i="15"/>
  <c r="J172" i="15"/>
  <c r="D172" i="15"/>
  <c r="F173" i="15"/>
  <c r="G173" i="15"/>
  <c r="H173" i="15"/>
  <c r="J173" i="15"/>
  <c r="D173" i="15"/>
  <c r="F174" i="15"/>
  <c r="G174" i="15"/>
  <c r="H174" i="15"/>
  <c r="J174" i="15"/>
  <c r="D174" i="15"/>
  <c r="F175" i="15"/>
  <c r="G175" i="15"/>
  <c r="H175" i="15"/>
  <c r="J175" i="15"/>
  <c r="D175" i="15"/>
  <c r="F176" i="15"/>
  <c r="G176" i="15"/>
  <c r="H176" i="15"/>
  <c r="J176" i="15"/>
  <c r="D176" i="15"/>
  <c r="F177" i="15"/>
  <c r="G177" i="15"/>
  <c r="H177" i="15"/>
  <c r="J177" i="15"/>
  <c r="D177" i="15"/>
  <c r="F178" i="15"/>
  <c r="G178" i="15"/>
  <c r="H178" i="15"/>
  <c r="J178" i="15"/>
  <c r="D178" i="15"/>
  <c r="F179" i="15"/>
  <c r="G179" i="15"/>
  <c r="H179" i="15"/>
  <c r="J179" i="15"/>
  <c r="D179" i="15"/>
  <c r="F180" i="15"/>
  <c r="G180" i="15"/>
  <c r="H180" i="15"/>
  <c r="J180" i="15"/>
  <c r="D180" i="15"/>
  <c r="F181" i="15"/>
  <c r="G181" i="15"/>
  <c r="H181" i="15"/>
  <c r="J181" i="15"/>
  <c r="D181" i="15"/>
  <c r="F182" i="15"/>
  <c r="G182" i="15"/>
  <c r="H182" i="15"/>
  <c r="J182" i="15"/>
  <c r="D182" i="15"/>
  <c r="F183" i="15"/>
  <c r="G183" i="15"/>
  <c r="H183" i="15"/>
  <c r="J183" i="15"/>
  <c r="D183" i="15"/>
  <c r="F184" i="15"/>
  <c r="G184" i="15"/>
  <c r="H184" i="15"/>
  <c r="J184" i="15"/>
  <c r="D184" i="15"/>
  <c r="F185" i="15"/>
  <c r="G185" i="15"/>
  <c r="H185" i="15"/>
  <c r="J185" i="15"/>
  <c r="D185" i="15"/>
  <c r="F186" i="15"/>
  <c r="G186" i="15"/>
  <c r="H186" i="15"/>
  <c r="J186" i="15"/>
  <c r="D186" i="15"/>
  <c r="F187" i="15"/>
  <c r="G187" i="15"/>
  <c r="H187" i="15"/>
  <c r="J187" i="15"/>
  <c r="D187" i="15"/>
  <c r="F188" i="15"/>
  <c r="G188" i="15"/>
  <c r="H188" i="15"/>
  <c r="J188" i="15"/>
  <c r="D188" i="15"/>
  <c r="F189" i="15"/>
  <c r="G189" i="15"/>
  <c r="H189" i="15"/>
  <c r="J189" i="15"/>
  <c r="D189" i="15"/>
  <c r="F190" i="15"/>
  <c r="G190" i="15"/>
  <c r="H190" i="15"/>
  <c r="J190" i="15"/>
  <c r="D190" i="15"/>
  <c r="F191" i="15"/>
  <c r="G191" i="15"/>
  <c r="H191" i="15"/>
  <c r="J191" i="15"/>
  <c r="D191" i="15"/>
  <c r="F192" i="15"/>
  <c r="G192" i="15"/>
  <c r="H192" i="15"/>
  <c r="J192" i="15"/>
  <c r="D192" i="15"/>
  <c r="F193" i="15"/>
  <c r="G193" i="15"/>
  <c r="H193" i="15"/>
  <c r="J193" i="15"/>
  <c r="D193" i="15"/>
  <c r="F194" i="15"/>
  <c r="G194" i="15"/>
  <c r="H194" i="15"/>
  <c r="J194" i="15"/>
  <c r="D194" i="15"/>
  <c r="F195" i="15"/>
  <c r="G195" i="15"/>
  <c r="H195" i="15"/>
  <c r="J195" i="15"/>
  <c r="D195" i="15"/>
  <c r="F196" i="15"/>
  <c r="G196" i="15"/>
  <c r="H196" i="15"/>
  <c r="J196" i="15"/>
  <c r="D196" i="15"/>
  <c r="F197" i="15"/>
  <c r="G197" i="15"/>
  <c r="H197" i="15"/>
  <c r="J197" i="15"/>
  <c r="D197" i="15"/>
  <c r="F198" i="15"/>
  <c r="G198" i="15"/>
  <c r="H198" i="15"/>
  <c r="J198" i="15"/>
  <c r="D198" i="15"/>
  <c r="F199" i="15"/>
  <c r="G199" i="15"/>
  <c r="H199" i="15"/>
  <c r="J199" i="15"/>
  <c r="D199" i="15"/>
  <c r="F200" i="15"/>
  <c r="G200" i="15"/>
  <c r="H200" i="15"/>
  <c r="J200" i="15"/>
  <c r="D200" i="15"/>
  <c r="F201" i="15"/>
  <c r="G201" i="15"/>
  <c r="H201" i="15"/>
  <c r="J201" i="15"/>
  <c r="D201" i="15"/>
  <c r="F202" i="15"/>
  <c r="G202" i="15"/>
  <c r="H202" i="15"/>
  <c r="J202" i="15"/>
  <c r="D202" i="15"/>
  <c r="F203" i="15"/>
  <c r="G203" i="15"/>
  <c r="H203" i="15"/>
  <c r="J203" i="15"/>
  <c r="D203" i="15"/>
  <c r="F204" i="15"/>
  <c r="G204" i="15"/>
  <c r="H204" i="15"/>
  <c r="J204" i="15"/>
  <c r="D204" i="15"/>
  <c r="F205" i="15"/>
  <c r="G205" i="15"/>
  <c r="H205" i="15"/>
  <c r="J205" i="15"/>
  <c r="D205" i="15"/>
  <c r="F206" i="15"/>
  <c r="G206" i="15"/>
  <c r="H206" i="15"/>
  <c r="J206" i="15"/>
  <c r="D206" i="15"/>
  <c r="F207" i="15"/>
  <c r="G207" i="15"/>
  <c r="H207" i="15"/>
  <c r="J207" i="15"/>
  <c r="D207" i="15"/>
  <c r="F208" i="15"/>
  <c r="G208" i="15"/>
  <c r="H208" i="15"/>
  <c r="J208" i="15"/>
  <c r="D208" i="15"/>
  <c r="F209" i="15"/>
  <c r="G209" i="15"/>
  <c r="H209" i="15"/>
  <c r="J209" i="15"/>
  <c r="D209" i="15"/>
  <c r="F210" i="15"/>
  <c r="G210" i="15"/>
  <c r="H210" i="15"/>
  <c r="J210" i="15"/>
  <c r="D210" i="15"/>
  <c r="F211" i="15"/>
  <c r="G211" i="15"/>
  <c r="H211" i="15"/>
  <c r="J211" i="15"/>
  <c r="D211" i="15"/>
  <c r="F212" i="15"/>
  <c r="G212" i="15"/>
  <c r="H212" i="15"/>
  <c r="J212" i="15"/>
  <c r="D212" i="15"/>
  <c r="F213" i="15"/>
  <c r="G213" i="15"/>
  <c r="H213" i="15"/>
  <c r="J213" i="15"/>
  <c r="D213" i="15"/>
  <c r="F214" i="15"/>
  <c r="G214" i="15"/>
  <c r="H214" i="15"/>
  <c r="J214" i="15"/>
  <c r="D214" i="15"/>
  <c r="F215" i="15"/>
  <c r="G215" i="15"/>
  <c r="H215" i="15"/>
  <c r="J215" i="15"/>
  <c r="D215" i="15"/>
  <c r="F216" i="15"/>
  <c r="G216" i="15"/>
  <c r="H216" i="15"/>
  <c r="J216" i="15"/>
  <c r="D216" i="15"/>
  <c r="F217" i="15"/>
  <c r="G217" i="15"/>
  <c r="H217" i="15"/>
  <c r="J217" i="15"/>
  <c r="D217" i="15"/>
  <c r="F218" i="15"/>
  <c r="G218" i="15"/>
  <c r="H218" i="15"/>
  <c r="J218" i="15"/>
  <c r="D218" i="15"/>
  <c r="F219" i="15"/>
  <c r="G219" i="15"/>
  <c r="H219" i="15"/>
  <c r="J219" i="15"/>
  <c r="D219" i="15"/>
  <c r="F220" i="15"/>
  <c r="G220" i="15"/>
  <c r="H220" i="15"/>
  <c r="J220" i="15"/>
  <c r="D220" i="15"/>
  <c r="F221" i="15"/>
  <c r="G221" i="15"/>
  <c r="H221" i="15"/>
  <c r="J221" i="15"/>
  <c r="D221" i="15"/>
  <c r="F222" i="15"/>
  <c r="G222" i="15"/>
  <c r="H222" i="15"/>
  <c r="J222" i="15"/>
  <c r="D222" i="15"/>
  <c r="F223" i="15"/>
  <c r="G223" i="15"/>
  <c r="H223" i="15"/>
  <c r="J223" i="15"/>
  <c r="D223" i="15"/>
  <c r="F224" i="15"/>
  <c r="G224" i="15"/>
  <c r="H224" i="15"/>
  <c r="J224" i="15"/>
  <c r="D224" i="15"/>
  <c r="F225" i="15"/>
  <c r="G225" i="15"/>
  <c r="H225" i="15"/>
  <c r="J225" i="15"/>
  <c r="D225" i="15"/>
  <c r="F226" i="15"/>
  <c r="G226" i="15"/>
  <c r="H226" i="15"/>
  <c r="J226" i="15"/>
  <c r="D226" i="15"/>
  <c r="F227" i="15"/>
  <c r="G227" i="15"/>
  <c r="H227" i="15"/>
  <c r="J227" i="15"/>
  <c r="D227" i="15"/>
  <c r="F228" i="15"/>
  <c r="G228" i="15"/>
  <c r="H228" i="15"/>
  <c r="J228" i="15"/>
  <c r="D228" i="15"/>
  <c r="F229" i="15"/>
  <c r="G229" i="15"/>
  <c r="H229" i="15"/>
  <c r="J229" i="15"/>
  <c r="D229" i="15"/>
  <c r="F230" i="15"/>
  <c r="G230" i="15"/>
  <c r="H230" i="15"/>
  <c r="J230" i="15"/>
  <c r="D230" i="15"/>
  <c r="F231" i="15"/>
  <c r="G231" i="15"/>
  <c r="H231" i="15"/>
  <c r="J231" i="15"/>
  <c r="D231" i="15"/>
  <c r="F232" i="15"/>
  <c r="G232" i="15"/>
  <c r="H232" i="15"/>
  <c r="J232" i="15"/>
  <c r="D232" i="15"/>
  <c r="F233" i="15"/>
  <c r="G233" i="15"/>
  <c r="H233" i="15"/>
  <c r="J233" i="15"/>
  <c r="D233" i="15"/>
  <c r="F234" i="15"/>
  <c r="G234" i="15"/>
  <c r="H234" i="15"/>
  <c r="J234" i="15"/>
  <c r="D234" i="15"/>
  <c r="F235" i="15"/>
  <c r="G235" i="15"/>
  <c r="H235" i="15"/>
  <c r="J235" i="15"/>
  <c r="D235" i="15"/>
  <c r="F236" i="15"/>
  <c r="G236" i="15"/>
  <c r="H236" i="15"/>
  <c r="J236" i="15"/>
  <c r="D236" i="15"/>
  <c r="F237" i="15"/>
  <c r="G237" i="15"/>
  <c r="H237" i="15"/>
  <c r="J237" i="15"/>
  <c r="D237" i="15"/>
  <c r="F238" i="15"/>
  <c r="G238" i="15"/>
  <c r="H238" i="15"/>
  <c r="J238" i="15"/>
  <c r="D238" i="15"/>
  <c r="F239" i="15"/>
  <c r="G239" i="15"/>
  <c r="H239" i="15"/>
  <c r="J239" i="15"/>
  <c r="D239" i="15"/>
  <c r="F240" i="15"/>
  <c r="G240" i="15"/>
  <c r="H240" i="15"/>
  <c r="J240" i="15"/>
  <c r="D240" i="15"/>
  <c r="F241" i="15"/>
  <c r="G241" i="15"/>
  <c r="H241" i="15"/>
  <c r="J241" i="15"/>
  <c r="D241" i="15"/>
  <c r="F242" i="15"/>
  <c r="G242" i="15"/>
  <c r="H242" i="15"/>
  <c r="J242" i="15"/>
  <c r="D242" i="15"/>
  <c r="F243" i="15"/>
  <c r="G243" i="15"/>
  <c r="H243" i="15"/>
  <c r="J243" i="15"/>
  <c r="D243" i="15"/>
  <c r="F244" i="15"/>
  <c r="G244" i="15"/>
  <c r="H244" i="15"/>
  <c r="J244" i="15"/>
  <c r="D244" i="15"/>
  <c r="F245" i="15"/>
  <c r="G245" i="15"/>
  <c r="H245" i="15"/>
  <c r="J245" i="15"/>
  <c r="D245" i="15"/>
  <c r="F246" i="15"/>
  <c r="G246" i="15"/>
  <c r="H246" i="15"/>
  <c r="J246" i="15"/>
  <c r="D246" i="15"/>
  <c r="F247" i="15"/>
  <c r="G247" i="15"/>
  <c r="H247" i="15"/>
  <c r="J247" i="15"/>
  <c r="D247" i="15"/>
  <c r="F248" i="15"/>
  <c r="G248" i="15"/>
  <c r="H248" i="15"/>
  <c r="J248" i="15"/>
  <c r="D248" i="15"/>
  <c r="F249" i="15"/>
  <c r="G249" i="15"/>
  <c r="H249" i="15"/>
  <c r="J249" i="15"/>
  <c r="D249" i="15"/>
  <c r="F250" i="15"/>
  <c r="G250" i="15"/>
  <c r="H250" i="15"/>
  <c r="J250" i="15"/>
  <c r="D250" i="15"/>
  <c r="F251" i="15"/>
  <c r="G251" i="15"/>
  <c r="H251" i="15"/>
  <c r="J251" i="15"/>
  <c r="D251" i="15"/>
  <c r="F252" i="15"/>
  <c r="G252" i="15"/>
  <c r="H252" i="15"/>
  <c r="J252" i="15"/>
  <c r="D252" i="15"/>
  <c r="F253" i="15"/>
  <c r="G253" i="15"/>
  <c r="H253" i="15"/>
  <c r="J253" i="15"/>
  <c r="D253" i="15"/>
  <c r="F254" i="15"/>
  <c r="G254" i="15"/>
  <c r="H254" i="15"/>
  <c r="J254" i="15"/>
  <c r="D254" i="15"/>
  <c r="F255" i="15"/>
  <c r="G255" i="15"/>
  <c r="H255" i="15"/>
  <c r="J255" i="15"/>
  <c r="D255" i="15"/>
  <c r="F256" i="15"/>
  <c r="G256" i="15"/>
  <c r="H256" i="15"/>
  <c r="J256" i="15"/>
  <c r="D256" i="15"/>
  <c r="F257" i="15"/>
  <c r="G257" i="15"/>
  <c r="H257" i="15"/>
  <c r="J257" i="15"/>
  <c r="D257" i="15"/>
  <c r="F258" i="15"/>
  <c r="G258" i="15"/>
  <c r="H258" i="15"/>
  <c r="J258" i="15"/>
  <c r="D258" i="15"/>
  <c r="F259" i="15"/>
  <c r="G259" i="15"/>
  <c r="H259" i="15"/>
  <c r="J259" i="15"/>
  <c r="D259" i="15"/>
  <c r="F260" i="15"/>
  <c r="G260" i="15"/>
  <c r="H260" i="15"/>
  <c r="J260" i="15"/>
  <c r="D260" i="15"/>
  <c r="F261" i="15"/>
  <c r="G261" i="15"/>
  <c r="H261" i="15"/>
  <c r="J261" i="15"/>
  <c r="D261" i="15"/>
  <c r="F262" i="15"/>
  <c r="G262" i="15"/>
  <c r="H262" i="15"/>
  <c r="J262" i="15"/>
  <c r="D262" i="15"/>
  <c r="F263" i="15"/>
  <c r="G263" i="15"/>
  <c r="H263" i="15"/>
  <c r="J263" i="15"/>
  <c r="D263" i="15"/>
  <c r="F264" i="15"/>
  <c r="G264" i="15"/>
  <c r="H264" i="15"/>
  <c r="J264" i="15"/>
  <c r="D264" i="15"/>
  <c r="F265" i="15"/>
  <c r="G265" i="15"/>
  <c r="H265" i="15"/>
  <c r="J265" i="15"/>
  <c r="D265" i="15"/>
  <c r="F266" i="15"/>
  <c r="G266" i="15"/>
  <c r="H266" i="15"/>
  <c r="J266" i="15"/>
  <c r="D266" i="15"/>
  <c r="F267" i="15"/>
  <c r="G267" i="15"/>
  <c r="H267" i="15"/>
  <c r="J267" i="15"/>
  <c r="D267" i="15"/>
  <c r="F268" i="15"/>
  <c r="G268" i="15"/>
  <c r="H268" i="15"/>
  <c r="J268" i="15"/>
  <c r="D268" i="15"/>
  <c r="F269" i="15"/>
  <c r="G269" i="15"/>
  <c r="H269" i="15"/>
  <c r="J269" i="15"/>
  <c r="D269" i="15"/>
  <c r="F270" i="15"/>
  <c r="G270" i="15"/>
  <c r="H270" i="15"/>
  <c r="J270" i="15"/>
  <c r="D270" i="15"/>
  <c r="F271" i="15"/>
  <c r="G271" i="15"/>
  <c r="H271" i="15"/>
  <c r="J271" i="15"/>
  <c r="D271" i="15"/>
  <c r="F272" i="15"/>
  <c r="G272" i="15"/>
  <c r="H272" i="15"/>
  <c r="J272" i="15"/>
  <c r="D272" i="15"/>
  <c r="F273" i="15"/>
  <c r="G273" i="15"/>
  <c r="H273" i="15"/>
  <c r="J273" i="15"/>
  <c r="D273" i="15"/>
  <c r="F274" i="15"/>
  <c r="G274" i="15"/>
  <c r="H274" i="15"/>
  <c r="J274" i="15"/>
  <c r="D274" i="15"/>
  <c r="F275" i="15"/>
  <c r="G275" i="15"/>
  <c r="H275" i="15"/>
  <c r="J275" i="15"/>
  <c r="D275" i="15"/>
  <c r="F276" i="15"/>
  <c r="G276" i="15"/>
  <c r="H276" i="15"/>
  <c r="J276" i="15"/>
  <c r="D276" i="15"/>
  <c r="F277" i="15"/>
  <c r="G277" i="15"/>
  <c r="H277" i="15"/>
  <c r="J277" i="15"/>
  <c r="D277" i="15"/>
  <c r="F278" i="15"/>
  <c r="G278" i="15"/>
  <c r="H278" i="15"/>
  <c r="J278" i="15"/>
  <c r="D278" i="15"/>
  <c r="F279" i="15"/>
  <c r="G279" i="15"/>
  <c r="H279" i="15"/>
  <c r="J279" i="15"/>
  <c r="D279" i="15"/>
  <c r="F280" i="15"/>
  <c r="G280" i="15"/>
  <c r="H280" i="15"/>
  <c r="J280" i="15"/>
  <c r="D280" i="15"/>
  <c r="F281" i="15"/>
  <c r="G281" i="15"/>
  <c r="H281" i="15"/>
  <c r="J281" i="15"/>
  <c r="D281" i="15"/>
  <c r="F282" i="15"/>
  <c r="G282" i="15"/>
  <c r="H282" i="15"/>
  <c r="J282" i="15"/>
  <c r="D282" i="15"/>
  <c r="F283" i="15"/>
  <c r="G283" i="15"/>
  <c r="H283" i="15"/>
  <c r="J283" i="15"/>
  <c r="D283" i="15"/>
  <c r="F284" i="15"/>
  <c r="G284" i="15"/>
  <c r="H284" i="15"/>
  <c r="J284" i="15"/>
  <c r="D284" i="15"/>
  <c r="F285" i="15"/>
  <c r="G285" i="15"/>
  <c r="H285" i="15"/>
  <c r="J285" i="15"/>
  <c r="D285" i="15"/>
  <c r="F286" i="15"/>
  <c r="G286" i="15"/>
  <c r="H286" i="15"/>
  <c r="J286" i="15"/>
  <c r="D286" i="15"/>
  <c r="F287" i="15"/>
  <c r="G287" i="15"/>
  <c r="H287" i="15"/>
  <c r="J287" i="15"/>
  <c r="D287" i="15"/>
  <c r="F288" i="15"/>
  <c r="G288" i="15"/>
  <c r="H288" i="15"/>
  <c r="J288" i="15"/>
  <c r="D288" i="15"/>
  <c r="F289" i="15"/>
  <c r="G289" i="15"/>
  <c r="H289" i="15"/>
  <c r="J289" i="15"/>
  <c r="D289" i="15"/>
  <c r="F290" i="15"/>
  <c r="G290" i="15"/>
  <c r="H290" i="15"/>
  <c r="J290" i="15"/>
  <c r="D290" i="15"/>
  <c r="F291" i="15"/>
  <c r="G291" i="15"/>
  <c r="H291" i="15"/>
  <c r="J291" i="15"/>
  <c r="D291" i="15"/>
  <c r="F292" i="15"/>
  <c r="G292" i="15"/>
  <c r="H292" i="15"/>
  <c r="J292" i="15"/>
  <c r="D292" i="15"/>
  <c r="F293" i="15"/>
  <c r="G293" i="15"/>
  <c r="H293" i="15"/>
  <c r="J293" i="15"/>
  <c r="D293" i="15"/>
  <c r="F294" i="15"/>
  <c r="G294" i="15"/>
  <c r="H294" i="15"/>
  <c r="J294" i="15"/>
  <c r="D294" i="15"/>
  <c r="F295" i="15"/>
  <c r="G295" i="15"/>
  <c r="H295" i="15"/>
  <c r="J295" i="15"/>
  <c r="D295" i="15"/>
  <c r="F296" i="15"/>
  <c r="G296" i="15"/>
  <c r="H296" i="15"/>
  <c r="J296" i="15"/>
  <c r="D296" i="15"/>
  <c r="F297" i="15"/>
  <c r="G297" i="15"/>
  <c r="H297" i="15"/>
  <c r="J297" i="15"/>
  <c r="D297" i="15"/>
  <c r="F298" i="15"/>
  <c r="G298" i="15"/>
  <c r="H298" i="15"/>
  <c r="J298" i="15"/>
  <c r="D298" i="15"/>
  <c r="F299" i="15"/>
  <c r="G299" i="15"/>
  <c r="H299" i="15"/>
  <c r="J299" i="15"/>
  <c r="D299" i="15"/>
  <c r="F300" i="15"/>
  <c r="G300" i="15"/>
  <c r="H300" i="15"/>
  <c r="J300" i="15"/>
  <c r="D300" i="15"/>
  <c r="F301" i="15"/>
  <c r="G301" i="15"/>
  <c r="H301" i="15"/>
  <c r="J301" i="15"/>
  <c r="D301" i="15"/>
  <c r="F302" i="15"/>
  <c r="G302" i="15"/>
  <c r="H302" i="15"/>
  <c r="J302" i="15"/>
  <c r="D302" i="15"/>
  <c r="F303" i="15"/>
  <c r="G303" i="15"/>
  <c r="H303" i="15"/>
  <c r="J303" i="15"/>
  <c r="D303" i="15"/>
  <c r="F304" i="15"/>
  <c r="G304" i="15"/>
  <c r="H304" i="15"/>
  <c r="J304" i="15"/>
  <c r="D304" i="15"/>
  <c r="F305" i="15"/>
  <c r="G305" i="15"/>
  <c r="H305" i="15"/>
  <c r="J305" i="15"/>
  <c r="D305" i="15"/>
  <c r="F306" i="15"/>
  <c r="G306" i="15"/>
  <c r="H306" i="15"/>
  <c r="J306" i="15"/>
  <c r="D306" i="15"/>
  <c r="F307" i="15"/>
  <c r="G307" i="15"/>
  <c r="H307" i="15"/>
  <c r="J307" i="15"/>
  <c r="D307" i="15"/>
  <c r="F308" i="15"/>
  <c r="G308" i="15"/>
  <c r="H308" i="15"/>
  <c r="J308" i="15"/>
  <c r="D308" i="15"/>
  <c r="F309" i="15"/>
  <c r="G309" i="15"/>
  <c r="H309" i="15"/>
  <c r="J309" i="15"/>
  <c r="D309" i="15"/>
  <c r="F310" i="15"/>
  <c r="G310" i="15"/>
  <c r="H310" i="15"/>
  <c r="J310" i="15"/>
  <c r="D310" i="15"/>
  <c r="F311" i="15"/>
  <c r="G311" i="15"/>
  <c r="H311" i="15"/>
  <c r="J311" i="15"/>
  <c r="D311" i="15"/>
  <c r="F312" i="15"/>
  <c r="G312" i="15"/>
  <c r="H312" i="15"/>
  <c r="J312" i="15"/>
  <c r="D312" i="15"/>
  <c r="F313" i="15"/>
  <c r="G313" i="15"/>
  <c r="H313" i="15"/>
  <c r="J313" i="15"/>
  <c r="D313" i="15"/>
  <c r="F314" i="15"/>
  <c r="G314" i="15"/>
  <c r="H314" i="15"/>
  <c r="J314" i="15"/>
  <c r="D314" i="15"/>
  <c r="F315" i="15"/>
  <c r="G315" i="15"/>
  <c r="H315" i="15"/>
  <c r="J315" i="15"/>
  <c r="D315" i="15"/>
  <c r="F316" i="15"/>
  <c r="G316" i="15"/>
  <c r="H316" i="15"/>
  <c r="J316" i="15"/>
  <c r="D316" i="15"/>
  <c r="F317" i="15"/>
  <c r="G317" i="15"/>
  <c r="H317" i="15"/>
  <c r="J317" i="15"/>
  <c r="D317" i="15"/>
  <c r="F318" i="15"/>
  <c r="G318" i="15"/>
  <c r="H318" i="15"/>
  <c r="J318" i="15"/>
  <c r="D318" i="15"/>
  <c r="F319" i="15"/>
  <c r="G319" i="15"/>
  <c r="H319" i="15"/>
  <c r="J319" i="15"/>
  <c r="D319" i="15"/>
  <c r="F320" i="15"/>
  <c r="G320" i="15"/>
  <c r="H320" i="15"/>
  <c r="J320" i="15"/>
  <c r="D320" i="15"/>
  <c r="F321" i="15"/>
  <c r="G321" i="15"/>
  <c r="H321" i="15"/>
  <c r="J321" i="15"/>
  <c r="I321" i="15"/>
  <c r="D321" i="15"/>
  <c r="F322" i="15"/>
  <c r="G322" i="15"/>
  <c r="H322" i="15"/>
  <c r="J322" i="15"/>
  <c r="D322" i="15"/>
  <c r="F323" i="15"/>
  <c r="G323" i="15"/>
  <c r="H323" i="15"/>
  <c r="J323" i="15"/>
  <c r="D323" i="15"/>
  <c r="F324" i="15"/>
  <c r="G324" i="15"/>
  <c r="H324" i="15"/>
  <c r="J324" i="15"/>
  <c r="I324" i="15"/>
  <c r="D324" i="15"/>
  <c r="F325" i="15"/>
  <c r="G325" i="15"/>
  <c r="H325" i="15"/>
  <c r="J325" i="15"/>
  <c r="I325" i="15"/>
  <c r="D325" i="15"/>
  <c r="F326" i="15"/>
  <c r="G326" i="15"/>
  <c r="H326" i="15"/>
  <c r="J326" i="15"/>
  <c r="D326" i="15"/>
  <c r="F327" i="15"/>
  <c r="G327" i="15"/>
  <c r="H327" i="15"/>
  <c r="J327" i="15"/>
  <c r="D327" i="15"/>
  <c r="F328" i="15"/>
  <c r="G328" i="15"/>
  <c r="H328" i="15"/>
  <c r="J328" i="15"/>
  <c r="I328" i="15"/>
  <c r="D328" i="15"/>
  <c r="F329" i="15"/>
  <c r="G329" i="15"/>
  <c r="H329" i="15"/>
  <c r="J329" i="15"/>
  <c r="D329" i="15"/>
  <c r="F330" i="15"/>
  <c r="G330" i="15"/>
  <c r="H330" i="15"/>
  <c r="J330" i="15"/>
  <c r="D330" i="15"/>
  <c r="F331" i="15"/>
  <c r="G331" i="15"/>
  <c r="H331" i="15"/>
  <c r="J331" i="15"/>
  <c r="D331" i="15"/>
  <c r="F332" i="15"/>
  <c r="G332" i="15"/>
  <c r="H332" i="15"/>
  <c r="J332" i="15"/>
  <c r="D332" i="15"/>
  <c r="F333" i="15"/>
  <c r="G333" i="15"/>
  <c r="H333" i="15"/>
  <c r="J333" i="15"/>
  <c r="D333" i="15"/>
  <c r="F334" i="15"/>
  <c r="G334" i="15"/>
  <c r="H334" i="15"/>
  <c r="J334" i="15"/>
  <c r="D334" i="15"/>
  <c r="F335" i="15"/>
  <c r="G335" i="15"/>
  <c r="H335" i="15"/>
  <c r="J335" i="15"/>
  <c r="D335" i="15"/>
  <c r="F336" i="15"/>
  <c r="G336" i="15"/>
  <c r="H336" i="15"/>
  <c r="J336" i="15"/>
  <c r="D336" i="15"/>
  <c r="F337" i="15"/>
  <c r="G337" i="15"/>
  <c r="H337" i="15"/>
  <c r="J337" i="15"/>
  <c r="D337" i="15"/>
  <c r="F338" i="15"/>
  <c r="G338" i="15"/>
  <c r="H338" i="15"/>
  <c r="J338" i="15"/>
  <c r="D338" i="15"/>
  <c r="F339" i="15"/>
  <c r="G339" i="15"/>
  <c r="H339" i="15"/>
  <c r="J339" i="15"/>
  <c r="D339" i="15"/>
  <c r="F340" i="15"/>
  <c r="G340" i="15"/>
  <c r="H340" i="15"/>
  <c r="J340" i="15"/>
  <c r="D340" i="15"/>
  <c r="F341" i="15"/>
  <c r="G341" i="15"/>
  <c r="H341" i="15"/>
  <c r="J341" i="15"/>
  <c r="I341" i="15"/>
  <c r="D341" i="15"/>
  <c r="F342" i="15"/>
  <c r="G342" i="15"/>
  <c r="H342" i="15"/>
  <c r="J342" i="15"/>
  <c r="D342" i="15"/>
  <c r="F343" i="15"/>
  <c r="G343" i="15"/>
  <c r="H343" i="15"/>
  <c r="J343" i="15"/>
  <c r="D343" i="15"/>
  <c r="F344" i="15"/>
  <c r="G344" i="15"/>
  <c r="H344" i="15"/>
  <c r="J344" i="15"/>
  <c r="I344" i="15"/>
  <c r="D344" i="15"/>
  <c r="F345" i="15"/>
  <c r="G345" i="15"/>
  <c r="H345" i="15"/>
  <c r="J345" i="15"/>
  <c r="D345" i="15"/>
  <c r="F346" i="15"/>
  <c r="G346" i="15"/>
  <c r="H346" i="15"/>
  <c r="J346" i="15"/>
  <c r="D346" i="15"/>
  <c r="F347" i="15"/>
  <c r="G347" i="15"/>
  <c r="H347" i="15"/>
  <c r="J347" i="15"/>
  <c r="D347" i="15"/>
  <c r="F348" i="15"/>
  <c r="G348" i="15"/>
  <c r="H348" i="15"/>
  <c r="J348" i="15"/>
  <c r="D348" i="15"/>
  <c r="F349" i="15"/>
  <c r="G349" i="15"/>
  <c r="H349" i="15"/>
  <c r="J349" i="15"/>
  <c r="D349" i="15"/>
  <c r="F350" i="15"/>
  <c r="G350" i="15"/>
  <c r="H350" i="15"/>
  <c r="J350" i="15"/>
  <c r="D350" i="15"/>
  <c r="F351" i="15"/>
  <c r="G351" i="15"/>
  <c r="H351" i="15"/>
  <c r="J351" i="15"/>
  <c r="D351" i="15"/>
  <c r="F352" i="15"/>
  <c r="G352" i="15"/>
  <c r="H352" i="15"/>
  <c r="J352" i="15"/>
  <c r="D352" i="15"/>
  <c r="F353" i="15"/>
  <c r="G353" i="15"/>
  <c r="H353" i="15"/>
  <c r="J353" i="15"/>
  <c r="D353" i="15"/>
  <c r="F354" i="15"/>
  <c r="G354" i="15"/>
  <c r="H354" i="15"/>
  <c r="J354" i="15"/>
  <c r="D354" i="15"/>
  <c r="F355" i="15"/>
  <c r="G355" i="15"/>
  <c r="H355" i="15"/>
  <c r="J355" i="15"/>
  <c r="D355" i="15"/>
  <c r="F356" i="15"/>
  <c r="G356" i="15"/>
  <c r="H356" i="15"/>
  <c r="J356" i="15"/>
  <c r="D356" i="15"/>
  <c r="F357" i="15"/>
  <c r="G357" i="15"/>
  <c r="H357" i="15"/>
  <c r="J357" i="15"/>
  <c r="D357" i="15"/>
  <c r="F358" i="15"/>
  <c r="G358" i="15"/>
  <c r="H358" i="15"/>
  <c r="J358" i="15"/>
  <c r="D358" i="15"/>
  <c r="F359" i="15"/>
  <c r="G359" i="15"/>
  <c r="H359" i="15"/>
  <c r="J359" i="15"/>
  <c r="D359" i="15"/>
  <c r="F360" i="15"/>
  <c r="G360" i="15"/>
  <c r="H360" i="15"/>
  <c r="J360" i="15"/>
  <c r="D360" i="15"/>
  <c r="F361" i="15"/>
  <c r="G361" i="15"/>
  <c r="H361" i="15"/>
  <c r="J361" i="15"/>
  <c r="D361" i="15"/>
  <c r="F362" i="15"/>
  <c r="G362" i="15"/>
  <c r="H362" i="15"/>
  <c r="J362" i="15"/>
  <c r="D362" i="15"/>
  <c r="F363" i="15"/>
  <c r="G363" i="15"/>
  <c r="H363" i="15"/>
  <c r="J363" i="15"/>
  <c r="D363" i="15"/>
  <c r="F364" i="15"/>
  <c r="G364" i="15"/>
  <c r="H364" i="15"/>
  <c r="J364" i="15"/>
  <c r="D364" i="15"/>
  <c r="F365" i="15"/>
  <c r="G365" i="15"/>
  <c r="H365" i="15"/>
  <c r="J365" i="15"/>
  <c r="D365" i="15"/>
  <c r="F366" i="15"/>
  <c r="G366" i="15"/>
  <c r="H366" i="15"/>
  <c r="J366" i="15"/>
  <c r="D366" i="15"/>
  <c r="F367" i="15"/>
  <c r="G367" i="15"/>
  <c r="H367" i="15"/>
  <c r="J367" i="15"/>
  <c r="D367" i="15"/>
  <c r="F368" i="15"/>
  <c r="G368" i="15"/>
  <c r="H368" i="15"/>
  <c r="J368" i="15"/>
  <c r="D368" i="15"/>
  <c r="F369" i="15"/>
  <c r="G369" i="15"/>
  <c r="H369" i="15"/>
  <c r="J369" i="15"/>
  <c r="D369" i="15"/>
  <c r="F370" i="15"/>
  <c r="G370" i="15"/>
  <c r="H370" i="15"/>
  <c r="J370" i="15"/>
  <c r="D370" i="15"/>
  <c r="F371" i="15"/>
  <c r="G371" i="15"/>
  <c r="H371" i="15"/>
  <c r="J371" i="15"/>
  <c r="D371" i="15"/>
  <c r="F372" i="15"/>
  <c r="G372" i="15"/>
  <c r="H372" i="15"/>
  <c r="J372" i="15"/>
  <c r="D372" i="15"/>
  <c r="F373" i="15"/>
  <c r="G373" i="15"/>
  <c r="H373" i="15"/>
  <c r="J373" i="15"/>
  <c r="D373" i="15"/>
  <c r="F374" i="15"/>
  <c r="G374" i="15"/>
  <c r="H374" i="15"/>
  <c r="J374" i="15"/>
  <c r="D374" i="15"/>
  <c r="F375" i="15"/>
  <c r="G375" i="15"/>
  <c r="H375" i="15"/>
  <c r="J375" i="15"/>
  <c r="D375" i="15"/>
  <c r="F376" i="15"/>
  <c r="G376" i="15"/>
  <c r="H376" i="15"/>
  <c r="J376" i="15"/>
  <c r="D376" i="15"/>
  <c r="F377" i="15"/>
  <c r="G377" i="15"/>
  <c r="H377" i="15"/>
  <c r="J377" i="15"/>
  <c r="D377" i="15"/>
  <c r="F378" i="15"/>
  <c r="G378" i="15"/>
  <c r="H378" i="15"/>
  <c r="J378" i="15"/>
  <c r="D378" i="15"/>
  <c r="F379" i="15"/>
  <c r="G379" i="15"/>
  <c r="H379" i="15"/>
  <c r="J379" i="15"/>
  <c r="D379" i="15"/>
  <c r="F380" i="15"/>
  <c r="G380" i="15"/>
  <c r="H380" i="15"/>
  <c r="J380" i="15"/>
  <c r="D380" i="15"/>
  <c r="F381" i="15"/>
  <c r="G381" i="15"/>
  <c r="H381" i="15"/>
  <c r="J381" i="15"/>
  <c r="D381" i="15"/>
  <c r="F382" i="15"/>
  <c r="G382" i="15"/>
  <c r="H382" i="15"/>
  <c r="J382" i="15"/>
  <c r="D382" i="15"/>
  <c r="F383" i="15"/>
  <c r="G383" i="15"/>
  <c r="H383" i="15"/>
  <c r="J383" i="15"/>
  <c r="D383" i="15"/>
  <c r="F384" i="15"/>
  <c r="G384" i="15"/>
  <c r="H384" i="15"/>
  <c r="J384" i="15"/>
  <c r="D384" i="15"/>
  <c r="F385" i="15"/>
  <c r="G385" i="15"/>
  <c r="H385" i="15"/>
  <c r="J385" i="15"/>
  <c r="D385" i="15"/>
  <c r="F386" i="15"/>
  <c r="G386" i="15"/>
  <c r="H386" i="15"/>
  <c r="J386" i="15"/>
  <c r="D386" i="15"/>
  <c r="F387" i="15"/>
  <c r="G387" i="15"/>
  <c r="H387" i="15"/>
  <c r="J387" i="15"/>
  <c r="D387" i="15"/>
  <c r="F388" i="15"/>
  <c r="G388" i="15"/>
  <c r="H388" i="15"/>
  <c r="J388" i="15"/>
  <c r="D388" i="15"/>
  <c r="F389" i="15"/>
  <c r="G389" i="15"/>
  <c r="H389" i="15"/>
  <c r="J389" i="15"/>
  <c r="D389" i="15"/>
  <c r="F390" i="15"/>
  <c r="G390" i="15"/>
  <c r="H390" i="15"/>
  <c r="J390" i="15"/>
  <c r="D390" i="15"/>
  <c r="F391" i="15"/>
  <c r="G391" i="15"/>
  <c r="H391" i="15"/>
  <c r="J391" i="15"/>
  <c r="D391" i="15"/>
  <c r="F392" i="15"/>
  <c r="G392" i="15"/>
  <c r="H392" i="15"/>
  <c r="J392" i="15"/>
  <c r="D392" i="15"/>
  <c r="F393" i="15"/>
  <c r="G393" i="15"/>
  <c r="H393" i="15"/>
  <c r="J393" i="15"/>
  <c r="D393" i="15"/>
  <c r="F394" i="15"/>
  <c r="G394" i="15"/>
  <c r="H394" i="15"/>
  <c r="J394" i="15"/>
  <c r="D394" i="15"/>
  <c r="F395" i="15"/>
  <c r="G395" i="15"/>
  <c r="H395" i="15"/>
  <c r="J395" i="15"/>
  <c r="D395" i="15"/>
  <c r="F396" i="15"/>
  <c r="G396" i="15"/>
  <c r="H396" i="15"/>
  <c r="J396" i="15"/>
  <c r="D396" i="15"/>
  <c r="F397" i="15"/>
  <c r="G397" i="15"/>
  <c r="H397" i="15"/>
  <c r="J397" i="15"/>
  <c r="D397" i="15"/>
  <c r="F398" i="15"/>
  <c r="G398" i="15"/>
  <c r="H398" i="15"/>
  <c r="J398" i="15"/>
  <c r="D398" i="15"/>
  <c r="F399" i="15"/>
  <c r="G399" i="15"/>
  <c r="H399" i="15"/>
  <c r="J399" i="15"/>
  <c r="D399" i="15"/>
  <c r="F400" i="15"/>
  <c r="G400" i="15"/>
  <c r="H400" i="15"/>
  <c r="J400" i="15"/>
  <c r="D400" i="15"/>
  <c r="F401" i="15"/>
  <c r="G401" i="15"/>
  <c r="H401" i="15"/>
  <c r="J401" i="15"/>
  <c r="I401" i="15"/>
  <c r="D401" i="15"/>
  <c r="F402" i="15"/>
  <c r="G402" i="15"/>
  <c r="H402" i="15"/>
  <c r="J402" i="15"/>
  <c r="D402" i="15"/>
  <c r="F403" i="15"/>
  <c r="G403" i="15"/>
  <c r="H403" i="15"/>
  <c r="J403" i="15"/>
  <c r="D403" i="15"/>
  <c r="F404" i="15"/>
  <c r="G404" i="15"/>
  <c r="H404" i="15"/>
  <c r="J404" i="15"/>
  <c r="I404" i="15"/>
  <c r="D404" i="15"/>
  <c r="F405" i="15"/>
  <c r="G405" i="15"/>
  <c r="H405" i="15"/>
  <c r="J405" i="15"/>
  <c r="D405" i="15"/>
  <c r="F406" i="15"/>
  <c r="G406" i="15"/>
  <c r="H406" i="15"/>
  <c r="J406" i="15"/>
  <c r="D406" i="15"/>
  <c r="F407" i="15"/>
  <c r="G407" i="15"/>
  <c r="H407" i="15"/>
  <c r="J407" i="15"/>
  <c r="D407" i="15"/>
  <c r="F408" i="15"/>
  <c r="G408" i="15"/>
  <c r="H408" i="15"/>
  <c r="J408" i="15"/>
  <c r="D408" i="15"/>
  <c r="F409" i="15"/>
  <c r="G409" i="15"/>
  <c r="H409" i="15"/>
  <c r="J409" i="15"/>
  <c r="D409" i="15"/>
  <c r="F410" i="15"/>
  <c r="G410" i="15"/>
  <c r="H410" i="15"/>
  <c r="J410" i="15"/>
  <c r="D410" i="15"/>
  <c r="F411" i="15"/>
  <c r="G411" i="15"/>
  <c r="H411" i="15"/>
  <c r="J411" i="15"/>
  <c r="D411" i="15"/>
  <c r="F412" i="15"/>
  <c r="G412" i="15"/>
  <c r="H412" i="15"/>
  <c r="J412" i="15"/>
  <c r="D412" i="15"/>
  <c r="F413" i="15"/>
  <c r="G413" i="15"/>
  <c r="H413" i="15"/>
  <c r="J413" i="15"/>
  <c r="D413" i="15"/>
  <c r="F414" i="15"/>
  <c r="G414" i="15"/>
  <c r="H414" i="15"/>
  <c r="J414" i="15"/>
  <c r="D414" i="15"/>
  <c r="F415" i="15"/>
  <c r="G415" i="15"/>
  <c r="H415" i="15"/>
  <c r="J415" i="15"/>
  <c r="D415" i="15"/>
  <c r="F416" i="15"/>
  <c r="G416" i="15"/>
  <c r="H416" i="15"/>
  <c r="J416" i="15"/>
  <c r="D416" i="15"/>
  <c r="F417" i="15"/>
  <c r="G417" i="15"/>
  <c r="H417" i="15"/>
  <c r="J417" i="15"/>
  <c r="D417" i="15"/>
  <c r="F418" i="15"/>
  <c r="G418" i="15"/>
  <c r="H418" i="15"/>
  <c r="J418" i="15"/>
  <c r="D418" i="15"/>
  <c r="F419" i="15"/>
  <c r="G419" i="15"/>
  <c r="H419" i="15"/>
  <c r="J419" i="15"/>
  <c r="D419" i="15"/>
  <c r="F420" i="15"/>
  <c r="G420" i="15"/>
  <c r="H420" i="15"/>
  <c r="J420" i="15"/>
  <c r="D420" i="15"/>
  <c r="F421" i="15"/>
  <c r="G421" i="15"/>
  <c r="H421" i="15"/>
  <c r="J421" i="15"/>
  <c r="D421" i="15"/>
  <c r="F422" i="15"/>
  <c r="G422" i="15"/>
  <c r="H422" i="15"/>
  <c r="J422" i="15"/>
  <c r="D422" i="15"/>
  <c r="F423" i="15"/>
  <c r="G423" i="15"/>
  <c r="H423" i="15"/>
  <c r="J423" i="15"/>
  <c r="D423" i="15"/>
  <c r="F424" i="15"/>
  <c r="G424" i="15"/>
  <c r="H424" i="15"/>
  <c r="J424" i="15"/>
  <c r="D424" i="15"/>
  <c r="F425" i="15"/>
  <c r="G425" i="15"/>
  <c r="H425" i="15"/>
  <c r="J425" i="15"/>
  <c r="D425" i="15"/>
  <c r="F426" i="15"/>
  <c r="G426" i="15"/>
  <c r="H426" i="15"/>
  <c r="J426" i="15"/>
  <c r="D426" i="15"/>
  <c r="F427" i="15"/>
  <c r="G427" i="15"/>
  <c r="H427" i="15"/>
  <c r="J427" i="15"/>
  <c r="D427" i="15"/>
  <c r="F428" i="15"/>
  <c r="G428" i="15"/>
  <c r="H428" i="15"/>
  <c r="J428" i="15"/>
  <c r="D428" i="15"/>
  <c r="F429" i="15"/>
  <c r="G429" i="15"/>
  <c r="H429" i="15"/>
  <c r="J429" i="15"/>
  <c r="D429" i="15"/>
  <c r="F430" i="15"/>
  <c r="G430" i="15"/>
  <c r="H430" i="15"/>
  <c r="J430" i="15"/>
  <c r="D430" i="15"/>
  <c r="F431" i="15"/>
  <c r="G431" i="15"/>
  <c r="H431" i="15"/>
  <c r="J431" i="15"/>
  <c r="D431" i="15"/>
  <c r="F432" i="15"/>
  <c r="G432" i="15"/>
  <c r="H432" i="15"/>
  <c r="J432" i="15"/>
  <c r="D432" i="15"/>
  <c r="F433" i="15"/>
  <c r="G433" i="15"/>
  <c r="H433" i="15"/>
  <c r="J433" i="15"/>
  <c r="I433" i="15"/>
  <c r="D433" i="15"/>
  <c r="F434" i="15"/>
  <c r="G434" i="15"/>
  <c r="H434" i="15"/>
  <c r="J434" i="15"/>
  <c r="D434" i="15"/>
  <c r="F435" i="15"/>
  <c r="G435" i="15"/>
  <c r="H435" i="15"/>
  <c r="J435" i="15"/>
  <c r="D435" i="15"/>
  <c r="F436" i="15"/>
  <c r="G436" i="15"/>
  <c r="H436" i="15"/>
  <c r="J436" i="15"/>
  <c r="I436" i="15"/>
  <c r="D436" i="15"/>
  <c r="F437" i="15"/>
  <c r="G437" i="15"/>
  <c r="H437" i="15"/>
  <c r="J437" i="15"/>
  <c r="D437" i="15"/>
  <c r="F438" i="15"/>
  <c r="G438" i="15"/>
  <c r="H438" i="15"/>
  <c r="J438" i="15"/>
  <c r="D438" i="15"/>
  <c r="F439" i="15"/>
  <c r="G439" i="15"/>
  <c r="H439" i="15"/>
  <c r="J439" i="15"/>
  <c r="D439" i="15"/>
  <c r="F440" i="15"/>
  <c r="G440" i="15"/>
  <c r="H440" i="15"/>
  <c r="J440" i="15"/>
  <c r="D440" i="15"/>
  <c r="F441" i="15"/>
  <c r="G441" i="15"/>
  <c r="H441" i="15"/>
  <c r="J441" i="15"/>
  <c r="D441" i="15"/>
  <c r="F442" i="15"/>
  <c r="G442" i="15"/>
  <c r="H442" i="15"/>
  <c r="J442" i="15"/>
  <c r="D442" i="15"/>
  <c r="F443" i="15"/>
  <c r="G443" i="15"/>
  <c r="H443" i="15"/>
  <c r="J443" i="15"/>
  <c r="D443" i="15"/>
  <c r="F444" i="15"/>
  <c r="G444" i="15"/>
  <c r="H444" i="15"/>
  <c r="J444" i="15"/>
  <c r="D444" i="15"/>
  <c r="F445" i="15"/>
  <c r="G445" i="15"/>
  <c r="H445" i="15"/>
  <c r="J445" i="15"/>
  <c r="D445" i="15"/>
  <c r="F446" i="15"/>
  <c r="G446" i="15"/>
  <c r="H446" i="15"/>
  <c r="J446" i="15"/>
  <c r="D446" i="15"/>
  <c r="F447" i="15"/>
  <c r="G447" i="15"/>
  <c r="H447" i="15"/>
  <c r="J447" i="15"/>
  <c r="D447" i="15"/>
  <c r="F448" i="15"/>
  <c r="G448" i="15"/>
  <c r="H448" i="15"/>
  <c r="J448" i="15"/>
  <c r="D448" i="15"/>
  <c r="F449" i="15"/>
  <c r="G449" i="15"/>
  <c r="H449" i="15"/>
  <c r="J449" i="15"/>
  <c r="D449" i="15"/>
  <c r="F450" i="15"/>
  <c r="G450" i="15"/>
  <c r="H450" i="15"/>
  <c r="J450" i="15"/>
  <c r="D450" i="15"/>
  <c r="F451" i="15"/>
  <c r="G451" i="15"/>
  <c r="H451" i="15"/>
  <c r="J451" i="15"/>
  <c r="D451" i="15"/>
  <c r="F452" i="15"/>
  <c r="G452" i="15"/>
  <c r="H452" i="15"/>
  <c r="J452" i="15"/>
  <c r="D452" i="15"/>
  <c r="F453" i="15"/>
  <c r="G453" i="15"/>
  <c r="H453" i="15"/>
  <c r="J453" i="15"/>
  <c r="D453" i="15"/>
  <c r="F454" i="15"/>
  <c r="G454" i="15"/>
  <c r="H454" i="15"/>
  <c r="J454" i="15"/>
  <c r="D454" i="15"/>
  <c r="F455" i="15"/>
  <c r="G455" i="15"/>
  <c r="H455" i="15"/>
  <c r="J455" i="15"/>
  <c r="D455" i="15"/>
  <c r="F456" i="15"/>
  <c r="G456" i="15"/>
  <c r="H456" i="15"/>
  <c r="J456" i="15"/>
  <c r="D456" i="15"/>
  <c r="F457" i="15"/>
  <c r="G457" i="15"/>
  <c r="H457" i="15"/>
  <c r="J457" i="15"/>
  <c r="D457" i="15"/>
  <c r="F458" i="15"/>
  <c r="G458" i="15"/>
  <c r="H458" i="15"/>
  <c r="J458" i="15"/>
  <c r="D458" i="15"/>
  <c r="F459" i="15"/>
  <c r="G459" i="15"/>
  <c r="H459" i="15"/>
  <c r="J459" i="15"/>
  <c r="D459" i="15"/>
  <c r="F460" i="15"/>
  <c r="G460" i="15"/>
  <c r="H460" i="15"/>
  <c r="J460" i="15"/>
  <c r="D460" i="15"/>
  <c r="F461" i="15"/>
  <c r="G461" i="15"/>
  <c r="H461" i="15"/>
  <c r="J461" i="15"/>
  <c r="D461" i="15"/>
  <c r="F462" i="15"/>
  <c r="G462" i="15"/>
  <c r="H462" i="15"/>
  <c r="J462" i="15"/>
  <c r="D462" i="15"/>
  <c r="F463" i="15"/>
  <c r="G463" i="15"/>
  <c r="H463" i="15"/>
  <c r="J463" i="15"/>
  <c r="D463" i="15"/>
  <c r="F464" i="15"/>
  <c r="G464" i="15"/>
  <c r="H464" i="15"/>
  <c r="J464" i="15"/>
  <c r="D464" i="15"/>
  <c r="F465" i="15"/>
  <c r="G465" i="15"/>
  <c r="H465" i="15"/>
  <c r="J465" i="15"/>
  <c r="I465" i="15"/>
  <c r="D465" i="15"/>
  <c r="F466" i="15"/>
  <c r="G466" i="15"/>
  <c r="H466" i="15"/>
  <c r="J466" i="15"/>
  <c r="D466" i="15"/>
  <c r="F467" i="15"/>
  <c r="G467" i="15"/>
  <c r="H467" i="15"/>
  <c r="J467" i="15"/>
  <c r="D467" i="15"/>
  <c r="F468" i="15"/>
  <c r="G468" i="15"/>
  <c r="H468" i="15"/>
  <c r="J468" i="15"/>
  <c r="I468" i="15"/>
  <c r="D468" i="15"/>
  <c r="F469" i="15"/>
  <c r="G469" i="15"/>
  <c r="H469" i="15"/>
  <c r="J469" i="15"/>
  <c r="D469" i="15"/>
  <c r="F470" i="15"/>
  <c r="G470" i="15"/>
  <c r="H470" i="15"/>
  <c r="J470" i="15"/>
  <c r="D470" i="15"/>
  <c r="F471" i="15"/>
  <c r="G471" i="15"/>
  <c r="H471" i="15"/>
  <c r="J471" i="15"/>
  <c r="D471" i="15"/>
  <c r="F472" i="15"/>
  <c r="G472" i="15"/>
  <c r="H472" i="15"/>
  <c r="J472" i="15"/>
  <c r="D472" i="15"/>
  <c r="F473" i="15"/>
  <c r="G473" i="15"/>
  <c r="H473" i="15"/>
  <c r="J473" i="15"/>
  <c r="D473" i="15"/>
  <c r="F474" i="15"/>
  <c r="G474" i="15"/>
  <c r="H474" i="15"/>
  <c r="J474" i="15"/>
  <c r="D474" i="15"/>
  <c r="F475" i="15"/>
  <c r="G475" i="15"/>
  <c r="H475" i="15"/>
  <c r="J475" i="15"/>
  <c r="D475" i="15"/>
  <c r="F476" i="15"/>
  <c r="G476" i="15"/>
  <c r="H476" i="15"/>
  <c r="J476" i="15"/>
  <c r="D476" i="15"/>
  <c r="F477" i="15"/>
  <c r="G477" i="15"/>
  <c r="H477" i="15"/>
  <c r="J477" i="15"/>
  <c r="D477" i="15"/>
  <c r="F478" i="15"/>
  <c r="G478" i="15"/>
  <c r="H478" i="15"/>
  <c r="J478" i="15"/>
  <c r="D478" i="15"/>
  <c r="F479" i="15"/>
  <c r="G479" i="15"/>
  <c r="H479" i="15"/>
  <c r="J479" i="15"/>
  <c r="D479" i="15"/>
  <c r="F480" i="15"/>
  <c r="G480" i="15"/>
  <c r="H480" i="15"/>
  <c r="J480" i="15"/>
  <c r="D480" i="15"/>
  <c r="F481" i="15"/>
  <c r="G481" i="15"/>
  <c r="H481" i="15"/>
  <c r="J481" i="15"/>
  <c r="D481" i="15"/>
  <c r="F482" i="15"/>
  <c r="G482" i="15"/>
  <c r="H482" i="15"/>
  <c r="J482" i="15"/>
  <c r="D482" i="15"/>
  <c r="F483" i="15"/>
  <c r="G483" i="15"/>
  <c r="H483" i="15"/>
  <c r="J483" i="15"/>
  <c r="D483" i="15"/>
  <c r="F484" i="15"/>
  <c r="G484" i="15"/>
  <c r="H484" i="15"/>
  <c r="J484" i="15"/>
  <c r="D484" i="15"/>
  <c r="F485" i="15"/>
  <c r="G485" i="15"/>
  <c r="H485" i="15"/>
  <c r="J485" i="15"/>
  <c r="D485" i="15"/>
  <c r="F486" i="15"/>
  <c r="G486" i="15"/>
  <c r="H486" i="15"/>
  <c r="J486" i="15"/>
  <c r="D486" i="15"/>
  <c r="F487" i="15"/>
  <c r="G487" i="15"/>
  <c r="H487" i="15"/>
  <c r="J487" i="15"/>
  <c r="D487" i="15"/>
  <c r="F488" i="15"/>
  <c r="G488" i="15"/>
  <c r="H488" i="15"/>
  <c r="J488" i="15"/>
  <c r="D488" i="15"/>
  <c r="F489" i="15"/>
  <c r="G489" i="15"/>
  <c r="H489" i="15"/>
  <c r="J489" i="15"/>
  <c r="D489" i="15"/>
  <c r="F490" i="15"/>
  <c r="G490" i="15"/>
  <c r="H490" i="15"/>
  <c r="J490" i="15"/>
  <c r="D490" i="15"/>
  <c r="F491" i="15"/>
  <c r="G491" i="15"/>
  <c r="H491" i="15"/>
  <c r="J491" i="15"/>
  <c r="D491" i="15"/>
  <c r="F492" i="15"/>
  <c r="G492" i="15"/>
  <c r="H492" i="15"/>
  <c r="J492" i="15"/>
  <c r="D492" i="15"/>
  <c r="F493" i="15"/>
  <c r="G493" i="15"/>
  <c r="H493" i="15"/>
  <c r="J493" i="15"/>
  <c r="D493" i="15"/>
  <c r="F494" i="15"/>
  <c r="G494" i="15"/>
  <c r="H494" i="15"/>
  <c r="J494" i="15"/>
  <c r="D494" i="15"/>
  <c r="F495" i="15"/>
  <c r="G495" i="15"/>
  <c r="H495" i="15"/>
  <c r="J495" i="15"/>
  <c r="D495" i="15"/>
  <c r="F496" i="15"/>
  <c r="G496" i="15"/>
  <c r="H496" i="15"/>
  <c r="J496" i="15"/>
  <c r="D496" i="15"/>
  <c r="F497" i="15"/>
  <c r="G497" i="15"/>
  <c r="H497" i="15"/>
  <c r="J497" i="15"/>
  <c r="I497" i="15"/>
  <c r="D497" i="15"/>
  <c r="F498" i="15"/>
  <c r="G498" i="15"/>
  <c r="H498" i="15"/>
  <c r="J498" i="15"/>
  <c r="D498" i="15"/>
  <c r="F499" i="15"/>
  <c r="G499" i="15"/>
  <c r="H499" i="15"/>
  <c r="J499" i="15"/>
  <c r="D499" i="15"/>
  <c r="F500" i="15"/>
  <c r="G500" i="15"/>
  <c r="H500" i="15"/>
  <c r="J500" i="15"/>
  <c r="I500" i="15"/>
  <c r="D500" i="15"/>
  <c r="F501" i="15"/>
  <c r="G501" i="15"/>
  <c r="H501" i="15"/>
  <c r="J501" i="15"/>
  <c r="D501" i="15"/>
  <c r="F502" i="15"/>
  <c r="G502" i="15"/>
  <c r="H502" i="15"/>
  <c r="J502" i="15"/>
  <c r="D502" i="15"/>
  <c r="F503" i="15"/>
  <c r="G503" i="15"/>
  <c r="H503" i="15"/>
  <c r="J503" i="15"/>
  <c r="D503" i="15"/>
  <c r="F504" i="15"/>
  <c r="G504" i="15"/>
  <c r="H504" i="15"/>
  <c r="J504" i="15"/>
  <c r="D504" i="15"/>
  <c r="F505" i="15"/>
  <c r="G505" i="15"/>
  <c r="H505" i="15"/>
  <c r="J505" i="15"/>
  <c r="D505" i="15"/>
  <c r="F506" i="15"/>
  <c r="G506" i="15"/>
  <c r="H506" i="15"/>
  <c r="J506" i="15"/>
  <c r="D506" i="15"/>
  <c r="F507" i="15"/>
  <c r="G507" i="15"/>
  <c r="H507" i="15"/>
  <c r="J507" i="15"/>
  <c r="D507" i="15"/>
  <c r="F508" i="15"/>
  <c r="G508" i="15"/>
  <c r="H508" i="15"/>
  <c r="J508" i="15"/>
  <c r="D508" i="15"/>
  <c r="F509" i="15"/>
  <c r="G509" i="15"/>
  <c r="H509" i="15"/>
  <c r="J509" i="15"/>
  <c r="D509" i="15"/>
  <c r="F510" i="15"/>
  <c r="G510" i="15"/>
  <c r="H510" i="15"/>
  <c r="J510" i="15"/>
  <c r="D510" i="15"/>
  <c r="F511" i="15"/>
  <c r="G511" i="15"/>
  <c r="H511" i="15"/>
  <c r="J511" i="15"/>
  <c r="D511" i="15"/>
  <c r="F512" i="15"/>
  <c r="G512" i="15"/>
  <c r="H512" i="15"/>
  <c r="J512" i="15"/>
  <c r="D512" i="15"/>
  <c r="F513" i="15"/>
  <c r="G513" i="15"/>
  <c r="H513" i="15"/>
  <c r="J513" i="15"/>
  <c r="D513" i="15"/>
  <c r="F514" i="15"/>
  <c r="G514" i="15"/>
  <c r="H514" i="15"/>
  <c r="J514" i="15"/>
  <c r="D514" i="15"/>
  <c r="F515" i="15"/>
  <c r="G515" i="15"/>
  <c r="H515" i="15"/>
  <c r="J515" i="15"/>
  <c r="D515" i="15"/>
  <c r="F516" i="15"/>
  <c r="G516" i="15"/>
  <c r="H516" i="15"/>
  <c r="J516" i="15"/>
  <c r="D516" i="15"/>
  <c r="F517" i="15"/>
  <c r="G517" i="15"/>
  <c r="H517" i="15"/>
  <c r="J517" i="15"/>
  <c r="D517" i="15"/>
  <c r="F518" i="15"/>
  <c r="G518" i="15"/>
  <c r="H518" i="15"/>
  <c r="J518" i="15"/>
  <c r="D518" i="15"/>
  <c r="F519" i="15"/>
  <c r="G519" i="15"/>
  <c r="H519" i="15"/>
  <c r="J519" i="15"/>
  <c r="D519" i="15"/>
  <c r="F520" i="15"/>
  <c r="G520" i="15"/>
  <c r="H520" i="15"/>
  <c r="J520" i="15"/>
  <c r="D520" i="15"/>
  <c r="F521" i="15"/>
  <c r="G521" i="15"/>
  <c r="H521" i="15"/>
  <c r="D521" i="15"/>
  <c r="F522" i="15"/>
  <c r="G522" i="15"/>
  <c r="H522" i="15"/>
  <c r="J522" i="15"/>
  <c r="D522" i="15"/>
  <c r="F523" i="15"/>
  <c r="G523" i="15"/>
  <c r="H523" i="15"/>
  <c r="J523" i="15"/>
  <c r="D523" i="15"/>
  <c r="F524" i="15"/>
  <c r="G524" i="15"/>
  <c r="H524" i="15"/>
  <c r="D524" i="15"/>
  <c r="F525" i="15"/>
  <c r="G525" i="15"/>
  <c r="H525" i="15"/>
  <c r="J525" i="15"/>
  <c r="D525" i="15"/>
  <c r="F526" i="15"/>
  <c r="G526" i="15"/>
  <c r="H526" i="15"/>
  <c r="J526" i="15"/>
  <c r="D526" i="15"/>
  <c r="F527" i="15"/>
  <c r="G527" i="15"/>
  <c r="H527" i="15"/>
  <c r="J527" i="15"/>
  <c r="D527" i="15"/>
  <c r="F528" i="15"/>
  <c r="G528" i="15"/>
  <c r="H528" i="15"/>
  <c r="J528" i="15"/>
  <c r="D528" i="15"/>
  <c r="F529" i="15"/>
  <c r="G529" i="15"/>
  <c r="H529" i="15"/>
  <c r="J529" i="15"/>
  <c r="I529" i="15"/>
  <c r="D529" i="15"/>
  <c r="F530" i="15"/>
  <c r="G530" i="15"/>
  <c r="H530" i="15"/>
  <c r="J530" i="15"/>
  <c r="D530" i="15"/>
  <c r="F531" i="15"/>
  <c r="G531" i="15"/>
  <c r="H531" i="15"/>
  <c r="J531" i="15"/>
  <c r="D531" i="15"/>
  <c r="F532" i="15"/>
  <c r="G532" i="15"/>
  <c r="H532" i="15"/>
  <c r="J532" i="15"/>
  <c r="I532" i="15"/>
  <c r="D532" i="15"/>
  <c r="F533" i="15"/>
  <c r="G533" i="15"/>
  <c r="H533" i="15"/>
  <c r="J533" i="15"/>
  <c r="D533" i="15"/>
  <c r="F534" i="15"/>
  <c r="G534" i="15"/>
  <c r="H534" i="15"/>
  <c r="J534" i="15"/>
  <c r="D534" i="15"/>
  <c r="F535" i="15"/>
  <c r="G535" i="15"/>
  <c r="H535" i="15"/>
  <c r="J535" i="15"/>
  <c r="D535" i="15"/>
  <c r="F536" i="15"/>
  <c r="G536" i="15"/>
  <c r="H536" i="15"/>
  <c r="J536" i="15"/>
  <c r="D536" i="15"/>
  <c r="F537" i="15"/>
  <c r="G537" i="15"/>
  <c r="H537" i="15"/>
  <c r="D537" i="15"/>
  <c r="F538" i="15"/>
  <c r="G538" i="15"/>
  <c r="H538" i="15"/>
  <c r="J538" i="15"/>
  <c r="D538" i="15"/>
  <c r="F539" i="15"/>
  <c r="G539" i="15"/>
  <c r="H539" i="15"/>
  <c r="J539" i="15"/>
  <c r="D539" i="15"/>
  <c r="F540" i="15"/>
  <c r="G540" i="15"/>
  <c r="H540" i="15"/>
  <c r="D540" i="15"/>
  <c r="F541" i="15"/>
  <c r="G541" i="15"/>
  <c r="H541" i="15"/>
  <c r="J541" i="15"/>
  <c r="D541" i="15"/>
  <c r="F542" i="15"/>
  <c r="G542" i="15"/>
  <c r="H542" i="15"/>
  <c r="J542" i="15"/>
  <c r="D542" i="15"/>
  <c r="F543" i="15"/>
  <c r="G543" i="15"/>
  <c r="H543" i="15"/>
  <c r="J543" i="15"/>
  <c r="D543" i="15"/>
  <c r="F544" i="15"/>
  <c r="G544" i="15"/>
  <c r="H544" i="15"/>
  <c r="J544" i="15"/>
  <c r="D544" i="15"/>
  <c r="F545" i="15"/>
  <c r="G545" i="15"/>
  <c r="H545" i="15"/>
  <c r="J545" i="15"/>
  <c r="D545" i="15"/>
  <c r="F546" i="15"/>
  <c r="G546" i="15"/>
  <c r="H546" i="15"/>
  <c r="J546" i="15"/>
  <c r="D546" i="15"/>
  <c r="F547" i="15"/>
  <c r="G547" i="15"/>
  <c r="H547" i="15"/>
  <c r="J547" i="15"/>
  <c r="D547" i="15"/>
  <c r="F548" i="15"/>
  <c r="G548" i="15"/>
  <c r="H548" i="15"/>
  <c r="J548" i="15"/>
  <c r="D548" i="15"/>
  <c r="F549" i="15"/>
  <c r="G549" i="15"/>
  <c r="H549" i="15"/>
  <c r="J549" i="15"/>
  <c r="D549" i="15"/>
  <c r="F550" i="15"/>
  <c r="G550" i="15"/>
  <c r="H550" i="15"/>
  <c r="J550" i="15"/>
  <c r="D550" i="15"/>
  <c r="F551" i="15"/>
  <c r="G551" i="15"/>
  <c r="H551" i="15"/>
  <c r="J551" i="15"/>
  <c r="D551" i="15"/>
  <c r="F552" i="15"/>
  <c r="G552" i="15"/>
  <c r="H552" i="15"/>
  <c r="J552" i="15"/>
  <c r="D552" i="15"/>
  <c r="F553" i="15"/>
  <c r="G553" i="15"/>
  <c r="H553" i="15"/>
  <c r="D553" i="15"/>
  <c r="F554" i="15"/>
  <c r="G554" i="15"/>
  <c r="H554" i="15"/>
  <c r="J554" i="15"/>
  <c r="D554" i="15"/>
  <c r="F555" i="15"/>
  <c r="G555" i="15"/>
  <c r="H555" i="15"/>
  <c r="J555" i="15"/>
  <c r="D555" i="15"/>
  <c r="F556" i="15"/>
  <c r="G556" i="15"/>
  <c r="H556" i="15"/>
  <c r="D556" i="15"/>
  <c r="F557" i="15"/>
  <c r="G557" i="15"/>
  <c r="H557" i="15"/>
  <c r="J557" i="15"/>
  <c r="D557" i="15"/>
  <c r="F558" i="15"/>
  <c r="G558" i="15"/>
  <c r="H558" i="15"/>
  <c r="J558" i="15"/>
  <c r="D558" i="15"/>
  <c r="F559" i="15"/>
  <c r="G559" i="15"/>
  <c r="H559" i="15"/>
  <c r="J559" i="15"/>
  <c r="D559" i="15"/>
  <c r="F560" i="15"/>
  <c r="G560" i="15"/>
  <c r="H560" i="15"/>
  <c r="J560" i="15"/>
  <c r="D560" i="15"/>
  <c r="F561" i="15"/>
  <c r="G561" i="15"/>
  <c r="H561" i="15"/>
  <c r="J561" i="15"/>
  <c r="I561" i="15"/>
  <c r="D561" i="15"/>
  <c r="F562" i="15"/>
  <c r="G562" i="15"/>
  <c r="H562" i="15"/>
  <c r="J562" i="15"/>
  <c r="D562" i="15"/>
  <c r="F563" i="15"/>
  <c r="G563" i="15"/>
  <c r="H563" i="15"/>
  <c r="J563" i="15"/>
  <c r="D563" i="15"/>
  <c r="F564" i="15"/>
  <c r="G564" i="15"/>
  <c r="H564" i="15"/>
  <c r="J564" i="15"/>
  <c r="I564" i="15"/>
  <c r="D564" i="15"/>
  <c r="F565" i="15"/>
  <c r="G565" i="15"/>
  <c r="H565" i="15"/>
  <c r="J565" i="15"/>
  <c r="D565" i="15"/>
  <c r="F566" i="15"/>
  <c r="G566" i="15"/>
  <c r="H566" i="15"/>
  <c r="J566" i="15"/>
  <c r="D566" i="15"/>
  <c r="F567" i="15"/>
  <c r="G567" i="15"/>
  <c r="H567" i="15"/>
  <c r="J567" i="15"/>
  <c r="D567" i="15"/>
  <c r="F568" i="15"/>
  <c r="G568" i="15"/>
  <c r="H568" i="15"/>
  <c r="J568" i="15"/>
  <c r="D568" i="15"/>
  <c r="F569" i="15"/>
  <c r="G569" i="15"/>
  <c r="H569" i="15"/>
  <c r="D569" i="15"/>
  <c r="F570" i="15"/>
  <c r="G570" i="15"/>
  <c r="H570" i="15"/>
  <c r="J570" i="15"/>
  <c r="D570" i="15"/>
  <c r="F571" i="15"/>
  <c r="G571" i="15"/>
  <c r="H571" i="15"/>
  <c r="J571" i="15"/>
  <c r="D571" i="15"/>
  <c r="F572" i="15"/>
  <c r="G572" i="15"/>
  <c r="H572" i="15"/>
  <c r="D572" i="15"/>
  <c r="F573" i="15"/>
  <c r="G573" i="15"/>
  <c r="H573" i="15"/>
  <c r="J573" i="15"/>
  <c r="D573" i="15"/>
  <c r="F574" i="15"/>
  <c r="G574" i="15"/>
  <c r="H574" i="15"/>
  <c r="J574" i="15"/>
  <c r="D574" i="15"/>
  <c r="F575" i="15"/>
  <c r="G575" i="15"/>
  <c r="H575" i="15"/>
  <c r="J575" i="15"/>
  <c r="D575" i="15"/>
  <c r="F576" i="15"/>
  <c r="G576" i="15"/>
  <c r="H576" i="15"/>
  <c r="J576" i="15"/>
  <c r="D576" i="15"/>
  <c r="F577" i="15"/>
  <c r="G577" i="15"/>
  <c r="H577" i="15"/>
  <c r="J577" i="15"/>
  <c r="D577" i="15"/>
  <c r="F578" i="15"/>
  <c r="G578" i="15"/>
  <c r="H578" i="15"/>
  <c r="J578" i="15"/>
  <c r="D578" i="15"/>
  <c r="F579" i="15"/>
  <c r="G579" i="15"/>
  <c r="H579" i="15"/>
  <c r="J579" i="15"/>
  <c r="D579" i="15"/>
  <c r="F580" i="15"/>
  <c r="G580" i="15"/>
  <c r="H580" i="15"/>
  <c r="J580" i="15"/>
  <c r="D580" i="15"/>
  <c r="F581" i="15"/>
  <c r="G581" i="15"/>
  <c r="H581" i="15"/>
  <c r="J581" i="15"/>
  <c r="D581" i="15"/>
  <c r="F582" i="15"/>
  <c r="G582" i="15"/>
  <c r="H582" i="15"/>
  <c r="J582" i="15"/>
  <c r="D582" i="15"/>
  <c r="F583" i="15"/>
  <c r="G583" i="15"/>
  <c r="H583" i="15"/>
  <c r="J583" i="15"/>
  <c r="D583" i="15"/>
  <c r="F584" i="15"/>
  <c r="G584" i="15"/>
  <c r="H584" i="15"/>
  <c r="J584" i="15"/>
  <c r="D584" i="15"/>
  <c r="F585" i="15"/>
  <c r="G585" i="15"/>
  <c r="H585" i="15"/>
  <c r="D585" i="15"/>
  <c r="F586" i="15"/>
  <c r="G586" i="15"/>
  <c r="H586" i="15"/>
  <c r="J586" i="15"/>
  <c r="D586" i="15"/>
  <c r="F587" i="15"/>
  <c r="G587" i="15"/>
  <c r="H587" i="15"/>
  <c r="J587" i="15"/>
  <c r="D587" i="15"/>
  <c r="F588" i="15"/>
  <c r="G588" i="15"/>
  <c r="H588" i="15"/>
  <c r="D588" i="15"/>
  <c r="F589" i="15"/>
  <c r="G589" i="15"/>
  <c r="H589" i="15"/>
  <c r="J589" i="15"/>
  <c r="D589" i="15"/>
  <c r="F590" i="15"/>
  <c r="G590" i="15"/>
  <c r="H590" i="15"/>
  <c r="J590" i="15"/>
  <c r="D590" i="15"/>
  <c r="F591" i="15"/>
  <c r="G591" i="15"/>
  <c r="H591" i="15"/>
  <c r="J591" i="15"/>
  <c r="D591" i="15"/>
  <c r="F592" i="15"/>
  <c r="G592" i="15"/>
  <c r="H592" i="15"/>
  <c r="J592" i="15"/>
  <c r="D592" i="15"/>
  <c r="F593" i="15"/>
  <c r="G593" i="15"/>
  <c r="H593" i="15"/>
  <c r="J593" i="15"/>
  <c r="I593" i="15"/>
  <c r="D593" i="15"/>
  <c r="F594" i="15"/>
  <c r="G594" i="15"/>
  <c r="H594" i="15"/>
  <c r="J594" i="15"/>
  <c r="D594" i="15"/>
  <c r="F595" i="15"/>
  <c r="G595" i="15"/>
  <c r="H595" i="15"/>
  <c r="J595" i="15"/>
  <c r="D595" i="15"/>
  <c r="F596" i="15"/>
  <c r="G596" i="15"/>
  <c r="H596" i="15"/>
  <c r="J596" i="15"/>
  <c r="I596" i="15"/>
  <c r="D596" i="15"/>
  <c r="F597" i="15"/>
  <c r="G597" i="15"/>
  <c r="H597" i="15"/>
  <c r="J597" i="15"/>
  <c r="D597" i="15"/>
  <c r="F598" i="15"/>
  <c r="G598" i="15"/>
  <c r="H598" i="15"/>
  <c r="J598" i="15"/>
  <c r="D598" i="15"/>
  <c r="F599" i="15"/>
  <c r="G599" i="15"/>
  <c r="H599" i="15"/>
  <c r="J599" i="15"/>
  <c r="D599" i="15"/>
  <c r="F600" i="15"/>
  <c r="G600" i="15"/>
  <c r="H600" i="15"/>
  <c r="J600" i="15"/>
  <c r="D600" i="15"/>
  <c r="F601" i="15"/>
  <c r="G601" i="15"/>
  <c r="H601" i="15"/>
  <c r="D601" i="15"/>
  <c r="F602" i="15"/>
  <c r="G602" i="15"/>
  <c r="H602" i="15"/>
  <c r="J602" i="15"/>
  <c r="D602" i="15"/>
  <c r="F603" i="15"/>
  <c r="G603" i="15"/>
  <c r="H603" i="15"/>
  <c r="J603" i="15"/>
  <c r="D603" i="15"/>
  <c r="F604" i="15"/>
  <c r="G604" i="15"/>
  <c r="H604" i="15"/>
  <c r="D604" i="15"/>
  <c r="F605" i="15"/>
  <c r="G605" i="15"/>
  <c r="H605" i="15"/>
  <c r="J605" i="15"/>
  <c r="D605" i="15"/>
  <c r="F606" i="15"/>
  <c r="G606" i="15"/>
  <c r="H606" i="15"/>
  <c r="J606" i="15"/>
  <c r="D606" i="15"/>
  <c r="F607" i="15"/>
  <c r="G607" i="15"/>
  <c r="H607" i="15"/>
  <c r="J607" i="15"/>
  <c r="D607" i="15"/>
  <c r="F608" i="15"/>
  <c r="G608" i="15"/>
  <c r="H608" i="15"/>
  <c r="J608" i="15"/>
  <c r="D608" i="15"/>
  <c r="F609" i="15"/>
  <c r="G609" i="15"/>
  <c r="H609" i="15"/>
  <c r="J609" i="15"/>
  <c r="D609" i="15"/>
  <c r="F610" i="15"/>
  <c r="G610" i="15"/>
  <c r="H610" i="15"/>
  <c r="J610" i="15"/>
  <c r="D610" i="15"/>
  <c r="F611" i="15"/>
  <c r="G611" i="15"/>
  <c r="H611" i="15"/>
  <c r="J611" i="15"/>
  <c r="D611" i="15"/>
  <c r="F612" i="15"/>
  <c r="G612" i="15"/>
  <c r="H612" i="15"/>
  <c r="J612" i="15"/>
  <c r="D612" i="15"/>
  <c r="F613" i="15"/>
  <c r="G613" i="15"/>
  <c r="H613" i="15"/>
  <c r="J613" i="15"/>
  <c r="D613" i="15"/>
  <c r="F614" i="15"/>
  <c r="G614" i="15"/>
  <c r="H614" i="15"/>
  <c r="J614" i="15"/>
  <c r="D614" i="15"/>
  <c r="F615" i="15"/>
  <c r="G615" i="15"/>
  <c r="H615" i="15"/>
  <c r="J615" i="15"/>
  <c r="D615" i="15"/>
  <c r="F616" i="15"/>
  <c r="G616" i="15"/>
  <c r="H616" i="15"/>
  <c r="J616" i="15"/>
  <c r="D616" i="15"/>
  <c r="F617" i="15"/>
  <c r="G617" i="15"/>
  <c r="H617" i="15"/>
  <c r="D617" i="15"/>
  <c r="F618" i="15"/>
  <c r="G618" i="15"/>
  <c r="H618" i="15"/>
  <c r="J618" i="15"/>
  <c r="D618" i="15"/>
  <c r="F619" i="15"/>
  <c r="G619" i="15"/>
  <c r="H619" i="15"/>
  <c r="J619" i="15"/>
  <c r="D619" i="15"/>
  <c r="F620" i="15"/>
  <c r="G620" i="15"/>
  <c r="H620" i="15"/>
  <c r="D620" i="15"/>
  <c r="F621" i="15"/>
  <c r="G621" i="15"/>
  <c r="H621" i="15"/>
  <c r="J621" i="15"/>
  <c r="D621" i="15"/>
  <c r="F622" i="15"/>
  <c r="G622" i="15"/>
  <c r="H622" i="15"/>
  <c r="J622" i="15"/>
  <c r="D622" i="15"/>
  <c r="F623" i="15"/>
  <c r="G623" i="15"/>
  <c r="H623" i="15"/>
  <c r="J623" i="15"/>
  <c r="D623" i="15"/>
  <c r="F624" i="15"/>
  <c r="G624" i="15"/>
  <c r="H624" i="15"/>
  <c r="J624" i="15"/>
  <c r="D624" i="15"/>
  <c r="F625" i="15"/>
  <c r="G625" i="15"/>
  <c r="H625" i="15"/>
  <c r="J625" i="15"/>
  <c r="I625" i="15"/>
  <c r="D625" i="15"/>
  <c r="F626" i="15"/>
  <c r="G626" i="15"/>
  <c r="H626" i="15"/>
  <c r="J626" i="15"/>
  <c r="D626" i="15"/>
  <c r="F627" i="15"/>
  <c r="G627" i="15"/>
  <c r="H627" i="15"/>
  <c r="J627" i="15"/>
  <c r="D627" i="15"/>
  <c r="F628" i="15"/>
  <c r="G628" i="15"/>
  <c r="H628" i="15"/>
  <c r="J628" i="15"/>
  <c r="I628" i="15"/>
  <c r="D628" i="15"/>
  <c r="F629" i="15"/>
  <c r="G629" i="15"/>
  <c r="H629" i="15"/>
  <c r="J629" i="15"/>
  <c r="D629" i="15"/>
  <c r="F630" i="15"/>
  <c r="G630" i="15"/>
  <c r="H630" i="15"/>
  <c r="J630" i="15"/>
  <c r="D630" i="15"/>
  <c r="F631" i="15"/>
  <c r="G631" i="15"/>
  <c r="H631" i="15"/>
  <c r="J631" i="15"/>
  <c r="D631" i="15"/>
  <c r="F632" i="15"/>
  <c r="G632" i="15"/>
  <c r="H632" i="15"/>
  <c r="J632" i="15"/>
  <c r="D632" i="15"/>
  <c r="F633" i="15"/>
  <c r="G633" i="15"/>
  <c r="H633" i="15"/>
  <c r="D633" i="15"/>
  <c r="F634" i="15"/>
  <c r="G634" i="15"/>
  <c r="H634" i="15"/>
  <c r="J634" i="15"/>
  <c r="D634" i="15"/>
  <c r="F635" i="15"/>
  <c r="G635" i="15"/>
  <c r="H635" i="15"/>
  <c r="J635" i="15"/>
  <c r="D635" i="15"/>
  <c r="F636" i="15"/>
  <c r="G636" i="15"/>
  <c r="H636" i="15"/>
  <c r="D636" i="15"/>
  <c r="F637" i="15"/>
  <c r="G637" i="15"/>
  <c r="H637" i="15"/>
  <c r="J637" i="15"/>
  <c r="D637" i="15"/>
  <c r="F638" i="15"/>
  <c r="G638" i="15"/>
  <c r="H638" i="15"/>
  <c r="J638" i="15"/>
  <c r="D638" i="15"/>
  <c r="F639" i="15"/>
  <c r="G639" i="15"/>
  <c r="H639" i="15"/>
  <c r="J639" i="15"/>
  <c r="D639" i="15"/>
  <c r="F640" i="15"/>
  <c r="G640" i="15"/>
  <c r="H640" i="15"/>
  <c r="J640" i="15"/>
  <c r="D640" i="15"/>
  <c r="F641" i="15"/>
  <c r="G641" i="15"/>
  <c r="H641" i="15"/>
  <c r="J641" i="15"/>
  <c r="D641" i="15"/>
  <c r="F642" i="15"/>
  <c r="G642" i="15"/>
  <c r="H642" i="15"/>
  <c r="J642" i="15"/>
  <c r="D642" i="15"/>
  <c r="F643" i="15"/>
  <c r="G643" i="15"/>
  <c r="H643" i="15"/>
  <c r="J643" i="15"/>
  <c r="D643" i="15"/>
  <c r="F644" i="15"/>
  <c r="G644" i="15"/>
  <c r="H644" i="15"/>
  <c r="J644" i="15"/>
  <c r="D644" i="15"/>
  <c r="F645" i="15"/>
  <c r="G645" i="15"/>
  <c r="H645" i="15"/>
  <c r="J645" i="15"/>
  <c r="D645" i="15"/>
  <c r="F646" i="15"/>
  <c r="G646" i="15"/>
  <c r="H646" i="15"/>
  <c r="J646" i="15"/>
  <c r="D646" i="15"/>
  <c r="F647" i="15"/>
  <c r="G647" i="15"/>
  <c r="H647" i="15"/>
  <c r="J647" i="15"/>
  <c r="D647" i="15"/>
  <c r="F648" i="15"/>
  <c r="G648" i="15"/>
  <c r="H648" i="15"/>
  <c r="J648" i="15"/>
  <c r="D648" i="15"/>
  <c r="F649" i="15"/>
  <c r="G649" i="15"/>
  <c r="H649" i="15"/>
  <c r="D649" i="15"/>
  <c r="F650" i="15"/>
  <c r="G650" i="15"/>
  <c r="H650" i="15"/>
  <c r="J650" i="15"/>
  <c r="D650" i="15"/>
  <c r="F651" i="15"/>
  <c r="G651" i="15"/>
  <c r="H651" i="15"/>
  <c r="J651" i="15"/>
  <c r="D651" i="15"/>
  <c r="F652" i="15"/>
  <c r="G652" i="15"/>
  <c r="H652" i="15"/>
  <c r="D652" i="15"/>
  <c r="F653" i="15"/>
  <c r="G653" i="15"/>
  <c r="H653" i="15"/>
  <c r="J653" i="15"/>
  <c r="D653" i="15"/>
  <c r="F654" i="15"/>
  <c r="G654" i="15"/>
  <c r="H654" i="15"/>
  <c r="J654" i="15"/>
  <c r="D654" i="15"/>
  <c r="F655" i="15"/>
  <c r="G655" i="15"/>
  <c r="H655" i="15"/>
  <c r="J655" i="15"/>
  <c r="D655" i="15"/>
  <c r="F656" i="15"/>
  <c r="G656" i="15"/>
  <c r="H656" i="15"/>
  <c r="J656" i="15"/>
  <c r="D656" i="15"/>
  <c r="F657" i="15"/>
  <c r="G657" i="15"/>
  <c r="H657" i="15"/>
  <c r="J657" i="15"/>
  <c r="I657" i="15"/>
  <c r="D657" i="15"/>
  <c r="F658" i="15"/>
  <c r="G658" i="15"/>
  <c r="H658" i="15"/>
  <c r="J658" i="15"/>
  <c r="D658" i="15"/>
  <c r="F659" i="15"/>
  <c r="G659" i="15"/>
  <c r="H659" i="15"/>
  <c r="J659" i="15"/>
  <c r="D659" i="15"/>
  <c r="F660" i="15"/>
  <c r="G660" i="15"/>
  <c r="H660" i="15"/>
  <c r="J660" i="15"/>
  <c r="I660" i="15"/>
  <c r="D660" i="15"/>
  <c r="F661" i="15"/>
  <c r="G661" i="15"/>
  <c r="H661" i="15"/>
  <c r="J661" i="15"/>
  <c r="D661" i="15"/>
  <c r="F662" i="15"/>
  <c r="G662" i="15"/>
  <c r="H662" i="15"/>
  <c r="J662" i="15"/>
  <c r="D662" i="15"/>
  <c r="F663" i="15"/>
  <c r="G663" i="15"/>
  <c r="H663" i="15"/>
  <c r="J663" i="15"/>
  <c r="D663" i="15"/>
  <c r="F664" i="15"/>
  <c r="G664" i="15"/>
  <c r="H664" i="15"/>
  <c r="J664" i="15"/>
  <c r="D664" i="15"/>
  <c r="F665" i="15"/>
  <c r="G665" i="15"/>
  <c r="H665" i="15"/>
  <c r="D665" i="15"/>
  <c r="F666" i="15"/>
  <c r="G666" i="15"/>
  <c r="H666" i="15"/>
  <c r="J666" i="15"/>
  <c r="D666" i="15"/>
  <c r="F667" i="15"/>
  <c r="G667" i="15"/>
  <c r="H667" i="15"/>
  <c r="J667" i="15"/>
  <c r="D667" i="15"/>
  <c r="F668" i="15"/>
  <c r="G668" i="15"/>
  <c r="H668" i="15"/>
  <c r="D668" i="15"/>
  <c r="F669" i="15"/>
  <c r="G669" i="15"/>
  <c r="H669" i="15"/>
  <c r="J669" i="15"/>
  <c r="D669" i="15"/>
  <c r="F670" i="15"/>
  <c r="G670" i="15"/>
  <c r="H670" i="15"/>
  <c r="J670" i="15"/>
  <c r="D670" i="15"/>
  <c r="F671" i="15"/>
  <c r="G671" i="15"/>
  <c r="H671" i="15"/>
  <c r="J671" i="15"/>
  <c r="D671" i="15"/>
  <c r="F672" i="15"/>
  <c r="G672" i="15"/>
  <c r="H672" i="15"/>
  <c r="J672" i="15"/>
  <c r="D672" i="15"/>
  <c r="F673" i="15"/>
  <c r="G673" i="15"/>
  <c r="H673" i="15"/>
  <c r="J673" i="15"/>
  <c r="D673" i="15"/>
  <c r="F674" i="15"/>
  <c r="G674" i="15"/>
  <c r="H674" i="15"/>
  <c r="J674" i="15"/>
  <c r="D674" i="15"/>
  <c r="F675" i="15"/>
  <c r="G675" i="15"/>
  <c r="H675" i="15"/>
  <c r="J675" i="15"/>
  <c r="D675" i="15"/>
  <c r="F676" i="15"/>
  <c r="G676" i="15"/>
  <c r="H676" i="15"/>
  <c r="J676" i="15"/>
  <c r="D676" i="15"/>
  <c r="F677" i="15"/>
  <c r="G677" i="15"/>
  <c r="H677" i="15"/>
  <c r="J677" i="15"/>
  <c r="D677" i="15"/>
  <c r="F678" i="15"/>
  <c r="G678" i="15"/>
  <c r="H678" i="15"/>
  <c r="J678" i="15"/>
  <c r="D678" i="15"/>
  <c r="F679" i="15"/>
  <c r="G679" i="15"/>
  <c r="H679" i="15"/>
  <c r="J679" i="15"/>
  <c r="D679" i="15"/>
  <c r="F680" i="15"/>
  <c r="G680" i="15"/>
  <c r="H680" i="15"/>
  <c r="J680" i="15"/>
  <c r="D680" i="15"/>
  <c r="F681" i="15"/>
  <c r="G681" i="15"/>
  <c r="H681" i="15"/>
  <c r="D681" i="15"/>
  <c r="F682" i="15"/>
  <c r="G682" i="15"/>
  <c r="H682" i="15"/>
  <c r="J682" i="15"/>
  <c r="D682" i="15"/>
  <c r="F683" i="15"/>
  <c r="G683" i="15"/>
  <c r="H683" i="15"/>
  <c r="J683" i="15"/>
  <c r="D683" i="15"/>
  <c r="F684" i="15"/>
  <c r="G684" i="15"/>
  <c r="H684" i="15"/>
  <c r="D684" i="15"/>
  <c r="F685" i="15"/>
  <c r="G685" i="15"/>
  <c r="H685" i="15"/>
  <c r="J685" i="15"/>
  <c r="D685" i="15"/>
  <c r="F686" i="15"/>
  <c r="G686" i="15"/>
  <c r="H686" i="15"/>
  <c r="J686" i="15"/>
  <c r="D686" i="15"/>
  <c r="F687" i="15"/>
  <c r="G687" i="15"/>
  <c r="H687" i="15"/>
  <c r="J687" i="15"/>
  <c r="D687" i="15"/>
  <c r="F688" i="15"/>
  <c r="G688" i="15"/>
  <c r="H688" i="15"/>
  <c r="J688" i="15"/>
  <c r="D688" i="15"/>
  <c r="F689" i="15"/>
  <c r="G689" i="15"/>
  <c r="H689" i="15"/>
  <c r="J689" i="15"/>
  <c r="I689" i="15"/>
  <c r="D689" i="15"/>
  <c r="F690" i="15"/>
  <c r="G690" i="15"/>
  <c r="H690" i="15"/>
  <c r="J690" i="15"/>
  <c r="D690" i="15"/>
  <c r="F691" i="15"/>
  <c r="G691" i="15"/>
  <c r="H691" i="15"/>
  <c r="J691" i="15"/>
  <c r="D691" i="15"/>
  <c r="F692" i="15"/>
  <c r="G692" i="15"/>
  <c r="H692" i="15"/>
  <c r="J692" i="15"/>
  <c r="I692" i="15"/>
  <c r="D692" i="15"/>
  <c r="F693" i="15"/>
  <c r="G693" i="15"/>
  <c r="H693" i="15"/>
  <c r="J693" i="15"/>
  <c r="D693" i="15"/>
  <c r="F694" i="15"/>
  <c r="G694" i="15"/>
  <c r="H694" i="15"/>
  <c r="J694" i="15"/>
  <c r="D694" i="15"/>
  <c r="F695" i="15"/>
  <c r="G695" i="15"/>
  <c r="H695" i="15"/>
  <c r="J695" i="15"/>
  <c r="D695" i="15"/>
  <c r="F696" i="15"/>
  <c r="G696" i="15"/>
  <c r="H696" i="15"/>
  <c r="J696" i="15"/>
  <c r="D696" i="15"/>
  <c r="F697" i="15"/>
  <c r="G697" i="15"/>
  <c r="H697" i="15"/>
  <c r="D697" i="15"/>
  <c r="F698" i="15"/>
  <c r="G698" i="15"/>
  <c r="H698" i="15"/>
  <c r="J698" i="15"/>
  <c r="D698" i="15"/>
  <c r="F699" i="15"/>
  <c r="G699" i="15"/>
  <c r="H699" i="15"/>
  <c r="J699" i="15"/>
  <c r="D699" i="15"/>
  <c r="F700" i="15"/>
  <c r="G700" i="15"/>
  <c r="H700" i="15"/>
  <c r="D700" i="15"/>
  <c r="F701" i="15"/>
  <c r="G701" i="15"/>
  <c r="H701" i="15"/>
  <c r="J701" i="15"/>
  <c r="I701" i="15"/>
  <c r="D701" i="15"/>
  <c r="F702" i="15"/>
  <c r="G702" i="15"/>
  <c r="H702" i="15"/>
  <c r="J702" i="15"/>
  <c r="D702" i="15"/>
  <c r="F703" i="15"/>
  <c r="G703" i="15"/>
  <c r="H703" i="15"/>
  <c r="J703" i="15"/>
  <c r="D703" i="15"/>
  <c r="F704" i="15"/>
  <c r="G704" i="15"/>
  <c r="H704" i="15"/>
  <c r="J704" i="15"/>
  <c r="I704" i="15"/>
  <c r="D704" i="15"/>
  <c r="F705" i="15"/>
  <c r="G705" i="15"/>
  <c r="H705" i="15"/>
  <c r="J705" i="15"/>
  <c r="D705" i="15"/>
  <c r="F706" i="15"/>
  <c r="G706" i="15"/>
  <c r="H706" i="15"/>
  <c r="J706" i="15"/>
  <c r="D706" i="15"/>
  <c r="F707" i="15"/>
  <c r="G707" i="15"/>
  <c r="H707" i="15"/>
  <c r="J707" i="15"/>
  <c r="D707" i="15"/>
  <c r="F708" i="15"/>
  <c r="G708" i="15"/>
  <c r="H708" i="15"/>
  <c r="J708" i="15"/>
  <c r="D708" i="15"/>
  <c r="F709" i="15"/>
  <c r="G709" i="15"/>
  <c r="H709" i="15"/>
  <c r="J709" i="15"/>
  <c r="D709" i="15"/>
  <c r="F710" i="15"/>
  <c r="G710" i="15"/>
  <c r="H710" i="15"/>
  <c r="J710" i="15"/>
  <c r="D710" i="15"/>
  <c r="F711" i="15"/>
  <c r="G711" i="15"/>
  <c r="H711" i="15"/>
  <c r="J711" i="15"/>
  <c r="D711" i="15"/>
  <c r="F712" i="15"/>
  <c r="G712" i="15"/>
  <c r="H712" i="15"/>
  <c r="J712" i="15"/>
  <c r="D712" i="15"/>
  <c r="F713" i="15"/>
  <c r="G713" i="15"/>
  <c r="H713" i="15"/>
  <c r="D713" i="15"/>
  <c r="F714" i="15"/>
  <c r="G714" i="15"/>
  <c r="H714" i="15"/>
  <c r="J714" i="15"/>
  <c r="D714" i="15"/>
  <c r="F715" i="15"/>
  <c r="G715" i="15"/>
  <c r="H715" i="15"/>
  <c r="J715" i="15"/>
  <c r="D715" i="15"/>
  <c r="F716" i="15"/>
  <c r="G716" i="15"/>
  <c r="H716" i="15"/>
  <c r="D716" i="15"/>
  <c r="F717" i="15"/>
  <c r="G717" i="15"/>
  <c r="H717" i="15"/>
  <c r="J717" i="15"/>
  <c r="D717" i="15"/>
  <c r="F718" i="15"/>
  <c r="G718" i="15"/>
  <c r="H718" i="15"/>
  <c r="J718" i="15"/>
  <c r="D718" i="15"/>
  <c r="F719" i="15"/>
  <c r="G719" i="15"/>
  <c r="H719" i="15"/>
  <c r="J719" i="15"/>
  <c r="D719" i="15"/>
  <c r="F720" i="15"/>
  <c r="G720" i="15"/>
  <c r="H720" i="15"/>
  <c r="J720" i="15"/>
  <c r="D720" i="15"/>
  <c r="F721" i="15"/>
  <c r="G721" i="15"/>
  <c r="H721" i="15"/>
  <c r="J721" i="15"/>
  <c r="D721" i="15"/>
  <c r="F722" i="15"/>
  <c r="G722" i="15"/>
  <c r="H722" i="15"/>
  <c r="J722" i="15"/>
  <c r="D722" i="15"/>
  <c r="F723" i="15"/>
  <c r="G723" i="15"/>
  <c r="H723" i="15"/>
  <c r="J723" i="15"/>
  <c r="D723" i="15"/>
  <c r="F724" i="15"/>
  <c r="G724" i="15"/>
  <c r="H724" i="15"/>
  <c r="J724" i="15"/>
  <c r="D724" i="15"/>
  <c r="F725" i="15"/>
  <c r="G725" i="15"/>
  <c r="H725" i="15"/>
  <c r="J725" i="15"/>
  <c r="D725" i="15"/>
  <c r="F726" i="15"/>
  <c r="G726" i="15"/>
  <c r="H726" i="15"/>
  <c r="J726" i="15"/>
  <c r="D726" i="15"/>
  <c r="F727" i="15"/>
  <c r="G727" i="15"/>
  <c r="H727" i="15"/>
  <c r="J727" i="15"/>
  <c r="D727" i="15"/>
  <c r="F728" i="15"/>
  <c r="G728" i="15"/>
  <c r="H728" i="15"/>
  <c r="J728" i="15"/>
  <c r="D728" i="15"/>
  <c r="F729" i="15"/>
  <c r="G729" i="15"/>
  <c r="H729" i="15"/>
  <c r="D729" i="15"/>
  <c r="F730" i="15"/>
  <c r="G730" i="15"/>
  <c r="H730" i="15"/>
  <c r="J730" i="15"/>
  <c r="D730" i="15"/>
  <c r="F731" i="15"/>
  <c r="G731" i="15"/>
  <c r="H731" i="15"/>
  <c r="J731" i="15"/>
  <c r="D731" i="15"/>
  <c r="F732" i="15"/>
  <c r="G732" i="15"/>
  <c r="H732" i="15"/>
  <c r="D732" i="15"/>
  <c r="F733" i="15"/>
  <c r="G733" i="15"/>
  <c r="H733" i="15"/>
  <c r="J733" i="15"/>
  <c r="D733" i="15"/>
  <c r="F734" i="15"/>
  <c r="G734" i="15"/>
  <c r="H734" i="15"/>
  <c r="J734" i="15"/>
  <c r="D734" i="15"/>
  <c r="F735" i="15"/>
  <c r="G735" i="15"/>
  <c r="H735" i="15"/>
  <c r="J735" i="15"/>
  <c r="D735" i="15"/>
  <c r="F736" i="15"/>
  <c r="G736" i="15"/>
  <c r="H736" i="15"/>
  <c r="J736" i="15"/>
  <c r="D736" i="15"/>
  <c r="F737" i="15"/>
  <c r="G737" i="15"/>
  <c r="H737" i="15"/>
  <c r="J737" i="15"/>
  <c r="D737" i="15"/>
  <c r="F738" i="15"/>
  <c r="G738" i="15"/>
  <c r="H738" i="15"/>
  <c r="J738" i="15"/>
  <c r="D738" i="15"/>
  <c r="F739" i="15"/>
  <c r="G739" i="15"/>
  <c r="H739" i="15"/>
  <c r="J739" i="15"/>
  <c r="D739" i="15"/>
  <c r="F740" i="15"/>
  <c r="G740" i="15"/>
  <c r="H740" i="15"/>
  <c r="J740" i="15"/>
  <c r="D740" i="15"/>
  <c r="F741" i="15"/>
  <c r="G741" i="15"/>
  <c r="H741" i="15"/>
  <c r="J741" i="15"/>
  <c r="I741" i="15"/>
  <c r="D741" i="15"/>
  <c r="F742" i="15"/>
  <c r="G742" i="15"/>
  <c r="H742" i="15"/>
  <c r="J742" i="15"/>
  <c r="D742" i="15"/>
  <c r="F743" i="15"/>
  <c r="G743" i="15"/>
  <c r="H743" i="15"/>
  <c r="J743" i="15"/>
  <c r="D743" i="15"/>
  <c r="F744" i="15"/>
  <c r="G744" i="15"/>
  <c r="H744" i="15"/>
  <c r="J744" i="15"/>
  <c r="I744" i="15"/>
  <c r="D744" i="15"/>
  <c r="F745" i="15"/>
  <c r="G745" i="15"/>
  <c r="H745" i="15"/>
  <c r="D745" i="15"/>
  <c r="F746" i="15"/>
  <c r="G746" i="15"/>
  <c r="H746" i="15"/>
  <c r="J746" i="15"/>
  <c r="D746" i="15"/>
  <c r="F747" i="15"/>
  <c r="G747" i="15"/>
  <c r="H747" i="15"/>
  <c r="J747" i="15"/>
  <c r="D747" i="15"/>
  <c r="F748" i="15"/>
  <c r="G748" i="15"/>
  <c r="H748" i="15"/>
  <c r="D748" i="15"/>
  <c r="F749" i="15"/>
  <c r="G749" i="15"/>
  <c r="H749" i="15"/>
  <c r="J749" i="15"/>
  <c r="D749" i="15"/>
  <c r="F750" i="15"/>
  <c r="G750" i="15"/>
  <c r="H750" i="15"/>
  <c r="J750" i="15"/>
  <c r="D750" i="15"/>
  <c r="F751" i="15"/>
  <c r="G751" i="15"/>
  <c r="H751" i="15"/>
  <c r="J751" i="15"/>
  <c r="D751" i="15"/>
  <c r="F752" i="15"/>
  <c r="G752" i="15"/>
  <c r="H752" i="15"/>
  <c r="J752" i="15"/>
  <c r="D752" i="15"/>
  <c r="F753" i="15"/>
  <c r="G753" i="15"/>
  <c r="H753" i="15"/>
  <c r="J753" i="15"/>
  <c r="I753" i="15"/>
  <c r="D753" i="15"/>
  <c r="F754" i="15"/>
  <c r="G754" i="15"/>
  <c r="H754" i="15"/>
  <c r="J754" i="15"/>
  <c r="D754" i="15"/>
  <c r="F755" i="15"/>
  <c r="G755" i="15"/>
  <c r="H755" i="15"/>
  <c r="J755" i="15"/>
  <c r="D755" i="15"/>
  <c r="F756" i="15"/>
  <c r="G756" i="15"/>
  <c r="H756" i="15"/>
  <c r="J756" i="15"/>
  <c r="I756" i="15"/>
  <c r="D756" i="15"/>
  <c r="F757" i="15"/>
  <c r="G757" i="15"/>
  <c r="H757" i="15"/>
  <c r="J757" i="15"/>
  <c r="D757" i="15"/>
  <c r="F758" i="15"/>
  <c r="G758" i="15"/>
  <c r="H758" i="15"/>
  <c r="J758" i="15"/>
  <c r="D758" i="15"/>
  <c r="F759" i="15"/>
  <c r="G759" i="15"/>
  <c r="H759" i="15"/>
  <c r="J759" i="15"/>
  <c r="D759" i="15"/>
  <c r="F760" i="15"/>
  <c r="G760" i="15"/>
  <c r="H760" i="15"/>
  <c r="J760" i="15"/>
  <c r="D760" i="15"/>
  <c r="F761" i="15"/>
  <c r="G761" i="15"/>
  <c r="H761" i="15"/>
  <c r="D761" i="15"/>
  <c r="F762" i="15"/>
  <c r="G762" i="15"/>
  <c r="H762" i="15"/>
  <c r="J762" i="15"/>
  <c r="D762" i="15"/>
  <c r="F763" i="15"/>
  <c r="G763" i="15"/>
  <c r="H763" i="15"/>
  <c r="J763" i="15"/>
  <c r="D763" i="15"/>
  <c r="F764" i="15"/>
  <c r="G764" i="15"/>
  <c r="H764" i="15"/>
  <c r="D764" i="15"/>
  <c r="F765" i="15"/>
  <c r="G765" i="15"/>
  <c r="H765" i="15"/>
  <c r="J765" i="15"/>
  <c r="I765" i="15"/>
  <c r="D765" i="15"/>
  <c r="F766" i="15"/>
  <c r="G766" i="15"/>
  <c r="H766" i="15"/>
  <c r="J766" i="15"/>
  <c r="D766" i="15"/>
  <c r="F767" i="15"/>
  <c r="G767" i="15"/>
  <c r="H767" i="15"/>
  <c r="J767" i="15"/>
  <c r="D767" i="15"/>
  <c r="F768" i="15"/>
  <c r="G768" i="15"/>
  <c r="H768" i="15"/>
  <c r="J768" i="15"/>
  <c r="D768" i="15"/>
  <c r="F769" i="15"/>
  <c r="G769" i="15"/>
  <c r="H769" i="15"/>
  <c r="J769" i="15"/>
  <c r="D769" i="15"/>
  <c r="F770" i="15"/>
  <c r="G770" i="15"/>
  <c r="H770" i="15"/>
  <c r="J770" i="15"/>
  <c r="D770" i="15"/>
  <c r="F771" i="15"/>
  <c r="G771" i="15"/>
  <c r="H771" i="15"/>
  <c r="J771" i="15"/>
  <c r="D771" i="15"/>
  <c r="F772" i="15"/>
  <c r="G772" i="15"/>
  <c r="H772" i="15"/>
  <c r="J772" i="15"/>
  <c r="D772" i="15"/>
  <c r="F773" i="15"/>
  <c r="G773" i="15"/>
  <c r="H773" i="15"/>
  <c r="J773" i="15"/>
  <c r="D773" i="15"/>
  <c r="F774" i="15"/>
  <c r="G774" i="15"/>
  <c r="H774" i="15"/>
  <c r="J774" i="15"/>
  <c r="D774" i="15"/>
  <c r="F775" i="15"/>
  <c r="G775" i="15"/>
  <c r="H775" i="15"/>
  <c r="J775" i="15"/>
  <c r="D775" i="15"/>
  <c r="F776" i="15"/>
  <c r="G776" i="15"/>
  <c r="H776" i="15"/>
  <c r="J776" i="15"/>
  <c r="D776" i="15"/>
  <c r="F777" i="15"/>
  <c r="G777" i="15"/>
  <c r="H777" i="15"/>
  <c r="D777" i="15"/>
  <c r="F778" i="15"/>
  <c r="G778" i="15"/>
  <c r="H778" i="15"/>
  <c r="J778" i="15"/>
  <c r="D778" i="15"/>
  <c r="F779" i="15"/>
  <c r="G779" i="15"/>
  <c r="H779" i="15"/>
  <c r="J779" i="15"/>
  <c r="D779" i="15"/>
  <c r="F780" i="15"/>
  <c r="G780" i="15"/>
  <c r="H780" i="15"/>
  <c r="J780" i="15"/>
  <c r="D780" i="15"/>
  <c r="F781" i="15"/>
  <c r="G781" i="15"/>
  <c r="H781" i="15"/>
  <c r="J781" i="15"/>
  <c r="D781" i="15"/>
  <c r="F782" i="15"/>
  <c r="G782" i="15"/>
  <c r="H782" i="15"/>
  <c r="J782" i="15"/>
  <c r="D782" i="15"/>
  <c r="F783" i="15"/>
  <c r="G783" i="15"/>
  <c r="H783" i="15"/>
  <c r="J783" i="15"/>
  <c r="D783" i="15"/>
  <c r="F784" i="15"/>
  <c r="G784" i="15"/>
  <c r="H784" i="15"/>
  <c r="J784" i="15"/>
  <c r="D784" i="15"/>
  <c r="F785" i="15"/>
  <c r="G785" i="15"/>
  <c r="H785" i="15"/>
  <c r="J785" i="15"/>
  <c r="D785" i="15"/>
  <c r="F786" i="15"/>
  <c r="G786" i="15"/>
  <c r="H786" i="15"/>
  <c r="J786" i="15"/>
  <c r="D786" i="15"/>
  <c r="F787" i="15"/>
  <c r="G787" i="15"/>
  <c r="H787" i="15"/>
  <c r="J787" i="15"/>
  <c r="D787" i="15"/>
  <c r="F788" i="15"/>
  <c r="G788" i="15"/>
  <c r="H788" i="15"/>
  <c r="J788" i="15"/>
  <c r="D788" i="15"/>
  <c r="F789" i="15"/>
  <c r="G789" i="15"/>
  <c r="H789" i="15"/>
  <c r="J789" i="15"/>
  <c r="D789" i="15"/>
  <c r="F790" i="15"/>
  <c r="G790" i="15"/>
  <c r="H790" i="15"/>
  <c r="J790" i="15"/>
  <c r="D790" i="15"/>
  <c r="F791" i="15"/>
  <c r="G791" i="15"/>
  <c r="H791" i="15"/>
  <c r="J791" i="15"/>
  <c r="D791" i="15"/>
  <c r="F792" i="15"/>
  <c r="G792" i="15"/>
  <c r="H792" i="15"/>
  <c r="J792" i="15"/>
  <c r="D792" i="15"/>
  <c r="F793" i="15"/>
  <c r="G793" i="15"/>
  <c r="H793" i="15"/>
  <c r="J793" i="15"/>
  <c r="D793" i="15"/>
  <c r="F794" i="15"/>
  <c r="G794" i="15"/>
  <c r="H794" i="15"/>
  <c r="J794" i="15"/>
  <c r="D794" i="15"/>
  <c r="F795" i="15"/>
  <c r="G795" i="15"/>
  <c r="H795" i="15"/>
  <c r="J795" i="15"/>
  <c r="D795" i="15"/>
  <c r="F796" i="15"/>
  <c r="G796" i="15"/>
  <c r="H796" i="15"/>
  <c r="J796" i="15"/>
  <c r="D796" i="15"/>
  <c r="F797" i="15"/>
  <c r="G797" i="15"/>
  <c r="H797" i="15"/>
  <c r="J797" i="15"/>
  <c r="D797" i="15"/>
  <c r="F798" i="15"/>
  <c r="G798" i="15"/>
  <c r="H798" i="15"/>
  <c r="J798" i="15"/>
  <c r="D798" i="15"/>
  <c r="F799" i="15"/>
  <c r="G799" i="15"/>
  <c r="H799" i="15"/>
  <c r="J799" i="15"/>
  <c r="D799" i="15"/>
  <c r="F800" i="15"/>
  <c r="G800" i="15"/>
  <c r="H800" i="15"/>
  <c r="J800" i="15"/>
  <c r="D800" i="15"/>
  <c r="F801" i="15"/>
  <c r="G801" i="15"/>
  <c r="H801" i="15"/>
  <c r="J801" i="15"/>
  <c r="D801" i="15"/>
  <c r="F802" i="15"/>
  <c r="G802" i="15"/>
  <c r="H802" i="15"/>
  <c r="J802" i="15"/>
  <c r="D802" i="15"/>
  <c r="F803" i="15"/>
  <c r="G803" i="15"/>
  <c r="H803" i="15"/>
  <c r="J803" i="15"/>
  <c r="D803" i="15"/>
  <c r="F804" i="15"/>
  <c r="G804" i="15"/>
  <c r="H804" i="15"/>
  <c r="J804" i="15"/>
  <c r="D804" i="15"/>
  <c r="F805" i="15"/>
  <c r="G805" i="15"/>
  <c r="H805" i="15"/>
  <c r="J805" i="15"/>
  <c r="D805" i="15"/>
  <c r="F806" i="15"/>
  <c r="G806" i="15"/>
  <c r="H806" i="15"/>
  <c r="J806" i="15"/>
  <c r="D806" i="15"/>
  <c r="F807" i="15"/>
  <c r="G807" i="15"/>
  <c r="H807" i="15"/>
  <c r="J807" i="15"/>
  <c r="D807" i="15"/>
  <c r="F808" i="15"/>
  <c r="G808" i="15"/>
  <c r="H808" i="15"/>
  <c r="J808" i="15"/>
  <c r="D808" i="15"/>
  <c r="F809" i="15"/>
  <c r="G809" i="15"/>
  <c r="H809" i="15"/>
  <c r="J809" i="15"/>
  <c r="D809" i="15"/>
  <c r="F810" i="15"/>
  <c r="G810" i="15"/>
  <c r="H810" i="15"/>
  <c r="J810" i="15"/>
  <c r="D810" i="15"/>
  <c r="F811" i="15"/>
  <c r="G811" i="15"/>
  <c r="H811" i="15"/>
  <c r="J811" i="15"/>
  <c r="D811" i="15"/>
  <c r="F812" i="15"/>
  <c r="G812" i="15"/>
  <c r="H812" i="15"/>
  <c r="J812" i="15"/>
  <c r="D812" i="15"/>
  <c r="F813" i="15"/>
  <c r="G813" i="15"/>
  <c r="H813" i="15"/>
  <c r="J813" i="15"/>
  <c r="D813" i="15"/>
  <c r="F814" i="15"/>
  <c r="G814" i="15"/>
  <c r="H814" i="15"/>
  <c r="J814" i="15"/>
  <c r="D814" i="15"/>
  <c r="F815" i="15"/>
  <c r="G815" i="15"/>
  <c r="H815" i="15"/>
  <c r="J815" i="15"/>
  <c r="D815" i="15"/>
  <c r="F816" i="15"/>
  <c r="G816" i="15"/>
  <c r="H816" i="15"/>
  <c r="J816" i="15"/>
  <c r="D816" i="15"/>
  <c r="F817" i="15"/>
  <c r="G817" i="15"/>
  <c r="H817" i="15"/>
  <c r="J817" i="15"/>
  <c r="D817" i="15"/>
  <c r="F818" i="15"/>
  <c r="G818" i="15"/>
  <c r="H818" i="15"/>
  <c r="J818" i="15"/>
  <c r="D818" i="15"/>
  <c r="F819" i="15"/>
  <c r="G819" i="15"/>
  <c r="H819" i="15"/>
  <c r="J819" i="15"/>
  <c r="D819" i="15"/>
  <c r="F820" i="15"/>
  <c r="G820" i="15"/>
  <c r="H820" i="15"/>
  <c r="D820" i="15"/>
  <c r="F821" i="15"/>
  <c r="G821" i="15"/>
  <c r="H821" i="15"/>
  <c r="J821" i="15"/>
  <c r="D821" i="15"/>
  <c r="F822" i="15"/>
  <c r="G822" i="15"/>
  <c r="H822" i="15"/>
  <c r="J822" i="15"/>
  <c r="D822" i="15"/>
  <c r="F823" i="15"/>
  <c r="G823" i="15"/>
  <c r="H823" i="15"/>
  <c r="J823" i="15"/>
  <c r="D823" i="15"/>
  <c r="F824" i="15"/>
  <c r="G824" i="15"/>
  <c r="H824" i="15"/>
  <c r="J824" i="15"/>
  <c r="I824" i="15"/>
  <c r="D824" i="15"/>
  <c r="F825" i="15"/>
  <c r="G825" i="15"/>
  <c r="H825" i="15"/>
  <c r="J825" i="15"/>
  <c r="D825" i="15"/>
  <c r="F826" i="15"/>
  <c r="G826" i="15"/>
  <c r="H826" i="15"/>
  <c r="J826" i="15"/>
  <c r="D826" i="15"/>
  <c r="F827" i="15"/>
  <c r="G827" i="15"/>
  <c r="H827" i="15"/>
  <c r="J827" i="15"/>
  <c r="D827" i="15"/>
  <c r="F828" i="15"/>
  <c r="G828" i="15"/>
  <c r="H828" i="15"/>
  <c r="J828" i="15"/>
  <c r="D828" i="15"/>
  <c r="F829" i="15"/>
  <c r="G829" i="15"/>
  <c r="H829" i="15"/>
  <c r="J829" i="15"/>
  <c r="D829" i="15"/>
  <c r="F830" i="15"/>
  <c r="G830" i="15"/>
  <c r="H830" i="15"/>
  <c r="J830" i="15"/>
  <c r="D830" i="15"/>
  <c r="F831" i="15"/>
  <c r="G831" i="15"/>
  <c r="H831" i="15"/>
  <c r="J831" i="15"/>
  <c r="D831" i="15"/>
  <c r="F832" i="15"/>
  <c r="G832" i="15"/>
  <c r="H832" i="15"/>
  <c r="J832" i="15"/>
  <c r="D832" i="15"/>
  <c r="F833" i="15"/>
  <c r="G833" i="15"/>
  <c r="H833" i="15"/>
  <c r="J833" i="15"/>
  <c r="D833" i="15"/>
  <c r="F834" i="15"/>
  <c r="G834" i="15"/>
  <c r="H834" i="15"/>
  <c r="J834" i="15"/>
  <c r="D834" i="15"/>
  <c r="F835" i="15"/>
  <c r="G835" i="15"/>
  <c r="H835" i="15"/>
  <c r="J835" i="15"/>
  <c r="D835" i="15"/>
  <c r="F836" i="15"/>
  <c r="G836" i="15"/>
  <c r="H836" i="15"/>
  <c r="J836" i="15"/>
  <c r="D836" i="15"/>
  <c r="F837" i="15"/>
  <c r="G837" i="15"/>
  <c r="H837" i="15"/>
  <c r="J837" i="15"/>
  <c r="D837" i="15"/>
  <c r="F838" i="15"/>
  <c r="G838" i="15"/>
  <c r="H838" i="15"/>
  <c r="J838" i="15"/>
  <c r="D838" i="15"/>
  <c r="F839" i="15"/>
  <c r="G839" i="15"/>
  <c r="H839" i="15"/>
  <c r="J839" i="15"/>
  <c r="D839" i="15"/>
  <c r="F840" i="15"/>
  <c r="G840" i="15"/>
  <c r="H840" i="15"/>
  <c r="J840" i="15"/>
  <c r="I840" i="15"/>
  <c r="D840" i="15"/>
  <c r="F841" i="15"/>
  <c r="G841" i="15"/>
  <c r="H841" i="15"/>
  <c r="J841" i="15"/>
  <c r="D841" i="15"/>
  <c r="F842" i="15"/>
  <c r="G842" i="15"/>
  <c r="H842" i="15"/>
  <c r="J842" i="15"/>
  <c r="D842" i="15"/>
  <c r="F843" i="15"/>
  <c r="G843" i="15"/>
  <c r="H843" i="15"/>
  <c r="J843" i="15"/>
  <c r="D843" i="15"/>
  <c r="F844" i="15"/>
  <c r="G844" i="15"/>
  <c r="H844" i="15"/>
  <c r="J844" i="15"/>
  <c r="D844" i="15"/>
  <c r="F845" i="15"/>
  <c r="G845" i="15"/>
  <c r="H845" i="15"/>
  <c r="J845" i="15"/>
  <c r="D845" i="15"/>
  <c r="F846" i="15"/>
  <c r="G846" i="15"/>
  <c r="H846" i="15"/>
  <c r="J846" i="15"/>
  <c r="D846" i="15"/>
  <c r="F847" i="15"/>
  <c r="G847" i="15"/>
  <c r="H847" i="15"/>
  <c r="J847" i="15"/>
  <c r="D847" i="15"/>
  <c r="F848" i="15"/>
  <c r="G848" i="15"/>
  <c r="H848" i="15"/>
  <c r="J848" i="15"/>
  <c r="D848" i="15"/>
  <c r="F849" i="15"/>
  <c r="G849" i="15"/>
  <c r="H849" i="15"/>
  <c r="J849" i="15"/>
  <c r="D849" i="15"/>
  <c r="F850" i="15"/>
  <c r="G850" i="15"/>
  <c r="H850" i="15"/>
  <c r="J850" i="15"/>
  <c r="D850" i="15"/>
  <c r="F851" i="15"/>
  <c r="G851" i="15"/>
  <c r="H851" i="15"/>
  <c r="J851" i="15"/>
  <c r="D851" i="15"/>
  <c r="F852" i="15"/>
  <c r="G852" i="15"/>
  <c r="H852" i="15"/>
  <c r="D852" i="15"/>
  <c r="F853" i="15"/>
  <c r="G853" i="15"/>
  <c r="H853" i="15"/>
  <c r="J853" i="15"/>
  <c r="D853" i="15"/>
  <c r="F854" i="15"/>
  <c r="G854" i="15"/>
  <c r="H854" i="15"/>
  <c r="J854" i="15"/>
  <c r="D854" i="15"/>
  <c r="F855" i="15"/>
  <c r="G855" i="15"/>
  <c r="H855" i="15"/>
  <c r="J855" i="15"/>
  <c r="D855" i="15"/>
  <c r="F856" i="15"/>
  <c r="G856" i="15"/>
  <c r="H856" i="15"/>
  <c r="J856" i="15"/>
  <c r="D856" i="15"/>
  <c r="F857" i="15"/>
  <c r="G857" i="15"/>
  <c r="H857" i="15"/>
  <c r="J857" i="15"/>
  <c r="D857" i="15"/>
  <c r="F858" i="15"/>
  <c r="G858" i="15"/>
  <c r="H858" i="15"/>
  <c r="J858" i="15"/>
  <c r="D858" i="15"/>
  <c r="F859" i="15"/>
  <c r="G859" i="15"/>
  <c r="H859" i="15"/>
  <c r="J859" i="15"/>
  <c r="D859" i="15"/>
  <c r="F860" i="15"/>
  <c r="G860" i="15"/>
  <c r="H860" i="15"/>
  <c r="J860" i="15"/>
  <c r="D860" i="15"/>
  <c r="F861" i="15"/>
  <c r="G861" i="15"/>
  <c r="H861" i="15"/>
  <c r="J861" i="15"/>
  <c r="D861" i="15"/>
  <c r="F862" i="15"/>
  <c r="G862" i="15"/>
  <c r="H862" i="15"/>
  <c r="J862" i="15"/>
  <c r="D862" i="15"/>
  <c r="F863" i="15"/>
  <c r="G863" i="15"/>
  <c r="H863" i="15"/>
  <c r="J863" i="15"/>
  <c r="D863" i="15"/>
  <c r="F864" i="15"/>
  <c r="G864" i="15"/>
  <c r="H864" i="15"/>
  <c r="J864" i="15"/>
  <c r="D864" i="15"/>
  <c r="F865" i="15"/>
  <c r="G865" i="15"/>
  <c r="H865" i="15"/>
  <c r="J865" i="15"/>
  <c r="D865" i="15"/>
  <c r="F866" i="15"/>
  <c r="G866" i="15"/>
  <c r="H866" i="15"/>
  <c r="J866" i="15"/>
  <c r="D866" i="15"/>
  <c r="F867" i="15"/>
  <c r="G867" i="15"/>
  <c r="H867" i="15"/>
  <c r="J867" i="15"/>
  <c r="D867" i="15"/>
  <c r="F868" i="15"/>
  <c r="G868" i="15"/>
  <c r="H868" i="15"/>
  <c r="J868" i="15"/>
  <c r="I868" i="15"/>
  <c r="D868" i="15"/>
  <c r="F869" i="15"/>
  <c r="G869" i="15"/>
  <c r="H869" i="15"/>
  <c r="J869" i="15"/>
  <c r="D869" i="15"/>
  <c r="F870" i="15"/>
  <c r="G870" i="15"/>
  <c r="H870" i="15"/>
  <c r="J870" i="15"/>
  <c r="D870" i="15"/>
  <c r="F871" i="15"/>
  <c r="G871" i="15"/>
  <c r="H871" i="15"/>
  <c r="J871" i="15"/>
  <c r="D871" i="15"/>
  <c r="F872" i="15"/>
  <c r="G872" i="15"/>
  <c r="H872" i="15"/>
  <c r="J872" i="15"/>
  <c r="D872" i="15"/>
  <c r="F873" i="15"/>
  <c r="G873" i="15"/>
  <c r="H873" i="15"/>
  <c r="J873" i="15"/>
  <c r="D873" i="15"/>
  <c r="F874" i="15"/>
  <c r="G874" i="15"/>
  <c r="H874" i="15"/>
  <c r="J874" i="15"/>
  <c r="D874" i="15"/>
  <c r="F875" i="15"/>
  <c r="G875" i="15"/>
  <c r="H875" i="15"/>
  <c r="J875" i="15"/>
  <c r="D875" i="15"/>
  <c r="F876" i="15"/>
  <c r="G876" i="15"/>
  <c r="H876" i="15"/>
  <c r="J876" i="15"/>
  <c r="D876" i="15"/>
  <c r="F877" i="15"/>
  <c r="G877" i="15"/>
  <c r="H877" i="15"/>
  <c r="J877" i="15"/>
  <c r="D877" i="15"/>
  <c r="F878" i="15"/>
  <c r="G878" i="15"/>
  <c r="H878" i="15"/>
  <c r="J878" i="15"/>
  <c r="D878" i="15"/>
  <c r="F879" i="15"/>
  <c r="G879" i="15"/>
  <c r="H879" i="15"/>
  <c r="J879" i="15"/>
  <c r="D879" i="15"/>
  <c r="F880" i="15"/>
  <c r="G880" i="15"/>
  <c r="H880" i="15"/>
  <c r="J880" i="15"/>
  <c r="D880" i="15"/>
  <c r="F881" i="15"/>
  <c r="G881" i="15"/>
  <c r="H881" i="15"/>
  <c r="J881" i="15"/>
  <c r="D881" i="15"/>
  <c r="F882" i="15"/>
  <c r="G882" i="15"/>
  <c r="H882" i="15"/>
  <c r="J882" i="15"/>
  <c r="D882" i="15"/>
  <c r="F883" i="15"/>
  <c r="G883" i="15"/>
  <c r="H883" i="15"/>
  <c r="J883" i="15"/>
  <c r="D883" i="15"/>
  <c r="F884" i="15"/>
  <c r="G884" i="15"/>
  <c r="H884" i="15"/>
  <c r="J884" i="15"/>
  <c r="D884" i="15"/>
  <c r="F885" i="15"/>
  <c r="G885" i="15"/>
  <c r="H885" i="15"/>
  <c r="J885" i="15"/>
  <c r="D885" i="15"/>
  <c r="F886" i="15"/>
  <c r="G886" i="15"/>
  <c r="H886" i="15"/>
  <c r="J886" i="15"/>
  <c r="D886" i="15"/>
  <c r="F887" i="15"/>
  <c r="G887" i="15"/>
  <c r="H887" i="15"/>
  <c r="J887" i="15"/>
  <c r="D887" i="15"/>
  <c r="F888" i="15"/>
  <c r="G888" i="15"/>
  <c r="H888" i="15"/>
  <c r="J888" i="15"/>
  <c r="D888" i="15"/>
  <c r="F889" i="15"/>
  <c r="G889" i="15"/>
  <c r="H889" i="15"/>
  <c r="J889" i="15"/>
  <c r="D889" i="15"/>
  <c r="F890" i="15"/>
  <c r="G890" i="15"/>
  <c r="H890" i="15"/>
  <c r="J890" i="15"/>
  <c r="D890" i="15"/>
  <c r="F891" i="15"/>
  <c r="G891" i="15"/>
  <c r="H891" i="15"/>
  <c r="J891" i="15"/>
  <c r="D891" i="15"/>
  <c r="F892" i="15"/>
  <c r="G892" i="15"/>
  <c r="H892" i="15"/>
  <c r="J892" i="15"/>
  <c r="D892" i="15"/>
  <c r="F893" i="15"/>
  <c r="G893" i="15"/>
  <c r="H893" i="15"/>
  <c r="J893" i="15"/>
  <c r="D893" i="15"/>
  <c r="F894" i="15"/>
  <c r="G894" i="15"/>
  <c r="H894" i="15"/>
  <c r="J894" i="15"/>
  <c r="D894" i="15"/>
  <c r="F895" i="15"/>
  <c r="G895" i="15"/>
  <c r="H895" i="15"/>
  <c r="J895" i="15"/>
  <c r="D895" i="15"/>
  <c r="F896" i="15"/>
  <c r="G896" i="15"/>
  <c r="H896" i="15"/>
  <c r="J896" i="15"/>
  <c r="D896" i="15"/>
  <c r="F897" i="15"/>
  <c r="G897" i="15"/>
  <c r="H897" i="15"/>
  <c r="J897" i="15"/>
  <c r="D897" i="15"/>
  <c r="F898" i="15"/>
  <c r="G898" i="15"/>
  <c r="H898" i="15"/>
  <c r="J898" i="15"/>
  <c r="D898" i="15"/>
  <c r="F899" i="15"/>
  <c r="G899" i="15"/>
  <c r="H899" i="15"/>
  <c r="J899" i="15"/>
  <c r="D899" i="15"/>
  <c r="F900" i="15"/>
  <c r="G900" i="15"/>
  <c r="H900" i="15"/>
  <c r="J900" i="15"/>
  <c r="D900" i="15"/>
  <c r="F901" i="15"/>
  <c r="G901" i="15"/>
  <c r="H901" i="15"/>
  <c r="J901" i="15"/>
  <c r="D901" i="15"/>
  <c r="F902" i="15"/>
  <c r="G902" i="15"/>
  <c r="H902" i="15"/>
  <c r="J902" i="15"/>
  <c r="D902" i="15"/>
  <c r="F903" i="15"/>
  <c r="G903" i="15"/>
  <c r="H903" i="15"/>
  <c r="J903" i="15"/>
  <c r="D903" i="15"/>
  <c r="F904" i="15"/>
  <c r="G904" i="15"/>
  <c r="H904" i="15"/>
  <c r="J904" i="15"/>
  <c r="D904" i="15"/>
  <c r="F905" i="15"/>
  <c r="G905" i="15"/>
  <c r="H905" i="15"/>
  <c r="J905" i="15"/>
  <c r="D905" i="15"/>
  <c r="F906" i="15"/>
  <c r="G906" i="15"/>
  <c r="H906" i="15"/>
  <c r="J906" i="15"/>
  <c r="D906" i="15"/>
  <c r="F907" i="15"/>
  <c r="G907" i="15"/>
  <c r="H907" i="15"/>
  <c r="J907" i="15"/>
  <c r="D907" i="15"/>
  <c r="F908" i="15"/>
  <c r="G908" i="15"/>
  <c r="H908" i="15"/>
  <c r="J908" i="15"/>
  <c r="D908" i="15"/>
  <c r="F909" i="15"/>
  <c r="G909" i="15"/>
  <c r="H909" i="15"/>
  <c r="J909" i="15"/>
  <c r="D909" i="15"/>
  <c r="F910" i="15"/>
  <c r="G910" i="15"/>
  <c r="H910" i="15"/>
  <c r="J910" i="15"/>
  <c r="D910" i="15"/>
  <c r="F911" i="15"/>
  <c r="G911" i="15"/>
  <c r="H911" i="15"/>
  <c r="J911" i="15"/>
  <c r="D911" i="15"/>
  <c r="F912" i="15"/>
  <c r="G912" i="15"/>
  <c r="H912" i="15"/>
  <c r="J912" i="15"/>
  <c r="D912" i="15"/>
  <c r="F913" i="15"/>
  <c r="G913" i="15"/>
  <c r="H913" i="15"/>
  <c r="J913" i="15"/>
  <c r="D913" i="15"/>
  <c r="F914" i="15"/>
  <c r="G914" i="15"/>
  <c r="H914" i="15"/>
  <c r="J914" i="15"/>
  <c r="D914" i="15"/>
  <c r="F915" i="15"/>
  <c r="G915" i="15"/>
  <c r="H915" i="15"/>
  <c r="J915" i="15"/>
  <c r="D915" i="15"/>
  <c r="F916" i="15"/>
  <c r="G916" i="15"/>
  <c r="H916" i="15"/>
  <c r="J916" i="15"/>
  <c r="D916" i="15"/>
  <c r="F917" i="15"/>
  <c r="G917" i="15"/>
  <c r="H917" i="15"/>
  <c r="J917" i="15"/>
  <c r="D917" i="15"/>
  <c r="F918" i="15"/>
  <c r="G918" i="15"/>
  <c r="H918" i="15"/>
  <c r="J918" i="15"/>
  <c r="D918" i="15"/>
  <c r="F919" i="15"/>
  <c r="G919" i="15"/>
  <c r="H919" i="15"/>
  <c r="J919" i="15"/>
  <c r="D919" i="15"/>
  <c r="F920" i="15"/>
  <c r="G920" i="15"/>
  <c r="H920" i="15"/>
  <c r="J920" i="15"/>
  <c r="D920" i="15"/>
  <c r="F921" i="15"/>
  <c r="G921" i="15"/>
  <c r="H921" i="15"/>
  <c r="J921" i="15"/>
  <c r="D921" i="15"/>
  <c r="F922" i="15"/>
  <c r="G922" i="15"/>
  <c r="H922" i="15"/>
  <c r="J922" i="15"/>
  <c r="D922" i="15"/>
  <c r="F923" i="15"/>
  <c r="G923" i="15"/>
  <c r="H923" i="15"/>
  <c r="J923" i="15"/>
  <c r="D923" i="15"/>
  <c r="F924" i="15"/>
  <c r="G924" i="15"/>
  <c r="H924" i="15"/>
  <c r="J924" i="15"/>
  <c r="D924" i="15"/>
  <c r="F925" i="15"/>
  <c r="G925" i="15"/>
  <c r="H925" i="15"/>
  <c r="J925" i="15"/>
  <c r="D925" i="15"/>
  <c r="F926" i="15"/>
  <c r="G926" i="15"/>
  <c r="H926" i="15"/>
  <c r="J926" i="15"/>
  <c r="D926" i="15"/>
  <c r="F927" i="15"/>
  <c r="G927" i="15"/>
  <c r="H927" i="15"/>
  <c r="J927" i="15"/>
  <c r="D927" i="15"/>
  <c r="F928" i="15"/>
  <c r="G928" i="15"/>
  <c r="H928" i="15"/>
  <c r="J928" i="15"/>
  <c r="D928" i="15"/>
  <c r="F929" i="15"/>
  <c r="G929" i="15"/>
  <c r="H929" i="15"/>
  <c r="J929" i="15"/>
  <c r="D929" i="15"/>
  <c r="F930" i="15"/>
  <c r="G930" i="15"/>
  <c r="H930" i="15"/>
  <c r="J930" i="15"/>
  <c r="D930" i="15"/>
  <c r="F931" i="15"/>
  <c r="G931" i="15"/>
  <c r="H931" i="15"/>
  <c r="J931" i="15"/>
  <c r="D931" i="15"/>
  <c r="F932" i="15"/>
  <c r="G932" i="15"/>
  <c r="H932" i="15"/>
  <c r="J932" i="15"/>
  <c r="D932" i="15"/>
  <c r="F933" i="15"/>
  <c r="G933" i="15"/>
  <c r="H933" i="15"/>
  <c r="J933" i="15"/>
  <c r="D933" i="15"/>
  <c r="F934" i="15"/>
  <c r="G934" i="15"/>
  <c r="H934" i="15"/>
  <c r="J934" i="15"/>
  <c r="D934" i="15"/>
  <c r="F935" i="15"/>
  <c r="G935" i="15"/>
  <c r="H935" i="15"/>
  <c r="J935" i="15"/>
  <c r="D935" i="15"/>
  <c r="F936" i="15"/>
  <c r="G936" i="15"/>
  <c r="H936" i="15"/>
  <c r="J936" i="15"/>
  <c r="D936" i="15"/>
  <c r="F937" i="15"/>
  <c r="G937" i="15"/>
  <c r="H937" i="15"/>
  <c r="J937" i="15"/>
  <c r="D937" i="15"/>
  <c r="F938" i="15"/>
  <c r="G938" i="15"/>
  <c r="H938" i="15"/>
  <c r="J938" i="15"/>
  <c r="D938" i="15"/>
  <c r="F939" i="15"/>
  <c r="G939" i="15"/>
  <c r="H939" i="15"/>
  <c r="J939" i="15"/>
  <c r="D939" i="15"/>
  <c r="F940" i="15"/>
  <c r="G940" i="15"/>
  <c r="H940" i="15"/>
  <c r="J940" i="15"/>
  <c r="D940" i="15"/>
  <c r="F941" i="15"/>
  <c r="G941" i="15"/>
  <c r="H941" i="15"/>
  <c r="J941" i="15"/>
  <c r="D941" i="15"/>
  <c r="F942" i="15"/>
  <c r="G942" i="15"/>
  <c r="H942" i="15"/>
  <c r="J942" i="15"/>
  <c r="D942" i="15"/>
  <c r="F943" i="15"/>
  <c r="G943" i="15"/>
  <c r="H943" i="15"/>
  <c r="J943" i="15"/>
  <c r="D943" i="15"/>
  <c r="F944" i="15"/>
  <c r="G944" i="15"/>
  <c r="H944" i="15"/>
  <c r="J944" i="15"/>
  <c r="D944" i="15"/>
  <c r="F945" i="15"/>
  <c r="G945" i="15"/>
  <c r="H945" i="15"/>
  <c r="J945" i="15"/>
  <c r="D945" i="15"/>
  <c r="F946" i="15"/>
  <c r="G946" i="15"/>
  <c r="H946" i="15"/>
  <c r="J946" i="15"/>
  <c r="D946" i="15"/>
  <c r="F947" i="15"/>
  <c r="G947" i="15"/>
  <c r="H947" i="15"/>
  <c r="J947" i="15"/>
  <c r="D947" i="15"/>
  <c r="F948" i="15"/>
  <c r="G948" i="15"/>
  <c r="H948" i="15"/>
  <c r="J948" i="15"/>
  <c r="D948" i="15"/>
  <c r="F949" i="15"/>
  <c r="G949" i="15"/>
  <c r="H949" i="15"/>
  <c r="J949" i="15"/>
  <c r="D949" i="15"/>
  <c r="F950" i="15"/>
  <c r="G950" i="15"/>
  <c r="H950" i="15"/>
  <c r="J950" i="15"/>
  <c r="D950" i="15"/>
  <c r="F951" i="15"/>
  <c r="G951" i="15"/>
  <c r="H951" i="15"/>
  <c r="J951" i="15"/>
  <c r="D951" i="15"/>
  <c r="F952" i="15"/>
  <c r="G952" i="15"/>
  <c r="H952" i="15"/>
  <c r="J952" i="15"/>
  <c r="D952" i="15"/>
  <c r="F953" i="15"/>
  <c r="G953" i="15"/>
  <c r="H953" i="15"/>
  <c r="J953" i="15"/>
  <c r="D953" i="15"/>
  <c r="F954" i="15"/>
  <c r="G954" i="15"/>
  <c r="H954" i="15"/>
  <c r="J954" i="15"/>
  <c r="D954" i="15"/>
  <c r="F955" i="15"/>
  <c r="G955" i="15"/>
  <c r="H955" i="15"/>
  <c r="J955" i="15"/>
  <c r="D955" i="15"/>
  <c r="F956" i="15"/>
  <c r="G956" i="15"/>
  <c r="H956" i="15"/>
  <c r="J956" i="15"/>
  <c r="D956" i="15"/>
  <c r="F957" i="15"/>
  <c r="G957" i="15"/>
  <c r="H957" i="15"/>
  <c r="J957" i="15"/>
  <c r="D957" i="15"/>
  <c r="F958" i="15"/>
  <c r="G958" i="15"/>
  <c r="H958" i="15"/>
  <c r="J958" i="15"/>
  <c r="D958" i="15"/>
  <c r="F959" i="15"/>
  <c r="G959" i="15"/>
  <c r="H959" i="15"/>
  <c r="J959" i="15"/>
  <c r="D959" i="15"/>
  <c r="F960" i="15"/>
  <c r="G960" i="15"/>
  <c r="H960" i="15"/>
  <c r="J960" i="15"/>
  <c r="D960" i="15"/>
  <c r="F961" i="15"/>
  <c r="G961" i="15"/>
  <c r="H961" i="15"/>
  <c r="J961" i="15"/>
  <c r="D961" i="15"/>
  <c r="F962" i="15"/>
  <c r="G962" i="15"/>
  <c r="H962" i="15"/>
  <c r="J962" i="15"/>
  <c r="D962" i="15"/>
  <c r="F963" i="15"/>
  <c r="G963" i="15"/>
  <c r="H963" i="15"/>
  <c r="J963" i="15"/>
  <c r="D963" i="15"/>
  <c r="F964" i="15"/>
  <c r="G964" i="15"/>
  <c r="H964" i="15"/>
  <c r="J964" i="15"/>
  <c r="D964" i="15"/>
  <c r="F965" i="15"/>
  <c r="G965" i="15"/>
  <c r="H965" i="15"/>
  <c r="J965" i="15"/>
  <c r="D965" i="15"/>
  <c r="F966" i="15"/>
  <c r="G966" i="15"/>
  <c r="H966" i="15"/>
  <c r="J966" i="15"/>
  <c r="D966" i="15"/>
  <c r="F967" i="15"/>
  <c r="G967" i="15"/>
  <c r="H967" i="15"/>
  <c r="J967" i="15"/>
  <c r="D967" i="15"/>
  <c r="F968" i="15"/>
  <c r="G968" i="15"/>
  <c r="H968" i="15"/>
  <c r="J968" i="15"/>
  <c r="D968" i="15"/>
  <c r="F969" i="15"/>
  <c r="G969" i="15"/>
  <c r="H969" i="15"/>
  <c r="J969" i="15"/>
  <c r="D969" i="15"/>
  <c r="F970" i="15"/>
  <c r="G970" i="15"/>
  <c r="H970" i="15"/>
  <c r="J970" i="15"/>
  <c r="D970" i="15"/>
  <c r="F971" i="15"/>
  <c r="G971" i="15"/>
  <c r="H971" i="15"/>
  <c r="J971" i="15"/>
  <c r="D971" i="15"/>
  <c r="F972" i="15"/>
  <c r="G972" i="15"/>
  <c r="H972" i="15"/>
  <c r="J972" i="15"/>
  <c r="D972" i="15"/>
  <c r="F973" i="15"/>
  <c r="G973" i="15"/>
  <c r="H973" i="15"/>
  <c r="J973" i="15"/>
  <c r="I973" i="15"/>
  <c r="D973" i="15"/>
  <c r="F974" i="15"/>
  <c r="G974" i="15"/>
  <c r="H974" i="15"/>
  <c r="J974" i="15"/>
  <c r="D974" i="15"/>
  <c r="F975" i="15"/>
  <c r="G975" i="15"/>
  <c r="H975" i="15"/>
  <c r="J975" i="15"/>
  <c r="D975" i="15"/>
  <c r="F976" i="15"/>
  <c r="G976" i="15"/>
  <c r="H976" i="15"/>
  <c r="J976" i="15"/>
  <c r="I976" i="15"/>
  <c r="D976" i="15"/>
  <c r="F977" i="15"/>
  <c r="G977" i="15"/>
  <c r="H977" i="15"/>
  <c r="J977" i="15"/>
  <c r="D977" i="15"/>
  <c r="F978" i="15"/>
  <c r="G978" i="15"/>
  <c r="H978" i="15"/>
  <c r="J978" i="15"/>
  <c r="D978" i="15"/>
  <c r="F979" i="15"/>
  <c r="G979" i="15"/>
  <c r="H979" i="15"/>
  <c r="J979" i="15"/>
  <c r="D979" i="15"/>
  <c r="F980" i="15"/>
  <c r="G980" i="15"/>
  <c r="H980" i="15"/>
  <c r="J980" i="15"/>
  <c r="D980" i="15"/>
  <c r="F981" i="15"/>
  <c r="G981" i="15"/>
  <c r="H981" i="15"/>
  <c r="J981" i="15"/>
  <c r="D981" i="15"/>
  <c r="F982" i="15"/>
  <c r="G982" i="15"/>
  <c r="H982" i="15"/>
  <c r="J982" i="15"/>
  <c r="D982" i="15"/>
  <c r="F983" i="15"/>
  <c r="G983" i="15"/>
  <c r="H983" i="15"/>
  <c r="J983" i="15"/>
  <c r="D983" i="15"/>
  <c r="F984" i="15"/>
  <c r="G984" i="15"/>
  <c r="H984" i="15"/>
  <c r="J984" i="15"/>
  <c r="D984" i="15"/>
  <c r="F985" i="15"/>
  <c r="G985" i="15"/>
  <c r="H985" i="15"/>
  <c r="J985" i="15"/>
  <c r="D985" i="15"/>
  <c r="F986" i="15"/>
  <c r="G986" i="15"/>
  <c r="H986" i="15"/>
  <c r="J986" i="15"/>
  <c r="D986" i="15"/>
  <c r="F987" i="15"/>
  <c r="G987" i="15"/>
  <c r="H987" i="15"/>
  <c r="J987" i="15"/>
  <c r="D987" i="15"/>
  <c r="F988" i="15"/>
  <c r="G988" i="15"/>
  <c r="H988" i="15"/>
  <c r="J988" i="15"/>
  <c r="D988" i="15"/>
  <c r="F989" i="15"/>
  <c r="G989" i="15"/>
  <c r="H989" i="15"/>
  <c r="J989" i="15"/>
  <c r="D989" i="15"/>
  <c r="F990" i="15"/>
  <c r="G990" i="15"/>
  <c r="H990" i="15"/>
  <c r="J990" i="15"/>
  <c r="D990" i="15"/>
  <c r="F991" i="15"/>
  <c r="G991" i="15"/>
  <c r="H991" i="15"/>
  <c r="J991" i="15"/>
  <c r="D991" i="15"/>
  <c r="F992" i="15"/>
  <c r="G992" i="15"/>
  <c r="H992" i="15"/>
  <c r="J992" i="15"/>
  <c r="D992" i="15"/>
  <c r="F993" i="15"/>
  <c r="G993" i="15"/>
  <c r="H993" i="15"/>
  <c r="J993" i="15"/>
  <c r="D993" i="15"/>
  <c r="F994" i="15"/>
  <c r="G994" i="15"/>
  <c r="H994" i="15"/>
  <c r="J994" i="15"/>
  <c r="D994" i="15"/>
  <c r="F995" i="15"/>
  <c r="G995" i="15"/>
  <c r="H995" i="15"/>
  <c r="J995" i="15"/>
  <c r="D995" i="15"/>
  <c r="F996" i="15"/>
  <c r="G996" i="15"/>
  <c r="H996" i="15"/>
  <c r="J996" i="15"/>
  <c r="D996" i="15"/>
  <c r="F997" i="15"/>
  <c r="G997" i="15"/>
  <c r="H997" i="15"/>
  <c r="J997" i="15"/>
  <c r="D997" i="15"/>
  <c r="F998" i="15"/>
  <c r="G998" i="15"/>
  <c r="H998" i="15"/>
  <c r="J998" i="15"/>
  <c r="D998" i="15"/>
  <c r="F999" i="15"/>
  <c r="G999" i="15"/>
  <c r="H999" i="15"/>
  <c r="J999" i="15"/>
  <c r="D999" i="15"/>
  <c r="F1000" i="15"/>
  <c r="G1000" i="15"/>
  <c r="H1000" i="15"/>
  <c r="J1000" i="15"/>
  <c r="D1000" i="15"/>
  <c r="F1001" i="15"/>
  <c r="G1001" i="15"/>
  <c r="H1001" i="15"/>
  <c r="J1001" i="15"/>
  <c r="D1001" i="15"/>
  <c r="F1002" i="15"/>
  <c r="G1002" i="15"/>
  <c r="H1002" i="15"/>
  <c r="J1002" i="15"/>
  <c r="D1002" i="15"/>
  <c r="F1003" i="15"/>
  <c r="G1003" i="15"/>
  <c r="H1003" i="15"/>
  <c r="J1003" i="15"/>
  <c r="D1003" i="15"/>
  <c r="F1004" i="15"/>
  <c r="G1004" i="15"/>
  <c r="H1004" i="15"/>
  <c r="J1004" i="15"/>
  <c r="D1004" i="15"/>
  <c r="F1005" i="15"/>
  <c r="G1005" i="15"/>
  <c r="H1005" i="15"/>
  <c r="J1005" i="15"/>
  <c r="D1005" i="15"/>
  <c r="F1006" i="15"/>
  <c r="G1006" i="15"/>
  <c r="H1006" i="15"/>
  <c r="J1006" i="15"/>
  <c r="D1006" i="15"/>
  <c r="F1007" i="15"/>
  <c r="G1007" i="15"/>
  <c r="H1007" i="15"/>
  <c r="J1007" i="15"/>
  <c r="D1007" i="15"/>
  <c r="F1008" i="15"/>
  <c r="G1008" i="15"/>
  <c r="H1008" i="15"/>
  <c r="J1008" i="15"/>
  <c r="D1008" i="15"/>
  <c r="F1009" i="15"/>
  <c r="G1009" i="15"/>
  <c r="H1009" i="15"/>
  <c r="J1009" i="15"/>
  <c r="D1009" i="15"/>
  <c r="F1010" i="15"/>
  <c r="G1010" i="15"/>
  <c r="H1010" i="15"/>
  <c r="J1010" i="15"/>
  <c r="D1010" i="15"/>
  <c r="F1011" i="15"/>
  <c r="G1011" i="15"/>
  <c r="H1011" i="15"/>
  <c r="J1011" i="15"/>
  <c r="D1011" i="15"/>
  <c r="F1012" i="15"/>
  <c r="G1012" i="15"/>
  <c r="H1012" i="15"/>
  <c r="J1012" i="15"/>
  <c r="D1012" i="15"/>
  <c r="F1013" i="15"/>
  <c r="G1013" i="15"/>
  <c r="H1013" i="15"/>
  <c r="J1013" i="15"/>
  <c r="D1013" i="15"/>
  <c r="F1014" i="15"/>
  <c r="G1014" i="15"/>
  <c r="H1014" i="15"/>
  <c r="J1014" i="15"/>
  <c r="D1014" i="15"/>
  <c r="F1015" i="15"/>
  <c r="G1015" i="15"/>
  <c r="H1015" i="15"/>
  <c r="J1015" i="15"/>
  <c r="D1015" i="15"/>
  <c r="F1016" i="15"/>
  <c r="G1016" i="15"/>
  <c r="H1016" i="15"/>
  <c r="J1016" i="15"/>
  <c r="D1016" i="15"/>
  <c r="F1017" i="15"/>
  <c r="G1017" i="15"/>
  <c r="H1017" i="15"/>
  <c r="J1017" i="15"/>
  <c r="D1017" i="15"/>
  <c r="F1018" i="15"/>
  <c r="G1018" i="15"/>
  <c r="H1018" i="15"/>
  <c r="J1018" i="15"/>
  <c r="D1018" i="15"/>
  <c r="F1019" i="15"/>
  <c r="G1019" i="15"/>
  <c r="H1019" i="15"/>
  <c r="J1019" i="15"/>
  <c r="D1019" i="15"/>
  <c r="F1020" i="15"/>
  <c r="G1020" i="15"/>
  <c r="H1020" i="15"/>
  <c r="J1020" i="15"/>
  <c r="D1020" i="15"/>
  <c r="F1021" i="15"/>
  <c r="G1021" i="15"/>
  <c r="H1021" i="15"/>
  <c r="J1021" i="15"/>
  <c r="D1021" i="15"/>
  <c r="F1022" i="15"/>
  <c r="G1022" i="15"/>
  <c r="H1022" i="15"/>
  <c r="J1022" i="15"/>
  <c r="D1022" i="15"/>
  <c r="F1023" i="15"/>
  <c r="G1023" i="15"/>
  <c r="H1023" i="15"/>
  <c r="J1023" i="15"/>
  <c r="D1023" i="15"/>
  <c r="F1024" i="15"/>
  <c r="G1024" i="15"/>
  <c r="H1024" i="15"/>
  <c r="J1024" i="15"/>
  <c r="D1024" i="15"/>
  <c r="F1025" i="15"/>
  <c r="G1025" i="15"/>
  <c r="H1025" i="15"/>
  <c r="J1025" i="15"/>
  <c r="D1025" i="15"/>
  <c r="F1026" i="15"/>
  <c r="G1026" i="15"/>
  <c r="H1026" i="15"/>
  <c r="J1026" i="15"/>
  <c r="D1026" i="15"/>
  <c r="F1027" i="15"/>
  <c r="G1027" i="15"/>
  <c r="H1027" i="15"/>
  <c r="J1027" i="15"/>
  <c r="D1027" i="15"/>
  <c r="F1028" i="15"/>
  <c r="G1028" i="15"/>
  <c r="H1028" i="15"/>
  <c r="J1028" i="15"/>
  <c r="D1028" i="15"/>
  <c r="F1029" i="15"/>
  <c r="G1029" i="15"/>
  <c r="H1029" i="15"/>
  <c r="J1029" i="15"/>
  <c r="D1029" i="15"/>
  <c r="F1030" i="15"/>
  <c r="G1030" i="15"/>
  <c r="H1030" i="15"/>
  <c r="J1030" i="15"/>
  <c r="D1030" i="15"/>
  <c r="F1031" i="15"/>
  <c r="G1031" i="15"/>
  <c r="H1031" i="15"/>
  <c r="J1031" i="15"/>
  <c r="D1031" i="15"/>
  <c r="F1032" i="15"/>
  <c r="G1032" i="15"/>
  <c r="H1032" i="15"/>
  <c r="J1032" i="15"/>
  <c r="D1032" i="15"/>
  <c r="F1033" i="15"/>
  <c r="G1033" i="15"/>
  <c r="H1033" i="15"/>
  <c r="J1033" i="15"/>
  <c r="D1033" i="15"/>
  <c r="F1034" i="15"/>
  <c r="G1034" i="15"/>
  <c r="H1034" i="15"/>
  <c r="J1034" i="15"/>
  <c r="D1034" i="15"/>
  <c r="F1035" i="15"/>
  <c r="G1035" i="15"/>
  <c r="H1035" i="15"/>
  <c r="J1035" i="15"/>
  <c r="D1035" i="15"/>
  <c r="F1036" i="15"/>
  <c r="G1036" i="15"/>
  <c r="H1036" i="15"/>
  <c r="J1036" i="15"/>
  <c r="D1036" i="15"/>
  <c r="F1037" i="15"/>
  <c r="G1037" i="15"/>
  <c r="H1037" i="15"/>
  <c r="J1037" i="15"/>
  <c r="D1037" i="15"/>
  <c r="F1038" i="15"/>
  <c r="G1038" i="15"/>
  <c r="H1038" i="15"/>
  <c r="J1038" i="15"/>
  <c r="D1038" i="15"/>
  <c r="F1039" i="15"/>
  <c r="G1039" i="15"/>
  <c r="H1039" i="15"/>
  <c r="J1039" i="15"/>
  <c r="D1039" i="15"/>
  <c r="F1040" i="15"/>
  <c r="G1040" i="15"/>
  <c r="H1040" i="15"/>
  <c r="J1040" i="15"/>
  <c r="D1040" i="15"/>
  <c r="F1041" i="15"/>
  <c r="G1041" i="15"/>
  <c r="H1041" i="15"/>
  <c r="J1041" i="15"/>
  <c r="D1041" i="15"/>
  <c r="F1042" i="15"/>
  <c r="G1042" i="15"/>
  <c r="H1042" i="15"/>
  <c r="J1042" i="15"/>
  <c r="D1042" i="15"/>
  <c r="F1043" i="15"/>
  <c r="G1043" i="15"/>
  <c r="H1043" i="15"/>
  <c r="J1043" i="15"/>
  <c r="D1043" i="15"/>
  <c r="F1044" i="15"/>
  <c r="G1044" i="15"/>
  <c r="H1044" i="15"/>
  <c r="J1044" i="15"/>
  <c r="D1044" i="15"/>
  <c r="F1045" i="15"/>
  <c r="G1045" i="15"/>
  <c r="H1045" i="15"/>
  <c r="J1045" i="15"/>
  <c r="D1045" i="15"/>
  <c r="F1046" i="15"/>
  <c r="G1046" i="15"/>
  <c r="H1046" i="15"/>
  <c r="J1046" i="15"/>
  <c r="D1046" i="15"/>
  <c r="F1047" i="15"/>
  <c r="G1047" i="15"/>
  <c r="H1047" i="15"/>
  <c r="J1047" i="15"/>
  <c r="D1047" i="15"/>
  <c r="F1048" i="15"/>
  <c r="G1048" i="15"/>
  <c r="H1048" i="15"/>
  <c r="J1048" i="15"/>
  <c r="D1048" i="15"/>
  <c r="F1049" i="15"/>
  <c r="G1049" i="15"/>
  <c r="H1049" i="15"/>
  <c r="J1049" i="15"/>
  <c r="D1049" i="15"/>
  <c r="F1050" i="15"/>
  <c r="G1050" i="15"/>
  <c r="H1050" i="15"/>
  <c r="J1050" i="15"/>
  <c r="D1050" i="15"/>
  <c r="F1051" i="15"/>
  <c r="G1051" i="15"/>
  <c r="H1051" i="15"/>
  <c r="J1051" i="15"/>
  <c r="D1051" i="15"/>
  <c r="F1052" i="15"/>
  <c r="G1052" i="15"/>
  <c r="H1052" i="15"/>
  <c r="J1052" i="15"/>
  <c r="D1052" i="15"/>
  <c r="F1053" i="15"/>
  <c r="G1053" i="15"/>
  <c r="H1053" i="15"/>
  <c r="J1053" i="15"/>
  <c r="D1053" i="15"/>
  <c r="F1054" i="15"/>
  <c r="G1054" i="15"/>
  <c r="H1054" i="15"/>
  <c r="J1054" i="15"/>
  <c r="D1054" i="15"/>
  <c r="F1055" i="15"/>
  <c r="G1055" i="15"/>
  <c r="H1055" i="15"/>
  <c r="J1055" i="15"/>
  <c r="D1055" i="15"/>
  <c r="F1056" i="15"/>
  <c r="G1056" i="15"/>
  <c r="H1056" i="15"/>
  <c r="J1056" i="15"/>
  <c r="D1056" i="15"/>
  <c r="F1057" i="15"/>
  <c r="G1057" i="15"/>
  <c r="H1057" i="15"/>
  <c r="J1057" i="15"/>
  <c r="D1057" i="15"/>
  <c r="F1058" i="15"/>
  <c r="G1058" i="15"/>
  <c r="H1058" i="15"/>
  <c r="J1058" i="15"/>
  <c r="D1058" i="15"/>
  <c r="F1059" i="15"/>
  <c r="G1059" i="15"/>
  <c r="H1059" i="15"/>
  <c r="J1059" i="15"/>
  <c r="D1059" i="15"/>
  <c r="F1060" i="15"/>
  <c r="G1060" i="15"/>
  <c r="H1060" i="15"/>
  <c r="J1060" i="15"/>
  <c r="D1060" i="15"/>
  <c r="F1061" i="15"/>
  <c r="G1061" i="15"/>
  <c r="H1061" i="15"/>
  <c r="J1061" i="15"/>
  <c r="D1061" i="15"/>
  <c r="F1062" i="15"/>
  <c r="G1062" i="15"/>
  <c r="H1062" i="15"/>
  <c r="J1062" i="15"/>
  <c r="D1062" i="15"/>
  <c r="F1063" i="15"/>
  <c r="G1063" i="15"/>
  <c r="H1063" i="15"/>
  <c r="J1063" i="15"/>
  <c r="D1063" i="15"/>
  <c r="F1064" i="15"/>
  <c r="G1064" i="15"/>
  <c r="H1064" i="15"/>
  <c r="J1064" i="15"/>
  <c r="D1064" i="15"/>
  <c r="F1065" i="15"/>
  <c r="F11" i="19" s="1"/>
  <c r="G1065" i="15"/>
  <c r="G11" i="19" s="1"/>
  <c r="H1065" i="15"/>
  <c r="J1065" i="15"/>
  <c r="J12" i="18" s="1"/>
  <c r="J24" i="18" s="1"/>
  <c r="D1065" i="15"/>
  <c r="D11" i="19" s="1"/>
  <c r="F1066" i="15"/>
  <c r="G1066" i="15"/>
  <c r="H1066" i="15"/>
  <c r="J1066" i="15"/>
  <c r="D1066" i="15"/>
  <c r="F1067" i="15"/>
  <c r="G1067" i="15"/>
  <c r="H1067" i="15"/>
  <c r="J1067" i="15"/>
  <c r="D1067" i="15"/>
  <c r="F10" i="8"/>
  <c r="F10" i="15" s="1"/>
  <c r="G10" i="8"/>
  <c r="G10" i="15" s="1"/>
  <c r="H10" i="8"/>
  <c r="H10" i="15" s="1"/>
  <c r="J10" i="8"/>
  <c r="I10" i="8" s="1"/>
  <c r="I10" i="15" s="1"/>
  <c r="D10" i="8"/>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L12" i="18" s="1"/>
  <c r="K1066" i="15"/>
  <c r="K1067" i="15"/>
  <c r="K10" i="15"/>
  <c r="E11" i="15"/>
  <c r="M11" i="15"/>
  <c r="N11" i="15"/>
  <c r="O11" i="15"/>
  <c r="P11" i="15"/>
  <c r="S11" i="15"/>
  <c r="E12" i="15"/>
  <c r="M12" i="15"/>
  <c r="N12" i="15"/>
  <c r="O12" i="15"/>
  <c r="P12" i="15"/>
  <c r="S12" i="15"/>
  <c r="E13" i="15"/>
  <c r="M13" i="15"/>
  <c r="N13" i="15"/>
  <c r="O13" i="15"/>
  <c r="P13" i="15"/>
  <c r="S13" i="15"/>
  <c r="E14" i="15"/>
  <c r="M14" i="15"/>
  <c r="N14" i="15"/>
  <c r="O14" i="15"/>
  <c r="P14" i="15"/>
  <c r="S14" i="15"/>
  <c r="E15" i="15"/>
  <c r="M15" i="15"/>
  <c r="N15" i="15"/>
  <c r="O15" i="15"/>
  <c r="P15" i="15"/>
  <c r="S15" i="15"/>
  <c r="E16" i="15"/>
  <c r="M16" i="15"/>
  <c r="N16" i="15"/>
  <c r="O16" i="15"/>
  <c r="P16" i="15"/>
  <c r="S16" i="15"/>
  <c r="E17" i="15"/>
  <c r="M17" i="15"/>
  <c r="N17" i="15"/>
  <c r="O17" i="15"/>
  <c r="P17" i="15"/>
  <c r="S17" i="15"/>
  <c r="E18" i="15"/>
  <c r="M18" i="15"/>
  <c r="N18" i="15"/>
  <c r="O18" i="15"/>
  <c r="P18" i="15"/>
  <c r="S18" i="15"/>
  <c r="E19" i="15"/>
  <c r="M19" i="15"/>
  <c r="N19" i="15"/>
  <c r="O19" i="15"/>
  <c r="P19" i="15"/>
  <c r="S19" i="15"/>
  <c r="E20" i="15"/>
  <c r="M20" i="15"/>
  <c r="N20" i="15"/>
  <c r="O20" i="15"/>
  <c r="P20" i="15"/>
  <c r="S20" i="15"/>
  <c r="E21" i="15"/>
  <c r="M21" i="15"/>
  <c r="N21" i="15"/>
  <c r="O21" i="15"/>
  <c r="P21" i="15"/>
  <c r="S21" i="15"/>
  <c r="E22" i="15"/>
  <c r="M22" i="15"/>
  <c r="N22" i="15"/>
  <c r="O22" i="15"/>
  <c r="P22" i="15"/>
  <c r="S22" i="15"/>
  <c r="E23" i="15"/>
  <c r="M23" i="15"/>
  <c r="N23" i="15"/>
  <c r="O23" i="15"/>
  <c r="P23" i="15"/>
  <c r="S23" i="15"/>
  <c r="E24" i="15"/>
  <c r="M24" i="15"/>
  <c r="N24" i="15"/>
  <c r="O24" i="15"/>
  <c r="P24" i="15"/>
  <c r="S24" i="15"/>
  <c r="E25" i="15"/>
  <c r="M25" i="15"/>
  <c r="N25" i="15"/>
  <c r="O25" i="15"/>
  <c r="P25" i="15"/>
  <c r="S25" i="15"/>
  <c r="E26" i="15"/>
  <c r="M26" i="15"/>
  <c r="N26" i="15"/>
  <c r="O26" i="15"/>
  <c r="P26" i="15"/>
  <c r="S26" i="15"/>
  <c r="E27" i="15"/>
  <c r="M27" i="15"/>
  <c r="N27" i="15"/>
  <c r="O27" i="15"/>
  <c r="P27" i="15"/>
  <c r="S27" i="15"/>
  <c r="E28" i="15"/>
  <c r="M28" i="15"/>
  <c r="N28" i="15"/>
  <c r="O28" i="15"/>
  <c r="P28" i="15"/>
  <c r="S28" i="15"/>
  <c r="E29" i="15"/>
  <c r="M29" i="15"/>
  <c r="N29" i="15"/>
  <c r="O29" i="15"/>
  <c r="P29" i="15"/>
  <c r="S29" i="15"/>
  <c r="E30" i="15"/>
  <c r="M30" i="15"/>
  <c r="N30" i="15"/>
  <c r="O30" i="15"/>
  <c r="P30" i="15"/>
  <c r="S30" i="15"/>
  <c r="E31" i="15"/>
  <c r="M31" i="15"/>
  <c r="N31" i="15"/>
  <c r="O31" i="15"/>
  <c r="P31" i="15"/>
  <c r="S31" i="15"/>
  <c r="E32" i="15"/>
  <c r="M32" i="15"/>
  <c r="N32" i="15"/>
  <c r="O32" i="15"/>
  <c r="P32" i="15"/>
  <c r="S32" i="15"/>
  <c r="E33" i="15"/>
  <c r="M33" i="15"/>
  <c r="N33" i="15"/>
  <c r="O33" i="15"/>
  <c r="P33" i="15"/>
  <c r="S33" i="15"/>
  <c r="E34" i="15"/>
  <c r="M34" i="15"/>
  <c r="N34" i="15"/>
  <c r="O34" i="15"/>
  <c r="P34" i="15"/>
  <c r="S34" i="15"/>
  <c r="E35" i="15"/>
  <c r="M35" i="15"/>
  <c r="N35" i="15"/>
  <c r="O35" i="15"/>
  <c r="P35" i="15"/>
  <c r="S35" i="15"/>
  <c r="E36" i="15"/>
  <c r="M36" i="15"/>
  <c r="N36" i="15"/>
  <c r="O36" i="15"/>
  <c r="P36" i="15"/>
  <c r="S36" i="15"/>
  <c r="E37" i="15"/>
  <c r="M37" i="15"/>
  <c r="N37" i="15"/>
  <c r="O37" i="15"/>
  <c r="P37" i="15"/>
  <c r="S37" i="15"/>
  <c r="E38" i="15"/>
  <c r="M38" i="15"/>
  <c r="N38" i="15"/>
  <c r="O38" i="15"/>
  <c r="P38" i="15"/>
  <c r="S38" i="15"/>
  <c r="E39" i="15"/>
  <c r="M39" i="15"/>
  <c r="N39" i="15"/>
  <c r="O39" i="15"/>
  <c r="P39" i="15"/>
  <c r="S39" i="15"/>
  <c r="E40" i="15"/>
  <c r="M40" i="15"/>
  <c r="N40" i="15"/>
  <c r="O40" i="15"/>
  <c r="P40" i="15"/>
  <c r="S40" i="15"/>
  <c r="E41" i="15"/>
  <c r="M41" i="15"/>
  <c r="N41" i="15"/>
  <c r="O41" i="15"/>
  <c r="P41" i="15"/>
  <c r="S41" i="15"/>
  <c r="E42" i="15"/>
  <c r="M42" i="15"/>
  <c r="N42" i="15"/>
  <c r="O42" i="15"/>
  <c r="P42" i="15"/>
  <c r="S42" i="15"/>
  <c r="E43" i="15"/>
  <c r="M43" i="15"/>
  <c r="N43" i="15"/>
  <c r="O43" i="15"/>
  <c r="P43" i="15"/>
  <c r="S43" i="15"/>
  <c r="E44" i="15"/>
  <c r="M44" i="15"/>
  <c r="N44" i="15"/>
  <c r="O44" i="15"/>
  <c r="P44" i="15"/>
  <c r="S44" i="15"/>
  <c r="E45" i="15"/>
  <c r="M45" i="15"/>
  <c r="N45" i="15"/>
  <c r="O45" i="15"/>
  <c r="P45" i="15"/>
  <c r="S45" i="15"/>
  <c r="E46" i="15"/>
  <c r="M46" i="15"/>
  <c r="N46" i="15"/>
  <c r="O46" i="15"/>
  <c r="P46" i="15"/>
  <c r="S46" i="15"/>
  <c r="E47" i="15"/>
  <c r="M47" i="15"/>
  <c r="N47" i="15"/>
  <c r="O47" i="15"/>
  <c r="P47" i="15"/>
  <c r="S47" i="15"/>
  <c r="E48" i="15"/>
  <c r="M48" i="15"/>
  <c r="N48" i="15"/>
  <c r="O48" i="15"/>
  <c r="P48" i="15"/>
  <c r="S48" i="15"/>
  <c r="E49" i="15"/>
  <c r="M49" i="15"/>
  <c r="N49" i="15"/>
  <c r="O49" i="15"/>
  <c r="P49" i="15"/>
  <c r="S49" i="15"/>
  <c r="E50" i="15"/>
  <c r="M50" i="15"/>
  <c r="N50" i="15"/>
  <c r="O50" i="15"/>
  <c r="P50" i="15"/>
  <c r="S50" i="15"/>
  <c r="E51" i="15"/>
  <c r="M51" i="15"/>
  <c r="N51" i="15"/>
  <c r="O51" i="15"/>
  <c r="P51" i="15"/>
  <c r="S51" i="15"/>
  <c r="E52" i="15"/>
  <c r="M52" i="15"/>
  <c r="N52" i="15"/>
  <c r="O52" i="15"/>
  <c r="P52" i="15"/>
  <c r="S52" i="15"/>
  <c r="E53" i="15"/>
  <c r="M53" i="15"/>
  <c r="N53" i="15"/>
  <c r="O53" i="15"/>
  <c r="P53" i="15"/>
  <c r="S53" i="15"/>
  <c r="E54" i="15"/>
  <c r="M54" i="15"/>
  <c r="N54" i="15"/>
  <c r="O54" i="15"/>
  <c r="P54" i="15"/>
  <c r="S54" i="15"/>
  <c r="E55" i="15"/>
  <c r="M55" i="15"/>
  <c r="N55" i="15"/>
  <c r="O55" i="15"/>
  <c r="P55" i="15"/>
  <c r="S55" i="15"/>
  <c r="E56" i="15"/>
  <c r="M56" i="15"/>
  <c r="N56" i="15"/>
  <c r="O56" i="15"/>
  <c r="P56" i="15"/>
  <c r="S56" i="15"/>
  <c r="E57" i="15"/>
  <c r="M57" i="15"/>
  <c r="N57" i="15"/>
  <c r="O57" i="15"/>
  <c r="P57" i="15"/>
  <c r="S57" i="15"/>
  <c r="E58" i="15"/>
  <c r="M58" i="15"/>
  <c r="N58" i="15"/>
  <c r="O58" i="15"/>
  <c r="P58" i="15"/>
  <c r="S58" i="15"/>
  <c r="E59" i="15"/>
  <c r="M59" i="15"/>
  <c r="N59" i="15"/>
  <c r="O59" i="15"/>
  <c r="P59" i="15"/>
  <c r="S59" i="15"/>
  <c r="E60" i="15"/>
  <c r="M60" i="15"/>
  <c r="N60" i="15"/>
  <c r="O60" i="15"/>
  <c r="P60" i="15"/>
  <c r="S60" i="15"/>
  <c r="E61" i="15"/>
  <c r="M61" i="15"/>
  <c r="N61" i="15"/>
  <c r="O61" i="15"/>
  <c r="P61" i="15"/>
  <c r="S61" i="15"/>
  <c r="E62" i="15"/>
  <c r="M62" i="15"/>
  <c r="N62" i="15"/>
  <c r="O62" i="15"/>
  <c r="P62" i="15"/>
  <c r="S62" i="15"/>
  <c r="E63" i="15"/>
  <c r="M63" i="15"/>
  <c r="N63" i="15"/>
  <c r="O63" i="15"/>
  <c r="P63" i="15"/>
  <c r="S63" i="15"/>
  <c r="E64" i="15"/>
  <c r="M64" i="15"/>
  <c r="N64" i="15"/>
  <c r="O64" i="15"/>
  <c r="P64" i="15"/>
  <c r="S64" i="15"/>
  <c r="E65" i="15"/>
  <c r="M65" i="15"/>
  <c r="N65" i="15"/>
  <c r="O65" i="15"/>
  <c r="P65" i="15"/>
  <c r="S65" i="15"/>
  <c r="E66" i="15"/>
  <c r="M66" i="15"/>
  <c r="N66" i="15"/>
  <c r="O66" i="15"/>
  <c r="P66" i="15"/>
  <c r="S66" i="15"/>
  <c r="E67" i="15"/>
  <c r="M67" i="15"/>
  <c r="N67" i="15"/>
  <c r="O67" i="15"/>
  <c r="P67" i="15"/>
  <c r="S67" i="15"/>
  <c r="E68" i="15"/>
  <c r="M68" i="15"/>
  <c r="N68" i="15"/>
  <c r="O68" i="15"/>
  <c r="P68" i="15"/>
  <c r="S68" i="15"/>
  <c r="E69" i="15"/>
  <c r="M69" i="15"/>
  <c r="N69" i="15"/>
  <c r="O69" i="15"/>
  <c r="P69" i="15"/>
  <c r="S69" i="15"/>
  <c r="E70" i="15"/>
  <c r="M70" i="15"/>
  <c r="N70" i="15"/>
  <c r="O70" i="15"/>
  <c r="P70" i="15"/>
  <c r="S70" i="15"/>
  <c r="E71" i="15"/>
  <c r="M71" i="15"/>
  <c r="N71" i="15"/>
  <c r="O71" i="15"/>
  <c r="P71" i="15"/>
  <c r="S71" i="15"/>
  <c r="E72" i="15"/>
  <c r="M72" i="15"/>
  <c r="N72" i="15"/>
  <c r="O72" i="15"/>
  <c r="P72" i="15"/>
  <c r="S72" i="15"/>
  <c r="E73" i="15"/>
  <c r="M73" i="15"/>
  <c r="N73" i="15"/>
  <c r="O73" i="15"/>
  <c r="P73" i="15"/>
  <c r="S73" i="15"/>
  <c r="E74" i="15"/>
  <c r="M74" i="15"/>
  <c r="N74" i="15"/>
  <c r="O74" i="15"/>
  <c r="P74" i="15"/>
  <c r="S74" i="15"/>
  <c r="E75" i="15"/>
  <c r="M75" i="15"/>
  <c r="N75" i="15"/>
  <c r="O75" i="15"/>
  <c r="P75" i="15"/>
  <c r="S75" i="15"/>
  <c r="E76" i="15"/>
  <c r="M76" i="15"/>
  <c r="N76" i="15"/>
  <c r="O76" i="15"/>
  <c r="P76" i="15"/>
  <c r="S76" i="15"/>
  <c r="E77" i="15"/>
  <c r="M77" i="15"/>
  <c r="N77" i="15"/>
  <c r="O77" i="15"/>
  <c r="P77" i="15"/>
  <c r="S77" i="15"/>
  <c r="E78" i="15"/>
  <c r="M78" i="15"/>
  <c r="N78" i="15"/>
  <c r="O78" i="15"/>
  <c r="P78" i="15"/>
  <c r="S78" i="15"/>
  <c r="E79" i="15"/>
  <c r="M79" i="15"/>
  <c r="N79" i="15"/>
  <c r="O79" i="15"/>
  <c r="P79" i="15"/>
  <c r="S79" i="15"/>
  <c r="E80" i="15"/>
  <c r="M80" i="15"/>
  <c r="N80" i="15"/>
  <c r="O80" i="15"/>
  <c r="P80" i="15"/>
  <c r="S80" i="15"/>
  <c r="E81" i="15"/>
  <c r="M81" i="15"/>
  <c r="N81" i="15"/>
  <c r="O81" i="15"/>
  <c r="P81" i="15"/>
  <c r="S81" i="15"/>
  <c r="E82" i="15"/>
  <c r="M82" i="15"/>
  <c r="N82" i="15"/>
  <c r="O82" i="15"/>
  <c r="P82" i="15"/>
  <c r="S82" i="15"/>
  <c r="E83" i="15"/>
  <c r="M83" i="15"/>
  <c r="N83" i="15"/>
  <c r="O83" i="15"/>
  <c r="P83" i="15"/>
  <c r="S83" i="15"/>
  <c r="E84" i="15"/>
  <c r="M84" i="15"/>
  <c r="N84" i="15"/>
  <c r="O84" i="15"/>
  <c r="P84" i="15"/>
  <c r="S84" i="15"/>
  <c r="E85" i="15"/>
  <c r="M85" i="15"/>
  <c r="N85" i="15"/>
  <c r="O85" i="15"/>
  <c r="P85" i="15"/>
  <c r="S85" i="15"/>
  <c r="E86" i="15"/>
  <c r="M86" i="15"/>
  <c r="N86" i="15"/>
  <c r="O86" i="15"/>
  <c r="P86" i="15"/>
  <c r="S86" i="15"/>
  <c r="E87" i="15"/>
  <c r="M87" i="15"/>
  <c r="N87" i="15"/>
  <c r="O87" i="15"/>
  <c r="P87" i="15"/>
  <c r="S87" i="15"/>
  <c r="E88" i="15"/>
  <c r="M88" i="15"/>
  <c r="N88" i="15"/>
  <c r="O88" i="15"/>
  <c r="P88" i="15"/>
  <c r="S88" i="15"/>
  <c r="E89" i="15"/>
  <c r="M89" i="15"/>
  <c r="N89" i="15"/>
  <c r="O89" i="15"/>
  <c r="P89" i="15"/>
  <c r="S89" i="15"/>
  <c r="E90" i="15"/>
  <c r="M90" i="15"/>
  <c r="N90" i="15"/>
  <c r="O90" i="15"/>
  <c r="P90" i="15"/>
  <c r="S90" i="15"/>
  <c r="E91" i="15"/>
  <c r="M91" i="15"/>
  <c r="N91" i="15"/>
  <c r="O91" i="15"/>
  <c r="P91" i="15"/>
  <c r="S91" i="15"/>
  <c r="E92" i="15"/>
  <c r="M92" i="15"/>
  <c r="N92" i="15"/>
  <c r="O92" i="15"/>
  <c r="P92" i="15"/>
  <c r="S92" i="15"/>
  <c r="E93" i="15"/>
  <c r="M93" i="15"/>
  <c r="N93" i="15"/>
  <c r="O93" i="15"/>
  <c r="P93" i="15"/>
  <c r="S93" i="15"/>
  <c r="E94" i="15"/>
  <c r="M94" i="15"/>
  <c r="N94" i="15"/>
  <c r="O94" i="15"/>
  <c r="P94" i="15"/>
  <c r="S94" i="15"/>
  <c r="E95" i="15"/>
  <c r="M95" i="15"/>
  <c r="N95" i="15"/>
  <c r="O95" i="15"/>
  <c r="P95" i="15"/>
  <c r="S95" i="15"/>
  <c r="E96" i="15"/>
  <c r="M96" i="15"/>
  <c r="N96" i="15"/>
  <c r="O96" i="15"/>
  <c r="P96" i="15"/>
  <c r="S96" i="15"/>
  <c r="E97" i="15"/>
  <c r="M97" i="15"/>
  <c r="N97" i="15"/>
  <c r="O97" i="15"/>
  <c r="P97" i="15"/>
  <c r="S97" i="15"/>
  <c r="E98" i="15"/>
  <c r="M98" i="15"/>
  <c r="N98" i="15"/>
  <c r="O98" i="15"/>
  <c r="P98" i="15"/>
  <c r="S98" i="15"/>
  <c r="E99" i="15"/>
  <c r="M99" i="15"/>
  <c r="N99" i="15"/>
  <c r="O99" i="15"/>
  <c r="P99" i="15"/>
  <c r="S99" i="15"/>
  <c r="E100" i="15"/>
  <c r="M100" i="15"/>
  <c r="N100" i="15"/>
  <c r="O100" i="15"/>
  <c r="P100" i="15"/>
  <c r="S100" i="15"/>
  <c r="E101" i="15"/>
  <c r="M101" i="15"/>
  <c r="N101" i="15"/>
  <c r="O101" i="15"/>
  <c r="P101" i="15"/>
  <c r="S101" i="15"/>
  <c r="E102" i="15"/>
  <c r="M102" i="15"/>
  <c r="N102" i="15"/>
  <c r="O102" i="15"/>
  <c r="P102" i="15"/>
  <c r="S102" i="15"/>
  <c r="E103" i="15"/>
  <c r="M103" i="15"/>
  <c r="N103" i="15"/>
  <c r="O103" i="15"/>
  <c r="P103" i="15"/>
  <c r="S103" i="15"/>
  <c r="E104" i="15"/>
  <c r="M104" i="15"/>
  <c r="N104" i="15"/>
  <c r="O104" i="15"/>
  <c r="P104" i="15"/>
  <c r="S104" i="15"/>
  <c r="E105" i="15"/>
  <c r="M105" i="15"/>
  <c r="N105" i="15"/>
  <c r="O105" i="15"/>
  <c r="P105" i="15"/>
  <c r="S105" i="15"/>
  <c r="E106" i="15"/>
  <c r="M106" i="15"/>
  <c r="N106" i="15"/>
  <c r="O106" i="15"/>
  <c r="P106" i="15"/>
  <c r="S106" i="15"/>
  <c r="E107" i="15"/>
  <c r="M107" i="15"/>
  <c r="N107" i="15"/>
  <c r="O107" i="15"/>
  <c r="P107" i="15"/>
  <c r="S107" i="15"/>
  <c r="E108" i="15"/>
  <c r="M108" i="15"/>
  <c r="N108" i="15"/>
  <c r="O108" i="15"/>
  <c r="P108" i="15"/>
  <c r="S108" i="15"/>
  <c r="E109" i="15"/>
  <c r="M109" i="15"/>
  <c r="N109" i="15"/>
  <c r="O109" i="15"/>
  <c r="P109" i="15"/>
  <c r="S109" i="15"/>
  <c r="E110" i="15"/>
  <c r="M110" i="15"/>
  <c r="N110" i="15"/>
  <c r="O110" i="15"/>
  <c r="P110" i="15"/>
  <c r="S110" i="15"/>
  <c r="E111" i="15"/>
  <c r="M111" i="15"/>
  <c r="N111" i="15"/>
  <c r="O111" i="15"/>
  <c r="P111" i="15"/>
  <c r="S111" i="15"/>
  <c r="E112" i="15"/>
  <c r="M112" i="15"/>
  <c r="N112" i="15"/>
  <c r="O112" i="15"/>
  <c r="P112" i="15"/>
  <c r="S112" i="15"/>
  <c r="E113" i="15"/>
  <c r="M113" i="15"/>
  <c r="N113" i="15"/>
  <c r="O113" i="15"/>
  <c r="P113" i="15"/>
  <c r="S113" i="15"/>
  <c r="E114" i="15"/>
  <c r="M114" i="15"/>
  <c r="N114" i="15"/>
  <c r="O114" i="15"/>
  <c r="P114" i="15"/>
  <c r="S114" i="15"/>
  <c r="E115" i="15"/>
  <c r="M115" i="15"/>
  <c r="N115" i="15"/>
  <c r="O115" i="15"/>
  <c r="P115" i="15"/>
  <c r="S115" i="15"/>
  <c r="E116" i="15"/>
  <c r="M116" i="15"/>
  <c r="N116" i="15"/>
  <c r="O116" i="15"/>
  <c r="P116" i="15"/>
  <c r="S116" i="15"/>
  <c r="E117" i="15"/>
  <c r="M117" i="15"/>
  <c r="N117" i="15"/>
  <c r="O117" i="15"/>
  <c r="P117" i="15"/>
  <c r="S117" i="15"/>
  <c r="E118" i="15"/>
  <c r="M118" i="15"/>
  <c r="N118" i="15"/>
  <c r="O118" i="15"/>
  <c r="P118" i="15"/>
  <c r="S118" i="15"/>
  <c r="E119" i="15"/>
  <c r="M119" i="15"/>
  <c r="N119" i="15"/>
  <c r="O119" i="15"/>
  <c r="P119" i="15"/>
  <c r="S119" i="15"/>
  <c r="E120" i="15"/>
  <c r="M120" i="15"/>
  <c r="N120" i="15"/>
  <c r="O120" i="15"/>
  <c r="P120" i="15"/>
  <c r="S120" i="15"/>
  <c r="E121" i="15"/>
  <c r="M121" i="15"/>
  <c r="N121" i="15"/>
  <c r="O121" i="15"/>
  <c r="P121" i="15"/>
  <c r="S121" i="15"/>
  <c r="E122" i="15"/>
  <c r="M122" i="15"/>
  <c r="N122" i="15"/>
  <c r="O122" i="15"/>
  <c r="P122" i="15"/>
  <c r="S122" i="15"/>
  <c r="E123" i="15"/>
  <c r="M123" i="15"/>
  <c r="N123" i="15"/>
  <c r="O123" i="15"/>
  <c r="P123" i="15"/>
  <c r="S123" i="15"/>
  <c r="E124" i="15"/>
  <c r="M124" i="15"/>
  <c r="N124" i="15"/>
  <c r="O124" i="15"/>
  <c r="P124" i="15"/>
  <c r="S124" i="15"/>
  <c r="E125" i="15"/>
  <c r="M125" i="15"/>
  <c r="N125" i="15"/>
  <c r="O125" i="15"/>
  <c r="P125" i="15"/>
  <c r="S125" i="15"/>
  <c r="E126" i="15"/>
  <c r="M126" i="15"/>
  <c r="N126" i="15"/>
  <c r="O126" i="15"/>
  <c r="P126" i="15"/>
  <c r="S126" i="15"/>
  <c r="E127" i="15"/>
  <c r="M127" i="15"/>
  <c r="N127" i="15"/>
  <c r="O127" i="15"/>
  <c r="P127" i="15"/>
  <c r="S127" i="15"/>
  <c r="E128" i="15"/>
  <c r="M128" i="15"/>
  <c r="N128" i="15"/>
  <c r="O128" i="15"/>
  <c r="P128" i="15"/>
  <c r="S128" i="15"/>
  <c r="E129" i="15"/>
  <c r="M129" i="15"/>
  <c r="N129" i="15"/>
  <c r="O129" i="15"/>
  <c r="P129" i="15"/>
  <c r="S129" i="15"/>
  <c r="E130" i="15"/>
  <c r="M130" i="15"/>
  <c r="N130" i="15"/>
  <c r="O130" i="15"/>
  <c r="P130" i="15"/>
  <c r="S130" i="15"/>
  <c r="E131" i="15"/>
  <c r="M131" i="15"/>
  <c r="N131" i="15"/>
  <c r="O131" i="15"/>
  <c r="P131" i="15"/>
  <c r="S131" i="15"/>
  <c r="E132" i="15"/>
  <c r="M132" i="15"/>
  <c r="N132" i="15"/>
  <c r="O132" i="15"/>
  <c r="P132" i="15"/>
  <c r="S132" i="15"/>
  <c r="E133" i="15"/>
  <c r="M133" i="15"/>
  <c r="N133" i="15"/>
  <c r="O133" i="15"/>
  <c r="P133" i="15"/>
  <c r="S133" i="15"/>
  <c r="E134" i="15"/>
  <c r="M134" i="15"/>
  <c r="N134" i="15"/>
  <c r="O134" i="15"/>
  <c r="P134" i="15"/>
  <c r="S134" i="15"/>
  <c r="E135" i="15"/>
  <c r="M135" i="15"/>
  <c r="N135" i="15"/>
  <c r="O135" i="15"/>
  <c r="P135" i="15"/>
  <c r="S135" i="15"/>
  <c r="E136" i="15"/>
  <c r="M136" i="15"/>
  <c r="N136" i="15"/>
  <c r="O136" i="15"/>
  <c r="P136" i="15"/>
  <c r="S136" i="15"/>
  <c r="E137" i="15"/>
  <c r="M137" i="15"/>
  <c r="N137" i="15"/>
  <c r="O137" i="15"/>
  <c r="P137" i="15"/>
  <c r="S137" i="15"/>
  <c r="E138" i="15"/>
  <c r="M138" i="15"/>
  <c r="N138" i="15"/>
  <c r="O138" i="15"/>
  <c r="P138" i="15"/>
  <c r="S138" i="15"/>
  <c r="E139" i="15"/>
  <c r="M139" i="15"/>
  <c r="N139" i="15"/>
  <c r="O139" i="15"/>
  <c r="P139" i="15"/>
  <c r="S139" i="15"/>
  <c r="E140" i="15"/>
  <c r="M140" i="15"/>
  <c r="N140" i="15"/>
  <c r="O140" i="15"/>
  <c r="P140" i="15"/>
  <c r="S140" i="15"/>
  <c r="E141" i="15"/>
  <c r="M141" i="15"/>
  <c r="N141" i="15"/>
  <c r="O141" i="15"/>
  <c r="P141" i="15"/>
  <c r="S141" i="15"/>
  <c r="E142" i="15"/>
  <c r="M142" i="15"/>
  <c r="N142" i="15"/>
  <c r="O142" i="15"/>
  <c r="P142" i="15"/>
  <c r="S142" i="15"/>
  <c r="E143" i="15"/>
  <c r="M143" i="15"/>
  <c r="N143" i="15"/>
  <c r="O143" i="15"/>
  <c r="P143" i="15"/>
  <c r="S143" i="15"/>
  <c r="E144" i="15"/>
  <c r="M144" i="15"/>
  <c r="N144" i="15"/>
  <c r="O144" i="15"/>
  <c r="P144" i="15"/>
  <c r="S144" i="15"/>
  <c r="E145" i="15"/>
  <c r="M145" i="15"/>
  <c r="N145" i="15"/>
  <c r="O145" i="15"/>
  <c r="P145" i="15"/>
  <c r="S145" i="15"/>
  <c r="E146" i="15"/>
  <c r="M146" i="15"/>
  <c r="N146" i="15"/>
  <c r="O146" i="15"/>
  <c r="P146" i="15"/>
  <c r="S146" i="15"/>
  <c r="E147" i="15"/>
  <c r="M147" i="15"/>
  <c r="N147" i="15"/>
  <c r="O147" i="15"/>
  <c r="P147" i="15"/>
  <c r="S147" i="15"/>
  <c r="E148" i="15"/>
  <c r="M148" i="15"/>
  <c r="N148" i="15"/>
  <c r="O148" i="15"/>
  <c r="P148" i="15"/>
  <c r="S148" i="15"/>
  <c r="E149" i="15"/>
  <c r="M149" i="15"/>
  <c r="N149" i="15"/>
  <c r="O149" i="15"/>
  <c r="P149" i="15"/>
  <c r="S149" i="15"/>
  <c r="E150" i="15"/>
  <c r="M150" i="15"/>
  <c r="N150" i="15"/>
  <c r="O150" i="15"/>
  <c r="P150" i="15"/>
  <c r="S150" i="15"/>
  <c r="E151" i="15"/>
  <c r="M151" i="15"/>
  <c r="N151" i="15"/>
  <c r="O151" i="15"/>
  <c r="P151" i="15"/>
  <c r="S151" i="15"/>
  <c r="E152" i="15"/>
  <c r="M152" i="15"/>
  <c r="N152" i="15"/>
  <c r="O152" i="15"/>
  <c r="P152" i="15"/>
  <c r="S152" i="15"/>
  <c r="E153" i="15"/>
  <c r="M153" i="15"/>
  <c r="N153" i="15"/>
  <c r="O153" i="15"/>
  <c r="P153" i="15"/>
  <c r="S153" i="15"/>
  <c r="E154" i="15"/>
  <c r="M154" i="15"/>
  <c r="N154" i="15"/>
  <c r="O154" i="15"/>
  <c r="P154" i="15"/>
  <c r="S154" i="15"/>
  <c r="E155" i="15"/>
  <c r="M155" i="15"/>
  <c r="N155" i="15"/>
  <c r="O155" i="15"/>
  <c r="P155" i="15"/>
  <c r="S155" i="15"/>
  <c r="E156" i="15"/>
  <c r="M156" i="15"/>
  <c r="N156" i="15"/>
  <c r="O156" i="15"/>
  <c r="P156" i="15"/>
  <c r="S156" i="15"/>
  <c r="E157" i="15"/>
  <c r="M157" i="15"/>
  <c r="N157" i="15"/>
  <c r="O157" i="15"/>
  <c r="P157" i="15"/>
  <c r="S157" i="15"/>
  <c r="E158" i="15"/>
  <c r="M158" i="15"/>
  <c r="N158" i="15"/>
  <c r="O158" i="15"/>
  <c r="P158" i="15"/>
  <c r="S158" i="15"/>
  <c r="E159" i="15"/>
  <c r="M159" i="15"/>
  <c r="N159" i="15"/>
  <c r="O159" i="15"/>
  <c r="P159" i="15"/>
  <c r="S159" i="15"/>
  <c r="E160" i="15"/>
  <c r="M160" i="15"/>
  <c r="N160" i="15"/>
  <c r="O160" i="15"/>
  <c r="P160" i="15"/>
  <c r="S160" i="15"/>
  <c r="E161" i="15"/>
  <c r="M161" i="15"/>
  <c r="N161" i="15"/>
  <c r="O161" i="15"/>
  <c r="P161" i="15"/>
  <c r="S161" i="15"/>
  <c r="E162" i="15"/>
  <c r="M162" i="15"/>
  <c r="N162" i="15"/>
  <c r="O162" i="15"/>
  <c r="P162" i="15"/>
  <c r="S162" i="15"/>
  <c r="E163" i="15"/>
  <c r="M163" i="15"/>
  <c r="N163" i="15"/>
  <c r="O163" i="15"/>
  <c r="P163" i="15"/>
  <c r="S163" i="15"/>
  <c r="E164" i="15"/>
  <c r="M164" i="15"/>
  <c r="N164" i="15"/>
  <c r="O164" i="15"/>
  <c r="P164" i="15"/>
  <c r="S164" i="15"/>
  <c r="E165" i="15"/>
  <c r="M165" i="15"/>
  <c r="N165" i="15"/>
  <c r="O165" i="15"/>
  <c r="P165" i="15"/>
  <c r="S165" i="15"/>
  <c r="E166" i="15"/>
  <c r="M166" i="15"/>
  <c r="N166" i="15"/>
  <c r="O166" i="15"/>
  <c r="P166" i="15"/>
  <c r="S166" i="15"/>
  <c r="E167" i="15"/>
  <c r="M167" i="15"/>
  <c r="N167" i="15"/>
  <c r="O167" i="15"/>
  <c r="P167" i="15"/>
  <c r="S167" i="15"/>
  <c r="E168" i="15"/>
  <c r="M168" i="15"/>
  <c r="N168" i="15"/>
  <c r="O168" i="15"/>
  <c r="P168" i="15"/>
  <c r="S168" i="15"/>
  <c r="E169" i="15"/>
  <c r="M169" i="15"/>
  <c r="N169" i="15"/>
  <c r="O169" i="15"/>
  <c r="P169" i="15"/>
  <c r="S169" i="15"/>
  <c r="E170" i="15"/>
  <c r="M170" i="15"/>
  <c r="N170" i="15"/>
  <c r="O170" i="15"/>
  <c r="P170" i="15"/>
  <c r="S170" i="15"/>
  <c r="E171" i="15"/>
  <c r="M171" i="15"/>
  <c r="N171" i="15"/>
  <c r="O171" i="15"/>
  <c r="P171" i="15"/>
  <c r="S171" i="15"/>
  <c r="E172" i="15"/>
  <c r="M172" i="15"/>
  <c r="N172" i="15"/>
  <c r="O172" i="15"/>
  <c r="P172" i="15"/>
  <c r="S172" i="15"/>
  <c r="E173" i="15"/>
  <c r="M173" i="15"/>
  <c r="N173" i="15"/>
  <c r="O173" i="15"/>
  <c r="P173" i="15"/>
  <c r="S173" i="15"/>
  <c r="E174" i="15"/>
  <c r="M174" i="15"/>
  <c r="N174" i="15"/>
  <c r="O174" i="15"/>
  <c r="P174" i="15"/>
  <c r="S174" i="15"/>
  <c r="E175" i="15"/>
  <c r="M175" i="15"/>
  <c r="N175" i="15"/>
  <c r="O175" i="15"/>
  <c r="P175" i="15"/>
  <c r="S175" i="15"/>
  <c r="E176" i="15"/>
  <c r="M176" i="15"/>
  <c r="N176" i="15"/>
  <c r="O176" i="15"/>
  <c r="P176" i="15"/>
  <c r="S176" i="15"/>
  <c r="E177" i="15"/>
  <c r="M177" i="15"/>
  <c r="N177" i="15"/>
  <c r="O177" i="15"/>
  <c r="P177" i="15"/>
  <c r="S177" i="15"/>
  <c r="E178" i="15"/>
  <c r="M178" i="15"/>
  <c r="N178" i="15"/>
  <c r="O178" i="15"/>
  <c r="P178" i="15"/>
  <c r="S178" i="15"/>
  <c r="E179" i="15"/>
  <c r="M179" i="15"/>
  <c r="N179" i="15"/>
  <c r="O179" i="15"/>
  <c r="P179" i="15"/>
  <c r="S179" i="15"/>
  <c r="E180" i="15"/>
  <c r="M180" i="15"/>
  <c r="N180" i="15"/>
  <c r="O180" i="15"/>
  <c r="P180" i="15"/>
  <c r="S180" i="15"/>
  <c r="E181" i="15"/>
  <c r="M181" i="15"/>
  <c r="N181" i="15"/>
  <c r="O181" i="15"/>
  <c r="P181" i="15"/>
  <c r="S181" i="15"/>
  <c r="E182" i="15"/>
  <c r="M182" i="15"/>
  <c r="N182" i="15"/>
  <c r="O182" i="15"/>
  <c r="P182" i="15"/>
  <c r="S182" i="15"/>
  <c r="E183" i="15"/>
  <c r="M183" i="15"/>
  <c r="N183" i="15"/>
  <c r="O183" i="15"/>
  <c r="P183" i="15"/>
  <c r="S183" i="15"/>
  <c r="E184" i="15"/>
  <c r="M184" i="15"/>
  <c r="N184" i="15"/>
  <c r="O184" i="15"/>
  <c r="P184" i="15"/>
  <c r="S184" i="15"/>
  <c r="E185" i="15"/>
  <c r="M185" i="15"/>
  <c r="N185" i="15"/>
  <c r="O185" i="15"/>
  <c r="P185" i="15"/>
  <c r="S185" i="15"/>
  <c r="E186" i="15"/>
  <c r="M186" i="15"/>
  <c r="N186" i="15"/>
  <c r="O186" i="15"/>
  <c r="P186" i="15"/>
  <c r="S186" i="15"/>
  <c r="E187" i="15"/>
  <c r="M187" i="15"/>
  <c r="N187" i="15"/>
  <c r="O187" i="15"/>
  <c r="P187" i="15"/>
  <c r="S187" i="15"/>
  <c r="E188" i="15"/>
  <c r="M188" i="15"/>
  <c r="N188" i="15"/>
  <c r="O188" i="15"/>
  <c r="P188" i="15"/>
  <c r="S188" i="15"/>
  <c r="E189" i="15"/>
  <c r="M189" i="15"/>
  <c r="N189" i="15"/>
  <c r="O189" i="15"/>
  <c r="P189" i="15"/>
  <c r="S189" i="15"/>
  <c r="E190" i="15"/>
  <c r="M190" i="15"/>
  <c r="N190" i="15"/>
  <c r="O190" i="15"/>
  <c r="P190" i="15"/>
  <c r="S190" i="15"/>
  <c r="E191" i="15"/>
  <c r="M191" i="15"/>
  <c r="N191" i="15"/>
  <c r="O191" i="15"/>
  <c r="P191" i="15"/>
  <c r="S191" i="15"/>
  <c r="E192" i="15"/>
  <c r="M192" i="15"/>
  <c r="N192" i="15"/>
  <c r="O192" i="15"/>
  <c r="P192" i="15"/>
  <c r="S192" i="15"/>
  <c r="E193" i="15"/>
  <c r="M193" i="15"/>
  <c r="N193" i="15"/>
  <c r="O193" i="15"/>
  <c r="P193" i="15"/>
  <c r="S193" i="15"/>
  <c r="E194" i="15"/>
  <c r="M194" i="15"/>
  <c r="N194" i="15"/>
  <c r="O194" i="15"/>
  <c r="P194" i="15"/>
  <c r="S194" i="15"/>
  <c r="E195" i="15"/>
  <c r="M195" i="15"/>
  <c r="N195" i="15"/>
  <c r="O195" i="15"/>
  <c r="P195" i="15"/>
  <c r="S195" i="15"/>
  <c r="E196" i="15"/>
  <c r="M196" i="15"/>
  <c r="N196" i="15"/>
  <c r="O196" i="15"/>
  <c r="P196" i="15"/>
  <c r="S196" i="15"/>
  <c r="E197" i="15"/>
  <c r="M197" i="15"/>
  <c r="N197" i="15"/>
  <c r="O197" i="15"/>
  <c r="P197" i="15"/>
  <c r="S197" i="15"/>
  <c r="E198" i="15"/>
  <c r="M198" i="15"/>
  <c r="N198" i="15"/>
  <c r="O198" i="15"/>
  <c r="P198" i="15"/>
  <c r="S198" i="15"/>
  <c r="E199" i="15"/>
  <c r="M199" i="15"/>
  <c r="N199" i="15"/>
  <c r="O199" i="15"/>
  <c r="P199" i="15"/>
  <c r="S199" i="15"/>
  <c r="E200" i="15"/>
  <c r="M200" i="15"/>
  <c r="N200" i="15"/>
  <c r="O200" i="15"/>
  <c r="P200" i="15"/>
  <c r="S200" i="15"/>
  <c r="E201" i="15"/>
  <c r="M201" i="15"/>
  <c r="N201" i="15"/>
  <c r="O201" i="15"/>
  <c r="P201" i="15"/>
  <c r="S201" i="15"/>
  <c r="E202" i="15"/>
  <c r="M202" i="15"/>
  <c r="N202" i="15"/>
  <c r="O202" i="15"/>
  <c r="P202" i="15"/>
  <c r="S202" i="15"/>
  <c r="E203" i="15"/>
  <c r="M203" i="15"/>
  <c r="N203" i="15"/>
  <c r="O203" i="15"/>
  <c r="P203" i="15"/>
  <c r="S203" i="15"/>
  <c r="E204" i="15"/>
  <c r="M204" i="15"/>
  <c r="N204" i="15"/>
  <c r="O204" i="15"/>
  <c r="P204" i="15"/>
  <c r="S204" i="15"/>
  <c r="E205" i="15"/>
  <c r="M205" i="15"/>
  <c r="N205" i="15"/>
  <c r="O205" i="15"/>
  <c r="P205" i="15"/>
  <c r="S205" i="15"/>
  <c r="E206" i="15"/>
  <c r="M206" i="15"/>
  <c r="N206" i="15"/>
  <c r="O206" i="15"/>
  <c r="P206" i="15"/>
  <c r="S206" i="15"/>
  <c r="E207" i="15"/>
  <c r="M207" i="15"/>
  <c r="N207" i="15"/>
  <c r="O207" i="15"/>
  <c r="P207" i="15"/>
  <c r="S207" i="15"/>
  <c r="E208" i="15"/>
  <c r="M208" i="15"/>
  <c r="N208" i="15"/>
  <c r="O208" i="15"/>
  <c r="P208" i="15"/>
  <c r="S208" i="15"/>
  <c r="E209" i="15"/>
  <c r="M209" i="15"/>
  <c r="N209" i="15"/>
  <c r="O209" i="15"/>
  <c r="P209" i="15"/>
  <c r="S209" i="15"/>
  <c r="E210" i="15"/>
  <c r="M210" i="15"/>
  <c r="N210" i="15"/>
  <c r="O210" i="15"/>
  <c r="P210" i="15"/>
  <c r="S210" i="15"/>
  <c r="E211" i="15"/>
  <c r="M211" i="15"/>
  <c r="N211" i="15"/>
  <c r="O211" i="15"/>
  <c r="P211" i="15"/>
  <c r="S211" i="15"/>
  <c r="E212" i="15"/>
  <c r="M212" i="15"/>
  <c r="N212" i="15"/>
  <c r="O212" i="15"/>
  <c r="P212" i="15"/>
  <c r="S212" i="15"/>
  <c r="E213" i="15"/>
  <c r="M213" i="15"/>
  <c r="N213" i="15"/>
  <c r="O213" i="15"/>
  <c r="P213" i="15"/>
  <c r="S213" i="15"/>
  <c r="E214" i="15"/>
  <c r="M214" i="15"/>
  <c r="N214" i="15"/>
  <c r="O214" i="15"/>
  <c r="P214" i="15"/>
  <c r="S214" i="15"/>
  <c r="E215" i="15"/>
  <c r="M215" i="15"/>
  <c r="N215" i="15"/>
  <c r="O215" i="15"/>
  <c r="P215" i="15"/>
  <c r="S215" i="15"/>
  <c r="E216" i="15"/>
  <c r="M216" i="15"/>
  <c r="N216" i="15"/>
  <c r="O216" i="15"/>
  <c r="P216" i="15"/>
  <c r="S216" i="15"/>
  <c r="E217" i="15"/>
  <c r="M217" i="15"/>
  <c r="N217" i="15"/>
  <c r="O217" i="15"/>
  <c r="P217" i="15"/>
  <c r="S217" i="15"/>
  <c r="E218" i="15"/>
  <c r="M218" i="15"/>
  <c r="N218" i="15"/>
  <c r="O218" i="15"/>
  <c r="P218" i="15"/>
  <c r="S218" i="15"/>
  <c r="E219" i="15"/>
  <c r="M219" i="15"/>
  <c r="N219" i="15"/>
  <c r="O219" i="15"/>
  <c r="P219" i="15"/>
  <c r="S219" i="15"/>
  <c r="E220" i="15"/>
  <c r="M220" i="15"/>
  <c r="N220" i="15"/>
  <c r="O220" i="15"/>
  <c r="P220" i="15"/>
  <c r="S220" i="15"/>
  <c r="E221" i="15"/>
  <c r="M221" i="15"/>
  <c r="N221" i="15"/>
  <c r="O221" i="15"/>
  <c r="P221" i="15"/>
  <c r="S221" i="15"/>
  <c r="E222" i="15"/>
  <c r="M222" i="15"/>
  <c r="N222" i="15"/>
  <c r="O222" i="15"/>
  <c r="P222" i="15"/>
  <c r="S222" i="15"/>
  <c r="E223" i="15"/>
  <c r="M223" i="15"/>
  <c r="N223" i="15"/>
  <c r="O223" i="15"/>
  <c r="P223" i="15"/>
  <c r="S223" i="15"/>
  <c r="E224" i="15"/>
  <c r="M224" i="15"/>
  <c r="N224" i="15"/>
  <c r="O224" i="15"/>
  <c r="P224" i="15"/>
  <c r="S224" i="15"/>
  <c r="E225" i="15"/>
  <c r="M225" i="15"/>
  <c r="N225" i="15"/>
  <c r="O225" i="15"/>
  <c r="P225" i="15"/>
  <c r="S225" i="15"/>
  <c r="E226" i="15"/>
  <c r="M226" i="15"/>
  <c r="N226" i="15"/>
  <c r="O226" i="15"/>
  <c r="P226" i="15"/>
  <c r="S226" i="15"/>
  <c r="E227" i="15"/>
  <c r="M227" i="15"/>
  <c r="N227" i="15"/>
  <c r="O227" i="15"/>
  <c r="P227" i="15"/>
  <c r="S227" i="15"/>
  <c r="E228" i="15"/>
  <c r="M228" i="15"/>
  <c r="N228" i="15"/>
  <c r="O228" i="15"/>
  <c r="P228" i="15"/>
  <c r="S228" i="15"/>
  <c r="E229" i="15"/>
  <c r="M229" i="15"/>
  <c r="N229" i="15"/>
  <c r="O229" i="15"/>
  <c r="P229" i="15"/>
  <c r="S229" i="15"/>
  <c r="E230" i="15"/>
  <c r="M230" i="15"/>
  <c r="N230" i="15"/>
  <c r="O230" i="15"/>
  <c r="P230" i="15"/>
  <c r="S230" i="15"/>
  <c r="E231" i="15"/>
  <c r="M231" i="15"/>
  <c r="N231" i="15"/>
  <c r="O231" i="15"/>
  <c r="P231" i="15"/>
  <c r="S231" i="15"/>
  <c r="E232" i="15"/>
  <c r="M232" i="15"/>
  <c r="N232" i="15"/>
  <c r="O232" i="15"/>
  <c r="P232" i="15"/>
  <c r="S232" i="15"/>
  <c r="E233" i="15"/>
  <c r="M233" i="15"/>
  <c r="N233" i="15"/>
  <c r="O233" i="15"/>
  <c r="P233" i="15"/>
  <c r="S233" i="15"/>
  <c r="E234" i="15"/>
  <c r="M234" i="15"/>
  <c r="N234" i="15"/>
  <c r="O234" i="15"/>
  <c r="P234" i="15"/>
  <c r="S234" i="15"/>
  <c r="E235" i="15"/>
  <c r="M235" i="15"/>
  <c r="N235" i="15"/>
  <c r="O235" i="15"/>
  <c r="P235" i="15"/>
  <c r="S235" i="15"/>
  <c r="E236" i="15"/>
  <c r="M236" i="15"/>
  <c r="N236" i="15"/>
  <c r="O236" i="15"/>
  <c r="P236" i="15"/>
  <c r="S236" i="15"/>
  <c r="E237" i="15"/>
  <c r="M237" i="15"/>
  <c r="N237" i="15"/>
  <c r="O237" i="15"/>
  <c r="P237" i="15"/>
  <c r="S237" i="15"/>
  <c r="E238" i="15"/>
  <c r="M238" i="15"/>
  <c r="N238" i="15"/>
  <c r="O238" i="15"/>
  <c r="P238" i="15"/>
  <c r="S238" i="15"/>
  <c r="E239" i="15"/>
  <c r="M239" i="15"/>
  <c r="N239" i="15"/>
  <c r="O239" i="15"/>
  <c r="P239" i="15"/>
  <c r="S239" i="15"/>
  <c r="E240" i="15"/>
  <c r="M240" i="15"/>
  <c r="N240" i="15"/>
  <c r="O240" i="15"/>
  <c r="P240" i="15"/>
  <c r="S240" i="15"/>
  <c r="E241" i="15"/>
  <c r="M241" i="15"/>
  <c r="N241" i="15"/>
  <c r="O241" i="15"/>
  <c r="P241" i="15"/>
  <c r="S241" i="15"/>
  <c r="E242" i="15"/>
  <c r="M242" i="15"/>
  <c r="N242" i="15"/>
  <c r="O242" i="15"/>
  <c r="P242" i="15"/>
  <c r="S242" i="15"/>
  <c r="E243" i="15"/>
  <c r="M243" i="15"/>
  <c r="N243" i="15"/>
  <c r="O243" i="15"/>
  <c r="P243" i="15"/>
  <c r="S243" i="15"/>
  <c r="E244" i="15"/>
  <c r="M244" i="15"/>
  <c r="N244" i="15"/>
  <c r="O244" i="15"/>
  <c r="P244" i="15"/>
  <c r="S244" i="15"/>
  <c r="E245" i="15"/>
  <c r="M245" i="15"/>
  <c r="N245" i="15"/>
  <c r="O245" i="15"/>
  <c r="P245" i="15"/>
  <c r="S245" i="15"/>
  <c r="E246" i="15"/>
  <c r="M246" i="15"/>
  <c r="N246" i="15"/>
  <c r="O246" i="15"/>
  <c r="P246" i="15"/>
  <c r="S246" i="15"/>
  <c r="E247" i="15"/>
  <c r="M247" i="15"/>
  <c r="N247" i="15"/>
  <c r="O247" i="15"/>
  <c r="P247" i="15"/>
  <c r="S247" i="15"/>
  <c r="E248" i="15"/>
  <c r="M248" i="15"/>
  <c r="N248" i="15"/>
  <c r="O248" i="15"/>
  <c r="P248" i="15"/>
  <c r="S248" i="15"/>
  <c r="E249" i="15"/>
  <c r="M249" i="15"/>
  <c r="N249" i="15"/>
  <c r="O249" i="15"/>
  <c r="P249" i="15"/>
  <c r="S249" i="15"/>
  <c r="E250" i="15"/>
  <c r="M250" i="15"/>
  <c r="N250" i="15"/>
  <c r="O250" i="15"/>
  <c r="P250" i="15"/>
  <c r="S250" i="15"/>
  <c r="E251" i="15"/>
  <c r="M251" i="15"/>
  <c r="N251" i="15"/>
  <c r="O251" i="15"/>
  <c r="P251" i="15"/>
  <c r="S251" i="15"/>
  <c r="E252" i="15"/>
  <c r="M252" i="15"/>
  <c r="N252" i="15"/>
  <c r="O252" i="15"/>
  <c r="P252" i="15"/>
  <c r="S252" i="15"/>
  <c r="E253" i="15"/>
  <c r="M253" i="15"/>
  <c r="N253" i="15"/>
  <c r="O253" i="15"/>
  <c r="P253" i="15"/>
  <c r="S253" i="15"/>
  <c r="E254" i="15"/>
  <c r="M254" i="15"/>
  <c r="N254" i="15"/>
  <c r="O254" i="15"/>
  <c r="P254" i="15"/>
  <c r="S254" i="15"/>
  <c r="E255" i="15"/>
  <c r="M255" i="15"/>
  <c r="N255" i="15"/>
  <c r="O255" i="15"/>
  <c r="P255" i="15"/>
  <c r="S255" i="15"/>
  <c r="E256" i="15"/>
  <c r="M256" i="15"/>
  <c r="N256" i="15"/>
  <c r="O256" i="15"/>
  <c r="P256" i="15"/>
  <c r="S256" i="15"/>
  <c r="E257" i="15"/>
  <c r="M257" i="15"/>
  <c r="N257" i="15"/>
  <c r="O257" i="15"/>
  <c r="P257" i="15"/>
  <c r="S257" i="15"/>
  <c r="E258" i="15"/>
  <c r="M258" i="15"/>
  <c r="N258" i="15"/>
  <c r="O258" i="15"/>
  <c r="P258" i="15"/>
  <c r="S258" i="15"/>
  <c r="E259" i="15"/>
  <c r="M259" i="15"/>
  <c r="N259" i="15"/>
  <c r="O259" i="15"/>
  <c r="P259" i="15"/>
  <c r="S259" i="15"/>
  <c r="E260" i="15"/>
  <c r="M260" i="15"/>
  <c r="N260" i="15"/>
  <c r="O260" i="15"/>
  <c r="P260" i="15"/>
  <c r="S260" i="15"/>
  <c r="E261" i="15"/>
  <c r="M261" i="15"/>
  <c r="N261" i="15"/>
  <c r="O261" i="15"/>
  <c r="P261" i="15"/>
  <c r="S261" i="15"/>
  <c r="E262" i="15"/>
  <c r="M262" i="15"/>
  <c r="N262" i="15"/>
  <c r="O262" i="15"/>
  <c r="P262" i="15"/>
  <c r="S262" i="15"/>
  <c r="E263" i="15"/>
  <c r="M263" i="15"/>
  <c r="N263" i="15"/>
  <c r="O263" i="15"/>
  <c r="P263" i="15"/>
  <c r="S263" i="15"/>
  <c r="E264" i="15"/>
  <c r="M264" i="15"/>
  <c r="N264" i="15"/>
  <c r="O264" i="15"/>
  <c r="P264" i="15"/>
  <c r="S264" i="15"/>
  <c r="E265" i="15"/>
  <c r="M265" i="15"/>
  <c r="N265" i="15"/>
  <c r="O265" i="15"/>
  <c r="P265" i="15"/>
  <c r="S265" i="15"/>
  <c r="E266" i="15"/>
  <c r="M266" i="15"/>
  <c r="N266" i="15"/>
  <c r="O266" i="15"/>
  <c r="P266" i="15"/>
  <c r="S266" i="15"/>
  <c r="E267" i="15"/>
  <c r="M267" i="15"/>
  <c r="N267" i="15"/>
  <c r="O267" i="15"/>
  <c r="P267" i="15"/>
  <c r="S267" i="15"/>
  <c r="E268" i="15"/>
  <c r="M268" i="15"/>
  <c r="N268" i="15"/>
  <c r="O268" i="15"/>
  <c r="P268" i="15"/>
  <c r="S268" i="15"/>
  <c r="E269" i="15"/>
  <c r="M269" i="15"/>
  <c r="N269" i="15"/>
  <c r="O269" i="15"/>
  <c r="P269" i="15"/>
  <c r="S269" i="15"/>
  <c r="E270" i="15"/>
  <c r="M270" i="15"/>
  <c r="N270" i="15"/>
  <c r="O270" i="15"/>
  <c r="P270" i="15"/>
  <c r="S270" i="15"/>
  <c r="E271" i="15"/>
  <c r="M271" i="15"/>
  <c r="N271" i="15"/>
  <c r="O271" i="15"/>
  <c r="P271" i="15"/>
  <c r="S271" i="15"/>
  <c r="E272" i="15"/>
  <c r="M272" i="15"/>
  <c r="N272" i="15"/>
  <c r="O272" i="15"/>
  <c r="P272" i="15"/>
  <c r="S272" i="15"/>
  <c r="E273" i="15"/>
  <c r="M273" i="15"/>
  <c r="N273" i="15"/>
  <c r="O273" i="15"/>
  <c r="P273" i="15"/>
  <c r="S273" i="15"/>
  <c r="E274" i="15"/>
  <c r="M274" i="15"/>
  <c r="N274" i="15"/>
  <c r="O274" i="15"/>
  <c r="P274" i="15"/>
  <c r="S274" i="15"/>
  <c r="E275" i="15"/>
  <c r="M275" i="15"/>
  <c r="N275" i="15"/>
  <c r="O275" i="15"/>
  <c r="P275" i="15"/>
  <c r="S275" i="15"/>
  <c r="E276" i="15"/>
  <c r="M276" i="15"/>
  <c r="N276" i="15"/>
  <c r="O276" i="15"/>
  <c r="P276" i="15"/>
  <c r="S276" i="15"/>
  <c r="E277" i="15"/>
  <c r="M277" i="15"/>
  <c r="N277" i="15"/>
  <c r="O277" i="15"/>
  <c r="P277" i="15"/>
  <c r="S277" i="15"/>
  <c r="E278" i="15"/>
  <c r="M278" i="15"/>
  <c r="N278" i="15"/>
  <c r="O278" i="15"/>
  <c r="P278" i="15"/>
  <c r="S278" i="15"/>
  <c r="E279" i="15"/>
  <c r="M279" i="15"/>
  <c r="N279" i="15"/>
  <c r="O279" i="15"/>
  <c r="P279" i="15"/>
  <c r="S279" i="15"/>
  <c r="E280" i="15"/>
  <c r="M280" i="15"/>
  <c r="N280" i="15"/>
  <c r="O280" i="15"/>
  <c r="P280" i="15"/>
  <c r="S280" i="15"/>
  <c r="E281" i="15"/>
  <c r="M281" i="15"/>
  <c r="N281" i="15"/>
  <c r="O281" i="15"/>
  <c r="P281" i="15"/>
  <c r="S281" i="15"/>
  <c r="E282" i="15"/>
  <c r="M282" i="15"/>
  <c r="N282" i="15"/>
  <c r="O282" i="15"/>
  <c r="P282" i="15"/>
  <c r="S282" i="15"/>
  <c r="E283" i="15"/>
  <c r="M283" i="15"/>
  <c r="N283" i="15"/>
  <c r="O283" i="15"/>
  <c r="P283" i="15"/>
  <c r="S283" i="15"/>
  <c r="E284" i="15"/>
  <c r="M284" i="15"/>
  <c r="N284" i="15"/>
  <c r="O284" i="15"/>
  <c r="P284" i="15"/>
  <c r="S284" i="15"/>
  <c r="E285" i="15"/>
  <c r="M285" i="15"/>
  <c r="N285" i="15"/>
  <c r="O285" i="15"/>
  <c r="P285" i="15"/>
  <c r="S285" i="15"/>
  <c r="E286" i="15"/>
  <c r="M286" i="15"/>
  <c r="N286" i="15"/>
  <c r="O286" i="15"/>
  <c r="P286" i="15"/>
  <c r="S286" i="15"/>
  <c r="E287" i="15"/>
  <c r="M287" i="15"/>
  <c r="N287" i="15"/>
  <c r="O287" i="15"/>
  <c r="P287" i="15"/>
  <c r="S287" i="15"/>
  <c r="E288" i="15"/>
  <c r="M288" i="15"/>
  <c r="N288" i="15"/>
  <c r="O288" i="15"/>
  <c r="P288" i="15"/>
  <c r="S288" i="15"/>
  <c r="E289" i="15"/>
  <c r="M289" i="15"/>
  <c r="N289" i="15"/>
  <c r="O289" i="15"/>
  <c r="P289" i="15"/>
  <c r="S289" i="15"/>
  <c r="E290" i="15"/>
  <c r="M290" i="15"/>
  <c r="N290" i="15"/>
  <c r="O290" i="15"/>
  <c r="P290" i="15"/>
  <c r="S290" i="15"/>
  <c r="E291" i="15"/>
  <c r="M291" i="15"/>
  <c r="N291" i="15"/>
  <c r="O291" i="15"/>
  <c r="P291" i="15"/>
  <c r="S291" i="15"/>
  <c r="E292" i="15"/>
  <c r="M292" i="15"/>
  <c r="N292" i="15"/>
  <c r="O292" i="15"/>
  <c r="P292" i="15"/>
  <c r="S292" i="15"/>
  <c r="E293" i="15"/>
  <c r="M293" i="15"/>
  <c r="N293" i="15"/>
  <c r="O293" i="15"/>
  <c r="P293" i="15"/>
  <c r="S293" i="15"/>
  <c r="E294" i="15"/>
  <c r="M294" i="15"/>
  <c r="N294" i="15"/>
  <c r="O294" i="15"/>
  <c r="P294" i="15"/>
  <c r="S294" i="15"/>
  <c r="E295" i="15"/>
  <c r="M295" i="15"/>
  <c r="N295" i="15"/>
  <c r="O295" i="15"/>
  <c r="P295" i="15"/>
  <c r="S295" i="15"/>
  <c r="E296" i="15"/>
  <c r="M296" i="15"/>
  <c r="N296" i="15"/>
  <c r="O296" i="15"/>
  <c r="P296" i="15"/>
  <c r="S296" i="15"/>
  <c r="E297" i="15"/>
  <c r="M297" i="15"/>
  <c r="N297" i="15"/>
  <c r="O297" i="15"/>
  <c r="P297" i="15"/>
  <c r="S297" i="15"/>
  <c r="E298" i="15"/>
  <c r="M298" i="15"/>
  <c r="N298" i="15"/>
  <c r="O298" i="15"/>
  <c r="P298" i="15"/>
  <c r="S298" i="15"/>
  <c r="E299" i="15"/>
  <c r="M299" i="15"/>
  <c r="N299" i="15"/>
  <c r="O299" i="15"/>
  <c r="P299" i="15"/>
  <c r="S299" i="15"/>
  <c r="E300" i="15"/>
  <c r="M300" i="15"/>
  <c r="N300" i="15"/>
  <c r="O300" i="15"/>
  <c r="P300" i="15"/>
  <c r="S300" i="15"/>
  <c r="E301" i="15"/>
  <c r="M301" i="15"/>
  <c r="N301" i="15"/>
  <c r="O301" i="15"/>
  <c r="P301" i="15"/>
  <c r="S301" i="15"/>
  <c r="E302" i="15"/>
  <c r="M302" i="15"/>
  <c r="N302" i="15"/>
  <c r="O302" i="15"/>
  <c r="P302" i="15"/>
  <c r="S302" i="15"/>
  <c r="E303" i="15"/>
  <c r="M303" i="15"/>
  <c r="N303" i="15"/>
  <c r="O303" i="15"/>
  <c r="P303" i="15"/>
  <c r="S303" i="15"/>
  <c r="E304" i="15"/>
  <c r="M304" i="15"/>
  <c r="N304" i="15"/>
  <c r="O304" i="15"/>
  <c r="P304" i="15"/>
  <c r="S304" i="15"/>
  <c r="E305" i="15"/>
  <c r="M305" i="15"/>
  <c r="N305" i="15"/>
  <c r="O305" i="15"/>
  <c r="P305" i="15"/>
  <c r="S305" i="15"/>
  <c r="E306" i="15"/>
  <c r="M306" i="15"/>
  <c r="N306" i="15"/>
  <c r="O306" i="15"/>
  <c r="P306" i="15"/>
  <c r="S306" i="15"/>
  <c r="E307" i="15"/>
  <c r="M307" i="15"/>
  <c r="N307" i="15"/>
  <c r="O307" i="15"/>
  <c r="P307" i="15"/>
  <c r="S307" i="15"/>
  <c r="E308" i="15"/>
  <c r="M308" i="15"/>
  <c r="N308" i="15"/>
  <c r="O308" i="15"/>
  <c r="P308" i="15"/>
  <c r="S308" i="15"/>
  <c r="E309" i="15"/>
  <c r="M309" i="15"/>
  <c r="N309" i="15"/>
  <c r="O309" i="15"/>
  <c r="P309" i="15"/>
  <c r="S309" i="15"/>
  <c r="E310" i="15"/>
  <c r="M310" i="15"/>
  <c r="N310" i="15"/>
  <c r="O310" i="15"/>
  <c r="P310" i="15"/>
  <c r="S310" i="15"/>
  <c r="E311" i="15"/>
  <c r="M311" i="15"/>
  <c r="N311" i="15"/>
  <c r="O311" i="15"/>
  <c r="P311" i="15"/>
  <c r="S311" i="15"/>
  <c r="E312" i="15"/>
  <c r="M312" i="15"/>
  <c r="N312" i="15"/>
  <c r="O312" i="15"/>
  <c r="P312" i="15"/>
  <c r="S312" i="15"/>
  <c r="E313" i="15"/>
  <c r="M313" i="15"/>
  <c r="N313" i="15"/>
  <c r="O313" i="15"/>
  <c r="P313" i="15"/>
  <c r="S313" i="15"/>
  <c r="E314" i="15"/>
  <c r="M314" i="15"/>
  <c r="N314" i="15"/>
  <c r="O314" i="15"/>
  <c r="P314" i="15"/>
  <c r="S314" i="15"/>
  <c r="E315" i="15"/>
  <c r="M315" i="15"/>
  <c r="N315" i="15"/>
  <c r="O315" i="15"/>
  <c r="P315" i="15"/>
  <c r="S315" i="15"/>
  <c r="E316" i="15"/>
  <c r="M316" i="15"/>
  <c r="N316" i="15"/>
  <c r="O316" i="15"/>
  <c r="P316" i="15"/>
  <c r="S316" i="15"/>
  <c r="E317" i="15"/>
  <c r="M317" i="15"/>
  <c r="N317" i="15"/>
  <c r="O317" i="15"/>
  <c r="P317" i="15"/>
  <c r="S317" i="15"/>
  <c r="E318" i="15"/>
  <c r="M318" i="15"/>
  <c r="N318" i="15"/>
  <c r="O318" i="15"/>
  <c r="P318" i="15"/>
  <c r="S318" i="15"/>
  <c r="E319" i="15"/>
  <c r="M319" i="15"/>
  <c r="N319" i="15"/>
  <c r="O319" i="15"/>
  <c r="P319" i="15"/>
  <c r="S319" i="15"/>
  <c r="E320" i="15"/>
  <c r="M320" i="15"/>
  <c r="N320" i="15"/>
  <c r="O320" i="15"/>
  <c r="P320" i="15"/>
  <c r="S320" i="15"/>
  <c r="E321" i="15"/>
  <c r="M321" i="15"/>
  <c r="N321" i="15"/>
  <c r="O321" i="15"/>
  <c r="P321" i="15"/>
  <c r="S321" i="15"/>
  <c r="E322" i="15"/>
  <c r="M322" i="15"/>
  <c r="N322" i="15"/>
  <c r="O322" i="15"/>
  <c r="P322" i="15"/>
  <c r="S322" i="15"/>
  <c r="E323" i="15"/>
  <c r="M323" i="15"/>
  <c r="N323" i="15"/>
  <c r="O323" i="15"/>
  <c r="P323" i="15"/>
  <c r="S323" i="15"/>
  <c r="E324" i="15"/>
  <c r="M324" i="15"/>
  <c r="N324" i="15"/>
  <c r="O324" i="15"/>
  <c r="P324" i="15"/>
  <c r="S324" i="15"/>
  <c r="E325" i="15"/>
  <c r="M325" i="15"/>
  <c r="N325" i="15"/>
  <c r="O325" i="15"/>
  <c r="P325" i="15"/>
  <c r="S325" i="15"/>
  <c r="E326" i="15"/>
  <c r="M326" i="15"/>
  <c r="N326" i="15"/>
  <c r="O326" i="15"/>
  <c r="P326" i="15"/>
  <c r="S326" i="15"/>
  <c r="E327" i="15"/>
  <c r="M327" i="15"/>
  <c r="N327" i="15"/>
  <c r="O327" i="15"/>
  <c r="P327" i="15"/>
  <c r="S327" i="15"/>
  <c r="E328" i="15"/>
  <c r="M328" i="15"/>
  <c r="N328" i="15"/>
  <c r="O328" i="15"/>
  <c r="P328" i="15"/>
  <c r="S328" i="15"/>
  <c r="E329" i="15"/>
  <c r="M329" i="15"/>
  <c r="N329" i="15"/>
  <c r="O329" i="15"/>
  <c r="P329" i="15"/>
  <c r="S329" i="15"/>
  <c r="E330" i="15"/>
  <c r="M330" i="15"/>
  <c r="N330" i="15"/>
  <c r="O330" i="15"/>
  <c r="P330" i="15"/>
  <c r="S330" i="15"/>
  <c r="E331" i="15"/>
  <c r="M331" i="15"/>
  <c r="N331" i="15"/>
  <c r="O331" i="15"/>
  <c r="P331" i="15"/>
  <c r="S331" i="15"/>
  <c r="E332" i="15"/>
  <c r="M332" i="15"/>
  <c r="N332" i="15"/>
  <c r="O332" i="15"/>
  <c r="P332" i="15"/>
  <c r="S332" i="15"/>
  <c r="E333" i="15"/>
  <c r="M333" i="15"/>
  <c r="N333" i="15"/>
  <c r="O333" i="15"/>
  <c r="P333" i="15"/>
  <c r="S333" i="15"/>
  <c r="E334" i="15"/>
  <c r="M334" i="15"/>
  <c r="N334" i="15"/>
  <c r="O334" i="15"/>
  <c r="P334" i="15"/>
  <c r="S334" i="15"/>
  <c r="E335" i="15"/>
  <c r="M335" i="15"/>
  <c r="N335" i="15"/>
  <c r="O335" i="15"/>
  <c r="P335" i="15"/>
  <c r="S335" i="15"/>
  <c r="E336" i="15"/>
  <c r="M336" i="15"/>
  <c r="N336" i="15"/>
  <c r="O336" i="15"/>
  <c r="P336" i="15"/>
  <c r="S336" i="15"/>
  <c r="E337" i="15"/>
  <c r="M337" i="15"/>
  <c r="N337" i="15"/>
  <c r="O337" i="15"/>
  <c r="P337" i="15"/>
  <c r="S337" i="15"/>
  <c r="E338" i="15"/>
  <c r="M338" i="15"/>
  <c r="N338" i="15"/>
  <c r="O338" i="15"/>
  <c r="P338" i="15"/>
  <c r="S338" i="15"/>
  <c r="E339" i="15"/>
  <c r="M339" i="15"/>
  <c r="N339" i="15"/>
  <c r="O339" i="15"/>
  <c r="P339" i="15"/>
  <c r="S339" i="15"/>
  <c r="E340" i="15"/>
  <c r="M340" i="15"/>
  <c r="N340" i="15"/>
  <c r="O340" i="15"/>
  <c r="P340" i="15"/>
  <c r="S340" i="15"/>
  <c r="E341" i="15"/>
  <c r="M341" i="15"/>
  <c r="N341" i="15"/>
  <c r="O341" i="15"/>
  <c r="P341" i="15"/>
  <c r="S341" i="15"/>
  <c r="E342" i="15"/>
  <c r="M342" i="15"/>
  <c r="N342" i="15"/>
  <c r="O342" i="15"/>
  <c r="P342" i="15"/>
  <c r="S342" i="15"/>
  <c r="E343" i="15"/>
  <c r="M343" i="15"/>
  <c r="N343" i="15"/>
  <c r="O343" i="15"/>
  <c r="P343" i="15"/>
  <c r="S343" i="15"/>
  <c r="E344" i="15"/>
  <c r="M344" i="15"/>
  <c r="N344" i="15"/>
  <c r="O344" i="15"/>
  <c r="P344" i="15"/>
  <c r="S344" i="15"/>
  <c r="E345" i="15"/>
  <c r="M345" i="15"/>
  <c r="N345" i="15"/>
  <c r="O345" i="15"/>
  <c r="P345" i="15"/>
  <c r="S345" i="15"/>
  <c r="E346" i="15"/>
  <c r="M346" i="15"/>
  <c r="N346" i="15"/>
  <c r="O346" i="15"/>
  <c r="P346" i="15"/>
  <c r="S346" i="15"/>
  <c r="E347" i="15"/>
  <c r="M347" i="15"/>
  <c r="N347" i="15"/>
  <c r="O347" i="15"/>
  <c r="P347" i="15"/>
  <c r="S347" i="15"/>
  <c r="E348" i="15"/>
  <c r="M348" i="15"/>
  <c r="N348" i="15"/>
  <c r="O348" i="15"/>
  <c r="P348" i="15"/>
  <c r="S348" i="15"/>
  <c r="E349" i="15"/>
  <c r="M349" i="15"/>
  <c r="N349" i="15"/>
  <c r="O349" i="15"/>
  <c r="P349" i="15"/>
  <c r="S349" i="15"/>
  <c r="E350" i="15"/>
  <c r="M350" i="15"/>
  <c r="N350" i="15"/>
  <c r="O350" i="15"/>
  <c r="P350" i="15"/>
  <c r="S350" i="15"/>
  <c r="E351" i="15"/>
  <c r="M351" i="15"/>
  <c r="N351" i="15"/>
  <c r="O351" i="15"/>
  <c r="P351" i="15"/>
  <c r="S351" i="15"/>
  <c r="E352" i="15"/>
  <c r="M352" i="15"/>
  <c r="N352" i="15"/>
  <c r="O352" i="15"/>
  <c r="P352" i="15"/>
  <c r="S352" i="15"/>
  <c r="E353" i="15"/>
  <c r="M353" i="15"/>
  <c r="N353" i="15"/>
  <c r="O353" i="15"/>
  <c r="P353" i="15"/>
  <c r="S353" i="15"/>
  <c r="E354" i="15"/>
  <c r="M354" i="15"/>
  <c r="N354" i="15"/>
  <c r="O354" i="15"/>
  <c r="P354" i="15"/>
  <c r="S354" i="15"/>
  <c r="E355" i="15"/>
  <c r="M355" i="15"/>
  <c r="N355" i="15"/>
  <c r="O355" i="15"/>
  <c r="P355" i="15"/>
  <c r="S355" i="15"/>
  <c r="E356" i="15"/>
  <c r="M356" i="15"/>
  <c r="N356" i="15"/>
  <c r="O356" i="15"/>
  <c r="P356" i="15"/>
  <c r="S356" i="15"/>
  <c r="E357" i="15"/>
  <c r="M357" i="15"/>
  <c r="N357" i="15"/>
  <c r="O357" i="15"/>
  <c r="P357" i="15"/>
  <c r="S357" i="15"/>
  <c r="E358" i="15"/>
  <c r="M358" i="15"/>
  <c r="N358" i="15"/>
  <c r="O358" i="15"/>
  <c r="P358" i="15"/>
  <c r="S358" i="15"/>
  <c r="E359" i="15"/>
  <c r="M359" i="15"/>
  <c r="N359" i="15"/>
  <c r="O359" i="15"/>
  <c r="P359" i="15"/>
  <c r="S359" i="15"/>
  <c r="E360" i="15"/>
  <c r="M360" i="15"/>
  <c r="N360" i="15"/>
  <c r="O360" i="15"/>
  <c r="P360" i="15"/>
  <c r="S360" i="15"/>
  <c r="E361" i="15"/>
  <c r="M361" i="15"/>
  <c r="N361" i="15"/>
  <c r="O361" i="15"/>
  <c r="P361" i="15"/>
  <c r="S361" i="15"/>
  <c r="E362" i="15"/>
  <c r="M362" i="15"/>
  <c r="N362" i="15"/>
  <c r="O362" i="15"/>
  <c r="P362" i="15"/>
  <c r="S362" i="15"/>
  <c r="E363" i="15"/>
  <c r="M363" i="15"/>
  <c r="N363" i="15"/>
  <c r="O363" i="15"/>
  <c r="P363" i="15"/>
  <c r="S363" i="15"/>
  <c r="E364" i="15"/>
  <c r="M364" i="15"/>
  <c r="N364" i="15"/>
  <c r="O364" i="15"/>
  <c r="P364" i="15"/>
  <c r="S364" i="15"/>
  <c r="E365" i="15"/>
  <c r="M365" i="15"/>
  <c r="N365" i="15"/>
  <c r="O365" i="15"/>
  <c r="P365" i="15"/>
  <c r="S365" i="15"/>
  <c r="E366" i="15"/>
  <c r="M366" i="15"/>
  <c r="N366" i="15"/>
  <c r="O366" i="15"/>
  <c r="P366" i="15"/>
  <c r="S366" i="15"/>
  <c r="E367" i="15"/>
  <c r="M367" i="15"/>
  <c r="N367" i="15"/>
  <c r="O367" i="15"/>
  <c r="P367" i="15"/>
  <c r="S367" i="15"/>
  <c r="E368" i="15"/>
  <c r="M368" i="15"/>
  <c r="N368" i="15"/>
  <c r="O368" i="15"/>
  <c r="P368" i="15"/>
  <c r="S368" i="15"/>
  <c r="E369" i="15"/>
  <c r="M369" i="15"/>
  <c r="N369" i="15"/>
  <c r="O369" i="15"/>
  <c r="P369" i="15"/>
  <c r="S369" i="15"/>
  <c r="E370" i="15"/>
  <c r="M370" i="15"/>
  <c r="N370" i="15"/>
  <c r="O370" i="15"/>
  <c r="P370" i="15"/>
  <c r="S370" i="15"/>
  <c r="E371" i="15"/>
  <c r="M371" i="15"/>
  <c r="N371" i="15"/>
  <c r="O371" i="15"/>
  <c r="P371" i="15"/>
  <c r="S371" i="15"/>
  <c r="E372" i="15"/>
  <c r="M372" i="15"/>
  <c r="N372" i="15"/>
  <c r="O372" i="15"/>
  <c r="P372" i="15"/>
  <c r="S372" i="15"/>
  <c r="E373" i="15"/>
  <c r="M373" i="15"/>
  <c r="N373" i="15"/>
  <c r="O373" i="15"/>
  <c r="P373" i="15"/>
  <c r="S373" i="15"/>
  <c r="E374" i="15"/>
  <c r="M374" i="15"/>
  <c r="N374" i="15"/>
  <c r="O374" i="15"/>
  <c r="P374" i="15"/>
  <c r="S374" i="15"/>
  <c r="E375" i="15"/>
  <c r="M375" i="15"/>
  <c r="N375" i="15"/>
  <c r="O375" i="15"/>
  <c r="P375" i="15"/>
  <c r="S375" i="15"/>
  <c r="E376" i="15"/>
  <c r="M376" i="15"/>
  <c r="N376" i="15"/>
  <c r="O376" i="15"/>
  <c r="P376" i="15"/>
  <c r="S376" i="15"/>
  <c r="E377" i="15"/>
  <c r="M377" i="15"/>
  <c r="N377" i="15"/>
  <c r="O377" i="15"/>
  <c r="P377" i="15"/>
  <c r="S377" i="15"/>
  <c r="E378" i="15"/>
  <c r="M378" i="15"/>
  <c r="N378" i="15"/>
  <c r="O378" i="15"/>
  <c r="P378" i="15"/>
  <c r="S378" i="15"/>
  <c r="E379" i="15"/>
  <c r="M379" i="15"/>
  <c r="N379" i="15"/>
  <c r="O379" i="15"/>
  <c r="P379" i="15"/>
  <c r="S379" i="15"/>
  <c r="E380" i="15"/>
  <c r="M380" i="15"/>
  <c r="N380" i="15"/>
  <c r="O380" i="15"/>
  <c r="P380" i="15"/>
  <c r="S380" i="15"/>
  <c r="E381" i="15"/>
  <c r="M381" i="15"/>
  <c r="N381" i="15"/>
  <c r="O381" i="15"/>
  <c r="P381" i="15"/>
  <c r="S381" i="15"/>
  <c r="E382" i="15"/>
  <c r="M382" i="15"/>
  <c r="N382" i="15"/>
  <c r="O382" i="15"/>
  <c r="P382" i="15"/>
  <c r="S382" i="15"/>
  <c r="E383" i="15"/>
  <c r="M383" i="15"/>
  <c r="N383" i="15"/>
  <c r="O383" i="15"/>
  <c r="P383" i="15"/>
  <c r="S383" i="15"/>
  <c r="E384" i="15"/>
  <c r="M384" i="15"/>
  <c r="N384" i="15"/>
  <c r="O384" i="15"/>
  <c r="P384" i="15"/>
  <c r="S384" i="15"/>
  <c r="E385" i="15"/>
  <c r="M385" i="15"/>
  <c r="N385" i="15"/>
  <c r="O385" i="15"/>
  <c r="P385" i="15"/>
  <c r="S385" i="15"/>
  <c r="E386" i="15"/>
  <c r="M386" i="15"/>
  <c r="N386" i="15"/>
  <c r="O386" i="15"/>
  <c r="P386" i="15"/>
  <c r="S386" i="15"/>
  <c r="E387" i="15"/>
  <c r="M387" i="15"/>
  <c r="N387" i="15"/>
  <c r="O387" i="15"/>
  <c r="P387" i="15"/>
  <c r="S387" i="15"/>
  <c r="E388" i="15"/>
  <c r="M388" i="15"/>
  <c r="N388" i="15"/>
  <c r="O388" i="15"/>
  <c r="P388" i="15"/>
  <c r="S388" i="15"/>
  <c r="E389" i="15"/>
  <c r="M389" i="15"/>
  <c r="N389" i="15"/>
  <c r="O389" i="15"/>
  <c r="P389" i="15"/>
  <c r="S389" i="15"/>
  <c r="E390" i="15"/>
  <c r="M390" i="15"/>
  <c r="N390" i="15"/>
  <c r="O390" i="15"/>
  <c r="P390" i="15"/>
  <c r="S390" i="15"/>
  <c r="E391" i="15"/>
  <c r="M391" i="15"/>
  <c r="N391" i="15"/>
  <c r="O391" i="15"/>
  <c r="P391" i="15"/>
  <c r="S391" i="15"/>
  <c r="E392" i="15"/>
  <c r="M392" i="15"/>
  <c r="N392" i="15"/>
  <c r="O392" i="15"/>
  <c r="P392" i="15"/>
  <c r="S392" i="15"/>
  <c r="E393" i="15"/>
  <c r="M393" i="15"/>
  <c r="N393" i="15"/>
  <c r="O393" i="15"/>
  <c r="P393" i="15"/>
  <c r="S393" i="15"/>
  <c r="E394" i="15"/>
  <c r="M394" i="15"/>
  <c r="N394" i="15"/>
  <c r="O394" i="15"/>
  <c r="P394" i="15"/>
  <c r="S394" i="15"/>
  <c r="E395" i="15"/>
  <c r="M395" i="15"/>
  <c r="N395" i="15"/>
  <c r="O395" i="15"/>
  <c r="P395" i="15"/>
  <c r="S395" i="15"/>
  <c r="E396" i="15"/>
  <c r="M396" i="15"/>
  <c r="N396" i="15"/>
  <c r="O396" i="15"/>
  <c r="P396" i="15"/>
  <c r="S396" i="15"/>
  <c r="E397" i="15"/>
  <c r="M397" i="15"/>
  <c r="N397" i="15"/>
  <c r="O397" i="15"/>
  <c r="P397" i="15"/>
  <c r="S397" i="15"/>
  <c r="E398" i="15"/>
  <c r="M398" i="15"/>
  <c r="N398" i="15"/>
  <c r="O398" i="15"/>
  <c r="P398" i="15"/>
  <c r="S398" i="15"/>
  <c r="E399" i="15"/>
  <c r="M399" i="15"/>
  <c r="N399" i="15"/>
  <c r="O399" i="15"/>
  <c r="P399" i="15"/>
  <c r="S399" i="15"/>
  <c r="E400" i="15"/>
  <c r="M400" i="15"/>
  <c r="N400" i="15"/>
  <c r="O400" i="15"/>
  <c r="P400" i="15"/>
  <c r="S400" i="15"/>
  <c r="E401" i="15"/>
  <c r="M401" i="15"/>
  <c r="N401" i="15"/>
  <c r="O401" i="15"/>
  <c r="P401" i="15"/>
  <c r="S401" i="15"/>
  <c r="E402" i="15"/>
  <c r="M402" i="15"/>
  <c r="N402" i="15"/>
  <c r="O402" i="15"/>
  <c r="P402" i="15"/>
  <c r="S402" i="15"/>
  <c r="E403" i="15"/>
  <c r="M403" i="15"/>
  <c r="N403" i="15"/>
  <c r="O403" i="15"/>
  <c r="P403" i="15"/>
  <c r="S403" i="15"/>
  <c r="E404" i="15"/>
  <c r="M404" i="15"/>
  <c r="N404" i="15"/>
  <c r="O404" i="15"/>
  <c r="P404" i="15"/>
  <c r="S404" i="15"/>
  <c r="E405" i="15"/>
  <c r="M405" i="15"/>
  <c r="N405" i="15"/>
  <c r="O405" i="15"/>
  <c r="P405" i="15"/>
  <c r="S405" i="15"/>
  <c r="E406" i="15"/>
  <c r="M406" i="15"/>
  <c r="N406" i="15"/>
  <c r="O406" i="15"/>
  <c r="P406" i="15"/>
  <c r="S406" i="15"/>
  <c r="E407" i="15"/>
  <c r="M407" i="15"/>
  <c r="N407" i="15"/>
  <c r="O407" i="15"/>
  <c r="P407" i="15"/>
  <c r="S407" i="15"/>
  <c r="E408" i="15"/>
  <c r="M408" i="15"/>
  <c r="N408" i="15"/>
  <c r="O408" i="15"/>
  <c r="P408" i="15"/>
  <c r="S408" i="15"/>
  <c r="E409" i="15"/>
  <c r="M409" i="15"/>
  <c r="N409" i="15"/>
  <c r="O409" i="15"/>
  <c r="P409" i="15"/>
  <c r="S409" i="15"/>
  <c r="E410" i="15"/>
  <c r="M410" i="15"/>
  <c r="N410" i="15"/>
  <c r="O410" i="15"/>
  <c r="P410" i="15"/>
  <c r="S410" i="15"/>
  <c r="E411" i="15"/>
  <c r="M411" i="15"/>
  <c r="N411" i="15"/>
  <c r="O411" i="15"/>
  <c r="P411" i="15"/>
  <c r="S411" i="15"/>
  <c r="E412" i="15"/>
  <c r="M412" i="15"/>
  <c r="N412" i="15"/>
  <c r="O412" i="15"/>
  <c r="P412" i="15"/>
  <c r="S412" i="15"/>
  <c r="E413" i="15"/>
  <c r="M413" i="15"/>
  <c r="N413" i="15"/>
  <c r="O413" i="15"/>
  <c r="P413" i="15"/>
  <c r="S413" i="15"/>
  <c r="E414" i="15"/>
  <c r="M414" i="15"/>
  <c r="N414" i="15"/>
  <c r="O414" i="15"/>
  <c r="P414" i="15"/>
  <c r="S414" i="15"/>
  <c r="E415" i="15"/>
  <c r="M415" i="15"/>
  <c r="N415" i="15"/>
  <c r="O415" i="15"/>
  <c r="P415" i="15"/>
  <c r="S415" i="15"/>
  <c r="E416" i="15"/>
  <c r="M416" i="15"/>
  <c r="N416" i="15"/>
  <c r="O416" i="15"/>
  <c r="P416" i="15"/>
  <c r="S416" i="15"/>
  <c r="E417" i="15"/>
  <c r="M417" i="15"/>
  <c r="N417" i="15"/>
  <c r="O417" i="15"/>
  <c r="P417" i="15"/>
  <c r="S417" i="15"/>
  <c r="E418" i="15"/>
  <c r="M418" i="15"/>
  <c r="N418" i="15"/>
  <c r="O418" i="15"/>
  <c r="P418" i="15"/>
  <c r="S418" i="15"/>
  <c r="E419" i="15"/>
  <c r="M419" i="15"/>
  <c r="N419" i="15"/>
  <c r="O419" i="15"/>
  <c r="P419" i="15"/>
  <c r="S419" i="15"/>
  <c r="E420" i="15"/>
  <c r="M420" i="15"/>
  <c r="N420" i="15"/>
  <c r="O420" i="15"/>
  <c r="P420" i="15"/>
  <c r="S420" i="15"/>
  <c r="E421" i="15"/>
  <c r="M421" i="15"/>
  <c r="N421" i="15"/>
  <c r="O421" i="15"/>
  <c r="P421" i="15"/>
  <c r="S421" i="15"/>
  <c r="E422" i="15"/>
  <c r="M422" i="15"/>
  <c r="N422" i="15"/>
  <c r="O422" i="15"/>
  <c r="P422" i="15"/>
  <c r="S422" i="15"/>
  <c r="E423" i="15"/>
  <c r="M423" i="15"/>
  <c r="N423" i="15"/>
  <c r="O423" i="15"/>
  <c r="P423" i="15"/>
  <c r="S423" i="15"/>
  <c r="E424" i="15"/>
  <c r="M424" i="15"/>
  <c r="N424" i="15"/>
  <c r="O424" i="15"/>
  <c r="P424" i="15"/>
  <c r="S424" i="15"/>
  <c r="E425" i="15"/>
  <c r="M425" i="15"/>
  <c r="N425" i="15"/>
  <c r="O425" i="15"/>
  <c r="P425" i="15"/>
  <c r="S425" i="15"/>
  <c r="E426" i="15"/>
  <c r="M426" i="15"/>
  <c r="N426" i="15"/>
  <c r="O426" i="15"/>
  <c r="P426" i="15"/>
  <c r="S426" i="15"/>
  <c r="E427" i="15"/>
  <c r="M427" i="15"/>
  <c r="N427" i="15"/>
  <c r="O427" i="15"/>
  <c r="P427" i="15"/>
  <c r="S427" i="15"/>
  <c r="E428" i="15"/>
  <c r="M428" i="15"/>
  <c r="N428" i="15"/>
  <c r="O428" i="15"/>
  <c r="P428" i="15"/>
  <c r="S428" i="15"/>
  <c r="E429" i="15"/>
  <c r="M429" i="15"/>
  <c r="N429" i="15"/>
  <c r="O429" i="15"/>
  <c r="P429" i="15"/>
  <c r="S429" i="15"/>
  <c r="E430" i="15"/>
  <c r="M430" i="15"/>
  <c r="N430" i="15"/>
  <c r="O430" i="15"/>
  <c r="P430" i="15"/>
  <c r="S430" i="15"/>
  <c r="E431" i="15"/>
  <c r="M431" i="15"/>
  <c r="N431" i="15"/>
  <c r="O431" i="15"/>
  <c r="P431" i="15"/>
  <c r="S431" i="15"/>
  <c r="E432" i="15"/>
  <c r="M432" i="15"/>
  <c r="N432" i="15"/>
  <c r="O432" i="15"/>
  <c r="P432" i="15"/>
  <c r="S432" i="15"/>
  <c r="E433" i="15"/>
  <c r="M433" i="15"/>
  <c r="N433" i="15"/>
  <c r="O433" i="15"/>
  <c r="P433" i="15"/>
  <c r="S433" i="15"/>
  <c r="E434" i="15"/>
  <c r="M434" i="15"/>
  <c r="N434" i="15"/>
  <c r="O434" i="15"/>
  <c r="P434" i="15"/>
  <c r="S434" i="15"/>
  <c r="E435" i="15"/>
  <c r="M435" i="15"/>
  <c r="N435" i="15"/>
  <c r="O435" i="15"/>
  <c r="P435" i="15"/>
  <c r="S435" i="15"/>
  <c r="E436" i="15"/>
  <c r="M436" i="15"/>
  <c r="N436" i="15"/>
  <c r="O436" i="15"/>
  <c r="P436" i="15"/>
  <c r="S436" i="15"/>
  <c r="E437" i="15"/>
  <c r="M437" i="15"/>
  <c r="N437" i="15"/>
  <c r="O437" i="15"/>
  <c r="P437" i="15"/>
  <c r="S437" i="15"/>
  <c r="E438" i="15"/>
  <c r="M438" i="15"/>
  <c r="N438" i="15"/>
  <c r="O438" i="15"/>
  <c r="P438" i="15"/>
  <c r="S438" i="15"/>
  <c r="E439" i="15"/>
  <c r="M439" i="15"/>
  <c r="N439" i="15"/>
  <c r="O439" i="15"/>
  <c r="P439" i="15"/>
  <c r="S439" i="15"/>
  <c r="E440" i="15"/>
  <c r="M440" i="15"/>
  <c r="N440" i="15"/>
  <c r="O440" i="15"/>
  <c r="P440" i="15"/>
  <c r="S440" i="15"/>
  <c r="E441" i="15"/>
  <c r="M441" i="15"/>
  <c r="N441" i="15"/>
  <c r="O441" i="15"/>
  <c r="P441" i="15"/>
  <c r="S441" i="15"/>
  <c r="E442" i="15"/>
  <c r="M442" i="15"/>
  <c r="N442" i="15"/>
  <c r="O442" i="15"/>
  <c r="P442" i="15"/>
  <c r="S442" i="15"/>
  <c r="E443" i="15"/>
  <c r="M443" i="15"/>
  <c r="N443" i="15"/>
  <c r="O443" i="15"/>
  <c r="P443" i="15"/>
  <c r="S443" i="15"/>
  <c r="E444" i="15"/>
  <c r="M444" i="15"/>
  <c r="N444" i="15"/>
  <c r="O444" i="15"/>
  <c r="P444" i="15"/>
  <c r="S444" i="15"/>
  <c r="E445" i="15"/>
  <c r="M445" i="15"/>
  <c r="N445" i="15"/>
  <c r="O445" i="15"/>
  <c r="P445" i="15"/>
  <c r="S445" i="15"/>
  <c r="E446" i="15"/>
  <c r="M446" i="15"/>
  <c r="N446" i="15"/>
  <c r="O446" i="15"/>
  <c r="P446" i="15"/>
  <c r="S446" i="15"/>
  <c r="E447" i="15"/>
  <c r="M447" i="15"/>
  <c r="N447" i="15"/>
  <c r="O447" i="15"/>
  <c r="P447" i="15"/>
  <c r="S447" i="15"/>
  <c r="E448" i="15"/>
  <c r="M448" i="15"/>
  <c r="N448" i="15"/>
  <c r="O448" i="15"/>
  <c r="P448" i="15"/>
  <c r="S448" i="15"/>
  <c r="E449" i="15"/>
  <c r="M449" i="15"/>
  <c r="N449" i="15"/>
  <c r="O449" i="15"/>
  <c r="P449" i="15"/>
  <c r="S449" i="15"/>
  <c r="E450" i="15"/>
  <c r="M450" i="15"/>
  <c r="N450" i="15"/>
  <c r="O450" i="15"/>
  <c r="P450" i="15"/>
  <c r="S450" i="15"/>
  <c r="E451" i="15"/>
  <c r="M451" i="15"/>
  <c r="N451" i="15"/>
  <c r="O451" i="15"/>
  <c r="P451" i="15"/>
  <c r="S451" i="15"/>
  <c r="E452" i="15"/>
  <c r="M452" i="15"/>
  <c r="N452" i="15"/>
  <c r="O452" i="15"/>
  <c r="P452" i="15"/>
  <c r="S452" i="15"/>
  <c r="E453" i="15"/>
  <c r="M453" i="15"/>
  <c r="N453" i="15"/>
  <c r="O453" i="15"/>
  <c r="P453" i="15"/>
  <c r="S453" i="15"/>
  <c r="E454" i="15"/>
  <c r="M454" i="15"/>
  <c r="N454" i="15"/>
  <c r="O454" i="15"/>
  <c r="P454" i="15"/>
  <c r="S454" i="15"/>
  <c r="E455" i="15"/>
  <c r="M455" i="15"/>
  <c r="N455" i="15"/>
  <c r="O455" i="15"/>
  <c r="P455" i="15"/>
  <c r="S455" i="15"/>
  <c r="E456" i="15"/>
  <c r="M456" i="15"/>
  <c r="N456" i="15"/>
  <c r="O456" i="15"/>
  <c r="P456" i="15"/>
  <c r="S456" i="15"/>
  <c r="E457" i="15"/>
  <c r="M457" i="15"/>
  <c r="N457" i="15"/>
  <c r="O457" i="15"/>
  <c r="P457" i="15"/>
  <c r="S457" i="15"/>
  <c r="E458" i="15"/>
  <c r="M458" i="15"/>
  <c r="N458" i="15"/>
  <c r="O458" i="15"/>
  <c r="P458" i="15"/>
  <c r="S458" i="15"/>
  <c r="E459" i="15"/>
  <c r="M459" i="15"/>
  <c r="N459" i="15"/>
  <c r="O459" i="15"/>
  <c r="P459" i="15"/>
  <c r="S459" i="15"/>
  <c r="E460" i="15"/>
  <c r="M460" i="15"/>
  <c r="N460" i="15"/>
  <c r="O460" i="15"/>
  <c r="P460" i="15"/>
  <c r="S460" i="15"/>
  <c r="E461" i="15"/>
  <c r="M461" i="15"/>
  <c r="N461" i="15"/>
  <c r="O461" i="15"/>
  <c r="P461" i="15"/>
  <c r="S461" i="15"/>
  <c r="E462" i="15"/>
  <c r="M462" i="15"/>
  <c r="N462" i="15"/>
  <c r="O462" i="15"/>
  <c r="P462" i="15"/>
  <c r="S462" i="15"/>
  <c r="E463" i="15"/>
  <c r="M463" i="15"/>
  <c r="N463" i="15"/>
  <c r="O463" i="15"/>
  <c r="P463" i="15"/>
  <c r="S463" i="15"/>
  <c r="E464" i="15"/>
  <c r="M464" i="15"/>
  <c r="N464" i="15"/>
  <c r="O464" i="15"/>
  <c r="P464" i="15"/>
  <c r="S464" i="15"/>
  <c r="E465" i="15"/>
  <c r="M465" i="15"/>
  <c r="N465" i="15"/>
  <c r="O465" i="15"/>
  <c r="P465" i="15"/>
  <c r="S465" i="15"/>
  <c r="E466" i="15"/>
  <c r="M466" i="15"/>
  <c r="N466" i="15"/>
  <c r="O466" i="15"/>
  <c r="P466" i="15"/>
  <c r="S466" i="15"/>
  <c r="E467" i="15"/>
  <c r="M467" i="15"/>
  <c r="N467" i="15"/>
  <c r="O467" i="15"/>
  <c r="P467" i="15"/>
  <c r="S467" i="15"/>
  <c r="E468" i="15"/>
  <c r="M468" i="15"/>
  <c r="N468" i="15"/>
  <c r="O468" i="15"/>
  <c r="P468" i="15"/>
  <c r="S468" i="15"/>
  <c r="E469" i="15"/>
  <c r="M469" i="15"/>
  <c r="N469" i="15"/>
  <c r="O469" i="15"/>
  <c r="P469" i="15"/>
  <c r="S469" i="15"/>
  <c r="E470" i="15"/>
  <c r="M470" i="15"/>
  <c r="N470" i="15"/>
  <c r="O470" i="15"/>
  <c r="P470" i="15"/>
  <c r="S470" i="15"/>
  <c r="E471" i="15"/>
  <c r="M471" i="15"/>
  <c r="N471" i="15"/>
  <c r="O471" i="15"/>
  <c r="P471" i="15"/>
  <c r="S471" i="15"/>
  <c r="E472" i="15"/>
  <c r="M472" i="15"/>
  <c r="N472" i="15"/>
  <c r="O472" i="15"/>
  <c r="P472" i="15"/>
  <c r="S472" i="15"/>
  <c r="E473" i="15"/>
  <c r="M473" i="15"/>
  <c r="N473" i="15"/>
  <c r="O473" i="15"/>
  <c r="P473" i="15"/>
  <c r="S473" i="15"/>
  <c r="E474" i="15"/>
  <c r="M474" i="15"/>
  <c r="N474" i="15"/>
  <c r="O474" i="15"/>
  <c r="P474" i="15"/>
  <c r="S474" i="15"/>
  <c r="E475" i="15"/>
  <c r="M475" i="15"/>
  <c r="N475" i="15"/>
  <c r="O475" i="15"/>
  <c r="P475" i="15"/>
  <c r="S475" i="15"/>
  <c r="E476" i="15"/>
  <c r="M476" i="15"/>
  <c r="N476" i="15"/>
  <c r="O476" i="15"/>
  <c r="P476" i="15"/>
  <c r="S476" i="15"/>
  <c r="E477" i="15"/>
  <c r="M477" i="15"/>
  <c r="N477" i="15"/>
  <c r="O477" i="15"/>
  <c r="P477" i="15"/>
  <c r="S477" i="15"/>
  <c r="E478" i="15"/>
  <c r="M478" i="15"/>
  <c r="N478" i="15"/>
  <c r="O478" i="15"/>
  <c r="P478" i="15"/>
  <c r="S478" i="15"/>
  <c r="E479" i="15"/>
  <c r="M479" i="15"/>
  <c r="N479" i="15"/>
  <c r="O479" i="15"/>
  <c r="P479" i="15"/>
  <c r="S479" i="15"/>
  <c r="E480" i="15"/>
  <c r="M480" i="15"/>
  <c r="N480" i="15"/>
  <c r="O480" i="15"/>
  <c r="P480" i="15"/>
  <c r="S480" i="15"/>
  <c r="E481" i="15"/>
  <c r="M481" i="15"/>
  <c r="N481" i="15"/>
  <c r="O481" i="15"/>
  <c r="P481" i="15"/>
  <c r="S481" i="15"/>
  <c r="E482" i="15"/>
  <c r="M482" i="15"/>
  <c r="N482" i="15"/>
  <c r="O482" i="15"/>
  <c r="P482" i="15"/>
  <c r="S482" i="15"/>
  <c r="E483" i="15"/>
  <c r="M483" i="15"/>
  <c r="N483" i="15"/>
  <c r="O483" i="15"/>
  <c r="P483" i="15"/>
  <c r="S483" i="15"/>
  <c r="E484" i="15"/>
  <c r="M484" i="15"/>
  <c r="N484" i="15"/>
  <c r="O484" i="15"/>
  <c r="P484" i="15"/>
  <c r="S484" i="15"/>
  <c r="E485" i="15"/>
  <c r="M485" i="15"/>
  <c r="N485" i="15"/>
  <c r="O485" i="15"/>
  <c r="P485" i="15"/>
  <c r="S485" i="15"/>
  <c r="E486" i="15"/>
  <c r="M486" i="15"/>
  <c r="N486" i="15"/>
  <c r="O486" i="15"/>
  <c r="P486" i="15"/>
  <c r="S486" i="15"/>
  <c r="E487" i="15"/>
  <c r="M487" i="15"/>
  <c r="N487" i="15"/>
  <c r="O487" i="15"/>
  <c r="P487" i="15"/>
  <c r="S487" i="15"/>
  <c r="E488" i="15"/>
  <c r="M488" i="15"/>
  <c r="N488" i="15"/>
  <c r="O488" i="15"/>
  <c r="P488" i="15"/>
  <c r="S488" i="15"/>
  <c r="E489" i="15"/>
  <c r="M489" i="15"/>
  <c r="N489" i="15"/>
  <c r="O489" i="15"/>
  <c r="P489" i="15"/>
  <c r="S489" i="15"/>
  <c r="E490" i="15"/>
  <c r="M490" i="15"/>
  <c r="N490" i="15"/>
  <c r="O490" i="15"/>
  <c r="P490" i="15"/>
  <c r="S490" i="15"/>
  <c r="E491" i="15"/>
  <c r="M491" i="15"/>
  <c r="N491" i="15"/>
  <c r="O491" i="15"/>
  <c r="P491" i="15"/>
  <c r="S491" i="15"/>
  <c r="E492" i="15"/>
  <c r="M492" i="15"/>
  <c r="N492" i="15"/>
  <c r="O492" i="15"/>
  <c r="P492" i="15"/>
  <c r="S492" i="15"/>
  <c r="E493" i="15"/>
  <c r="M493" i="15"/>
  <c r="N493" i="15"/>
  <c r="O493" i="15"/>
  <c r="P493" i="15"/>
  <c r="S493" i="15"/>
  <c r="E494" i="15"/>
  <c r="M494" i="15"/>
  <c r="N494" i="15"/>
  <c r="O494" i="15"/>
  <c r="P494" i="15"/>
  <c r="S494" i="15"/>
  <c r="E495" i="15"/>
  <c r="M495" i="15"/>
  <c r="N495" i="15"/>
  <c r="O495" i="15"/>
  <c r="P495" i="15"/>
  <c r="S495" i="15"/>
  <c r="E496" i="15"/>
  <c r="M496" i="15"/>
  <c r="N496" i="15"/>
  <c r="O496" i="15"/>
  <c r="P496" i="15"/>
  <c r="S496" i="15"/>
  <c r="E497" i="15"/>
  <c r="M497" i="15"/>
  <c r="N497" i="15"/>
  <c r="O497" i="15"/>
  <c r="P497" i="15"/>
  <c r="S497" i="15"/>
  <c r="E498" i="15"/>
  <c r="M498" i="15"/>
  <c r="N498" i="15"/>
  <c r="O498" i="15"/>
  <c r="P498" i="15"/>
  <c r="S498" i="15"/>
  <c r="E499" i="15"/>
  <c r="M499" i="15"/>
  <c r="N499" i="15"/>
  <c r="O499" i="15"/>
  <c r="P499" i="15"/>
  <c r="S499" i="15"/>
  <c r="E500" i="15"/>
  <c r="M500" i="15"/>
  <c r="N500" i="15"/>
  <c r="O500" i="15"/>
  <c r="P500" i="15"/>
  <c r="S500" i="15"/>
  <c r="E501" i="15"/>
  <c r="M501" i="15"/>
  <c r="N501" i="15"/>
  <c r="O501" i="15"/>
  <c r="P501" i="15"/>
  <c r="S501" i="15"/>
  <c r="E502" i="15"/>
  <c r="M502" i="15"/>
  <c r="N502" i="15"/>
  <c r="O502" i="15"/>
  <c r="P502" i="15"/>
  <c r="S502" i="15"/>
  <c r="E503" i="15"/>
  <c r="M503" i="15"/>
  <c r="N503" i="15"/>
  <c r="O503" i="15"/>
  <c r="P503" i="15"/>
  <c r="S503" i="15"/>
  <c r="E504" i="15"/>
  <c r="M504" i="15"/>
  <c r="N504" i="15"/>
  <c r="O504" i="15"/>
  <c r="P504" i="15"/>
  <c r="S504" i="15"/>
  <c r="E505" i="15"/>
  <c r="M505" i="15"/>
  <c r="N505" i="15"/>
  <c r="O505" i="15"/>
  <c r="P505" i="15"/>
  <c r="S505" i="15"/>
  <c r="E506" i="15"/>
  <c r="M506" i="15"/>
  <c r="N506" i="15"/>
  <c r="O506" i="15"/>
  <c r="P506" i="15"/>
  <c r="S506" i="15"/>
  <c r="E507" i="15"/>
  <c r="M507" i="15"/>
  <c r="N507" i="15"/>
  <c r="O507" i="15"/>
  <c r="P507" i="15"/>
  <c r="S507" i="15"/>
  <c r="E508" i="15"/>
  <c r="M508" i="15"/>
  <c r="N508" i="15"/>
  <c r="O508" i="15"/>
  <c r="P508" i="15"/>
  <c r="S508" i="15"/>
  <c r="E509" i="15"/>
  <c r="M509" i="15"/>
  <c r="N509" i="15"/>
  <c r="O509" i="15"/>
  <c r="P509" i="15"/>
  <c r="S509" i="15"/>
  <c r="E510" i="15"/>
  <c r="M510" i="15"/>
  <c r="N510" i="15"/>
  <c r="O510" i="15"/>
  <c r="P510" i="15"/>
  <c r="S510" i="15"/>
  <c r="E511" i="15"/>
  <c r="M511" i="15"/>
  <c r="N511" i="15"/>
  <c r="O511" i="15"/>
  <c r="P511" i="15"/>
  <c r="S511" i="15"/>
  <c r="E512" i="15"/>
  <c r="M512" i="15"/>
  <c r="N512" i="15"/>
  <c r="O512" i="15"/>
  <c r="P512" i="15"/>
  <c r="S512" i="15"/>
  <c r="E513" i="15"/>
  <c r="M513" i="15"/>
  <c r="N513" i="15"/>
  <c r="O513" i="15"/>
  <c r="P513" i="15"/>
  <c r="S513" i="15"/>
  <c r="E514" i="15"/>
  <c r="M514" i="15"/>
  <c r="N514" i="15"/>
  <c r="O514" i="15"/>
  <c r="P514" i="15"/>
  <c r="S514" i="15"/>
  <c r="E515" i="15"/>
  <c r="M515" i="15"/>
  <c r="N515" i="15"/>
  <c r="O515" i="15"/>
  <c r="P515" i="15"/>
  <c r="S515" i="15"/>
  <c r="E516" i="15"/>
  <c r="M516" i="15"/>
  <c r="N516" i="15"/>
  <c r="O516" i="15"/>
  <c r="P516" i="15"/>
  <c r="S516" i="15"/>
  <c r="E517" i="15"/>
  <c r="M517" i="15"/>
  <c r="N517" i="15"/>
  <c r="O517" i="15"/>
  <c r="P517" i="15"/>
  <c r="S517" i="15"/>
  <c r="E518" i="15"/>
  <c r="M518" i="15"/>
  <c r="N518" i="15"/>
  <c r="O518" i="15"/>
  <c r="P518" i="15"/>
  <c r="S518" i="15"/>
  <c r="E519" i="15"/>
  <c r="M519" i="15"/>
  <c r="N519" i="15"/>
  <c r="O519" i="15"/>
  <c r="P519" i="15"/>
  <c r="S519" i="15"/>
  <c r="E520" i="15"/>
  <c r="M520" i="15"/>
  <c r="N520" i="15"/>
  <c r="O520" i="15"/>
  <c r="P520" i="15"/>
  <c r="S520" i="15"/>
  <c r="E521" i="15"/>
  <c r="M521" i="15"/>
  <c r="N521" i="15"/>
  <c r="O521" i="15"/>
  <c r="P521" i="15"/>
  <c r="S521" i="15"/>
  <c r="E522" i="15"/>
  <c r="M522" i="15"/>
  <c r="N522" i="15"/>
  <c r="O522" i="15"/>
  <c r="P522" i="15"/>
  <c r="S522" i="15"/>
  <c r="E523" i="15"/>
  <c r="M523" i="15"/>
  <c r="N523" i="15"/>
  <c r="O523" i="15"/>
  <c r="P523" i="15"/>
  <c r="S523" i="15"/>
  <c r="E524" i="15"/>
  <c r="M524" i="15"/>
  <c r="N524" i="15"/>
  <c r="O524" i="15"/>
  <c r="P524" i="15"/>
  <c r="S524" i="15"/>
  <c r="E525" i="15"/>
  <c r="M525" i="15"/>
  <c r="N525" i="15"/>
  <c r="O525" i="15"/>
  <c r="P525" i="15"/>
  <c r="S525" i="15"/>
  <c r="E526" i="15"/>
  <c r="M526" i="15"/>
  <c r="N526" i="15"/>
  <c r="O526" i="15"/>
  <c r="P526" i="15"/>
  <c r="S526" i="15"/>
  <c r="E527" i="15"/>
  <c r="M527" i="15"/>
  <c r="N527" i="15"/>
  <c r="O527" i="15"/>
  <c r="P527" i="15"/>
  <c r="S527" i="15"/>
  <c r="E528" i="15"/>
  <c r="M528" i="15"/>
  <c r="N528" i="15"/>
  <c r="O528" i="15"/>
  <c r="P528" i="15"/>
  <c r="S528" i="15"/>
  <c r="E529" i="15"/>
  <c r="M529" i="15"/>
  <c r="N529" i="15"/>
  <c r="O529" i="15"/>
  <c r="P529" i="15"/>
  <c r="S529" i="15"/>
  <c r="E530" i="15"/>
  <c r="M530" i="15"/>
  <c r="N530" i="15"/>
  <c r="O530" i="15"/>
  <c r="P530" i="15"/>
  <c r="S530" i="15"/>
  <c r="E531" i="15"/>
  <c r="M531" i="15"/>
  <c r="N531" i="15"/>
  <c r="O531" i="15"/>
  <c r="P531" i="15"/>
  <c r="S531" i="15"/>
  <c r="E532" i="15"/>
  <c r="M532" i="15"/>
  <c r="N532" i="15"/>
  <c r="O532" i="15"/>
  <c r="P532" i="15"/>
  <c r="S532" i="15"/>
  <c r="E533" i="15"/>
  <c r="M533" i="15"/>
  <c r="N533" i="15"/>
  <c r="O533" i="15"/>
  <c r="P533" i="15"/>
  <c r="S533" i="15"/>
  <c r="E534" i="15"/>
  <c r="M534" i="15"/>
  <c r="N534" i="15"/>
  <c r="O534" i="15"/>
  <c r="P534" i="15"/>
  <c r="S534" i="15"/>
  <c r="E535" i="15"/>
  <c r="M535" i="15"/>
  <c r="N535" i="15"/>
  <c r="O535" i="15"/>
  <c r="P535" i="15"/>
  <c r="S535" i="15"/>
  <c r="E536" i="15"/>
  <c r="M536" i="15"/>
  <c r="N536" i="15"/>
  <c r="O536" i="15"/>
  <c r="P536" i="15"/>
  <c r="S536" i="15"/>
  <c r="E537" i="15"/>
  <c r="M537" i="15"/>
  <c r="N537" i="15"/>
  <c r="O537" i="15"/>
  <c r="P537" i="15"/>
  <c r="S537" i="15"/>
  <c r="E538" i="15"/>
  <c r="M538" i="15"/>
  <c r="N538" i="15"/>
  <c r="O538" i="15"/>
  <c r="P538" i="15"/>
  <c r="S538" i="15"/>
  <c r="E539" i="15"/>
  <c r="M539" i="15"/>
  <c r="N539" i="15"/>
  <c r="O539" i="15"/>
  <c r="P539" i="15"/>
  <c r="S539" i="15"/>
  <c r="E540" i="15"/>
  <c r="M540" i="15"/>
  <c r="N540" i="15"/>
  <c r="O540" i="15"/>
  <c r="P540" i="15"/>
  <c r="S540" i="15"/>
  <c r="E541" i="15"/>
  <c r="M541" i="15"/>
  <c r="N541" i="15"/>
  <c r="O541" i="15"/>
  <c r="P541" i="15"/>
  <c r="S541" i="15"/>
  <c r="E542" i="15"/>
  <c r="M542" i="15"/>
  <c r="N542" i="15"/>
  <c r="O542" i="15"/>
  <c r="P542" i="15"/>
  <c r="S542" i="15"/>
  <c r="E543" i="15"/>
  <c r="M543" i="15"/>
  <c r="N543" i="15"/>
  <c r="O543" i="15"/>
  <c r="P543" i="15"/>
  <c r="S543" i="15"/>
  <c r="E544" i="15"/>
  <c r="M544" i="15"/>
  <c r="N544" i="15"/>
  <c r="O544" i="15"/>
  <c r="P544" i="15"/>
  <c r="S544" i="15"/>
  <c r="E545" i="15"/>
  <c r="M545" i="15"/>
  <c r="N545" i="15"/>
  <c r="O545" i="15"/>
  <c r="P545" i="15"/>
  <c r="S545" i="15"/>
  <c r="E546" i="15"/>
  <c r="M546" i="15"/>
  <c r="N546" i="15"/>
  <c r="O546" i="15"/>
  <c r="P546" i="15"/>
  <c r="S546" i="15"/>
  <c r="E547" i="15"/>
  <c r="M547" i="15"/>
  <c r="N547" i="15"/>
  <c r="O547" i="15"/>
  <c r="P547" i="15"/>
  <c r="S547" i="15"/>
  <c r="E548" i="15"/>
  <c r="M548" i="15"/>
  <c r="N548" i="15"/>
  <c r="O548" i="15"/>
  <c r="P548" i="15"/>
  <c r="S548" i="15"/>
  <c r="E549" i="15"/>
  <c r="M549" i="15"/>
  <c r="N549" i="15"/>
  <c r="O549" i="15"/>
  <c r="P549" i="15"/>
  <c r="S549" i="15"/>
  <c r="E550" i="15"/>
  <c r="M550" i="15"/>
  <c r="N550" i="15"/>
  <c r="O550" i="15"/>
  <c r="P550" i="15"/>
  <c r="S550" i="15"/>
  <c r="E551" i="15"/>
  <c r="M551" i="15"/>
  <c r="N551" i="15"/>
  <c r="O551" i="15"/>
  <c r="P551" i="15"/>
  <c r="S551" i="15"/>
  <c r="E552" i="15"/>
  <c r="M552" i="15"/>
  <c r="N552" i="15"/>
  <c r="O552" i="15"/>
  <c r="P552" i="15"/>
  <c r="S552" i="15"/>
  <c r="E553" i="15"/>
  <c r="M553" i="15"/>
  <c r="N553" i="15"/>
  <c r="O553" i="15"/>
  <c r="P553" i="15"/>
  <c r="S553" i="15"/>
  <c r="E554" i="15"/>
  <c r="M554" i="15"/>
  <c r="N554" i="15"/>
  <c r="O554" i="15"/>
  <c r="P554" i="15"/>
  <c r="S554" i="15"/>
  <c r="E555" i="15"/>
  <c r="M555" i="15"/>
  <c r="N555" i="15"/>
  <c r="O555" i="15"/>
  <c r="P555" i="15"/>
  <c r="S555" i="15"/>
  <c r="E556" i="15"/>
  <c r="M556" i="15"/>
  <c r="N556" i="15"/>
  <c r="O556" i="15"/>
  <c r="P556" i="15"/>
  <c r="S556" i="15"/>
  <c r="E557" i="15"/>
  <c r="M557" i="15"/>
  <c r="N557" i="15"/>
  <c r="O557" i="15"/>
  <c r="P557" i="15"/>
  <c r="S557" i="15"/>
  <c r="E558" i="15"/>
  <c r="M558" i="15"/>
  <c r="N558" i="15"/>
  <c r="O558" i="15"/>
  <c r="P558" i="15"/>
  <c r="S558" i="15"/>
  <c r="E559" i="15"/>
  <c r="M559" i="15"/>
  <c r="N559" i="15"/>
  <c r="O559" i="15"/>
  <c r="P559" i="15"/>
  <c r="S559" i="15"/>
  <c r="E560" i="15"/>
  <c r="M560" i="15"/>
  <c r="N560" i="15"/>
  <c r="O560" i="15"/>
  <c r="P560" i="15"/>
  <c r="S560" i="15"/>
  <c r="E561" i="15"/>
  <c r="M561" i="15"/>
  <c r="N561" i="15"/>
  <c r="O561" i="15"/>
  <c r="P561" i="15"/>
  <c r="S561" i="15"/>
  <c r="E562" i="15"/>
  <c r="M562" i="15"/>
  <c r="N562" i="15"/>
  <c r="O562" i="15"/>
  <c r="P562" i="15"/>
  <c r="S562" i="15"/>
  <c r="E563" i="15"/>
  <c r="M563" i="15"/>
  <c r="N563" i="15"/>
  <c r="O563" i="15"/>
  <c r="P563" i="15"/>
  <c r="S563" i="15"/>
  <c r="E564" i="15"/>
  <c r="M564" i="15"/>
  <c r="N564" i="15"/>
  <c r="O564" i="15"/>
  <c r="P564" i="15"/>
  <c r="S564" i="15"/>
  <c r="E565" i="15"/>
  <c r="M565" i="15"/>
  <c r="N565" i="15"/>
  <c r="O565" i="15"/>
  <c r="P565" i="15"/>
  <c r="S565" i="15"/>
  <c r="E566" i="15"/>
  <c r="M566" i="15"/>
  <c r="N566" i="15"/>
  <c r="O566" i="15"/>
  <c r="P566" i="15"/>
  <c r="S566" i="15"/>
  <c r="E567" i="15"/>
  <c r="M567" i="15"/>
  <c r="N567" i="15"/>
  <c r="O567" i="15"/>
  <c r="P567" i="15"/>
  <c r="S567" i="15"/>
  <c r="E568" i="15"/>
  <c r="M568" i="15"/>
  <c r="N568" i="15"/>
  <c r="O568" i="15"/>
  <c r="P568" i="15"/>
  <c r="S568" i="15"/>
  <c r="E569" i="15"/>
  <c r="M569" i="15"/>
  <c r="N569" i="15"/>
  <c r="O569" i="15"/>
  <c r="P569" i="15"/>
  <c r="S569" i="15"/>
  <c r="E570" i="15"/>
  <c r="M570" i="15"/>
  <c r="N570" i="15"/>
  <c r="O570" i="15"/>
  <c r="P570" i="15"/>
  <c r="S570" i="15"/>
  <c r="E571" i="15"/>
  <c r="M571" i="15"/>
  <c r="N571" i="15"/>
  <c r="O571" i="15"/>
  <c r="P571" i="15"/>
  <c r="S571" i="15"/>
  <c r="E572" i="15"/>
  <c r="M572" i="15"/>
  <c r="N572" i="15"/>
  <c r="O572" i="15"/>
  <c r="P572" i="15"/>
  <c r="S572" i="15"/>
  <c r="E573" i="15"/>
  <c r="M573" i="15"/>
  <c r="N573" i="15"/>
  <c r="O573" i="15"/>
  <c r="P573" i="15"/>
  <c r="S573" i="15"/>
  <c r="E574" i="15"/>
  <c r="M574" i="15"/>
  <c r="N574" i="15"/>
  <c r="O574" i="15"/>
  <c r="P574" i="15"/>
  <c r="S574" i="15"/>
  <c r="E575" i="15"/>
  <c r="M575" i="15"/>
  <c r="N575" i="15"/>
  <c r="O575" i="15"/>
  <c r="P575" i="15"/>
  <c r="S575" i="15"/>
  <c r="E576" i="15"/>
  <c r="M576" i="15"/>
  <c r="N576" i="15"/>
  <c r="O576" i="15"/>
  <c r="P576" i="15"/>
  <c r="S576" i="15"/>
  <c r="E577" i="15"/>
  <c r="M577" i="15"/>
  <c r="N577" i="15"/>
  <c r="O577" i="15"/>
  <c r="P577" i="15"/>
  <c r="S577" i="15"/>
  <c r="E578" i="15"/>
  <c r="M578" i="15"/>
  <c r="N578" i="15"/>
  <c r="O578" i="15"/>
  <c r="P578" i="15"/>
  <c r="S578" i="15"/>
  <c r="E579" i="15"/>
  <c r="M579" i="15"/>
  <c r="N579" i="15"/>
  <c r="O579" i="15"/>
  <c r="P579" i="15"/>
  <c r="S579" i="15"/>
  <c r="E580" i="15"/>
  <c r="M580" i="15"/>
  <c r="N580" i="15"/>
  <c r="O580" i="15"/>
  <c r="P580" i="15"/>
  <c r="S580" i="15"/>
  <c r="E581" i="15"/>
  <c r="M581" i="15"/>
  <c r="N581" i="15"/>
  <c r="O581" i="15"/>
  <c r="P581" i="15"/>
  <c r="S581" i="15"/>
  <c r="E582" i="15"/>
  <c r="M582" i="15"/>
  <c r="N582" i="15"/>
  <c r="O582" i="15"/>
  <c r="P582" i="15"/>
  <c r="S582" i="15"/>
  <c r="E583" i="15"/>
  <c r="M583" i="15"/>
  <c r="N583" i="15"/>
  <c r="O583" i="15"/>
  <c r="P583" i="15"/>
  <c r="S583" i="15"/>
  <c r="E584" i="15"/>
  <c r="M584" i="15"/>
  <c r="N584" i="15"/>
  <c r="O584" i="15"/>
  <c r="P584" i="15"/>
  <c r="S584" i="15"/>
  <c r="E585" i="15"/>
  <c r="M585" i="15"/>
  <c r="N585" i="15"/>
  <c r="O585" i="15"/>
  <c r="P585" i="15"/>
  <c r="S585" i="15"/>
  <c r="E586" i="15"/>
  <c r="M586" i="15"/>
  <c r="N586" i="15"/>
  <c r="O586" i="15"/>
  <c r="P586" i="15"/>
  <c r="S586" i="15"/>
  <c r="E587" i="15"/>
  <c r="M587" i="15"/>
  <c r="N587" i="15"/>
  <c r="O587" i="15"/>
  <c r="P587" i="15"/>
  <c r="S587" i="15"/>
  <c r="E588" i="15"/>
  <c r="M588" i="15"/>
  <c r="N588" i="15"/>
  <c r="O588" i="15"/>
  <c r="P588" i="15"/>
  <c r="S588" i="15"/>
  <c r="E589" i="15"/>
  <c r="M589" i="15"/>
  <c r="N589" i="15"/>
  <c r="O589" i="15"/>
  <c r="P589" i="15"/>
  <c r="S589" i="15"/>
  <c r="E590" i="15"/>
  <c r="M590" i="15"/>
  <c r="N590" i="15"/>
  <c r="O590" i="15"/>
  <c r="P590" i="15"/>
  <c r="S590" i="15"/>
  <c r="E591" i="15"/>
  <c r="M591" i="15"/>
  <c r="N591" i="15"/>
  <c r="O591" i="15"/>
  <c r="P591" i="15"/>
  <c r="S591" i="15"/>
  <c r="E592" i="15"/>
  <c r="M592" i="15"/>
  <c r="N592" i="15"/>
  <c r="O592" i="15"/>
  <c r="P592" i="15"/>
  <c r="S592" i="15"/>
  <c r="E593" i="15"/>
  <c r="M593" i="15"/>
  <c r="N593" i="15"/>
  <c r="O593" i="15"/>
  <c r="P593" i="15"/>
  <c r="S593" i="15"/>
  <c r="E594" i="15"/>
  <c r="M594" i="15"/>
  <c r="N594" i="15"/>
  <c r="O594" i="15"/>
  <c r="P594" i="15"/>
  <c r="S594" i="15"/>
  <c r="E595" i="15"/>
  <c r="M595" i="15"/>
  <c r="N595" i="15"/>
  <c r="O595" i="15"/>
  <c r="P595" i="15"/>
  <c r="S595" i="15"/>
  <c r="E596" i="15"/>
  <c r="M596" i="15"/>
  <c r="N596" i="15"/>
  <c r="O596" i="15"/>
  <c r="P596" i="15"/>
  <c r="S596" i="15"/>
  <c r="E597" i="15"/>
  <c r="M597" i="15"/>
  <c r="N597" i="15"/>
  <c r="O597" i="15"/>
  <c r="P597" i="15"/>
  <c r="S597" i="15"/>
  <c r="E598" i="15"/>
  <c r="M598" i="15"/>
  <c r="N598" i="15"/>
  <c r="O598" i="15"/>
  <c r="P598" i="15"/>
  <c r="S598" i="15"/>
  <c r="E599" i="15"/>
  <c r="M599" i="15"/>
  <c r="N599" i="15"/>
  <c r="O599" i="15"/>
  <c r="P599" i="15"/>
  <c r="S599" i="15"/>
  <c r="E600" i="15"/>
  <c r="M600" i="15"/>
  <c r="N600" i="15"/>
  <c r="O600" i="15"/>
  <c r="P600" i="15"/>
  <c r="S600" i="15"/>
  <c r="E601" i="15"/>
  <c r="M601" i="15"/>
  <c r="N601" i="15"/>
  <c r="O601" i="15"/>
  <c r="P601" i="15"/>
  <c r="S601" i="15"/>
  <c r="E602" i="15"/>
  <c r="M602" i="15"/>
  <c r="N602" i="15"/>
  <c r="O602" i="15"/>
  <c r="P602" i="15"/>
  <c r="S602" i="15"/>
  <c r="E603" i="15"/>
  <c r="M603" i="15"/>
  <c r="N603" i="15"/>
  <c r="O603" i="15"/>
  <c r="P603" i="15"/>
  <c r="S603" i="15"/>
  <c r="E604" i="15"/>
  <c r="M604" i="15"/>
  <c r="N604" i="15"/>
  <c r="O604" i="15"/>
  <c r="P604" i="15"/>
  <c r="S604" i="15"/>
  <c r="E605" i="15"/>
  <c r="M605" i="15"/>
  <c r="N605" i="15"/>
  <c r="O605" i="15"/>
  <c r="P605" i="15"/>
  <c r="S605" i="15"/>
  <c r="E606" i="15"/>
  <c r="M606" i="15"/>
  <c r="N606" i="15"/>
  <c r="O606" i="15"/>
  <c r="P606" i="15"/>
  <c r="S606" i="15"/>
  <c r="E607" i="15"/>
  <c r="M607" i="15"/>
  <c r="N607" i="15"/>
  <c r="O607" i="15"/>
  <c r="P607" i="15"/>
  <c r="S607" i="15"/>
  <c r="E608" i="15"/>
  <c r="M608" i="15"/>
  <c r="N608" i="15"/>
  <c r="O608" i="15"/>
  <c r="P608" i="15"/>
  <c r="S608" i="15"/>
  <c r="E609" i="15"/>
  <c r="M609" i="15"/>
  <c r="N609" i="15"/>
  <c r="O609" i="15"/>
  <c r="P609" i="15"/>
  <c r="S609" i="15"/>
  <c r="E610" i="15"/>
  <c r="M610" i="15"/>
  <c r="N610" i="15"/>
  <c r="O610" i="15"/>
  <c r="P610" i="15"/>
  <c r="S610" i="15"/>
  <c r="E611" i="15"/>
  <c r="M611" i="15"/>
  <c r="N611" i="15"/>
  <c r="O611" i="15"/>
  <c r="P611" i="15"/>
  <c r="S611" i="15"/>
  <c r="E612" i="15"/>
  <c r="M612" i="15"/>
  <c r="N612" i="15"/>
  <c r="O612" i="15"/>
  <c r="P612" i="15"/>
  <c r="S612" i="15"/>
  <c r="E613" i="15"/>
  <c r="M613" i="15"/>
  <c r="N613" i="15"/>
  <c r="O613" i="15"/>
  <c r="P613" i="15"/>
  <c r="S613" i="15"/>
  <c r="E614" i="15"/>
  <c r="M614" i="15"/>
  <c r="N614" i="15"/>
  <c r="O614" i="15"/>
  <c r="P614" i="15"/>
  <c r="S614" i="15"/>
  <c r="E615" i="15"/>
  <c r="M615" i="15"/>
  <c r="N615" i="15"/>
  <c r="O615" i="15"/>
  <c r="P615" i="15"/>
  <c r="S615" i="15"/>
  <c r="E616" i="15"/>
  <c r="M616" i="15"/>
  <c r="N616" i="15"/>
  <c r="O616" i="15"/>
  <c r="P616" i="15"/>
  <c r="S616" i="15"/>
  <c r="E617" i="15"/>
  <c r="M617" i="15"/>
  <c r="N617" i="15"/>
  <c r="O617" i="15"/>
  <c r="P617" i="15"/>
  <c r="S617" i="15"/>
  <c r="E618" i="15"/>
  <c r="M618" i="15"/>
  <c r="N618" i="15"/>
  <c r="O618" i="15"/>
  <c r="P618" i="15"/>
  <c r="S618" i="15"/>
  <c r="E619" i="15"/>
  <c r="M619" i="15"/>
  <c r="N619" i="15"/>
  <c r="O619" i="15"/>
  <c r="P619" i="15"/>
  <c r="S619" i="15"/>
  <c r="E620" i="15"/>
  <c r="M620" i="15"/>
  <c r="N620" i="15"/>
  <c r="O620" i="15"/>
  <c r="P620" i="15"/>
  <c r="S620" i="15"/>
  <c r="E621" i="15"/>
  <c r="M621" i="15"/>
  <c r="N621" i="15"/>
  <c r="O621" i="15"/>
  <c r="P621" i="15"/>
  <c r="S621" i="15"/>
  <c r="E622" i="15"/>
  <c r="M622" i="15"/>
  <c r="N622" i="15"/>
  <c r="O622" i="15"/>
  <c r="P622" i="15"/>
  <c r="S622" i="15"/>
  <c r="E623" i="15"/>
  <c r="M623" i="15"/>
  <c r="N623" i="15"/>
  <c r="O623" i="15"/>
  <c r="P623" i="15"/>
  <c r="S623" i="15"/>
  <c r="E624" i="15"/>
  <c r="M624" i="15"/>
  <c r="N624" i="15"/>
  <c r="O624" i="15"/>
  <c r="P624" i="15"/>
  <c r="S624" i="15"/>
  <c r="E625" i="15"/>
  <c r="M625" i="15"/>
  <c r="N625" i="15"/>
  <c r="O625" i="15"/>
  <c r="P625" i="15"/>
  <c r="S625" i="15"/>
  <c r="E626" i="15"/>
  <c r="M626" i="15"/>
  <c r="N626" i="15"/>
  <c r="O626" i="15"/>
  <c r="P626" i="15"/>
  <c r="S626" i="15"/>
  <c r="E627" i="15"/>
  <c r="M627" i="15"/>
  <c r="N627" i="15"/>
  <c r="O627" i="15"/>
  <c r="P627" i="15"/>
  <c r="S627" i="15"/>
  <c r="E628" i="15"/>
  <c r="M628" i="15"/>
  <c r="N628" i="15"/>
  <c r="O628" i="15"/>
  <c r="P628" i="15"/>
  <c r="S628" i="15"/>
  <c r="E629" i="15"/>
  <c r="M629" i="15"/>
  <c r="N629" i="15"/>
  <c r="O629" i="15"/>
  <c r="P629" i="15"/>
  <c r="S629" i="15"/>
  <c r="E630" i="15"/>
  <c r="M630" i="15"/>
  <c r="N630" i="15"/>
  <c r="O630" i="15"/>
  <c r="P630" i="15"/>
  <c r="S630" i="15"/>
  <c r="E631" i="15"/>
  <c r="M631" i="15"/>
  <c r="N631" i="15"/>
  <c r="O631" i="15"/>
  <c r="P631" i="15"/>
  <c r="S631" i="15"/>
  <c r="E632" i="15"/>
  <c r="M632" i="15"/>
  <c r="N632" i="15"/>
  <c r="O632" i="15"/>
  <c r="P632" i="15"/>
  <c r="S632" i="15"/>
  <c r="E633" i="15"/>
  <c r="M633" i="15"/>
  <c r="N633" i="15"/>
  <c r="O633" i="15"/>
  <c r="P633" i="15"/>
  <c r="S633" i="15"/>
  <c r="E634" i="15"/>
  <c r="M634" i="15"/>
  <c r="N634" i="15"/>
  <c r="O634" i="15"/>
  <c r="P634" i="15"/>
  <c r="S634" i="15"/>
  <c r="E635" i="15"/>
  <c r="M635" i="15"/>
  <c r="N635" i="15"/>
  <c r="O635" i="15"/>
  <c r="P635" i="15"/>
  <c r="S635" i="15"/>
  <c r="E636" i="15"/>
  <c r="M636" i="15"/>
  <c r="N636" i="15"/>
  <c r="O636" i="15"/>
  <c r="P636" i="15"/>
  <c r="S636" i="15"/>
  <c r="E637" i="15"/>
  <c r="M637" i="15"/>
  <c r="N637" i="15"/>
  <c r="O637" i="15"/>
  <c r="P637" i="15"/>
  <c r="S637" i="15"/>
  <c r="E638" i="15"/>
  <c r="M638" i="15"/>
  <c r="N638" i="15"/>
  <c r="O638" i="15"/>
  <c r="P638" i="15"/>
  <c r="S638" i="15"/>
  <c r="E639" i="15"/>
  <c r="M639" i="15"/>
  <c r="N639" i="15"/>
  <c r="O639" i="15"/>
  <c r="P639" i="15"/>
  <c r="S639" i="15"/>
  <c r="E640" i="15"/>
  <c r="M640" i="15"/>
  <c r="N640" i="15"/>
  <c r="O640" i="15"/>
  <c r="P640" i="15"/>
  <c r="S640" i="15"/>
  <c r="E641" i="15"/>
  <c r="M641" i="15"/>
  <c r="N641" i="15"/>
  <c r="O641" i="15"/>
  <c r="P641" i="15"/>
  <c r="S641" i="15"/>
  <c r="E642" i="15"/>
  <c r="M642" i="15"/>
  <c r="N642" i="15"/>
  <c r="O642" i="15"/>
  <c r="P642" i="15"/>
  <c r="S642" i="15"/>
  <c r="E643" i="15"/>
  <c r="M643" i="15"/>
  <c r="N643" i="15"/>
  <c r="O643" i="15"/>
  <c r="P643" i="15"/>
  <c r="S643" i="15"/>
  <c r="E644" i="15"/>
  <c r="M644" i="15"/>
  <c r="N644" i="15"/>
  <c r="O644" i="15"/>
  <c r="P644" i="15"/>
  <c r="S644" i="15"/>
  <c r="E645" i="15"/>
  <c r="M645" i="15"/>
  <c r="N645" i="15"/>
  <c r="O645" i="15"/>
  <c r="P645" i="15"/>
  <c r="S645" i="15"/>
  <c r="E646" i="15"/>
  <c r="M646" i="15"/>
  <c r="N646" i="15"/>
  <c r="O646" i="15"/>
  <c r="P646" i="15"/>
  <c r="S646" i="15"/>
  <c r="E647" i="15"/>
  <c r="M647" i="15"/>
  <c r="N647" i="15"/>
  <c r="O647" i="15"/>
  <c r="P647" i="15"/>
  <c r="S647" i="15"/>
  <c r="E648" i="15"/>
  <c r="M648" i="15"/>
  <c r="N648" i="15"/>
  <c r="O648" i="15"/>
  <c r="P648" i="15"/>
  <c r="S648" i="15"/>
  <c r="E649" i="15"/>
  <c r="M649" i="15"/>
  <c r="N649" i="15"/>
  <c r="O649" i="15"/>
  <c r="P649" i="15"/>
  <c r="S649" i="15"/>
  <c r="E650" i="15"/>
  <c r="M650" i="15"/>
  <c r="N650" i="15"/>
  <c r="O650" i="15"/>
  <c r="P650" i="15"/>
  <c r="S650" i="15"/>
  <c r="E651" i="15"/>
  <c r="M651" i="15"/>
  <c r="N651" i="15"/>
  <c r="O651" i="15"/>
  <c r="P651" i="15"/>
  <c r="S651" i="15"/>
  <c r="E652" i="15"/>
  <c r="M652" i="15"/>
  <c r="N652" i="15"/>
  <c r="O652" i="15"/>
  <c r="P652" i="15"/>
  <c r="S652" i="15"/>
  <c r="E653" i="15"/>
  <c r="M653" i="15"/>
  <c r="N653" i="15"/>
  <c r="O653" i="15"/>
  <c r="P653" i="15"/>
  <c r="S653" i="15"/>
  <c r="E654" i="15"/>
  <c r="M654" i="15"/>
  <c r="N654" i="15"/>
  <c r="O654" i="15"/>
  <c r="P654" i="15"/>
  <c r="S654" i="15"/>
  <c r="E655" i="15"/>
  <c r="M655" i="15"/>
  <c r="N655" i="15"/>
  <c r="O655" i="15"/>
  <c r="P655" i="15"/>
  <c r="S655" i="15"/>
  <c r="E656" i="15"/>
  <c r="M656" i="15"/>
  <c r="N656" i="15"/>
  <c r="O656" i="15"/>
  <c r="P656" i="15"/>
  <c r="S656" i="15"/>
  <c r="E657" i="15"/>
  <c r="M657" i="15"/>
  <c r="N657" i="15"/>
  <c r="O657" i="15"/>
  <c r="P657" i="15"/>
  <c r="S657" i="15"/>
  <c r="E658" i="15"/>
  <c r="M658" i="15"/>
  <c r="N658" i="15"/>
  <c r="O658" i="15"/>
  <c r="P658" i="15"/>
  <c r="S658" i="15"/>
  <c r="E659" i="15"/>
  <c r="M659" i="15"/>
  <c r="N659" i="15"/>
  <c r="O659" i="15"/>
  <c r="P659" i="15"/>
  <c r="S659" i="15"/>
  <c r="E660" i="15"/>
  <c r="M660" i="15"/>
  <c r="N660" i="15"/>
  <c r="O660" i="15"/>
  <c r="P660" i="15"/>
  <c r="S660" i="15"/>
  <c r="E661" i="15"/>
  <c r="M661" i="15"/>
  <c r="N661" i="15"/>
  <c r="O661" i="15"/>
  <c r="P661" i="15"/>
  <c r="S661" i="15"/>
  <c r="E662" i="15"/>
  <c r="M662" i="15"/>
  <c r="N662" i="15"/>
  <c r="O662" i="15"/>
  <c r="P662" i="15"/>
  <c r="S662" i="15"/>
  <c r="E663" i="15"/>
  <c r="M663" i="15"/>
  <c r="N663" i="15"/>
  <c r="O663" i="15"/>
  <c r="P663" i="15"/>
  <c r="S663" i="15"/>
  <c r="E664" i="15"/>
  <c r="M664" i="15"/>
  <c r="N664" i="15"/>
  <c r="O664" i="15"/>
  <c r="P664" i="15"/>
  <c r="S664" i="15"/>
  <c r="E665" i="15"/>
  <c r="M665" i="15"/>
  <c r="N665" i="15"/>
  <c r="O665" i="15"/>
  <c r="P665" i="15"/>
  <c r="S665" i="15"/>
  <c r="E666" i="15"/>
  <c r="M666" i="15"/>
  <c r="N666" i="15"/>
  <c r="O666" i="15"/>
  <c r="P666" i="15"/>
  <c r="S666" i="15"/>
  <c r="E667" i="15"/>
  <c r="M667" i="15"/>
  <c r="N667" i="15"/>
  <c r="O667" i="15"/>
  <c r="P667" i="15"/>
  <c r="S667" i="15"/>
  <c r="E668" i="15"/>
  <c r="M668" i="15"/>
  <c r="N668" i="15"/>
  <c r="O668" i="15"/>
  <c r="P668" i="15"/>
  <c r="S668" i="15"/>
  <c r="E669" i="15"/>
  <c r="M669" i="15"/>
  <c r="N669" i="15"/>
  <c r="O669" i="15"/>
  <c r="P669" i="15"/>
  <c r="S669" i="15"/>
  <c r="E670" i="15"/>
  <c r="M670" i="15"/>
  <c r="N670" i="15"/>
  <c r="O670" i="15"/>
  <c r="P670" i="15"/>
  <c r="S670" i="15"/>
  <c r="E671" i="15"/>
  <c r="M671" i="15"/>
  <c r="N671" i="15"/>
  <c r="O671" i="15"/>
  <c r="P671" i="15"/>
  <c r="S671" i="15"/>
  <c r="E672" i="15"/>
  <c r="M672" i="15"/>
  <c r="N672" i="15"/>
  <c r="O672" i="15"/>
  <c r="P672" i="15"/>
  <c r="S672" i="15"/>
  <c r="E673" i="15"/>
  <c r="M673" i="15"/>
  <c r="N673" i="15"/>
  <c r="O673" i="15"/>
  <c r="P673" i="15"/>
  <c r="S673" i="15"/>
  <c r="E674" i="15"/>
  <c r="M674" i="15"/>
  <c r="N674" i="15"/>
  <c r="O674" i="15"/>
  <c r="P674" i="15"/>
  <c r="S674" i="15"/>
  <c r="E675" i="15"/>
  <c r="M675" i="15"/>
  <c r="N675" i="15"/>
  <c r="O675" i="15"/>
  <c r="P675" i="15"/>
  <c r="S675" i="15"/>
  <c r="E676" i="15"/>
  <c r="M676" i="15"/>
  <c r="N676" i="15"/>
  <c r="O676" i="15"/>
  <c r="P676" i="15"/>
  <c r="S676" i="15"/>
  <c r="E677" i="15"/>
  <c r="M677" i="15"/>
  <c r="N677" i="15"/>
  <c r="O677" i="15"/>
  <c r="P677" i="15"/>
  <c r="S677" i="15"/>
  <c r="E678" i="15"/>
  <c r="M678" i="15"/>
  <c r="N678" i="15"/>
  <c r="O678" i="15"/>
  <c r="P678" i="15"/>
  <c r="S678" i="15"/>
  <c r="E679" i="15"/>
  <c r="M679" i="15"/>
  <c r="N679" i="15"/>
  <c r="O679" i="15"/>
  <c r="P679" i="15"/>
  <c r="S679" i="15"/>
  <c r="E680" i="15"/>
  <c r="M680" i="15"/>
  <c r="N680" i="15"/>
  <c r="O680" i="15"/>
  <c r="P680" i="15"/>
  <c r="S680" i="15"/>
  <c r="E681" i="15"/>
  <c r="M681" i="15"/>
  <c r="N681" i="15"/>
  <c r="O681" i="15"/>
  <c r="P681" i="15"/>
  <c r="S681" i="15"/>
  <c r="E682" i="15"/>
  <c r="M682" i="15"/>
  <c r="N682" i="15"/>
  <c r="O682" i="15"/>
  <c r="P682" i="15"/>
  <c r="S682" i="15"/>
  <c r="E683" i="15"/>
  <c r="M683" i="15"/>
  <c r="N683" i="15"/>
  <c r="O683" i="15"/>
  <c r="P683" i="15"/>
  <c r="S683" i="15"/>
  <c r="E684" i="15"/>
  <c r="M684" i="15"/>
  <c r="N684" i="15"/>
  <c r="O684" i="15"/>
  <c r="P684" i="15"/>
  <c r="S684" i="15"/>
  <c r="E685" i="15"/>
  <c r="M685" i="15"/>
  <c r="N685" i="15"/>
  <c r="O685" i="15"/>
  <c r="P685" i="15"/>
  <c r="S685" i="15"/>
  <c r="E686" i="15"/>
  <c r="M686" i="15"/>
  <c r="N686" i="15"/>
  <c r="O686" i="15"/>
  <c r="P686" i="15"/>
  <c r="S686" i="15"/>
  <c r="E687" i="15"/>
  <c r="M687" i="15"/>
  <c r="N687" i="15"/>
  <c r="O687" i="15"/>
  <c r="P687" i="15"/>
  <c r="S687" i="15"/>
  <c r="E688" i="15"/>
  <c r="M688" i="15"/>
  <c r="N688" i="15"/>
  <c r="O688" i="15"/>
  <c r="P688" i="15"/>
  <c r="S688" i="15"/>
  <c r="E689" i="15"/>
  <c r="M689" i="15"/>
  <c r="N689" i="15"/>
  <c r="O689" i="15"/>
  <c r="P689" i="15"/>
  <c r="S689" i="15"/>
  <c r="E690" i="15"/>
  <c r="M690" i="15"/>
  <c r="N690" i="15"/>
  <c r="O690" i="15"/>
  <c r="P690" i="15"/>
  <c r="S690" i="15"/>
  <c r="E691" i="15"/>
  <c r="M691" i="15"/>
  <c r="N691" i="15"/>
  <c r="O691" i="15"/>
  <c r="P691" i="15"/>
  <c r="S691" i="15"/>
  <c r="E692" i="15"/>
  <c r="M692" i="15"/>
  <c r="N692" i="15"/>
  <c r="O692" i="15"/>
  <c r="P692" i="15"/>
  <c r="S692" i="15"/>
  <c r="E693" i="15"/>
  <c r="M693" i="15"/>
  <c r="N693" i="15"/>
  <c r="O693" i="15"/>
  <c r="P693" i="15"/>
  <c r="S693" i="15"/>
  <c r="E694" i="15"/>
  <c r="M694" i="15"/>
  <c r="N694" i="15"/>
  <c r="O694" i="15"/>
  <c r="P694" i="15"/>
  <c r="S694" i="15"/>
  <c r="E695" i="15"/>
  <c r="M695" i="15"/>
  <c r="N695" i="15"/>
  <c r="O695" i="15"/>
  <c r="P695" i="15"/>
  <c r="S695" i="15"/>
  <c r="E696" i="15"/>
  <c r="M696" i="15"/>
  <c r="N696" i="15"/>
  <c r="O696" i="15"/>
  <c r="P696" i="15"/>
  <c r="S696" i="15"/>
  <c r="E697" i="15"/>
  <c r="M697" i="15"/>
  <c r="N697" i="15"/>
  <c r="O697" i="15"/>
  <c r="P697" i="15"/>
  <c r="S697" i="15"/>
  <c r="E698" i="15"/>
  <c r="M698" i="15"/>
  <c r="N698" i="15"/>
  <c r="O698" i="15"/>
  <c r="P698" i="15"/>
  <c r="S698" i="15"/>
  <c r="E699" i="15"/>
  <c r="M699" i="15"/>
  <c r="N699" i="15"/>
  <c r="O699" i="15"/>
  <c r="P699" i="15"/>
  <c r="S699" i="15"/>
  <c r="E700" i="15"/>
  <c r="M700" i="15"/>
  <c r="N700" i="15"/>
  <c r="O700" i="15"/>
  <c r="P700" i="15"/>
  <c r="S700" i="15"/>
  <c r="E701" i="15"/>
  <c r="M701" i="15"/>
  <c r="N701" i="15"/>
  <c r="O701" i="15"/>
  <c r="P701" i="15"/>
  <c r="S701" i="15"/>
  <c r="E702" i="15"/>
  <c r="M702" i="15"/>
  <c r="N702" i="15"/>
  <c r="O702" i="15"/>
  <c r="P702" i="15"/>
  <c r="S702" i="15"/>
  <c r="E703" i="15"/>
  <c r="M703" i="15"/>
  <c r="N703" i="15"/>
  <c r="O703" i="15"/>
  <c r="P703" i="15"/>
  <c r="S703" i="15"/>
  <c r="E704" i="15"/>
  <c r="M704" i="15"/>
  <c r="N704" i="15"/>
  <c r="O704" i="15"/>
  <c r="P704" i="15"/>
  <c r="S704" i="15"/>
  <c r="E705" i="15"/>
  <c r="M705" i="15"/>
  <c r="N705" i="15"/>
  <c r="O705" i="15"/>
  <c r="P705" i="15"/>
  <c r="S705" i="15"/>
  <c r="E706" i="15"/>
  <c r="M706" i="15"/>
  <c r="N706" i="15"/>
  <c r="O706" i="15"/>
  <c r="P706" i="15"/>
  <c r="S706" i="15"/>
  <c r="E707" i="15"/>
  <c r="M707" i="15"/>
  <c r="N707" i="15"/>
  <c r="O707" i="15"/>
  <c r="P707" i="15"/>
  <c r="S707" i="15"/>
  <c r="E708" i="15"/>
  <c r="M708" i="15"/>
  <c r="N708" i="15"/>
  <c r="O708" i="15"/>
  <c r="P708" i="15"/>
  <c r="S708" i="15"/>
  <c r="E709" i="15"/>
  <c r="M709" i="15"/>
  <c r="N709" i="15"/>
  <c r="O709" i="15"/>
  <c r="P709" i="15"/>
  <c r="S709" i="15"/>
  <c r="E710" i="15"/>
  <c r="M710" i="15"/>
  <c r="N710" i="15"/>
  <c r="O710" i="15"/>
  <c r="P710" i="15"/>
  <c r="S710" i="15"/>
  <c r="E711" i="15"/>
  <c r="M711" i="15"/>
  <c r="N711" i="15"/>
  <c r="O711" i="15"/>
  <c r="P711" i="15"/>
  <c r="S711" i="15"/>
  <c r="E712" i="15"/>
  <c r="M712" i="15"/>
  <c r="N712" i="15"/>
  <c r="O712" i="15"/>
  <c r="P712" i="15"/>
  <c r="S712" i="15"/>
  <c r="E713" i="15"/>
  <c r="M713" i="15"/>
  <c r="N713" i="15"/>
  <c r="O713" i="15"/>
  <c r="P713" i="15"/>
  <c r="S713" i="15"/>
  <c r="E714" i="15"/>
  <c r="M714" i="15"/>
  <c r="N714" i="15"/>
  <c r="O714" i="15"/>
  <c r="P714" i="15"/>
  <c r="S714" i="15"/>
  <c r="E715" i="15"/>
  <c r="M715" i="15"/>
  <c r="N715" i="15"/>
  <c r="O715" i="15"/>
  <c r="P715" i="15"/>
  <c r="S715" i="15"/>
  <c r="E716" i="15"/>
  <c r="M716" i="15"/>
  <c r="N716" i="15"/>
  <c r="O716" i="15"/>
  <c r="P716" i="15"/>
  <c r="S716" i="15"/>
  <c r="E717" i="15"/>
  <c r="M717" i="15"/>
  <c r="N717" i="15"/>
  <c r="O717" i="15"/>
  <c r="P717" i="15"/>
  <c r="S717" i="15"/>
  <c r="E718" i="15"/>
  <c r="M718" i="15"/>
  <c r="N718" i="15"/>
  <c r="O718" i="15"/>
  <c r="P718" i="15"/>
  <c r="S718" i="15"/>
  <c r="E719" i="15"/>
  <c r="M719" i="15"/>
  <c r="N719" i="15"/>
  <c r="O719" i="15"/>
  <c r="P719" i="15"/>
  <c r="S719" i="15"/>
  <c r="E720" i="15"/>
  <c r="M720" i="15"/>
  <c r="N720" i="15"/>
  <c r="O720" i="15"/>
  <c r="P720" i="15"/>
  <c r="S720" i="15"/>
  <c r="E721" i="15"/>
  <c r="M721" i="15"/>
  <c r="N721" i="15"/>
  <c r="O721" i="15"/>
  <c r="P721" i="15"/>
  <c r="S721" i="15"/>
  <c r="E722" i="15"/>
  <c r="M722" i="15"/>
  <c r="N722" i="15"/>
  <c r="O722" i="15"/>
  <c r="P722" i="15"/>
  <c r="S722" i="15"/>
  <c r="E723" i="15"/>
  <c r="M723" i="15"/>
  <c r="N723" i="15"/>
  <c r="O723" i="15"/>
  <c r="P723" i="15"/>
  <c r="S723" i="15"/>
  <c r="E724" i="15"/>
  <c r="M724" i="15"/>
  <c r="N724" i="15"/>
  <c r="O724" i="15"/>
  <c r="P724" i="15"/>
  <c r="S724" i="15"/>
  <c r="E725" i="15"/>
  <c r="M725" i="15"/>
  <c r="N725" i="15"/>
  <c r="O725" i="15"/>
  <c r="P725" i="15"/>
  <c r="S725" i="15"/>
  <c r="E726" i="15"/>
  <c r="M726" i="15"/>
  <c r="N726" i="15"/>
  <c r="O726" i="15"/>
  <c r="P726" i="15"/>
  <c r="S726" i="15"/>
  <c r="E727" i="15"/>
  <c r="M727" i="15"/>
  <c r="N727" i="15"/>
  <c r="O727" i="15"/>
  <c r="P727" i="15"/>
  <c r="S727" i="15"/>
  <c r="E728" i="15"/>
  <c r="M728" i="15"/>
  <c r="N728" i="15"/>
  <c r="O728" i="15"/>
  <c r="P728" i="15"/>
  <c r="S728" i="15"/>
  <c r="E729" i="15"/>
  <c r="M729" i="15"/>
  <c r="N729" i="15"/>
  <c r="O729" i="15"/>
  <c r="P729" i="15"/>
  <c r="S729" i="15"/>
  <c r="E730" i="15"/>
  <c r="M730" i="15"/>
  <c r="N730" i="15"/>
  <c r="O730" i="15"/>
  <c r="P730" i="15"/>
  <c r="S730" i="15"/>
  <c r="E731" i="15"/>
  <c r="M731" i="15"/>
  <c r="N731" i="15"/>
  <c r="O731" i="15"/>
  <c r="P731" i="15"/>
  <c r="S731" i="15"/>
  <c r="E732" i="15"/>
  <c r="M732" i="15"/>
  <c r="N732" i="15"/>
  <c r="O732" i="15"/>
  <c r="P732" i="15"/>
  <c r="S732" i="15"/>
  <c r="E733" i="15"/>
  <c r="M733" i="15"/>
  <c r="N733" i="15"/>
  <c r="O733" i="15"/>
  <c r="P733" i="15"/>
  <c r="S733" i="15"/>
  <c r="E734" i="15"/>
  <c r="M734" i="15"/>
  <c r="N734" i="15"/>
  <c r="O734" i="15"/>
  <c r="P734" i="15"/>
  <c r="S734" i="15"/>
  <c r="E735" i="15"/>
  <c r="M735" i="15"/>
  <c r="N735" i="15"/>
  <c r="O735" i="15"/>
  <c r="P735" i="15"/>
  <c r="S735" i="15"/>
  <c r="E736" i="15"/>
  <c r="M736" i="15"/>
  <c r="N736" i="15"/>
  <c r="O736" i="15"/>
  <c r="P736" i="15"/>
  <c r="S736" i="15"/>
  <c r="E737" i="15"/>
  <c r="M737" i="15"/>
  <c r="N737" i="15"/>
  <c r="O737" i="15"/>
  <c r="P737" i="15"/>
  <c r="S737" i="15"/>
  <c r="E738" i="15"/>
  <c r="M738" i="15"/>
  <c r="N738" i="15"/>
  <c r="O738" i="15"/>
  <c r="P738" i="15"/>
  <c r="S738" i="15"/>
  <c r="E739" i="15"/>
  <c r="M739" i="15"/>
  <c r="N739" i="15"/>
  <c r="O739" i="15"/>
  <c r="P739" i="15"/>
  <c r="S739" i="15"/>
  <c r="E740" i="15"/>
  <c r="M740" i="15"/>
  <c r="N740" i="15"/>
  <c r="O740" i="15"/>
  <c r="P740" i="15"/>
  <c r="S740" i="15"/>
  <c r="E741" i="15"/>
  <c r="M741" i="15"/>
  <c r="N741" i="15"/>
  <c r="O741" i="15"/>
  <c r="P741" i="15"/>
  <c r="S741" i="15"/>
  <c r="E742" i="15"/>
  <c r="M742" i="15"/>
  <c r="N742" i="15"/>
  <c r="O742" i="15"/>
  <c r="P742" i="15"/>
  <c r="S742" i="15"/>
  <c r="E743" i="15"/>
  <c r="M743" i="15"/>
  <c r="N743" i="15"/>
  <c r="O743" i="15"/>
  <c r="P743" i="15"/>
  <c r="S743" i="15"/>
  <c r="E744" i="15"/>
  <c r="M744" i="15"/>
  <c r="N744" i="15"/>
  <c r="O744" i="15"/>
  <c r="P744" i="15"/>
  <c r="S744" i="15"/>
  <c r="E745" i="15"/>
  <c r="M745" i="15"/>
  <c r="N745" i="15"/>
  <c r="O745" i="15"/>
  <c r="P745" i="15"/>
  <c r="S745" i="15"/>
  <c r="E746" i="15"/>
  <c r="M746" i="15"/>
  <c r="N746" i="15"/>
  <c r="O746" i="15"/>
  <c r="P746" i="15"/>
  <c r="S746" i="15"/>
  <c r="E747" i="15"/>
  <c r="M747" i="15"/>
  <c r="N747" i="15"/>
  <c r="O747" i="15"/>
  <c r="P747" i="15"/>
  <c r="S747" i="15"/>
  <c r="E748" i="15"/>
  <c r="M748" i="15"/>
  <c r="N748" i="15"/>
  <c r="O748" i="15"/>
  <c r="P748" i="15"/>
  <c r="S748" i="15"/>
  <c r="E749" i="15"/>
  <c r="M749" i="15"/>
  <c r="N749" i="15"/>
  <c r="O749" i="15"/>
  <c r="P749" i="15"/>
  <c r="S749" i="15"/>
  <c r="E750" i="15"/>
  <c r="M750" i="15"/>
  <c r="N750" i="15"/>
  <c r="O750" i="15"/>
  <c r="P750" i="15"/>
  <c r="S750" i="15"/>
  <c r="E751" i="15"/>
  <c r="M751" i="15"/>
  <c r="N751" i="15"/>
  <c r="O751" i="15"/>
  <c r="P751" i="15"/>
  <c r="S751" i="15"/>
  <c r="E752" i="15"/>
  <c r="M752" i="15"/>
  <c r="N752" i="15"/>
  <c r="O752" i="15"/>
  <c r="P752" i="15"/>
  <c r="S752" i="15"/>
  <c r="E753" i="15"/>
  <c r="M753" i="15"/>
  <c r="N753" i="15"/>
  <c r="O753" i="15"/>
  <c r="P753" i="15"/>
  <c r="S753" i="15"/>
  <c r="E754" i="15"/>
  <c r="M754" i="15"/>
  <c r="N754" i="15"/>
  <c r="O754" i="15"/>
  <c r="P754" i="15"/>
  <c r="S754" i="15"/>
  <c r="E755" i="15"/>
  <c r="M755" i="15"/>
  <c r="N755" i="15"/>
  <c r="O755" i="15"/>
  <c r="P755" i="15"/>
  <c r="S755" i="15"/>
  <c r="E756" i="15"/>
  <c r="M756" i="15"/>
  <c r="N756" i="15"/>
  <c r="O756" i="15"/>
  <c r="P756" i="15"/>
  <c r="S756" i="15"/>
  <c r="E757" i="15"/>
  <c r="M757" i="15"/>
  <c r="N757" i="15"/>
  <c r="O757" i="15"/>
  <c r="P757" i="15"/>
  <c r="S757" i="15"/>
  <c r="E758" i="15"/>
  <c r="M758" i="15"/>
  <c r="N758" i="15"/>
  <c r="O758" i="15"/>
  <c r="P758" i="15"/>
  <c r="S758" i="15"/>
  <c r="E759" i="15"/>
  <c r="M759" i="15"/>
  <c r="N759" i="15"/>
  <c r="O759" i="15"/>
  <c r="P759" i="15"/>
  <c r="S759" i="15"/>
  <c r="E760" i="15"/>
  <c r="M760" i="15"/>
  <c r="N760" i="15"/>
  <c r="O760" i="15"/>
  <c r="P760" i="15"/>
  <c r="S760" i="15"/>
  <c r="E761" i="15"/>
  <c r="M761" i="15"/>
  <c r="N761" i="15"/>
  <c r="O761" i="15"/>
  <c r="P761" i="15"/>
  <c r="S761" i="15"/>
  <c r="E762" i="15"/>
  <c r="M762" i="15"/>
  <c r="N762" i="15"/>
  <c r="O762" i="15"/>
  <c r="P762" i="15"/>
  <c r="S762" i="15"/>
  <c r="E763" i="15"/>
  <c r="M763" i="15"/>
  <c r="N763" i="15"/>
  <c r="O763" i="15"/>
  <c r="P763" i="15"/>
  <c r="S763" i="15"/>
  <c r="E764" i="15"/>
  <c r="M764" i="15"/>
  <c r="N764" i="15"/>
  <c r="O764" i="15"/>
  <c r="P764" i="15"/>
  <c r="S764" i="15"/>
  <c r="E765" i="15"/>
  <c r="M765" i="15"/>
  <c r="N765" i="15"/>
  <c r="O765" i="15"/>
  <c r="P765" i="15"/>
  <c r="S765" i="15"/>
  <c r="E766" i="15"/>
  <c r="M766" i="15"/>
  <c r="N766" i="15"/>
  <c r="O766" i="15"/>
  <c r="P766" i="15"/>
  <c r="S766" i="15"/>
  <c r="E767" i="15"/>
  <c r="M767" i="15"/>
  <c r="N767" i="15"/>
  <c r="O767" i="15"/>
  <c r="P767" i="15"/>
  <c r="S767" i="15"/>
  <c r="E768" i="15"/>
  <c r="M768" i="15"/>
  <c r="N768" i="15"/>
  <c r="O768" i="15"/>
  <c r="P768" i="15"/>
  <c r="S768" i="15"/>
  <c r="E769" i="15"/>
  <c r="M769" i="15"/>
  <c r="N769" i="15"/>
  <c r="O769" i="15"/>
  <c r="P769" i="15"/>
  <c r="S769" i="15"/>
  <c r="E770" i="15"/>
  <c r="M770" i="15"/>
  <c r="N770" i="15"/>
  <c r="O770" i="15"/>
  <c r="P770" i="15"/>
  <c r="S770" i="15"/>
  <c r="E771" i="15"/>
  <c r="M771" i="15"/>
  <c r="N771" i="15"/>
  <c r="O771" i="15"/>
  <c r="P771" i="15"/>
  <c r="S771" i="15"/>
  <c r="E772" i="15"/>
  <c r="M772" i="15"/>
  <c r="N772" i="15"/>
  <c r="O772" i="15"/>
  <c r="P772" i="15"/>
  <c r="S772" i="15"/>
  <c r="E773" i="15"/>
  <c r="M773" i="15"/>
  <c r="N773" i="15"/>
  <c r="O773" i="15"/>
  <c r="P773" i="15"/>
  <c r="S773" i="15"/>
  <c r="E774" i="15"/>
  <c r="M774" i="15"/>
  <c r="N774" i="15"/>
  <c r="O774" i="15"/>
  <c r="P774" i="15"/>
  <c r="S774" i="15"/>
  <c r="E775" i="15"/>
  <c r="M775" i="15"/>
  <c r="N775" i="15"/>
  <c r="O775" i="15"/>
  <c r="P775" i="15"/>
  <c r="S775" i="15"/>
  <c r="E776" i="15"/>
  <c r="M776" i="15"/>
  <c r="N776" i="15"/>
  <c r="O776" i="15"/>
  <c r="P776" i="15"/>
  <c r="S776" i="15"/>
  <c r="E777" i="15"/>
  <c r="M777" i="15"/>
  <c r="N777" i="15"/>
  <c r="O777" i="15"/>
  <c r="P777" i="15"/>
  <c r="S777" i="15"/>
  <c r="E778" i="15"/>
  <c r="M778" i="15"/>
  <c r="N778" i="15"/>
  <c r="O778" i="15"/>
  <c r="P778" i="15"/>
  <c r="S778" i="15"/>
  <c r="E779" i="15"/>
  <c r="M779" i="15"/>
  <c r="N779" i="15"/>
  <c r="O779" i="15"/>
  <c r="P779" i="15"/>
  <c r="S779" i="15"/>
  <c r="E780" i="15"/>
  <c r="M780" i="15"/>
  <c r="N780" i="15"/>
  <c r="O780" i="15"/>
  <c r="P780" i="15"/>
  <c r="S780" i="15"/>
  <c r="E781" i="15"/>
  <c r="M781" i="15"/>
  <c r="N781" i="15"/>
  <c r="O781" i="15"/>
  <c r="P781" i="15"/>
  <c r="S781" i="15"/>
  <c r="E782" i="15"/>
  <c r="M782" i="15"/>
  <c r="N782" i="15"/>
  <c r="O782" i="15"/>
  <c r="P782" i="15"/>
  <c r="S782" i="15"/>
  <c r="E783" i="15"/>
  <c r="M783" i="15"/>
  <c r="N783" i="15"/>
  <c r="O783" i="15"/>
  <c r="P783" i="15"/>
  <c r="S783" i="15"/>
  <c r="E784" i="15"/>
  <c r="M784" i="15"/>
  <c r="N784" i="15"/>
  <c r="O784" i="15"/>
  <c r="P784" i="15"/>
  <c r="S784" i="15"/>
  <c r="E785" i="15"/>
  <c r="M785" i="15"/>
  <c r="N785" i="15"/>
  <c r="O785" i="15"/>
  <c r="P785" i="15"/>
  <c r="S785" i="15"/>
  <c r="E786" i="15"/>
  <c r="M786" i="15"/>
  <c r="N786" i="15"/>
  <c r="O786" i="15"/>
  <c r="P786" i="15"/>
  <c r="S786" i="15"/>
  <c r="E787" i="15"/>
  <c r="M787" i="15"/>
  <c r="N787" i="15"/>
  <c r="O787" i="15"/>
  <c r="P787" i="15"/>
  <c r="S787" i="15"/>
  <c r="E788" i="15"/>
  <c r="M788" i="15"/>
  <c r="N788" i="15"/>
  <c r="O788" i="15"/>
  <c r="P788" i="15"/>
  <c r="S788" i="15"/>
  <c r="E789" i="15"/>
  <c r="M789" i="15"/>
  <c r="N789" i="15"/>
  <c r="O789" i="15"/>
  <c r="P789" i="15"/>
  <c r="S789" i="15"/>
  <c r="E790" i="15"/>
  <c r="M790" i="15"/>
  <c r="N790" i="15"/>
  <c r="O790" i="15"/>
  <c r="P790" i="15"/>
  <c r="S790" i="15"/>
  <c r="E791" i="15"/>
  <c r="M791" i="15"/>
  <c r="N791" i="15"/>
  <c r="O791" i="15"/>
  <c r="P791" i="15"/>
  <c r="S791" i="15"/>
  <c r="E792" i="15"/>
  <c r="M792" i="15"/>
  <c r="N792" i="15"/>
  <c r="O792" i="15"/>
  <c r="P792" i="15"/>
  <c r="S792" i="15"/>
  <c r="E793" i="15"/>
  <c r="M793" i="15"/>
  <c r="N793" i="15"/>
  <c r="O793" i="15"/>
  <c r="P793" i="15"/>
  <c r="S793" i="15"/>
  <c r="E794" i="15"/>
  <c r="M794" i="15"/>
  <c r="N794" i="15"/>
  <c r="O794" i="15"/>
  <c r="P794" i="15"/>
  <c r="S794" i="15"/>
  <c r="E795" i="15"/>
  <c r="M795" i="15"/>
  <c r="N795" i="15"/>
  <c r="O795" i="15"/>
  <c r="P795" i="15"/>
  <c r="S795" i="15"/>
  <c r="E796" i="15"/>
  <c r="M796" i="15"/>
  <c r="N796" i="15"/>
  <c r="O796" i="15"/>
  <c r="P796" i="15"/>
  <c r="S796" i="15"/>
  <c r="E797" i="15"/>
  <c r="M797" i="15"/>
  <c r="N797" i="15"/>
  <c r="O797" i="15"/>
  <c r="P797" i="15"/>
  <c r="S797" i="15"/>
  <c r="E798" i="15"/>
  <c r="M798" i="15"/>
  <c r="N798" i="15"/>
  <c r="O798" i="15"/>
  <c r="P798" i="15"/>
  <c r="S798" i="15"/>
  <c r="E799" i="15"/>
  <c r="M799" i="15"/>
  <c r="N799" i="15"/>
  <c r="O799" i="15"/>
  <c r="P799" i="15"/>
  <c r="S799" i="15"/>
  <c r="E800" i="15"/>
  <c r="M800" i="15"/>
  <c r="N800" i="15"/>
  <c r="O800" i="15"/>
  <c r="P800" i="15"/>
  <c r="S800" i="15"/>
  <c r="E801" i="15"/>
  <c r="M801" i="15"/>
  <c r="N801" i="15"/>
  <c r="O801" i="15"/>
  <c r="P801" i="15"/>
  <c r="S801" i="15"/>
  <c r="E802" i="15"/>
  <c r="M802" i="15"/>
  <c r="N802" i="15"/>
  <c r="O802" i="15"/>
  <c r="P802" i="15"/>
  <c r="S802" i="15"/>
  <c r="E803" i="15"/>
  <c r="M803" i="15"/>
  <c r="N803" i="15"/>
  <c r="O803" i="15"/>
  <c r="P803" i="15"/>
  <c r="S803" i="15"/>
  <c r="E804" i="15"/>
  <c r="M804" i="15"/>
  <c r="N804" i="15"/>
  <c r="O804" i="15"/>
  <c r="P804" i="15"/>
  <c r="S804" i="15"/>
  <c r="E805" i="15"/>
  <c r="M805" i="15"/>
  <c r="N805" i="15"/>
  <c r="O805" i="15"/>
  <c r="P805" i="15"/>
  <c r="S805" i="15"/>
  <c r="E806" i="15"/>
  <c r="M806" i="15"/>
  <c r="N806" i="15"/>
  <c r="O806" i="15"/>
  <c r="P806" i="15"/>
  <c r="S806" i="15"/>
  <c r="E807" i="15"/>
  <c r="M807" i="15"/>
  <c r="N807" i="15"/>
  <c r="O807" i="15"/>
  <c r="P807" i="15"/>
  <c r="S807" i="15"/>
  <c r="E808" i="15"/>
  <c r="M808" i="15"/>
  <c r="N808" i="15"/>
  <c r="O808" i="15"/>
  <c r="P808" i="15"/>
  <c r="S808" i="15"/>
  <c r="E809" i="15"/>
  <c r="M809" i="15"/>
  <c r="N809" i="15"/>
  <c r="O809" i="15"/>
  <c r="P809" i="15"/>
  <c r="S809" i="15"/>
  <c r="E810" i="15"/>
  <c r="M810" i="15"/>
  <c r="N810" i="15"/>
  <c r="O810" i="15"/>
  <c r="P810" i="15"/>
  <c r="S810" i="15"/>
  <c r="E811" i="15"/>
  <c r="M811" i="15"/>
  <c r="N811" i="15"/>
  <c r="O811" i="15"/>
  <c r="P811" i="15"/>
  <c r="S811" i="15"/>
  <c r="E812" i="15"/>
  <c r="M812" i="15"/>
  <c r="N812" i="15"/>
  <c r="O812" i="15"/>
  <c r="P812" i="15"/>
  <c r="S812" i="15"/>
  <c r="E813" i="15"/>
  <c r="M813" i="15"/>
  <c r="N813" i="15"/>
  <c r="O813" i="15"/>
  <c r="P813" i="15"/>
  <c r="S813" i="15"/>
  <c r="E814" i="15"/>
  <c r="M814" i="15"/>
  <c r="N814" i="15"/>
  <c r="O814" i="15"/>
  <c r="P814" i="15"/>
  <c r="S814" i="15"/>
  <c r="E815" i="15"/>
  <c r="M815" i="15"/>
  <c r="N815" i="15"/>
  <c r="O815" i="15"/>
  <c r="P815" i="15"/>
  <c r="S815" i="15"/>
  <c r="E816" i="15"/>
  <c r="M816" i="15"/>
  <c r="N816" i="15"/>
  <c r="O816" i="15"/>
  <c r="P816" i="15"/>
  <c r="S816" i="15"/>
  <c r="E817" i="15"/>
  <c r="M817" i="15"/>
  <c r="N817" i="15"/>
  <c r="O817" i="15"/>
  <c r="P817" i="15"/>
  <c r="S817" i="15"/>
  <c r="E818" i="15"/>
  <c r="M818" i="15"/>
  <c r="N818" i="15"/>
  <c r="O818" i="15"/>
  <c r="P818" i="15"/>
  <c r="S818" i="15"/>
  <c r="E819" i="15"/>
  <c r="M819" i="15"/>
  <c r="N819" i="15"/>
  <c r="O819" i="15"/>
  <c r="P819" i="15"/>
  <c r="S819" i="15"/>
  <c r="E820" i="15"/>
  <c r="M820" i="15"/>
  <c r="N820" i="15"/>
  <c r="O820" i="15"/>
  <c r="P820" i="15"/>
  <c r="S820" i="15"/>
  <c r="E821" i="15"/>
  <c r="M821" i="15"/>
  <c r="N821" i="15"/>
  <c r="O821" i="15"/>
  <c r="P821" i="15"/>
  <c r="S821" i="15"/>
  <c r="E822" i="15"/>
  <c r="M822" i="15"/>
  <c r="N822" i="15"/>
  <c r="O822" i="15"/>
  <c r="P822" i="15"/>
  <c r="S822" i="15"/>
  <c r="E823" i="15"/>
  <c r="M823" i="15"/>
  <c r="N823" i="15"/>
  <c r="O823" i="15"/>
  <c r="P823" i="15"/>
  <c r="S823" i="15"/>
  <c r="E824" i="15"/>
  <c r="M824" i="15"/>
  <c r="N824" i="15"/>
  <c r="O824" i="15"/>
  <c r="P824" i="15"/>
  <c r="S824" i="15"/>
  <c r="E825" i="15"/>
  <c r="M825" i="15"/>
  <c r="N825" i="15"/>
  <c r="O825" i="15"/>
  <c r="P825" i="15"/>
  <c r="S825" i="15"/>
  <c r="E826" i="15"/>
  <c r="M826" i="15"/>
  <c r="N826" i="15"/>
  <c r="O826" i="15"/>
  <c r="P826" i="15"/>
  <c r="S826" i="15"/>
  <c r="E827" i="15"/>
  <c r="M827" i="15"/>
  <c r="N827" i="15"/>
  <c r="O827" i="15"/>
  <c r="P827" i="15"/>
  <c r="S827" i="15"/>
  <c r="E828" i="15"/>
  <c r="M828" i="15"/>
  <c r="N828" i="15"/>
  <c r="O828" i="15"/>
  <c r="P828" i="15"/>
  <c r="S828" i="15"/>
  <c r="E829" i="15"/>
  <c r="M829" i="15"/>
  <c r="N829" i="15"/>
  <c r="O829" i="15"/>
  <c r="P829" i="15"/>
  <c r="S829" i="15"/>
  <c r="E830" i="15"/>
  <c r="M830" i="15"/>
  <c r="N830" i="15"/>
  <c r="O830" i="15"/>
  <c r="P830" i="15"/>
  <c r="S830" i="15"/>
  <c r="E831" i="15"/>
  <c r="M831" i="15"/>
  <c r="N831" i="15"/>
  <c r="O831" i="15"/>
  <c r="P831" i="15"/>
  <c r="S831" i="15"/>
  <c r="E832" i="15"/>
  <c r="M832" i="15"/>
  <c r="N832" i="15"/>
  <c r="O832" i="15"/>
  <c r="P832" i="15"/>
  <c r="S832" i="15"/>
  <c r="E833" i="15"/>
  <c r="M833" i="15"/>
  <c r="N833" i="15"/>
  <c r="O833" i="15"/>
  <c r="P833" i="15"/>
  <c r="S833" i="15"/>
  <c r="E834" i="15"/>
  <c r="M834" i="15"/>
  <c r="N834" i="15"/>
  <c r="O834" i="15"/>
  <c r="P834" i="15"/>
  <c r="S834" i="15"/>
  <c r="E835" i="15"/>
  <c r="M835" i="15"/>
  <c r="N835" i="15"/>
  <c r="O835" i="15"/>
  <c r="P835" i="15"/>
  <c r="S835" i="15"/>
  <c r="E836" i="15"/>
  <c r="M836" i="15"/>
  <c r="N836" i="15"/>
  <c r="O836" i="15"/>
  <c r="P836" i="15"/>
  <c r="S836" i="15"/>
  <c r="E837" i="15"/>
  <c r="M837" i="15"/>
  <c r="N837" i="15"/>
  <c r="O837" i="15"/>
  <c r="P837" i="15"/>
  <c r="S837" i="15"/>
  <c r="E838" i="15"/>
  <c r="M838" i="15"/>
  <c r="N838" i="15"/>
  <c r="O838" i="15"/>
  <c r="P838" i="15"/>
  <c r="S838" i="15"/>
  <c r="E839" i="15"/>
  <c r="M839" i="15"/>
  <c r="N839" i="15"/>
  <c r="O839" i="15"/>
  <c r="P839" i="15"/>
  <c r="S839" i="15"/>
  <c r="E840" i="15"/>
  <c r="M840" i="15"/>
  <c r="N840" i="15"/>
  <c r="O840" i="15"/>
  <c r="P840" i="15"/>
  <c r="S840" i="15"/>
  <c r="E841" i="15"/>
  <c r="M841" i="15"/>
  <c r="N841" i="15"/>
  <c r="O841" i="15"/>
  <c r="P841" i="15"/>
  <c r="S841" i="15"/>
  <c r="E842" i="15"/>
  <c r="M842" i="15"/>
  <c r="N842" i="15"/>
  <c r="O842" i="15"/>
  <c r="P842" i="15"/>
  <c r="S842" i="15"/>
  <c r="E843" i="15"/>
  <c r="M843" i="15"/>
  <c r="N843" i="15"/>
  <c r="O843" i="15"/>
  <c r="P843" i="15"/>
  <c r="S843" i="15"/>
  <c r="E844" i="15"/>
  <c r="M844" i="15"/>
  <c r="N844" i="15"/>
  <c r="O844" i="15"/>
  <c r="P844" i="15"/>
  <c r="S844" i="15"/>
  <c r="E845" i="15"/>
  <c r="M845" i="15"/>
  <c r="N845" i="15"/>
  <c r="O845" i="15"/>
  <c r="P845" i="15"/>
  <c r="S845" i="15"/>
  <c r="E846" i="15"/>
  <c r="M846" i="15"/>
  <c r="N846" i="15"/>
  <c r="O846" i="15"/>
  <c r="P846" i="15"/>
  <c r="S846" i="15"/>
  <c r="E847" i="15"/>
  <c r="M847" i="15"/>
  <c r="N847" i="15"/>
  <c r="O847" i="15"/>
  <c r="P847" i="15"/>
  <c r="S847" i="15"/>
  <c r="E848" i="15"/>
  <c r="M848" i="15"/>
  <c r="N848" i="15"/>
  <c r="O848" i="15"/>
  <c r="P848" i="15"/>
  <c r="S848" i="15"/>
  <c r="E849" i="15"/>
  <c r="M849" i="15"/>
  <c r="N849" i="15"/>
  <c r="O849" i="15"/>
  <c r="P849" i="15"/>
  <c r="S849" i="15"/>
  <c r="E850" i="15"/>
  <c r="M850" i="15"/>
  <c r="N850" i="15"/>
  <c r="O850" i="15"/>
  <c r="P850" i="15"/>
  <c r="S850" i="15"/>
  <c r="E851" i="15"/>
  <c r="M851" i="15"/>
  <c r="N851" i="15"/>
  <c r="O851" i="15"/>
  <c r="P851" i="15"/>
  <c r="S851" i="15"/>
  <c r="E852" i="15"/>
  <c r="M852" i="15"/>
  <c r="N852" i="15"/>
  <c r="O852" i="15"/>
  <c r="P852" i="15"/>
  <c r="S852" i="15"/>
  <c r="E853" i="15"/>
  <c r="M853" i="15"/>
  <c r="N853" i="15"/>
  <c r="O853" i="15"/>
  <c r="P853" i="15"/>
  <c r="S853" i="15"/>
  <c r="E854" i="15"/>
  <c r="M854" i="15"/>
  <c r="N854" i="15"/>
  <c r="O854" i="15"/>
  <c r="P854" i="15"/>
  <c r="S854" i="15"/>
  <c r="E855" i="15"/>
  <c r="M855" i="15"/>
  <c r="N855" i="15"/>
  <c r="O855" i="15"/>
  <c r="P855" i="15"/>
  <c r="S855" i="15"/>
  <c r="E856" i="15"/>
  <c r="M856" i="15"/>
  <c r="N856" i="15"/>
  <c r="O856" i="15"/>
  <c r="P856" i="15"/>
  <c r="S856" i="15"/>
  <c r="E857" i="15"/>
  <c r="M857" i="15"/>
  <c r="N857" i="15"/>
  <c r="O857" i="15"/>
  <c r="P857" i="15"/>
  <c r="S857" i="15"/>
  <c r="E858" i="15"/>
  <c r="M858" i="15"/>
  <c r="N858" i="15"/>
  <c r="O858" i="15"/>
  <c r="P858" i="15"/>
  <c r="S858" i="15"/>
  <c r="E859" i="15"/>
  <c r="M859" i="15"/>
  <c r="N859" i="15"/>
  <c r="O859" i="15"/>
  <c r="P859" i="15"/>
  <c r="S859" i="15"/>
  <c r="E860" i="15"/>
  <c r="M860" i="15"/>
  <c r="N860" i="15"/>
  <c r="O860" i="15"/>
  <c r="P860" i="15"/>
  <c r="S860" i="15"/>
  <c r="E861" i="15"/>
  <c r="M861" i="15"/>
  <c r="N861" i="15"/>
  <c r="O861" i="15"/>
  <c r="P861" i="15"/>
  <c r="S861" i="15"/>
  <c r="E862" i="15"/>
  <c r="M862" i="15"/>
  <c r="N862" i="15"/>
  <c r="O862" i="15"/>
  <c r="P862" i="15"/>
  <c r="S862" i="15"/>
  <c r="E863" i="15"/>
  <c r="M863" i="15"/>
  <c r="N863" i="15"/>
  <c r="O863" i="15"/>
  <c r="P863" i="15"/>
  <c r="S863" i="15"/>
  <c r="E864" i="15"/>
  <c r="M864" i="15"/>
  <c r="N864" i="15"/>
  <c r="O864" i="15"/>
  <c r="P864" i="15"/>
  <c r="S864" i="15"/>
  <c r="E865" i="15"/>
  <c r="M865" i="15"/>
  <c r="N865" i="15"/>
  <c r="O865" i="15"/>
  <c r="P865" i="15"/>
  <c r="S865" i="15"/>
  <c r="E866" i="15"/>
  <c r="M866" i="15"/>
  <c r="N866" i="15"/>
  <c r="O866" i="15"/>
  <c r="P866" i="15"/>
  <c r="S866" i="15"/>
  <c r="E867" i="15"/>
  <c r="M867" i="15"/>
  <c r="N867" i="15"/>
  <c r="O867" i="15"/>
  <c r="P867" i="15"/>
  <c r="S867" i="15"/>
  <c r="E868" i="15"/>
  <c r="M868" i="15"/>
  <c r="N868" i="15"/>
  <c r="O868" i="15"/>
  <c r="P868" i="15"/>
  <c r="S868" i="15"/>
  <c r="E869" i="15"/>
  <c r="M869" i="15"/>
  <c r="N869" i="15"/>
  <c r="O869" i="15"/>
  <c r="P869" i="15"/>
  <c r="S869" i="15"/>
  <c r="E870" i="15"/>
  <c r="M870" i="15"/>
  <c r="N870" i="15"/>
  <c r="O870" i="15"/>
  <c r="P870" i="15"/>
  <c r="S870" i="15"/>
  <c r="E871" i="15"/>
  <c r="M871" i="15"/>
  <c r="N871" i="15"/>
  <c r="O871" i="15"/>
  <c r="P871" i="15"/>
  <c r="S871" i="15"/>
  <c r="E872" i="15"/>
  <c r="M872" i="15"/>
  <c r="N872" i="15"/>
  <c r="O872" i="15"/>
  <c r="P872" i="15"/>
  <c r="S872" i="15"/>
  <c r="E873" i="15"/>
  <c r="M873" i="15"/>
  <c r="N873" i="15"/>
  <c r="O873" i="15"/>
  <c r="P873" i="15"/>
  <c r="S873" i="15"/>
  <c r="E874" i="15"/>
  <c r="M874" i="15"/>
  <c r="N874" i="15"/>
  <c r="O874" i="15"/>
  <c r="P874" i="15"/>
  <c r="S874" i="15"/>
  <c r="E875" i="15"/>
  <c r="M875" i="15"/>
  <c r="N875" i="15"/>
  <c r="O875" i="15"/>
  <c r="P875" i="15"/>
  <c r="S875" i="15"/>
  <c r="E876" i="15"/>
  <c r="M876" i="15"/>
  <c r="N876" i="15"/>
  <c r="O876" i="15"/>
  <c r="P876" i="15"/>
  <c r="S876" i="15"/>
  <c r="E877" i="15"/>
  <c r="M877" i="15"/>
  <c r="N877" i="15"/>
  <c r="O877" i="15"/>
  <c r="P877" i="15"/>
  <c r="S877" i="15"/>
  <c r="E878" i="15"/>
  <c r="M878" i="15"/>
  <c r="N878" i="15"/>
  <c r="O878" i="15"/>
  <c r="P878" i="15"/>
  <c r="S878" i="15"/>
  <c r="E879" i="15"/>
  <c r="M879" i="15"/>
  <c r="N879" i="15"/>
  <c r="O879" i="15"/>
  <c r="P879" i="15"/>
  <c r="S879" i="15"/>
  <c r="E880" i="15"/>
  <c r="M880" i="15"/>
  <c r="N880" i="15"/>
  <c r="O880" i="15"/>
  <c r="P880" i="15"/>
  <c r="S880" i="15"/>
  <c r="E881" i="15"/>
  <c r="M881" i="15"/>
  <c r="N881" i="15"/>
  <c r="O881" i="15"/>
  <c r="P881" i="15"/>
  <c r="S881" i="15"/>
  <c r="E882" i="15"/>
  <c r="M882" i="15"/>
  <c r="N882" i="15"/>
  <c r="O882" i="15"/>
  <c r="P882" i="15"/>
  <c r="S882" i="15"/>
  <c r="E883" i="15"/>
  <c r="M883" i="15"/>
  <c r="N883" i="15"/>
  <c r="O883" i="15"/>
  <c r="P883" i="15"/>
  <c r="S883" i="15"/>
  <c r="E884" i="15"/>
  <c r="M884" i="15"/>
  <c r="N884" i="15"/>
  <c r="O884" i="15"/>
  <c r="P884" i="15"/>
  <c r="S884" i="15"/>
  <c r="E885" i="15"/>
  <c r="M885" i="15"/>
  <c r="N885" i="15"/>
  <c r="O885" i="15"/>
  <c r="P885" i="15"/>
  <c r="S885" i="15"/>
  <c r="E886" i="15"/>
  <c r="M886" i="15"/>
  <c r="N886" i="15"/>
  <c r="O886" i="15"/>
  <c r="P886" i="15"/>
  <c r="S886" i="15"/>
  <c r="E887" i="15"/>
  <c r="M887" i="15"/>
  <c r="N887" i="15"/>
  <c r="O887" i="15"/>
  <c r="P887" i="15"/>
  <c r="S887" i="15"/>
  <c r="E888" i="15"/>
  <c r="M888" i="15"/>
  <c r="N888" i="15"/>
  <c r="O888" i="15"/>
  <c r="P888" i="15"/>
  <c r="S888" i="15"/>
  <c r="E889" i="15"/>
  <c r="M889" i="15"/>
  <c r="N889" i="15"/>
  <c r="O889" i="15"/>
  <c r="P889" i="15"/>
  <c r="S889" i="15"/>
  <c r="E890" i="15"/>
  <c r="M890" i="15"/>
  <c r="N890" i="15"/>
  <c r="O890" i="15"/>
  <c r="P890" i="15"/>
  <c r="S890" i="15"/>
  <c r="E891" i="15"/>
  <c r="M891" i="15"/>
  <c r="N891" i="15"/>
  <c r="O891" i="15"/>
  <c r="P891" i="15"/>
  <c r="S891" i="15"/>
  <c r="E892" i="15"/>
  <c r="M892" i="15"/>
  <c r="N892" i="15"/>
  <c r="O892" i="15"/>
  <c r="P892" i="15"/>
  <c r="S892" i="15"/>
  <c r="E893" i="15"/>
  <c r="M893" i="15"/>
  <c r="N893" i="15"/>
  <c r="O893" i="15"/>
  <c r="P893" i="15"/>
  <c r="S893" i="15"/>
  <c r="E894" i="15"/>
  <c r="M894" i="15"/>
  <c r="N894" i="15"/>
  <c r="O894" i="15"/>
  <c r="P894" i="15"/>
  <c r="S894" i="15"/>
  <c r="E895" i="15"/>
  <c r="M895" i="15"/>
  <c r="N895" i="15"/>
  <c r="O895" i="15"/>
  <c r="P895" i="15"/>
  <c r="S895" i="15"/>
  <c r="E896" i="15"/>
  <c r="M896" i="15"/>
  <c r="N896" i="15"/>
  <c r="O896" i="15"/>
  <c r="P896" i="15"/>
  <c r="S896" i="15"/>
  <c r="E897" i="15"/>
  <c r="M897" i="15"/>
  <c r="N897" i="15"/>
  <c r="O897" i="15"/>
  <c r="P897" i="15"/>
  <c r="S897" i="15"/>
  <c r="E898" i="15"/>
  <c r="M898" i="15"/>
  <c r="N898" i="15"/>
  <c r="O898" i="15"/>
  <c r="P898" i="15"/>
  <c r="S898" i="15"/>
  <c r="E899" i="15"/>
  <c r="M899" i="15"/>
  <c r="N899" i="15"/>
  <c r="O899" i="15"/>
  <c r="P899" i="15"/>
  <c r="S899" i="15"/>
  <c r="E900" i="15"/>
  <c r="M900" i="15"/>
  <c r="N900" i="15"/>
  <c r="O900" i="15"/>
  <c r="P900" i="15"/>
  <c r="S900" i="15"/>
  <c r="E901" i="15"/>
  <c r="M901" i="15"/>
  <c r="N901" i="15"/>
  <c r="O901" i="15"/>
  <c r="P901" i="15"/>
  <c r="S901" i="15"/>
  <c r="E902" i="15"/>
  <c r="M902" i="15"/>
  <c r="N902" i="15"/>
  <c r="O902" i="15"/>
  <c r="P902" i="15"/>
  <c r="S902" i="15"/>
  <c r="E903" i="15"/>
  <c r="M903" i="15"/>
  <c r="N903" i="15"/>
  <c r="O903" i="15"/>
  <c r="P903" i="15"/>
  <c r="S903" i="15"/>
  <c r="E904" i="15"/>
  <c r="M904" i="15"/>
  <c r="N904" i="15"/>
  <c r="O904" i="15"/>
  <c r="P904" i="15"/>
  <c r="S904" i="15"/>
  <c r="E905" i="15"/>
  <c r="M905" i="15"/>
  <c r="N905" i="15"/>
  <c r="O905" i="15"/>
  <c r="P905" i="15"/>
  <c r="S905" i="15"/>
  <c r="E906" i="15"/>
  <c r="M906" i="15"/>
  <c r="N906" i="15"/>
  <c r="O906" i="15"/>
  <c r="P906" i="15"/>
  <c r="S906" i="15"/>
  <c r="E907" i="15"/>
  <c r="M907" i="15"/>
  <c r="N907" i="15"/>
  <c r="O907" i="15"/>
  <c r="P907" i="15"/>
  <c r="S907" i="15"/>
  <c r="E908" i="15"/>
  <c r="M908" i="15"/>
  <c r="N908" i="15"/>
  <c r="O908" i="15"/>
  <c r="P908" i="15"/>
  <c r="S908" i="15"/>
  <c r="E909" i="15"/>
  <c r="M909" i="15"/>
  <c r="N909" i="15"/>
  <c r="O909" i="15"/>
  <c r="P909" i="15"/>
  <c r="S909" i="15"/>
  <c r="E910" i="15"/>
  <c r="M910" i="15"/>
  <c r="N910" i="15"/>
  <c r="O910" i="15"/>
  <c r="P910" i="15"/>
  <c r="S910" i="15"/>
  <c r="E911" i="15"/>
  <c r="M911" i="15"/>
  <c r="N911" i="15"/>
  <c r="O911" i="15"/>
  <c r="P911" i="15"/>
  <c r="S911" i="15"/>
  <c r="E912" i="15"/>
  <c r="M912" i="15"/>
  <c r="N912" i="15"/>
  <c r="O912" i="15"/>
  <c r="P912" i="15"/>
  <c r="S912" i="15"/>
  <c r="E913" i="15"/>
  <c r="M913" i="15"/>
  <c r="N913" i="15"/>
  <c r="O913" i="15"/>
  <c r="P913" i="15"/>
  <c r="S913" i="15"/>
  <c r="E914" i="15"/>
  <c r="M914" i="15"/>
  <c r="N914" i="15"/>
  <c r="O914" i="15"/>
  <c r="P914" i="15"/>
  <c r="S914" i="15"/>
  <c r="E915" i="15"/>
  <c r="M915" i="15"/>
  <c r="N915" i="15"/>
  <c r="O915" i="15"/>
  <c r="P915" i="15"/>
  <c r="S915" i="15"/>
  <c r="E916" i="15"/>
  <c r="M916" i="15"/>
  <c r="N916" i="15"/>
  <c r="O916" i="15"/>
  <c r="P916" i="15"/>
  <c r="S916" i="15"/>
  <c r="E917" i="15"/>
  <c r="M917" i="15"/>
  <c r="N917" i="15"/>
  <c r="O917" i="15"/>
  <c r="P917" i="15"/>
  <c r="S917" i="15"/>
  <c r="E918" i="15"/>
  <c r="M918" i="15"/>
  <c r="N918" i="15"/>
  <c r="O918" i="15"/>
  <c r="P918" i="15"/>
  <c r="S918" i="15"/>
  <c r="E919" i="15"/>
  <c r="M919" i="15"/>
  <c r="N919" i="15"/>
  <c r="O919" i="15"/>
  <c r="P919" i="15"/>
  <c r="S919" i="15"/>
  <c r="E920" i="15"/>
  <c r="M920" i="15"/>
  <c r="N920" i="15"/>
  <c r="O920" i="15"/>
  <c r="P920" i="15"/>
  <c r="S920" i="15"/>
  <c r="E921" i="15"/>
  <c r="M921" i="15"/>
  <c r="N921" i="15"/>
  <c r="O921" i="15"/>
  <c r="P921" i="15"/>
  <c r="S921" i="15"/>
  <c r="E922" i="15"/>
  <c r="M922" i="15"/>
  <c r="N922" i="15"/>
  <c r="O922" i="15"/>
  <c r="P922" i="15"/>
  <c r="S922" i="15"/>
  <c r="E923" i="15"/>
  <c r="M923" i="15"/>
  <c r="N923" i="15"/>
  <c r="O923" i="15"/>
  <c r="P923" i="15"/>
  <c r="S923" i="15"/>
  <c r="E924" i="15"/>
  <c r="M924" i="15"/>
  <c r="N924" i="15"/>
  <c r="O924" i="15"/>
  <c r="P924" i="15"/>
  <c r="S924" i="15"/>
  <c r="E925" i="15"/>
  <c r="M925" i="15"/>
  <c r="N925" i="15"/>
  <c r="O925" i="15"/>
  <c r="P925" i="15"/>
  <c r="S925" i="15"/>
  <c r="E926" i="15"/>
  <c r="M926" i="15"/>
  <c r="N926" i="15"/>
  <c r="O926" i="15"/>
  <c r="P926" i="15"/>
  <c r="S926" i="15"/>
  <c r="E927" i="15"/>
  <c r="M927" i="15"/>
  <c r="N927" i="15"/>
  <c r="O927" i="15"/>
  <c r="P927" i="15"/>
  <c r="S927" i="15"/>
  <c r="E928" i="15"/>
  <c r="M928" i="15"/>
  <c r="N928" i="15"/>
  <c r="O928" i="15"/>
  <c r="P928" i="15"/>
  <c r="S928" i="15"/>
  <c r="E929" i="15"/>
  <c r="M929" i="15"/>
  <c r="N929" i="15"/>
  <c r="O929" i="15"/>
  <c r="P929" i="15"/>
  <c r="S929" i="15"/>
  <c r="E930" i="15"/>
  <c r="M930" i="15"/>
  <c r="N930" i="15"/>
  <c r="O930" i="15"/>
  <c r="P930" i="15"/>
  <c r="S930" i="15"/>
  <c r="E931" i="15"/>
  <c r="M931" i="15"/>
  <c r="N931" i="15"/>
  <c r="O931" i="15"/>
  <c r="P931" i="15"/>
  <c r="S931" i="15"/>
  <c r="E932" i="15"/>
  <c r="M932" i="15"/>
  <c r="N932" i="15"/>
  <c r="O932" i="15"/>
  <c r="P932" i="15"/>
  <c r="S932" i="15"/>
  <c r="E933" i="15"/>
  <c r="M933" i="15"/>
  <c r="N933" i="15"/>
  <c r="O933" i="15"/>
  <c r="P933" i="15"/>
  <c r="S933" i="15"/>
  <c r="E934" i="15"/>
  <c r="M934" i="15"/>
  <c r="N934" i="15"/>
  <c r="O934" i="15"/>
  <c r="P934" i="15"/>
  <c r="S934" i="15"/>
  <c r="E935" i="15"/>
  <c r="M935" i="15"/>
  <c r="N935" i="15"/>
  <c r="O935" i="15"/>
  <c r="P935" i="15"/>
  <c r="S935" i="15"/>
  <c r="E936" i="15"/>
  <c r="M936" i="15"/>
  <c r="N936" i="15"/>
  <c r="O936" i="15"/>
  <c r="P936" i="15"/>
  <c r="S936" i="15"/>
  <c r="E937" i="15"/>
  <c r="M937" i="15"/>
  <c r="N937" i="15"/>
  <c r="O937" i="15"/>
  <c r="P937" i="15"/>
  <c r="S937" i="15"/>
  <c r="E938" i="15"/>
  <c r="M938" i="15"/>
  <c r="N938" i="15"/>
  <c r="O938" i="15"/>
  <c r="P938" i="15"/>
  <c r="S938" i="15"/>
  <c r="E939" i="15"/>
  <c r="M939" i="15"/>
  <c r="N939" i="15"/>
  <c r="O939" i="15"/>
  <c r="P939" i="15"/>
  <c r="S939" i="15"/>
  <c r="E940" i="15"/>
  <c r="M940" i="15"/>
  <c r="N940" i="15"/>
  <c r="O940" i="15"/>
  <c r="P940" i="15"/>
  <c r="S940" i="15"/>
  <c r="E941" i="15"/>
  <c r="M941" i="15"/>
  <c r="N941" i="15"/>
  <c r="O941" i="15"/>
  <c r="P941" i="15"/>
  <c r="S941" i="15"/>
  <c r="E942" i="15"/>
  <c r="M942" i="15"/>
  <c r="N942" i="15"/>
  <c r="O942" i="15"/>
  <c r="P942" i="15"/>
  <c r="S942" i="15"/>
  <c r="E943" i="15"/>
  <c r="M943" i="15"/>
  <c r="N943" i="15"/>
  <c r="O943" i="15"/>
  <c r="P943" i="15"/>
  <c r="S943" i="15"/>
  <c r="E944" i="15"/>
  <c r="M944" i="15"/>
  <c r="N944" i="15"/>
  <c r="O944" i="15"/>
  <c r="P944" i="15"/>
  <c r="S944" i="15"/>
  <c r="E945" i="15"/>
  <c r="M945" i="15"/>
  <c r="N945" i="15"/>
  <c r="O945" i="15"/>
  <c r="P945" i="15"/>
  <c r="S945" i="15"/>
  <c r="E946" i="15"/>
  <c r="M946" i="15"/>
  <c r="N946" i="15"/>
  <c r="O946" i="15"/>
  <c r="P946" i="15"/>
  <c r="S946" i="15"/>
  <c r="E947" i="15"/>
  <c r="M947" i="15"/>
  <c r="N947" i="15"/>
  <c r="O947" i="15"/>
  <c r="P947" i="15"/>
  <c r="S947" i="15"/>
  <c r="E948" i="15"/>
  <c r="M948" i="15"/>
  <c r="N948" i="15"/>
  <c r="O948" i="15"/>
  <c r="P948" i="15"/>
  <c r="S948" i="15"/>
  <c r="E949" i="15"/>
  <c r="M949" i="15"/>
  <c r="N949" i="15"/>
  <c r="O949" i="15"/>
  <c r="P949" i="15"/>
  <c r="S949" i="15"/>
  <c r="E950" i="15"/>
  <c r="M950" i="15"/>
  <c r="N950" i="15"/>
  <c r="O950" i="15"/>
  <c r="P950" i="15"/>
  <c r="S950" i="15"/>
  <c r="E951" i="15"/>
  <c r="M951" i="15"/>
  <c r="N951" i="15"/>
  <c r="O951" i="15"/>
  <c r="P951" i="15"/>
  <c r="S951" i="15"/>
  <c r="E952" i="15"/>
  <c r="M952" i="15"/>
  <c r="N952" i="15"/>
  <c r="O952" i="15"/>
  <c r="P952" i="15"/>
  <c r="S952" i="15"/>
  <c r="E953" i="15"/>
  <c r="M953" i="15"/>
  <c r="N953" i="15"/>
  <c r="O953" i="15"/>
  <c r="P953" i="15"/>
  <c r="S953" i="15"/>
  <c r="E954" i="15"/>
  <c r="M954" i="15"/>
  <c r="N954" i="15"/>
  <c r="O954" i="15"/>
  <c r="P954" i="15"/>
  <c r="S954" i="15"/>
  <c r="E955" i="15"/>
  <c r="M955" i="15"/>
  <c r="N955" i="15"/>
  <c r="O955" i="15"/>
  <c r="P955" i="15"/>
  <c r="S955" i="15"/>
  <c r="E956" i="15"/>
  <c r="M956" i="15"/>
  <c r="N956" i="15"/>
  <c r="O956" i="15"/>
  <c r="P956" i="15"/>
  <c r="S956" i="15"/>
  <c r="E957" i="15"/>
  <c r="M957" i="15"/>
  <c r="N957" i="15"/>
  <c r="O957" i="15"/>
  <c r="P957" i="15"/>
  <c r="S957" i="15"/>
  <c r="E958" i="15"/>
  <c r="M958" i="15"/>
  <c r="N958" i="15"/>
  <c r="O958" i="15"/>
  <c r="P958" i="15"/>
  <c r="S958" i="15"/>
  <c r="E959" i="15"/>
  <c r="M959" i="15"/>
  <c r="N959" i="15"/>
  <c r="O959" i="15"/>
  <c r="P959" i="15"/>
  <c r="S959" i="15"/>
  <c r="E960" i="15"/>
  <c r="M960" i="15"/>
  <c r="N960" i="15"/>
  <c r="O960" i="15"/>
  <c r="P960" i="15"/>
  <c r="S960" i="15"/>
  <c r="E961" i="15"/>
  <c r="M961" i="15"/>
  <c r="N961" i="15"/>
  <c r="O961" i="15"/>
  <c r="P961" i="15"/>
  <c r="S961" i="15"/>
  <c r="E962" i="15"/>
  <c r="M962" i="15"/>
  <c r="N962" i="15"/>
  <c r="O962" i="15"/>
  <c r="P962" i="15"/>
  <c r="S962" i="15"/>
  <c r="E963" i="15"/>
  <c r="M963" i="15"/>
  <c r="N963" i="15"/>
  <c r="O963" i="15"/>
  <c r="P963" i="15"/>
  <c r="S963" i="15"/>
  <c r="E964" i="15"/>
  <c r="M964" i="15"/>
  <c r="N964" i="15"/>
  <c r="O964" i="15"/>
  <c r="P964" i="15"/>
  <c r="S964" i="15"/>
  <c r="E965" i="15"/>
  <c r="M965" i="15"/>
  <c r="N965" i="15"/>
  <c r="O965" i="15"/>
  <c r="P965" i="15"/>
  <c r="S965" i="15"/>
  <c r="E966" i="15"/>
  <c r="M966" i="15"/>
  <c r="N966" i="15"/>
  <c r="O966" i="15"/>
  <c r="P966" i="15"/>
  <c r="S966" i="15"/>
  <c r="E967" i="15"/>
  <c r="M967" i="15"/>
  <c r="N967" i="15"/>
  <c r="O967" i="15"/>
  <c r="P967" i="15"/>
  <c r="S967" i="15"/>
  <c r="E968" i="15"/>
  <c r="M968" i="15"/>
  <c r="N968" i="15"/>
  <c r="O968" i="15"/>
  <c r="P968" i="15"/>
  <c r="S968" i="15"/>
  <c r="E969" i="15"/>
  <c r="M969" i="15"/>
  <c r="N969" i="15"/>
  <c r="O969" i="15"/>
  <c r="P969" i="15"/>
  <c r="S969" i="15"/>
  <c r="E970" i="15"/>
  <c r="M970" i="15"/>
  <c r="N970" i="15"/>
  <c r="O970" i="15"/>
  <c r="P970" i="15"/>
  <c r="S970" i="15"/>
  <c r="E971" i="15"/>
  <c r="M971" i="15"/>
  <c r="N971" i="15"/>
  <c r="O971" i="15"/>
  <c r="P971" i="15"/>
  <c r="S971" i="15"/>
  <c r="E972" i="15"/>
  <c r="M972" i="15"/>
  <c r="N972" i="15"/>
  <c r="O972" i="15"/>
  <c r="P972" i="15"/>
  <c r="S972" i="15"/>
  <c r="E973" i="15"/>
  <c r="M973" i="15"/>
  <c r="N973" i="15"/>
  <c r="O973" i="15"/>
  <c r="P973" i="15"/>
  <c r="S973" i="15"/>
  <c r="E974" i="15"/>
  <c r="M974" i="15"/>
  <c r="N974" i="15"/>
  <c r="O974" i="15"/>
  <c r="P974" i="15"/>
  <c r="S974" i="15"/>
  <c r="E975" i="15"/>
  <c r="M975" i="15"/>
  <c r="N975" i="15"/>
  <c r="O975" i="15"/>
  <c r="P975" i="15"/>
  <c r="S975" i="15"/>
  <c r="E976" i="15"/>
  <c r="M976" i="15"/>
  <c r="N976" i="15"/>
  <c r="O976" i="15"/>
  <c r="P976" i="15"/>
  <c r="S976" i="15"/>
  <c r="E977" i="15"/>
  <c r="M977" i="15"/>
  <c r="N977" i="15"/>
  <c r="O977" i="15"/>
  <c r="P977" i="15"/>
  <c r="S977" i="15"/>
  <c r="E978" i="15"/>
  <c r="M978" i="15"/>
  <c r="N978" i="15"/>
  <c r="O978" i="15"/>
  <c r="P978" i="15"/>
  <c r="S978" i="15"/>
  <c r="E979" i="15"/>
  <c r="M979" i="15"/>
  <c r="N979" i="15"/>
  <c r="O979" i="15"/>
  <c r="P979" i="15"/>
  <c r="S979" i="15"/>
  <c r="E980" i="15"/>
  <c r="M980" i="15"/>
  <c r="N980" i="15"/>
  <c r="O980" i="15"/>
  <c r="P980" i="15"/>
  <c r="S980" i="15"/>
  <c r="E981" i="15"/>
  <c r="M981" i="15"/>
  <c r="N981" i="15"/>
  <c r="O981" i="15"/>
  <c r="P981" i="15"/>
  <c r="S981" i="15"/>
  <c r="E982" i="15"/>
  <c r="M982" i="15"/>
  <c r="N982" i="15"/>
  <c r="O982" i="15"/>
  <c r="P982" i="15"/>
  <c r="S982" i="15"/>
  <c r="E983" i="15"/>
  <c r="M983" i="15"/>
  <c r="N983" i="15"/>
  <c r="O983" i="15"/>
  <c r="P983" i="15"/>
  <c r="S983" i="15"/>
  <c r="E984" i="15"/>
  <c r="M984" i="15"/>
  <c r="N984" i="15"/>
  <c r="O984" i="15"/>
  <c r="P984" i="15"/>
  <c r="S984" i="15"/>
  <c r="E985" i="15"/>
  <c r="M985" i="15"/>
  <c r="N985" i="15"/>
  <c r="O985" i="15"/>
  <c r="P985" i="15"/>
  <c r="S985" i="15"/>
  <c r="E986" i="15"/>
  <c r="M986" i="15"/>
  <c r="N986" i="15"/>
  <c r="O986" i="15"/>
  <c r="P986" i="15"/>
  <c r="S986" i="15"/>
  <c r="E987" i="15"/>
  <c r="M987" i="15"/>
  <c r="N987" i="15"/>
  <c r="O987" i="15"/>
  <c r="P987" i="15"/>
  <c r="S987" i="15"/>
  <c r="E988" i="15"/>
  <c r="M988" i="15"/>
  <c r="N988" i="15"/>
  <c r="O988" i="15"/>
  <c r="P988" i="15"/>
  <c r="S988" i="15"/>
  <c r="E989" i="15"/>
  <c r="M989" i="15"/>
  <c r="N989" i="15"/>
  <c r="O989" i="15"/>
  <c r="P989" i="15"/>
  <c r="S989" i="15"/>
  <c r="E990" i="15"/>
  <c r="M990" i="15"/>
  <c r="N990" i="15"/>
  <c r="O990" i="15"/>
  <c r="P990" i="15"/>
  <c r="S990" i="15"/>
  <c r="E991" i="15"/>
  <c r="M991" i="15"/>
  <c r="N991" i="15"/>
  <c r="O991" i="15"/>
  <c r="P991" i="15"/>
  <c r="S991" i="15"/>
  <c r="E992" i="15"/>
  <c r="M992" i="15"/>
  <c r="N992" i="15"/>
  <c r="O992" i="15"/>
  <c r="P992" i="15"/>
  <c r="S992" i="15"/>
  <c r="E993" i="15"/>
  <c r="M993" i="15"/>
  <c r="N993" i="15"/>
  <c r="O993" i="15"/>
  <c r="P993" i="15"/>
  <c r="S993" i="15"/>
  <c r="E994" i="15"/>
  <c r="M994" i="15"/>
  <c r="N994" i="15"/>
  <c r="O994" i="15"/>
  <c r="P994" i="15"/>
  <c r="S994" i="15"/>
  <c r="E995" i="15"/>
  <c r="M995" i="15"/>
  <c r="N995" i="15"/>
  <c r="O995" i="15"/>
  <c r="P995" i="15"/>
  <c r="S995" i="15"/>
  <c r="E996" i="15"/>
  <c r="M996" i="15"/>
  <c r="N996" i="15"/>
  <c r="O996" i="15"/>
  <c r="P996" i="15"/>
  <c r="S996" i="15"/>
  <c r="E997" i="15"/>
  <c r="M997" i="15"/>
  <c r="N997" i="15"/>
  <c r="O997" i="15"/>
  <c r="P997" i="15"/>
  <c r="S997" i="15"/>
  <c r="E998" i="15"/>
  <c r="M998" i="15"/>
  <c r="N998" i="15"/>
  <c r="O998" i="15"/>
  <c r="P998" i="15"/>
  <c r="S998" i="15"/>
  <c r="E999" i="15"/>
  <c r="M999" i="15"/>
  <c r="N999" i="15"/>
  <c r="O999" i="15"/>
  <c r="P999" i="15"/>
  <c r="S999" i="15"/>
  <c r="E1000" i="15"/>
  <c r="M1000" i="15"/>
  <c r="N1000" i="15"/>
  <c r="O1000" i="15"/>
  <c r="P1000" i="15"/>
  <c r="S1000" i="15"/>
  <c r="E1001" i="15"/>
  <c r="M1001" i="15"/>
  <c r="N1001" i="15"/>
  <c r="O1001" i="15"/>
  <c r="P1001" i="15"/>
  <c r="S1001" i="15"/>
  <c r="E1002" i="15"/>
  <c r="M1002" i="15"/>
  <c r="N1002" i="15"/>
  <c r="O1002" i="15"/>
  <c r="P1002" i="15"/>
  <c r="S1002" i="15"/>
  <c r="E1003" i="15"/>
  <c r="M1003" i="15"/>
  <c r="N1003" i="15"/>
  <c r="O1003" i="15"/>
  <c r="P1003" i="15"/>
  <c r="S1003" i="15"/>
  <c r="E1004" i="15"/>
  <c r="M1004" i="15"/>
  <c r="N1004" i="15"/>
  <c r="O1004" i="15"/>
  <c r="P1004" i="15"/>
  <c r="S1004" i="15"/>
  <c r="E1005" i="15"/>
  <c r="M1005" i="15"/>
  <c r="N1005" i="15"/>
  <c r="O1005" i="15"/>
  <c r="P1005" i="15"/>
  <c r="S1005" i="15"/>
  <c r="E1006" i="15"/>
  <c r="M1006" i="15"/>
  <c r="N1006" i="15"/>
  <c r="O1006" i="15"/>
  <c r="P1006" i="15"/>
  <c r="S1006" i="15"/>
  <c r="E1007" i="15"/>
  <c r="M1007" i="15"/>
  <c r="N1007" i="15"/>
  <c r="O1007" i="15"/>
  <c r="P1007" i="15"/>
  <c r="S1007" i="15"/>
  <c r="E1008" i="15"/>
  <c r="M1008" i="15"/>
  <c r="N1008" i="15"/>
  <c r="O1008" i="15"/>
  <c r="P1008" i="15"/>
  <c r="S1008" i="15"/>
  <c r="E1009" i="15"/>
  <c r="M1009" i="15"/>
  <c r="N1009" i="15"/>
  <c r="O1009" i="15"/>
  <c r="P1009" i="15"/>
  <c r="S1009" i="15"/>
  <c r="E1010" i="15"/>
  <c r="M1010" i="15"/>
  <c r="N1010" i="15"/>
  <c r="O1010" i="15"/>
  <c r="P1010" i="15"/>
  <c r="S1010" i="15"/>
  <c r="E1011" i="15"/>
  <c r="M1011" i="15"/>
  <c r="N1011" i="15"/>
  <c r="O1011" i="15"/>
  <c r="P1011" i="15"/>
  <c r="S1011" i="15"/>
  <c r="E1012" i="15"/>
  <c r="M1012" i="15"/>
  <c r="N1012" i="15"/>
  <c r="O1012" i="15"/>
  <c r="P1012" i="15"/>
  <c r="S1012" i="15"/>
  <c r="E1013" i="15"/>
  <c r="M1013" i="15"/>
  <c r="N1013" i="15"/>
  <c r="O1013" i="15"/>
  <c r="P1013" i="15"/>
  <c r="S1013" i="15"/>
  <c r="E1014" i="15"/>
  <c r="M1014" i="15"/>
  <c r="N1014" i="15"/>
  <c r="O1014" i="15"/>
  <c r="P1014" i="15"/>
  <c r="S1014" i="15"/>
  <c r="E1015" i="15"/>
  <c r="M1015" i="15"/>
  <c r="N1015" i="15"/>
  <c r="O1015" i="15"/>
  <c r="P1015" i="15"/>
  <c r="S1015" i="15"/>
  <c r="E1016" i="15"/>
  <c r="M1016" i="15"/>
  <c r="N1016" i="15"/>
  <c r="O1016" i="15"/>
  <c r="P1016" i="15"/>
  <c r="S1016" i="15"/>
  <c r="E1017" i="15"/>
  <c r="M1017" i="15"/>
  <c r="N1017" i="15"/>
  <c r="O1017" i="15"/>
  <c r="P1017" i="15"/>
  <c r="S1017" i="15"/>
  <c r="E1018" i="15"/>
  <c r="M1018" i="15"/>
  <c r="N1018" i="15"/>
  <c r="O1018" i="15"/>
  <c r="P1018" i="15"/>
  <c r="S1018" i="15"/>
  <c r="E1019" i="15"/>
  <c r="M1019" i="15"/>
  <c r="N1019" i="15"/>
  <c r="O1019" i="15"/>
  <c r="P1019" i="15"/>
  <c r="S1019" i="15"/>
  <c r="E1020" i="15"/>
  <c r="M1020" i="15"/>
  <c r="N1020" i="15"/>
  <c r="O1020" i="15"/>
  <c r="P1020" i="15"/>
  <c r="S1020" i="15"/>
  <c r="E1021" i="15"/>
  <c r="M1021" i="15"/>
  <c r="N1021" i="15"/>
  <c r="O1021" i="15"/>
  <c r="P1021" i="15"/>
  <c r="S1021" i="15"/>
  <c r="E1022" i="15"/>
  <c r="M1022" i="15"/>
  <c r="N1022" i="15"/>
  <c r="O1022" i="15"/>
  <c r="P1022" i="15"/>
  <c r="S1022" i="15"/>
  <c r="E1023" i="15"/>
  <c r="M1023" i="15"/>
  <c r="N1023" i="15"/>
  <c r="O1023" i="15"/>
  <c r="P1023" i="15"/>
  <c r="S1023" i="15"/>
  <c r="E1024" i="15"/>
  <c r="M1024" i="15"/>
  <c r="N1024" i="15"/>
  <c r="O1024" i="15"/>
  <c r="P1024" i="15"/>
  <c r="S1024" i="15"/>
  <c r="E1025" i="15"/>
  <c r="M1025" i="15"/>
  <c r="N1025" i="15"/>
  <c r="O1025" i="15"/>
  <c r="P1025" i="15"/>
  <c r="S1025" i="15"/>
  <c r="E1026" i="15"/>
  <c r="M1026" i="15"/>
  <c r="N1026" i="15"/>
  <c r="O1026" i="15"/>
  <c r="P1026" i="15"/>
  <c r="S1026" i="15"/>
  <c r="E1027" i="15"/>
  <c r="M1027" i="15"/>
  <c r="N1027" i="15"/>
  <c r="O1027" i="15"/>
  <c r="P1027" i="15"/>
  <c r="S1027" i="15"/>
  <c r="E1028" i="15"/>
  <c r="M1028" i="15"/>
  <c r="N1028" i="15"/>
  <c r="O1028" i="15"/>
  <c r="P1028" i="15"/>
  <c r="S1028" i="15"/>
  <c r="E1029" i="15"/>
  <c r="M1029" i="15"/>
  <c r="N1029" i="15"/>
  <c r="O1029" i="15"/>
  <c r="P1029" i="15"/>
  <c r="S1029" i="15"/>
  <c r="E1030" i="15"/>
  <c r="M1030" i="15"/>
  <c r="N1030" i="15"/>
  <c r="O1030" i="15"/>
  <c r="P1030" i="15"/>
  <c r="S1030" i="15"/>
  <c r="E1031" i="15"/>
  <c r="M1031" i="15"/>
  <c r="N1031" i="15"/>
  <c r="O1031" i="15"/>
  <c r="P1031" i="15"/>
  <c r="S1031" i="15"/>
  <c r="E1032" i="15"/>
  <c r="M1032" i="15"/>
  <c r="N1032" i="15"/>
  <c r="O1032" i="15"/>
  <c r="P1032" i="15"/>
  <c r="S1032" i="15"/>
  <c r="E1033" i="15"/>
  <c r="M1033" i="15"/>
  <c r="N1033" i="15"/>
  <c r="O1033" i="15"/>
  <c r="P1033" i="15"/>
  <c r="S1033" i="15"/>
  <c r="E1034" i="15"/>
  <c r="M1034" i="15"/>
  <c r="N1034" i="15"/>
  <c r="O1034" i="15"/>
  <c r="P1034" i="15"/>
  <c r="S1034" i="15"/>
  <c r="E1035" i="15"/>
  <c r="M1035" i="15"/>
  <c r="N1035" i="15"/>
  <c r="O1035" i="15"/>
  <c r="P1035" i="15"/>
  <c r="S1035" i="15"/>
  <c r="E1036" i="15"/>
  <c r="M1036" i="15"/>
  <c r="N1036" i="15"/>
  <c r="O1036" i="15"/>
  <c r="P1036" i="15"/>
  <c r="S1036" i="15"/>
  <c r="E1037" i="15"/>
  <c r="M1037" i="15"/>
  <c r="N1037" i="15"/>
  <c r="O1037" i="15"/>
  <c r="P1037" i="15"/>
  <c r="S1037" i="15"/>
  <c r="E1038" i="15"/>
  <c r="M1038" i="15"/>
  <c r="N1038" i="15"/>
  <c r="O1038" i="15"/>
  <c r="P1038" i="15"/>
  <c r="S1038" i="15"/>
  <c r="E1039" i="15"/>
  <c r="M1039" i="15"/>
  <c r="N1039" i="15"/>
  <c r="O1039" i="15"/>
  <c r="P1039" i="15"/>
  <c r="S1039" i="15"/>
  <c r="E1040" i="15"/>
  <c r="M1040" i="15"/>
  <c r="N1040" i="15"/>
  <c r="O1040" i="15"/>
  <c r="P1040" i="15"/>
  <c r="S1040" i="15"/>
  <c r="E1041" i="15"/>
  <c r="M1041" i="15"/>
  <c r="N1041" i="15"/>
  <c r="O1041" i="15"/>
  <c r="P1041" i="15"/>
  <c r="S1041" i="15"/>
  <c r="E1042" i="15"/>
  <c r="M1042" i="15"/>
  <c r="N1042" i="15"/>
  <c r="O1042" i="15"/>
  <c r="P1042" i="15"/>
  <c r="S1042" i="15"/>
  <c r="E1043" i="15"/>
  <c r="M1043" i="15"/>
  <c r="N1043" i="15"/>
  <c r="O1043" i="15"/>
  <c r="P1043" i="15"/>
  <c r="S1043" i="15"/>
  <c r="E1044" i="15"/>
  <c r="M1044" i="15"/>
  <c r="N1044" i="15"/>
  <c r="O1044" i="15"/>
  <c r="P1044" i="15"/>
  <c r="S1044" i="15"/>
  <c r="E1045" i="15"/>
  <c r="M1045" i="15"/>
  <c r="N1045" i="15"/>
  <c r="O1045" i="15"/>
  <c r="P1045" i="15"/>
  <c r="S1045" i="15"/>
  <c r="E1046" i="15"/>
  <c r="M1046" i="15"/>
  <c r="N1046" i="15"/>
  <c r="O1046" i="15"/>
  <c r="P1046" i="15"/>
  <c r="S1046" i="15"/>
  <c r="E1047" i="15"/>
  <c r="M1047" i="15"/>
  <c r="N1047" i="15"/>
  <c r="O1047" i="15"/>
  <c r="P1047" i="15"/>
  <c r="S1047" i="15"/>
  <c r="E1048" i="15"/>
  <c r="M1048" i="15"/>
  <c r="N1048" i="15"/>
  <c r="O1048" i="15"/>
  <c r="P1048" i="15"/>
  <c r="S1048" i="15"/>
  <c r="E1049" i="15"/>
  <c r="M1049" i="15"/>
  <c r="N1049" i="15"/>
  <c r="O1049" i="15"/>
  <c r="P1049" i="15"/>
  <c r="S1049" i="15"/>
  <c r="E1050" i="15"/>
  <c r="M1050" i="15"/>
  <c r="N1050" i="15"/>
  <c r="O1050" i="15"/>
  <c r="P1050" i="15"/>
  <c r="S1050" i="15"/>
  <c r="E1051" i="15"/>
  <c r="M1051" i="15"/>
  <c r="N1051" i="15"/>
  <c r="O1051" i="15"/>
  <c r="P1051" i="15"/>
  <c r="S1051" i="15"/>
  <c r="E1052" i="15"/>
  <c r="M1052" i="15"/>
  <c r="N1052" i="15"/>
  <c r="O1052" i="15"/>
  <c r="P1052" i="15"/>
  <c r="S1052" i="15"/>
  <c r="E1053" i="15"/>
  <c r="M1053" i="15"/>
  <c r="N1053" i="15"/>
  <c r="O1053" i="15"/>
  <c r="P1053" i="15"/>
  <c r="S1053" i="15"/>
  <c r="E1054" i="15"/>
  <c r="M1054" i="15"/>
  <c r="N1054" i="15"/>
  <c r="O1054" i="15"/>
  <c r="P1054" i="15"/>
  <c r="S1054" i="15"/>
  <c r="E1055" i="15"/>
  <c r="M1055" i="15"/>
  <c r="N1055" i="15"/>
  <c r="O1055" i="15"/>
  <c r="P1055" i="15"/>
  <c r="S1055" i="15"/>
  <c r="E1056" i="15"/>
  <c r="M1056" i="15"/>
  <c r="N1056" i="15"/>
  <c r="O1056" i="15"/>
  <c r="P1056" i="15"/>
  <c r="S1056" i="15"/>
  <c r="E1057" i="15"/>
  <c r="M1057" i="15"/>
  <c r="N1057" i="15"/>
  <c r="O1057" i="15"/>
  <c r="P1057" i="15"/>
  <c r="S1057" i="15"/>
  <c r="E1058" i="15"/>
  <c r="M1058" i="15"/>
  <c r="N1058" i="15"/>
  <c r="O1058" i="15"/>
  <c r="P1058" i="15"/>
  <c r="S1058" i="15"/>
  <c r="E1059" i="15"/>
  <c r="M1059" i="15"/>
  <c r="N1059" i="15"/>
  <c r="O1059" i="15"/>
  <c r="P1059" i="15"/>
  <c r="S1059" i="15"/>
  <c r="E1060" i="15"/>
  <c r="M1060" i="15"/>
  <c r="N1060" i="15"/>
  <c r="O1060" i="15"/>
  <c r="P1060" i="15"/>
  <c r="S1060" i="15"/>
  <c r="E1061" i="15"/>
  <c r="M1061" i="15"/>
  <c r="N1061" i="15"/>
  <c r="O1061" i="15"/>
  <c r="P1061" i="15"/>
  <c r="S1061" i="15"/>
  <c r="E1062" i="15"/>
  <c r="M1062" i="15"/>
  <c r="N1062" i="15"/>
  <c r="O1062" i="15"/>
  <c r="P1062" i="15"/>
  <c r="S1062" i="15"/>
  <c r="E1063" i="15"/>
  <c r="M1063" i="15"/>
  <c r="N1063" i="15"/>
  <c r="O1063" i="15"/>
  <c r="P1063" i="15"/>
  <c r="S1063" i="15"/>
  <c r="E1064" i="15"/>
  <c r="M1064" i="15"/>
  <c r="N1064" i="15"/>
  <c r="O1064" i="15"/>
  <c r="P1064" i="15"/>
  <c r="S1064" i="15"/>
  <c r="E1065" i="15"/>
  <c r="M1065" i="15"/>
  <c r="N1065" i="15"/>
  <c r="O1065" i="15"/>
  <c r="P12" i="18" s="1"/>
  <c r="P24" i="18" s="1"/>
  <c r="P1065" i="15"/>
  <c r="S1065" i="15"/>
  <c r="E1066" i="15"/>
  <c r="M1066" i="15"/>
  <c r="N1066" i="15"/>
  <c r="O1066" i="15"/>
  <c r="P1066" i="15"/>
  <c r="S1066" i="15"/>
  <c r="E1067" i="15"/>
  <c r="E11" i="19" s="1"/>
  <c r="E12" i="19" s="1"/>
  <c r="M1067" i="15"/>
  <c r="N11" i="19" s="1"/>
  <c r="N1067" i="15"/>
  <c r="O12" i="18" s="1"/>
  <c r="O23" i="18" s="1"/>
  <c r="O1067" i="15"/>
  <c r="P11" i="19" s="1"/>
  <c r="P1067" i="15"/>
  <c r="Q12" i="18" s="1"/>
  <c r="S1067" i="15"/>
  <c r="R11" i="19" s="1"/>
  <c r="R14" i="19" s="1"/>
  <c r="F1057" i="27"/>
  <c r="F1056" i="27"/>
  <c r="F1055" i="27"/>
  <c r="F1054" i="27"/>
  <c r="F1053" i="27"/>
  <c r="F1052" i="27"/>
  <c r="F1051" i="27"/>
  <c r="F1050" i="27"/>
  <c r="F1049" i="27"/>
  <c r="F1048" i="27"/>
  <c r="F1047" i="27"/>
  <c r="F1046" i="27"/>
  <c r="F1045" i="27"/>
  <c r="F1044" i="27"/>
  <c r="F1043" i="27"/>
  <c r="F1042" i="27"/>
  <c r="F1041" i="27"/>
  <c r="F1040" i="27"/>
  <c r="F1039" i="27"/>
  <c r="F1038" i="27"/>
  <c r="F1037" i="27"/>
  <c r="F1036" i="27"/>
  <c r="F1035" i="27"/>
  <c r="F1034" i="27"/>
  <c r="F1033" i="27"/>
  <c r="F1032" i="27"/>
  <c r="F1031" i="27"/>
  <c r="F1030" i="27"/>
  <c r="F1029" i="27"/>
  <c r="F1028" i="27"/>
  <c r="F1027" i="27"/>
  <c r="F1026" i="27"/>
  <c r="F1025" i="27"/>
  <c r="F1024" i="27"/>
  <c r="F1023" i="27"/>
  <c r="F1022" i="27"/>
  <c r="F1021"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9" i="27"/>
  <c r="F998" i="27"/>
  <c r="F997" i="27"/>
  <c r="F996" i="27"/>
  <c r="F995" i="27"/>
  <c r="F994" i="27"/>
  <c r="F993" i="27"/>
  <c r="F992" i="27"/>
  <c r="F991" i="27"/>
  <c r="F990" i="27"/>
  <c r="F989" i="27"/>
  <c r="F988" i="27"/>
  <c r="F987" i="27"/>
  <c r="F986" i="27"/>
  <c r="F985" i="27"/>
  <c r="F984" i="27"/>
  <c r="F983" i="27"/>
  <c r="F982" i="27"/>
  <c r="F981" i="27"/>
  <c r="F980" i="27"/>
  <c r="F979" i="27"/>
  <c r="F978" i="27"/>
  <c r="F977" i="27"/>
  <c r="F976" i="27"/>
  <c r="F975" i="27"/>
  <c r="F974" i="27"/>
  <c r="F973" i="27"/>
  <c r="F972" i="27"/>
  <c r="F971" i="27"/>
  <c r="F970" i="27"/>
  <c r="F969" i="27"/>
  <c r="F968" i="27"/>
  <c r="F967" i="27"/>
  <c r="F966" i="27"/>
  <c r="F965" i="27"/>
  <c r="F964" i="27"/>
  <c r="F963" i="27"/>
  <c r="F962" i="27"/>
  <c r="F961" i="27"/>
  <c r="F960" i="27"/>
  <c r="F959" i="27"/>
  <c r="F958" i="27"/>
  <c r="F957" i="27"/>
  <c r="F956" i="27"/>
  <c r="F955" i="27"/>
  <c r="F954" i="27"/>
  <c r="F953" i="27"/>
  <c r="F952" i="27"/>
  <c r="F951" i="27"/>
  <c r="F950" i="27"/>
  <c r="F949" i="27"/>
  <c r="F948" i="27"/>
  <c r="F947" i="27"/>
  <c r="F946" i="27"/>
  <c r="F945" i="27"/>
  <c r="F944" i="27"/>
  <c r="F943" i="27"/>
  <c r="F942" i="27"/>
  <c r="F941" i="27"/>
  <c r="F940" i="27"/>
  <c r="F939" i="27"/>
  <c r="F938" i="27"/>
  <c r="F937" i="27"/>
  <c r="F936" i="27"/>
  <c r="F935" i="27"/>
  <c r="F934" i="27"/>
  <c r="F933" i="27"/>
  <c r="F932" i="27"/>
  <c r="F931" i="27"/>
  <c r="F930" i="27"/>
  <c r="F929" i="27"/>
  <c r="F928" i="27"/>
  <c r="F927" i="27"/>
  <c r="F926" i="27"/>
  <c r="F925" i="27"/>
  <c r="F924" i="27"/>
  <c r="F923" i="27"/>
  <c r="F922" i="27"/>
  <c r="F921" i="27"/>
  <c r="F920" i="27"/>
  <c r="F919" i="27"/>
  <c r="F918" i="27"/>
  <c r="F917" i="27"/>
  <c r="F916" i="27"/>
  <c r="F915" i="27"/>
  <c r="F914" i="27"/>
  <c r="F913" i="27"/>
  <c r="F912" i="27"/>
  <c r="F911" i="27"/>
  <c r="F910" i="27"/>
  <c r="F909" i="27"/>
  <c r="F908" i="27"/>
  <c r="F907" i="27"/>
  <c r="F906" i="27"/>
  <c r="F905" i="27"/>
  <c r="F904" i="27"/>
  <c r="F903" i="27"/>
  <c r="F902" i="27"/>
  <c r="F901" i="27"/>
  <c r="F900" i="27"/>
  <c r="F899" i="27"/>
  <c r="F898" i="27"/>
  <c r="F897" i="27"/>
  <c r="F896" i="27"/>
  <c r="F895" i="27"/>
  <c r="F894" i="27"/>
  <c r="F893" i="27"/>
  <c r="F892" i="27"/>
  <c r="F891" i="27"/>
  <c r="F890" i="27"/>
  <c r="F889" i="27"/>
  <c r="F888" i="27"/>
  <c r="F887" i="27"/>
  <c r="F886" i="27"/>
  <c r="F885" i="27"/>
  <c r="F884" i="27"/>
  <c r="F883" i="27"/>
  <c r="F882" i="27"/>
  <c r="F881" i="27"/>
  <c r="F88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F696" i="27"/>
  <c r="F695" i="27"/>
  <c r="F694" i="27"/>
  <c r="F693" i="27"/>
  <c r="F692" i="27"/>
  <c r="F691" i="27"/>
  <c r="F690" i="27"/>
  <c r="F689" i="27"/>
  <c r="F688" i="27"/>
  <c r="F687" i="27"/>
  <c r="F686" i="27"/>
  <c r="F685" i="27"/>
  <c r="F684" i="27"/>
  <c r="F683" i="27"/>
  <c r="F682" i="27"/>
  <c r="F681" i="27"/>
  <c r="F680" i="27"/>
  <c r="F679" i="27"/>
  <c r="F678" i="27"/>
  <c r="F677" i="27"/>
  <c r="F676" i="27"/>
  <c r="F675" i="27"/>
  <c r="F674" i="27"/>
  <c r="F673" i="27"/>
  <c r="F672" i="27"/>
  <c r="F671" i="27"/>
  <c r="F670" i="27"/>
  <c r="F669" i="27"/>
  <c r="F668" i="27"/>
  <c r="F667" i="27"/>
  <c r="F666" i="27"/>
  <c r="F665" i="27"/>
  <c r="F664" i="27"/>
  <c r="F663" i="27"/>
  <c r="F662" i="27"/>
  <c r="F661" i="27"/>
  <c r="F660" i="27"/>
  <c r="F659" i="27"/>
  <c r="F658" i="27"/>
  <c r="F657" i="27"/>
  <c r="F656" i="27"/>
  <c r="F655" i="27"/>
  <c r="F654" i="27"/>
  <c r="F653" i="27"/>
  <c r="F652" i="27"/>
  <c r="F651" i="27"/>
  <c r="F650" i="27"/>
  <c r="F649" i="27"/>
  <c r="F648" i="27"/>
  <c r="F647" i="27"/>
  <c r="F646" i="27"/>
  <c r="F645" i="27"/>
  <c r="F644" i="27"/>
  <c r="F643" i="27"/>
  <c r="F642" i="27"/>
  <c r="F641" i="27"/>
  <c r="F640" i="27"/>
  <c r="F639" i="27"/>
  <c r="F638" i="27"/>
  <c r="F637" i="27"/>
  <c r="F636" i="27"/>
  <c r="F635" i="27"/>
  <c r="F634" i="27"/>
  <c r="F633" i="27"/>
  <c r="F632" i="27"/>
  <c r="F631" i="27"/>
  <c r="F630" i="27"/>
  <c r="F629" i="27"/>
  <c r="F628" i="27"/>
  <c r="F627" i="27"/>
  <c r="F626" i="27"/>
  <c r="F625" i="27"/>
  <c r="F624" i="27"/>
  <c r="F623" i="27"/>
  <c r="F622" i="27"/>
  <c r="F621" i="27"/>
  <c r="F620" i="27"/>
  <c r="F619" i="27"/>
  <c r="F618" i="27"/>
  <c r="F617" i="27"/>
  <c r="F616" i="27"/>
  <c r="F615" i="27"/>
  <c r="F614" i="27"/>
  <c r="F613" i="27"/>
  <c r="F612" i="27"/>
  <c r="F611" i="27"/>
  <c r="F610" i="27"/>
  <c r="F609" i="27"/>
  <c r="F608" i="27"/>
  <c r="F607" i="27"/>
  <c r="F606" i="27"/>
  <c r="F605" i="27"/>
  <c r="F604" i="27"/>
  <c r="F603" i="27"/>
  <c r="F602" i="27"/>
  <c r="F601" i="27"/>
  <c r="F600" i="27"/>
  <c r="F599" i="27"/>
  <c r="F598" i="27"/>
  <c r="F597" i="27"/>
  <c r="F596" i="27"/>
  <c r="F595" i="27"/>
  <c r="F594" i="27"/>
  <c r="F593" i="27"/>
  <c r="F592" i="27"/>
  <c r="F591" i="27"/>
  <c r="F590" i="27"/>
  <c r="F589" i="27"/>
  <c r="F588" i="27"/>
  <c r="F587" i="27"/>
  <c r="F586" i="27"/>
  <c r="F585" i="27"/>
  <c r="F584" i="27"/>
  <c r="F583" i="27"/>
  <c r="F582" i="27"/>
  <c r="F581" i="27"/>
  <c r="F580" i="27"/>
  <c r="F579" i="27"/>
  <c r="F578" i="27"/>
  <c r="F577" i="27"/>
  <c r="F576" i="27"/>
  <c r="F575" i="27"/>
  <c r="F574" i="27"/>
  <c r="F573" i="27"/>
  <c r="F572" i="27"/>
  <c r="F571" i="27"/>
  <c r="F570" i="27"/>
  <c r="F569" i="27"/>
  <c r="F568" i="27"/>
  <c r="F567" i="27"/>
  <c r="F566" i="27"/>
  <c r="F565" i="27"/>
  <c r="F564" i="27"/>
  <c r="F563" i="27"/>
  <c r="F562" i="27"/>
  <c r="F561" i="27"/>
  <c r="F560" i="27"/>
  <c r="F559" i="27"/>
  <c r="F558" i="27"/>
  <c r="F557" i="27"/>
  <c r="F556" i="27"/>
  <c r="F555" i="27"/>
  <c r="F554" i="27"/>
  <c r="F553" i="27"/>
  <c r="F552" i="27"/>
  <c r="F551"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4"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L311" i="24"/>
  <c r="P10" i="8"/>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475" i="27"/>
  <c r="M476" i="27"/>
  <c r="M477" i="27"/>
  <c r="M478" i="27"/>
  <c r="M479" i="27"/>
  <c r="M480" i="27"/>
  <c r="M481" i="27"/>
  <c r="M482" i="27"/>
  <c r="M483" i="27"/>
  <c r="M484" i="27"/>
  <c r="M485" i="27"/>
  <c r="M486" i="27"/>
  <c r="M487" i="27"/>
  <c r="M488" i="27"/>
  <c r="M489" i="27"/>
  <c r="M490" i="27"/>
  <c r="M491" i="27"/>
  <c r="M492" i="27"/>
  <c r="M493" i="27"/>
  <c r="M494" i="27"/>
  <c r="M495" i="27"/>
  <c r="M496" i="27"/>
  <c r="M497" i="27"/>
  <c r="M498" i="27"/>
  <c r="M499" i="27"/>
  <c r="M500" i="27"/>
  <c r="M501" i="27"/>
  <c r="M502" i="27"/>
  <c r="M503" i="27"/>
  <c r="M504" i="27"/>
  <c r="M505" i="27"/>
  <c r="M506" i="27"/>
  <c r="M507" i="27"/>
  <c r="M508" i="27"/>
  <c r="M509" i="27"/>
  <c r="M510" i="27"/>
  <c r="M511" i="27"/>
  <c r="M512" i="27"/>
  <c r="M513" i="27"/>
  <c r="M514" i="27"/>
  <c r="M515" i="27"/>
  <c r="M516" i="27"/>
  <c r="M517" i="27"/>
  <c r="M518" i="27"/>
  <c r="M519" i="27"/>
  <c r="M520" i="27"/>
  <c r="M521" i="27"/>
  <c r="M522" i="27"/>
  <c r="M523" i="27"/>
  <c r="M524" i="27"/>
  <c r="M525" i="27"/>
  <c r="M526" i="27"/>
  <c r="M527" i="27"/>
  <c r="M528" i="27"/>
  <c r="M529" i="27"/>
  <c r="M530" i="27"/>
  <c r="M531" i="27"/>
  <c r="M532" i="27"/>
  <c r="M533" i="27"/>
  <c r="M534" i="27"/>
  <c r="M535" i="27"/>
  <c r="M536" i="27"/>
  <c r="M537" i="27"/>
  <c r="M538" i="27"/>
  <c r="M539" i="27"/>
  <c r="M540" i="27"/>
  <c r="M541" i="27"/>
  <c r="M542" i="27"/>
  <c r="M543" i="27"/>
  <c r="M544" i="27"/>
  <c r="M545" i="27"/>
  <c r="M546" i="27"/>
  <c r="M547" i="27"/>
  <c r="M548" i="27"/>
  <c r="M549" i="27"/>
  <c r="M550" i="27"/>
  <c r="M551" i="27"/>
  <c r="M552" i="27"/>
  <c r="M553" i="27"/>
  <c r="M554" i="27"/>
  <c r="M555" i="27"/>
  <c r="M556" i="27"/>
  <c r="M557" i="27"/>
  <c r="M558" i="27"/>
  <c r="M559" i="27"/>
  <c r="M560" i="27"/>
  <c r="M561" i="27"/>
  <c r="M562" i="27"/>
  <c r="M563" i="27"/>
  <c r="M564" i="27"/>
  <c r="M565" i="27"/>
  <c r="M566" i="27"/>
  <c r="M567" i="27"/>
  <c r="M568" i="27"/>
  <c r="M569" i="27"/>
  <c r="M570" i="27"/>
  <c r="M571" i="27"/>
  <c r="M572" i="27"/>
  <c r="M573" i="27"/>
  <c r="M574" i="27"/>
  <c r="M575" i="27"/>
  <c r="M576" i="27"/>
  <c r="M577" i="27"/>
  <c r="M578" i="27"/>
  <c r="M579" i="27"/>
  <c r="M580" i="27"/>
  <c r="M581" i="27"/>
  <c r="M582" i="27"/>
  <c r="M583" i="27"/>
  <c r="M584" i="27"/>
  <c r="M585" i="27"/>
  <c r="M586" i="27"/>
  <c r="M587" i="27"/>
  <c r="M588" i="27"/>
  <c r="M589" i="27"/>
  <c r="M590" i="27"/>
  <c r="M591" i="27"/>
  <c r="M592" i="27"/>
  <c r="M593" i="27"/>
  <c r="M594" i="27"/>
  <c r="M595" i="27"/>
  <c r="M596" i="27"/>
  <c r="M597" i="27"/>
  <c r="M598" i="27"/>
  <c r="M599" i="27"/>
  <c r="M600" i="27"/>
  <c r="M601" i="27"/>
  <c r="M602" i="27"/>
  <c r="M603" i="27"/>
  <c r="M604" i="27"/>
  <c r="M605" i="27"/>
  <c r="M606" i="27"/>
  <c r="M607" i="27"/>
  <c r="M608" i="27"/>
  <c r="M609" i="27"/>
  <c r="M610" i="27"/>
  <c r="M611" i="27"/>
  <c r="M612" i="27"/>
  <c r="M613" i="27"/>
  <c r="M614" i="27"/>
  <c r="M615" i="27"/>
  <c r="M616" i="27"/>
  <c r="M617" i="27"/>
  <c r="M618" i="27"/>
  <c r="M619" i="27"/>
  <c r="M620" i="27"/>
  <c r="M621" i="27"/>
  <c r="M622" i="27"/>
  <c r="M623" i="27"/>
  <c r="M624" i="27"/>
  <c r="M625" i="27"/>
  <c r="M626" i="27"/>
  <c r="M627" i="27"/>
  <c r="M628" i="27"/>
  <c r="M629" i="27"/>
  <c r="M630" i="27"/>
  <c r="M631" i="27"/>
  <c r="M632" i="27"/>
  <c r="M633" i="27"/>
  <c r="M634" i="27"/>
  <c r="M635" i="27"/>
  <c r="M636" i="27"/>
  <c r="M637" i="27"/>
  <c r="M638" i="27"/>
  <c r="M639" i="27"/>
  <c r="M640" i="27"/>
  <c r="M641" i="27"/>
  <c r="M642" i="27"/>
  <c r="M643" i="27"/>
  <c r="M644" i="27"/>
  <c r="M645" i="27"/>
  <c r="M646" i="27"/>
  <c r="M647" i="27"/>
  <c r="M648" i="27"/>
  <c r="M649" i="27"/>
  <c r="M650" i="27"/>
  <c r="M651" i="27"/>
  <c r="M652" i="27"/>
  <c r="M653" i="27"/>
  <c r="M654" i="27"/>
  <c r="M655" i="27"/>
  <c r="M656" i="27"/>
  <c r="M657" i="27"/>
  <c r="M658" i="27"/>
  <c r="M659" i="27"/>
  <c r="M660" i="27"/>
  <c r="M661" i="27"/>
  <c r="M662" i="27"/>
  <c r="M663" i="27"/>
  <c r="M664" i="27"/>
  <c r="M665" i="27"/>
  <c r="M666" i="27"/>
  <c r="M667" i="27"/>
  <c r="M668" i="27"/>
  <c r="M669" i="27"/>
  <c r="M670" i="27"/>
  <c r="M671" i="27"/>
  <c r="M672" i="27"/>
  <c r="M673" i="27"/>
  <c r="M674" i="27"/>
  <c r="M675" i="27"/>
  <c r="M676" i="27"/>
  <c r="M677" i="27"/>
  <c r="M678" i="27"/>
  <c r="M679" i="27"/>
  <c r="M680" i="27"/>
  <c r="M681" i="27"/>
  <c r="M682" i="27"/>
  <c r="M683" i="27"/>
  <c r="M684" i="27"/>
  <c r="M685" i="27"/>
  <c r="M686" i="27"/>
  <c r="M687" i="27"/>
  <c r="M688" i="27"/>
  <c r="M689" i="27"/>
  <c r="M690" i="27"/>
  <c r="M691" i="27"/>
  <c r="M692" i="27"/>
  <c r="M693" i="27"/>
  <c r="M694" i="27"/>
  <c r="M695" i="27"/>
  <c r="M696" i="27"/>
  <c r="M697" i="27"/>
  <c r="M698" i="27"/>
  <c r="M699" i="27"/>
  <c r="M700" i="27"/>
  <c r="M701" i="27"/>
  <c r="M702" i="27"/>
  <c r="M703" i="27"/>
  <c r="M704" i="27"/>
  <c r="M705" i="27"/>
  <c r="M706" i="27"/>
  <c r="M707" i="27"/>
  <c r="M708" i="27"/>
  <c r="M709" i="27"/>
  <c r="M710" i="27"/>
  <c r="M711" i="27"/>
  <c r="M712" i="27"/>
  <c r="M713" i="27"/>
  <c r="M714" i="27"/>
  <c r="M715" i="27"/>
  <c r="M716" i="27"/>
  <c r="M717" i="27"/>
  <c r="M718" i="27"/>
  <c r="M719" i="27"/>
  <c r="M720" i="27"/>
  <c r="M721" i="27"/>
  <c r="M722" i="27"/>
  <c r="M723" i="27"/>
  <c r="M724" i="27"/>
  <c r="M725" i="27"/>
  <c r="M726" i="27"/>
  <c r="M727" i="27"/>
  <c r="M728" i="27"/>
  <c r="M729" i="27"/>
  <c r="M730" i="27"/>
  <c r="M731" i="27"/>
  <c r="M732" i="27"/>
  <c r="M733" i="27"/>
  <c r="M734" i="27"/>
  <c r="M735" i="27"/>
  <c r="M736" i="27"/>
  <c r="M737" i="27"/>
  <c r="M738" i="27"/>
  <c r="M739" i="27"/>
  <c r="M740" i="27"/>
  <c r="M741" i="27"/>
  <c r="M742" i="27"/>
  <c r="M743" i="27"/>
  <c r="M744" i="27"/>
  <c r="M745" i="27"/>
  <c r="M746" i="27"/>
  <c r="M747" i="27"/>
  <c r="M748" i="27"/>
  <c r="M749" i="27"/>
  <c r="M750" i="27"/>
  <c r="M751" i="27"/>
  <c r="M752" i="27"/>
  <c r="M753" i="27"/>
  <c r="M754" i="27"/>
  <c r="M755" i="27"/>
  <c r="M756" i="27"/>
  <c r="M757" i="27"/>
  <c r="M758" i="27"/>
  <c r="M759" i="27"/>
  <c r="M760" i="27"/>
  <c r="M761" i="27"/>
  <c r="M762" i="27"/>
  <c r="M763" i="27"/>
  <c r="M764" i="27"/>
  <c r="M765" i="27"/>
  <c r="M766" i="27"/>
  <c r="M767" i="27"/>
  <c r="M768" i="27"/>
  <c r="M769" i="27"/>
  <c r="M770" i="27"/>
  <c r="M771" i="27"/>
  <c r="M772" i="27"/>
  <c r="M773" i="27"/>
  <c r="M774" i="27"/>
  <c r="M775" i="27"/>
  <c r="M776" i="27"/>
  <c r="M777" i="27"/>
  <c r="M778" i="27"/>
  <c r="M779" i="27"/>
  <c r="M780" i="27"/>
  <c r="M781" i="27"/>
  <c r="M782" i="27"/>
  <c r="M783" i="27"/>
  <c r="M784" i="27"/>
  <c r="M785" i="27"/>
  <c r="M786" i="27"/>
  <c r="M787" i="27"/>
  <c r="M788" i="27"/>
  <c r="M789" i="27"/>
  <c r="M790" i="27"/>
  <c r="M791" i="27"/>
  <c r="M792" i="27"/>
  <c r="M793" i="27"/>
  <c r="M794" i="27"/>
  <c r="M795" i="27"/>
  <c r="M796" i="27"/>
  <c r="M797" i="27"/>
  <c r="M798" i="27"/>
  <c r="M799" i="27"/>
  <c r="M800" i="27"/>
  <c r="M801" i="27"/>
  <c r="M802" i="27"/>
  <c r="M803" i="27"/>
  <c r="M804" i="27"/>
  <c r="M805" i="27"/>
  <c r="M806" i="27"/>
  <c r="M807" i="27"/>
  <c r="M808" i="27"/>
  <c r="M809" i="27"/>
  <c r="M810" i="27"/>
  <c r="M811" i="27"/>
  <c r="M812" i="27"/>
  <c r="M813" i="27"/>
  <c r="M814" i="27"/>
  <c r="M815" i="27"/>
  <c r="M816" i="27"/>
  <c r="M817" i="27"/>
  <c r="M818" i="27"/>
  <c r="M819" i="27"/>
  <c r="M820" i="27"/>
  <c r="M821" i="27"/>
  <c r="M822" i="27"/>
  <c r="M823" i="27"/>
  <c r="M824" i="27"/>
  <c r="M825" i="27"/>
  <c r="M826" i="27"/>
  <c r="M827" i="27"/>
  <c r="M828" i="27"/>
  <c r="M829" i="27"/>
  <c r="M830" i="27"/>
  <c r="M831" i="27"/>
  <c r="M832" i="27"/>
  <c r="M833" i="27"/>
  <c r="M834" i="27"/>
  <c r="M835" i="27"/>
  <c r="M836" i="27"/>
  <c r="M837" i="27"/>
  <c r="M838" i="27"/>
  <c r="M839" i="27"/>
  <c r="M840" i="27"/>
  <c r="M841" i="27"/>
  <c r="M842" i="27"/>
  <c r="M843" i="27"/>
  <c r="M844" i="27"/>
  <c r="M845" i="27"/>
  <c r="M846" i="27"/>
  <c r="M847" i="27"/>
  <c r="M848" i="27"/>
  <c r="M849" i="27"/>
  <c r="M850" i="27"/>
  <c r="M851" i="27"/>
  <c r="M852" i="27"/>
  <c r="M853" i="27"/>
  <c r="M854" i="27"/>
  <c r="M855" i="27"/>
  <c r="M856" i="27"/>
  <c r="M857" i="27"/>
  <c r="M858" i="27"/>
  <c r="M859" i="27"/>
  <c r="M860" i="27"/>
  <c r="M861" i="27"/>
  <c r="M862" i="27"/>
  <c r="M863" i="27"/>
  <c r="M864" i="27"/>
  <c r="M865" i="27"/>
  <c r="M866" i="27"/>
  <c r="M867" i="27"/>
  <c r="M868" i="27"/>
  <c r="M869" i="27"/>
  <c r="M870" i="27"/>
  <c r="M871" i="27"/>
  <c r="M872" i="27"/>
  <c r="M873" i="27"/>
  <c r="M874" i="27"/>
  <c r="M875" i="27"/>
  <c r="M876" i="27"/>
  <c r="M877" i="27"/>
  <c r="M878" i="27"/>
  <c r="M879" i="27"/>
  <c r="M880" i="27"/>
  <c r="M881" i="27"/>
  <c r="M882" i="27"/>
  <c r="M883" i="27"/>
  <c r="M884" i="27"/>
  <c r="M885" i="27"/>
  <c r="M886" i="27"/>
  <c r="M887" i="27"/>
  <c r="M888" i="27"/>
  <c r="M889" i="27"/>
  <c r="M890" i="27"/>
  <c r="M891" i="27"/>
  <c r="M892" i="27"/>
  <c r="M893" i="27"/>
  <c r="M894" i="27"/>
  <c r="M895" i="27"/>
  <c r="M896" i="27"/>
  <c r="M897" i="27"/>
  <c r="M898" i="27"/>
  <c r="M899" i="27"/>
  <c r="M900" i="27"/>
  <c r="M901" i="27"/>
  <c r="M902" i="27"/>
  <c r="M903" i="27"/>
  <c r="M904" i="27"/>
  <c r="M905" i="27"/>
  <c r="M906" i="27"/>
  <c r="M907" i="27"/>
  <c r="M908" i="27"/>
  <c r="M909" i="27"/>
  <c r="M910" i="27"/>
  <c r="M911" i="27"/>
  <c r="M912" i="27"/>
  <c r="M913" i="27"/>
  <c r="M914" i="27"/>
  <c r="M915" i="27"/>
  <c r="M916" i="27"/>
  <c r="M917" i="27"/>
  <c r="M918" i="27"/>
  <c r="M919" i="27"/>
  <c r="M920" i="27"/>
  <c r="M921" i="27"/>
  <c r="M922" i="27"/>
  <c r="M923" i="27"/>
  <c r="M924" i="27"/>
  <c r="M925" i="27"/>
  <c r="M926" i="27"/>
  <c r="M927" i="27"/>
  <c r="M928" i="27"/>
  <c r="M929" i="27"/>
  <c r="M930" i="27"/>
  <c r="M931" i="27"/>
  <c r="M932" i="27"/>
  <c r="M933" i="27"/>
  <c r="M934" i="27"/>
  <c r="M935" i="27"/>
  <c r="M936" i="27"/>
  <c r="M937" i="27"/>
  <c r="M938" i="27"/>
  <c r="M939" i="27"/>
  <c r="M940" i="27"/>
  <c r="M941" i="27"/>
  <c r="M942" i="27"/>
  <c r="M943" i="27"/>
  <c r="M944" i="27"/>
  <c r="M945" i="27"/>
  <c r="M946" i="27"/>
  <c r="M947" i="27"/>
  <c r="M948" i="27"/>
  <c r="M949" i="27"/>
  <c r="M950" i="27"/>
  <c r="M951" i="27"/>
  <c r="M952" i="27"/>
  <c r="M953" i="27"/>
  <c r="M954" i="27"/>
  <c r="M955" i="27"/>
  <c r="M956" i="27"/>
  <c r="M957" i="27"/>
  <c r="M958" i="27"/>
  <c r="M959" i="27"/>
  <c r="M960" i="27"/>
  <c r="M961" i="27"/>
  <c r="M962" i="27"/>
  <c r="M963" i="27"/>
  <c r="M964" i="27"/>
  <c r="M965" i="27"/>
  <c r="M966" i="27"/>
  <c r="M967" i="27"/>
  <c r="M968" i="27"/>
  <c r="M969" i="27"/>
  <c r="M970" i="27"/>
  <c r="M971" i="27"/>
  <c r="M972" i="27"/>
  <c r="M973" i="27"/>
  <c r="M974" i="27"/>
  <c r="M975" i="27"/>
  <c r="M976" i="27"/>
  <c r="M977" i="27"/>
  <c r="M978" i="27"/>
  <c r="M979" i="27"/>
  <c r="M980" i="27"/>
  <c r="M981" i="27"/>
  <c r="M982" i="27"/>
  <c r="M983" i="27"/>
  <c r="M984" i="27"/>
  <c r="M985" i="27"/>
  <c r="M986" i="27"/>
  <c r="M987" i="27"/>
  <c r="M988" i="27"/>
  <c r="M989" i="27"/>
  <c r="M990" i="27"/>
  <c r="M991" i="27"/>
  <c r="M992" i="27"/>
  <c r="M993" i="27"/>
  <c r="M994" i="27"/>
  <c r="M995" i="27"/>
  <c r="M996" i="27"/>
  <c r="M997" i="27"/>
  <c r="M998" i="27"/>
  <c r="M999" i="27"/>
  <c r="M1000" i="27"/>
  <c r="M1001" i="27"/>
  <c r="M1002" i="27"/>
  <c r="M1003" i="27"/>
  <c r="M1004" i="27"/>
  <c r="M1005" i="27"/>
  <c r="M1006" i="27"/>
  <c r="M1007" i="27"/>
  <c r="M1008" i="27"/>
  <c r="M1009" i="27"/>
  <c r="M1010" i="27"/>
  <c r="M1011" i="27"/>
  <c r="M1012" i="27"/>
  <c r="M1013" i="27"/>
  <c r="M1014" i="27"/>
  <c r="M1015" i="27"/>
  <c r="M1016" i="27"/>
  <c r="M1017" i="27"/>
  <c r="M1018" i="27"/>
  <c r="M1019" i="27"/>
  <c r="M1020" i="27"/>
  <c r="M1021" i="27"/>
  <c r="M1022" i="27"/>
  <c r="M1023" i="27"/>
  <c r="M1024" i="27"/>
  <c r="M1025" i="27"/>
  <c r="M1026" i="27"/>
  <c r="M1027" i="27"/>
  <c r="M1028" i="27"/>
  <c r="M1029" i="27"/>
  <c r="M1030" i="27"/>
  <c r="M1031" i="27"/>
  <c r="M1032" i="27"/>
  <c r="M1033" i="27"/>
  <c r="M1034" i="27"/>
  <c r="M1035" i="27"/>
  <c r="M1036" i="27"/>
  <c r="M1037" i="27"/>
  <c r="M1038" i="27"/>
  <c r="M1039" i="27"/>
  <c r="M1040" i="27"/>
  <c r="M1041" i="27"/>
  <c r="M1042" i="27"/>
  <c r="M1043" i="27"/>
  <c r="M1044" i="27"/>
  <c r="M1045" i="27"/>
  <c r="M1046" i="27"/>
  <c r="M1047" i="27"/>
  <c r="M1048" i="27"/>
  <c r="M1049" i="27"/>
  <c r="M1050" i="27"/>
  <c r="M1051" i="27"/>
  <c r="M1052" i="27"/>
  <c r="M1053" i="27"/>
  <c r="M1054" i="27"/>
  <c r="M1055" i="27"/>
  <c r="M1056" i="27"/>
  <c r="M1057" i="27"/>
  <c r="M11" i="27"/>
  <c r="M12" i="27"/>
  <c r="M13" i="27"/>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AT1" i="15"/>
  <c r="AV1" i="15"/>
  <c r="B308" i="24"/>
  <c r="I308" i="24"/>
  <c r="L308" i="24"/>
  <c r="B309" i="24"/>
  <c r="I309" i="24"/>
  <c r="L309" i="24"/>
  <c r="B310" i="24"/>
  <c r="I310" i="24"/>
  <c r="L310" i="24"/>
  <c r="B311" i="24"/>
  <c r="I311" i="24"/>
  <c r="B312" i="24"/>
  <c r="I312" i="24"/>
  <c r="L312" i="24"/>
  <c r="B313" i="24"/>
  <c r="L313" i="24"/>
  <c r="B314" i="24"/>
  <c r="L314" i="24"/>
  <c r="B315" i="24"/>
  <c r="C315" i="24"/>
  <c r="D315" i="24"/>
  <c r="E315" i="24"/>
  <c r="F315" i="24"/>
  <c r="G315" i="24"/>
  <c r="H315" i="24"/>
  <c r="I315" i="24"/>
  <c r="J315" i="24"/>
  <c r="K315" i="24"/>
  <c r="L315" i="24"/>
  <c r="M315" i="24"/>
  <c r="B316" i="24"/>
  <c r="C316" i="24"/>
  <c r="D316" i="24"/>
  <c r="E316" i="24"/>
  <c r="F316" i="24"/>
  <c r="G316" i="24"/>
  <c r="H316" i="24"/>
  <c r="I316" i="24"/>
  <c r="J316" i="24"/>
  <c r="K316" i="24"/>
  <c r="L316" i="24"/>
  <c r="M316" i="24"/>
  <c r="B317" i="24"/>
  <c r="C317" i="24"/>
  <c r="D317" i="24"/>
  <c r="E317" i="24"/>
  <c r="F317" i="24"/>
  <c r="G317" i="24"/>
  <c r="H317" i="24"/>
  <c r="I317" i="24"/>
  <c r="J317" i="24"/>
  <c r="K317" i="24"/>
  <c r="L317" i="24"/>
  <c r="M317" i="24"/>
  <c r="B318" i="24"/>
  <c r="C318" i="24"/>
  <c r="D318" i="24"/>
  <c r="E318" i="24"/>
  <c r="F318" i="24"/>
  <c r="G318" i="24"/>
  <c r="H318" i="24"/>
  <c r="I318" i="24"/>
  <c r="J318" i="24"/>
  <c r="K318" i="24"/>
  <c r="L318" i="24"/>
  <c r="M318" i="24"/>
  <c r="B319" i="24"/>
  <c r="C319" i="24"/>
  <c r="D319" i="24"/>
  <c r="E319" i="24"/>
  <c r="F319" i="24"/>
  <c r="G319" i="24"/>
  <c r="H319" i="24"/>
  <c r="I319" i="24"/>
  <c r="J319" i="24"/>
  <c r="K319" i="24"/>
  <c r="L319" i="24"/>
  <c r="M319" i="24"/>
  <c r="B320" i="24"/>
  <c r="C320" i="24"/>
  <c r="D320" i="24"/>
  <c r="E320" i="24"/>
  <c r="F320" i="24"/>
  <c r="G320" i="24"/>
  <c r="H320" i="24"/>
  <c r="I320" i="24"/>
  <c r="J320" i="24"/>
  <c r="K320" i="24"/>
  <c r="L320" i="24"/>
  <c r="M320" i="24"/>
  <c r="B321" i="24"/>
  <c r="C321" i="24"/>
  <c r="D321" i="24"/>
  <c r="E321" i="24"/>
  <c r="F321" i="24"/>
  <c r="G321" i="24"/>
  <c r="H321" i="24"/>
  <c r="I321" i="24"/>
  <c r="J321" i="24"/>
  <c r="K321" i="24"/>
  <c r="L321" i="24"/>
  <c r="M321" i="24"/>
  <c r="B322" i="24"/>
  <c r="C322" i="24"/>
  <c r="D322" i="24"/>
  <c r="E322" i="24"/>
  <c r="F322" i="24"/>
  <c r="G322" i="24"/>
  <c r="H322" i="24"/>
  <c r="I322" i="24"/>
  <c r="J322" i="24"/>
  <c r="K322" i="24"/>
  <c r="L322" i="24"/>
  <c r="M322" i="24"/>
  <c r="B323" i="24"/>
  <c r="C323" i="24"/>
  <c r="D323" i="24"/>
  <c r="E323" i="24"/>
  <c r="F323" i="24"/>
  <c r="G323" i="24"/>
  <c r="H323" i="24"/>
  <c r="I323" i="24"/>
  <c r="J323" i="24"/>
  <c r="K323" i="24"/>
  <c r="L323" i="24"/>
  <c r="M323" i="24"/>
  <c r="B324" i="24"/>
  <c r="C324" i="24"/>
  <c r="D324" i="24"/>
  <c r="E324" i="24"/>
  <c r="F324" i="24"/>
  <c r="G324" i="24"/>
  <c r="H324" i="24"/>
  <c r="I324" i="24"/>
  <c r="J324" i="24"/>
  <c r="K324" i="24"/>
  <c r="L324" i="24"/>
  <c r="M324" i="24"/>
  <c r="B325" i="24"/>
  <c r="C325" i="24"/>
  <c r="D325" i="24"/>
  <c r="E325" i="24"/>
  <c r="F325" i="24"/>
  <c r="G325" i="24"/>
  <c r="H325" i="24"/>
  <c r="I325" i="24"/>
  <c r="J325" i="24"/>
  <c r="K325" i="24"/>
  <c r="L325" i="24"/>
  <c r="M325" i="24"/>
  <c r="B326" i="24"/>
  <c r="C326" i="24"/>
  <c r="D326" i="24"/>
  <c r="E326" i="24"/>
  <c r="F326" i="24"/>
  <c r="G326" i="24"/>
  <c r="H326" i="24"/>
  <c r="I326" i="24"/>
  <c r="J326" i="24"/>
  <c r="K326" i="24"/>
  <c r="L326" i="24"/>
  <c r="M326" i="24"/>
  <c r="B327" i="24"/>
  <c r="C327" i="24"/>
  <c r="D327" i="24"/>
  <c r="E327" i="24"/>
  <c r="F327" i="24"/>
  <c r="G327" i="24"/>
  <c r="H327" i="24"/>
  <c r="I327" i="24"/>
  <c r="J327" i="24"/>
  <c r="K327" i="24"/>
  <c r="L327" i="24"/>
  <c r="M327" i="24"/>
  <c r="B328" i="24"/>
  <c r="C328" i="24"/>
  <c r="D328" i="24"/>
  <c r="E328" i="24"/>
  <c r="F328" i="24"/>
  <c r="G328" i="24"/>
  <c r="H328" i="24"/>
  <c r="I328" i="24"/>
  <c r="J328" i="24"/>
  <c r="K328" i="24"/>
  <c r="L328" i="24"/>
  <c r="M328" i="24"/>
  <c r="B329" i="24"/>
  <c r="C329" i="24"/>
  <c r="D329" i="24"/>
  <c r="E329" i="24"/>
  <c r="F329" i="24"/>
  <c r="G329" i="24"/>
  <c r="H329" i="24"/>
  <c r="I329" i="24"/>
  <c r="J329" i="24"/>
  <c r="K329" i="24"/>
  <c r="L329" i="24"/>
  <c r="M329" i="24"/>
  <c r="B330" i="24"/>
  <c r="C330" i="24"/>
  <c r="D330" i="24"/>
  <c r="E330" i="24"/>
  <c r="F330" i="24"/>
  <c r="G330" i="24"/>
  <c r="H330" i="24"/>
  <c r="I330" i="24"/>
  <c r="J330" i="24"/>
  <c r="K330" i="24"/>
  <c r="L330" i="24"/>
  <c r="M330" i="24"/>
  <c r="A330" i="24"/>
  <c r="E10" i="8"/>
  <c r="E10" i="15" s="1"/>
  <c r="Q10" i="8"/>
  <c r="S10" i="15" s="1"/>
  <c r="M10" i="8"/>
  <c r="M10" i="15" s="1"/>
  <c r="O10" i="8"/>
  <c r="O10" i="15" s="1"/>
  <c r="N10" i="8"/>
  <c r="N10" i="15" s="1"/>
  <c r="M314" i="24"/>
  <c r="J314" i="24"/>
  <c r="H314" i="24"/>
  <c r="G314" i="24"/>
  <c r="F314" i="24"/>
  <c r="E314" i="24"/>
  <c r="D314" i="24"/>
  <c r="M313" i="24"/>
  <c r="J313" i="24"/>
  <c r="I313" i="24"/>
  <c r="H313" i="24"/>
  <c r="G313" i="24"/>
  <c r="F313" i="24"/>
  <c r="E313" i="24"/>
  <c r="C313" i="24"/>
  <c r="K312" i="24"/>
  <c r="J312" i="24"/>
  <c r="H312" i="24"/>
  <c r="G312" i="24"/>
  <c r="F312" i="24"/>
  <c r="D312" i="24"/>
  <c r="M311" i="24"/>
  <c r="K311" i="24"/>
  <c r="J311" i="24"/>
  <c r="H311" i="24"/>
  <c r="G311" i="24"/>
  <c r="E311" i="24"/>
  <c r="C311" i="24"/>
  <c r="M310" i="24"/>
  <c r="K310" i="24"/>
  <c r="J310" i="24"/>
  <c r="H310" i="24"/>
  <c r="F310" i="24"/>
  <c r="D310" i="24"/>
  <c r="C310" i="24"/>
  <c r="M309" i="24"/>
  <c r="K309" i="24"/>
  <c r="J309" i="24"/>
  <c r="G309" i="24"/>
  <c r="E309" i="24"/>
  <c r="D309" i="24"/>
  <c r="C309" i="24"/>
  <c r="M308" i="24"/>
  <c r="K308" i="24"/>
  <c r="H308" i="24"/>
  <c r="F308" i="24"/>
  <c r="E308" i="24"/>
  <c r="D308" i="24"/>
  <c r="C308" i="24"/>
  <c r="Q1074" i="8"/>
  <c r="A10" i="3"/>
  <c r="H10" i="3" s="1"/>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N330" i="24"/>
  <c r="N329" i="24"/>
  <c r="M307" i="24"/>
  <c r="AV7" i="15"/>
  <c r="AV6" i="15" s="1"/>
  <c r="AV5" i="15" s="1"/>
  <c r="AV4" i="15" s="1"/>
  <c r="AV3" i="15" s="1"/>
  <c r="AT2" i="15"/>
  <c r="AT7" i="15"/>
  <c r="AT6" i="15" s="1"/>
  <c r="AT5" i="15" s="1"/>
  <c r="AT4" i="15" s="1"/>
  <c r="AT3" i="15" s="1"/>
  <c r="AV2" i="15"/>
  <c r="B26" i="28"/>
  <c r="AS1070" i="8"/>
  <c r="AR1070" i="8"/>
  <c r="AQ1070" i="8"/>
  <c r="AP1070" i="8"/>
  <c r="AO1070" i="8"/>
  <c r="L1070" i="8"/>
  <c r="L1074" i="8" s="1"/>
  <c r="B307" i="24"/>
  <c r="Y1799" i="15"/>
  <c r="AS1" i="8"/>
  <c r="AN1" i="8"/>
  <c r="AL1070" i="8"/>
  <c r="Y1808" i="15"/>
  <c r="Y1807" i="15"/>
  <c r="Y1806" i="15"/>
  <c r="Y1805" i="15"/>
  <c r="Y1804" i="15"/>
  <c r="Y1803" i="15"/>
  <c r="Y1802" i="15"/>
  <c r="Y1801" i="15"/>
  <c r="Y1800" i="15"/>
  <c r="AJ1070" i="8"/>
  <c r="AD1070" i="8"/>
  <c r="AE1070" i="8"/>
  <c r="AF1070" i="8"/>
  <c r="AG1070" i="8"/>
  <c r="AH1070" i="8"/>
  <c r="AI1070" i="8"/>
  <c r="AK1070" i="8"/>
  <c r="AM1070" i="8"/>
  <c r="AN1070" i="8"/>
  <c r="Y1809" i="15"/>
  <c r="L10" i="15"/>
  <c r="M12" i="18"/>
  <c r="M23" i="18" s="1"/>
  <c r="M11" i="19"/>
  <c r="M12" i="19" s="1"/>
  <c r="K26" i="18"/>
  <c r="X1819" i="15"/>
  <c r="W1819" i="15"/>
  <c r="M10" i="27"/>
  <c r="D450" i="6"/>
  <c r="AK10" i="15"/>
  <c r="AJ10" i="15"/>
  <c r="AI10" i="15"/>
  <c r="G10" i="3"/>
  <c r="N10" i="3" s="1"/>
  <c r="F10" i="3"/>
  <c r="I10" i="3" s="1"/>
  <c r="R10" i="15" s="1"/>
  <c r="AH10" i="15"/>
  <c r="I450" i="6"/>
  <c r="J307" i="24"/>
  <c r="H307" i="24"/>
  <c r="F307" i="24"/>
  <c r="D307" i="24"/>
  <c r="K307" i="24"/>
  <c r="E307" i="24"/>
  <c r="L307" i="24"/>
  <c r="I307" i="24"/>
  <c r="C307" i="24"/>
  <c r="F12" i="18"/>
  <c r="F23" i="18" s="1"/>
  <c r="N326" i="24"/>
  <c r="N327" i="24"/>
  <c r="N318" i="24"/>
  <c r="N323" i="24"/>
  <c r="N320" i="24"/>
  <c r="N319" i="24"/>
  <c r="N317" i="24"/>
  <c r="N316" i="24"/>
  <c r="N321" i="24"/>
  <c r="N322" i="24"/>
  <c r="N328" i="24"/>
  <c r="N325" i="24"/>
  <c r="N324" i="24"/>
  <c r="N315" i="24"/>
  <c r="E291" i="3" l="1"/>
  <c r="H291" i="3"/>
  <c r="E287" i="3"/>
  <c r="H287" i="3"/>
  <c r="E283" i="3"/>
  <c r="H283" i="3"/>
  <c r="E271" i="3"/>
  <c r="H271" i="3"/>
  <c r="C271" i="3" s="1"/>
  <c r="E267" i="3"/>
  <c r="H267" i="3"/>
  <c r="C267" i="3" s="1"/>
  <c r="E263" i="3"/>
  <c r="H263" i="3"/>
  <c r="C263" i="3" s="1"/>
  <c r="E259" i="3"/>
  <c r="H259" i="3"/>
  <c r="E255" i="3"/>
  <c r="H255" i="3"/>
  <c r="E251" i="3"/>
  <c r="H251" i="3"/>
  <c r="E243" i="3"/>
  <c r="H243" i="3"/>
  <c r="C243" i="3" s="1"/>
  <c r="E239" i="3"/>
  <c r="H239" i="3"/>
  <c r="C239" i="3" s="1"/>
  <c r="E235" i="3"/>
  <c r="H235" i="3"/>
  <c r="C235" i="3" s="1"/>
  <c r="E219" i="3"/>
  <c r="H219" i="3"/>
  <c r="E215" i="3"/>
  <c r="H215" i="3"/>
  <c r="E211" i="3"/>
  <c r="H211" i="3"/>
  <c r="E207" i="3"/>
  <c r="H207" i="3"/>
  <c r="C207" i="3" s="1"/>
  <c r="E203" i="3"/>
  <c r="H203" i="3"/>
  <c r="C203" i="3" s="1"/>
  <c r="E191" i="3"/>
  <c r="H191" i="3"/>
  <c r="C191" i="3" s="1"/>
  <c r="E187" i="3"/>
  <c r="H187" i="3"/>
  <c r="E175" i="3"/>
  <c r="H175" i="3"/>
  <c r="E167" i="3"/>
  <c r="H167" i="3"/>
  <c r="E151" i="3"/>
  <c r="H151" i="3"/>
  <c r="C151" i="3" s="1"/>
  <c r="E147" i="3"/>
  <c r="H147" i="3"/>
  <c r="C147" i="3" s="1"/>
  <c r="E139" i="3"/>
  <c r="H139" i="3"/>
  <c r="C139" i="3" s="1"/>
  <c r="E123" i="3"/>
  <c r="H123" i="3"/>
  <c r="E111" i="3"/>
  <c r="H111" i="3"/>
  <c r="E107" i="3"/>
  <c r="H107" i="3"/>
  <c r="E103" i="3"/>
  <c r="H103" i="3"/>
  <c r="C103" i="3" s="1"/>
  <c r="E99" i="3"/>
  <c r="H99" i="3"/>
  <c r="C99" i="3" s="1"/>
  <c r="E95" i="3"/>
  <c r="H95" i="3"/>
  <c r="C95" i="3" s="1"/>
  <c r="E91" i="3"/>
  <c r="H91" i="3"/>
  <c r="E87" i="3"/>
  <c r="H87" i="3"/>
  <c r="E83" i="3"/>
  <c r="H83" i="3"/>
  <c r="E79" i="3"/>
  <c r="H79" i="3"/>
  <c r="E75" i="3"/>
  <c r="H75" i="3"/>
  <c r="C75" i="3" s="1"/>
  <c r="E71" i="3"/>
  <c r="H71" i="3"/>
  <c r="C71" i="3" s="1"/>
  <c r="E67" i="3"/>
  <c r="H67" i="3"/>
  <c r="E63" i="3"/>
  <c r="H63" i="3"/>
  <c r="E55" i="3"/>
  <c r="H55" i="3"/>
  <c r="E51" i="3"/>
  <c r="H51" i="3"/>
  <c r="E47" i="3"/>
  <c r="H47" i="3"/>
  <c r="C47" i="3" s="1"/>
  <c r="E43" i="3"/>
  <c r="H43" i="3"/>
  <c r="C43" i="3" s="1"/>
  <c r="E39" i="3"/>
  <c r="H39" i="3"/>
  <c r="E35" i="3"/>
  <c r="H35" i="3"/>
  <c r="E31" i="3"/>
  <c r="H31" i="3"/>
  <c r="E23" i="3"/>
  <c r="H23" i="3"/>
  <c r="C23" i="3" s="1"/>
  <c r="E19" i="3"/>
  <c r="H19" i="3"/>
  <c r="C19" i="3" s="1"/>
  <c r="E15" i="3"/>
  <c r="H15" i="3"/>
  <c r="C15" i="3" s="1"/>
  <c r="E11" i="3"/>
  <c r="H11" i="3"/>
  <c r="E1067" i="3"/>
  <c r="H1067" i="3"/>
  <c r="E1043" i="3"/>
  <c r="H1043" i="3"/>
  <c r="E1027" i="3"/>
  <c r="H1027" i="3"/>
  <c r="C1027" i="3" s="1"/>
  <c r="E1011" i="3"/>
  <c r="H1011" i="3"/>
  <c r="E995" i="3"/>
  <c r="H995" i="3"/>
  <c r="C995" i="3" s="1"/>
  <c r="E979" i="3"/>
  <c r="H979" i="3"/>
  <c r="E959" i="3"/>
  <c r="H959" i="3"/>
  <c r="E943" i="3"/>
  <c r="H943" i="3"/>
  <c r="E927" i="3"/>
  <c r="H927" i="3"/>
  <c r="C927" i="3" s="1"/>
  <c r="E915" i="3"/>
  <c r="H915" i="3"/>
  <c r="C915" i="3" s="1"/>
  <c r="E887" i="3"/>
  <c r="H887" i="3"/>
  <c r="C887" i="3" s="1"/>
  <c r="E855" i="3"/>
  <c r="H855" i="3"/>
  <c r="E839" i="3"/>
  <c r="H839" i="3"/>
  <c r="E819" i="3"/>
  <c r="H819" i="3"/>
  <c r="E815" i="3"/>
  <c r="H815" i="3"/>
  <c r="C815" i="3" s="1"/>
  <c r="E791" i="3"/>
  <c r="H791" i="3"/>
  <c r="C791" i="3" s="1"/>
  <c r="E771" i="3"/>
  <c r="H771" i="3"/>
  <c r="C771" i="3" s="1"/>
  <c r="E763" i="3"/>
  <c r="H763" i="3"/>
  <c r="E743" i="3"/>
  <c r="H743" i="3"/>
  <c r="E695" i="3"/>
  <c r="H695" i="3"/>
  <c r="E679" i="3"/>
  <c r="H679" i="3"/>
  <c r="C679" i="3" s="1"/>
  <c r="E667" i="3"/>
  <c r="H667" i="3"/>
  <c r="C667" i="3" s="1"/>
  <c r="E651" i="3"/>
  <c r="H651" i="3"/>
  <c r="C651" i="3" s="1"/>
  <c r="E639" i="3"/>
  <c r="H639" i="3"/>
  <c r="E631" i="3"/>
  <c r="H631" i="3"/>
  <c r="E615" i="3"/>
  <c r="H615" i="3"/>
  <c r="E607" i="3"/>
  <c r="H607" i="3"/>
  <c r="C607" i="3" s="1"/>
  <c r="E583" i="3"/>
  <c r="H583" i="3"/>
  <c r="C583" i="3" s="1"/>
  <c r="E575" i="3"/>
  <c r="H575" i="3"/>
  <c r="C575" i="3" s="1"/>
  <c r="E511" i="3"/>
  <c r="H511" i="3"/>
  <c r="E503" i="3"/>
  <c r="H503" i="3"/>
  <c r="E487" i="3"/>
  <c r="H487" i="3"/>
  <c r="E479" i="3"/>
  <c r="H479" i="3"/>
  <c r="C479" i="3" s="1"/>
  <c r="E467" i="3"/>
  <c r="H467" i="3"/>
  <c r="C467" i="3" s="1"/>
  <c r="E459" i="3"/>
  <c r="H459" i="3"/>
  <c r="C459" i="3" s="1"/>
  <c r="E451" i="3"/>
  <c r="H451" i="3"/>
  <c r="E427" i="3"/>
  <c r="H427" i="3"/>
  <c r="E403" i="3"/>
  <c r="H403" i="3"/>
  <c r="E395" i="3"/>
  <c r="H395" i="3"/>
  <c r="C395" i="3" s="1"/>
  <c r="E387" i="3"/>
  <c r="H387" i="3"/>
  <c r="C387" i="3" s="1"/>
  <c r="E375" i="3"/>
  <c r="H375" i="3"/>
  <c r="C375" i="3" s="1"/>
  <c r="E351" i="3"/>
  <c r="H351" i="3"/>
  <c r="E343" i="3"/>
  <c r="H343" i="3"/>
  <c r="E335" i="3"/>
  <c r="H335" i="3"/>
  <c r="E327" i="3"/>
  <c r="H327" i="3"/>
  <c r="C327" i="3" s="1"/>
  <c r="E299" i="3"/>
  <c r="H299" i="3"/>
  <c r="C299" i="3" s="1"/>
  <c r="E1058" i="3"/>
  <c r="H1058" i="3"/>
  <c r="E1034" i="3"/>
  <c r="H1034" i="3"/>
  <c r="E1014" i="3"/>
  <c r="H1014" i="3"/>
  <c r="E994" i="3"/>
  <c r="H994" i="3"/>
  <c r="E974" i="3"/>
  <c r="H974" i="3"/>
  <c r="C974" i="3" s="1"/>
  <c r="E954" i="3"/>
  <c r="H954" i="3"/>
  <c r="C954" i="3" s="1"/>
  <c r="E938" i="3"/>
  <c r="H938" i="3"/>
  <c r="C938" i="3" s="1"/>
  <c r="E894" i="3"/>
  <c r="H894" i="3"/>
  <c r="E878" i="3"/>
  <c r="H878" i="3"/>
  <c r="E814" i="3"/>
  <c r="H814" i="3"/>
  <c r="E790" i="3"/>
  <c r="H790" i="3"/>
  <c r="C790" i="3" s="1"/>
  <c r="E770" i="3"/>
  <c r="H770" i="3"/>
  <c r="C770" i="3" s="1"/>
  <c r="E754" i="3"/>
  <c r="H754" i="3"/>
  <c r="C754" i="3" s="1"/>
  <c r="E734" i="3"/>
  <c r="H734" i="3"/>
  <c r="E718" i="3"/>
  <c r="H718" i="3"/>
  <c r="E698" i="3"/>
  <c r="H698" i="3"/>
  <c r="E678" i="3"/>
  <c r="H678" i="3"/>
  <c r="C678" i="3" s="1"/>
  <c r="E618" i="3"/>
  <c r="H618" i="3"/>
  <c r="C618" i="3" s="1"/>
  <c r="E610" i="3"/>
  <c r="H610" i="3"/>
  <c r="C610" i="3" s="1"/>
  <c r="E566" i="3"/>
  <c r="H566" i="3"/>
  <c r="E558" i="3"/>
  <c r="H558" i="3"/>
  <c r="E542" i="3"/>
  <c r="H542" i="3"/>
  <c r="E518" i="3"/>
  <c r="H518" i="3"/>
  <c r="C518" i="3" s="1"/>
  <c r="E286" i="3"/>
  <c r="H286" i="3"/>
  <c r="C286" i="3" s="1"/>
  <c r="E278" i="3"/>
  <c r="H278" i="3"/>
  <c r="C278" i="3" s="1"/>
  <c r="E238" i="3"/>
  <c r="H238" i="3"/>
  <c r="E230" i="3"/>
  <c r="H230" i="3"/>
  <c r="E222" i="3"/>
  <c r="H222" i="3"/>
  <c r="E214" i="3"/>
  <c r="H214" i="3"/>
  <c r="C214" i="3" s="1"/>
  <c r="E206" i="3"/>
  <c r="H206" i="3"/>
  <c r="C206" i="3" s="1"/>
  <c r="E198" i="3"/>
  <c r="H198" i="3"/>
  <c r="C198" i="3" s="1"/>
  <c r="E186" i="3"/>
  <c r="H186" i="3"/>
  <c r="E178" i="3"/>
  <c r="H178" i="3"/>
  <c r="E158" i="3"/>
  <c r="H158" i="3"/>
  <c r="E150" i="3"/>
  <c r="H150" i="3"/>
  <c r="C150" i="3" s="1"/>
  <c r="E142" i="3"/>
  <c r="H142" i="3"/>
  <c r="C142" i="3" s="1"/>
  <c r="E134" i="3"/>
  <c r="H134" i="3"/>
  <c r="C134" i="3" s="1"/>
  <c r="E110" i="3"/>
  <c r="H110" i="3"/>
  <c r="E106" i="3"/>
  <c r="H106" i="3"/>
  <c r="E98" i="3"/>
  <c r="H98" i="3"/>
  <c r="E90" i="3"/>
  <c r="H90" i="3"/>
  <c r="C90" i="3" s="1"/>
  <c r="E82" i="3"/>
  <c r="H82" i="3"/>
  <c r="C82" i="3" s="1"/>
  <c r="E74" i="3"/>
  <c r="H74" i="3"/>
  <c r="C74" i="3" s="1"/>
  <c r="E70" i="3"/>
  <c r="H70" i="3"/>
  <c r="E62" i="3"/>
  <c r="H62" i="3"/>
  <c r="E58" i="3"/>
  <c r="H58" i="3"/>
  <c r="E50" i="3"/>
  <c r="H50" i="3"/>
  <c r="C50" i="3" s="1"/>
  <c r="E46" i="3"/>
  <c r="H46" i="3"/>
  <c r="C46" i="3" s="1"/>
  <c r="E26" i="3"/>
  <c r="H26" i="3"/>
  <c r="C26" i="3" s="1"/>
  <c r="E18" i="3"/>
  <c r="H18" i="3"/>
  <c r="E14" i="3"/>
  <c r="H14" i="3"/>
  <c r="E1065" i="3"/>
  <c r="H1065" i="3"/>
  <c r="E1061" i="3"/>
  <c r="H1061" i="3"/>
  <c r="C1061" i="3" s="1"/>
  <c r="E1057" i="3"/>
  <c r="H1057" i="3"/>
  <c r="C1057" i="3" s="1"/>
  <c r="E1053" i="3"/>
  <c r="H1053" i="3"/>
  <c r="C1053" i="3" s="1"/>
  <c r="E1049" i="3"/>
  <c r="H1049" i="3"/>
  <c r="E1045" i="3"/>
  <c r="H1045" i="3"/>
  <c r="E1041" i="3"/>
  <c r="H1041" i="3"/>
  <c r="E1037" i="3"/>
  <c r="H1037" i="3"/>
  <c r="C1037" i="3" s="1"/>
  <c r="E1033" i="3"/>
  <c r="H1033" i="3"/>
  <c r="C1033" i="3" s="1"/>
  <c r="E1029" i="3"/>
  <c r="H1029" i="3"/>
  <c r="C1029" i="3" s="1"/>
  <c r="E1025" i="3"/>
  <c r="H1025" i="3"/>
  <c r="E1021" i="3"/>
  <c r="H1021" i="3"/>
  <c r="E1017" i="3"/>
  <c r="H1017" i="3"/>
  <c r="E1013" i="3"/>
  <c r="H1013" i="3"/>
  <c r="C1013" i="3" s="1"/>
  <c r="E1009" i="3"/>
  <c r="H1009" i="3"/>
  <c r="C1009" i="3" s="1"/>
  <c r="E1005" i="3"/>
  <c r="H1005" i="3"/>
  <c r="C1005" i="3" s="1"/>
  <c r="E1001" i="3"/>
  <c r="H1001" i="3"/>
  <c r="E997" i="3"/>
  <c r="H997" i="3"/>
  <c r="E993" i="3"/>
  <c r="H993" i="3"/>
  <c r="E989" i="3"/>
  <c r="H989" i="3"/>
  <c r="C989" i="3" s="1"/>
  <c r="E985" i="3"/>
  <c r="H985" i="3"/>
  <c r="C985" i="3" s="1"/>
  <c r="E981" i="3"/>
  <c r="H981" i="3"/>
  <c r="C981" i="3" s="1"/>
  <c r="E977" i="3"/>
  <c r="H977" i="3"/>
  <c r="E973" i="3"/>
  <c r="H973" i="3"/>
  <c r="E969" i="3"/>
  <c r="H969" i="3"/>
  <c r="E965" i="3"/>
  <c r="H965" i="3"/>
  <c r="C965" i="3" s="1"/>
  <c r="E961" i="3"/>
  <c r="H961" i="3"/>
  <c r="C961" i="3" s="1"/>
  <c r="E957" i="3"/>
  <c r="H957" i="3"/>
  <c r="C957" i="3" s="1"/>
  <c r="E953" i="3"/>
  <c r="H953" i="3"/>
  <c r="E949" i="3"/>
  <c r="H949" i="3"/>
  <c r="E945" i="3"/>
  <c r="H945" i="3"/>
  <c r="E941" i="3"/>
  <c r="H941" i="3"/>
  <c r="C941" i="3" s="1"/>
  <c r="E937" i="3"/>
  <c r="H937" i="3"/>
  <c r="C937" i="3" s="1"/>
  <c r="E933" i="3"/>
  <c r="H933" i="3"/>
  <c r="C933" i="3" s="1"/>
  <c r="E929" i="3"/>
  <c r="H929" i="3"/>
  <c r="E925" i="3"/>
  <c r="H925" i="3"/>
  <c r="E921" i="3"/>
  <c r="H921" i="3"/>
  <c r="E917" i="3"/>
  <c r="H917" i="3"/>
  <c r="C917" i="3" s="1"/>
  <c r="E913" i="3"/>
  <c r="H913" i="3"/>
  <c r="C913" i="3" s="1"/>
  <c r="E909" i="3"/>
  <c r="H909" i="3"/>
  <c r="C909" i="3" s="1"/>
  <c r="E905" i="3"/>
  <c r="H905" i="3"/>
  <c r="E901" i="3"/>
  <c r="H901" i="3"/>
  <c r="E897" i="3"/>
  <c r="H897" i="3"/>
  <c r="E893" i="3"/>
  <c r="H893" i="3"/>
  <c r="C893" i="3" s="1"/>
  <c r="E889" i="3"/>
  <c r="H889" i="3"/>
  <c r="C889" i="3" s="1"/>
  <c r="E885" i="3"/>
  <c r="H885" i="3"/>
  <c r="C885" i="3" s="1"/>
  <c r="E877" i="3"/>
  <c r="H877" i="3"/>
  <c r="E873" i="3"/>
  <c r="H873" i="3"/>
  <c r="E869" i="3"/>
  <c r="H869" i="3"/>
  <c r="E865" i="3"/>
  <c r="H865" i="3"/>
  <c r="C865" i="3" s="1"/>
  <c r="E861" i="3"/>
  <c r="H861" i="3"/>
  <c r="C861" i="3" s="1"/>
  <c r="E845" i="3"/>
  <c r="H845" i="3"/>
  <c r="C845" i="3" s="1"/>
  <c r="E841" i="3"/>
  <c r="H841" i="3"/>
  <c r="E837" i="3"/>
  <c r="H837" i="3"/>
  <c r="E833" i="3"/>
  <c r="H833" i="3"/>
  <c r="E829" i="3"/>
  <c r="H829" i="3"/>
  <c r="C829" i="3" s="1"/>
  <c r="E825" i="3"/>
  <c r="H825" i="3"/>
  <c r="C825" i="3" s="1"/>
  <c r="E821" i="3"/>
  <c r="H821" i="3"/>
  <c r="C821" i="3" s="1"/>
  <c r="E813" i="3"/>
  <c r="H813" i="3"/>
  <c r="E809" i="3"/>
  <c r="H809" i="3"/>
  <c r="E805" i="3"/>
  <c r="H805" i="3"/>
  <c r="E801" i="3"/>
  <c r="H801" i="3"/>
  <c r="C801" i="3" s="1"/>
  <c r="E797" i="3"/>
  <c r="H797" i="3"/>
  <c r="C797" i="3" s="1"/>
  <c r="E793" i="3"/>
  <c r="H793" i="3"/>
  <c r="C793" i="3" s="1"/>
  <c r="E789" i="3"/>
  <c r="H789" i="3"/>
  <c r="E785" i="3"/>
  <c r="H785" i="3"/>
  <c r="E757" i="3"/>
  <c r="H757" i="3"/>
  <c r="E753" i="3"/>
  <c r="H753" i="3"/>
  <c r="C753" i="3" s="1"/>
  <c r="E745" i="3"/>
  <c r="H745" i="3"/>
  <c r="C745" i="3" s="1"/>
  <c r="E741" i="3"/>
  <c r="H741" i="3"/>
  <c r="C741" i="3" s="1"/>
  <c r="E737" i="3"/>
  <c r="H737" i="3"/>
  <c r="E733" i="3"/>
  <c r="H733" i="3"/>
  <c r="E729" i="3"/>
  <c r="H729" i="3"/>
  <c r="E725" i="3"/>
  <c r="H725" i="3"/>
  <c r="C725" i="3" s="1"/>
  <c r="E721" i="3"/>
  <c r="H721" i="3"/>
  <c r="C721" i="3" s="1"/>
  <c r="E717" i="3"/>
  <c r="H717" i="3"/>
  <c r="C717" i="3" s="1"/>
  <c r="E713" i="3"/>
  <c r="H713" i="3"/>
  <c r="E709" i="3"/>
  <c r="H709" i="3"/>
  <c r="E705" i="3"/>
  <c r="H705" i="3"/>
  <c r="E701" i="3"/>
  <c r="H701" i="3"/>
  <c r="C701" i="3" s="1"/>
  <c r="E693" i="3"/>
  <c r="H693" i="3"/>
  <c r="C693" i="3" s="1"/>
  <c r="E689" i="3"/>
  <c r="H689" i="3"/>
  <c r="C689" i="3" s="1"/>
  <c r="E685" i="3"/>
  <c r="H685" i="3"/>
  <c r="E681" i="3"/>
  <c r="H681" i="3"/>
  <c r="E677" i="3"/>
  <c r="H677" i="3"/>
  <c r="E673" i="3"/>
  <c r="H673" i="3"/>
  <c r="C673" i="3" s="1"/>
  <c r="E669" i="3"/>
  <c r="H669" i="3"/>
  <c r="C669" i="3" s="1"/>
  <c r="E665" i="3"/>
  <c r="H665" i="3"/>
  <c r="C665" i="3" s="1"/>
  <c r="E661" i="3"/>
  <c r="H661" i="3"/>
  <c r="E657" i="3"/>
  <c r="H657" i="3"/>
  <c r="E653" i="3"/>
  <c r="H653" i="3"/>
  <c r="E649" i="3"/>
  <c r="H649" i="3"/>
  <c r="C649" i="3" s="1"/>
  <c r="E645" i="3"/>
  <c r="H645" i="3"/>
  <c r="C645" i="3" s="1"/>
  <c r="E641" i="3"/>
  <c r="H641" i="3"/>
  <c r="C641" i="3" s="1"/>
  <c r="E637" i="3"/>
  <c r="H637" i="3"/>
  <c r="E633" i="3"/>
  <c r="H633" i="3"/>
  <c r="E629" i="3"/>
  <c r="H629" i="3"/>
  <c r="E625" i="3"/>
  <c r="H625" i="3"/>
  <c r="C625" i="3" s="1"/>
  <c r="E613" i="3"/>
  <c r="H613" i="3"/>
  <c r="C613" i="3" s="1"/>
  <c r="E609" i="3"/>
  <c r="H609" i="3"/>
  <c r="C609" i="3" s="1"/>
  <c r="E605" i="3"/>
  <c r="H605" i="3"/>
  <c r="E601" i="3"/>
  <c r="H601" i="3"/>
  <c r="E577" i="3"/>
  <c r="H577" i="3"/>
  <c r="E573" i="3"/>
  <c r="H573" i="3"/>
  <c r="C573" i="3" s="1"/>
  <c r="E569" i="3"/>
  <c r="H569" i="3"/>
  <c r="C569" i="3" s="1"/>
  <c r="E557" i="3"/>
  <c r="H557" i="3"/>
  <c r="C557" i="3" s="1"/>
  <c r="E553" i="3"/>
  <c r="H553" i="3"/>
  <c r="E549" i="3"/>
  <c r="H549" i="3"/>
  <c r="E545" i="3"/>
  <c r="H545" i="3"/>
  <c r="E541" i="3"/>
  <c r="H541" i="3"/>
  <c r="C541" i="3" s="1"/>
  <c r="E537" i="3"/>
  <c r="H537" i="3"/>
  <c r="C537" i="3" s="1"/>
  <c r="E533" i="3"/>
  <c r="H533" i="3"/>
  <c r="C533" i="3" s="1"/>
  <c r="E529" i="3"/>
  <c r="H529" i="3"/>
  <c r="E525" i="3"/>
  <c r="H525" i="3"/>
  <c r="E521" i="3"/>
  <c r="H521" i="3"/>
  <c r="E517" i="3"/>
  <c r="H517" i="3"/>
  <c r="C517" i="3" s="1"/>
  <c r="E513" i="3"/>
  <c r="H513" i="3"/>
  <c r="C513" i="3" s="1"/>
  <c r="E1051" i="3"/>
  <c r="H1051" i="3"/>
  <c r="C1051" i="3" s="1"/>
  <c r="E1015" i="3"/>
  <c r="H1015" i="3"/>
  <c r="E967" i="3"/>
  <c r="H967" i="3"/>
  <c r="E903" i="3"/>
  <c r="H903" i="3"/>
  <c r="E795" i="3"/>
  <c r="H795" i="3"/>
  <c r="C795" i="3" s="1"/>
  <c r="E603" i="3"/>
  <c r="H603" i="3"/>
  <c r="C603" i="3" s="1"/>
  <c r="E1066" i="3"/>
  <c r="H1066" i="3"/>
  <c r="C1066" i="3" s="1"/>
  <c r="E1038" i="3"/>
  <c r="H1038" i="3"/>
  <c r="E1006" i="3"/>
  <c r="H1006" i="3"/>
  <c r="E982" i="3"/>
  <c r="H982" i="3"/>
  <c r="E922" i="3"/>
  <c r="H922" i="3"/>
  <c r="C922" i="3" s="1"/>
  <c r="E890" i="3"/>
  <c r="H890" i="3"/>
  <c r="C890" i="3" s="1"/>
  <c r="E858" i="3"/>
  <c r="H858" i="3"/>
  <c r="C858" i="3" s="1"/>
  <c r="E834" i="3"/>
  <c r="H834" i="3"/>
  <c r="E806" i="3"/>
  <c r="H806" i="3"/>
  <c r="E778" i="3"/>
  <c r="H778" i="3"/>
  <c r="E706" i="3"/>
  <c r="H706" i="3"/>
  <c r="C706" i="3" s="1"/>
  <c r="E686" i="3"/>
  <c r="H686" i="3"/>
  <c r="C686" i="3" s="1"/>
  <c r="E662" i="3"/>
  <c r="H662" i="3"/>
  <c r="C662" i="3" s="1"/>
  <c r="E634" i="3"/>
  <c r="H634" i="3"/>
  <c r="E574" i="3"/>
  <c r="H574" i="3"/>
  <c r="E546" i="3"/>
  <c r="H546" i="3"/>
  <c r="E502" i="3"/>
  <c r="H502" i="3"/>
  <c r="C502" i="3" s="1"/>
  <c r="E378" i="3"/>
  <c r="H378" i="3"/>
  <c r="C378" i="3" s="1"/>
  <c r="E254" i="3"/>
  <c r="H254" i="3"/>
  <c r="C254" i="3" s="1"/>
  <c r="E509" i="3"/>
  <c r="H509" i="3"/>
  <c r="E505" i="3"/>
  <c r="H505" i="3"/>
  <c r="E501" i="3"/>
  <c r="H501" i="3"/>
  <c r="E497" i="3"/>
  <c r="H497" i="3"/>
  <c r="C497" i="3" s="1"/>
  <c r="E489" i="3"/>
  <c r="H489" i="3"/>
  <c r="C489" i="3" s="1"/>
  <c r="E485" i="3"/>
  <c r="H485" i="3"/>
  <c r="C485" i="3" s="1"/>
  <c r="E481" i="3"/>
  <c r="H481" i="3"/>
  <c r="E477" i="3"/>
  <c r="H477" i="3"/>
  <c r="E473" i="3"/>
  <c r="H473" i="3"/>
  <c r="E469" i="3"/>
  <c r="H469" i="3"/>
  <c r="E465" i="3"/>
  <c r="H465" i="3"/>
  <c r="C465" i="3" s="1"/>
  <c r="E461" i="3"/>
  <c r="H461" i="3"/>
  <c r="C461" i="3" s="1"/>
  <c r="E457" i="3"/>
  <c r="H457" i="3"/>
  <c r="E453" i="3"/>
  <c r="H453" i="3"/>
  <c r="E449" i="3"/>
  <c r="H449" i="3"/>
  <c r="E445" i="3"/>
  <c r="H445" i="3"/>
  <c r="C445" i="3" s="1"/>
  <c r="E441" i="3"/>
  <c r="H441" i="3"/>
  <c r="C441" i="3" s="1"/>
  <c r="E437" i="3"/>
  <c r="H437" i="3"/>
  <c r="C437" i="3" s="1"/>
  <c r="E433" i="3"/>
  <c r="H433" i="3"/>
  <c r="E425" i="3"/>
  <c r="H425" i="3"/>
  <c r="E413" i="3"/>
  <c r="H413" i="3"/>
  <c r="E405" i="3"/>
  <c r="H405" i="3"/>
  <c r="C405" i="3" s="1"/>
  <c r="E401" i="3"/>
  <c r="H401" i="3"/>
  <c r="C401" i="3" s="1"/>
  <c r="E397" i="3"/>
  <c r="H397" i="3"/>
  <c r="C397" i="3" s="1"/>
  <c r="E393" i="3"/>
  <c r="H393" i="3"/>
  <c r="E389" i="3"/>
  <c r="H389" i="3"/>
  <c r="E365" i="3"/>
  <c r="H365" i="3"/>
  <c r="E353" i="3"/>
  <c r="H353" i="3"/>
  <c r="C353" i="3" s="1"/>
  <c r="E349" i="3"/>
  <c r="H349" i="3"/>
  <c r="C349" i="3" s="1"/>
  <c r="E345" i="3"/>
  <c r="H345" i="3"/>
  <c r="C345" i="3" s="1"/>
  <c r="E341" i="3"/>
  <c r="H341" i="3"/>
  <c r="E337" i="3"/>
  <c r="H337" i="3"/>
  <c r="E333" i="3"/>
  <c r="H333" i="3"/>
  <c r="E329" i="3"/>
  <c r="H329" i="3"/>
  <c r="C329" i="3" s="1"/>
  <c r="E325" i="3"/>
  <c r="H325" i="3"/>
  <c r="C325" i="3" s="1"/>
  <c r="E305" i="3"/>
  <c r="H305" i="3"/>
  <c r="C305" i="3" s="1"/>
  <c r="E301" i="3"/>
  <c r="H301" i="3"/>
  <c r="E297" i="3"/>
  <c r="H297" i="3"/>
  <c r="E1047" i="3"/>
  <c r="H1047" i="3"/>
  <c r="E1019" i="3"/>
  <c r="H1019" i="3"/>
  <c r="C1019" i="3" s="1"/>
  <c r="E987" i="3"/>
  <c r="H987" i="3"/>
  <c r="C987" i="3" s="1"/>
  <c r="E963" i="3"/>
  <c r="H963" i="3"/>
  <c r="C963" i="3" s="1"/>
  <c r="E935" i="3"/>
  <c r="H935" i="3"/>
  <c r="E911" i="3"/>
  <c r="H911" i="3"/>
  <c r="E883" i="3"/>
  <c r="H883" i="3"/>
  <c r="E859" i="3"/>
  <c r="H859" i="3"/>
  <c r="C859" i="3" s="1"/>
  <c r="E835" i="3"/>
  <c r="H835" i="3"/>
  <c r="C835" i="3" s="1"/>
  <c r="E811" i="3"/>
  <c r="H811" i="3"/>
  <c r="C811" i="3" s="1"/>
  <c r="E779" i="3"/>
  <c r="H779" i="3"/>
  <c r="E747" i="3"/>
  <c r="H747" i="3"/>
  <c r="E691" i="3"/>
  <c r="H691" i="3"/>
  <c r="E663" i="3"/>
  <c r="H663" i="3"/>
  <c r="C663" i="3" s="1"/>
  <c r="E547" i="3"/>
  <c r="H547" i="3"/>
  <c r="C547" i="3" s="1"/>
  <c r="E523" i="3"/>
  <c r="H523" i="3"/>
  <c r="C523" i="3" s="1"/>
  <c r="E495" i="3"/>
  <c r="H495" i="3"/>
  <c r="E1050" i="3"/>
  <c r="H1050" i="3"/>
  <c r="E1018" i="3"/>
  <c r="H1018" i="3"/>
  <c r="E986" i="3"/>
  <c r="H986" i="3"/>
  <c r="C986" i="3" s="1"/>
  <c r="E958" i="3"/>
  <c r="H958" i="3"/>
  <c r="C958" i="3" s="1"/>
  <c r="E926" i="3"/>
  <c r="H926" i="3"/>
  <c r="C926" i="3" s="1"/>
  <c r="E898" i="3"/>
  <c r="H898" i="3"/>
  <c r="E866" i="3"/>
  <c r="H866" i="3"/>
  <c r="E830" i="3"/>
  <c r="H830" i="3"/>
  <c r="E762" i="3"/>
  <c r="H762" i="3"/>
  <c r="C762" i="3" s="1"/>
  <c r="E726" i="3"/>
  <c r="H726" i="3"/>
  <c r="C726" i="3" s="1"/>
  <c r="E674" i="3"/>
  <c r="H674" i="3"/>
  <c r="C674" i="3" s="1"/>
  <c r="E606" i="3"/>
  <c r="H606" i="3"/>
  <c r="E506" i="3"/>
  <c r="H506" i="3"/>
  <c r="E482" i="3"/>
  <c r="H482" i="3"/>
  <c r="E462" i="3"/>
  <c r="H462" i="3"/>
  <c r="C462" i="3" s="1"/>
  <c r="E430" i="3"/>
  <c r="H430" i="3"/>
  <c r="C430" i="3" s="1"/>
  <c r="E406" i="3"/>
  <c r="H406" i="3"/>
  <c r="C406" i="3" s="1"/>
  <c r="E382" i="3"/>
  <c r="H382" i="3"/>
  <c r="E326" i="3"/>
  <c r="H326" i="3"/>
  <c r="E290" i="3"/>
  <c r="H290" i="3"/>
  <c r="E282" i="3"/>
  <c r="H282" i="3"/>
  <c r="C282" i="3" s="1"/>
  <c r="E258" i="3"/>
  <c r="H258" i="3"/>
  <c r="C258" i="3" s="1"/>
  <c r="E242" i="3"/>
  <c r="H242" i="3"/>
  <c r="C242" i="3" s="1"/>
  <c r="E234" i="3"/>
  <c r="H234" i="3"/>
  <c r="E226" i="3"/>
  <c r="H226" i="3"/>
  <c r="E218" i="3"/>
  <c r="H218" i="3"/>
  <c r="E210" i="3"/>
  <c r="H210" i="3"/>
  <c r="C210" i="3" s="1"/>
  <c r="E202" i="3"/>
  <c r="H202" i="3"/>
  <c r="C202" i="3" s="1"/>
  <c r="E170" i="3"/>
  <c r="H170" i="3"/>
  <c r="C170" i="3" s="1"/>
  <c r="E162" i="3"/>
  <c r="H162" i="3"/>
  <c r="E154" i="3"/>
  <c r="H154" i="3"/>
  <c r="E146" i="3"/>
  <c r="H146" i="3"/>
  <c r="E138" i="3"/>
  <c r="H138" i="3"/>
  <c r="C138" i="3" s="1"/>
  <c r="E130" i="3"/>
  <c r="H130" i="3"/>
  <c r="C130" i="3" s="1"/>
  <c r="E122" i="3"/>
  <c r="H122" i="3"/>
  <c r="C122" i="3" s="1"/>
  <c r="E114" i="3"/>
  <c r="H114" i="3"/>
  <c r="E94" i="3"/>
  <c r="H94" i="3"/>
  <c r="E86" i="3"/>
  <c r="H86" i="3"/>
  <c r="E66" i="3"/>
  <c r="H66" i="3"/>
  <c r="C66" i="3" s="1"/>
  <c r="E293" i="3"/>
  <c r="H293" i="3"/>
  <c r="C293" i="3" s="1"/>
  <c r="E289" i="3"/>
  <c r="H289" i="3"/>
  <c r="C289" i="3" s="1"/>
  <c r="E285" i="3"/>
  <c r="H285" i="3"/>
  <c r="E277" i="3"/>
  <c r="H277" i="3"/>
  <c r="E273" i="3"/>
  <c r="H273" i="3"/>
  <c r="E269" i="3"/>
  <c r="H269" i="3"/>
  <c r="C269" i="3" s="1"/>
  <c r="E265" i="3"/>
  <c r="H265" i="3"/>
  <c r="C265" i="3" s="1"/>
  <c r="E261" i="3"/>
  <c r="H261" i="3"/>
  <c r="C261" i="3" s="1"/>
  <c r="E257" i="3"/>
  <c r="H257" i="3"/>
  <c r="E253" i="3"/>
  <c r="H253" i="3"/>
  <c r="E241" i="3"/>
  <c r="H241" i="3"/>
  <c r="E237" i="3"/>
  <c r="H237" i="3"/>
  <c r="C237" i="3" s="1"/>
  <c r="E233" i="3"/>
  <c r="H233" i="3"/>
  <c r="C233" i="3" s="1"/>
  <c r="E217" i="3"/>
  <c r="H217" i="3"/>
  <c r="C217" i="3" s="1"/>
  <c r="E213" i="3"/>
  <c r="H213" i="3"/>
  <c r="E209" i="3"/>
  <c r="H209" i="3"/>
  <c r="E205" i="3"/>
  <c r="H205" i="3"/>
  <c r="E193" i="3"/>
  <c r="H193" i="3"/>
  <c r="C193" i="3" s="1"/>
  <c r="E189" i="3"/>
  <c r="H189" i="3"/>
  <c r="C189" i="3" s="1"/>
  <c r="E185" i="3"/>
  <c r="H185" i="3"/>
  <c r="C185" i="3" s="1"/>
  <c r="E177" i="3"/>
  <c r="H177" i="3"/>
  <c r="E173" i="3"/>
  <c r="H173" i="3"/>
  <c r="E169" i="3"/>
  <c r="H169" i="3"/>
  <c r="E165" i="3"/>
  <c r="H165" i="3"/>
  <c r="C165" i="3" s="1"/>
  <c r="E149" i="3"/>
  <c r="H149" i="3"/>
  <c r="C149" i="3" s="1"/>
  <c r="E137" i="3"/>
  <c r="H137" i="3"/>
  <c r="C137" i="3" s="1"/>
  <c r="E125" i="3"/>
  <c r="H125" i="3"/>
  <c r="E121" i="3"/>
  <c r="H121" i="3"/>
  <c r="E113" i="3"/>
  <c r="H113" i="3"/>
  <c r="E109" i="3"/>
  <c r="H109" i="3"/>
  <c r="C109" i="3" s="1"/>
  <c r="E105" i="3"/>
  <c r="H105" i="3"/>
  <c r="C105" i="3" s="1"/>
  <c r="E101" i="3"/>
  <c r="H101" i="3"/>
  <c r="C101" i="3" s="1"/>
  <c r="E97" i="3"/>
  <c r="H97" i="3"/>
  <c r="E93" i="3"/>
  <c r="H93" i="3"/>
  <c r="E89" i="3"/>
  <c r="H89" i="3"/>
  <c r="E85" i="3"/>
  <c r="H85" i="3"/>
  <c r="C85" i="3" s="1"/>
  <c r="E77" i="3"/>
  <c r="H77" i="3"/>
  <c r="C77" i="3" s="1"/>
  <c r="E73" i="3"/>
  <c r="H73" i="3"/>
  <c r="C73" i="3" s="1"/>
  <c r="E69" i="3"/>
  <c r="H69" i="3"/>
  <c r="E65" i="3"/>
  <c r="H65" i="3"/>
  <c r="E45" i="3"/>
  <c r="H45" i="3"/>
  <c r="E37" i="3"/>
  <c r="H37" i="3"/>
  <c r="C37" i="3" s="1"/>
  <c r="E33" i="3"/>
  <c r="H33" i="3"/>
  <c r="C33" i="3" s="1"/>
  <c r="E29" i="3"/>
  <c r="H29" i="3"/>
  <c r="C29" i="3" s="1"/>
  <c r="E25" i="3"/>
  <c r="H25" i="3"/>
  <c r="E21" i="3"/>
  <c r="H21" i="3"/>
  <c r="E17" i="3"/>
  <c r="H17" i="3"/>
  <c r="E13" i="3"/>
  <c r="H13" i="3"/>
  <c r="C13" i="3" s="1"/>
  <c r="E1055" i="3"/>
  <c r="H1055" i="3"/>
  <c r="C1055" i="3" s="1"/>
  <c r="E1031" i="3"/>
  <c r="H1031" i="3"/>
  <c r="C1031" i="3" s="1"/>
  <c r="E999" i="3"/>
  <c r="H999" i="3"/>
  <c r="E975" i="3"/>
  <c r="H975" i="3"/>
  <c r="E947" i="3"/>
  <c r="H947" i="3"/>
  <c r="E919" i="3"/>
  <c r="H919" i="3"/>
  <c r="C919" i="3" s="1"/>
  <c r="E895" i="3"/>
  <c r="H895" i="3"/>
  <c r="C895" i="3" s="1"/>
  <c r="E875" i="3"/>
  <c r="H875" i="3"/>
  <c r="C875" i="3" s="1"/>
  <c r="E847" i="3"/>
  <c r="H847" i="3"/>
  <c r="E827" i="3"/>
  <c r="H827" i="3"/>
  <c r="E799" i="3"/>
  <c r="H799" i="3"/>
  <c r="E775" i="3"/>
  <c r="H775" i="3"/>
  <c r="C775" i="3" s="1"/>
  <c r="E751" i="3"/>
  <c r="H751" i="3"/>
  <c r="C751" i="3" s="1"/>
  <c r="E731" i="3"/>
  <c r="H731" i="3"/>
  <c r="C731" i="3" s="1"/>
  <c r="E703" i="3"/>
  <c r="H703" i="3"/>
  <c r="E675" i="3"/>
  <c r="H675" i="3"/>
  <c r="E655" i="3"/>
  <c r="H655" i="3"/>
  <c r="E543" i="3"/>
  <c r="H543" i="3"/>
  <c r="E527" i="3"/>
  <c r="H527" i="3"/>
  <c r="C527" i="3" s="1"/>
  <c r="E515" i="3"/>
  <c r="H515" i="3"/>
  <c r="C515" i="3" s="1"/>
  <c r="E447" i="3"/>
  <c r="H447" i="3"/>
  <c r="E1054" i="3"/>
  <c r="H1054" i="3"/>
  <c r="E1022" i="3"/>
  <c r="H1022" i="3"/>
  <c r="E990" i="3"/>
  <c r="H990" i="3"/>
  <c r="C990" i="3" s="1"/>
  <c r="E962" i="3"/>
  <c r="H962" i="3"/>
  <c r="C962" i="3" s="1"/>
  <c r="E934" i="3"/>
  <c r="H934" i="3"/>
  <c r="C934" i="3" s="1"/>
  <c r="E906" i="3"/>
  <c r="H906" i="3"/>
  <c r="E874" i="3"/>
  <c r="H874" i="3"/>
  <c r="E838" i="3"/>
  <c r="H838" i="3"/>
  <c r="E810" i="3"/>
  <c r="H810" i="3"/>
  <c r="C810" i="3" s="1"/>
  <c r="E782" i="3"/>
  <c r="H782" i="3"/>
  <c r="C782" i="3" s="1"/>
  <c r="E750" i="3"/>
  <c r="H750" i="3"/>
  <c r="C750" i="3" s="1"/>
  <c r="E722" i="3"/>
  <c r="H722" i="3"/>
  <c r="E694" i="3"/>
  <c r="H694" i="3"/>
  <c r="E630" i="3"/>
  <c r="H630" i="3"/>
  <c r="E570" i="3"/>
  <c r="H570" i="3"/>
  <c r="C570" i="3" s="1"/>
  <c r="E514" i="3"/>
  <c r="H514" i="3"/>
  <c r="C514" i="3" s="1"/>
  <c r="E498" i="3"/>
  <c r="H498" i="3"/>
  <c r="C498" i="3" s="1"/>
  <c r="E474" i="3"/>
  <c r="H474" i="3"/>
  <c r="E454" i="3"/>
  <c r="H454" i="3"/>
  <c r="E434" i="3"/>
  <c r="H434" i="3"/>
  <c r="E418" i="3"/>
  <c r="H418" i="3"/>
  <c r="C418" i="3" s="1"/>
  <c r="E394" i="3"/>
  <c r="H394" i="3"/>
  <c r="C394" i="3" s="1"/>
  <c r="E346" i="3"/>
  <c r="H346" i="3"/>
  <c r="C346" i="3" s="1"/>
  <c r="E318" i="3"/>
  <c r="H318" i="3"/>
  <c r="E1064" i="3"/>
  <c r="H1064" i="3"/>
  <c r="E1060" i="3"/>
  <c r="H1060" i="3"/>
  <c r="E1056" i="3"/>
  <c r="H1056" i="3"/>
  <c r="C1056" i="3" s="1"/>
  <c r="E1052" i="3"/>
  <c r="H1052" i="3"/>
  <c r="C1052" i="3" s="1"/>
  <c r="E1048" i="3"/>
  <c r="H1048" i="3"/>
  <c r="C1048" i="3" s="1"/>
  <c r="E1044" i="3"/>
  <c r="H1044" i="3"/>
  <c r="E1040" i="3"/>
  <c r="H1040" i="3"/>
  <c r="E1036" i="3"/>
  <c r="H1036" i="3"/>
  <c r="E1032" i="3"/>
  <c r="H1032" i="3"/>
  <c r="C1032" i="3" s="1"/>
  <c r="E1028" i="3"/>
  <c r="H1028" i="3"/>
  <c r="C1028" i="3" s="1"/>
  <c r="E1024" i="3"/>
  <c r="H1024" i="3"/>
  <c r="C1024" i="3" s="1"/>
  <c r="E1020" i="3"/>
  <c r="H1020" i="3"/>
  <c r="E1016" i="3"/>
  <c r="H1016" i="3"/>
  <c r="E1012" i="3"/>
  <c r="H1012" i="3"/>
  <c r="E1008" i="3"/>
  <c r="H1008" i="3"/>
  <c r="C1008" i="3" s="1"/>
  <c r="E1004" i="3"/>
  <c r="H1004" i="3"/>
  <c r="C1004" i="3" s="1"/>
  <c r="E1000" i="3"/>
  <c r="H1000" i="3"/>
  <c r="C1000" i="3" s="1"/>
  <c r="E996" i="3"/>
  <c r="H996" i="3"/>
  <c r="E992" i="3"/>
  <c r="H992" i="3"/>
  <c r="E988" i="3"/>
  <c r="H988" i="3"/>
  <c r="E984" i="3"/>
  <c r="H984" i="3"/>
  <c r="C984" i="3" s="1"/>
  <c r="E980" i="3"/>
  <c r="H980" i="3"/>
  <c r="C980" i="3" s="1"/>
  <c r="E976" i="3"/>
  <c r="H976" i="3"/>
  <c r="C976" i="3" s="1"/>
  <c r="E972" i="3"/>
  <c r="H972" i="3"/>
  <c r="E968" i="3"/>
  <c r="H968" i="3"/>
  <c r="E964" i="3"/>
  <c r="H964" i="3"/>
  <c r="E960" i="3"/>
  <c r="H960" i="3"/>
  <c r="C960" i="3" s="1"/>
  <c r="E956" i="3"/>
  <c r="H956" i="3"/>
  <c r="C956" i="3" s="1"/>
  <c r="E952" i="3"/>
  <c r="H952" i="3"/>
  <c r="C952" i="3" s="1"/>
  <c r="E948" i="3"/>
  <c r="H948" i="3"/>
  <c r="E944" i="3"/>
  <c r="H944" i="3"/>
  <c r="E940" i="3"/>
  <c r="H940" i="3"/>
  <c r="E936" i="3"/>
  <c r="H936" i="3"/>
  <c r="C936" i="3" s="1"/>
  <c r="E932" i="3"/>
  <c r="H932" i="3"/>
  <c r="C932" i="3" s="1"/>
  <c r="E928" i="3"/>
  <c r="H928" i="3"/>
  <c r="C928" i="3" s="1"/>
  <c r="E924" i="3"/>
  <c r="H924" i="3"/>
  <c r="E920" i="3"/>
  <c r="H920" i="3"/>
  <c r="E916" i="3"/>
  <c r="H916" i="3"/>
  <c r="E908" i="3"/>
  <c r="H908" i="3"/>
  <c r="C908" i="3" s="1"/>
  <c r="E904" i="3"/>
  <c r="H904" i="3"/>
  <c r="C904" i="3" s="1"/>
  <c r="E900" i="3"/>
  <c r="H900" i="3"/>
  <c r="C900" i="3" s="1"/>
  <c r="E896" i="3"/>
  <c r="H896" i="3"/>
  <c r="E892" i="3"/>
  <c r="H892" i="3"/>
  <c r="E880" i="3"/>
  <c r="H880" i="3"/>
  <c r="E876" i="3"/>
  <c r="H876" i="3"/>
  <c r="C876" i="3" s="1"/>
  <c r="E872" i="3"/>
  <c r="H872" i="3"/>
  <c r="C872" i="3" s="1"/>
  <c r="E868" i="3"/>
  <c r="H868" i="3"/>
  <c r="C868" i="3" s="1"/>
  <c r="E864" i="3"/>
  <c r="H864" i="3"/>
  <c r="E860" i="3"/>
  <c r="H860" i="3"/>
  <c r="E856" i="3"/>
  <c r="H856" i="3"/>
  <c r="E852" i="3"/>
  <c r="H852" i="3"/>
  <c r="C852" i="3" s="1"/>
  <c r="E848" i="3"/>
  <c r="H848" i="3"/>
  <c r="C848" i="3" s="1"/>
  <c r="E844" i="3"/>
  <c r="H844" i="3"/>
  <c r="C844" i="3" s="1"/>
  <c r="E840" i="3"/>
  <c r="H840" i="3"/>
  <c r="E836" i="3"/>
  <c r="H836" i="3"/>
  <c r="E832" i="3"/>
  <c r="H832" i="3"/>
  <c r="E828" i="3"/>
  <c r="H828" i="3"/>
  <c r="C828" i="3" s="1"/>
  <c r="E824" i="3"/>
  <c r="H824" i="3"/>
  <c r="C824" i="3" s="1"/>
  <c r="E820" i="3"/>
  <c r="H820" i="3"/>
  <c r="C820" i="3" s="1"/>
  <c r="E816" i="3"/>
  <c r="H816" i="3"/>
  <c r="E812" i="3"/>
  <c r="H812" i="3"/>
  <c r="E808" i="3"/>
  <c r="H808" i="3"/>
  <c r="E804" i="3"/>
  <c r="H804" i="3"/>
  <c r="C804" i="3" s="1"/>
  <c r="E800" i="3"/>
  <c r="H800" i="3"/>
  <c r="C800" i="3" s="1"/>
  <c r="E788" i="3"/>
  <c r="H788" i="3"/>
  <c r="C788" i="3" s="1"/>
  <c r="E784" i="3"/>
  <c r="H784" i="3"/>
  <c r="E780" i="3"/>
  <c r="H780" i="3"/>
  <c r="E776" i="3"/>
  <c r="H776" i="3"/>
  <c r="E772" i="3"/>
  <c r="H772" i="3"/>
  <c r="C772" i="3" s="1"/>
  <c r="E768" i="3"/>
  <c r="H768" i="3"/>
  <c r="C768" i="3" s="1"/>
  <c r="E764" i="3"/>
  <c r="H764" i="3"/>
  <c r="C764" i="3" s="1"/>
  <c r="E760" i="3"/>
  <c r="H760" i="3"/>
  <c r="E756" i="3"/>
  <c r="H756" i="3"/>
  <c r="E752" i="3"/>
  <c r="H752" i="3"/>
  <c r="E748" i="3"/>
  <c r="H748" i="3"/>
  <c r="C748" i="3" s="1"/>
  <c r="E744" i="3"/>
  <c r="H744" i="3"/>
  <c r="C744" i="3" s="1"/>
  <c r="E740" i="3"/>
  <c r="H740" i="3"/>
  <c r="C740" i="3" s="1"/>
  <c r="E736" i="3"/>
  <c r="H736" i="3"/>
  <c r="E724" i="3"/>
  <c r="H724" i="3"/>
  <c r="E720" i="3"/>
  <c r="H720" i="3"/>
  <c r="E716" i="3"/>
  <c r="H716" i="3"/>
  <c r="C716" i="3" s="1"/>
  <c r="E712" i="3"/>
  <c r="H712" i="3"/>
  <c r="C712" i="3" s="1"/>
  <c r="E708" i="3"/>
  <c r="H708" i="3"/>
  <c r="C708" i="3" s="1"/>
  <c r="E700" i="3"/>
  <c r="H700" i="3"/>
  <c r="E696" i="3"/>
  <c r="H696" i="3"/>
  <c r="E692" i="3"/>
  <c r="H692" i="3"/>
  <c r="E688" i="3"/>
  <c r="H688" i="3"/>
  <c r="C688" i="3" s="1"/>
  <c r="E684" i="3"/>
  <c r="H684" i="3"/>
  <c r="C684" i="3" s="1"/>
  <c r="E680" i="3"/>
  <c r="H680" i="3"/>
  <c r="C680" i="3" s="1"/>
  <c r="E676" i="3"/>
  <c r="H676" i="3"/>
  <c r="E672" i="3"/>
  <c r="H672" i="3"/>
  <c r="E668" i="3"/>
  <c r="H668" i="3"/>
  <c r="E664" i="3"/>
  <c r="H664" i="3"/>
  <c r="C664" i="3" s="1"/>
  <c r="E660" i="3"/>
  <c r="H660" i="3"/>
  <c r="C660" i="3" s="1"/>
  <c r="E648" i="3"/>
  <c r="H648" i="3"/>
  <c r="C648" i="3" s="1"/>
  <c r="E644" i="3"/>
  <c r="H644" i="3"/>
  <c r="E640" i="3"/>
  <c r="H640" i="3"/>
  <c r="E632" i="3"/>
  <c r="H632" i="3"/>
  <c r="E628" i="3"/>
  <c r="H628" i="3"/>
  <c r="C628" i="3" s="1"/>
  <c r="E624" i="3"/>
  <c r="H624" i="3"/>
  <c r="C624" i="3" s="1"/>
  <c r="E620" i="3"/>
  <c r="H620" i="3"/>
  <c r="C620" i="3" s="1"/>
  <c r="E616" i="3"/>
  <c r="H616" i="3"/>
  <c r="E612" i="3"/>
  <c r="H612" i="3"/>
  <c r="E608" i="3"/>
  <c r="H608" i="3"/>
  <c r="E604" i="3"/>
  <c r="H604" i="3"/>
  <c r="C604" i="3" s="1"/>
  <c r="E600" i="3"/>
  <c r="H600" i="3"/>
  <c r="C600" i="3" s="1"/>
  <c r="E596" i="3"/>
  <c r="H596" i="3"/>
  <c r="C596" i="3" s="1"/>
  <c r="E592" i="3"/>
  <c r="H592" i="3"/>
  <c r="E588" i="3"/>
  <c r="H588" i="3"/>
  <c r="E584" i="3"/>
  <c r="H584" i="3"/>
  <c r="E580" i="3"/>
  <c r="H580" i="3"/>
  <c r="C580" i="3" s="1"/>
  <c r="E576" i="3"/>
  <c r="H576" i="3"/>
  <c r="C576" i="3" s="1"/>
  <c r="E572" i="3"/>
  <c r="H572" i="3"/>
  <c r="C572" i="3" s="1"/>
  <c r="E568" i="3"/>
  <c r="H568" i="3"/>
  <c r="E564" i="3"/>
  <c r="H564" i="3"/>
  <c r="E560" i="3"/>
  <c r="H560" i="3"/>
  <c r="E552" i="3"/>
  <c r="H552" i="3"/>
  <c r="C552" i="3" s="1"/>
  <c r="E548" i="3"/>
  <c r="H548" i="3"/>
  <c r="C548" i="3" s="1"/>
  <c r="E544" i="3"/>
  <c r="H544" i="3"/>
  <c r="C544" i="3" s="1"/>
  <c r="E540" i="3"/>
  <c r="H540" i="3"/>
  <c r="E536" i="3"/>
  <c r="H536" i="3"/>
  <c r="E528" i="3"/>
  <c r="H528" i="3"/>
  <c r="E524" i="3"/>
  <c r="H524" i="3"/>
  <c r="C524" i="3" s="1"/>
  <c r="E520" i="3"/>
  <c r="H520" i="3"/>
  <c r="C520" i="3" s="1"/>
  <c r="E516" i="3"/>
  <c r="H516" i="3"/>
  <c r="C516" i="3" s="1"/>
  <c r="E1063" i="3"/>
  <c r="H1063" i="3"/>
  <c r="E1035" i="3"/>
  <c r="H1035" i="3"/>
  <c r="E1007" i="3"/>
  <c r="H1007" i="3"/>
  <c r="E983" i="3"/>
  <c r="H983" i="3"/>
  <c r="C983" i="3" s="1"/>
  <c r="E955" i="3"/>
  <c r="H955" i="3"/>
  <c r="C955" i="3" s="1"/>
  <c r="E931" i="3"/>
  <c r="H931" i="3"/>
  <c r="C931" i="3" s="1"/>
  <c r="E871" i="3"/>
  <c r="H871" i="3"/>
  <c r="E851" i="3"/>
  <c r="H851" i="3"/>
  <c r="E831" i="3"/>
  <c r="H831" i="3"/>
  <c r="E803" i="3"/>
  <c r="H803" i="3"/>
  <c r="C803" i="3" s="1"/>
  <c r="E783" i="3"/>
  <c r="H783" i="3"/>
  <c r="C783" i="3" s="1"/>
  <c r="E755" i="3"/>
  <c r="H755" i="3"/>
  <c r="C755" i="3" s="1"/>
  <c r="E735" i="3"/>
  <c r="H735" i="3"/>
  <c r="E707" i="3"/>
  <c r="H707" i="3"/>
  <c r="E683" i="3"/>
  <c r="H683" i="3"/>
  <c r="E599" i="3"/>
  <c r="H599" i="3"/>
  <c r="C599" i="3" s="1"/>
  <c r="E571" i="3"/>
  <c r="H571" i="3"/>
  <c r="C571" i="3" s="1"/>
  <c r="E531" i="3"/>
  <c r="H531" i="3"/>
  <c r="C531" i="3" s="1"/>
  <c r="E499" i="3"/>
  <c r="H499" i="3"/>
  <c r="E471" i="3"/>
  <c r="H471" i="3"/>
  <c r="E379" i="3"/>
  <c r="H379" i="3"/>
  <c r="E1046" i="3"/>
  <c r="H1046" i="3"/>
  <c r="C1046" i="3" s="1"/>
  <c r="E1026" i="3"/>
  <c r="H1026" i="3"/>
  <c r="C1026" i="3" s="1"/>
  <c r="E1002" i="3"/>
  <c r="H1002" i="3"/>
  <c r="C1002" i="3" s="1"/>
  <c r="E970" i="3"/>
  <c r="H970" i="3"/>
  <c r="E942" i="3"/>
  <c r="H942" i="3"/>
  <c r="E914" i="3"/>
  <c r="H914" i="3"/>
  <c r="E862" i="3"/>
  <c r="H862" i="3"/>
  <c r="C862" i="3" s="1"/>
  <c r="E846" i="3"/>
  <c r="H846" i="3"/>
  <c r="C846" i="3" s="1"/>
  <c r="E818" i="3"/>
  <c r="H818" i="3"/>
  <c r="C818" i="3" s="1"/>
  <c r="E794" i="3"/>
  <c r="H794" i="3"/>
  <c r="E766" i="3"/>
  <c r="H766" i="3"/>
  <c r="E742" i="3"/>
  <c r="H742" i="3"/>
  <c r="E710" i="3"/>
  <c r="H710" i="3"/>
  <c r="C710" i="3" s="1"/>
  <c r="E690" i="3"/>
  <c r="H690" i="3"/>
  <c r="C690" i="3" s="1"/>
  <c r="E666" i="3"/>
  <c r="H666" i="3"/>
  <c r="C666" i="3" s="1"/>
  <c r="E646" i="3"/>
  <c r="H646" i="3"/>
  <c r="E622" i="3"/>
  <c r="H622" i="3"/>
  <c r="E602" i="3"/>
  <c r="H602" i="3"/>
  <c r="E578" i="3"/>
  <c r="H578" i="3"/>
  <c r="C578" i="3" s="1"/>
  <c r="E530" i="3"/>
  <c r="H530" i="3"/>
  <c r="C530" i="3" s="1"/>
  <c r="E522" i="3"/>
  <c r="H522" i="3"/>
  <c r="C522" i="3" s="1"/>
  <c r="E510" i="3"/>
  <c r="H510" i="3"/>
  <c r="E478" i="3"/>
  <c r="H478" i="3"/>
  <c r="E466" i="3"/>
  <c r="H466" i="3"/>
  <c r="E450" i="3"/>
  <c r="H450" i="3"/>
  <c r="C450" i="3" s="1"/>
  <c r="E438" i="3"/>
  <c r="H438" i="3"/>
  <c r="C438" i="3" s="1"/>
  <c r="E422" i="3"/>
  <c r="H422" i="3"/>
  <c r="C422" i="3" s="1"/>
  <c r="E414" i="3"/>
  <c r="H414" i="3"/>
  <c r="E402" i="3"/>
  <c r="H402" i="3"/>
  <c r="E390" i="3"/>
  <c r="H390" i="3"/>
  <c r="E374" i="3"/>
  <c r="H374" i="3"/>
  <c r="C374" i="3" s="1"/>
  <c r="E330" i="3"/>
  <c r="H330" i="3"/>
  <c r="C330" i="3" s="1"/>
  <c r="E314" i="3"/>
  <c r="H314" i="3"/>
  <c r="C314" i="3" s="1"/>
  <c r="E294" i="3"/>
  <c r="H294" i="3"/>
  <c r="E274" i="3"/>
  <c r="H274" i="3"/>
  <c r="E512" i="3"/>
  <c r="H512" i="3"/>
  <c r="E508" i="3"/>
  <c r="H508" i="3"/>
  <c r="C508" i="3" s="1"/>
  <c r="E504" i="3"/>
  <c r="H504" i="3"/>
  <c r="C504" i="3" s="1"/>
  <c r="E500" i="3"/>
  <c r="H500" i="3"/>
  <c r="C500" i="3" s="1"/>
  <c r="E496" i="3"/>
  <c r="H496" i="3"/>
  <c r="E492" i="3"/>
  <c r="H492" i="3"/>
  <c r="E480" i="3"/>
  <c r="H480" i="3"/>
  <c r="E476" i="3"/>
  <c r="H476" i="3"/>
  <c r="C476" i="3" s="1"/>
  <c r="E472" i="3"/>
  <c r="H472" i="3"/>
  <c r="C472" i="3" s="1"/>
  <c r="E468" i="3"/>
  <c r="H468" i="3"/>
  <c r="C468" i="3" s="1"/>
  <c r="E464" i="3"/>
  <c r="H464" i="3"/>
  <c r="C464" i="3" s="1"/>
  <c r="E460" i="3"/>
  <c r="H460" i="3"/>
  <c r="E456" i="3"/>
  <c r="H456" i="3"/>
  <c r="E452" i="3"/>
  <c r="H452" i="3"/>
  <c r="C452" i="3" s="1"/>
  <c r="E440" i="3"/>
  <c r="H440" i="3"/>
  <c r="C440" i="3" s="1"/>
  <c r="E436" i="3"/>
  <c r="H436" i="3"/>
  <c r="C436" i="3" s="1"/>
  <c r="E432" i="3"/>
  <c r="H432" i="3"/>
  <c r="E428" i="3"/>
  <c r="H428" i="3"/>
  <c r="E424" i="3"/>
  <c r="H424" i="3"/>
  <c r="E420" i="3"/>
  <c r="H420" i="3"/>
  <c r="C420" i="3" s="1"/>
  <c r="E416" i="3"/>
  <c r="H416" i="3"/>
  <c r="C416" i="3" s="1"/>
  <c r="E412" i="3"/>
  <c r="H412" i="3"/>
  <c r="C412" i="3" s="1"/>
  <c r="E408" i="3"/>
  <c r="H408" i="3"/>
  <c r="E404" i="3"/>
  <c r="H404" i="3"/>
  <c r="E400" i="3"/>
  <c r="H400" i="3"/>
  <c r="E396" i="3"/>
  <c r="H396" i="3"/>
  <c r="C396" i="3" s="1"/>
  <c r="E392" i="3"/>
  <c r="H392" i="3"/>
  <c r="C392" i="3" s="1"/>
  <c r="E388" i="3"/>
  <c r="H388" i="3"/>
  <c r="C388" i="3" s="1"/>
  <c r="E384" i="3"/>
  <c r="H384" i="3"/>
  <c r="E380" i="3"/>
  <c r="H380" i="3"/>
  <c r="E376" i="3"/>
  <c r="H376" i="3"/>
  <c r="E364" i="3"/>
  <c r="H364" i="3"/>
  <c r="C364" i="3" s="1"/>
  <c r="E344" i="3"/>
  <c r="H344" i="3"/>
  <c r="C344" i="3" s="1"/>
  <c r="E332" i="3"/>
  <c r="H332" i="3"/>
  <c r="C332" i="3" s="1"/>
  <c r="E328" i="3"/>
  <c r="H328" i="3"/>
  <c r="E324" i="3"/>
  <c r="H324" i="3"/>
  <c r="E320" i="3"/>
  <c r="H320" i="3"/>
  <c r="E316" i="3"/>
  <c r="H316" i="3"/>
  <c r="C316" i="3" s="1"/>
  <c r="E312" i="3"/>
  <c r="H312" i="3"/>
  <c r="C312" i="3" s="1"/>
  <c r="E308" i="3"/>
  <c r="H308" i="3"/>
  <c r="C308" i="3" s="1"/>
  <c r="E304" i="3"/>
  <c r="H304" i="3"/>
  <c r="E296" i="3"/>
  <c r="H296" i="3"/>
  <c r="C296" i="3" s="1"/>
  <c r="E1059" i="3"/>
  <c r="H1059" i="3"/>
  <c r="E1039" i="3"/>
  <c r="H1039" i="3"/>
  <c r="C1039" i="3" s="1"/>
  <c r="E1023" i="3"/>
  <c r="H1023" i="3"/>
  <c r="C1023" i="3" s="1"/>
  <c r="E1003" i="3"/>
  <c r="H1003" i="3"/>
  <c r="C1003" i="3" s="1"/>
  <c r="E991" i="3"/>
  <c r="H991" i="3"/>
  <c r="E971" i="3"/>
  <c r="H971" i="3"/>
  <c r="E951" i="3"/>
  <c r="H951" i="3"/>
  <c r="E939" i="3"/>
  <c r="H939" i="3"/>
  <c r="C939" i="3" s="1"/>
  <c r="E923" i="3"/>
  <c r="H923" i="3"/>
  <c r="C923" i="3" s="1"/>
  <c r="E907" i="3"/>
  <c r="H907" i="3"/>
  <c r="C907" i="3" s="1"/>
  <c r="E891" i="3"/>
  <c r="H891" i="3"/>
  <c r="E879" i="3"/>
  <c r="H879" i="3"/>
  <c r="E863" i="3"/>
  <c r="H863" i="3"/>
  <c r="E843" i="3"/>
  <c r="H843" i="3"/>
  <c r="C843" i="3" s="1"/>
  <c r="E823" i="3"/>
  <c r="H823" i="3"/>
  <c r="C823" i="3" s="1"/>
  <c r="E807" i="3"/>
  <c r="H807" i="3"/>
  <c r="C807" i="3" s="1"/>
  <c r="E787" i="3"/>
  <c r="H787" i="3"/>
  <c r="E759" i="3"/>
  <c r="H759" i="3"/>
  <c r="E739" i="3"/>
  <c r="H739" i="3"/>
  <c r="E727" i="3"/>
  <c r="H727" i="3"/>
  <c r="C727" i="3" s="1"/>
  <c r="E715" i="3"/>
  <c r="H715" i="3"/>
  <c r="C715" i="3" s="1"/>
  <c r="E699" i="3"/>
  <c r="H699" i="3"/>
  <c r="C699" i="3" s="1"/>
  <c r="E687" i="3"/>
  <c r="H687" i="3"/>
  <c r="E671" i="3"/>
  <c r="H671" i="3"/>
  <c r="E659" i="3"/>
  <c r="H659" i="3"/>
  <c r="E643" i="3"/>
  <c r="H643" i="3"/>
  <c r="C643" i="3" s="1"/>
  <c r="E627" i="3"/>
  <c r="H627" i="3"/>
  <c r="C627" i="3" s="1"/>
  <c r="E611" i="3"/>
  <c r="H611" i="3"/>
  <c r="C611" i="3" s="1"/>
  <c r="E579" i="3"/>
  <c r="H579" i="3"/>
  <c r="E551" i="3"/>
  <c r="H551" i="3"/>
  <c r="E535" i="3"/>
  <c r="H535" i="3"/>
  <c r="E519" i="3"/>
  <c r="H519" i="3"/>
  <c r="C519" i="3" s="1"/>
  <c r="E507" i="3"/>
  <c r="H507" i="3"/>
  <c r="C507" i="3" s="1"/>
  <c r="E491" i="3"/>
  <c r="H491" i="3"/>
  <c r="C491" i="3" s="1"/>
  <c r="E483" i="3"/>
  <c r="H483" i="3"/>
  <c r="E475" i="3"/>
  <c r="H475" i="3"/>
  <c r="E463" i="3"/>
  <c r="H463" i="3"/>
  <c r="E455" i="3"/>
  <c r="H455" i="3"/>
  <c r="C455" i="3" s="1"/>
  <c r="E443" i="3"/>
  <c r="H443" i="3"/>
  <c r="C443" i="3" s="1"/>
  <c r="E423" i="3"/>
  <c r="H423" i="3"/>
  <c r="C423" i="3" s="1"/>
  <c r="E407" i="3"/>
  <c r="H407" i="3"/>
  <c r="E399" i="3"/>
  <c r="H399" i="3"/>
  <c r="E391" i="3"/>
  <c r="H391" i="3"/>
  <c r="E383" i="3"/>
  <c r="H383" i="3"/>
  <c r="C383" i="3" s="1"/>
  <c r="E355" i="3"/>
  <c r="H355" i="3"/>
  <c r="C355" i="3" s="1"/>
  <c r="E347" i="3"/>
  <c r="H347" i="3"/>
  <c r="C347" i="3" s="1"/>
  <c r="E339" i="3"/>
  <c r="H339" i="3"/>
  <c r="E331" i="3"/>
  <c r="H331" i="3"/>
  <c r="E323" i="3"/>
  <c r="H323" i="3"/>
  <c r="E319" i="3"/>
  <c r="H319" i="3"/>
  <c r="C319" i="3" s="1"/>
  <c r="E311" i="3"/>
  <c r="H311" i="3"/>
  <c r="C311" i="3" s="1"/>
  <c r="E303" i="3"/>
  <c r="H303" i="3"/>
  <c r="C303" i="3" s="1"/>
  <c r="E295" i="3"/>
  <c r="H295" i="3"/>
  <c r="E1062" i="3"/>
  <c r="H1062" i="3"/>
  <c r="E1042" i="3"/>
  <c r="H1042" i="3"/>
  <c r="E1030" i="3"/>
  <c r="H1030" i="3"/>
  <c r="C1030" i="3" s="1"/>
  <c r="E1010" i="3"/>
  <c r="H1010" i="3"/>
  <c r="C1010" i="3" s="1"/>
  <c r="E998" i="3"/>
  <c r="H998" i="3"/>
  <c r="C998" i="3" s="1"/>
  <c r="E978" i="3"/>
  <c r="H978" i="3"/>
  <c r="E966" i="3"/>
  <c r="H966" i="3"/>
  <c r="E946" i="3"/>
  <c r="H946" i="3"/>
  <c r="E930" i="3"/>
  <c r="H930" i="3"/>
  <c r="C930" i="3" s="1"/>
  <c r="E918" i="3"/>
  <c r="H918" i="3"/>
  <c r="C918" i="3" s="1"/>
  <c r="E902" i="3"/>
  <c r="H902" i="3"/>
  <c r="C902" i="3" s="1"/>
  <c r="E870" i="3"/>
  <c r="H870" i="3"/>
  <c r="E854" i="3"/>
  <c r="H854" i="3"/>
  <c r="E842" i="3"/>
  <c r="H842" i="3"/>
  <c r="E822" i="3"/>
  <c r="H822" i="3"/>
  <c r="C822" i="3" s="1"/>
  <c r="E802" i="3"/>
  <c r="H802" i="3"/>
  <c r="C802" i="3" s="1"/>
  <c r="E774" i="3"/>
  <c r="H774" i="3"/>
  <c r="C774" i="3" s="1"/>
  <c r="E758" i="3"/>
  <c r="H758" i="3"/>
  <c r="E746" i="3"/>
  <c r="H746" i="3"/>
  <c r="E730" i="3"/>
  <c r="H730" i="3"/>
  <c r="E714" i="3"/>
  <c r="H714" i="3"/>
  <c r="C714" i="3" s="1"/>
  <c r="E702" i="3"/>
  <c r="H702" i="3"/>
  <c r="C702" i="3" s="1"/>
  <c r="E682" i="3"/>
  <c r="H682" i="3"/>
  <c r="C682" i="3" s="1"/>
  <c r="E670" i="3"/>
  <c r="H670" i="3"/>
  <c r="E650" i="3"/>
  <c r="H650" i="3"/>
  <c r="E626" i="3"/>
  <c r="H626" i="3"/>
  <c r="E582" i="3"/>
  <c r="H582" i="3"/>
  <c r="C582" i="3" s="1"/>
  <c r="E550" i="3"/>
  <c r="H550" i="3"/>
  <c r="C550" i="3" s="1"/>
  <c r="E534" i="3"/>
  <c r="H534" i="3"/>
  <c r="C534" i="3" s="1"/>
  <c r="E526" i="3"/>
  <c r="H526" i="3"/>
  <c r="E494" i="3"/>
  <c r="H494" i="3"/>
  <c r="E486" i="3"/>
  <c r="H486" i="3"/>
  <c r="E470" i="3"/>
  <c r="H470" i="3"/>
  <c r="C470" i="3" s="1"/>
  <c r="E458" i="3"/>
  <c r="H458" i="3"/>
  <c r="C458" i="3" s="1"/>
  <c r="E442" i="3"/>
  <c r="H442" i="3"/>
  <c r="C442" i="3" s="1"/>
  <c r="E426" i="3"/>
  <c r="H426" i="3"/>
  <c r="E410" i="3"/>
  <c r="H410" i="3"/>
  <c r="E386" i="3"/>
  <c r="H386" i="3"/>
  <c r="E370" i="3"/>
  <c r="H370" i="3"/>
  <c r="C370" i="3" s="1"/>
  <c r="E334" i="3"/>
  <c r="H334" i="3"/>
  <c r="C334" i="3" s="1"/>
  <c r="E322" i="3"/>
  <c r="H322" i="3"/>
  <c r="C322" i="3" s="1"/>
  <c r="E310" i="3"/>
  <c r="H310" i="3"/>
  <c r="E306" i="3"/>
  <c r="H306" i="3"/>
  <c r="E298" i="3"/>
  <c r="H298" i="3"/>
  <c r="E270" i="3"/>
  <c r="H270" i="3"/>
  <c r="C270" i="3" s="1"/>
  <c r="E292" i="3"/>
  <c r="H292" i="3"/>
  <c r="C292" i="3" s="1"/>
  <c r="E288" i="3"/>
  <c r="H288" i="3"/>
  <c r="C288" i="3" s="1"/>
  <c r="E284" i="3"/>
  <c r="H284" i="3"/>
  <c r="E280" i="3"/>
  <c r="H280" i="3"/>
  <c r="E276" i="3"/>
  <c r="H276" i="3"/>
  <c r="E272" i="3"/>
  <c r="H272" i="3"/>
  <c r="C272" i="3" s="1"/>
  <c r="E268" i="3"/>
  <c r="H268" i="3"/>
  <c r="C268" i="3" s="1"/>
  <c r="E264" i="3"/>
  <c r="H264" i="3"/>
  <c r="C264" i="3" s="1"/>
  <c r="E260" i="3"/>
  <c r="H260" i="3"/>
  <c r="E256" i="3"/>
  <c r="H256" i="3"/>
  <c r="E252" i="3"/>
  <c r="H252" i="3"/>
  <c r="E240" i="3"/>
  <c r="H240" i="3"/>
  <c r="C240" i="3" s="1"/>
  <c r="E236" i="3"/>
  <c r="H236" i="3"/>
  <c r="C236" i="3" s="1"/>
  <c r="E232" i="3"/>
  <c r="H232" i="3"/>
  <c r="C232" i="3" s="1"/>
  <c r="E228" i="3"/>
  <c r="H228" i="3"/>
  <c r="E224" i="3"/>
  <c r="H224" i="3"/>
  <c r="E220" i="3"/>
  <c r="H220" i="3"/>
  <c r="E216" i="3"/>
  <c r="H216" i="3"/>
  <c r="C216" i="3" s="1"/>
  <c r="E212" i="3"/>
  <c r="H212" i="3"/>
  <c r="C212" i="3" s="1"/>
  <c r="E208" i="3"/>
  <c r="H208" i="3"/>
  <c r="C208" i="3" s="1"/>
  <c r="E204" i="3"/>
  <c r="H204" i="3"/>
  <c r="E200" i="3"/>
  <c r="H200" i="3"/>
  <c r="E196" i="3"/>
  <c r="H196" i="3"/>
  <c r="E184" i="3"/>
  <c r="H184" i="3"/>
  <c r="C184" i="3" s="1"/>
  <c r="E176" i="3"/>
  <c r="H176" i="3"/>
  <c r="C176" i="3" s="1"/>
  <c r="E172" i="3"/>
  <c r="H172" i="3"/>
  <c r="C172" i="3" s="1"/>
  <c r="E168" i="3"/>
  <c r="H168" i="3"/>
  <c r="E164" i="3"/>
  <c r="H164" i="3"/>
  <c r="E160" i="3"/>
  <c r="H160" i="3"/>
  <c r="E156" i="3"/>
  <c r="H156" i="3"/>
  <c r="C156" i="3" s="1"/>
  <c r="E152" i="3"/>
  <c r="H152" i="3"/>
  <c r="C152" i="3" s="1"/>
  <c r="E148" i="3"/>
  <c r="H148" i="3"/>
  <c r="C148" i="3" s="1"/>
  <c r="E140" i="3"/>
  <c r="H140" i="3"/>
  <c r="E136" i="3"/>
  <c r="H136" i="3"/>
  <c r="E132" i="3"/>
  <c r="H132" i="3"/>
  <c r="E128" i="3"/>
  <c r="H128" i="3"/>
  <c r="C128" i="3" s="1"/>
  <c r="E124" i="3"/>
  <c r="H124" i="3"/>
  <c r="C124" i="3" s="1"/>
  <c r="E120" i="3"/>
  <c r="H120" i="3"/>
  <c r="C120" i="3" s="1"/>
  <c r="E112" i="3"/>
  <c r="H112" i="3"/>
  <c r="E108" i="3"/>
  <c r="H108" i="3"/>
  <c r="E104" i="3"/>
  <c r="H104" i="3"/>
  <c r="E100" i="3"/>
  <c r="H100" i="3"/>
  <c r="C100" i="3" s="1"/>
  <c r="E96" i="3"/>
  <c r="H96" i="3"/>
  <c r="C96" i="3" s="1"/>
  <c r="E92" i="3"/>
  <c r="H92" i="3"/>
  <c r="C92" i="3" s="1"/>
  <c r="E88" i="3"/>
  <c r="H88" i="3"/>
  <c r="E84" i="3"/>
  <c r="H84" i="3"/>
  <c r="E80" i="3"/>
  <c r="H80" i="3"/>
  <c r="E72" i="3"/>
  <c r="H72" i="3"/>
  <c r="C72" i="3" s="1"/>
  <c r="E68" i="3"/>
  <c r="H68" i="3"/>
  <c r="C68" i="3" s="1"/>
  <c r="E60" i="3"/>
  <c r="H60" i="3"/>
  <c r="C60" i="3" s="1"/>
  <c r="E56" i="3"/>
  <c r="H56" i="3"/>
  <c r="E52" i="3"/>
  <c r="H52" i="3"/>
  <c r="E48" i="3"/>
  <c r="H48" i="3"/>
  <c r="E44" i="3"/>
  <c r="H44" i="3"/>
  <c r="C44" i="3" s="1"/>
  <c r="E36" i="3"/>
  <c r="H36" i="3"/>
  <c r="C36" i="3" s="1"/>
  <c r="E32" i="3"/>
  <c r="H32" i="3"/>
  <c r="C32" i="3" s="1"/>
  <c r="E24" i="3"/>
  <c r="H24" i="3"/>
  <c r="E20" i="3"/>
  <c r="H20" i="3"/>
  <c r="E12" i="3"/>
  <c r="H12" i="3"/>
  <c r="S3" i="18"/>
  <c r="R1064" i="15"/>
  <c r="AL1064" i="15" s="1"/>
  <c r="R1056" i="15"/>
  <c r="AL1056" i="15" s="1"/>
  <c r="R1040" i="15"/>
  <c r="AL1040" i="15" s="1"/>
  <c r="R1032" i="15"/>
  <c r="Y1032" i="15" s="1"/>
  <c r="R1012" i="15"/>
  <c r="AL1012" i="15" s="1"/>
  <c r="R1008" i="15"/>
  <c r="AL1008" i="15" s="1"/>
  <c r="R1004" i="15"/>
  <c r="AL1004" i="15" s="1"/>
  <c r="R908" i="15"/>
  <c r="AL908" i="15" s="1"/>
  <c r="R1063" i="15"/>
  <c r="AL1063" i="15" s="1"/>
  <c r="R1055" i="15"/>
  <c r="AL1055" i="15" s="1"/>
  <c r="R1047" i="15"/>
  <c r="AL1047" i="15" s="1"/>
  <c r="R1039" i="15"/>
  <c r="Y1039" i="15" s="1"/>
  <c r="R1035" i="15"/>
  <c r="AL1035" i="15" s="1"/>
  <c r="R1027" i="15"/>
  <c r="AL1027" i="15" s="1"/>
  <c r="R1023" i="15"/>
  <c r="AL1023" i="15" s="1"/>
  <c r="R1011" i="15"/>
  <c r="AL1011" i="15" s="1"/>
  <c r="R1007" i="15"/>
  <c r="AL1007" i="15" s="1"/>
  <c r="R1003" i="15"/>
  <c r="AL1003" i="15" s="1"/>
  <c r="R911" i="15"/>
  <c r="AL911" i="15" s="1"/>
  <c r="R974" i="15"/>
  <c r="AL974" i="15" s="1"/>
  <c r="R909" i="15"/>
  <c r="AL909" i="15" s="1"/>
  <c r="G12" i="18"/>
  <c r="G23" i="18" s="1"/>
  <c r="D12" i="18"/>
  <c r="D24" i="18" s="1"/>
  <c r="K1045" i="3"/>
  <c r="K761" i="3"/>
  <c r="K725" i="3"/>
  <c r="K1035" i="3"/>
  <c r="Q14" i="19"/>
  <c r="C21" i="3"/>
  <c r="H14" i="19"/>
  <c r="D14" i="19"/>
  <c r="W14" i="19"/>
  <c r="Y14" i="19"/>
  <c r="S2" i="18"/>
  <c r="J14" i="19"/>
  <c r="S1" i="18"/>
  <c r="N14" i="19"/>
  <c r="U14" i="19"/>
  <c r="F14" i="19"/>
  <c r="E14" i="19"/>
  <c r="E15" i="19" s="1"/>
  <c r="G14" i="19"/>
  <c r="P14" i="19"/>
  <c r="L14" i="19"/>
  <c r="I14" i="19"/>
  <c r="M14" i="19"/>
  <c r="J10" i="15"/>
  <c r="J11" i="19"/>
  <c r="J12" i="19" s="1"/>
  <c r="J10" i="3"/>
  <c r="H11" i="19"/>
  <c r="L11" i="19"/>
  <c r="I1" i="8"/>
  <c r="K767" i="3"/>
  <c r="K898" i="3"/>
  <c r="K826" i="3"/>
  <c r="K473" i="3"/>
  <c r="K637" i="3"/>
  <c r="K613" i="3"/>
  <c r="K201" i="3"/>
  <c r="K735" i="3"/>
  <c r="K140" i="3"/>
  <c r="K950" i="3"/>
  <c r="K431" i="3"/>
  <c r="K850" i="3"/>
  <c r="K650" i="3"/>
  <c r="K211" i="3"/>
  <c r="K143" i="3"/>
  <c r="K966" i="3"/>
  <c r="K1061" i="3"/>
  <c r="K888" i="3"/>
  <c r="K597" i="3"/>
  <c r="K549" i="3"/>
  <c r="K38" i="3"/>
  <c r="K858" i="3"/>
  <c r="K97" i="3"/>
  <c r="C536" i="3"/>
  <c r="K56" i="3"/>
  <c r="K372" i="3"/>
  <c r="K1033" i="3"/>
  <c r="K61" i="3"/>
  <c r="K50" i="3"/>
  <c r="K323" i="3"/>
  <c r="K902" i="3"/>
  <c r="K793" i="3"/>
  <c r="R1015" i="15"/>
  <c r="R986" i="15"/>
  <c r="R978" i="15"/>
  <c r="AL978" i="15" s="1"/>
  <c r="R882" i="15"/>
  <c r="R861" i="15"/>
  <c r="R699" i="15"/>
  <c r="R683" i="15"/>
  <c r="R675" i="15"/>
  <c r="AL675" i="15" s="1"/>
  <c r="R574" i="15"/>
  <c r="R513" i="15"/>
  <c r="R508" i="15"/>
  <c r="R429" i="15"/>
  <c r="R411" i="15"/>
  <c r="R1052" i="15"/>
  <c r="AL1052" i="15" s="1"/>
  <c r="R1036" i="15"/>
  <c r="E882" i="3"/>
  <c r="R874" i="15"/>
  <c r="AL874" i="15" s="1"/>
  <c r="R866" i="15"/>
  <c r="AL866" i="15" s="1"/>
  <c r="R853" i="15"/>
  <c r="AL853" i="15" s="1"/>
  <c r="R749" i="15"/>
  <c r="R680" i="15"/>
  <c r="R664" i="15"/>
  <c r="R656" i="15"/>
  <c r="AL656" i="15" s="1"/>
  <c r="R640" i="15"/>
  <c r="R592" i="15"/>
  <c r="R555" i="15"/>
  <c r="R481" i="15"/>
  <c r="R473" i="15"/>
  <c r="R426" i="15"/>
  <c r="R416" i="15"/>
  <c r="R384" i="15"/>
  <c r="R371" i="15"/>
  <c r="R347" i="15"/>
  <c r="R292" i="15"/>
  <c r="R284" i="15"/>
  <c r="R260" i="15"/>
  <c r="R199" i="15"/>
  <c r="R191" i="15"/>
  <c r="AL191" i="15" s="1"/>
  <c r="R183" i="15"/>
  <c r="AL183" i="15" s="1"/>
  <c r="R175" i="15"/>
  <c r="R29" i="15"/>
  <c r="R1025" i="15"/>
  <c r="R996" i="15"/>
  <c r="R892" i="15"/>
  <c r="AL892" i="15" s="1"/>
  <c r="R884" i="15"/>
  <c r="C882" i="3"/>
  <c r="R733" i="15"/>
  <c r="R693" i="15"/>
  <c r="R463" i="15"/>
  <c r="AL463" i="15" s="1"/>
  <c r="R389" i="15"/>
  <c r="R381" i="15"/>
  <c r="R344" i="15"/>
  <c r="V344" i="15" s="1"/>
  <c r="R336" i="15"/>
  <c r="R294" i="15"/>
  <c r="R289" i="15"/>
  <c r="AA289" i="15" s="1"/>
  <c r="R273" i="15"/>
  <c r="R265" i="15"/>
  <c r="R188" i="15"/>
  <c r="R132" i="15"/>
  <c r="C53" i="3"/>
  <c r="R34" i="15"/>
  <c r="AL34" i="15" s="1"/>
  <c r="R26" i="15"/>
  <c r="AL26" i="15" s="1"/>
  <c r="R21" i="15"/>
  <c r="R1046" i="15"/>
  <c r="R1030" i="15"/>
  <c r="AL1030" i="15" s="1"/>
  <c r="R1022" i="15"/>
  <c r="R1014" i="15"/>
  <c r="R993" i="15"/>
  <c r="R985" i="15"/>
  <c r="AL985" i="15" s="1"/>
  <c r="R977" i="15"/>
  <c r="R969" i="15"/>
  <c r="R961" i="15"/>
  <c r="R953" i="15"/>
  <c r="R945" i="15"/>
  <c r="AL945" i="15" s="1"/>
  <c r="R937" i="15"/>
  <c r="R929" i="15"/>
  <c r="R921" i="15"/>
  <c r="R913" i="15"/>
  <c r="AL913" i="15" s="1"/>
  <c r="R905" i="15"/>
  <c r="R897" i="15"/>
  <c r="AL897" i="15" s="1"/>
  <c r="R889" i="15"/>
  <c r="R876" i="15"/>
  <c r="R868" i="15"/>
  <c r="Y868" i="15" s="1"/>
  <c r="R860" i="15"/>
  <c r="R855" i="15"/>
  <c r="R847" i="15"/>
  <c r="R839" i="15"/>
  <c r="R815" i="15"/>
  <c r="R775" i="15"/>
  <c r="R767" i="15"/>
  <c r="R759" i="15"/>
  <c r="R751" i="15"/>
  <c r="AL751" i="15" s="1"/>
  <c r="R743" i="15"/>
  <c r="R738" i="15"/>
  <c r="R730" i="15"/>
  <c r="R690" i="15"/>
  <c r="R650" i="15"/>
  <c r="AL650" i="15" s="1"/>
  <c r="R610" i="15"/>
  <c r="R586" i="15"/>
  <c r="R578" i="15"/>
  <c r="R573" i="15"/>
  <c r="R549" i="15"/>
  <c r="R541" i="15"/>
  <c r="R536" i="15"/>
  <c r="R528" i="15"/>
  <c r="R520" i="15"/>
  <c r="R507" i="15"/>
  <c r="R499" i="15"/>
  <c r="R465" i="15"/>
  <c r="AL465" i="15" s="1"/>
  <c r="R420" i="15"/>
  <c r="R402" i="15"/>
  <c r="R394" i="15"/>
  <c r="R378" i="15"/>
  <c r="R333" i="15"/>
  <c r="R270" i="15"/>
  <c r="R233" i="15"/>
  <c r="R193" i="15"/>
  <c r="R185" i="15"/>
  <c r="R177" i="15"/>
  <c r="R161" i="15"/>
  <c r="R92" i="15"/>
  <c r="AC92" i="15" s="1"/>
  <c r="R63" i="15"/>
  <c r="R39" i="15"/>
  <c r="R31" i="15"/>
  <c r="R1059" i="15"/>
  <c r="R1051" i="15"/>
  <c r="R1043" i="15"/>
  <c r="R966" i="15"/>
  <c r="AL966" i="15" s="1"/>
  <c r="R942" i="15"/>
  <c r="AL942" i="15" s="1"/>
  <c r="R934" i="15"/>
  <c r="R926" i="15"/>
  <c r="R902" i="15"/>
  <c r="R844" i="15"/>
  <c r="R836" i="15"/>
  <c r="R727" i="15"/>
  <c r="AL727" i="15" s="1"/>
  <c r="R663" i="15"/>
  <c r="R647" i="15"/>
  <c r="R639" i="15"/>
  <c r="R583" i="15"/>
  <c r="R554" i="15"/>
  <c r="R546" i="15"/>
  <c r="R441" i="15"/>
  <c r="AL441" i="15" s="1"/>
  <c r="R425" i="15"/>
  <c r="R415" i="15"/>
  <c r="R407" i="15"/>
  <c r="AL407" i="15" s="1"/>
  <c r="R399" i="15"/>
  <c r="AL399" i="15" s="1"/>
  <c r="R383" i="15"/>
  <c r="R275" i="15"/>
  <c r="R243" i="15"/>
  <c r="R238" i="15"/>
  <c r="AL238" i="15" s="1"/>
  <c r="R126" i="15"/>
  <c r="AL126" i="15" s="1"/>
  <c r="R105" i="15"/>
  <c r="R97" i="15"/>
  <c r="R89" i="15"/>
  <c r="R76" i="15"/>
  <c r="AL76" i="15" s="1"/>
  <c r="R68" i="15"/>
  <c r="W68" i="15" s="1"/>
  <c r="R60" i="15"/>
  <c r="R52" i="15"/>
  <c r="R995" i="15"/>
  <c r="R955" i="15"/>
  <c r="R939" i="15"/>
  <c r="R883" i="15"/>
  <c r="R801" i="15"/>
  <c r="R740" i="15"/>
  <c r="R724" i="15"/>
  <c r="AL724" i="15" s="1"/>
  <c r="R700" i="15"/>
  <c r="R692" i="15"/>
  <c r="AC692" i="15" s="1"/>
  <c r="R684" i="15"/>
  <c r="R676" i="15"/>
  <c r="R660" i="15"/>
  <c r="R636" i="15"/>
  <c r="R596" i="15"/>
  <c r="X596" i="15" s="1"/>
  <c r="R477" i="15"/>
  <c r="R446" i="15"/>
  <c r="AL446" i="15" s="1"/>
  <c r="R438" i="15"/>
  <c r="K419" i="3"/>
  <c r="R404" i="15"/>
  <c r="X404" i="15" s="1"/>
  <c r="R359" i="15"/>
  <c r="R351" i="15"/>
  <c r="R343" i="15"/>
  <c r="AL343" i="15" s="1"/>
  <c r="R322" i="15"/>
  <c r="R314" i="15"/>
  <c r="R248" i="15"/>
  <c r="R171" i="15"/>
  <c r="R131" i="15"/>
  <c r="R102" i="15"/>
  <c r="R94" i="15"/>
  <c r="C83" i="3"/>
  <c r="R1045" i="15"/>
  <c r="R1037" i="15"/>
  <c r="R1021" i="15"/>
  <c r="R1000" i="15"/>
  <c r="R968" i="15"/>
  <c r="R944" i="15"/>
  <c r="AL944" i="15" s="1"/>
  <c r="R936" i="15"/>
  <c r="AL936" i="15" s="1"/>
  <c r="R928" i="15"/>
  <c r="R920" i="15"/>
  <c r="AL920" i="15" s="1"/>
  <c r="R912" i="15"/>
  <c r="R904" i="15"/>
  <c r="R867" i="15"/>
  <c r="R830" i="15"/>
  <c r="R822" i="15"/>
  <c r="R750" i="15"/>
  <c r="AL750" i="15" s="1"/>
  <c r="R742" i="15"/>
  <c r="R729" i="15"/>
  <c r="R721" i="15"/>
  <c r="C466" i="3"/>
  <c r="R459" i="15"/>
  <c r="AL459" i="15" s="1"/>
  <c r="R443" i="15"/>
  <c r="R393" i="15"/>
  <c r="R385" i="15"/>
  <c r="R311" i="15"/>
  <c r="R303" i="15"/>
  <c r="R285" i="15"/>
  <c r="AL285" i="15" s="1"/>
  <c r="R168" i="15"/>
  <c r="AL168" i="15" s="1"/>
  <c r="R160" i="15"/>
  <c r="R152" i="15"/>
  <c r="R136" i="15"/>
  <c r="R120" i="15"/>
  <c r="AL120" i="15" s="1"/>
  <c r="R107" i="15"/>
  <c r="R99" i="15"/>
  <c r="R70" i="15"/>
  <c r="R22" i="15"/>
  <c r="R1048" i="15"/>
  <c r="AL1048" i="15" s="1"/>
  <c r="R1019" i="15"/>
  <c r="AL1019" i="15" s="1"/>
  <c r="R998" i="15"/>
  <c r="R990" i="15"/>
  <c r="AL990" i="15" s="1"/>
  <c r="R982" i="15"/>
  <c r="AL982" i="15" s="1"/>
  <c r="R950" i="15"/>
  <c r="AL950" i="15" s="1"/>
  <c r="R566" i="15"/>
  <c r="R558" i="15"/>
  <c r="AL558" i="15" s="1"/>
  <c r="R550" i="15"/>
  <c r="E250" i="3"/>
  <c r="C250" i="3"/>
  <c r="R226" i="15"/>
  <c r="AL226" i="15" s="1"/>
  <c r="R218" i="15"/>
  <c r="R1066" i="15"/>
  <c r="R1053" i="15"/>
  <c r="R1029" i="15"/>
  <c r="R1024" i="15"/>
  <c r="AL1024" i="15" s="1"/>
  <c r="R1016" i="15"/>
  <c r="AL1016" i="15" s="1"/>
  <c r="R987" i="15"/>
  <c r="R979" i="15"/>
  <c r="R947" i="15"/>
  <c r="R931" i="15"/>
  <c r="R923" i="15"/>
  <c r="AL923" i="15" s="1"/>
  <c r="R915" i="15"/>
  <c r="R907" i="15"/>
  <c r="R899" i="15"/>
  <c r="R894" i="15"/>
  <c r="AL894" i="15" s="1"/>
  <c r="R886" i="15"/>
  <c r="R879" i="15"/>
  <c r="R871" i="15"/>
  <c r="R863" i="15"/>
  <c r="R858" i="15"/>
  <c r="R850" i="15"/>
  <c r="R845" i="15"/>
  <c r="R837" i="15"/>
  <c r="R829" i="15"/>
  <c r="R821" i="15"/>
  <c r="AL821" i="15" s="1"/>
  <c r="R813" i="15"/>
  <c r="R252" i="15"/>
  <c r="R281" i="15"/>
  <c r="AL281" i="15" s="1"/>
  <c r="R1031" i="15"/>
  <c r="R1026" i="15"/>
  <c r="AL1026" i="15" s="1"/>
  <c r="R1018" i="15"/>
  <c r="R997" i="15"/>
  <c r="R989" i="15"/>
  <c r="R981" i="15"/>
  <c r="AL981" i="15" s="1"/>
  <c r="R973" i="15"/>
  <c r="R965" i="15"/>
  <c r="R949" i="15"/>
  <c r="R941" i="15"/>
  <c r="R933" i="15"/>
  <c r="R925" i="15"/>
  <c r="R917" i="15"/>
  <c r="R901" i="15"/>
  <c r="R896" i="15"/>
  <c r="R888" i="15"/>
  <c r="R881" i="15"/>
  <c r="R831" i="15"/>
  <c r="AL831" i="15" s="1"/>
  <c r="R823" i="15"/>
  <c r="R807" i="15"/>
  <c r="R799" i="15"/>
  <c r="AL799" i="15" s="1"/>
  <c r="R960" i="15"/>
  <c r="R1060" i="15"/>
  <c r="R1044" i="15"/>
  <c r="R970" i="15"/>
  <c r="R946" i="15"/>
  <c r="AL946" i="15" s="1"/>
  <c r="R938" i="15"/>
  <c r="R930" i="15"/>
  <c r="AL930" i="15" s="1"/>
  <c r="R922" i="15"/>
  <c r="R914" i="15"/>
  <c r="R906" i="15"/>
  <c r="AL906" i="15" s="1"/>
  <c r="R893" i="15"/>
  <c r="R885" i="15"/>
  <c r="AL885" i="15" s="1"/>
  <c r="C881" i="3"/>
  <c r="R870" i="15"/>
  <c r="AL870" i="15" s="1"/>
  <c r="R862" i="15"/>
  <c r="R857" i="15"/>
  <c r="R828" i="15"/>
  <c r="R820" i="15"/>
  <c r="R812" i="15"/>
  <c r="R1057" i="15"/>
  <c r="R1049" i="15"/>
  <c r="R1041" i="15"/>
  <c r="R1033" i="15"/>
  <c r="AL1033" i="15" s="1"/>
  <c r="R1028" i="15"/>
  <c r="R1020" i="15"/>
  <c r="R999" i="15"/>
  <c r="R991" i="15"/>
  <c r="R983" i="15"/>
  <c r="AL983" i="15" s="1"/>
  <c r="R975" i="15"/>
  <c r="AL975" i="15" s="1"/>
  <c r="R967" i="15"/>
  <c r="R959" i="15"/>
  <c r="AL959" i="15" s="1"/>
  <c r="R951" i="15"/>
  <c r="R943" i="15"/>
  <c r="R935" i="15"/>
  <c r="R927" i="15"/>
  <c r="AL927" i="15" s="1"/>
  <c r="R919" i="15"/>
  <c r="R903" i="15"/>
  <c r="AL903" i="15" s="1"/>
  <c r="R890" i="15"/>
  <c r="R875" i="15"/>
  <c r="R854" i="15"/>
  <c r="E849" i="3"/>
  <c r="C849" i="3"/>
  <c r="R841" i="15"/>
  <c r="R833" i="15"/>
  <c r="R825" i="15"/>
  <c r="R817" i="15"/>
  <c r="R123" i="15"/>
  <c r="AL123" i="15" s="1"/>
  <c r="E749" i="3"/>
  <c r="C749" i="3"/>
  <c r="C10" i="3"/>
  <c r="R1054" i="15"/>
  <c r="R1038" i="15"/>
  <c r="AL1038" i="15" s="1"/>
  <c r="R972" i="15"/>
  <c r="R956" i="15"/>
  <c r="R940" i="15"/>
  <c r="AL940" i="15" s="1"/>
  <c r="R932" i="15"/>
  <c r="R924" i="15"/>
  <c r="AL924" i="15" s="1"/>
  <c r="R916" i="15"/>
  <c r="AL916" i="15" s="1"/>
  <c r="R900" i="15"/>
  <c r="R895" i="15"/>
  <c r="AL895" i="15" s="1"/>
  <c r="R887" i="15"/>
  <c r="R880" i="15"/>
  <c r="R872" i="15"/>
  <c r="R864" i="15"/>
  <c r="R859" i="15"/>
  <c r="R851" i="15"/>
  <c r="R846" i="15"/>
  <c r="AL846" i="15" s="1"/>
  <c r="R838" i="15"/>
  <c r="E171" i="3"/>
  <c r="C171" i="3"/>
  <c r="R144" i="15"/>
  <c r="R764" i="15"/>
  <c r="R722" i="15"/>
  <c r="R677" i="15"/>
  <c r="R653" i="15"/>
  <c r="R624" i="15"/>
  <c r="AL624" i="15" s="1"/>
  <c r="R608" i="15"/>
  <c r="R584" i="15"/>
  <c r="R576" i="15"/>
  <c r="R571" i="15"/>
  <c r="R563" i="15"/>
  <c r="AL563" i="15" s="1"/>
  <c r="R547" i="15"/>
  <c r="R521" i="15"/>
  <c r="R500" i="15"/>
  <c r="AA500" i="15" s="1"/>
  <c r="R487" i="15"/>
  <c r="R471" i="15"/>
  <c r="AL471" i="15" s="1"/>
  <c r="R456" i="15"/>
  <c r="R430" i="15"/>
  <c r="AL430" i="15" s="1"/>
  <c r="R417" i="15"/>
  <c r="R412" i="15"/>
  <c r="R391" i="15"/>
  <c r="R386" i="15"/>
  <c r="AL386" i="15" s="1"/>
  <c r="R373" i="15"/>
  <c r="R365" i="15"/>
  <c r="R357" i="15"/>
  <c r="R349" i="15"/>
  <c r="R341" i="15"/>
  <c r="W341" i="15" s="1"/>
  <c r="R325" i="15"/>
  <c r="W325" i="15" s="1"/>
  <c r="R320" i="15"/>
  <c r="R312" i="15"/>
  <c r="R304" i="15"/>
  <c r="AL304" i="15" s="1"/>
  <c r="R286" i="15"/>
  <c r="AB286" i="15" s="1"/>
  <c r="R278" i="15"/>
  <c r="R262" i="15"/>
  <c r="R257" i="15"/>
  <c r="R244" i="15"/>
  <c r="R239" i="15"/>
  <c r="AL239" i="15" s="1"/>
  <c r="R231" i="15"/>
  <c r="R223" i="15"/>
  <c r="R215" i="15"/>
  <c r="AL215" i="15" s="1"/>
  <c r="R207" i="15"/>
  <c r="R141" i="15"/>
  <c r="R128" i="15"/>
  <c r="R86" i="15"/>
  <c r="R81" i="15"/>
  <c r="R73" i="15"/>
  <c r="R65" i="15"/>
  <c r="R44" i="15"/>
  <c r="R814" i="15"/>
  <c r="R806" i="15"/>
  <c r="AL806" i="15" s="1"/>
  <c r="R798" i="15"/>
  <c r="R769" i="15"/>
  <c r="R761" i="15"/>
  <c r="R753" i="15"/>
  <c r="AC753" i="15" s="1"/>
  <c r="R748" i="15"/>
  <c r="R735" i="15"/>
  <c r="AL735" i="15" s="1"/>
  <c r="C700" i="3"/>
  <c r="R698" i="15"/>
  <c r="R682" i="15"/>
  <c r="R674" i="15"/>
  <c r="R666" i="15"/>
  <c r="R658" i="15"/>
  <c r="R637" i="15"/>
  <c r="R629" i="15"/>
  <c r="R613" i="15"/>
  <c r="AL613" i="15" s="1"/>
  <c r="R597" i="15"/>
  <c r="R589" i="15"/>
  <c r="R581" i="15"/>
  <c r="R568" i="15"/>
  <c r="AL568" i="15" s="1"/>
  <c r="R560" i="15"/>
  <c r="AL560" i="15" s="1"/>
  <c r="R552" i="15"/>
  <c r="R544" i="15"/>
  <c r="R539" i="15"/>
  <c r="AL539" i="15" s="1"/>
  <c r="R534" i="15"/>
  <c r="AL534" i="15" s="1"/>
  <c r="R518" i="15"/>
  <c r="R505" i="15"/>
  <c r="R497" i="15"/>
  <c r="R484" i="15"/>
  <c r="R476" i="15"/>
  <c r="AL476" i="15" s="1"/>
  <c r="R466" i="15"/>
  <c r="R461" i="15"/>
  <c r="R453" i="15"/>
  <c r="AL453" i="15" s="1"/>
  <c r="R448" i="15"/>
  <c r="R435" i="15"/>
  <c r="R427" i="15"/>
  <c r="R396" i="15"/>
  <c r="AL396" i="15" s="1"/>
  <c r="R375" i="15"/>
  <c r="R370" i="15"/>
  <c r="R362" i="15"/>
  <c r="AL362" i="15" s="1"/>
  <c r="R354" i="15"/>
  <c r="AL354" i="15" s="1"/>
  <c r="R346" i="15"/>
  <c r="R338" i="15"/>
  <c r="R330" i="15"/>
  <c r="R317" i="15"/>
  <c r="R309" i="15"/>
  <c r="AL309" i="15" s="1"/>
  <c r="R301" i="15"/>
  <c r="R296" i="15"/>
  <c r="AL296" i="15" s="1"/>
  <c r="R291" i="15"/>
  <c r="R283" i="15"/>
  <c r="R267" i="15"/>
  <c r="R254" i="15"/>
  <c r="R249" i="15"/>
  <c r="R241" i="15"/>
  <c r="R236" i="15"/>
  <c r="R228" i="15"/>
  <c r="R220" i="15"/>
  <c r="R212" i="15"/>
  <c r="AL212" i="15" s="1"/>
  <c r="R204" i="15"/>
  <c r="R196" i="15"/>
  <c r="AL196" i="15" s="1"/>
  <c r="R180" i="15"/>
  <c r="R170" i="15"/>
  <c r="R162" i="15"/>
  <c r="R154" i="15"/>
  <c r="R146" i="15"/>
  <c r="R138" i="15"/>
  <c r="R133" i="15"/>
  <c r="R125" i="15"/>
  <c r="R117" i="15"/>
  <c r="R112" i="15"/>
  <c r="R104" i="15"/>
  <c r="AL104" i="15" s="1"/>
  <c r="R91" i="15"/>
  <c r="R78" i="15"/>
  <c r="AL78" i="15" s="1"/>
  <c r="R62" i="15"/>
  <c r="R54" i="15"/>
  <c r="R46" i="15"/>
  <c r="R41" i="15"/>
  <c r="R36" i="15"/>
  <c r="R28" i="15"/>
  <c r="K25" i="3"/>
  <c r="R774" i="15"/>
  <c r="R766" i="15"/>
  <c r="R758" i="15"/>
  <c r="R745" i="15"/>
  <c r="R732" i="15"/>
  <c r="AL732" i="15" s="1"/>
  <c r="R671" i="15"/>
  <c r="AL671" i="15" s="1"/>
  <c r="R642" i="15"/>
  <c r="R634" i="15"/>
  <c r="R626" i="15"/>
  <c r="AL626" i="15" s="1"/>
  <c r="R602" i="15"/>
  <c r="R594" i="15"/>
  <c r="AL594" i="15" s="1"/>
  <c r="R565" i="15"/>
  <c r="R557" i="15"/>
  <c r="R510" i="15"/>
  <c r="R489" i="15"/>
  <c r="R468" i="15"/>
  <c r="AC468" i="15" s="1"/>
  <c r="R440" i="15"/>
  <c r="AL440" i="15" s="1"/>
  <c r="R424" i="15"/>
  <c r="R419" i="15"/>
  <c r="R414" i="15"/>
  <c r="R401" i="15"/>
  <c r="Y401" i="15" s="1"/>
  <c r="R388" i="15"/>
  <c r="R380" i="15"/>
  <c r="R367" i="15"/>
  <c r="R335" i="15"/>
  <c r="R327" i="15"/>
  <c r="R306" i="15"/>
  <c r="AL306" i="15" s="1"/>
  <c r="R298" i="15"/>
  <c r="AL298" i="15" s="1"/>
  <c r="R288" i="15"/>
  <c r="R280" i="15"/>
  <c r="R272" i="15"/>
  <c r="R264" i="15"/>
  <c r="R259" i="15"/>
  <c r="R251" i="15"/>
  <c r="R246" i="15"/>
  <c r="R225" i="15"/>
  <c r="AL225" i="15" s="1"/>
  <c r="R217" i="15"/>
  <c r="R209" i="15"/>
  <c r="R201" i="15"/>
  <c r="AL201" i="15" s="1"/>
  <c r="R172" i="15"/>
  <c r="R167" i="15"/>
  <c r="R159" i="15"/>
  <c r="R151" i="15"/>
  <c r="AL151" i="15" s="1"/>
  <c r="R143" i="15"/>
  <c r="AL143" i="15" s="1"/>
  <c r="R130" i="15"/>
  <c r="R122" i="15"/>
  <c r="R114" i="15"/>
  <c r="AL114" i="15" s="1"/>
  <c r="R109" i="15"/>
  <c r="R101" i="15"/>
  <c r="AL101" i="15" s="1"/>
  <c r="K98" i="3"/>
  <c r="R96" i="15"/>
  <c r="AL96" i="15" s="1"/>
  <c r="R88" i="15"/>
  <c r="R83" i="15"/>
  <c r="R75" i="15"/>
  <c r="AL75" i="15" s="1"/>
  <c r="R67" i="15"/>
  <c r="R59" i="15"/>
  <c r="C54" i="3"/>
  <c r="R51" i="15"/>
  <c r="R38" i="15"/>
  <c r="R33" i="15"/>
  <c r="C25" i="3"/>
  <c r="R13" i="15"/>
  <c r="U13" i="15" s="1"/>
  <c r="R652" i="15"/>
  <c r="R562" i="15"/>
  <c r="R491" i="15"/>
  <c r="R390" i="15"/>
  <c r="AL390" i="15" s="1"/>
  <c r="R372" i="15"/>
  <c r="R356" i="15"/>
  <c r="R340" i="15"/>
  <c r="R324" i="15"/>
  <c r="V324" i="15" s="1"/>
  <c r="R319" i="15"/>
  <c r="R293" i="15"/>
  <c r="AL293" i="15" s="1"/>
  <c r="R277" i="15"/>
  <c r="R269" i="15"/>
  <c r="R261" i="15"/>
  <c r="AL261" i="15" s="1"/>
  <c r="R256" i="15"/>
  <c r="R230" i="15"/>
  <c r="R222" i="15"/>
  <c r="R214" i="15"/>
  <c r="R206" i="15"/>
  <c r="AL206" i="15" s="1"/>
  <c r="R198" i="15"/>
  <c r="R190" i="15"/>
  <c r="R182" i="15"/>
  <c r="R174" i="15"/>
  <c r="AL174" i="15" s="1"/>
  <c r="R164" i="15"/>
  <c r="R156" i="15"/>
  <c r="R148" i="15"/>
  <c r="R140" i="15"/>
  <c r="R135" i="15"/>
  <c r="R127" i="15"/>
  <c r="R119" i="15"/>
  <c r="AL119" i="15" s="1"/>
  <c r="R106" i="15"/>
  <c r="R93" i="15"/>
  <c r="R85" i="15"/>
  <c r="R80" i="15"/>
  <c r="R72" i="15"/>
  <c r="R64" i="15"/>
  <c r="R56" i="15"/>
  <c r="R48" i="15"/>
  <c r="R43" i="15"/>
  <c r="AL43" i="15" s="1"/>
  <c r="R30" i="15"/>
  <c r="R760" i="15"/>
  <c r="R752" i="15"/>
  <c r="AL752" i="15" s="1"/>
  <c r="R747" i="15"/>
  <c r="R702" i="15"/>
  <c r="R697" i="15"/>
  <c r="R681" i="15"/>
  <c r="R673" i="15"/>
  <c r="R665" i="15"/>
  <c r="AL665" i="15" s="1"/>
  <c r="R657" i="15"/>
  <c r="AL657" i="15" s="1"/>
  <c r="R649" i="15"/>
  <c r="R644" i="15"/>
  <c r="R628" i="15"/>
  <c r="Y628" i="15" s="1"/>
  <c r="R612" i="15"/>
  <c r="R604" i="15"/>
  <c r="R588" i="15"/>
  <c r="AL588" i="15" s="1"/>
  <c r="R580" i="15"/>
  <c r="AL580" i="15" s="1"/>
  <c r="R575" i="15"/>
  <c r="R567" i="15"/>
  <c r="AL567" i="15" s="1"/>
  <c r="R559" i="15"/>
  <c r="AL559" i="15" s="1"/>
  <c r="R551" i="15"/>
  <c r="AL551" i="15" s="1"/>
  <c r="R543" i="15"/>
  <c r="R538" i="15"/>
  <c r="R533" i="15"/>
  <c r="R525" i="15"/>
  <c r="R517" i="15"/>
  <c r="R504" i="15"/>
  <c r="R496" i="15"/>
  <c r="AL496" i="15" s="1"/>
  <c r="R483" i="15"/>
  <c r="R475" i="15"/>
  <c r="R460" i="15"/>
  <c r="AL460" i="15" s="1"/>
  <c r="R452" i="15"/>
  <c r="AL452" i="15" s="1"/>
  <c r="R447" i="15"/>
  <c r="R434" i="15"/>
  <c r="R408" i="15"/>
  <c r="R395" i="15"/>
  <c r="R382" i="15"/>
  <c r="R369" i="15"/>
  <c r="R361" i="15"/>
  <c r="R353" i="15"/>
  <c r="R345" i="15"/>
  <c r="R337" i="15"/>
  <c r="R329" i="15"/>
  <c r="AL329" i="15" s="1"/>
  <c r="R316" i="15"/>
  <c r="R295" i="15"/>
  <c r="R290" i="15"/>
  <c r="R282" i="15"/>
  <c r="R274" i="15"/>
  <c r="R253" i="15"/>
  <c r="R235" i="15"/>
  <c r="AL235" i="15" s="1"/>
  <c r="R227" i="15"/>
  <c r="R219" i="15"/>
  <c r="R211" i="15"/>
  <c r="R203" i="15"/>
  <c r="R195" i="15"/>
  <c r="R187" i="15"/>
  <c r="R179" i="15"/>
  <c r="R169" i="15"/>
  <c r="R153" i="15"/>
  <c r="R145" i="15"/>
  <c r="R124" i="15"/>
  <c r="R116" i="15"/>
  <c r="R111" i="15"/>
  <c r="R103" i="15"/>
  <c r="R98" i="15"/>
  <c r="AL98" i="15" s="1"/>
  <c r="R90" i="15"/>
  <c r="R77" i="15"/>
  <c r="R69" i="15"/>
  <c r="AL69" i="15" s="1"/>
  <c r="R61" i="15"/>
  <c r="AL61" i="15" s="1"/>
  <c r="R53" i="15"/>
  <c r="R40" i="15"/>
  <c r="R35" i="15"/>
  <c r="R15" i="15"/>
  <c r="AL15" i="15" s="1"/>
  <c r="R873" i="15"/>
  <c r="R865" i="15"/>
  <c r="R852" i="15"/>
  <c r="R842" i="15"/>
  <c r="R834" i="15"/>
  <c r="R826" i="15"/>
  <c r="R818" i="15"/>
  <c r="R802" i="15"/>
  <c r="R794" i="15"/>
  <c r="R773" i="15"/>
  <c r="R765" i="15"/>
  <c r="R744" i="15"/>
  <c r="AA744" i="15" s="1"/>
  <c r="R739" i="15"/>
  <c r="R731" i="15"/>
  <c r="R723" i="15"/>
  <c r="R707" i="15"/>
  <c r="AL707" i="15" s="1"/>
  <c r="R694" i="15"/>
  <c r="R686" i="15"/>
  <c r="AL686" i="15" s="1"/>
  <c r="R678" i="15"/>
  <c r="R670" i="15"/>
  <c r="R654" i="15"/>
  <c r="AL654" i="15" s="1"/>
  <c r="R646" i="15"/>
  <c r="R641" i="15"/>
  <c r="R633" i="15"/>
  <c r="R625" i="15"/>
  <c r="AA625" i="15" s="1"/>
  <c r="R609" i="15"/>
  <c r="AL609" i="15" s="1"/>
  <c r="R601" i="15"/>
  <c r="R593" i="15"/>
  <c r="AC593" i="15" s="1"/>
  <c r="R585" i="15"/>
  <c r="R577" i="15"/>
  <c r="R572" i="15"/>
  <c r="AL572" i="15" s="1"/>
  <c r="R564" i="15"/>
  <c r="AA564" i="15" s="1"/>
  <c r="R556" i="15"/>
  <c r="R548" i="15"/>
  <c r="R530" i="15"/>
  <c r="R522" i="15"/>
  <c r="R514" i="15"/>
  <c r="AL514" i="15" s="1"/>
  <c r="R509" i="15"/>
  <c r="R501" i="15"/>
  <c r="R493" i="15"/>
  <c r="R488" i="15"/>
  <c r="R480" i="15"/>
  <c r="R472" i="15"/>
  <c r="R467" i="15"/>
  <c r="AL467" i="15" s="1"/>
  <c r="R457" i="15"/>
  <c r="R444" i="15"/>
  <c r="R439" i="15"/>
  <c r="AL439" i="15" s="1"/>
  <c r="R431" i="15"/>
  <c r="R423" i="15"/>
  <c r="R418" i="15"/>
  <c r="R413" i="15"/>
  <c r="R405" i="15"/>
  <c r="R400" i="15"/>
  <c r="AL400" i="15" s="1"/>
  <c r="R392" i="15"/>
  <c r="K389" i="3"/>
  <c r="R387" i="15"/>
  <c r="R379" i="15"/>
  <c r="R374" i="15"/>
  <c r="R366" i="15"/>
  <c r="AL366" i="15" s="1"/>
  <c r="R358" i="15"/>
  <c r="R350" i="15"/>
  <c r="R342" i="15"/>
  <c r="R334" i="15"/>
  <c r="AL334" i="15" s="1"/>
  <c r="R326" i="15"/>
  <c r="R321" i="15"/>
  <c r="R313" i="15"/>
  <c r="R305" i="15"/>
  <c r="AL305" i="15" s="1"/>
  <c r="R297" i="15"/>
  <c r="R287" i="15"/>
  <c r="R279" i="15"/>
  <c r="AL279" i="15" s="1"/>
  <c r="R271" i="15"/>
  <c r="R263" i="15"/>
  <c r="C260" i="3"/>
  <c r="R258" i="15"/>
  <c r="AL258" i="15" s="1"/>
  <c r="R245" i="15"/>
  <c r="AL245" i="15" s="1"/>
  <c r="R240" i="15"/>
  <c r="R232" i="15"/>
  <c r="R224" i="15"/>
  <c r="R216" i="15"/>
  <c r="R208" i="15"/>
  <c r="R200" i="15"/>
  <c r="R192" i="15"/>
  <c r="R184" i="15"/>
  <c r="R176" i="15"/>
  <c r="AL176" i="15" s="1"/>
  <c r="K173" i="3"/>
  <c r="R166" i="15"/>
  <c r="AL166" i="15" s="1"/>
  <c r="R158" i="15"/>
  <c r="AL158" i="15" s="1"/>
  <c r="R150" i="15"/>
  <c r="R142" i="15"/>
  <c r="AL142" i="15" s="1"/>
  <c r="R137" i="15"/>
  <c r="AL137" i="15" s="1"/>
  <c r="R129" i="15"/>
  <c r="R121" i="15"/>
  <c r="R108" i="15"/>
  <c r="R100" i="15"/>
  <c r="AL100" i="15" s="1"/>
  <c r="R95" i="15"/>
  <c r="R87" i="15"/>
  <c r="R82" i="15"/>
  <c r="R74" i="15"/>
  <c r="R66" i="15"/>
  <c r="R58" i="15"/>
  <c r="AL58" i="15" s="1"/>
  <c r="R50" i="15"/>
  <c r="R45" i="15"/>
  <c r="AL45" i="15" s="1"/>
  <c r="R32" i="15"/>
  <c r="AL32" i="15" s="1"/>
  <c r="R20" i="15"/>
  <c r="R770" i="15"/>
  <c r="R762" i="15"/>
  <c r="R741" i="15"/>
  <c r="V741" i="15" s="1"/>
  <c r="R736" i="15"/>
  <c r="AL736" i="15" s="1"/>
  <c r="R691" i="15"/>
  <c r="AL691" i="15" s="1"/>
  <c r="R667" i="15"/>
  <c r="R659" i="15"/>
  <c r="R651" i="15"/>
  <c r="R630" i="15"/>
  <c r="R614" i="15"/>
  <c r="AL614" i="15" s="1"/>
  <c r="R598" i="15"/>
  <c r="R590" i="15"/>
  <c r="AL590" i="15" s="1"/>
  <c r="R561" i="15"/>
  <c r="V561" i="15" s="1"/>
  <c r="R553" i="15"/>
  <c r="R540" i="15"/>
  <c r="R527" i="15"/>
  <c r="R519" i="15"/>
  <c r="AL519" i="15" s="1"/>
  <c r="R506" i="15"/>
  <c r="R498" i="15"/>
  <c r="R490" i="15"/>
  <c r="R485" i="15"/>
  <c r="AL485" i="15" s="1"/>
  <c r="R469" i="15"/>
  <c r="R462" i="15"/>
  <c r="AL462" i="15" s="1"/>
  <c r="R454" i="15"/>
  <c r="R436" i="15"/>
  <c r="R428" i="15"/>
  <c r="R410" i="15"/>
  <c r="R397" i="15"/>
  <c r="R376" i="15"/>
  <c r="AL376" i="15" s="1"/>
  <c r="R363" i="15"/>
  <c r="AL363" i="15" s="1"/>
  <c r="R355" i="15"/>
  <c r="AL355" i="15" s="1"/>
  <c r="R339" i="15"/>
  <c r="R331" i="15"/>
  <c r="R323" i="15"/>
  <c r="R318" i="15"/>
  <c r="R310" i="15"/>
  <c r="R302" i="15"/>
  <c r="AL302" i="15" s="1"/>
  <c r="R276" i="15"/>
  <c r="R268" i="15"/>
  <c r="R255" i="15"/>
  <c r="R250" i="15"/>
  <c r="R242" i="15"/>
  <c r="AL242" i="15" s="1"/>
  <c r="R237" i="15"/>
  <c r="R229" i="15"/>
  <c r="R221" i="15"/>
  <c r="R213" i="15"/>
  <c r="R205" i="15"/>
  <c r="R189" i="15"/>
  <c r="R163" i="15"/>
  <c r="R155" i="15"/>
  <c r="R147" i="15"/>
  <c r="R139" i="15"/>
  <c r="AL139" i="15" s="1"/>
  <c r="R134" i="15"/>
  <c r="R118" i="15"/>
  <c r="R84" i="15"/>
  <c r="R79" i="15"/>
  <c r="AL79" i="15" s="1"/>
  <c r="R71" i="15"/>
  <c r="R55" i="15"/>
  <c r="R47" i="15"/>
  <c r="AL47" i="15" s="1"/>
  <c r="R42" i="15"/>
  <c r="R37" i="15"/>
  <c r="AL37" i="15" s="1"/>
  <c r="C410" i="3"/>
  <c r="C306" i="3"/>
  <c r="C252" i="3"/>
  <c r="E53" i="3"/>
  <c r="C45" i="3"/>
  <c r="C814" i="3"/>
  <c r="C310" i="3"/>
  <c r="C69" i="3"/>
  <c r="C542" i="3"/>
  <c r="C427" i="3"/>
  <c r="C67" i="3"/>
  <c r="C447" i="3"/>
  <c r="C24" i="3"/>
  <c r="N56" i="3"/>
  <c r="E881" i="3"/>
  <c r="C389" i="3"/>
  <c r="C256" i="3"/>
  <c r="C112" i="3"/>
  <c r="E54" i="3"/>
  <c r="N793" i="3"/>
  <c r="K515" i="3"/>
  <c r="K242" i="3"/>
  <c r="K864" i="3"/>
  <c r="K882" i="3"/>
  <c r="E10" i="3"/>
  <c r="C874" i="3"/>
  <c r="K993" i="3"/>
  <c r="K822" i="3"/>
  <c r="C743" i="3"/>
  <c r="C451" i="3"/>
  <c r="K243" i="3"/>
  <c r="K70" i="3"/>
  <c r="C529" i="3"/>
  <c r="C483" i="3"/>
  <c r="C241" i="3"/>
  <c r="C70" i="3"/>
  <c r="G308" i="24"/>
  <c r="P110" i="24"/>
  <c r="C314" i="24"/>
  <c r="P107" i="24"/>
  <c r="N312" i="24"/>
  <c r="N313" i="24"/>
  <c r="K1043" i="3"/>
  <c r="P108" i="24"/>
  <c r="N308" i="24"/>
  <c r="P111" i="24"/>
  <c r="N311" i="24"/>
  <c r="P109" i="24"/>
  <c r="N309" i="24"/>
  <c r="K904" i="3"/>
  <c r="K658" i="3"/>
  <c r="K492" i="3"/>
  <c r="K174" i="3"/>
  <c r="K927" i="3"/>
  <c r="K249" i="3"/>
  <c r="K449" i="3"/>
  <c r="K977" i="3"/>
  <c r="K178" i="3"/>
  <c r="K944" i="3"/>
  <c r="K784" i="3"/>
  <c r="K693" i="3"/>
  <c r="K541" i="3"/>
  <c r="K363" i="3"/>
  <c r="K4" i="15"/>
  <c r="I1008" i="15"/>
  <c r="I1005" i="15"/>
  <c r="I848" i="15"/>
  <c r="Z848" i="15" s="1"/>
  <c r="I752" i="15"/>
  <c r="Z752" i="15" s="1"/>
  <c r="I749" i="15"/>
  <c r="AD749" i="15" s="1"/>
  <c r="I740" i="15"/>
  <c r="I737" i="15"/>
  <c r="I728" i="15"/>
  <c r="AC728" i="15" s="1"/>
  <c r="I725" i="15"/>
  <c r="X725" i="15" s="1"/>
  <c r="I680" i="15"/>
  <c r="I677" i="15"/>
  <c r="AD677" i="15" s="1"/>
  <c r="I648" i="15"/>
  <c r="W648" i="15" s="1"/>
  <c r="I645" i="15"/>
  <c r="V645" i="15" s="1"/>
  <c r="I616" i="15"/>
  <c r="W616" i="15" s="1"/>
  <c r="I613" i="15"/>
  <c r="I584" i="15"/>
  <c r="AE584" i="15" s="1"/>
  <c r="I581" i="15"/>
  <c r="AE581" i="15" s="1"/>
  <c r="I552" i="15"/>
  <c r="AE552" i="15" s="1"/>
  <c r="I549" i="15"/>
  <c r="AD549" i="15" s="1"/>
  <c r="I520" i="15"/>
  <c r="AD520" i="15" s="1"/>
  <c r="I517" i="15"/>
  <c r="AD517" i="15" s="1"/>
  <c r="I488" i="15"/>
  <c r="I485" i="15"/>
  <c r="I456" i="15"/>
  <c r="I453" i="15"/>
  <c r="I424" i="15"/>
  <c r="I421" i="15"/>
  <c r="AD421" i="15" s="1"/>
  <c r="I392" i="15"/>
  <c r="AD392" i="15" s="1"/>
  <c r="I389" i="15"/>
  <c r="Z389" i="15" s="1"/>
  <c r="I296" i="15"/>
  <c r="Z296" i="15" s="1"/>
  <c r="I293" i="15"/>
  <c r="I164" i="15"/>
  <c r="AD164" i="15" s="1"/>
  <c r="I161" i="15"/>
  <c r="I88" i="15"/>
  <c r="AE88" i="15" s="1"/>
  <c r="I36" i="15"/>
  <c r="AD36" i="15" s="1"/>
  <c r="D1070" i="8"/>
  <c r="D1074" i="8" s="1"/>
  <c r="Q23" i="18"/>
  <c r="I56" i="15"/>
  <c r="Z56" i="15" s="1"/>
  <c r="I944" i="15"/>
  <c r="I941" i="15"/>
  <c r="AE941" i="15" s="1"/>
  <c r="I760" i="15"/>
  <c r="AE760" i="15" s="1"/>
  <c r="I757" i="15"/>
  <c r="W757" i="15" s="1"/>
  <c r="I720" i="15"/>
  <c r="AA720" i="15" s="1"/>
  <c r="I717" i="15"/>
  <c r="AB717" i="15" s="1"/>
  <c r="I708" i="15"/>
  <c r="Y708" i="15" s="1"/>
  <c r="I705" i="15"/>
  <c r="V705" i="15" s="1"/>
  <c r="I696" i="15"/>
  <c r="AB696" i="15" s="1"/>
  <c r="I693" i="15"/>
  <c r="I664" i="15"/>
  <c r="I661" i="15"/>
  <c r="I632" i="15"/>
  <c r="AE632" i="15" s="1"/>
  <c r="I629" i="15"/>
  <c r="AD629" i="15" s="1"/>
  <c r="I600" i="15"/>
  <c r="AE600" i="15" s="1"/>
  <c r="I597" i="15"/>
  <c r="I568" i="15"/>
  <c r="AE568" i="15" s="1"/>
  <c r="I565" i="15"/>
  <c r="I536" i="15"/>
  <c r="AD536" i="15" s="1"/>
  <c r="I533" i="15"/>
  <c r="AE533" i="15" s="1"/>
  <c r="I504" i="15"/>
  <c r="Z504" i="15" s="1"/>
  <c r="I501" i="15"/>
  <c r="AE501" i="15" s="1"/>
  <c r="I472" i="15"/>
  <c r="I469" i="15"/>
  <c r="I440" i="15"/>
  <c r="I437" i="15"/>
  <c r="Y437" i="15" s="1"/>
  <c r="I408" i="15"/>
  <c r="AD408" i="15" s="1"/>
  <c r="I405" i="15"/>
  <c r="Z405" i="15" s="1"/>
  <c r="I376" i="15"/>
  <c r="AD376" i="15" s="1"/>
  <c r="I373" i="15"/>
  <c r="AE373" i="15" s="1"/>
  <c r="I356" i="15"/>
  <c r="I353" i="15"/>
  <c r="I32" i="15"/>
  <c r="I1040" i="15"/>
  <c r="I1037" i="15"/>
  <c r="I880" i="15"/>
  <c r="AE880" i="15" s="1"/>
  <c r="I736" i="15"/>
  <c r="AE736" i="15" s="1"/>
  <c r="I733" i="15"/>
  <c r="AE733" i="15" s="1"/>
  <c r="I724" i="15"/>
  <c r="Z724" i="15" s="1"/>
  <c r="I721" i="15"/>
  <c r="AD721" i="15" s="1"/>
  <c r="I712" i="15"/>
  <c r="V712" i="15" s="1"/>
  <c r="I709" i="15"/>
  <c r="Z709" i="15" s="1"/>
  <c r="I676" i="15"/>
  <c r="AD676" i="15" s="1"/>
  <c r="I673" i="15"/>
  <c r="Z673" i="15" s="1"/>
  <c r="I644" i="15"/>
  <c r="Z644" i="15" s="1"/>
  <c r="I641" i="15"/>
  <c r="AD641" i="15" s="1"/>
  <c r="I612" i="15"/>
  <c r="I609" i="15"/>
  <c r="I580" i="15"/>
  <c r="I577" i="15"/>
  <c r="Z577" i="15" s="1"/>
  <c r="I548" i="15"/>
  <c r="AE548" i="15" s="1"/>
  <c r="I545" i="15"/>
  <c r="AE545" i="15" s="1"/>
  <c r="I516" i="15"/>
  <c r="Z516" i="15" s="1"/>
  <c r="I513" i="15"/>
  <c r="I484" i="15"/>
  <c r="AE484" i="15" s="1"/>
  <c r="I481" i="15"/>
  <c r="I452" i="15"/>
  <c r="I449" i="15"/>
  <c r="AB449" i="15" s="1"/>
  <c r="I420" i="15"/>
  <c r="I417" i="15"/>
  <c r="I388" i="15"/>
  <c r="AE388" i="15" s="1"/>
  <c r="I385" i="15"/>
  <c r="AD385" i="15" s="1"/>
  <c r="I360" i="15"/>
  <c r="Z360" i="15" s="1"/>
  <c r="I357" i="15"/>
  <c r="I196" i="15"/>
  <c r="I193" i="15"/>
  <c r="Z193" i="15" s="1"/>
  <c r="I136" i="15"/>
  <c r="I60" i="15"/>
  <c r="H1070" i="8"/>
  <c r="H1074" i="8" s="1"/>
  <c r="H12" i="18"/>
  <c r="H23" i="18" s="1"/>
  <c r="I1056" i="15"/>
  <c r="I1053" i="15"/>
  <c r="I1024" i="15"/>
  <c r="I1021" i="15"/>
  <c r="Z1021" i="15" s="1"/>
  <c r="I992" i="15"/>
  <c r="X992" i="15" s="1"/>
  <c r="I989" i="15"/>
  <c r="I960" i="15"/>
  <c r="AE960" i="15" s="1"/>
  <c r="I957" i="15"/>
  <c r="Y957" i="15" s="1"/>
  <c r="I928" i="15"/>
  <c r="Z928" i="15" s="1"/>
  <c r="I925" i="15"/>
  <c r="I916" i="15"/>
  <c r="I913" i="15"/>
  <c r="I896" i="15"/>
  <c r="I784" i="15"/>
  <c r="I781" i="15"/>
  <c r="AE781" i="15" s="1"/>
  <c r="I772" i="15"/>
  <c r="V772" i="15" s="1"/>
  <c r="I769" i="15"/>
  <c r="AD769" i="15" s="1"/>
  <c r="I312" i="15"/>
  <c r="AE312" i="15" s="1"/>
  <c r="I309" i="15"/>
  <c r="I280" i="15"/>
  <c r="AD280" i="15" s="1"/>
  <c r="I277" i="15"/>
  <c r="AE277" i="15" s="1"/>
  <c r="I248" i="15"/>
  <c r="I245" i="15"/>
  <c r="I216" i="15"/>
  <c r="I213" i="15"/>
  <c r="Z213" i="15" s="1"/>
  <c r="I184" i="15"/>
  <c r="I181" i="15"/>
  <c r="W181" i="15" s="1"/>
  <c r="I152" i="15"/>
  <c r="AE152" i="15" s="1"/>
  <c r="I149" i="15"/>
  <c r="U149" i="15" s="1"/>
  <c r="I120" i="15"/>
  <c r="Z120" i="15" s="1"/>
  <c r="I1065" i="15"/>
  <c r="Y1065" i="15" s="1"/>
  <c r="I1036" i="15"/>
  <c r="AD1036" i="15" s="1"/>
  <c r="I1033" i="15"/>
  <c r="AD1033" i="15" s="1"/>
  <c r="I1004" i="15"/>
  <c r="I1001" i="15"/>
  <c r="V1001" i="15" s="1"/>
  <c r="I972" i="15"/>
  <c r="AD972" i="15" s="1"/>
  <c r="I969" i="15"/>
  <c r="I940" i="15"/>
  <c r="I937" i="15"/>
  <c r="AD937" i="15" s="1"/>
  <c r="I844" i="15"/>
  <c r="AD844" i="15" s="1"/>
  <c r="I808" i="15"/>
  <c r="AC808" i="15" s="1"/>
  <c r="I805" i="15"/>
  <c r="Y805" i="15" s="1"/>
  <c r="I776" i="15"/>
  <c r="I773" i="15"/>
  <c r="AD773" i="15" s="1"/>
  <c r="I313" i="15"/>
  <c r="I292" i="15"/>
  <c r="I289" i="15"/>
  <c r="I260" i="15"/>
  <c r="I257" i="15"/>
  <c r="I228" i="15"/>
  <c r="Z228" i="15" s="1"/>
  <c r="I225" i="15"/>
  <c r="I132" i="15"/>
  <c r="AE132" i="15" s="1"/>
  <c r="I129" i="15"/>
  <c r="Z129" i="15" s="1"/>
  <c r="I96" i="15"/>
  <c r="Z96" i="15" s="1"/>
  <c r="I40" i="15"/>
  <c r="AD40" i="15" s="1"/>
  <c r="D10" i="15"/>
  <c r="I864" i="15"/>
  <c r="I828" i="15"/>
  <c r="I800" i="15"/>
  <c r="W800" i="15" s="1"/>
  <c r="I797" i="15"/>
  <c r="W797" i="15" s="1"/>
  <c r="I264" i="15"/>
  <c r="I261" i="15"/>
  <c r="I232" i="15"/>
  <c r="Z232" i="15" s="1"/>
  <c r="I229" i="15"/>
  <c r="AD229" i="15" s="1"/>
  <c r="I200" i="15"/>
  <c r="AE200" i="15" s="1"/>
  <c r="I197" i="15"/>
  <c r="AC197" i="15" s="1"/>
  <c r="I168" i="15"/>
  <c r="I165" i="15"/>
  <c r="I133" i="15"/>
  <c r="AE133" i="15" s="1"/>
  <c r="G1070" i="8"/>
  <c r="G1074" i="8" s="1"/>
  <c r="I372" i="15"/>
  <c r="I369" i="15"/>
  <c r="AD369" i="15" s="1"/>
  <c r="I340" i="15"/>
  <c r="I337" i="15"/>
  <c r="I100" i="15"/>
  <c r="I44" i="15"/>
  <c r="Z44" i="15" s="1"/>
  <c r="J1070" i="8"/>
  <c r="J1074" i="8" s="1"/>
  <c r="I1052" i="15"/>
  <c r="I1049" i="15"/>
  <c r="AD1049" i="15" s="1"/>
  <c r="I1020" i="15"/>
  <c r="Z1020" i="15" s="1"/>
  <c r="I1017" i="15"/>
  <c r="Z1017" i="15" s="1"/>
  <c r="I988" i="15"/>
  <c r="I985" i="15"/>
  <c r="I956" i="15"/>
  <c r="I953" i="15"/>
  <c r="I924" i="15"/>
  <c r="I921" i="15"/>
  <c r="AD921" i="15" s="1"/>
  <c r="I904" i="15"/>
  <c r="AD904" i="15" s="1"/>
  <c r="I901" i="15"/>
  <c r="AE901" i="15" s="1"/>
  <c r="I876" i="15"/>
  <c r="AE876" i="15" s="1"/>
  <c r="I792" i="15"/>
  <c r="AE792" i="15" s="1"/>
  <c r="I789" i="15"/>
  <c r="I308" i="15"/>
  <c r="Z308" i="15" s="1"/>
  <c r="I305" i="15"/>
  <c r="I276" i="15"/>
  <c r="I273" i="15"/>
  <c r="I244" i="15"/>
  <c r="I241" i="15"/>
  <c r="I212" i="15"/>
  <c r="I209" i="15"/>
  <c r="Z209" i="15" s="1"/>
  <c r="I180" i="15"/>
  <c r="AD180" i="15" s="1"/>
  <c r="I177" i="15"/>
  <c r="I148" i="15"/>
  <c r="Z148" i="15" s="1"/>
  <c r="I145" i="15"/>
  <c r="AE145" i="15" s="1"/>
  <c r="I64" i="15"/>
  <c r="Z64" i="15" s="1"/>
  <c r="I24" i="15"/>
  <c r="J732" i="15"/>
  <c r="I732" i="15"/>
  <c r="J684" i="15"/>
  <c r="I684" i="15"/>
  <c r="J652" i="15"/>
  <c r="I652" i="15"/>
  <c r="J620" i="15"/>
  <c r="I620" i="15"/>
  <c r="J588" i="15"/>
  <c r="I588" i="15"/>
  <c r="J556" i="15"/>
  <c r="I556" i="15"/>
  <c r="J524" i="15"/>
  <c r="I524" i="15"/>
  <c r="O11" i="19"/>
  <c r="N12" i="18"/>
  <c r="N23" i="18" s="1"/>
  <c r="I912" i="15"/>
  <c r="Z912" i="15" s="1"/>
  <c r="I900" i="15"/>
  <c r="Z900" i="15" s="1"/>
  <c r="I897" i="15"/>
  <c r="I888" i="15"/>
  <c r="I856" i="15"/>
  <c r="AC856" i="15" s="1"/>
  <c r="I836" i="15"/>
  <c r="I816" i="15"/>
  <c r="I804" i="15"/>
  <c r="Y804" i="15" s="1"/>
  <c r="I801" i="15"/>
  <c r="Z801" i="15" s="1"/>
  <c r="I788" i="15"/>
  <c r="Z788" i="15" s="1"/>
  <c r="I785" i="15"/>
  <c r="Z785" i="15" s="1"/>
  <c r="J745" i="15"/>
  <c r="I745" i="15"/>
  <c r="J748" i="15"/>
  <c r="I748" i="15"/>
  <c r="J761" i="15"/>
  <c r="I761" i="15"/>
  <c r="J697" i="15"/>
  <c r="I697" i="15"/>
  <c r="J665" i="15"/>
  <c r="I665" i="15"/>
  <c r="J633" i="15"/>
  <c r="I633" i="15"/>
  <c r="J601" i="15"/>
  <c r="I601" i="15"/>
  <c r="J569" i="15"/>
  <c r="I569" i="15"/>
  <c r="W569" i="15" s="1"/>
  <c r="J537" i="15"/>
  <c r="I537" i="15"/>
  <c r="N1070" i="8"/>
  <c r="N1074" i="8" s="1"/>
  <c r="I1060" i="15"/>
  <c r="AE1060" i="15" s="1"/>
  <c r="I1057" i="15"/>
  <c r="AD1057" i="15" s="1"/>
  <c r="I1044" i="15"/>
  <c r="AD1044" i="15" s="1"/>
  <c r="I1041" i="15"/>
  <c r="AD1041" i="15" s="1"/>
  <c r="I1028" i="15"/>
  <c r="AE1028" i="15" s="1"/>
  <c r="I1025" i="15"/>
  <c r="I1012" i="15"/>
  <c r="I1009" i="15"/>
  <c r="V1009" i="15" s="1"/>
  <c r="I996" i="15"/>
  <c r="AE996" i="15" s="1"/>
  <c r="I993" i="15"/>
  <c r="AD993" i="15" s="1"/>
  <c r="I980" i="15"/>
  <c r="V980" i="15" s="1"/>
  <c r="I977" i="15"/>
  <c r="I964" i="15"/>
  <c r="W964" i="15" s="1"/>
  <c r="I961" i="15"/>
  <c r="AD961" i="15" s="1"/>
  <c r="I948" i="15"/>
  <c r="I945" i="15"/>
  <c r="I932" i="15"/>
  <c r="Z932" i="15" s="1"/>
  <c r="I929" i="15"/>
  <c r="Z929" i="15" s="1"/>
  <c r="I892" i="15"/>
  <c r="AD892" i="15" s="1"/>
  <c r="I860" i="15"/>
  <c r="Z860" i="15" s="1"/>
  <c r="J764" i="15"/>
  <c r="I764" i="15"/>
  <c r="J700" i="15"/>
  <c r="I700" i="15"/>
  <c r="J668" i="15"/>
  <c r="I668" i="15"/>
  <c r="J636" i="15"/>
  <c r="I636" i="15"/>
  <c r="AD636" i="15" s="1"/>
  <c r="J604" i="15"/>
  <c r="I604" i="15"/>
  <c r="J572" i="15"/>
  <c r="I572" i="15"/>
  <c r="J540" i="15"/>
  <c r="I540" i="15"/>
  <c r="I872" i="15"/>
  <c r="AE872" i="15" s="1"/>
  <c r="J820" i="15"/>
  <c r="I820" i="15"/>
  <c r="I796" i="15"/>
  <c r="I793" i="15"/>
  <c r="AC793" i="15" s="1"/>
  <c r="I780" i="15"/>
  <c r="AC780" i="15" s="1"/>
  <c r="J777" i="15"/>
  <c r="I777" i="15"/>
  <c r="J713" i="15"/>
  <c r="I713" i="15"/>
  <c r="I1064" i="15"/>
  <c r="I1061" i="15"/>
  <c r="AB1061" i="15" s="1"/>
  <c r="I1048" i="15"/>
  <c r="I1045" i="15"/>
  <c r="AD1045" i="15" s="1"/>
  <c r="I1032" i="15"/>
  <c r="I1029" i="15"/>
  <c r="I1016" i="15"/>
  <c r="AD1016" i="15" s="1"/>
  <c r="I1013" i="15"/>
  <c r="Z1013" i="15" s="1"/>
  <c r="I1000" i="15"/>
  <c r="Z1000" i="15" s="1"/>
  <c r="I997" i="15"/>
  <c r="I984" i="15"/>
  <c r="AA984" i="15" s="1"/>
  <c r="I981" i="15"/>
  <c r="Z981" i="15" s="1"/>
  <c r="I968" i="15"/>
  <c r="I965" i="15"/>
  <c r="I952" i="15"/>
  <c r="V952" i="15" s="1"/>
  <c r="I949" i="15"/>
  <c r="I936" i="15"/>
  <c r="AE936" i="15" s="1"/>
  <c r="I933" i="15"/>
  <c r="Z933" i="15" s="1"/>
  <c r="I920" i="15"/>
  <c r="I908" i="15"/>
  <c r="I884" i="15"/>
  <c r="AE884" i="15" s="1"/>
  <c r="J852" i="15"/>
  <c r="Z852" i="15" s="1"/>
  <c r="I852" i="15"/>
  <c r="I832" i="15"/>
  <c r="V832" i="15" s="1"/>
  <c r="I812" i="15"/>
  <c r="AD812" i="15" s="1"/>
  <c r="I768" i="15"/>
  <c r="J716" i="15"/>
  <c r="I716" i="15"/>
  <c r="J729" i="15"/>
  <c r="I729" i="15"/>
  <c r="J681" i="15"/>
  <c r="I681" i="15"/>
  <c r="AD681" i="15" s="1"/>
  <c r="J649" i="15"/>
  <c r="I649" i="15"/>
  <c r="J617" i="15"/>
  <c r="I617" i="15"/>
  <c r="J585" i="15"/>
  <c r="I585" i="15"/>
  <c r="J553" i="15"/>
  <c r="I553" i="15"/>
  <c r="J521" i="15"/>
  <c r="I521" i="15"/>
  <c r="I688" i="15"/>
  <c r="I685" i="15"/>
  <c r="V685" i="15" s="1"/>
  <c r="I672" i="15"/>
  <c r="Z672" i="15" s="1"/>
  <c r="I669" i="15"/>
  <c r="AD669" i="15" s="1"/>
  <c r="I656" i="15"/>
  <c r="AE656" i="15" s="1"/>
  <c r="I653" i="15"/>
  <c r="AE653" i="15" s="1"/>
  <c r="I640" i="15"/>
  <c r="AE640" i="15" s="1"/>
  <c r="I637" i="15"/>
  <c r="AD637" i="15" s="1"/>
  <c r="I624" i="15"/>
  <c r="I621" i="15"/>
  <c r="W621" i="15" s="1"/>
  <c r="I608" i="15"/>
  <c r="I605" i="15"/>
  <c r="U605" i="15" s="1"/>
  <c r="I592" i="15"/>
  <c r="Z592" i="15" s="1"/>
  <c r="I589" i="15"/>
  <c r="Z589" i="15" s="1"/>
  <c r="I576" i="15"/>
  <c r="AE576" i="15" s="1"/>
  <c r="I573" i="15"/>
  <c r="AD573" i="15" s="1"/>
  <c r="I560" i="15"/>
  <c r="I557" i="15"/>
  <c r="I544" i="15"/>
  <c r="AE544" i="15" s="1"/>
  <c r="I541" i="15"/>
  <c r="I528" i="15"/>
  <c r="Z528" i="15" s="1"/>
  <c r="I525" i="15"/>
  <c r="I512" i="15"/>
  <c r="Y512" i="15" s="1"/>
  <c r="I509" i="15"/>
  <c r="I496" i="15"/>
  <c r="I493" i="15"/>
  <c r="I480" i="15"/>
  <c r="Z480" i="15" s="1"/>
  <c r="I477" i="15"/>
  <c r="I464" i="15"/>
  <c r="V464" i="15" s="1"/>
  <c r="I461" i="15"/>
  <c r="AD461" i="15" s="1"/>
  <c r="I448" i="15"/>
  <c r="AD448" i="15" s="1"/>
  <c r="I445" i="15"/>
  <c r="AC445" i="15" s="1"/>
  <c r="I432" i="15"/>
  <c r="U432" i="15" s="1"/>
  <c r="I429" i="15"/>
  <c r="I416" i="15"/>
  <c r="AE416" i="15" s="1"/>
  <c r="I413" i="15"/>
  <c r="AD413" i="15" s="1"/>
  <c r="I400" i="15"/>
  <c r="AE400" i="15" s="1"/>
  <c r="I397" i="15"/>
  <c r="Z397" i="15" s="1"/>
  <c r="I384" i="15"/>
  <c r="Z384" i="15" s="1"/>
  <c r="I381" i="15"/>
  <c r="I368" i="15"/>
  <c r="Y368" i="15" s="1"/>
  <c r="I365" i="15"/>
  <c r="I352" i="15"/>
  <c r="W352" i="15" s="1"/>
  <c r="I349" i="15"/>
  <c r="I336" i="15"/>
  <c r="AD336" i="15" s="1"/>
  <c r="I333" i="15"/>
  <c r="I320" i="15"/>
  <c r="AE320" i="15" s="1"/>
  <c r="I317" i="15"/>
  <c r="I304" i="15"/>
  <c r="I301" i="15"/>
  <c r="I288" i="15"/>
  <c r="Z288" i="15" s="1"/>
  <c r="I285" i="15"/>
  <c r="Z285" i="15" s="1"/>
  <c r="I272" i="15"/>
  <c r="AE272" i="15" s="1"/>
  <c r="I269" i="15"/>
  <c r="AD269" i="15" s="1"/>
  <c r="I256" i="15"/>
  <c r="AE256" i="15" s="1"/>
  <c r="I253" i="15"/>
  <c r="I240" i="15"/>
  <c r="I237" i="15"/>
  <c r="I224" i="15"/>
  <c r="I221" i="15"/>
  <c r="Z221" i="15" s="1"/>
  <c r="I208" i="15"/>
  <c r="AD208" i="15" s="1"/>
  <c r="I205" i="15"/>
  <c r="Z205" i="15" s="1"/>
  <c r="I192" i="15"/>
  <c r="AE192" i="15" s="1"/>
  <c r="I189" i="15"/>
  <c r="AE189" i="15" s="1"/>
  <c r="I176" i="15"/>
  <c r="Z176" i="15" s="1"/>
  <c r="I173" i="15"/>
  <c r="AC173" i="15" s="1"/>
  <c r="I160" i="15"/>
  <c r="AE160" i="15" s="1"/>
  <c r="I157" i="15"/>
  <c r="I144" i="15"/>
  <c r="AE144" i="15" s="1"/>
  <c r="I141" i="15"/>
  <c r="AD141" i="15" s="1"/>
  <c r="I128" i="15"/>
  <c r="I125" i="15"/>
  <c r="Z125" i="15" s="1"/>
  <c r="I104" i="15"/>
  <c r="I72" i="15"/>
  <c r="AD72" i="15" s="1"/>
  <c r="I116" i="15"/>
  <c r="Z116" i="15" s="1"/>
  <c r="I84" i="15"/>
  <c r="Z84" i="15" s="1"/>
  <c r="I52" i="15"/>
  <c r="AD52" i="15" s="1"/>
  <c r="I20" i="15"/>
  <c r="Z20" i="15" s="1"/>
  <c r="I17" i="15"/>
  <c r="AB17" i="15" s="1"/>
  <c r="I108" i="15"/>
  <c r="Z108" i="15" s="1"/>
  <c r="I76" i="15"/>
  <c r="I11" i="15"/>
  <c r="AA11" i="15" s="1"/>
  <c r="I508" i="15"/>
  <c r="Z508" i="15" s="1"/>
  <c r="I505" i="15"/>
  <c r="Z505" i="15" s="1"/>
  <c r="I492" i="15"/>
  <c r="AD492" i="15" s="1"/>
  <c r="I489" i="15"/>
  <c r="AD489" i="15" s="1"/>
  <c r="I476" i="15"/>
  <c r="AE476" i="15" s="1"/>
  <c r="I473" i="15"/>
  <c r="I460" i="15"/>
  <c r="I457" i="15"/>
  <c r="I444" i="15"/>
  <c r="I441" i="15"/>
  <c r="I428" i="15"/>
  <c r="AE428" i="15" s="1"/>
  <c r="I425" i="15"/>
  <c r="I412" i="15"/>
  <c r="AE412" i="15" s="1"/>
  <c r="I409" i="15"/>
  <c r="AA409" i="15" s="1"/>
  <c r="I396" i="15"/>
  <c r="I393" i="15"/>
  <c r="I380" i="15"/>
  <c r="AE380" i="15" s="1"/>
  <c r="I377" i="15"/>
  <c r="U377" i="15" s="1"/>
  <c r="I364" i="15"/>
  <c r="AA364" i="15" s="1"/>
  <c r="I361" i="15"/>
  <c r="AE361" i="15" s="1"/>
  <c r="I348" i="15"/>
  <c r="AD348" i="15" s="1"/>
  <c r="I345" i="15"/>
  <c r="I332" i="15"/>
  <c r="I329" i="15"/>
  <c r="I316" i="15"/>
  <c r="AD316" i="15" s="1"/>
  <c r="I300" i="15"/>
  <c r="I297" i="15"/>
  <c r="AE297" i="15" s="1"/>
  <c r="I284" i="15"/>
  <c r="Z284" i="15" s="1"/>
  <c r="I281" i="15"/>
  <c r="AE281" i="15" s="1"/>
  <c r="I268" i="15"/>
  <c r="AE268" i="15" s="1"/>
  <c r="I265" i="15"/>
  <c r="AD265" i="15" s="1"/>
  <c r="I252" i="15"/>
  <c r="I249" i="15"/>
  <c r="AD249" i="15" s="1"/>
  <c r="I236" i="15"/>
  <c r="I233" i="15"/>
  <c r="AE233" i="15" s="1"/>
  <c r="I220" i="15"/>
  <c r="I217" i="15"/>
  <c r="I204" i="15"/>
  <c r="AD204" i="15" s="1"/>
  <c r="I201" i="15"/>
  <c r="I188" i="15"/>
  <c r="I185" i="15"/>
  <c r="AE185" i="15" s="1"/>
  <c r="I172" i="15"/>
  <c r="I169" i="15"/>
  <c r="AE169" i="15" s="1"/>
  <c r="I156" i="15"/>
  <c r="AE156" i="15" s="1"/>
  <c r="I153" i="15"/>
  <c r="AE153" i="15" s="1"/>
  <c r="I140" i="15"/>
  <c r="AD140" i="15" s="1"/>
  <c r="I137" i="15"/>
  <c r="I124" i="15"/>
  <c r="I121" i="15"/>
  <c r="I112" i="15"/>
  <c r="I80" i="15"/>
  <c r="AE80" i="15" s="1"/>
  <c r="I48" i="15"/>
  <c r="Z48" i="15" s="1"/>
  <c r="J1062" i="3"/>
  <c r="J1060" i="3"/>
  <c r="J1058" i="3"/>
  <c r="J1056" i="3"/>
  <c r="J1054" i="3"/>
  <c r="J1052" i="3"/>
  <c r="J1050" i="3"/>
  <c r="J1048" i="3"/>
  <c r="J1046" i="3"/>
  <c r="J1044" i="3"/>
  <c r="J1042" i="3"/>
  <c r="J1040" i="3"/>
  <c r="J1038" i="3"/>
  <c r="J1027" i="3"/>
  <c r="J1025" i="3"/>
  <c r="J1023" i="3"/>
  <c r="J1021" i="3"/>
  <c r="J1019" i="3"/>
  <c r="J1017" i="3"/>
  <c r="J1015" i="3"/>
  <c r="J1013" i="3"/>
  <c r="J1011" i="3"/>
  <c r="J1009" i="3"/>
  <c r="J1007" i="3"/>
  <c r="J1000" i="3"/>
  <c r="J998" i="3"/>
  <c r="J996" i="3"/>
  <c r="J994" i="3"/>
  <c r="J938" i="3"/>
  <c r="J936" i="3"/>
  <c r="J934" i="3"/>
  <c r="J932" i="3"/>
  <c r="J930" i="3"/>
  <c r="J928" i="3"/>
  <c r="J832" i="3"/>
  <c r="J830" i="3"/>
  <c r="J828" i="3"/>
  <c r="J826" i="3"/>
  <c r="J824" i="3"/>
  <c r="J782" i="3"/>
  <c r="J780" i="3"/>
  <c r="J778" i="3"/>
  <c r="J776" i="3"/>
  <c r="J774" i="3"/>
  <c r="J772" i="3"/>
  <c r="J770" i="3"/>
  <c r="J768" i="3"/>
  <c r="J766" i="3"/>
  <c r="J764" i="3"/>
  <c r="J762" i="3"/>
  <c r="J739" i="3"/>
  <c r="J737" i="3"/>
  <c r="J735" i="3"/>
  <c r="J733" i="3"/>
  <c r="J731" i="3"/>
  <c r="J729" i="3"/>
  <c r="J727" i="3"/>
  <c r="J725" i="3"/>
  <c r="J723" i="3"/>
  <c r="J721" i="3"/>
  <c r="J719" i="3"/>
  <c r="J717" i="3"/>
  <c r="J678" i="3"/>
  <c r="J676" i="3"/>
  <c r="J674" i="3"/>
  <c r="J672" i="3"/>
  <c r="J670" i="3"/>
  <c r="J668" i="3"/>
  <c r="J666" i="3"/>
  <c r="J664" i="3"/>
  <c r="J662" i="3"/>
  <c r="J660" i="3"/>
  <c r="J658" i="3"/>
  <c r="J656" i="3"/>
  <c r="J654" i="3"/>
  <c r="J652" i="3"/>
  <c r="J650" i="3"/>
  <c r="J648" i="3"/>
  <c r="J646" i="3"/>
  <c r="J534" i="3"/>
  <c r="J532" i="3"/>
  <c r="J530" i="3"/>
  <c r="J515" i="3"/>
  <c r="J513" i="3"/>
  <c r="J482" i="3"/>
  <c r="J480" i="3"/>
  <c r="J478" i="3"/>
  <c r="J476" i="3"/>
  <c r="J474" i="3"/>
  <c r="J472" i="3"/>
  <c r="J470" i="3"/>
  <c r="J459" i="3"/>
  <c r="J457" i="3"/>
  <c r="J455" i="3"/>
  <c r="J450" i="3"/>
  <c r="J448" i="3"/>
  <c r="J435" i="3"/>
  <c r="J433" i="3"/>
  <c r="J431" i="3"/>
  <c r="J429" i="3"/>
  <c r="J427" i="3"/>
  <c r="J409" i="3"/>
  <c r="J407" i="3"/>
  <c r="J405" i="3"/>
  <c r="J388" i="3"/>
  <c r="J386" i="3"/>
  <c r="J384" i="3"/>
  <c r="J331" i="3"/>
  <c r="J293" i="3"/>
  <c r="J253"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85" i="3"/>
  <c r="J83" i="3"/>
  <c r="J70" i="3"/>
  <c r="J56" i="3"/>
  <c r="J54" i="3"/>
  <c r="J51" i="3"/>
  <c r="J49" i="3"/>
  <c r="J47" i="3"/>
  <c r="J36" i="3"/>
  <c r="J34" i="3"/>
  <c r="J32" i="3"/>
  <c r="J30" i="3"/>
  <c r="J28" i="3"/>
  <c r="J26" i="3"/>
  <c r="J18" i="3"/>
  <c r="J16" i="3"/>
  <c r="J14" i="3"/>
  <c r="J12" i="3"/>
  <c r="Z1061" i="15"/>
  <c r="Z973" i="15"/>
  <c r="AD973" i="15"/>
  <c r="AE973" i="15"/>
  <c r="AD941" i="15"/>
  <c r="AD781" i="15"/>
  <c r="Z769" i="15"/>
  <c r="AE765" i="15"/>
  <c r="Z765" i="15"/>
  <c r="AD765" i="15"/>
  <c r="Z753" i="15"/>
  <c r="AD753" i="15"/>
  <c r="AE753" i="15"/>
  <c r="AE741" i="15"/>
  <c r="AD741" i="15"/>
  <c r="Z741" i="15"/>
  <c r="AD733" i="15"/>
  <c r="AD713" i="15"/>
  <c r="AD701" i="15"/>
  <c r="Z701" i="15"/>
  <c r="AD689" i="15"/>
  <c r="Z689" i="15"/>
  <c r="AD657" i="15"/>
  <c r="AE657" i="15"/>
  <c r="Z657" i="15"/>
  <c r="Z629" i="15"/>
  <c r="AE629" i="15"/>
  <c r="AD625" i="15"/>
  <c r="Z625" i="15"/>
  <c r="AE625" i="15"/>
  <c r="AD593" i="15"/>
  <c r="Z593" i="15"/>
  <c r="AE593" i="15"/>
  <c r="AD577" i="15"/>
  <c r="AD561" i="15"/>
  <c r="Z561" i="15"/>
  <c r="AE561" i="15"/>
  <c r="AD529" i="15"/>
  <c r="Z529" i="15"/>
  <c r="AE529" i="15"/>
  <c r="Z497" i="15"/>
  <c r="AE497" i="15"/>
  <c r="AD497" i="15"/>
  <c r="AE465" i="15"/>
  <c r="AD465" i="15"/>
  <c r="Z465" i="15"/>
  <c r="Z437" i="15"/>
  <c r="AE433" i="15"/>
  <c r="AD433" i="15"/>
  <c r="Z433" i="15"/>
  <c r="AE421" i="15"/>
  <c r="AE401" i="15"/>
  <c r="AD401" i="15"/>
  <c r="Z401" i="15"/>
  <c r="AE385" i="15"/>
  <c r="AE341" i="15"/>
  <c r="AD341" i="15"/>
  <c r="Z341" i="15"/>
  <c r="AE325" i="15"/>
  <c r="AD325" i="15"/>
  <c r="Z325" i="15"/>
  <c r="AE321" i="15"/>
  <c r="AD321" i="15"/>
  <c r="Z321" i="15"/>
  <c r="AD209" i="15"/>
  <c r="Z13" i="15"/>
  <c r="AD13" i="15"/>
  <c r="AE13" i="15"/>
  <c r="J992" i="3"/>
  <c r="J990" i="3"/>
  <c r="J988" i="3"/>
  <c r="J986" i="3"/>
  <c r="J984" i="3"/>
  <c r="J982" i="3"/>
  <c r="J980" i="3"/>
  <c r="J978" i="3"/>
  <c r="J976" i="3"/>
  <c r="J974" i="3"/>
  <c r="J972" i="3"/>
  <c r="J970" i="3"/>
  <c r="J968" i="3"/>
  <c r="J966" i="3"/>
  <c r="J964" i="3"/>
  <c r="J962" i="3"/>
  <c r="J960" i="3"/>
  <c r="J958" i="3"/>
  <c r="J956" i="3"/>
  <c r="J953" i="3"/>
  <c r="J926" i="3"/>
  <c r="J924" i="3"/>
  <c r="J880" i="3"/>
  <c r="J878" i="3"/>
  <c r="J876" i="3"/>
  <c r="J874" i="3"/>
  <c r="J859" i="3"/>
  <c r="J857" i="3"/>
  <c r="J855" i="3"/>
  <c r="J853" i="3"/>
  <c r="J851" i="3"/>
  <c r="J849" i="3"/>
  <c r="J813" i="3"/>
  <c r="J811" i="3"/>
  <c r="J809" i="3"/>
  <c r="J807" i="3"/>
  <c r="J805" i="3"/>
  <c r="J803" i="3"/>
  <c r="J801" i="3"/>
  <c r="J799" i="3"/>
  <c r="J797" i="3"/>
  <c r="J795" i="3"/>
  <c r="J760" i="3"/>
  <c r="J758" i="3"/>
  <c r="J756" i="3"/>
  <c r="J754" i="3"/>
  <c r="J752" i="3"/>
  <c r="J750" i="3"/>
  <c r="J715" i="3"/>
  <c r="J644" i="3"/>
  <c r="J642" i="3"/>
  <c r="J640" i="3"/>
  <c r="J638" i="3"/>
  <c r="J636" i="3"/>
  <c r="J634" i="3"/>
  <c r="J632" i="3"/>
  <c r="J630" i="3"/>
  <c r="J628" i="3"/>
  <c r="J626" i="3"/>
  <c r="J624" i="3"/>
  <c r="J622" i="3"/>
  <c r="J620" i="3"/>
  <c r="J618" i="3"/>
  <c r="J616" i="3"/>
  <c r="J614" i="3"/>
  <c r="J612" i="3"/>
  <c r="J610" i="3"/>
  <c r="J608" i="3"/>
  <c r="J606" i="3"/>
  <c r="J604" i="3"/>
  <c r="J602" i="3"/>
  <c r="J600" i="3"/>
  <c r="J598" i="3"/>
  <c r="J596" i="3"/>
  <c r="J594" i="3"/>
  <c r="J592" i="3"/>
  <c r="J590" i="3"/>
  <c r="J588" i="3"/>
  <c r="J586" i="3"/>
  <c r="J584" i="3"/>
  <c r="J582" i="3"/>
  <c r="J580" i="3"/>
  <c r="J578" i="3"/>
  <c r="J576" i="3"/>
  <c r="J557" i="3"/>
  <c r="J555" i="3"/>
  <c r="J553" i="3"/>
  <c r="J551" i="3"/>
  <c r="J549" i="3"/>
  <c r="J547" i="3"/>
  <c r="J545" i="3"/>
  <c r="J543" i="3"/>
  <c r="J511" i="3"/>
  <c r="J509" i="3"/>
  <c r="J507" i="3"/>
  <c r="J468" i="3"/>
  <c r="J466" i="3"/>
  <c r="J446" i="3"/>
  <c r="J425" i="3"/>
  <c r="J423" i="3"/>
  <c r="J421" i="3"/>
  <c r="J414" i="3"/>
  <c r="J412" i="3"/>
  <c r="J403" i="3"/>
  <c r="J382" i="3"/>
  <c r="J380" i="3"/>
  <c r="J378" i="3"/>
  <c r="J376" i="3"/>
  <c r="J329" i="3"/>
  <c r="J327" i="3"/>
  <c r="J325" i="3"/>
  <c r="J323" i="3"/>
  <c r="J306" i="3"/>
  <c r="J291" i="3"/>
  <c r="J289" i="3"/>
  <c r="J287" i="3"/>
  <c r="J285" i="3"/>
  <c r="J283" i="3"/>
  <c r="J281" i="3"/>
  <c r="J279" i="3"/>
  <c r="J277" i="3"/>
  <c r="J275" i="3"/>
  <c r="J273" i="3"/>
  <c r="J271" i="3"/>
  <c r="J269" i="3"/>
  <c r="J267" i="3"/>
  <c r="J265" i="3"/>
  <c r="J263" i="3"/>
  <c r="J256" i="3"/>
  <c r="J251" i="3"/>
  <c r="J242" i="3"/>
  <c r="J173" i="3"/>
  <c r="J171" i="3"/>
  <c r="J112" i="3"/>
  <c r="J67" i="3"/>
  <c r="J45" i="3"/>
  <c r="J23" i="3"/>
  <c r="I917" i="15"/>
  <c r="Z917" i="15" s="1"/>
  <c r="I909" i="15"/>
  <c r="I905" i="15"/>
  <c r="I893" i="15"/>
  <c r="I889" i="15"/>
  <c r="AD889" i="15" s="1"/>
  <c r="I885" i="15"/>
  <c r="I881" i="15"/>
  <c r="AD881" i="15" s="1"/>
  <c r="I877" i="15"/>
  <c r="X877" i="15" s="1"/>
  <c r="I873" i="15"/>
  <c r="I869" i="15"/>
  <c r="Z869" i="15" s="1"/>
  <c r="I865" i="15"/>
  <c r="AE865" i="15" s="1"/>
  <c r="I861" i="15"/>
  <c r="I857" i="15"/>
  <c r="AE857" i="15" s="1"/>
  <c r="I853" i="15"/>
  <c r="I849" i="15"/>
  <c r="AC849" i="15" s="1"/>
  <c r="I845" i="15"/>
  <c r="AD845" i="15" s="1"/>
  <c r="I841" i="15"/>
  <c r="Z841" i="15" s="1"/>
  <c r="I837" i="15"/>
  <c r="Z837" i="15" s="1"/>
  <c r="I833" i="15"/>
  <c r="Z833" i="15" s="1"/>
  <c r="I829" i="15"/>
  <c r="AD829" i="15" s="1"/>
  <c r="I825" i="15"/>
  <c r="AD825" i="15" s="1"/>
  <c r="I821" i="15"/>
  <c r="I817" i="15"/>
  <c r="AE817" i="15" s="1"/>
  <c r="I813" i="15"/>
  <c r="Z813" i="15" s="1"/>
  <c r="I809" i="15"/>
  <c r="X809" i="15" s="1"/>
  <c r="I117" i="15"/>
  <c r="AE117" i="15" s="1"/>
  <c r="I113" i="15"/>
  <c r="X113" i="15" s="1"/>
  <c r="I109" i="15"/>
  <c r="AE109" i="15" s="1"/>
  <c r="I105" i="15"/>
  <c r="AE105" i="15" s="1"/>
  <c r="I101" i="15"/>
  <c r="I97" i="15"/>
  <c r="AE97" i="15" s="1"/>
  <c r="I93" i="15"/>
  <c r="Z93" i="15" s="1"/>
  <c r="I89" i="15"/>
  <c r="AD89" i="15" s="1"/>
  <c r="I85" i="15"/>
  <c r="AE85" i="15" s="1"/>
  <c r="I81" i="15"/>
  <c r="AE81" i="15" s="1"/>
  <c r="I77" i="15"/>
  <c r="I73" i="15"/>
  <c r="AE73" i="15" s="1"/>
  <c r="I69" i="15"/>
  <c r="I65" i="15"/>
  <c r="Z65" i="15" s="1"/>
  <c r="I61" i="15"/>
  <c r="AD61" i="15" s="1"/>
  <c r="I57" i="15"/>
  <c r="Y57" i="15" s="1"/>
  <c r="I53" i="15"/>
  <c r="Z53" i="15" s="1"/>
  <c r="I49" i="15"/>
  <c r="Z49" i="15" s="1"/>
  <c r="I45" i="15"/>
  <c r="I41" i="15"/>
  <c r="Z41" i="15" s="1"/>
  <c r="I37" i="15"/>
  <c r="I33" i="15"/>
  <c r="AE33" i="15" s="1"/>
  <c r="I29" i="15"/>
  <c r="AD29" i="15" s="1"/>
  <c r="I25" i="15"/>
  <c r="AD25" i="15" s="1"/>
  <c r="I21" i="15"/>
  <c r="AE21" i="15" s="1"/>
  <c r="J1067" i="3"/>
  <c r="J1036" i="3"/>
  <c r="J1034" i="3"/>
  <c r="J1032" i="3"/>
  <c r="J1005" i="3"/>
  <c r="J1003" i="3"/>
  <c r="J1001" i="3"/>
  <c r="J922" i="3"/>
  <c r="J920" i="3"/>
  <c r="J918" i="3"/>
  <c r="J916" i="3"/>
  <c r="J914" i="3"/>
  <c r="J912" i="3"/>
  <c r="J910" i="3"/>
  <c r="J908" i="3"/>
  <c r="J906" i="3"/>
  <c r="J904" i="3"/>
  <c r="J902" i="3"/>
  <c r="J900" i="3"/>
  <c r="J898" i="3"/>
  <c r="J872" i="3"/>
  <c r="J870" i="3"/>
  <c r="J868" i="3"/>
  <c r="J866" i="3"/>
  <c r="J748" i="3"/>
  <c r="J746" i="3"/>
  <c r="J744" i="3"/>
  <c r="J713" i="3"/>
  <c r="J711" i="3"/>
  <c r="J709" i="3"/>
  <c r="J707" i="3"/>
  <c r="J705" i="3"/>
  <c r="J703" i="3"/>
  <c r="J701" i="3"/>
  <c r="J528" i="3"/>
  <c r="J505" i="3"/>
  <c r="J503" i="3"/>
  <c r="J501" i="3"/>
  <c r="J499" i="3"/>
  <c r="J497" i="3"/>
  <c r="J495" i="3"/>
  <c r="J493" i="3"/>
  <c r="J491" i="3"/>
  <c r="J489" i="3"/>
  <c r="J464" i="3"/>
  <c r="J453" i="3"/>
  <c r="J451" i="3"/>
  <c r="J444" i="3"/>
  <c r="J442" i="3"/>
  <c r="J419" i="3"/>
  <c r="J410" i="3"/>
  <c r="J401" i="3"/>
  <c r="J399" i="3"/>
  <c r="J397" i="3"/>
  <c r="J395" i="3"/>
  <c r="J393" i="3"/>
  <c r="J391" i="3"/>
  <c r="J374" i="3"/>
  <c r="J372" i="3"/>
  <c r="J370" i="3"/>
  <c r="J368" i="3"/>
  <c r="J366" i="3"/>
  <c r="J364" i="3"/>
  <c r="J362" i="3"/>
  <c r="J360" i="3"/>
  <c r="J358" i="3"/>
  <c r="J356" i="3"/>
  <c r="J354" i="3"/>
  <c r="J352" i="3"/>
  <c r="J350" i="3"/>
  <c r="J348" i="3"/>
  <c r="J321" i="3"/>
  <c r="J319" i="3"/>
  <c r="J317" i="3"/>
  <c r="J315" i="3"/>
  <c r="J313" i="3"/>
  <c r="J311" i="3"/>
  <c r="J304" i="3"/>
  <c r="J302" i="3"/>
  <c r="J300" i="3"/>
  <c r="J298" i="3"/>
  <c r="J296" i="3"/>
  <c r="J261" i="3"/>
  <c r="J254" i="3"/>
  <c r="J249" i="3"/>
  <c r="J247" i="3"/>
  <c r="J245" i="3"/>
  <c r="J240" i="3"/>
  <c r="J169" i="3"/>
  <c r="J167" i="3"/>
  <c r="J165" i="3"/>
  <c r="J163" i="3"/>
  <c r="J161" i="3"/>
  <c r="J159" i="3"/>
  <c r="J157" i="3"/>
  <c r="J155" i="3"/>
  <c r="J153" i="3"/>
  <c r="J151" i="3"/>
  <c r="J149" i="3"/>
  <c r="J147" i="3"/>
  <c r="J145" i="3"/>
  <c r="J143" i="3"/>
  <c r="J141" i="3"/>
  <c r="J139" i="3"/>
  <c r="J137" i="3"/>
  <c r="J110" i="3"/>
  <c r="J108" i="3"/>
  <c r="J106" i="3"/>
  <c r="J104" i="3"/>
  <c r="J102" i="3"/>
  <c r="J100" i="3"/>
  <c r="J21" i="3"/>
  <c r="Q11" i="19"/>
  <c r="Z704" i="15"/>
  <c r="Z692" i="15"/>
  <c r="Z660" i="15"/>
  <c r="J1065" i="3"/>
  <c r="J1030" i="3"/>
  <c r="J1028" i="3"/>
  <c r="J954" i="3"/>
  <c r="J951" i="3"/>
  <c r="J949" i="3"/>
  <c r="J947" i="3"/>
  <c r="J945" i="3"/>
  <c r="J943" i="3"/>
  <c r="J941" i="3"/>
  <c r="J939" i="3"/>
  <c r="J896" i="3"/>
  <c r="J894" i="3"/>
  <c r="J892" i="3"/>
  <c r="J890" i="3"/>
  <c r="J888" i="3"/>
  <c r="J886" i="3"/>
  <c r="J884" i="3"/>
  <c r="J881" i="3"/>
  <c r="J864" i="3"/>
  <c r="J862" i="3"/>
  <c r="J860" i="3"/>
  <c r="J847" i="3"/>
  <c r="J845" i="3"/>
  <c r="J843" i="3"/>
  <c r="J841" i="3"/>
  <c r="J839" i="3"/>
  <c r="J837" i="3"/>
  <c r="J835" i="3"/>
  <c r="J833" i="3"/>
  <c r="J822" i="3"/>
  <c r="J820" i="3"/>
  <c r="J818" i="3"/>
  <c r="J816" i="3"/>
  <c r="J814" i="3"/>
  <c r="J793" i="3"/>
  <c r="J791" i="3"/>
  <c r="J789" i="3"/>
  <c r="J787" i="3"/>
  <c r="J785" i="3"/>
  <c r="J783" i="3"/>
  <c r="J742" i="3"/>
  <c r="J699" i="3"/>
  <c r="J697" i="3"/>
  <c r="J695" i="3"/>
  <c r="J693" i="3"/>
  <c r="J691" i="3"/>
  <c r="J689" i="3"/>
  <c r="J687" i="3"/>
  <c r="J685" i="3"/>
  <c r="J683" i="3"/>
  <c r="J681" i="3"/>
  <c r="J574" i="3"/>
  <c r="J572" i="3"/>
  <c r="J570" i="3"/>
  <c r="J568" i="3"/>
  <c r="J566" i="3"/>
  <c r="J564" i="3"/>
  <c r="J562" i="3"/>
  <c r="J560" i="3"/>
  <c r="J541" i="3"/>
  <c r="J539" i="3"/>
  <c r="J537" i="3"/>
  <c r="J526" i="3"/>
  <c r="J524" i="3"/>
  <c r="J522" i="3"/>
  <c r="J520" i="3"/>
  <c r="J518" i="3"/>
  <c r="J516" i="3"/>
  <c r="J487" i="3"/>
  <c r="J485" i="3"/>
  <c r="J483" i="3"/>
  <c r="J462" i="3"/>
  <c r="J460" i="3"/>
  <c r="J440" i="3"/>
  <c r="J438" i="3"/>
  <c r="J417" i="3"/>
  <c r="J389" i="3"/>
  <c r="J346" i="3"/>
  <c r="J344" i="3"/>
  <c r="J342" i="3"/>
  <c r="J340" i="3"/>
  <c r="J338" i="3"/>
  <c r="J336" i="3"/>
  <c r="J334" i="3"/>
  <c r="J332" i="3"/>
  <c r="J309" i="3"/>
  <c r="J294" i="3"/>
  <c r="J259" i="3"/>
  <c r="J243" i="3"/>
  <c r="J135" i="3"/>
  <c r="J133" i="3"/>
  <c r="J131" i="3"/>
  <c r="J129" i="3"/>
  <c r="J127" i="3"/>
  <c r="J125" i="3"/>
  <c r="J123" i="3"/>
  <c r="J121" i="3"/>
  <c r="J119" i="3"/>
  <c r="J117" i="3"/>
  <c r="J115" i="3"/>
  <c r="J98" i="3"/>
  <c r="J96" i="3"/>
  <c r="J94" i="3"/>
  <c r="J92" i="3"/>
  <c r="J90" i="3"/>
  <c r="J88" i="3"/>
  <c r="J81" i="3"/>
  <c r="J79" i="3"/>
  <c r="J77" i="3"/>
  <c r="J75" i="3"/>
  <c r="J73" i="3"/>
  <c r="J71" i="3"/>
  <c r="J65" i="3"/>
  <c r="J63" i="3"/>
  <c r="J61" i="3"/>
  <c r="J59" i="3"/>
  <c r="J57" i="3"/>
  <c r="J43" i="3"/>
  <c r="J41" i="3"/>
  <c r="J39" i="3"/>
  <c r="J24" i="3"/>
  <c r="J19" i="3"/>
  <c r="P1" i="8"/>
  <c r="I1066" i="15"/>
  <c r="I1062" i="15"/>
  <c r="AA1062" i="15" s="1"/>
  <c r="I1058" i="15"/>
  <c r="Y1058" i="15" s="1"/>
  <c r="I1054" i="15"/>
  <c r="AE1054" i="15" s="1"/>
  <c r="I1050" i="15"/>
  <c r="AC1050" i="15" s="1"/>
  <c r="I1046" i="15"/>
  <c r="AE1046" i="15" s="1"/>
  <c r="I1042" i="15"/>
  <c r="AB1042" i="15" s="1"/>
  <c r="I1038" i="15"/>
  <c r="I1034" i="15"/>
  <c r="I1030" i="15"/>
  <c r="AD1030" i="15" s="1"/>
  <c r="I1026" i="15"/>
  <c r="I1022" i="15"/>
  <c r="Z1022" i="15" s="1"/>
  <c r="I1018" i="15"/>
  <c r="AE1018" i="15" s="1"/>
  <c r="I1014" i="15"/>
  <c r="AD1014" i="15" s="1"/>
  <c r="I1010" i="15"/>
  <c r="Y1010" i="15" s="1"/>
  <c r="I1006" i="15"/>
  <c r="I1002" i="15"/>
  <c r="AB1002" i="15" s="1"/>
  <c r="I998" i="15"/>
  <c r="Z998" i="15" s="1"/>
  <c r="I994" i="15"/>
  <c r="Y994" i="15" s="1"/>
  <c r="I990" i="15"/>
  <c r="Z990" i="15" s="1"/>
  <c r="I986" i="15"/>
  <c r="AE986" i="15" s="1"/>
  <c r="I982" i="15"/>
  <c r="AD982" i="15" s="1"/>
  <c r="I978" i="15"/>
  <c r="I974" i="15"/>
  <c r="I970" i="15"/>
  <c r="Z970" i="15" s="1"/>
  <c r="I966" i="15"/>
  <c r="Z966" i="15" s="1"/>
  <c r="I962" i="15"/>
  <c r="U962" i="15" s="1"/>
  <c r="I958" i="15"/>
  <c r="Z958" i="15" s="1"/>
  <c r="I954" i="15"/>
  <c r="AA954" i="15" s="1"/>
  <c r="I950" i="15"/>
  <c r="AD950" i="15" s="1"/>
  <c r="I946" i="15"/>
  <c r="Z946" i="15" s="1"/>
  <c r="I942" i="15"/>
  <c r="I938" i="15"/>
  <c r="I934" i="15"/>
  <c r="Z934" i="15" s="1"/>
  <c r="I930" i="15"/>
  <c r="I926" i="15"/>
  <c r="Z926" i="15" s="1"/>
  <c r="I922" i="15"/>
  <c r="Z922" i="15" s="1"/>
  <c r="I918" i="15"/>
  <c r="V918" i="15" s="1"/>
  <c r="I914" i="15"/>
  <c r="Z914" i="15" s="1"/>
  <c r="I910" i="15"/>
  <c r="W910" i="15" s="1"/>
  <c r="I906" i="15"/>
  <c r="I902" i="15"/>
  <c r="Z902" i="15" s="1"/>
  <c r="I898" i="15"/>
  <c r="AB898" i="15" s="1"/>
  <c r="I894" i="15"/>
  <c r="AE894" i="15" s="1"/>
  <c r="I890" i="15"/>
  <c r="Z890" i="15" s="1"/>
  <c r="I886" i="15"/>
  <c r="Z886" i="15" s="1"/>
  <c r="I882" i="15"/>
  <c r="Z882" i="15" s="1"/>
  <c r="I878" i="15"/>
  <c r="X878" i="15" s="1"/>
  <c r="I874" i="15"/>
  <c r="I870" i="15"/>
  <c r="Z870" i="15" s="1"/>
  <c r="I866" i="15"/>
  <c r="I862" i="15"/>
  <c r="Z862" i="15" s="1"/>
  <c r="I858" i="15"/>
  <c r="Z858" i="15" s="1"/>
  <c r="I854" i="15"/>
  <c r="AE854" i="15" s="1"/>
  <c r="I850" i="15"/>
  <c r="I846" i="15"/>
  <c r="I842" i="15"/>
  <c r="I838" i="15"/>
  <c r="Z838" i="15" s="1"/>
  <c r="I834" i="15"/>
  <c r="I830" i="15"/>
  <c r="AD830" i="15" s="1"/>
  <c r="I826" i="15"/>
  <c r="AD826" i="15" s="1"/>
  <c r="I822" i="15"/>
  <c r="AD822" i="15" s="1"/>
  <c r="I818" i="15"/>
  <c r="I814" i="15"/>
  <c r="I810" i="15"/>
  <c r="Y810" i="15" s="1"/>
  <c r="I806" i="15"/>
  <c r="AD806" i="15" s="1"/>
  <c r="I802" i="15"/>
  <c r="Z802" i="15" s="1"/>
  <c r="I798" i="15"/>
  <c r="AD798" i="15" s="1"/>
  <c r="I794" i="15"/>
  <c r="AD794" i="15" s="1"/>
  <c r="I790" i="15"/>
  <c r="Z790" i="15" s="1"/>
  <c r="I786" i="15"/>
  <c r="X786" i="15" s="1"/>
  <c r="I782" i="15"/>
  <c r="I778" i="15"/>
  <c r="X778" i="15" s="1"/>
  <c r="I774" i="15"/>
  <c r="AD774" i="15" s="1"/>
  <c r="I770" i="15"/>
  <c r="I766" i="15"/>
  <c r="Z766" i="15" s="1"/>
  <c r="I762" i="15"/>
  <c r="AE762" i="15" s="1"/>
  <c r="I758" i="15"/>
  <c r="AD758" i="15" s="1"/>
  <c r="I754" i="15"/>
  <c r="I750" i="15"/>
  <c r="I746" i="15"/>
  <c r="I742" i="15"/>
  <c r="Z742" i="15" s="1"/>
  <c r="I738" i="15"/>
  <c r="I734" i="15"/>
  <c r="U734" i="15" s="1"/>
  <c r="I730" i="15"/>
  <c r="Z730" i="15" s="1"/>
  <c r="I726" i="15"/>
  <c r="AA726" i="15" s="1"/>
  <c r="I722" i="15"/>
  <c r="Z722" i="15" s="1"/>
  <c r="I718" i="15"/>
  <c r="Y718" i="15" s="1"/>
  <c r="I714" i="15"/>
  <c r="Z714" i="15" s="1"/>
  <c r="I710" i="15"/>
  <c r="I706" i="15"/>
  <c r="X706" i="15" s="1"/>
  <c r="I702" i="15"/>
  <c r="I698" i="15"/>
  <c r="I694" i="15"/>
  <c r="AE694" i="15" s="1"/>
  <c r="I690" i="15"/>
  <c r="I686" i="15"/>
  <c r="I682" i="15"/>
  <c r="I678" i="15"/>
  <c r="AE678" i="15" s="1"/>
  <c r="I674" i="15"/>
  <c r="I670" i="15"/>
  <c r="AE670" i="15" s="1"/>
  <c r="I666" i="15"/>
  <c r="I662" i="15"/>
  <c r="I658" i="15"/>
  <c r="I654" i="15"/>
  <c r="I650" i="15"/>
  <c r="I646" i="15"/>
  <c r="Z646" i="15" s="1"/>
  <c r="I642" i="15"/>
  <c r="I638" i="15"/>
  <c r="Y638" i="15" s="1"/>
  <c r="I634" i="15"/>
  <c r="AE634" i="15" s="1"/>
  <c r="I630" i="15"/>
  <c r="AD630" i="15" s="1"/>
  <c r="I626" i="15"/>
  <c r="I622" i="15"/>
  <c r="I618" i="15"/>
  <c r="AB618" i="15" s="1"/>
  <c r="I614" i="15"/>
  <c r="Z614" i="15" s="1"/>
  <c r="I610" i="15"/>
  <c r="I606" i="15"/>
  <c r="Y606" i="15" s="1"/>
  <c r="I602" i="15"/>
  <c r="Z602" i="15" s="1"/>
  <c r="I598" i="15"/>
  <c r="AD598" i="15" s="1"/>
  <c r="I594" i="15"/>
  <c r="I590" i="15"/>
  <c r="I586" i="15"/>
  <c r="AE586" i="15" s="1"/>
  <c r="I582" i="15"/>
  <c r="V582" i="15" s="1"/>
  <c r="I578" i="15"/>
  <c r="I574" i="15"/>
  <c r="AE574" i="15" s="1"/>
  <c r="I570" i="15"/>
  <c r="X570" i="15" s="1"/>
  <c r="I566" i="15"/>
  <c r="Z566" i="15" s="1"/>
  <c r="I562" i="15"/>
  <c r="Z562" i="15" s="1"/>
  <c r="I558" i="15"/>
  <c r="I554" i="15"/>
  <c r="AE554" i="15" s="1"/>
  <c r="I550" i="15"/>
  <c r="Z550" i="15" s="1"/>
  <c r="I546" i="15"/>
  <c r="I542" i="15"/>
  <c r="AB542" i="15" s="1"/>
  <c r="I538" i="15"/>
  <c r="AE538" i="15" s="1"/>
  <c r="I534" i="15"/>
  <c r="AD534" i="15" s="1"/>
  <c r="I530" i="15"/>
  <c r="Z530" i="15" s="1"/>
  <c r="I526" i="15"/>
  <c r="I522" i="15"/>
  <c r="I518" i="15"/>
  <c r="AD518" i="15" s="1"/>
  <c r="I514" i="15"/>
  <c r="I510" i="15"/>
  <c r="AD510" i="15" s="1"/>
  <c r="I506" i="15"/>
  <c r="AE506" i="15" s="1"/>
  <c r="I502" i="15"/>
  <c r="Z502" i="15" s="1"/>
  <c r="I498" i="15"/>
  <c r="I494" i="15"/>
  <c r="AB494" i="15" s="1"/>
  <c r="I490" i="15"/>
  <c r="I486" i="15"/>
  <c r="U486" i="15" s="1"/>
  <c r="I482" i="15"/>
  <c r="U482" i="15" s="1"/>
  <c r="I478" i="15"/>
  <c r="AE478" i="15" s="1"/>
  <c r="I474" i="15"/>
  <c r="W474" i="15" s="1"/>
  <c r="I470" i="15"/>
  <c r="U470" i="15" s="1"/>
  <c r="I466" i="15"/>
  <c r="I462" i="15"/>
  <c r="I458" i="15"/>
  <c r="V458" i="15" s="1"/>
  <c r="I454" i="15"/>
  <c r="AE454" i="15" s="1"/>
  <c r="I450" i="15"/>
  <c r="X450" i="15" s="1"/>
  <c r="I446" i="15"/>
  <c r="AE446" i="15" s="1"/>
  <c r="I442" i="15"/>
  <c r="Y442" i="15" s="1"/>
  <c r="I438" i="15"/>
  <c r="Z438" i="15" s="1"/>
  <c r="I434" i="15"/>
  <c r="AE434" i="15" s="1"/>
  <c r="I430" i="15"/>
  <c r="I426" i="15"/>
  <c r="Z426" i="15" s="1"/>
  <c r="I422" i="15"/>
  <c r="X422" i="15" s="1"/>
  <c r="I418" i="15"/>
  <c r="I414" i="15"/>
  <c r="I410" i="15"/>
  <c r="AE410" i="15" s="1"/>
  <c r="I406" i="15"/>
  <c r="AD406" i="15" s="1"/>
  <c r="I402" i="15"/>
  <c r="I398" i="15"/>
  <c r="X398" i="15" s="1"/>
  <c r="I394" i="15"/>
  <c r="Z394" i="15" s="1"/>
  <c r="I390" i="15"/>
  <c r="AE390" i="15" s="1"/>
  <c r="I386" i="15"/>
  <c r="I382" i="15"/>
  <c r="AE382" i="15" s="1"/>
  <c r="I378" i="15"/>
  <c r="AE378" i="15" s="1"/>
  <c r="I374" i="15"/>
  <c r="AD374" i="15" s="1"/>
  <c r="I370" i="15"/>
  <c r="AE370" i="15" s="1"/>
  <c r="I366" i="15"/>
  <c r="I362" i="15"/>
  <c r="I358" i="15"/>
  <c r="Z358" i="15" s="1"/>
  <c r="I354" i="15"/>
  <c r="I350" i="15"/>
  <c r="Z350" i="15" s="1"/>
  <c r="I346" i="15"/>
  <c r="AE346" i="15" s="1"/>
  <c r="I342" i="15"/>
  <c r="Z342" i="15" s="1"/>
  <c r="I338" i="15"/>
  <c r="AE338" i="15" s="1"/>
  <c r="I334" i="15"/>
  <c r="I330" i="15"/>
  <c r="AD330" i="15" s="1"/>
  <c r="I326" i="15"/>
  <c r="AE326" i="15" s="1"/>
  <c r="I322" i="15"/>
  <c r="I318" i="15"/>
  <c r="Z318" i="15" s="1"/>
  <c r="I314" i="15"/>
  <c r="AE314" i="15" s="1"/>
  <c r="I310" i="15"/>
  <c r="AE310" i="15" s="1"/>
  <c r="I306" i="15"/>
  <c r="I302" i="15"/>
  <c r="I298" i="15"/>
  <c r="I294" i="15"/>
  <c r="Z294" i="15" s="1"/>
  <c r="I290" i="15"/>
  <c r="Z290" i="15" s="1"/>
  <c r="I286" i="15"/>
  <c r="AD286" i="15" s="1"/>
  <c r="I282" i="15"/>
  <c r="Z282" i="15" s="1"/>
  <c r="I278" i="15"/>
  <c r="AD278" i="15" s="1"/>
  <c r="I274" i="15"/>
  <c r="AE274" i="15" s="1"/>
  <c r="I270" i="15"/>
  <c r="AE270" i="15" s="1"/>
  <c r="I266" i="15"/>
  <c r="I262" i="15"/>
  <c r="AE262" i="15" s="1"/>
  <c r="I258" i="15"/>
  <c r="I254" i="15"/>
  <c r="AE254" i="15" s="1"/>
  <c r="I250" i="15"/>
  <c r="AE250" i="15" s="1"/>
  <c r="I246" i="15"/>
  <c r="Z246" i="15" s="1"/>
  <c r="I242" i="15"/>
  <c r="I238" i="15"/>
  <c r="I234" i="15"/>
  <c r="I230" i="15"/>
  <c r="AD230" i="15" s="1"/>
  <c r="I226" i="15"/>
  <c r="I222" i="15"/>
  <c r="AD222" i="15" s="1"/>
  <c r="I218" i="15"/>
  <c r="Z218" i="15" s="1"/>
  <c r="I214" i="15"/>
  <c r="AE214" i="15" s="1"/>
  <c r="I210" i="15"/>
  <c r="I206" i="15"/>
  <c r="I202" i="15"/>
  <c r="AC202" i="15" s="1"/>
  <c r="I198" i="15"/>
  <c r="AD198" i="15" s="1"/>
  <c r="I194" i="15"/>
  <c r="Y194" i="15" s="1"/>
  <c r="I190" i="15"/>
  <c r="AE190" i="15" s="1"/>
  <c r="I186" i="15"/>
  <c r="X186" i="15" s="1"/>
  <c r="I182" i="15"/>
  <c r="AD182" i="15" s="1"/>
  <c r="I178" i="15"/>
  <c r="AC178" i="15" s="1"/>
  <c r="I174" i="15"/>
  <c r="Z174" i="15" s="1"/>
  <c r="I170" i="15"/>
  <c r="AE170" i="15" s="1"/>
  <c r="I166" i="15"/>
  <c r="Z166" i="15" s="1"/>
  <c r="I162" i="15"/>
  <c r="Z162" i="15" s="1"/>
  <c r="I158" i="15"/>
  <c r="Z158" i="15" s="1"/>
  <c r="I154" i="15"/>
  <c r="Z154" i="15" s="1"/>
  <c r="I150" i="15"/>
  <c r="Z150" i="15" s="1"/>
  <c r="I146" i="15"/>
  <c r="Z146" i="15" s="1"/>
  <c r="I142" i="15"/>
  <c r="AE142" i="15" s="1"/>
  <c r="I138" i="15"/>
  <c r="I134" i="15"/>
  <c r="AE134" i="15" s="1"/>
  <c r="I130" i="15"/>
  <c r="AD130" i="15" s="1"/>
  <c r="I126" i="15"/>
  <c r="AE126" i="15" s="1"/>
  <c r="I122" i="15"/>
  <c r="AE122" i="15" s="1"/>
  <c r="I118" i="15"/>
  <c r="Z118" i="15" s="1"/>
  <c r="I114" i="15"/>
  <c r="I110" i="15"/>
  <c r="I106" i="15"/>
  <c r="Z106" i="15" s="1"/>
  <c r="I102" i="15"/>
  <c r="AE102" i="15" s="1"/>
  <c r="I98" i="15"/>
  <c r="I94" i="15"/>
  <c r="AE94" i="15" s="1"/>
  <c r="I90" i="15"/>
  <c r="Z90" i="15" s="1"/>
  <c r="I86" i="15"/>
  <c r="I82" i="15"/>
  <c r="AD82" i="15" s="1"/>
  <c r="I78" i="15"/>
  <c r="I74" i="15"/>
  <c r="Z74" i="15" s="1"/>
  <c r="I70" i="15"/>
  <c r="AD70" i="15" s="1"/>
  <c r="I66" i="15"/>
  <c r="AD66" i="15" s="1"/>
  <c r="I62" i="15"/>
  <c r="I58" i="15"/>
  <c r="I54" i="15"/>
  <c r="Z54" i="15" s="1"/>
  <c r="I50" i="15"/>
  <c r="AD50" i="15" s="1"/>
  <c r="I46" i="15"/>
  <c r="I42" i="15"/>
  <c r="AE42" i="15" s="1"/>
  <c r="I38" i="15"/>
  <c r="Z38" i="15" s="1"/>
  <c r="I34" i="15"/>
  <c r="AE34" i="15" s="1"/>
  <c r="I30" i="15"/>
  <c r="I26" i="15"/>
  <c r="I22" i="15"/>
  <c r="Z22" i="15" s="1"/>
  <c r="I18" i="15"/>
  <c r="J1063" i="3"/>
  <c r="J1061" i="3"/>
  <c r="J1059" i="3"/>
  <c r="J1057" i="3"/>
  <c r="J1055" i="3"/>
  <c r="J1053" i="3"/>
  <c r="J1051" i="3"/>
  <c r="J1049" i="3"/>
  <c r="J1047" i="3"/>
  <c r="J1045" i="3"/>
  <c r="J1043" i="3"/>
  <c r="J1041" i="3"/>
  <c r="J1039" i="3"/>
  <c r="J1037" i="3"/>
  <c r="J1026" i="3"/>
  <c r="J1024" i="3"/>
  <c r="J1022" i="3"/>
  <c r="J1020" i="3"/>
  <c r="J1018" i="3"/>
  <c r="J1016" i="3"/>
  <c r="J1014" i="3"/>
  <c r="J1012" i="3"/>
  <c r="J1010" i="3"/>
  <c r="J1008" i="3"/>
  <c r="J999" i="3"/>
  <c r="J997" i="3"/>
  <c r="J995" i="3"/>
  <c r="J937" i="3"/>
  <c r="J935" i="3"/>
  <c r="J933" i="3"/>
  <c r="J931" i="3"/>
  <c r="J929" i="3"/>
  <c r="J927" i="3"/>
  <c r="J882" i="3"/>
  <c r="J831" i="3"/>
  <c r="J829" i="3"/>
  <c r="J827" i="3"/>
  <c r="J825" i="3"/>
  <c r="J781" i="3"/>
  <c r="J779" i="3"/>
  <c r="J777" i="3"/>
  <c r="J775" i="3"/>
  <c r="J773" i="3"/>
  <c r="J771" i="3"/>
  <c r="J769" i="3"/>
  <c r="J767" i="3"/>
  <c r="J765" i="3"/>
  <c r="J763" i="3"/>
  <c r="J761" i="3"/>
  <c r="J740" i="3"/>
  <c r="J738" i="3"/>
  <c r="J736" i="3"/>
  <c r="J734" i="3"/>
  <c r="J732" i="3"/>
  <c r="J730" i="3"/>
  <c r="J728" i="3"/>
  <c r="J726" i="3"/>
  <c r="J724" i="3"/>
  <c r="J722" i="3"/>
  <c r="J720" i="3"/>
  <c r="J718" i="3"/>
  <c r="J716" i="3"/>
  <c r="J679" i="3"/>
  <c r="J677" i="3"/>
  <c r="J675" i="3"/>
  <c r="J673" i="3"/>
  <c r="J671" i="3"/>
  <c r="J669" i="3"/>
  <c r="J667" i="3"/>
  <c r="J665" i="3"/>
  <c r="J663" i="3"/>
  <c r="J661" i="3"/>
  <c r="J659" i="3"/>
  <c r="J657" i="3"/>
  <c r="J655" i="3"/>
  <c r="J653" i="3"/>
  <c r="J651" i="3"/>
  <c r="J649" i="3"/>
  <c r="J647" i="3"/>
  <c r="J645" i="3"/>
  <c r="J535" i="3"/>
  <c r="J533" i="3"/>
  <c r="J531" i="3"/>
  <c r="J514" i="3"/>
  <c r="J512" i="3"/>
  <c r="J481" i="3"/>
  <c r="J479" i="3"/>
  <c r="J477" i="3"/>
  <c r="J475" i="3"/>
  <c r="J473" i="3"/>
  <c r="J471" i="3"/>
  <c r="J469" i="3"/>
  <c r="J458" i="3"/>
  <c r="J456" i="3"/>
  <c r="J449" i="3"/>
  <c r="J447" i="3"/>
  <c r="J436" i="3"/>
  <c r="J434" i="3"/>
  <c r="J432" i="3"/>
  <c r="J430" i="3"/>
  <c r="J428" i="3"/>
  <c r="J408" i="3"/>
  <c r="J406" i="3"/>
  <c r="J387" i="3"/>
  <c r="J385" i="3"/>
  <c r="J383" i="3"/>
  <c r="J330" i="3"/>
  <c r="J252" i="3"/>
  <c r="J238" i="3"/>
  <c r="J236" i="3"/>
  <c r="J234" i="3"/>
  <c r="J232" i="3"/>
  <c r="J230" i="3"/>
  <c r="J228" i="3"/>
  <c r="J226" i="3"/>
  <c r="J224" i="3"/>
  <c r="J222" i="3"/>
  <c r="J220" i="3"/>
  <c r="J218" i="3"/>
  <c r="J216" i="3"/>
  <c r="J214" i="3"/>
  <c r="J212" i="3"/>
  <c r="J210" i="3"/>
  <c r="J208" i="3"/>
  <c r="J206" i="3"/>
  <c r="J204" i="3"/>
  <c r="J202" i="3"/>
  <c r="J200" i="3"/>
  <c r="J198" i="3"/>
  <c r="J196" i="3"/>
  <c r="J194" i="3"/>
  <c r="J192" i="3"/>
  <c r="J190" i="3"/>
  <c r="J188" i="3"/>
  <c r="J186" i="3"/>
  <c r="J184" i="3"/>
  <c r="J182" i="3"/>
  <c r="J180" i="3"/>
  <c r="J178" i="3"/>
  <c r="J176" i="3"/>
  <c r="J174" i="3"/>
  <c r="J113" i="3"/>
  <c r="J86" i="3"/>
  <c r="J84" i="3"/>
  <c r="J68" i="3"/>
  <c r="J55" i="3"/>
  <c r="J52" i="3"/>
  <c r="J50" i="3"/>
  <c r="J48" i="3"/>
  <c r="J46" i="3"/>
  <c r="J37" i="3"/>
  <c r="J35" i="3"/>
  <c r="J33" i="3"/>
  <c r="J31" i="3"/>
  <c r="J29" i="3"/>
  <c r="J27" i="3"/>
  <c r="J17" i="3"/>
  <c r="J15" i="3"/>
  <c r="J13" i="3"/>
  <c r="J11" i="3"/>
  <c r="O1070" i="8"/>
  <c r="O1074" i="8" s="1"/>
  <c r="J993" i="3"/>
  <c r="J991" i="3"/>
  <c r="J989" i="3"/>
  <c r="J987" i="3"/>
  <c r="J985" i="3"/>
  <c r="J983" i="3"/>
  <c r="J981" i="3"/>
  <c r="J979" i="3"/>
  <c r="J977" i="3"/>
  <c r="J975" i="3"/>
  <c r="J973" i="3"/>
  <c r="J971" i="3"/>
  <c r="J969" i="3"/>
  <c r="J967" i="3"/>
  <c r="J965" i="3"/>
  <c r="J963" i="3"/>
  <c r="J961" i="3"/>
  <c r="J959" i="3"/>
  <c r="J957" i="3"/>
  <c r="J952" i="3"/>
  <c r="J925" i="3"/>
  <c r="J923" i="3"/>
  <c r="J879" i="3"/>
  <c r="J877" i="3"/>
  <c r="J875" i="3"/>
  <c r="J858" i="3"/>
  <c r="J856" i="3"/>
  <c r="J854" i="3"/>
  <c r="J852" i="3"/>
  <c r="J850" i="3"/>
  <c r="J812" i="3"/>
  <c r="J810" i="3"/>
  <c r="J808" i="3"/>
  <c r="J806" i="3"/>
  <c r="J804" i="3"/>
  <c r="J802" i="3"/>
  <c r="J800" i="3"/>
  <c r="J798" i="3"/>
  <c r="J796" i="3"/>
  <c r="J794" i="3"/>
  <c r="J759" i="3"/>
  <c r="J757" i="3"/>
  <c r="J755" i="3"/>
  <c r="J753" i="3"/>
  <c r="J751" i="3"/>
  <c r="J749" i="3"/>
  <c r="J714" i="3"/>
  <c r="J643" i="3"/>
  <c r="J641" i="3"/>
  <c r="J639" i="3"/>
  <c r="J637" i="3"/>
  <c r="J635" i="3"/>
  <c r="J633" i="3"/>
  <c r="J631" i="3"/>
  <c r="J629" i="3"/>
  <c r="J627" i="3"/>
  <c r="J625" i="3"/>
  <c r="J623" i="3"/>
  <c r="J621" i="3"/>
  <c r="J619" i="3"/>
  <c r="J617" i="3"/>
  <c r="J615" i="3"/>
  <c r="J613" i="3"/>
  <c r="J611" i="3"/>
  <c r="J609" i="3"/>
  <c r="J607" i="3"/>
  <c r="J605" i="3"/>
  <c r="J603" i="3"/>
  <c r="J601" i="3"/>
  <c r="J599" i="3"/>
  <c r="J597" i="3"/>
  <c r="J595" i="3"/>
  <c r="J593" i="3"/>
  <c r="J591" i="3"/>
  <c r="J589" i="3"/>
  <c r="J587" i="3"/>
  <c r="J585" i="3"/>
  <c r="J583" i="3"/>
  <c r="J581" i="3"/>
  <c r="J579" i="3"/>
  <c r="J577" i="3"/>
  <c r="J575" i="3"/>
  <c r="J558" i="3"/>
  <c r="J556" i="3"/>
  <c r="J554" i="3"/>
  <c r="J552" i="3"/>
  <c r="J550" i="3"/>
  <c r="J548" i="3"/>
  <c r="J546" i="3"/>
  <c r="J544" i="3"/>
  <c r="J542" i="3"/>
  <c r="J529" i="3"/>
  <c r="J510" i="3"/>
  <c r="J508" i="3"/>
  <c r="J467" i="3"/>
  <c r="J445" i="3"/>
  <c r="J426" i="3"/>
  <c r="J424" i="3"/>
  <c r="J422" i="3"/>
  <c r="J420" i="3"/>
  <c r="J415" i="3"/>
  <c r="J413" i="3"/>
  <c r="J404" i="3"/>
  <c r="J381" i="3"/>
  <c r="J379" i="3"/>
  <c r="J377" i="3"/>
  <c r="J375" i="3"/>
  <c r="J328" i="3"/>
  <c r="J326" i="3"/>
  <c r="J324" i="3"/>
  <c r="J307" i="3"/>
  <c r="J292" i="3"/>
  <c r="J290" i="3"/>
  <c r="J288" i="3"/>
  <c r="J286" i="3"/>
  <c r="J284" i="3"/>
  <c r="J282" i="3"/>
  <c r="J280" i="3"/>
  <c r="J278" i="3"/>
  <c r="J276" i="3"/>
  <c r="J274" i="3"/>
  <c r="J272" i="3"/>
  <c r="J270" i="3"/>
  <c r="J268" i="3"/>
  <c r="J266" i="3"/>
  <c r="J264" i="3"/>
  <c r="J262" i="3"/>
  <c r="J257" i="3"/>
  <c r="J250" i="3"/>
  <c r="J241" i="3"/>
  <c r="J172" i="3"/>
  <c r="J82" i="3"/>
  <c r="J25" i="3"/>
  <c r="Z824" i="15"/>
  <c r="I1067" i="15"/>
  <c r="AE1067" i="15" s="1"/>
  <c r="I1063" i="15"/>
  <c r="Z1063" i="15" s="1"/>
  <c r="I1059" i="15"/>
  <c r="Z1059" i="15" s="1"/>
  <c r="I1055" i="15"/>
  <c r="I1051" i="15"/>
  <c r="I1047" i="15"/>
  <c r="AD1047" i="15" s="1"/>
  <c r="I1043" i="15"/>
  <c r="AE1043" i="15" s="1"/>
  <c r="I1039" i="15"/>
  <c r="I1035" i="15"/>
  <c r="I1031" i="15"/>
  <c r="AE1031" i="15" s="1"/>
  <c r="I1027" i="15"/>
  <c r="AE1027" i="15" s="1"/>
  <c r="I1023" i="15"/>
  <c r="Z1023" i="15" s="1"/>
  <c r="I1019" i="15"/>
  <c r="I1015" i="15"/>
  <c r="Z1015" i="15" s="1"/>
  <c r="I1011" i="15"/>
  <c r="Z1011" i="15" s="1"/>
  <c r="I1007" i="15"/>
  <c r="I1003" i="15"/>
  <c r="I999" i="15"/>
  <c r="AE999" i="15" s="1"/>
  <c r="I995" i="15"/>
  <c r="Z995" i="15" s="1"/>
  <c r="I991" i="15"/>
  <c r="I987" i="15"/>
  <c r="I983" i="15"/>
  <c r="AE983" i="15" s="1"/>
  <c r="I979" i="15"/>
  <c r="AD979" i="15" s="1"/>
  <c r="I975" i="15"/>
  <c r="Z975" i="15" s="1"/>
  <c r="I971" i="15"/>
  <c r="Y971" i="15" s="1"/>
  <c r="I967" i="15"/>
  <c r="AE967" i="15" s="1"/>
  <c r="I963" i="15"/>
  <c r="Z963" i="15" s="1"/>
  <c r="I959" i="15"/>
  <c r="I955" i="15"/>
  <c r="I951" i="15"/>
  <c r="AE951" i="15" s="1"/>
  <c r="I947" i="15"/>
  <c r="I943" i="15"/>
  <c r="Z943" i="15" s="1"/>
  <c r="I939" i="15"/>
  <c r="I935" i="15"/>
  <c r="AE935" i="15" s="1"/>
  <c r="I931" i="15"/>
  <c r="Z931" i="15" s="1"/>
  <c r="I927" i="15"/>
  <c r="I923" i="15"/>
  <c r="I919" i="15"/>
  <c r="AE919" i="15" s="1"/>
  <c r="I915" i="15"/>
  <c r="AD915" i="15" s="1"/>
  <c r="I911" i="15"/>
  <c r="I907" i="15"/>
  <c r="I903" i="15"/>
  <c r="AE903" i="15" s="1"/>
  <c r="I899" i="15"/>
  <c r="Z899" i="15" s="1"/>
  <c r="I895" i="15"/>
  <c r="I891" i="15"/>
  <c r="W891" i="15" s="1"/>
  <c r="I887" i="15"/>
  <c r="AD887" i="15" s="1"/>
  <c r="I883" i="15"/>
  <c r="AD883" i="15" s="1"/>
  <c r="I879" i="15"/>
  <c r="Z879" i="15" s="1"/>
  <c r="I875" i="15"/>
  <c r="I871" i="15"/>
  <c r="AD871" i="15" s="1"/>
  <c r="I867" i="15"/>
  <c r="Z867" i="15" s="1"/>
  <c r="I863" i="15"/>
  <c r="Z863" i="15" s="1"/>
  <c r="I859" i="15"/>
  <c r="AD859" i="15" s="1"/>
  <c r="I855" i="15"/>
  <c r="Z855" i="15" s="1"/>
  <c r="I851" i="15"/>
  <c r="Z851" i="15" s="1"/>
  <c r="I847" i="15"/>
  <c r="AE847" i="15" s="1"/>
  <c r="I843" i="15"/>
  <c r="W843" i="15" s="1"/>
  <c r="I839" i="15"/>
  <c r="AE839" i="15" s="1"/>
  <c r="I835" i="15"/>
  <c r="AD835" i="15" s="1"/>
  <c r="I831" i="15"/>
  <c r="I827" i="15"/>
  <c r="I823" i="15"/>
  <c r="Z823" i="15" s="1"/>
  <c r="I819" i="15"/>
  <c r="AD819" i="15" s="1"/>
  <c r="I815" i="15"/>
  <c r="AD815" i="15" s="1"/>
  <c r="I811" i="15"/>
  <c r="Y811" i="15" s="1"/>
  <c r="I807" i="15"/>
  <c r="Z807" i="15" s="1"/>
  <c r="I803" i="15"/>
  <c r="I799" i="15"/>
  <c r="I795" i="15"/>
  <c r="I791" i="15"/>
  <c r="Z791" i="15" s="1"/>
  <c r="I787" i="15"/>
  <c r="AD787" i="15" s="1"/>
  <c r="I783" i="15"/>
  <c r="AD783" i="15" s="1"/>
  <c r="I779" i="15"/>
  <c r="AC779" i="15" s="1"/>
  <c r="I775" i="15"/>
  <c r="Z775" i="15" s="1"/>
  <c r="I771" i="15"/>
  <c r="AE771" i="15" s="1"/>
  <c r="I767" i="15"/>
  <c r="I763" i="15"/>
  <c r="I759" i="15"/>
  <c r="AD759" i="15" s="1"/>
  <c r="I755" i="15"/>
  <c r="I751" i="15"/>
  <c r="AD751" i="15" s="1"/>
  <c r="I747" i="15"/>
  <c r="I743" i="15"/>
  <c r="AE743" i="15" s="1"/>
  <c r="I739" i="15"/>
  <c r="Z739" i="15" s="1"/>
  <c r="I735" i="15"/>
  <c r="I731" i="15"/>
  <c r="AD731" i="15" s="1"/>
  <c r="I727" i="15"/>
  <c r="Z727" i="15" s="1"/>
  <c r="I723" i="15"/>
  <c r="Z723" i="15" s="1"/>
  <c r="I719" i="15"/>
  <c r="AB719" i="15" s="1"/>
  <c r="I715" i="15"/>
  <c r="AA715" i="15" s="1"/>
  <c r="I711" i="15"/>
  <c r="AE711" i="15" s="1"/>
  <c r="I707" i="15"/>
  <c r="I703" i="15"/>
  <c r="AC703" i="15" s="1"/>
  <c r="AE701" i="15"/>
  <c r="I699" i="15"/>
  <c r="Z699" i="15" s="1"/>
  <c r="I695" i="15"/>
  <c r="AD695" i="15" s="1"/>
  <c r="I691" i="15"/>
  <c r="AE689" i="15"/>
  <c r="I687" i="15"/>
  <c r="Z687" i="15" s="1"/>
  <c r="I683" i="15"/>
  <c r="I679" i="15"/>
  <c r="AC679" i="15" s="1"/>
  <c r="I675" i="15"/>
  <c r="I671" i="15"/>
  <c r="I667" i="15"/>
  <c r="Z667" i="15" s="1"/>
  <c r="I663" i="15"/>
  <c r="AD663" i="15" s="1"/>
  <c r="I659" i="15"/>
  <c r="AD659" i="15" s="1"/>
  <c r="I655" i="15"/>
  <c r="X655" i="15" s="1"/>
  <c r="I651" i="15"/>
  <c r="AD651" i="15" s="1"/>
  <c r="I647" i="15"/>
  <c r="I643" i="15"/>
  <c r="W643" i="15" s="1"/>
  <c r="I639" i="15"/>
  <c r="AD639" i="15" s="1"/>
  <c r="I635" i="15"/>
  <c r="AE635" i="15" s="1"/>
  <c r="I631" i="15"/>
  <c r="W631" i="15" s="1"/>
  <c r="I627" i="15"/>
  <c r="X627" i="15" s="1"/>
  <c r="I623" i="15"/>
  <c r="I619" i="15"/>
  <c r="I615" i="15"/>
  <c r="V615" i="15" s="1"/>
  <c r="I611" i="15"/>
  <c r="AD611" i="15" s="1"/>
  <c r="I607" i="15"/>
  <c r="U607" i="15" s="1"/>
  <c r="I603" i="15"/>
  <c r="V603" i="15" s="1"/>
  <c r="I599" i="15"/>
  <c r="U599" i="15" s="1"/>
  <c r="I595" i="15"/>
  <c r="AB595" i="15" s="1"/>
  <c r="I591" i="15"/>
  <c r="U591" i="15" s="1"/>
  <c r="I587" i="15"/>
  <c r="AE587" i="15" s="1"/>
  <c r="I583" i="15"/>
  <c r="AD583" i="15" s="1"/>
  <c r="I579" i="15"/>
  <c r="AB579" i="15" s="1"/>
  <c r="I575" i="15"/>
  <c r="AD575" i="15" s="1"/>
  <c r="I571" i="15"/>
  <c r="Z571" i="15" s="1"/>
  <c r="I567" i="15"/>
  <c r="I563" i="15"/>
  <c r="AE563" i="15" s="1"/>
  <c r="I559" i="15"/>
  <c r="I555" i="15"/>
  <c r="AE555" i="15" s="1"/>
  <c r="I551" i="15"/>
  <c r="AD551" i="15" s="1"/>
  <c r="I547" i="15"/>
  <c r="AD547" i="15" s="1"/>
  <c r="I543" i="15"/>
  <c r="AD543" i="15" s="1"/>
  <c r="I539" i="15"/>
  <c r="Z539" i="15" s="1"/>
  <c r="I535" i="15"/>
  <c r="W535" i="15" s="1"/>
  <c r="I531" i="15"/>
  <c r="AB531" i="15" s="1"/>
  <c r="I527" i="15"/>
  <c r="I523" i="15"/>
  <c r="AA523" i="15" s="1"/>
  <c r="I519" i="15"/>
  <c r="AE519" i="15" s="1"/>
  <c r="I515" i="15"/>
  <c r="AE515" i="15" s="1"/>
  <c r="I511" i="15"/>
  <c r="AC511" i="15" s="1"/>
  <c r="I507" i="15"/>
  <c r="AD507" i="15" s="1"/>
  <c r="I503" i="15"/>
  <c r="I499" i="15"/>
  <c r="I495" i="15"/>
  <c r="U495" i="15" s="1"/>
  <c r="I491" i="15"/>
  <c r="I487" i="15"/>
  <c r="AE487" i="15" s="1"/>
  <c r="I483" i="15"/>
  <c r="AE483" i="15" s="1"/>
  <c r="I479" i="15"/>
  <c r="X479" i="15" s="1"/>
  <c r="I475" i="15"/>
  <c r="Z475" i="15" s="1"/>
  <c r="I471" i="15"/>
  <c r="AE471" i="15" s="1"/>
  <c r="I467" i="15"/>
  <c r="I463" i="15"/>
  <c r="I459" i="15"/>
  <c r="I455" i="15"/>
  <c r="AC455" i="15" s="1"/>
  <c r="I451" i="15"/>
  <c r="W451" i="15" s="1"/>
  <c r="I447" i="15"/>
  <c r="AE447" i="15" s="1"/>
  <c r="I443" i="15"/>
  <c r="Z443" i="15" s="1"/>
  <c r="I439" i="15"/>
  <c r="I435" i="15"/>
  <c r="I431" i="15"/>
  <c r="AD431" i="15" s="1"/>
  <c r="I427" i="15"/>
  <c r="AE427" i="15" s="1"/>
  <c r="I423" i="15"/>
  <c r="AD423" i="15" s="1"/>
  <c r="I419" i="15"/>
  <c r="AE419" i="15" s="1"/>
  <c r="I415" i="15"/>
  <c r="AE415" i="15" s="1"/>
  <c r="I411" i="15"/>
  <c r="Z411" i="15" s="1"/>
  <c r="I407" i="15"/>
  <c r="I403" i="15"/>
  <c r="AA403" i="15" s="1"/>
  <c r="I399" i="15"/>
  <c r="I395" i="15"/>
  <c r="AE395" i="15" s="1"/>
  <c r="I391" i="15"/>
  <c r="AD391" i="15" s="1"/>
  <c r="I387" i="15"/>
  <c r="AE387" i="15" s="1"/>
  <c r="I383" i="15"/>
  <c r="AE383" i="15" s="1"/>
  <c r="I379" i="15"/>
  <c r="Z379" i="15" s="1"/>
  <c r="I375" i="15"/>
  <c r="I371" i="15"/>
  <c r="I367" i="15"/>
  <c r="I363" i="15"/>
  <c r="I359" i="15"/>
  <c r="Z359" i="15" s="1"/>
  <c r="I355" i="15"/>
  <c r="AE355" i="15" s="1"/>
  <c r="I351" i="15"/>
  <c r="AE351" i="15" s="1"/>
  <c r="I347" i="15"/>
  <c r="Z347" i="15" s="1"/>
  <c r="I343" i="15"/>
  <c r="I339" i="15"/>
  <c r="AE339" i="15" s="1"/>
  <c r="I335" i="15"/>
  <c r="AD335" i="15" s="1"/>
  <c r="I331" i="15"/>
  <c r="I327" i="15"/>
  <c r="AD327" i="15" s="1"/>
  <c r="I323" i="15"/>
  <c r="AE323" i="15" s="1"/>
  <c r="I319" i="15"/>
  <c r="AE319" i="15" s="1"/>
  <c r="I315" i="15"/>
  <c r="X315" i="15" s="1"/>
  <c r="I311" i="15"/>
  <c r="I307" i="15"/>
  <c r="U307" i="15" s="1"/>
  <c r="I303" i="15"/>
  <c r="I299" i="15"/>
  <c r="U299" i="15" s="1"/>
  <c r="I295" i="15"/>
  <c r="AD295" i="15" s="1"/>
  <c r="I291" i="15"/>
  <c r="Z291" i="15" s="1"/>
  <c r="I287" i="15"/>
  <c r="Z287" i="15" s="1"/>
  <c r="I283" i="15"/>
  <c r="AE283" i="15" s="1"/>
  <c r="I279" i="15"/>
  <c r="I275" i="15"/>
  <c r="I271" i="15"/>
  <c r="I267" i="15"/>
  <c r="Z267" i="15" s="1"/>
  <c r="I263" i="15"/>
  <c r="AD263" i="15" s="1"/>
  <c r="I259" i="15"/>
  <c r="AE259" i="15" s="1"/>
  <c r="I255" i="15"/>
  <c r="Z255" i="15" s="1"/>
  <c r="I251" i="15"/>
  <c r="AE251" i="15" s="1"/>
  <c r="I247" i="15"/>
  <c r="I243" i="15"/>
  <c r="AD243" i="15" s="1"/>
  <c r="I239" i="15"/>
  <c r="I235" i="15"/>
  <c r="I231" i="15"/>
  <c r="Z231" i="15" s="1"/>
  <c r="I227" i="15"/>
  <c r="Z227" i="15" s="1"/>
  <c r="I223" i="15"/>
  <c r="Z223" i="15" s="1"/>
  <c r="I219" i="15"/>
  <c r="AE219" i="15" s="1"/>
  <c r="I215" i="15"/>
  <c r="I211" i="15"/>
  <c r="I207" i="15"/>
  <c r="I203" i="15"/>
  <c r="Z203" i="15" s="1"/>
  <c r="I199" i="15"/>
  <c r="AD199" i="15" s="1"/>
  <c r="I195" i="15"/>
  <c r="Z195" i="15" s="1"/>
  <c r="I191" i="15"/>
  <c r="Z191" i="15" s="1"/>
  <c r="I187" i="15"/>
  <c r="Z187" i="15" s="1"/>
  <c r="I183" i="15"/>
  <c r="Z183" i="15" s="1"/>
  <c r="I179" i="15"/>
  <c r="I175" i="15"/>
  <c r="AD175" i="15" s="1"/>
  <c r="I171" i="15"/>
  <c r="I167" i="15"/>
  <c r="Z167" i="15" s="1"/>
  <c r="I163" i="15"/>
  <c r="AE163" i="15" s="1"/>
  <c r="I159" i="15"/>
  <c r="AE159" i="15" s="1"/>
  <c r="I155" i="15"/>
  <c r="AD155" i="15" s="1"/>
  <c r="I151" i="15"/>
  <c r="I147" i="15"/>
  <c r="AE147" i="15" s="1"/>
  <c r="I143" i="15"/>
  <c r="I139" i="15"/>
  <c r="I135" i="15"/>
  <c r="Z135" i="15" s="1"/>
  <c r="I131" i="15"/>
  <c r="AE131" i="15" s="1"/>
  <c r="I127" i="15"/>
  <c r="AE127" i="15" s="1"/>
  <c r="I123" i="15"/>
  <c r="Z123" i="15" s="1"/>
  <c r="I119" i="15"/>
  <c r="I115" i="15"/>
  <c r="AA115" i="15" s="1"/>
  <c r="I111" i="15"/>
  <c r="I107" i="15"/>
  <c r="AD107" i="15" s="1"/>
  <c r="I103" i="15"/>
  <c r="AD103" i="15" s="1"/>
  <c r="I99" i="15"/>
  <c r="AD99" i="15" s="1"/>
  <c r="I95" i="15"/>
  <c r="AE95" i="15" s="1"/>
  <c r="I91" i="15"/>
  <c r="AD91" i="15" s="1"/>
  <c r="I87" i="15"/>
  <c r="I83" i="15"/>
  <c r="Z83" i="15" s="1"/>
  <c r="I79" i="15"/>
  <c r="I75" i="15"/>
  <c r="I71" i="15"/>
  <c r="AD71" i="15" s="1"/>
  <c r="I67" i="15"/>
  <c r="I63" i="15"/>
  <c r="AD63" i="15" s="1"/>
  <c r="I59" i="15"/>
  <c r="Z59" i="15" s="1"/>
  <c r="I55" i="15"/>
  <c r="AD55" i="15" s="1"/>
  <c r="I51" i="15"/>
  <c r="I47" i="15"/>
  <c r="I43" i="15"/>
  <c r="I39" i="15"/>
  <c r="AD39" i="15" s="1"/>
  <c r="I35" i="15"/>
  <c r="AE35" i="15" s="1"/>
  <c r="I31" i="15"/>
  <c r="Z31" i="15" s="1"/>
  <c r="I27" i="15"/>
  <c r="AD27" i="15" s="1"/>
  <c r="I23" i="15"/>
  <c r="I19" i="15"/>
  <c r="X19" i="15" s="1"/>
  <c r="I15" i="15"/>
  <c r="J1066" i="3"/>
  <c r="J1035" i="3"/>
  <c r="J1033" i="3"/>
  <c r="J1006" i="3"/>
  <c r="J1004" i="3"/>
  <c r="J1002" i="3"/>
  <c r="J921" i="3"/>
  <c r="J919" i="3"/>
  <c r="J917" i="3"/>
  <c r="J915" i="3"/>
  <c r="J913" i="3"/>
  <c r="J911" i="3"/>
  <c r="J909" i="3"/>
  <c r="J907" i="3"/>
  <c r="J905" i="3"/>
  <c r="J903" i="3"/>
  <c r="J901" i="3"/>
  <c r="J899" i="3"/>
  <c r="J873" i="3"/>
  <c r="J871" i="3"/>
  <c r="J869" i="3"/>
  <c r="J867" i="3"/>
  <c r="J865" i="3"/>
  <c r="J823" i="3"/>
  <c r="J747" i="3"/>
  <c r="J745" i="3"/>
  <c r="J743" i="3"/>
  <c r="J712" i="3"/>
  <c r="J710" i="3"/>
  <c r="J708" i="3"/>
  <c r="J706" i="3"/>
  <c r="J704" i="3"/>
  <c r="J702" i="3"/>
  <c r="J700" i="3"/>
  <c r="J527" i="3"/>
  <c r="J506" i="3"/>
  <c r="J504" i="3"/>
  <c r="J502" i="3"/>
  <c r="J500" i="3"/>
  <c r="J498" i="3"/>
  <c r="J496" i="3"/>
  <c r="J494" i="3"/>
  <c r="J492" i="3"/>
  <c r="J490" i="3"/>
  <c r="J465" i="3"/>
  <c r="J454" i="3"/>
  <c r="J452" i="3"/>
  <c r="J443" i="3"/>
  <c r="J441" i="3"/>
  <c r="J418" i="3"/>
  <c r="J411" i="3"/>
  <c r="J402" i="3"/>
  <c r="J400" i="3"/>
  <c r="J398" i="3"/>
  <c r="J396" i="3"/>
  <c r="J394" i="3"/>
  <c r="J392" i="3"/>
  <c r="J390" i="3"/>
  <c r="J373" i="3"/>
  <c r="J371" i="3"/>
  <c r="J369" i="3"/>
  <c r="J367" i="3"/>
  <c r="J365" i="3"/>
  <c r="J363" i="3"/>
  <c r="J361" i="3"/>
  <c r="J359" i="3"/>
  <c r="J357" i="3"/>
  <c r="J355" i="3"/>
  <c r="J353" i="3"/>
  <c r="J351" i="3"/>
  <c r="J349" i="3"/>
  <c r="J347" i="3"/>
  <c r="J322" i="3"/>
  <c r="J320" i="3"/>
  <c r="J318" i="3"/>
  <c r="J316" i="3"/>
  <c r="J314" i="3"/>
  <c r="J312" i="3"/>
  <c r="J310" i="3"/>
  <c r="J305" i="3"/>
  <c r="J303" i="3"/>
  <c r="J301" i="3"/>
  <c r="J299" i="3"/>
  <c r="J297" i="3"/>
  <c r="J260" i="3"/>
  <c r="J255" i="3"/>
  <c r="J248" i="3"/>
  <c r="J246" i="3"/>
  <c r="J244" i="3"/>
  <c r="J170" i="3"/>
  <c r="J168" i="3"/>
  <c r="J166" i="3"/>
  <c r="J164" i="3"/>
  <c r="J162" i="3"/>
  <c r="J160" i="3"/>
  <c r="J158" i="3"/>
  <c r="J156" i="3"/>
  <c r="J154" i="3"/>
  <c r="J152" i="3"/>
  <c r="J150" i="3"/>
  <c r="J148" i="3"/>
  <c r="J146" i="3"/>
  <c r="J144" i="3"/>
  <c r="J142" i="3"/>
  <c r="J140" i="3"/>
  <c r="J138" i="3"/>
  <c r="J111" i="3"/>
  <c r="J109" i="3"/>
  <c r="J107" i="3"/>
  <c r="J105" i="3"/>
  <c r="J103" i="3"/>
  <c r="J101" i="3"/>
  <c r="J99" i="3"/>
  <c r="J69" i="3"/>
  <c r="J53" i="3"/>
  <c r="J22" i="3"/>
  <c r="Z976" i="15"/>
  <c r="AD976" i="15"/>
  <c r="AE976" i="15"/>
  <c r="AD912" i="15"/>
  <c r="AE912" i="15"/>
  <c r="Z904" i="15"/>
  <c r="AE904" i="15"/>
  <c r="AE892" i="15"/>
  <c r="Z868" i="15"/>
  <c r="AE868" i="15"/>
  <c r="AD868" i="15"/>
  <c r="AD860" i="15"/>
  <c r="Z840" i="15"/>
  <c r="AE840" i="15"/>
  <c r="AD840" i="15"/>
  <c r="AD832" i="15"/>
  <c r="AD824" i="15"/>
  <c r="AE824" i="15"/>
  <c r="Z772" i="15"/>
  <c r="Z760" i="15"/>
  <c r="Z756" i="15"/>
  <c r="AD756" i="15"/>
  <c r="AE756" i="15"/>
  <c r="Z744" i="15"/>
  <c r="AD744" i="15"/>
  <c r="AE744" i="15"/>
  <c r="Z736" i="15"/>
  <c r="AD736" i="15"/>
  <c r="AD724" i="15"/>
  <c r="AE724" i="15"/>
  <c r="AE704" i="15"/>
  <c r="AD704" i="15"/>
  <c r="AE692" i="15"/>
  <c r="AD692" i="15"/>
  <c r="AE660" i="15"/>
  <c r="AD660" i="15"/>
  <c r="AD632" i="15"/>
  <c r="Z632" i="15"/>
  <c r="AD628" i="15"/>
  <c r="Z628" i="15"/>
  <c r="AE628" i="15"/>
  <c r="AD596" i="15"/>
  <c r="Z596" i="15"/>
  <c r="AE596" i="15"/>
  <c r="AD564" i="15"/>
  <c r="Z564" i="15"/>
  <c r="AE564" i="15"/>
  <c r="AE540" i="15"/>
  <c r="AD532" i="15"/>
  <c r="Z532" i="15"/>
  <c r="AE532" i="15"/>
  <c r="AE500" i="15"/>
  <c r="Z500" i="15"/>
  <c r="AD500" i="15"/>
  <c r="AE468" i="15"/>
  <c r="AD468" i="15"/>
  <c r="Z468" i="15"/>
  <c r="AE464" i="15"/>
  <c r="Z464" i="15"/>
  <c r="AE436" i="15"/>
  <c r="AD436" i="15"/>
  <c r="Z436" i="15"/>
  <c r="AE404" i="15"/>
  <c r="AD404" i="15"/>
  <c r="Z404" i="15"/>
  <c r="AE392" i="15"/>
  <c r="AE356" i="15"/>
  <c r="AE344" i="15"/>
  <c r="AD344" i="15"/>
  <c r="Z344" i="15"/>
  <c r="AE336" i="15"/>
  <c r="AE328" i="15"/>
  <c r="AD328" i="15"/>
  <c r="Z328" i="15"/>
  <c r="AE324" i="15"/>
  <c r="AD324" i="15"/>
  <c r="Z324" i="15"/>
  <c r="AD232" i="15"/>
  <c r="AE232" i="15"/>
  <c r="Z156" i="15"/>
  <c r="Z152" i="15"/>
  <c r="AD152" i="15"/>
  <c r="AD92" i="15"/>
  <c r="Z92" i="15"/>
  <c r="AE92" i="15"/>
  <c r="AD68" i="15"/>
  <c r="AE68" i="15"/>
  <c r="Z68" i="15"/>
  <c r="Z52" i="15"/>
  <c r="AE52" i="15"/>
  <c r="Z28" i="15"/>
  <c r="AE28" i="15"/>
  <c r="AD28" i="15"/>
  <c r="AD20" i="15"/>
  <c r="AE16" i="15"/>
  <c r="Z16" i="15"/>
  <c r="AD16" i="15"/>
  <c r="Z12" i="15"/>
  <c r="AE12" i="15"/>
  <c r="AD12" i="15"/>
  <c r="J1064" i="3"/>
  <c r="J1031" i="3"/>
  <c r="J1029" i="3"/>
  <c r="J955" i="3"/>
  <c r="J950" i="3"/>
  <c r="J948" i="3"/>
  <c r="J946" i="3"/>
  <c r="J944" i="3"/>
  <c r="J942" i="3"/>
  <c r="J940" i="3"/>
  <c r="J897" i="3"/>
  <c r="J895" i="3"/>
  <c r="J893" i="3"/>
  <c r="J891" i="3"/>
  <c r="J889" i="3"/>
  <c r="J887" i="3"/>
  <c r="J885" i="3"/>
  <c r="J883" i="3"/>
  <c r="J863" i="3"/>
  <c r="J861" i="3"/>
  <c r="J848" i="3"/>
  <c r="J846" i="3"/>
  <c r="J844" i="3"/>
  <c r="J842" i="3"/>
  <c r="J840" i="3"/>
  <c r="J838" i="3"/>
  <c r="J836" i="3"/>
  <c r="J834" i="3"/>
  <c r="J821" i="3"/>
  <c r="J819" i="3"/>
  <c r="J817" i="3"/>
  <c r="J815" i="3"/>
  <c r="J792" i="3"/>
  <c r="J790" i="3"/>
  <c r="J788" i="3"/>
  <c r="J786" i="3"/>
  <c r="J784" i="3"/>
  <c r="J741" i="3"/>
  <c r="J698" i="3"/>
  <c r="J696" i="3"/>
  <c r="J694" i="3"/>
  <c r="J692" i="3"/>
  <c r="J690" i="3"/>
  <c r="J688" i="3"/>
  <c r="J686" i="3"/>
  <c r="J684" i="3"/>
  <c r="J682" i="3"/>
  <c r="J680" i="3"/>
  <c r="J573" i="3"/>
  <c r="J571" i="3"/>
  <c r="J569" i="3"/>
  <c r="J567" i="3"/>
  <c r="J565" i="3"/>
  <c r="J563" i="3"/>
  <c r="J561" i="3"/>
  <c r="J559" i="3"/>
  <c r="J540" i="3"/>
  <c r="J538" i="3"/>
  <c r="J536" i="3"/>
  <c r="J525" i="3"/>
  <c r="J523" i="3"/>
  <c r="J521" i="3"/>
  <c r="J519" i="3"/>
  <c r="J517" i="3"/>
  <c r="J488" i="3"/>
  <c r="J486" i="3"/>
  <c r="J484" i="3"/>
  <c r="J463" i="3"/>
  <c r="J461" i="3"/>
  <c r="J439" i="3"/>
  <c r="J437" i="3"/>
  <c r="J416" i="3"/>
  <c r="J345" i="3"/>
  <c r="J343" i="3"/>
  <c r="J341" i="3"/>
  <c r="J339" i="3"/>
  <c r="J337" i="3"/>
  <c r="J335" i="3"/>
  <c r="J333" i="3"/>
  <c r="J308" i="3"/>
  <c r="J295" i="3"/>
  <c r="J258" i="3"/>
  <c r="J136" i="3"/>
  <c r="J134" i="3"/>
  <c r="J132" i="3"/>
  <c r="J130" i="3"/>
  <c r="J128" i="3"/>
  <c r="J126" i="3"/>
  <c r="J124" i="3"/>
  <c r="J122" i="3"/>
  <c r="J120" i="3"/>
  <c r="J118" i="3"/>
  <c r="J116" i="3"/>
  <c r="J114" i="3"/>
  <c r="J97" i="3"/>
  <c r="J95" i="3"/>
  <c r="J93" i="3"/>
  <c r="J91" i="3"/>
  <c r="J89" i="3"/>
  <c r="J87" i="3"/>
  <c r="J80" i="3"/>
  <c r="J78" i="3"/>
  <c r="J76" i="3"/>
  <c r="J74" i="3"/>
  <c r="J72" i="3"/>
  <c r="J66" i="3"/>
  <c r="J64" i="3"/>
  <c r="J62" i="3"/>
  <c r="J60" i="3"/>
  <c r="J58" i="3"/>
  <c r="J44" i="3"/>
  <c r="J42" i="3"/>
  <c r="J40" i="3"/>
  <c r="J38" i="3"/>
  <c r="J20" i="3"/>
  <c r="H448" i="6"/>
  <c r="J448" i="6" s="1"/>
  <c r="H444" i="6"/>
  <c r="J444" i="6" s="1"/>
  <c r="H440" i="6"/>
  <c r="J440" i="6" s="1"/>
  <c r="H436" i="6"/>
  <c r="J436" i="6" s="1"/>
  <c r="H432" i="6"/>
  <c r="J432" i="6" s="1"/>
  <c r="H428" i="6"/>
  <c r="J428" i="6" s="1"/>
  <c r="H424" i="6"/>
  <c r="J424" i="6" s="1"/>
  <c r="H420" i="6"/>
  <c r="J420" i="6" s="1"/>
  <c r="H416" i="6"/>
  <c r="J416" i="6" s="1"/>
  <c r="H412" i="6"/>
  <c r="J412" i="6" s="1"/>
  <c r="H408" i="6"/>
  <c r="J408" i="6" s="1"/>
  <c r="H404" i="6"/>
  <c r="J404" i="6" s="1"/>
  <c r="H396" i="6"/>
  <c r="J396" i="6" s="1"/>
  <c r="H392" i="6"/>
  <c r="J392" i="6" s="1"/>
  <c r="H380" i="6"/>
  <c r="J380" i="6" s="1"/>
  <c r="H376" i="6"/>
  <c r="J376" i="6" s="1"/>
  <c r="H368" i="6"/>
  <c r="J368" i="6" s="1"/>
  <c r="H364" i="6"/>
  <c r="J364" i="6" s="1"/>
  <c r="H360" i="6"/>
  <c r="J360" i="6" s="1"/>
  <c r="H356" i="6"/>
  <c r="J356" i="6" s="1"/>
  <c r="H352" i="6"/>
  <c r="J352" i="6" s="1"/>
  <c r="H348" i="6"/>
  <c r="J348" i="6" s="1"/>
  <c r="H344" i="6"/>
  <c r="J344" i="6" s="1"/>
  <c r="H340" i="6"/>
  <c r="J340" i="6" s="1"/>
  <c r="H336" i="6"/>
  <c r="J336" i="6" s="1"/>
  <c r="H332" i="6"/>
  <c r="J332" i="6" s="1"/>
  <c r="H328" i="6"/>
  <c r="J328" i="6" s="1"/>
  <c r="H324" i="6"/>
  <c r="J324" i="6" s="1"/>
  <c r="H320" i="6"/>
  <c r="J320" i="6" s="1"/>
  <c r="H312" i="6"/>
  <c r="J312" i="6" s="1"/>
  <c r="H308" i="6"/>
  <c r="J308" i="6" s="1"/>
  <c r="H304" i="6"/>
  <c r="J304" i="6" s="1"/>
  <c r="H300" i="6"/>
  <c r="J300" i="6" s="1"/>
  <c r="H296" i="6"/>
  <c r="J296" i="6" s="1"/>
  <c r="H292" i="6"/>
  <c r="J292" i="6" s="1"/>
  <c r="H288" i="6"/>
  <c r="J288" i="6" s="1"/>
  <c r="H284" i="6"/>
  <c r="J284" i="6" s="1"/>
  <c r="H280" i="6"/>
  <c r="J280" i="6" s="1"/>
  <c r="H276" i="6"/>
  <c r="J276" i="6" s="1"/>
  <c r="H272" i="6"/>
  <c r="J272" i="6" s="1"/>
  <c r="H268" i="6"/>
  <c r="J268" i="6" s="1"/>
  <c r="H264" i="6"/>
  <c r="J264" i="6" s="1"/>
  <c r="H260" i="6"/>
  <c r="J260" i="6" s="1"/>
  <c r="H256" i="6"/>
  <c r="J256" i="6" s="1"/>
  <c r="H252" i="6"/>
  <c r="J252" i="6" s="1"/>
  <c r="H248" i="6"/>
  <c r="J248" i="6" s="1"/>
  <c r="H244" i="6"/>
  <c r="J244" i="6" s="1"/>
  <c r="H240" i="6"/>
  <c r="J240" i="6" s="1"/>
  <c r="H236" i="6"/>
  <c r="J236" i="6" s="1"/>
  <c r="H232" i="6"/>
  <c r="J232" i="6" s="1"/>
  <c r="H228" i="6"/>
  <c r="J228" i="6" s="1"/>
  <c r="H224" i="6"/>
  <c r="J224" i="6" s="1"/>
  <c r="H220" i="6"/>
  <c r="J220" i="6" s="1"/>
  <c r="H216" i="6"/>
  <c r="J216" i="6" s="1"/>
  <c r="H212" i="6"/>
  <c r="J212" i="6" s="1"/>
  <c r="H208" i="6"/>
  <c r="J208" i="6" s="1"/>
  <c r="H204" i="6"/>
  <c r="J204" i="6" s="1"/>
  <c r="H200" i="6"/>
  <c r="J200" i="6" s="1"/>
  <c r="H196" i="6"/>
  <c r="J196" i="6" s="1"/>
  <c r="H192" i="6"/>
  <c r="J192" i="6" s="1"/>
  <c r="H188" i="6"/>
  <c r="J188" i="6" s="1"/>
  <c r="H184" i="6"/>
  <c r="J184" i="6" s="1"/>
  <c r="H180" i="6"/>
  <c r="J180" i="6" s="1"/>
  <c r="H176" i="6"/>
  <c r="J176" i="6" s="1"/>
  <c r="H172" i="6"/>
  <c r="J172" i="6" s="1"/>
  <c r="H168" i="6"/>
  <c r="J168" i="6" s="1"/>
  <c r="H164" i="6"/>
  <c r="J164" i="6" s="1"/>
  <c r="H160" i="6"/>
  <c r="J160" i="6" s="1"/>
  <c r="H156" i="6"/>
  <c r="J156" i="6" s="1"/>
  <c r="H152" i="6"/>
  <c r="J152" i="6" s="1"/>
  <c r="H148" i="6"/>
  <c r="J148" i="6" s="1"/>
  <c r="H144" i="6"/>
  <c r="J144" i="6" s="1"/>
  <c r="H136" i="6"/>
  <c r="J136" i="6" s="1"/>
  <c r="H132" i="6"/>
  <c r="J132" i="6" s="1"/>
  <c r="H128" i="6"/>
  <c r="J128" i="6" s="1"/>
  <c r="H124" i="6"/>
  <c r="J124" i="6" s="1"/>
  <c r="H116" i="6"/>
  <c r="J116" i="6" s="1"/>
  <c r="H112" i="6"/>
  <c r="J112" i="6" s="1"/>
  <c r="H108" i="6"/>
  <c r="J108" i="6" s="1"/>
  <c r="H104" i="6"/>
  <c r="J104" i="6" s="1"/>
  <c r="H100" i="6"/>
  <c r="J100" i="6" s="1"/>
  <c r="H96" i="6"/>
  <c r="J96" i="6" s="1"/>
  <c r="H92" i="6"/>
  <c r="J92" i="6" s="1"/>
  <c r="H84" i="6"/>
  <c r="J84" i="6" s="1"/>
  <c r="H80" i="6"/>
  <c r="J80" i="6" s="1"/>
  <c r="H72" i="6"/>
  <c r="J72" i="6" s="1"/>
  <c r="H68" i="6"/>
  <c r="J68" i="6" s="1"/>
  <c r="H64" i="6"/>
  <c r="J64" i="6" s="1"/>
  <c r="H60" i="6"/>
  <c r="J60" i="6" s="1"/>
  <c r="H56" i="6"/>
  <c r="J56" i="6" s="1"/>
  <c r="H52" i="6"/>
  <c r="J52" i="6" s="1"/>
  <c r="H48" i="6"/>
  <c r="J48" i="6" s="1"/>
  <c r="H40" i="6"/>
  <c r="J40" i="6" s="1"/>
  <c r="H36" i="6"/>
  <c r="J36" i="6" s="1"/>
  <c r="H32" i="6"/>
  <c r="J32" i="6" s="1"/>
  <c r="H28" i="6"/>
  <c r="J28" i="6" s="1"/>
  <c r="H24" i="6"/>
  <c r="J24" i="6" s="1"/>
  <c r="H20" i="6"/>
  <c r="J20" i="6" s="1"/>
  <c r="H16" i="6"/>
  <c r="J16" i="6" s="1"/>
  <c r="H12" i="6"/>
  <c r="J12" i="6" s="1"/>
  <c r="H447" i="6"/>
  <c r="J447" i="6" s="1"/>
  <c r="H443" i="6"/>
  <c r="J443" i="6" s="1"/>
  <c r="H439" i="6"/>
  <c r="J439" i="6" s="1"/>
  <c r="H435" i="6"/>
  <c r="J435" i="6" s="1"/>
  <c r="H431" i="6"/>
  <c r="J431" i="6" s="1"/>
  <c r="H427" i="6"/>
  <c r="J427" i="6" s="1"/>
  <c r="H423" i="6"/>
  <c r="J423" i="6" s="1"/>
  <c r="H419" i="6"/>
  <c r="J419" i="6" s="1"/>
  <c r="H415" i="6"/>
  <c r="J415" i="6" s="1"/>
  <c r="H411" i="6"/>
  <c r="J411" i="6" s="1"/>
  <c r="H407" i="6"/>
  <c r="J407" i="6" s="1"/>
  <c r="H403" i="6"/>
  <c r="J403" i="6" s="1"/>
  <c r="H399" i="6"/>
  <c r="J399" i="6" s="1"/>
  <c r="H395" i="6"/>
  <c r="J395" i="6" s="1"/>
  <c r="H391" i="6"/>
  <c r="J391" i="6" s="1"/>
  <c r="H387" i="6"/>
  <c r="J387" i="6" s="1"/>
  <c r="H383" i="6"/>
  <c r="J383" i="6" s="1"/>
  <c r="H379" i="6"/>
  <c r="J379" i="6" s="1"/>
  <c r="H375" i="6"/>
  <c r="J375" i="6" s="1"/>
  <c r="H371" i="6"/>
  <c r="J371" i="6" s="1"/>
  <c r="H367" i="6"/>
  <c r="J367" i="6" s="1"/>
  <c r="H355" i="6"/>
  <c r="J355" i="6" s="1"/>
  <c r="H351" i="6"/>
  <c r="J351" i="6" s="1"/>
  <c r="H347" i="6"/>
  <c r="J347" i="6" s="1"/>
  <c r="H343" i="6"/>
  <c r="J343" i="6" s="1"/>
  <c r="H339" i="6"/>
  <c r="J339" i="6" s="1"/>
  <c r="H335" i="6"/>
  <c r="J335" i="6" s="1"/>
  <c r="H331" i="6"/>
  <c r="J331" i="6" s="1"/>
  <c r="H327" i="6"/>
  <c r="J327" i="6" s="1"/>
  <c r="H315" i="6"/>
  <c r="J315" i="6" s="1"/>
  <c r="H311" i="6"/>
  <c r="J311" i="6" s="1"/>
  <c r="H307" i="6"/>
  <c r="J307" i="6" s="1"/>
  <c r="H303" i="6"/>
  <c r="J303" i="6" s="1"/>
  <c r="H299" i="6"/>
  <c r="J299" i="6" s="1"/>
  <c r="H295" i="6"/>
  <c r="J295" i="6" s="1"/>
  <c r="H291" i="6"/>
  <c r="J291" i="6" s="1"/>
  <c r="H287" i="6"/>
  <c r="J287" i="6" s="1"/>
  <c r="H283" i="6"/>
  <c r="J283" i="6" s="1"/>
  <c r="H279" i="6"/>
  <c r="J279" i="6" s="1"/>
  <c r="H275" i="6"/>
  <c r="J275" i="6" s="1"/>
  <c r="H271" i="6"/>
  <c r="J271" i="6" s="1"/>
  <c r="H267" i="6"/>
  <c r="J267" i="6" s="1"/>
  <c r="H263" i="6"/>
  <c r="J263" i="6" s="1"/>
  <c r="H259" i="6"/>
  <c r="J259" i="6" s="1"/>
  <c r="H255" i="6"/>
  <c r="J255" i="6" s="1"/>
  <c r="H251" i="6"/>
  <c r="J251" i="6" s="1"/>
  <c r="H243" i="6"/>
  <c r="J243" i="6" s="1"/>
  <c r="H239" i="6"/>
  <c r="J239" i="6" s="1"/>
  <c r="H235" i="6"/>
  <c r="J235" i="6" s="1"/>
  <c r="H231" i="6"/>
  <c r="J231" i="6" s="1"/>
  <c r="H227" i="6"/>
  <c r="J227" i="6" s="1"/>
  <c r="H223" i="6"/>
  <c r="J223" i="6" s="1"/>
  <c r="H219" i="6"/>
  <c r="J219" i="6" s="1"/>
  <c r="H215" i="6"/>
  <c r="J215" i="6" s="1"/>
  <c r="H211" i="6"/>
  <c r="J211" i="6" s="1"/>
  <c r="H207" i="6"/>
  <c r="J207" i="6" s="1"/>
  <c r="H203" i="6"/>
  <c r="J203" i="6" s="1"/>
  <c r="H199" i="6"/>
  <c r="J199" i="6" s="1"/>
  <c r="H195" i="6"/>
  <c r="J195" i="6" s="1"/>
  <c r="H191" i="6"/>
  <c r="J191" i="6" s="1"/>
  <c r="H187" i="6"/>
  <c r="J187" i="6" s="1"/>
  <c r="H175" i="6"/>
  <c r="J175" i="6" s="1"/>
  <c r="H171" i="6"/>
  <c r="J171" i="6" s="1"/>
  <c r="H167" i="6"/>
  <c r="J167" i="6" s="1"/>
  <c r="H163" i="6"/>
  <c r="J163" i="6" s="1"/>
  <c r="H159" i="6"/>
  <c r="J159" i="6" s="1"/>
  <c r="H155" i="6"/>
  <c r="J155" i="6" s="1"/>
  <c r="H151" i="6"/>
  <c r="J151" i="6" s="1"/>
  <c r="H147" i="6"/>
  <c r="J147" i="6" s="1"/>
  <c r="H143" i="6"/>
  <c r="J143" i="6" s="1"/>
  <c r="H139" i="6"/>
  <c r="J139" i="6" s="1"/>
  <c r="H135" i="6"/>
  <c r="J135" i="6" s="1"/>
  <c r="H131" i="6"/>
  <c r="J131" i="6" s="1"/>
  <c r="H127" i="6"/>
  <c r="J127" i="6" s="1"/>
  <c r="H123" i="6"/>
  <c r="J123" i="6" s="1"/>
  <c r="H119" i="6"/>
  <c r="J119" i="6" s="1"/>
  <c r="H115" i="6"/>
  <c r="J115" i="6" s="1"/>
  <c r="H111" i="6"/>
  <c r="J111" i="6" s="1"/>
  <c r="H107" i="6"/>
  <c r="J107" i="6" s="1"/>
  <c r="H103" i="6"/>
  <c r="J103" i="6" s="1"/>
  <c r="H99" i="6"/>
  <c r="J99" i="6" s="1"/>
  <c r="H95" i="6"/>
  <c r="J95" i="6" s="1"/>
  <c r="H91" i="6"/>
  <c r="J91" i="6" s="1"/>
  <c r="H87" i="6"/>
  <c r="J87" i="6" s="1"/>
  <c r="H83" i="6"/>
  <c r="J83" i="6" s="1"/>
  <c r="H79" i="6"/>
  <c r="J79" i="6" s="1"/>
  <c r="H75" i="6"/>
  <c r="J75" i="6" s="1"/>
  <c r="H71" i="6"/>
  <c r="J71" i="6" s="1"/>
  <c r="H67" i="6"/>
  <c r="J67" i="6" s="1"/>
  <c r="H63" i="6"/>
  <c r="J63" i="6" s="1"/>
  <c r="H59" i="6"/>
  <c r="J59" i="6" s="1"/>
  <c r="H55" i="6"/>
  <c r="J55" i="6" s="1"/>
  <c r="H51" i="6"/>
  <c r="J51" i="6" s="1"/>
  <c r="H43" i="6"/>
  <c r="J43" i="6" s="1"/>
  <c r="H39" i="6"/>
  <c r="J39" i="6" s="1"/>
  <c r="H35" i="6"/>
  <c r="J35" i="6" s="1"/>
  <c r="H31" i="6"/>
  <c r="J31" i="6" s="1"/>
  <c r="H27" i="6"/>
  <c r="J27" i="6" s="1"/>
  <c r="H23" i="6"/>
  <c r="J23" i="6" s="1"/>
  <c r="H19" i="6"/>
  <c r="J19" i="6" s="1"/>
  <c r="H15" i="6"/>
  <c r="J15" i="6" s="1"/>
  <c r="H11" i="6"/>
  <c r="J11" i="6" s="1"/>
  <c r="H446" i="6"/>
  <c r="J446" i="6" s="1"/>
  <c r="H442" i="6"/>
  <c r="J442" i="6" s="1"/>
  <c r="H438" i="6"/>
  <c r="J438" i="6" s="1"/>
  <c r="H434" i="6"/>
  <c r="J434" i="6" s="1"/>
  <c r="H430" i="6"/>
  <c r="J430" i="6" s="1"/>
  <c r="H426" i="6"/>
  <c r="J426" i="6" s="1"/>
  <c r="H422" i="6"/>
  <c r="J422" i="6" s="1"/>
  <c r="H414" i="6"/>
  <c r="J414" i="6" s="1"/>
  <c r="H410" i="6"/>
  <c r="J410" i="6" s="1"/>
  <c r="H402" i="6"/>
  <c r="J402" i="6" s="1"/>
  <c r="H398" i="6"/>
  <c r="J398" i="6" s="1"/>
  <c r="H394" i="6"/>
  <c r="J394" i="6" s="1"/>
  <c r="H386" i="6"/>
  <c r="J386" i="6" s="1"/>
  <c r="H382" i="6"/>
  <c r="J382" i="6" s="1"/>
  <c r="H378" i="6"/>
  <c r="J378" i="6" s="1"/>
  <c r="H370" i="6"/>
  <c r="J370" i="6" s="1"/>
  <c r="H366" i="6"/>
  <c r="J366" i="6" s="1"/>
  <c r="H362" i="6"/>
  <c r="J362" i="6" s="1"/>
  <c r="H358" i="6"/>
  <c r="J358" i="6" s="1"/>
  <c r="H354" i="6"/>
  <c r="J354" i="6" s="1"/>
  <c r="H350" i="6"/>
  <c r="J350" i="6" s="1"/>
  <c r="H346" i="6"/>
  <c r="J346" i="6" s="1"/>
  <c r="H342" i="6"/>
  <c r="J342" i="6" s="1"/>
  <c r="H338" i="6"/>
  <c r="J338" i="6" s="1"/>
  <c r="H334" i="6"/>
  <c r="J334" i="6" s="1"/>
  <c r="H330" i="6"/>
  <c r="J330" i="6" s="1"/>
  <c r="H326" i="6"/>
  <c r="J326" i="6" s="1"/>
  <c r="H322" i="6"/>
  <c r="J322" i="6" s="1"/>
  <c r="H318" i="6"/>
  <c r="J318" i="6" s="1"/>
  <c r="H314" i="6"/>
  <c r="J314" i="6" s="1"/>
  <c r="H310" i="6"/>
  <c r="J310" i="6" s="1"/>
  <c r="H306" i="6"/>
  <c r="J306" i="6" s="1"/>
  <c r="H302" i="6"/>
  <c r="J302" i="6" s="1"/>
  <c r="H298" i="6"/>
  <c r="J298" i="6" s="1"/>
  <c r="H294" i="6"/>
  <c r="J294" i="6" s="1"/>
  <c r="H290" i="6"/>
  <c r="J290" i="6" s="1"/>
  <c r="H286" i="6"/>
  <c r="J286" i="6" s="1"/>
  <c r="H282" i="6"/>
  <c r="J282" i="6" s="1"/>
  <c r="H278" i="6"/>
  <c r="J278" i="6" s="1"/>
  <c r="H274" i="6"/>
  <c r="J274" i="6" s="1"/>
  <c r="H270" i="6"/>
  <c r="J270" i="6" s="1"/>
  <c r="H266" i="6"/>
  <c r="J266" i="6" s="1"/>
  <c r="H262" i="6"/>
  <c r="J262" i="6" s="1"/>
  <c r="H258" i="6"/>
  <c r="J258" i="6" s="1"/>
  <c r="H254" i="6"/>
  <c r="J254" i="6" s="1"/>
  <c r="H250" i="6"/>
  <c r="J250" i="6" s="1"/>
  <c r="H246" i="6"/>
  <c r="J246" i="6" s="1"/>
  <c r="H242" i="6"/>
  <c r="J242" i="6" s="1"/>
  <c r="H238" i="6"/>
  <c r="J238" i="6" s="1"/>
  <c r="H234" i="6"/>
  <c r="J234" i="6" s="1"/>
  <c r="H230" i="6"/>
  <c r="J230" i="6" s="1"/>
  <c r="H226" i="6"/>
  <c r="J226" i="6" s="1"/>
  <c r="H222" i="6"/>
  <c r="J222" i="6" s="1"/>
  <c r="H218" i="6"/>
  <c r="J218" i="6" s="1"/>
  <c r="H214" i="6"/>
  <c r="J214" i="6" s="1"/>
  <c r="H210" i="6"/>
  <c r="J210" i="6" s="1"/>
  <c r="H206" i="6"/>
  <c r="J206" i="6" s="1"/>
  <c r="H202" i="6"/>
  <c r="J202" i="6" s="1"/>
  <c r="H198" i="6"/>
  <c r="J198" i="6" s="1"/>
  <c r="H194" i="6"/>
  <c r="J194" i="6" s="1"/>
  <c r="H190" i="6"/>
  <c r="J190" i="6" s="1"/>
  <c r="H186" i="6"/>
  <c r="J186" i="6" s="1"/>
  <c r="H182" i="6"/>
  <c r="J182" i="6" s="1"/>
  <c r="H178" i="6"/>
  <c r="J178" i="6" s="1"/>
  <c r="H174" i="6"/>
  <c r="J174" i="6" s="1"/>
  <c r="H170" i="6"/>
  <c r="J170" i="6" s="1"/>
  <c r="H166" i="6"/>
  <c r="J166" i="6" s="1"/>
  <c r="H158" i="6"/>
  <c r="J158" i="6" s="1"/>
  <c r="H150" i="6"/>
  <c r="J150" i="6" s="1"/>
  <c r="H142" i="6"/>
  <c r="J142" i="6" s="1"/>
  <c r="H138" i="6"/>
  <c r="J138" i="6" s="1"/>
  <c r="H134" i="6"/>
  <c r="J134" i="6" s="1"/>
  <c r="H130" i="6"/>
  <c r="J130" i="6" s="1"/>
  <c r="H122" i="6"/>
  <c r="J122" i="6" s="1"/>
  <c r="H118" i="6"/>
  <c r="J118" i="6" s="1"/>
  <c r="H114" i="6"/>
  <c r="J114" i="6" s="1"/>
  <c r="H110" i="6"/>
  <c r="J110" i="6" s="1"/>
  <c r="H106" i="6"/>
  <c r="J106" i="6" s="1"/>
  <c r="H102" i="6"/>
  <c r="J102" i="6" s="1"/>
  <c r="H98" i="6"/>
  <c r="J98" i="6" s="1"/>
  <c r="H94" i="6"/>
  <c r="J94" i="6" s="1"/>
  <c r="H90" i="6"/>
  <c r="J90" i="6" s="1"/>
  <c r="H86" i="6"/>
  <c r="J86" i="6" s="1"/>
  <c r="H82" i="6"/>
  <c r="J82" i="6" s="1"/>
  <c r="H78" i="6"/>
  <c r="J78" i="6" s="1"/>
  <c r="H74" i="6"/>
  <c r="J74" i="6" s="1"/>
  <c r="H70" i="6"/>
  <c r="J70" i="6" s="1"/>
  <c r="H66" i="6"/>
  <c r="J66" i="6" s="1"/>
  <c r="H62" i="6"/>
  <c r="J62" i="6" s="1"/>
  <c r="H54" i="6"/>
  <c r="J54" i="6" s="1"/>
  <c r="H50" i="6"/>
  <c r="J50" i="6" s="1"/>
  <c r="H46" i="6"/>
  <c r="J46" i="6" s="1"/>
  <c r="H42" i="6"/>
  <c r="J42" i="6" s="1"/>
  <c r="H38" i="6"/>
  <c r="J38" i="6" s="1"/>
  <c r="H34" i="6"/>
  <c r="J34" i="6" s="1"/>
  <c r="H30" i="6"/>
  <c r="J30" i="6" s="1"/>
  <c r="H26" i="6"/>
  <c r="J26" i="6" s="1"/>
  <c r="H22" i="6"/>
  <c r="J22" i="6" s="1"/>
  <c r="H18" i="6"/>
  <c r="J18" i="6" s="1"/>
  <c r="H445" i="6"/>
  <c r="J445" i="6" s="1"/>
  <c r="H441" i="6"/>
  <c r="J441" i="6" s="1"/>
  <c r="H437" i="6"/>
  <c r="J437" i="6" s="1"/>
  <c r="H433" i="6"/>
  <c r="J433" i="6" s="1"/>
  <c r="H429" i="6"/>
  <c r="J429" i="6" s="1"/>
  <c r="H425" i="6"/>
  <c r="J425" i="6" s="1"/>
  <c r="H421" i="6"/>
  <c r="J421" i="6" s="1"/>
  <c r="H417" i="6"/>
  <c r="J417" i="6" s="1"/>
  <c r="H409" i="6"/>
  <c r="J409" i="6" s="1"/>
  <c r="H405" i="6"/>
  <c r="J405" i="6" s="1"/>
  <c r="H401" i="6"/>
  <c r="J401" i="6" s="1"/>
  <c r="H397" i="6"/>
  <c r="J397" i="6" s="1"/>
  <c r="H393" i="6"/>
  <c r="J393" i="6" s="1"/>
  <c r="H389" i="6"/>
  <c r="J389" i="6" s="1"/>
  <c r="H385" i="6"/>
  <c r="J385" i="6" s="1"/>
  <c r="H381" i="6"/>
  <c r="J381" i="6" s="1"/>
  <c r="H377" i="6"/>
  <c r="J377" i="6" s="1"/>
  <c r="H373" i="6"/>
  <c r="J373" i="6" s="1"/>
  <c r="H369" i="6"/>
  <c r="J369" i="6" s="1"/>
  <c r="H365" i="6"/>
  <c r="J365" i="6" s="1"/>
  <c r="H353" i="6"/>
  <c r="J353" i="6" s="1"/>
  <c r="H349" i="6"/>
  <c r="J349" i="6" s="1"/>
  <c r="H345" i="6"/>
  <c r="J345" i="6" s="1"/>
  <c r="H341" i="6"/>
  <c r="J341" i="6" s="1"/>
  <c r="H337" i="6"/>
  <c r="J337" i="6" s="1"/>
  <c r="H333" i="6"/>
  <c r="J333" i="6" s="1"/>
  <c r="H329" i="6"/>
  <c r="J329" i="6" s="1"/>
  <c r="H325" i="6"/>
  <c r="J325" i="6" s="1"/>
  <c r="H321" i="6"/>
  <c r="J321" i="6" s="1"/>
  <c r="H317" i="6"/>
  <c r="J317" i="6" s="1"/>
  <c r="H313" i="6"/>
  <c r="J313" i="6" s="1"/>
  <c r="H305" i="6"/>
  <c r="J305" i="6" s="1"/>
  <c r="H301" i="6"/>
  <c r="J301" i="6" s="1"/>
  <c r="H297" i="6"/>
  <c r="J297" i="6" s="1"/>
  <c r="H293" i="6"/>
  <c r="J293" i="6" s="1"/>
  <c r="H289" i="6"/>
  <c r="J289" i="6" s="1"/>
  <c r="H281" i="6"/>
  <c r="J281" i="6" s="1"/>
  <c r="H277" i="6"/>
  <c r="J277" i="6" s="1"/>
  <c r="H273" i="6"/>
  <c r="J273" i="6" s="1"/>
  <c r="H269" i="6"/>
  <c r="J269" i="6" s="1"/>
  <c r="H265" i="6"/>
  <c r="J265" i="6" s="1"/>
  <c r="H261" i="6"/>
  <c r="J261" i="6" s="1"/>
  <c r="H257" i="6"/>
  <c r="J257" i="6" s="1"/>
  <c r="H249" i="6"/>
  <c r="J249" i="6" s="1"/>
  <c r="H245" i="6"/>
  <c r="J245" i="6" s="1"/>
  <c r="H241" i="6"/>
  <c r="J241" i="6" s="1"/>
  <c r="H237" i="6"/>
  <c r="J237" i="6" s="1"/>
  <c r="H233" i="6"/>
  <c r="J233" i="6" s="1"/>
  <c r="H229" i="6"/>
  <c r="J229" i="6" s="1"/>
  <c r="H225" i="6"/>
  <c r="J225" i="6" s="1"/>
  <c r="H217" i="6"/>
  <c r="J217" i="6" s="1"/>
  <c r="H213" i="6"/>
  <c r="J213" i="6" s="1"/>
  <c r="H209" i="6"/>
  <c r="J209" i="6" s="1"/>
  <c r="H201" i="6"/>
  <c r="J201" i="6" s="1"/>
  <c r="H197" i="6"/>
  <c r="J197" i="6" s="1"/>
  <c r="H193" i="6"/>
  <c r="J193" i="6" s="1"/>
  <c r="H189" i="6"/>
  <c r="J189" i="6" s="1"/>
  <c r="H185" i="6"/>
  <c r="J185" i="6" s="1"/>
  <c r="H181" i="6"/>
  <c r="J181" i="6" s="1"/>
  <c r="H177" i="6"/>
  <c r="J177" i="6" s="1"/>
  <c r="H165" i="6"/>
  <c r="J165" i="6" s="1"/>
  <c r="H161" i="6"/>
  <c r="J161" i="6" s="1"/>
  <c r="H157" i="6"/>
  <c r="J157" i="6" s="1"/>
  <c r="H153" i="6"/>
  <c r="J153" i="6" s="1"/>
  <c r="H149" i="6"/>
  <c r="J149" i="6" s="1"/>
  <c r="H145" i="6"/>
  <c r="J145" i="6" s="1"/>
  <c r="H141" i="6"/>
  <c r="J141" i="6" s="1"/>
  <c r="H133" i="6"/>
  <c r="J133" i="6" s="1"/>
  <c r="H129" i="6"/>
  <c r="J129" i="6" s="1"/>
  <c r="H125" i="6"/>
  <c r="J125" i="6" s="1"/>
  <c r="H121" i="6"/>
  <c r="J121" i="6" s="1"/>
  <c r="H117" i="6"/>
  <c r="J117" i="6" s="1"/>
  <c r="H113" i="6"/>
  <c r="J113" i="6" s="1"/>
  <c r="H109" i="6"/>
  <c r="J109" i="6" s="1"/>
  <c r="H101" i="6"/>
  <c r="J101" i="6" s="1"/>
  <c r="H97" i="6"/>
  <c r="J97" i="6" s="1"/>
  <c r="H93" i="6"/>
  <c r="J93" i="6" s="1"/>
  <c r="H89" i="6"/>
  <c r="J89" i="6" s="1"/>
  <c r="H85" i="6"/>
  <c r="J85" i="6" s="1"/>
  <c r="H81" i="6"/>
  <c r="J81" i="6" s="1"/>
  <c r="H77" i="6"/>
  <c r="J77" i="6" s="1"/>
  <c r="H69" i="6"/>
  <c r="J69" i="6" s="1"/>
  <c r="H65" i="6"/>
  <c r="J65" i="6" s="1"/>
  <c r="H61" i="6"/>
  <c r="J61" i="6" s="1"/>
  <c r="H57" i="6"/>
  <c r="J57" i="6" s="1"/>
  <c r="H49" i="6"/>
  <c r="J49" i="6" s="1"/>
  <c r="H45" i="6"/>
  <c r="J45" i="6" s="1"/>
  <c r="H41" i="6"/>
  <c r="J41" i="6" s="1"/>
  <c r="H37" i="6"/>
  <c r="J37" i="6" s="1"/>
  <c r="H33" i="6"/>
  <c r="J33" i="6" s="1"/>
  <c r="H29" i="6"/>
  <c r="J29" i="6" s="1"/>
  <c r="H25" i="6"/>
  <c r="J25" i="6" s="1"/>
  <c r="H21" i="6"/>
  <c r="J21" i="6" s="1"/>
  <c r="H13" i="6"/>
  <c r="J13" i="6" s="1"/>
  <c r="K1047" i="3"/>
  <c r="K996" i="3"/>
  <c r="H357" i="6"/>
  <c r="J357" i="6" s="1"/>
  <c r="C1064" i="3"/>
  <c r="C1058" i="3"/>
  <c r="C1015" i="3"/>
  <c r="C988" i="3"/>
  <c r="C870" i="3"/>
  <c r="C779" i="3"/>
  <c r="K748" i="3"/>
  <c r="C606" i="3"/>
  <c r="C434" i="3"/>
  <c r="C379" i="3"/>
  <c r="K114" i="3"/>
  <c r="C110" i="3"/>
  <c r="I25" i="3"/>
  <c r="R25" i="15" s="1"/>
  <c r="AL25" i="15" s="1"/>
  <c r="I24" i="3"/>
  <c r="R24" i="15" s="1"/>
  <c r="C20" i="3"/>
  <c r="K957" i="3"/>
  <c r="C903" i="3"/>
  <c r="N1047" i="3"/>
  <c r="C1036" i="3"/>
  <c r="N1033" i="3"/>
  <c r="C1022" i="3"/>
  <c r="K1002" i="3"/>
  <c r="C992" i="3"/>
  <c r="C953" i="3"/>
  <c r="C951" i="3"/>
  <c r="N904" i="3"/>
  <c r="C830" i="3"/>
  <c r="K829" i="3"/>
  <c r="K710" i="3"/>
  <c r="C696" i="3"/>
  <c r="C605" i="3"/>
  <c r="K344" i="3"/>
  <c r="K255" i="3"/>
  <c r="C1062" i="3"/>
  <c r="N1061" i="3"/>
  <c r="C1016" i="3"/>
  <c r="C863" i="3"/>
  <c r="C842" i="3"/>
  <c r="K841" i="3"/>
  <c r="C813" i="3"/>
  <c r="N719" i="3"/>
  <c r="C695" i="3"/>
  <c r="C655" i="3"/>
  <c r="K651" i="3"/>
  <c r="N613" i="3"/>
  <c r="C528" i="3"/>
  <c r="C512" i="3"/>
  <c r="K508" i="3"/>
  <c r="K494" i="3"/>
  <c r="C460" i="3"/>
  <c r="C453" i="3"/>
  <c r="C403" i="3"/>
  <c r="C283" i="3"/>
  <c r="C114" i="3"/>
  <c r="C65" i="3"/>
  <c r="E581" i="3"/>
  <c r="C581" i="3"/>
  <c r="E431" i="3"/>
  <c r="C431" i="3"/>
  <c r="E119" i="3"/>
  <c r="C119" i="3"/>
  <c r="N1064" i="3"/>
  <c r="C1060" i="3"/>
  <c r="C1054" i="3"/>
  <c r="N1043" i="3"/>
  <c r="C1011" i="3"/>
  <c r="C1006" i="3"/>
  <c r="K940" i="3"/>
  <c r="K890" i="3"/>
  <c r="C841" i="3"/>
  <c r="K838" i="3"/>
  <c r="N826" i="3"/>
  <c r="K794" i="3"/>
  <c r="C780" i="3"/>
  <c r="N779" i="3"/>
  <c r="C778" i="3"/>
  <c r="K766" i="3"/>
  <c r="C615" i="3"/>
  <c r="K583" i="3"/>
  <c r="N583" i="3"/>
  <c r="K482" i="3"/>
  <c r="N482" i="3"/>
  <c r="N416" i="3"/>
  <c r="K416" i="3"/>
  <c r="E385" i="3"/>
  <c r="C385" i="3"/>
  <c r="E377" i="3"/>
  <c r="C377" i="3"/>
  <c r="C113" i="3"/>
  <c r="C111" i="3"/>
  <c r="E81" i="3"/>
  <c r="C81" i="3"/>
  <c r="E34" i="3"/>
  <c r="C34" i="3"/>
  <c r="E647" i="3"/>
  <c r="C647" i="3"/>
  <c r="E562" i="3"/>
  <c r="C562" i="3"/>
  <c r="E493" i="3"/>
  <c r="C493" i="3"/>
  <c r="E415" i="3"/>
  <c r="C415" i="3"/>
  <c r="E409" i="3"/>
  <c r="C409" i="3"/>
  <c r="K109" i="3"/>
  <c r="N109" i="3"/>
  <c r="E38" i="3"/>
  <c r="C38" i="3"/>
  <c r="I1067" i="3"/>
  <c r="N902" i="3"/>
  <c r="E642" i="3"/>
  <c r="C642" i="3"/>
  <c r="E484" i="3"/>
  <c r="C484" i="3"/>
  <c r="E439" i="3"/>
  <c r="C439" i="3"/>
  <c r="E417" i="3"/>
  <c r="C417" i="3"/>
  <c r="E411" i="3"/>
  <c r="C411" i="3"/>
  <c r="N364" i="3"/>
  <c r="K364" i="3"/>
  <c r="E309" i="3"/>
  <c r="C309" i="3"/>
  <c r="E300" i="3"/>
  <c r="C300" i="3"/>
  <c r="E144" i="3"/>
  <c r="C144" i="3"/>
  <c r="E22" i="3"/>
  <c r="C22" i="3"/>
  <c r="E16" i="3"/>
  <c r="C16" i="3"/>
  <c r="K542" i="3"/>
  <c r="N523" i="3"/>
  <c r="K523" i="3"/>
  <c r="K512" i="3"/>
  <c r="E419" i="3"/>
  <c r="C419" i="3"/>
  <c r="E307" i="3"/>
  <c r="C307" i="3"/>
  <c r="E57" i="3"/>
  <c r="C57" i="3"/>
  <c r="N1067" i="3"/>
  <c r="O14" i="19"/>
  <c r="E638" i="3"/>
  <c r="C638" i="3"/>
  <c r="E598" i="3"/>
  <c r="C598" i="3"/>
  <c r="E539" i="3"/>
  <c r="C539" i="3"/>
  <c r="E398" i="3"/>
  <c r="C398" i="3"/>
  <c r="E381" i="3"/>
  <c r="C381" i="3"/>
  <c r="E373" i="3"/>
  <c r="C373" i="3"/>
  <c r="E279" i="3"/>
  <c r="C279" i="3"/>
  <c r="E194" i="3"/>
  <c r="C194" i="3"/>
  <c r="E192" i="3"/>
  <c r="C192" i="3"/>
  <c r="E190" i="3"/>
  <c r="C190" i="3"/>
  <c r="E188" i="3"/>
  <c r="C188" i="3"/>
  <c r="E133" i="3"/>
  <c r="C133" i="3"/>
  <c r="E131" i="3"/>
  <c r="C131" i="3"/>
  <c r="E129" i="3"/>
  <c r="C129" i="3"/>
  <c r="E127" i="3"/>
  <c r="C127" i="3"/>
  <c r="N597" i="3"/>
  <c r="N498" i="3"/>
  <c r="N492" i="3"/>
  <c r="K335" i="3"/>
  <c r="K91" i="3"/>
  <c r="K260" i="3"/>
  <c r="C259" i="3"/>
  <c r="C257" i="3"/>
  <c r="C255" i="3"/>
  <c r="C253" i="3"/>
  <c r="C251" i="3"/>
  <c r="K241" i="3"/>
  <c r="C187" i="3"/>
  <c r="N178" i="3"/>
  <c r="K133" i="3"/>
  <c r="C132" i="3"/>
  <c r="C123" i="3"/>
  <c r="C58" i="3"/>
  <c r="N38" i="3"/>
  <c r="C18" i="3"/>
  <c r="C14" i="3"/>
  <c r="C1065" i="3"/>
  <c r="K1044" i="3"/>
  <c r="C999" i="3"/>
  <c r="C991" i="3"/>
  <c r="C979" i="3"/>
  <c r="C972" i="3"/>
  <c r="K969" i="3"/>
  <c r="C968" i="3"/>
  <c r="C966" i="3"/>
  <c r="N965" i="3"/>
  <c r="K949" i="3"/>
  <c r="C946" i="3"/>
  <c r="N927" i="3"/>
  <c r="C925" i="3"/>
  <c r="C921" i="3"/>
  <c r="C906" i="3"/>
  <c r="C871" i="3"/>
  <c r="C866" i="3"/>
  <c r="K865" i="3"/>
  <c r="C856" i="3"/>
  <c r="E853" i="3"/>
  <c r="C853" i="3"/>
  <c r="C838" i="3"/>
  <c r="N837" i="3"/>
  <c r="K736" i="3"/>
  <c r="N736" i="3"/>
  <c r="E728" i="3"/>
  <c r="C728" i="3"/>
  <c r="E697" i="3"/>
  <c r="C697" i="3"/>
  <c r="N849" i="3"/>
  <c r="K849" i="3"/>
  <c r="N791" i="3"/>
  <c r="K791" i="3"/>
  <c r="E761" i="3"/>
  <c r="C761" i="3"/>
  <c r="E723" i="3"/>
  <c r="C723" i="3"/>
  <c r="E711" i="3"/>
  <c r="C711" i="3"/>
  <c r="C1067" i="3"/>
  <c r="C1063" i="3"/>
  <c r="C1047" i="3"/>
  <c r="C1044" i="3"/>
  <c r="C1025" i="3"/>
  <c r="C1018" i="3"/>
  <c r="C1007" i="3"/>
  <c r="C1001" i="3"/>
  <c r="C997" i="3"/>
  <c r="C993" i="3"/>
  <c r="C982" i="3"/>
  <c r="C978" i="3"/>
  <c r="N977" i="3"/>
  <c r="C969" i="3"/>
  <c r="C967" i="3"/>
  <c r="N966" i="3"/>
  <c r="C948" i="3"/>
  <c r="C935" i="3"/>
  <c r="C905" i="3"/>
  <c r="C877" i="3"/>
  <c r="C873" i="3"/>
  <c r="C869" i="3"/>
  <c r="E850" i="3"/>
  <c r="C850" i="3"/>
  <c r="E826" i="3"/>
  <c r="C826" i="3"/>
  <c r="E817" i="3"/>
  <c r="C817" i="3"/>
  <c r="K811" i="3"/>
  <c r="N811" i="3"/>
  <c r="E786" i="3"/>
  <c r="C786" i="3"/>
  <c r="E719" i="3"/>
  <c r="C719" i="3"/>
  <c r="K880" i="3"/>
  <c r="K863" i="3"/>
  <c r="K840" i="3"/>
  <c r="C833" i="3"/>
  <c r="E792" i="3"/>
  <c r="C792" i="3"/>
  <c r="C787" i="3"/>
  <c r="C747" i="3"/>
  <c r="C739" i="3"/>
  <c r="E732" i="3"/>
  <c r="C732" i="3"/>
  <c r="C832" i="3"/>
  <c r="C812" i="3"/>
  <c r="K788" i="3"/>
  <c r="C784" i="3"/>
  <c r="K783" i="3"/>
  <c r="N735" i="3"/>
  <c r="C734" i="3"/>
  <c r="K733" i="3"/>
  <c r="C730" i="3"/>
  <c r="N725" i="3"/>
  <c r="C707" i="3"/>
  <c r="K700" i="3"/>
  <c r="K663" i="3"/>
  <c r="C631" i="3"/>
  <c r="K630" i="3"/>
  <c r="C629" i="3"/>
  <c r="C602" i="3"/>
  <c r="C560" i="3"/>
  <c r="E556" i="3"/>
  <c r="C556" i="3"/>
  <c r="N531" i="3"/>
  <c r="K531" i="3"/>
  <c r="K506" i="3"/>
  <c r="N506" i="3"/>
  <c r="E488" i="3"/>
  <c r="C488" i="3"/>
  <c r="E446" i="3"/>
  <c r="C446" i="3"/>
  <c r="E435" i="3"/>
  <c r="C435" i="3"/>
  <c r="E532" i="3"/>
  <c r="C532" i="3"/>
  <c r="N489" i="3"/>
  <c r="K489" i="3"/>
  <c r="N447" i="3"/>
  <c r="K447" i="3"/>
  <c r="K443" i="3"/>
  <c r="N443" i="3"/>
  <c r="C668" i="3"/>
  <c r="K666" i="3"/>
  <c r="C659" i="3"/>
  <c r="N658" i="3"/>
  <c r="C646" i="3"/>
  <c r="C640" i="3"/>
  <c r="C630" i="3"/>
  <c r="C626" i="3"/>
  <c r="C601" i="3"/>
  <c r="C577" i="3"/>
  <c r="C564" i="3"/>
  <c r="E554" i="3"/>
  <c r="C554" i="3"/>
  <c r="E490" i="3"/>
  <c r="C490" i="3"/>
  <c r="K487" i="3"/>
  <c r="N487" i="3"/>
  <c r="E448" i="3"/>
  <c r="C448" i="3"/>
  <c r="E444" i="3"/>
  <c r="C444" i="3"/>
  <c r="K744" i="3"/>
  <c r="C703" i="3"/>
  <c r="C661" i="3"/>
  <c r="C650" i="3"/>
  <c r="K649" i="3"/>
  <c r="C644" i="3"/>
  <c r="C639" i="3"/>
  <c r="C622" i="3"/>
  <c r="C608" i="3"/>
  <c r="C579" i="3"/>
  <c r="C566" i="3"/>
  <c r="C558" i="3"/>
  <c r="N555" i="3"/>
  <c r="K555" i="3"/>
  <c r="E538" i="3"/>
  <c r="C538" i="3"/>
  <c r="K518" i="3"/>
  <c r="N518" i="3"/>
  <c r="C492" i="3"/>
  <c r="C463" i="3"/>
  <c r="C454" i="3"/>
  <c r="C432" i="3"/>
  <c r="N431" i="3"/>
  <c r="C328" i="3"/>
  <c r="K274" i="3"/>
  <c r="C273" i="3"/>
  <c r="K213" i="3"/>
  <c r="K210" i="3"/>
  <c r="C209" i="3"/>
  <c r="K208" i="3"/>
  <c r="N201" i="3"/>
  <c r="C196" i="3"/>
  <c r="N166" i="3"/>
  <c r="N163" i="3"/>
  <c r="C51" i="3"/>
  <c r="C11" i="3"/>
  <c r="K984" i="3"/>
  <c r="K34" i="3"/>
  <c r="K347" i="3"/>
  <c r="C407" i="3"/>
  <c r="K395" i="3"/>
  <c r="C386" i="3"/>
  <c r="C384" i="3"/>
  <c r="C382" i="3"/>
  <c r="C380" i="3"/>
  <c r="C376" i="3"/>
  <c r="N363" i="3"/>
  <c r="C324" i="3"/>
  <c r="C274" i="3"/>
  <c r="C213" i="3"/>
  <c r="K202" i="3"/>
  <c r="C104" i="3"/>
  <c r="C98" i="3"/>
  <c r="N97" i="3"/>
  <c r="C94" i="3"/>
  <c r="C86" i="3"/>
  <c r="C79" i="3"/>
  <c r="C63" i="3"/>
  <c r="N340" i="3"/>
  <c r="C326" i="3"/>
  <c r="N313" i="3"/>
  <c r="C88" i="3"/>
  <c r="C84" i="3"/>
  <c r="K65" i="3"/>
  <c r="C56" i="3"/>
  <c r="C35" i="3"/>
  <c r="C31" i="3"/>
  <c r="K22" i="3"/>
  <c r="K18" i="3"/>
  <c r="C17" i="3"/>
  <c r="K960" i="3"/>
  <c r="K932" i="3"/>
  <c r="K1052" i="3"/>
  <c r="K1048" i="3"/>
  <c r="K1015" i="3"/>
  <c r="K1009" i="3"/>
  <c r="K935" i="3"/>
  <c r="K956" i="3"/>
  <c r="K856" i="3"/>
  <c r="K833" i="3"/>
  <c r="K722" i="3"/>
  <c r="K669" i="3"/>
  <c r="K398" i="3"/>
  <c r="K310" i="3"/>
  <c r="K165" i="3"/>
  <c r="K1021" i="3"/>
  <c r="K909" i="3"/>
  <c r="K867" i="3"/>
  <c r="K831" i="3"/>
  <c r="K752" i="3"/>
  <c r="K631" i="3"/>
  <c r="K580" i="3"/>
  <c r="K569" i="3"/>
  <c r="K371" i="3"/>
  <c r="K305" i="3"/>
  <c r="K283" i="3"/>
  <c r="K74" i="3"/>
  <c r="K47" i="3"/>
  <c r="K27" i="3"/>
  <c r="K1030" i="3"/>
  <c r="K912" i="3"/>
  <c r="K582" i="3"/>
  <c r="K526" i="3"/>
  <c r="K514" i="3"/>
  <c r="K511" i="3"/>
  <c r="K414" i="3"/>
  <c r="K408" i="3"/>
  <c r="K194" i="3"/>
  <c r="K58" i="3"/>
  <c r="AL1062" i="15"/>
  <c r="Y1062" i="15"/>
  <c r="AB1062" i="15"/>
  <c r="AL1061" i="15"/>
  <c r="AL1050" i="15"/>
  <c r="AL1001" i="15"/>
  <c r="AL994" i="15"/>
  <c r="AL984" i="15"/>
  <c r="AL980" i="15"/>
  <c r="X980" i="15"/>
  <c r="AL910" i="15"/>
  <c r="AL856" i="15"/>
  <c r="AL849" i="15"/>
  <c r="AL843" i="15"/>
  <c r="AL840" i="15"/>
  <c r="V840" i="15"/>
  <c r="U840" i="15"/>
  <c r="Y840" i="15"/>
  <c r="AA840" i="15"/>
  <c r="AB840" i="15"/>
  <c r="AC840" i="15"/>
  <c r="W840" i="15"/>
  <c r="X840" i="15"/>
  <c r="AL816" i="15"/>
  <c r="AL791" i="15"/>
  <c r="AL790" i="15"/>
  <c r="Y790" i="15"/>
  <c r="W790" i="15"/>
  <c r="AL789" i="15"/>
  <c r="AL784" i="15"/>
  <c r="AL782" i="15"/>
  <c r="AL781" i="15"/>
  <c r="X781" i="15"/>
  <c r="U781" i="15"/>
  <c r="AA781" i="15"/>
  <c r="AB781" i="15"/>
  <c r="AC781" i="15"/>
  <c r="AL771" i="15"/>
  <c r="Y771" i="15"/>
  <c r="AL763" i="15"/>
  <c r="AL755" i="15"/>
  <c r="AL754" i="15"/>
  <c r="AL734" i="15"/>
  <c r="AL726" i="15"/>
  <c r="AL718" i="15"/>
  <c r="AL710" i="15"/>
  <c r="AL703" i="15"/>
  <c r="AL679" i="15"/>
  <c r="AL672" i="15"/>
  <c r="AL661" i="15"/>
  <c r="X632" i="15"/>
  <c r="AL632" i="15"/>
  <c r="W632" i="15"/>
  <c r="AB632" i="15"/>
  <c r="AC632" i="15"/>
  <c r="AL623" i="15"/>
  <c r="AL611" i="15"/>
  <c r="AA611" i="15"/>
  <c r="AC611" i="15"/>
  <c r="AB606" i="15"/>
  <c r="AL606" i="15"/>
  <c r="AL570" i="15"/>
  <c r="AL503" i="15"/>
  <c r="AL502" i="15"/>
  <c r="U502" i="15"/>
  <c r="AL492" i="15"/>
  <c r="AL458" i="15"/>
  <c r="AL450" i="15"/>
  <c r="AL449" i="15"/>
  <c r="AL432" i="15"/>
  <c r="AL409" i="15"/>
  <c r="AL403" i="15"/>
  <c r="AB403" i="15"/>
  <c r="AL398" i="15"/>
  <c r="AL377" i="15"/>
  <c r="AL360" i="15"/>
  <c r="U360" i="15"/>
  <c r="V360" i="15"/>
  <c r="AA360" i="15"/>
  <c r="AL352" i="15"/>
  <c r="AL348" i="15"/>
  <c r="AL332" i="15"/>
  <c r="AL308" i="15"/>
  <c r="AL299" i="15"/>
  <c r="AL234" i="15"/>
  <c r="AL197" i="15"/>
  <c r="W197" i="15"/>
  <c r="AL178" i="15"/>
  <c r="AL173" i="15"/>
  <c r="AL49" i="15"/>
  <c r="U49" i="15"/>
  <c r="AA49" i="15"/>
  <c r="AL19" i="15"/>
  <c r="AL1005" i="15"/>
  <c r="AL1002" i="15"/>
  <c r="AL948" i="15"/>
  <c r="AL878" i="15"/>
  <c r="AL827" i="15"/>
  <c r="AL824" i="15"/>
  <c r="V824" i="15"/>
  <c r="X824" i="15"/>
  <c r="W824" i="15"/>
  <c r="Y824" i="15"/>
  <c r="AC824" i="15"/>
  <c r="U824" i="15"/>
  <c r="AA824" i="15"/>
  <c r="AB824" i="15"/>
  <c r="AL819" i="15"/>
  <c r="U819" i="15"/>
  <c r="AB819" i="15"/>
  <c r="AL811" i="15"/>
  <c r="AL810" i="15"/>
  <c r="AL809" i="15"/>
  <c r="AL808" i="15"/>
  <c r="AL805" i="15"/>
  <c r="AL804" i="15"/>
  <c r="AL800" i="15"/>
  <c r="AL797" i="15"/>
  <c r="AL796" i="15"/>
  <c r="AL795" i="15"/>
  <c r="AL787" i="15"/>
  <c r="AC787" i="15"/>
  <c r="AB787" i="15"/>
  <c r="AL780" i="15"/>
  <c r="AL778" i="15"/>
  <c r="AL777" i="15"/>
  <c r="AL776" i="15"/>
  <c r="AL725" i="15"/>
  <c r="AL717" i="15"/>
  <c r="AL716" i="15"/>
  <c r="AL715" i="15"/>
  <c r="AL709" i="15"/>
  <c r="AL708" i="15"/>
  <c r="X701" i="15"/>
  <c r="AL701" i="15"/>
  <c r="W701" i="15"/>
  <c r="Y701" i="15"/>
  <c r="AB701" i="15"/>
  <c r="AC701" i="15"/>
  <c r="V701" i="15"/>
  <c r="AA701" i="15"/>
  <c r="U701" i="15"/>
  <c r="AL696" i="15"/>
  <c r="X689" i="15"/>
  <c r="AL689" i="15"/>
  <c r="AB689" i="15"/>
  <c r="Y689" i="15"/>
  <c r="V689" i="15"/>
  <c r="AC689" i="15"/>
  <c r="AA689" i="15"/>
  <c r="W689" i="15"/>
  <c r="U689" i="15"/>
  <c r="AL669" i="15"/>
  <c r="AL662" i="15"/>
  <c r="AL648" i="15"/>
  <c r="AL645" i="15"/>
  <c r="AL643" i="15"/>
  <c r="V643" i="15"/>
  <c r="AL622" i="15"/>
  <c r="AL603" i="15"/>
  <c r="AL600" i="15"/>
  <c r="AC600" i="15"/>
  <c r="AL595" i="15"/>
  <c r="AL569" i="15"/>
  <c r="AL535" i="15"/>
  <c r="AL531" i="15"/>
  <c r="X529" i="15"/>
  <c r="AB529" i="15"/>
  <c r="W529" i="15"/>
  <c r="U529" i="15"/>
  <c r="V529" i="15"/>
  <c r="AL529" i="15"/>
  <c r="AA529" i="15"/>
  <c r="AC529" i="15"/>
  <c r="Y529" i="15"/>
  <c r="AL512" i="15"/>
  <c r="AL464" i="15"/>
  <c r="AC464" i="15"/>
  <c r="U464" i="15"/>
  <c r="AB464" i="15"/>
  <c r="Y464" i="15"/>
  <c r="AL455" i="15"/>
  <c r="AL451" i="15"/>
  <c r="U451" i="15"/>
  <c r="AL315" i="15"/>
  <c r="AL202" i="15"/>
  <c r="AL186" i="15"/>
  <c r="V186" i="15"/>
  <c r="AL149" i="15"/>
  <c r="AL115" i="15"/>
  <c r="AL113" i="15"/>
  <c r="AL110" i="15"/>
  <c r="AL57" i="15"/>
  <c r="AL27" i="15"/>
  <c r="AL17" i="15"/>
  <c r="AB12" i="15"/>
  <c r="AL12" i="15"/>
  <c r="X12" i="15"/>
  <c r="U12" i="15"/>
  <c r="W12" i="15"/>
  <c r="AC12" i="15"/>
  <c r="AA12" i="15"/>
  <c r="V12" i="15"/>
  <c r="Y12" i="15"/>
  <c r="AL1042" i="15"/>
  <c r="AL1017" i="15"/>
  <c r="AL1010" i="15"/>
  <c r="AL1009" i="15"/>
  <c r="AL971" i="15"/>
  <c r="AL918" i="15"/>
  <c r="AB918" i="15"/>
  <c r="W918" i="15"/>
  <c r="AL898" i="15"/>
  <c r="AL891" i="15"/>
  <c r="AL877" i="15"/>
  <c r="AL869" i="15"/>
  <c r="Y869" i="15"/>
  <c r="AL848" i="15"/>
  <c r="Y848" i="15"/>
  <c r="AA848" i="15"/>
  <c r="AB848" i="15"/>
  <c r="W848" i="15"/>
  <c r="X848" i="15"/>
  <c r="AL835" i="15"/>
  <c r="AL803" i="15"/>
  <c r="AL788" i="15"/>
  <c r="AL783" i="15"/>
  <c r="AB768" i="15"/>
  <c r="AL768" i="15"/>
  <c r="X768" i="15"/>
  <c r="AL746" i="15"/>
  <c r="AL737" i="15"/>
  <c r="AL728" i="15"/>
  <c r="V720" i="15"/>
  <c r="AL720" i="15"/>
  <c r="AL714" i="15"/>
  <c r="AL706" i="15"/>
  <c r="AL688" i="15"/>
  <c r="AL687" i="15"/>
  <c r="AL685" i="15"/>
  <c r="AL655" i="15"/>
  <c r="AL638" i="15"/>
  <c r="AL635" i="15"/>
  <c r="AL631" i="15"/>
  <c r="AL627" i="15"/>
  <c r="AL621" i="15"/>
  <c r="AL620" i="15"/>
  <c r="W620" i="15"/>
  <c r="U619" i="15"/>
  <c r="X619" i="15"/>
  <c r="AL619" i="15"/>
  <c r="AL618" i="15"/>
  <c r="AL617" i="15"/>
  <c r="AL616" i="15"/>
  <c r="V607" i="15"/>
  <c r="AL607" i="15"/>
  <c r="AL599" i="15"/>
  <c r="AL591" i="15"/>
  <c r="AL587" i="15"/>
  <c r="AL582" i="15"/>
  <c r="AL545" i="15"/>
  <c r="V545" i="15"/>
  <c r="W545" i="15"/>
  <c r="AL542" i="15"/>
  <c r="AL526" i="15"/>
  <c r="AL524" i="15"/>
  <c r="AL523" i="15"/>
  <c r="AL516" i="15"/>
  <c r="AL515" i="15"/>
  <c r="U515" i="15"/>
  <c r="AA515" i="15"/>
  <c r="AC515" i="15"/>
  <c r="AL511" i="15"/>
  <c r="AL495" i="15"/>
  <c r="AL494" i="15"/>
  <c r="AL486" i="15"/>
  <c r="V486" i="15"/>
  <c r="AL482" i="15"/>
  <c r="AL479" i="15"/>
  <c r="AA421" i="15"/>
  <c r="AL421" i="15"/>
  <c r="Y421" i="15"/>
  <c r="AC421" i="15"/>
  <c r="AB421" i="15"/>
  <c r="AL406" i="15"/>
  <c r="AL368" i="15"/>
  <c r="AL328" i="15"/>
  <c r="W328" i="15"/>
  <c r="V328" i="15"/>
  <c r="U328" i="15"/>
  <c r="X328" i="15"/>
  <c r="Y328" i="15"/>
  <c r="AA328" i="15"/>
  <c r="AC328" i="15"/>
  <c r="AB328" i="15"/>
  <c r="AL307" i="15"/>
  <c r="AL247" i="15"/>
  <c r="AL11" i="15"/>
  <c r="AL1065" i="15"/>
  <c r="W1065" i="15"/>
  <c r="AC1065" i="15"/>
  <c r="V1065" i="15"/>
  <c r="AL1058" i="15"/>
  <c r="AL1034" i="15"/>
  <c r="AL1013" i="15"/>
  <c r="AL1006" i="15"/>
  <c r="AL992" i="15"/>
  <c r="AB992" i="15"/>
  <c r="W992" i="15"/>
  <c r="AL988" i="15"/>
  <c r="AL976" i="15"/>
  <c r="Y976" i="15"/>
  <c r="AC976" i="15"/>
  <c r="U976" i="15"/>
  <c r="AB976" i="15"/>
  <c r="W976" i="15"/>
  <c r="V976" i="15"/>
  <c r="AA976" i="15"/>
  <c r="X976" i="15"/>
  <c r="AL964" i="15"/>
  <c r="AL963" i="15"/>
  <c r="AL962" i="15"/>
  <c r="AL958" i="15"/>
  <c r="AL957" i="15"/>
  <c r="AL954" i="15"/>
  <c r="X954" i="15"/>
  <c r="V954" i="15"/>
  <c r="AL952" i="15"/>
  <c r="AL832" i="15"/>
  <c r="AL793" i="15"/>
  <c r="AL792" i="15"/>
  <c r="AC792" i="15"/>
  <c r="AL786" i="15"/>
  <c r="AL785" i="15"/>
  <c r="AL779" i="15"/>
  <c r="W779" i="15"/>
  <c r="U772" i="15"/>
  <c r="AL772" i="15"/>
  <c r="AL757" i="15"/>
  <c r="AL756" i="15"/>
  <c r="V756" i="15"/>
  <c r="AA756" i="15"/>
  <c r="W756" i="15"/>
  <c r="AC756" i="15"/>
  <c r="AB756" i="15"/>
  <c r="X756" i="15"/>
  <c r="U756" i="15"/>
  <c r="Y756" i="15"/>
  <c r="AL719" i="15"/>
  <c r="AL713" i="15"/>
  <c r="W713" i="15"/>
  <c r="AB713" i="15"/>
  <c r="AL712" i="15"/>
  <c r="AL711" i="15"/>
  <c r="AL705" i="15"/>
  <c r="AL704" i="15"/>
  <c r="W704" i="15"/>
  <c r="AC704" i="15"/>
  <c r="AB704" i="15"/>
  <c r="X704" i="15"/>
  <c r="V704" i="15"/>
  <c r="U704" i="15"/>
  <c r="AA704" i="15"/>
  <c r="Y704" i="15"/>
  <c r="AL695" i="15"/>
  <c r="AL668" i="15"/>
  <c r="AL615" i="15"/>
  <c r="AA615" i="15"/>
  <c r="AL605" i="15"/>
  <c r="AL579" i="15"/>
  <c r="AL537" i="15"/>
  <c r="X532" i="15"/>
  <c r="V532" i="15"/>
  <c r="AL532" i="15"/>
  <c r="W532" i="15"/>
  <c r="AA532" i="15"/>
  <c r="AC532" i="15"/>
  <c r="U532" i="15"/>
  <c r="Y532" i="15"/>
  <c r="AB532" i="15"/>
  <c r="AL478" i="15"/>
  <c r="W478" i="15"/>
  <c r="AL474" i="15"/>
  <c r="AL470" i="15"/>
  <c r="W470" i="15"/>
  <c r="AL445" i="15"/>
  <c r="U445" i="15"/>
  <c r="AL442" i="15"/>
  <c r="AL437" i="15"/>
  <c r="X437" i="15"/>
  <c r="AL433" i="15"/>
  <c r="Y433" i="15"/>
  <c r="W433" i="15"/>
  <c r="V433" i="15"/>
  <c r="AC433" i="15"/>
  <c r="AA433" i="15"/>
  <c r="X433" i="15"/>
  <c r="AB433" i="15"/>
  <c r="U433" i="15"/>
  <c r="AL422" i="15"/>
  <c r="Y364" i="15"/>
  <c r="W364" i="15"/>
  <c r="AL364" i="15"/>
  <c r="AC364" i="15"/>
  <c r="X364" i="15"/>
  <c r="AL300" i="15"/>
  <c r="AL266" i="15"/>
  <c r="AL210" i="15"/>
  <c r="AL194" i="15"/>
  <c r="AL181" i="15"/>
  <c r="AC181" i="15"/>
  <c r="AL165" i="15"/>
  <c r="AL157" i="15"/>
  <c r="V157" i="15"/>
  <c r="AL18" i="15"/>
  <c r="AB16" i="15"/>
  <c r="U16" i="15"/>
  <c r="X16" i="15"/>
  <c r="AL16" i="15"/>
  <c r="W16" i="15"/>
  <c r="AC16" i="15"/>
  <c r="V16" i="15"/>
  <c r="Y16" i="15"/>
  <c r="AA16" i="15"/>
  <c r="AL14" i="15"/>
  <c r="D12" i="19"/>
  <c r="C1059" i="3"/>
  <c r="K1026" i="3"/>
  <c r="C1020" i="3"/>
  <c r="N996" i="3"/>
  <c r="C994" i="3"/>
  <c r="N987" i="3"/>
  <c r="C949" i="3"/>
  <c r="C947" i="3"/>
  <c r="C945" i="3"/>
  <c r="C940" i="3"/>
  <c r="C924" i="3"/>
  <c r="C920" i="3"/>
  <c r="K917" i="3"/>
  <c r="C916" i="3"/>
  <c r="C914" i="3"/>
  <c r="N898" i="3"/>
  <c r="N896" i="3"/>
  <c r="K877" i="3"/>
  <c r="N867" i="3"/>
  <c r="C864" i="3"/>
  <c r="C860" i="3"/>
  <c r="C854" i="3"/>
  <c r="C839" i="3"/>
  <c r="C827" i="3"/>
  <c r="K815" i="3"/>
  <c r="K792" i="3"/>
  <c r="C785" i="3"/>
  <c r="N784" i="3"/>
  <c r="C776" i="3"/>
  <c r="E769" i="3"/>
  <c r="C769" i="3"/>
  <c r="N1045" i="3"/>
  <c r="N950" i="3"/>
  <c r="C855" i="3"/>
  <c r="C851" i="3"/>
  <c r="N850" i="3"/>
  <c r="C847" i="3"/>
  <c r="N846" i="3"/>
  <c r="C840" i="3"/>
  <c r="C831" i="3"/>
  <c r="K812" i="3"/>
  <c r="K803" i="3"/>
  <c r="E781" i="3"/>
  <c r="C781" i="3"/>
  <c r="E765" i="3"/>
  <c r="C765" i="3"/>
  <c r="C758" i="3"/>
  <c r="E777" i="3"/>
  <c r="C777" i="3"/>
  <c r="N767" i="3"/>
  <c r="E773" i="3"/>
  <c r="C773" i="3"/>
  <c r="C766" i="3"/>
  <c r="N761" i="3"/>
  <c r="C759" i="3"/>
  <c r="K758" i="3"/>
  <c r="C757" i="3"/>
  <c r="K738" i="3"/>
  <c r="C733" i="3"/>
  <c r="C729" i="3"/>
  <c r="C722" i="3"/>
  <c r="C713" i="3"/>
  <c r="C709" i="3"/>
  <c r="C705" i="3"/>
  <c r="K703" i="3"/>
  <c r="K702" i="3"/>
  <c r="N669" i="3"/>
  <c r="N650" i="3"/>
  <c r="N637" i="3"/>
  <c r="E594" i="3"/>
  <c r="C594" i="3"/>
  <c r="K567" i="3"/>
  <c r="C763" i="3"/>
  <c r="C756" i="3"/>
  <c r="C746" i="3"/>
  <c r="C742" i="3"/>
  <c r="C718" i="3"/>
  <c r="C698" i="3"/>
  <c r="C694" i="3"/>
  <c r="N693" i="3"/>
  <c r="C691" i="3"/>
  <c r="C687" i="3"/>
  <c r="C683" i="3"/>
  <c r="C676" i="3"/>
  <c r="K609" i="3"/>
  <c r="E590" i="3"/>
  <c r="C590" i="3"/>
  <c r="E586" i="3"/>
  <c r="C586" i="3"/>
  <c r="K568" i="3"/>
  <c r="N568" i="3"/>
  <c r="E567" i="3"/>
  <c r="C567" i="3"/>
  <c r="E565" i="3"/>
  <c r="C565" i="3"/>
  <c r="E563" i="3"/>
  <c r="C563" i="3"/>
  <c r="E561" i="3"/>
  <c r="C561" i="3"/>
  <c r="E559" i="3"/>
  <c r="C559" i="3"/>
  <c r="E555" i="3"/>
  <c r="C555" i="3"/>
  <c r="K750" i="3"/>
  <c r="C685" i="3"/>
  <c r="C672" i="3"/>
  <c r="C574" i="3"/>
  <c r="C551" i="3"/>
  <c r="N537" i="3"/>
  <c r="N522" i="3"/>
  <c r="K519" i="3"/>
  <c r="N514" i="3"/>
  <c r="C503" i="3"/>
  <c r="C494" i="3"/>
  <c r="K485" i="3"/>
  <c r="C481" i="3"/>
  <c r="C477" i="3"/>
  <c r="C474" i="3"/>
  <c r="N473" i="3"/>
  <c r="N469" i="3"/>
  <c r="K466" i="3"/>
  <c r="N458" i="3"/>
  <c r="N449" i="3"/>
  <c r="N433" i="3"/>
  <c r="C425" i="3"/>
  <c r="K412" i="3"/>
  <c r="N408" i="3"/>
  <c r="K400" i="3"/>
  <c r="E342" i="3"/>
  <c r="C342" i="3"/>
  <c r="C335" i="3"/>
  <c r="C333" i="3"/>
  <c r="C331" i="3"/>
  <c r="E369" i="3"/>
  <c r="C369" i="3"/>
  <c r="E368" i="3"/>
  <c r="C368" i="3"/>
  <c r="E367" i="3"/>
  <c r="C367" i="3"/>
  <c r="E366" i="3"/>
  <c r="C366" i="3"/>
  <c r="E340" i="3"/>
  <c r="C340" i="3"/>
  <c r="E338" i="3"/>
  <c r="C338" i="3"/>
  <c r="E336" i="3"/>
  <c r="C336" i="3"/>
  <c r="C553" i="3"/>
  <c r="C540" i="3"/>
  <c r="C505" i="3"/>
  <c r="C501" i="3"/>
  <c r="K500" i="3"/>
  <c r="C499" i="3"/>
  <c r="C475" i="3"/>
  <c r="K474" i="3"/>
  <c r="K470" i="3"/>
  <c r="C469" i="3"/>
  <c r="K455" i="3"/>
  <c r="E321" i="3"/>
  <c r="C321" i="3"/>
  <c r="E317" i="3"/>
  <c r="C317" i="3"/>
  <c r="E371" i="3"/>
  <c r="C371" i="3"/>
  <c r="E363" i="3"/>
  <c r="C363" i="3"/>
  <c r="E362" i="3"/>
  <c r="C362" i="3"/>
  <c r="E361" i="3"/>
  <c r="C361" i="3"/>
  <c r="E360" i="3"/>
  <c r="C360" i="3"/>
  <c r="E359" i="3"/>
  <c r="C359" i="3"/>
  <c r="E358" i="3"/>
  <c r="C358" i="3"/>
  <c r="E357" i="3"/>
  <c r="C357" i="3"/>
  <c r="E356" i="3"/>
  <c r="C356" i="3"/>
  <c r="E354" i="3"/>
  <c r="C354" i="3"/>
  <c r="E352" i="3"/>
  <c r="C352" i="3"/>
  <c r="E350" i="3"/>
  <c r="C350" i="3"/>
  <c r="E348" i="3"/>
  <c r="C348" i="3"/>
  <c r="N346" i="3"/>
  <c r="K346" i="3"/>
  <c r="E313" i="3"/>
  <c r="C313" i="3"/>
  <c r="E275" i="3"/>
  <c r="C275" i="3"/>
  <c r="E266" i="3"/>
  <c r="C266" i="3"/>
  <c r="E262" i="3"/>
  <c r="C262" i="3"/>
  <c r="E201" i="3"/>
  <c r="C201" i="3"/>
  <c r="N140" i="3"/>
  <c r="E102" i="3"/>
  <c r="C102" i="3"/>
  <c r="E64" i="3"/>
  <c r="C64" i="3"/>
  <c r="C351" i="3"/>
  <c r="C339" i="3"/>
  <c r="C337" i="3"/>
  <c r="C298" i="3"/>
  <c r="C290" i="3"/>
  <c r="C284" i="3"/>
  <c r="E231" i="3"/>
  <c r="C231" i="3"/>
  <c r="E229" i="3"/>
  <c r="C229" i="3"/>
  <c r="E227" i="3"/>
  <c r="C227" i="3"/>
  <c r="E225" i="3"/>
  <c r="C225" i="3"/>
  <c r="E223" i="3"/>
  <c r="C223" i="3"/>
  <c r="E221" i="3"/>
  <c r="C221" i="3"/>
  <c r="C167" i="3"/>
  <c r="E163" i="3"/>
  <c r="C163" i="3"/>
  <c r="E161" i="3"/>
  <c r="C161" i="3"/>
  <c r="E159" i="3"/>
  <c r="C159" i="3"/>
  <c r="E157" i="3"/>
  <c r="C157" i="3"/>
  <c r="E155" i="3"/>
  <c r="C155" i="3"/>
  <c r="E153" i="3"/>
  <c r="C153" i="3"/>
  <c r="E145" i="3"/>
  <c r="C145" i="3"/>
  <c r="E126" i="3"/>
  <c r="C126" i="3"/>
  <c r="N85" i="3"/>
  <c r="K85" i="3"/>
  <c r="K320" i="3"/>
  <c r="K314" i="3"/>
  <c r="K304" i="3"/>
  <c r="K298" i="3"/>
  <c r="C294" i="3"/>
  <c r="K290" i="3"/>
  <c r="C287" i="3"/>
  <c r="C285" i="3"/>
  <c r="K239" i="3"/>
  <c r="N239" i="3"/>
  <c r="N211" i="3"/>
  <c r="K176" i="3"/>
  <c r="N176" i="3"/>
  <c r="C108" i="3"/>
  <c r="C91" i="3"/>
  <c r="C89" i="3"/>
  <c r="C87" i="3"/>
  <c r="C62" i="3"/>
  <c r="E40" i="3"/>
  <c r="C40" i="3"/>
  <c r="K220" i="3"/>
  <c r="N78" i="3"/>
  <c r="N61" i="3"/>
  <c r="N269" i="3"/>
  <c r="K231" i="3"/>
  <c r="C230" i="3"/>
  <c r="C228" i="3"/>
  <c r="C226" i="3"/>
  <c r="C224" i="3"/>
  <c r="C222" i="3"/>
  <c r="C211" i="3"/>
  <c r="C200" i="3"/>
  <c r="K175" i="3"/>
  <c r="C169" i="3"/>
  <c r="C162" i="3"/>
  <c r="C160" i="3"/>
  <c r="C158" i="3"/>
  <c r="C154" i="3"/>
  <c r="N143" i="3"/>
  <c r="K126" i="3"/>
  <c r="C121" i="3"/>
  <c r="N118" i="3"/>
  <c r="C107" i="3"/>
  <c r="C80" i="3"/>
  <c r="K1046" i="3"/>
  <c r="C1043" i="3"/>
  <c r="C1041" i="3"/>
  <c r="N1035" i="3"/>
  <c r="C1012" i="3"/>
  <c r="C896" i="3"/>
  <c r="C894" i="3"/>
  <c r="C892" i="3"/>
  <c r="E867" i="3"/>
  <c r="C867" i="3"/>
  <c r="K1060" i="3"/>
  <c r="N1052" i="3"/>
  <c r="C1050" i="3"/>
  <c r="C1042" i="3"/>
  <c r="C1040" i="3"/>
  <c r="C1038" i="3"/>
  <c r="K1037" i="3"/>
  <c r="C1035" i="3"/>
  <c r="C1014" i="3"/>
  <c r="C996" i="3"/>
  <c r="C970" i="3"/>
  <c r="C964" i="3"/>
  <c r="N944" i="3"/>
  <c r="K903" i="3"/>
  <c r="C901" i="3"/>
  <c r="C891" i="3"/>
  <c r="E899" i="3"/>
  <c r="C899" i="3"/>
  <c r="N888" i="3"/>
  <c r="E614" i="3"/>
  <c r="C614" i="3"/>
  <c r="E636" i="3"/>
  <c r="C636" i="3"/>
  <c r="K623" i="3"/>
  <c r="N623" i="3"/>
  <c r="C819" i="3"/>
  <c r="C752" i="3"/>
  <c r="C737" i="3"/>
  <c r="C736" i="3"/>
  <c r="C735" i="3"/>
  <c r="C724" i="3"/>
  <c r="N704" i="3"/>
  <c r="K635" i="3"/>
  <c r="C816" i="3"/>
  <c r="C760" i="3"/>
  <c r="C692" i="3"/>
  <c r="C670" i="3"/>
  <c r="C657" i="3"/>
  <c r="C653" i="3"/>
  <c r="E635" i="3"/>
  <c r="C635" i="3"/>
  <c r="K608" i="3"/>
  <c r="K600" i="3"/>
  <c r="N549" i="3"/>
  <c r="K540" i="3"/>
  <c r="C535" i="3"/>
  <c r="K435" i="3"/>
  <c r="N372" i="3"/>
  <c r="E372" i="3"/>
  <c r="C372" i="3"/>
  <c r="C343" i="3"/>
  <c r="C341" i="3"/>
  <c r="K303" i="3"/>
  <c r="N303" i="3"/>
  <c r="E281" i="3"/>
  <c r="C281" i="3"/>
  <c r="C633" i="3"/>
  <c r="C616" i="3"/>
  <c r="C612" i="3"/>
  <c r="C592" i="3"/>
  <c r="C588" i="3"/>
  <c r="C584" i="3"/>
  <c r="C526" i="3"/>
  <c r="C521" i="3"/>
  <c r="C510" i="3"/>
  <c r="C506" i="3"/>
  <c r="C482" i="3"/>
  <c r="C480" i="3"/>
  <c r="C478" i="3"/>
  <c r="C449" i="3"/>
  <c r="C433" i="3"/>
  <c r="N414" i="3"/>
  <c r="C408" i="3"/>
  <c r="C404" i="3"/>
  <c r="C402" i="3"/>
  <c r="C400" i="3"/>
  <c r="K393" i="3"/>
  <c r="K365" i="3"/>
  <c r="E429" i="3"/>
  <c r="C429" i="3"/>
  <c r="E421" i="3"/>
  <c r="C421" i="3"/>
  <c r="E302" i="3"/>
  <c r="C302" i="3"/>
  <c r="C297" i="3"/>
  <c r="C295" i="3"/>
  <c r="C399" i="3"/>
  <c r="N323" i="3"/>
  <c r="E315" i="3"/>
  <c r="C315" i="3"/>
  <c r="C304" i="3"/>
  <c r="E197" i="3"/>
  <c r="C197" i="3"/>
  <c r="E183" i="3"/>
  <c r="C183" i="3"/>
  <c r="E182" i="3"/>
  <c r="C182" i="3"/>
  <c r="E181" i="3"/>
  <c r="C181" i="3"/>
  <c r="E180" i="3"/>
  <c r="C180" i="3"/>
  <c r="E179" i="3"/>
  <c r="C179" i="3"/>
  <c r="N171" i="3"/>
  <c r="K171" i="3"/>
  <c r="E143" i="3"/>
  <c r="C143" i="3"/>
  <c r="E141" i="3"/>
  <c r="C141" i="3"/>
  <c r="N249" i="3"/>
  <c r="C186" i="3"/>
  <c r="C173" i="3"/>
  <c r="K172" i="3"/>
  <c r="C168" i="3"/>
  <c r="C146" i="3"/>
  <c r="C55" i="3"/>
  <c r="E27" i="3"/>
  <c r="C27" i="3"/>
  <c r="E199" i="3"/>
  <c r="C199" i="3"/>
  <c r="E195" i="3"/>
  <c r="C195" i="3"/>
  <c r="N152" i="3"/>
  <c r="K152" i="3"/>
  <c r="E42" i="3"/>
  <c r="C42" i="3"/>
  <c r="N32" i="3"/>
  <c r="K32" i="3"/>
  <c r="C323" i="3"/>
  <c r="C291" i="3"/>
  <c r="C277" i="3"/>
  <c r="C238" i="3"/>
  <c r="C234" i="3"/>
  <c r="C175" i="3"/>
  <c r="E166" i="3"/>
  <c r="C166" i="3"/>
  <c r="E135" i="3"/>
  <c r="C135" i="3"/>
  <c r="C125" i="3"/>
  <c r="C106" i="3"/>
  <c r="E78" i="3"/>
  <c r="C78" i="3"/>
  <c r="E76" i="3"/>
  <c r="C76" i="3"/>
  <c r="C52" i="3"/>
  <c r="E30" i="3"/>
  <c r="C30" i="3"/>
  <c r="E28" i="3"/>
  <c r="C28" i="3"/>
  <c r="C12" i="3"/>
  <c r="K30" i="3"/>
  <c r="C1045" i="3"/>
  <c r="C1021" i="3"/>
  <c r="C1017" i="3"/>
  <c r="C977" i="3"/>
  <c r="C975" i="3"/>
  <c r="C973" i="3"/>
  <c r="C971" i="3"/>
  <c r="C929" i="3"/>
  <c r="E912" i="3"/>
  <c r="C912" i="3"/>
  <c r="E910" i="3"/>
  <c r="C910" i="3"/>
  <c r="C898" i="3"/>
  <c r="E888" i="3"/>
  <c r="C888" i="3"/>
  <c r="E886" i="3"/>
  <c r="C886" i="3"/>
  <c r="E884" i="3"/>
  <c r="C884" i="3"/>
  <c r="C880" i="3"/>
  <c r="C878" i="3"/>
  <c r="N858" i="3"/>
  <c r="E857" i="3"/>
  <c r="C857" i="3"/>
  <c r="C943" i="3"/>
  <c r="C879" i="3"/>
  <c r="C1049" i="3"/>
  <c r="C1034" i="3"/>
  <c r="C959" i="3"/>
  <c r="E950" i="3"/>
  <c r="C950" i="3"/>
  <c r="C944" i="3"/>
  <c r="C942" i="3"/>
  <c r="C897" i="3"/>
  <c r="E738" i="3"/>
  <c r="C738" i="3"/>
  <c r="C836" i="3"/>
  <c r="C834" i="3"/>
  <c r="C809" i="3"/>
  <c r="C805" i="3"/>
  <c r="E796" i="3"/>
  <c r="C796" i="3"/>
  <c r="C720" i="3"/>
  <c r="E656" i="3"/>
  <c r="C656" i="3"/>
  <c r="E652" i="3"/>
  <c r="C652" i="3"/>
  <c r="C634" i="3"/>
  <c r="E623" i="3"/>
  <c r="C623" i="3"/>
  <c r="E619" i="3"/>
  <c r="C619" i="3"/>
  <c r="E767" i="3"/>
  <c r="C767" i="3"/>
  <c r="C911" i="3"/>
  <c r="C883" i="3"/>
  <c r="C837" i="3"/>
  <c r="C808" i="3"/>
  <c r="C806" i="3"/>
  <c r="C799" i="3"/>
  <c r="E798" i="3"/>
  <c r="C798" i="3"/>
  <c r="C794" i="3"/>
  <c r="C789" i="3"/>
  <c r="E704" i="3"/>
  <c r="C704" i="3"/>
  <c r="E658" i="3"/>
  <c r="C658" i="3"/>
  <c r="E654" i="3"/>
  <c r="C654" i="3"/>
  <c r="C632" i="3"/>
  <c r="E621" i="3"/>
  <c r="C621" i="3"/>
  <c r="E617" i="3"/>
  <c r="C617" i="3"/>
  <c r="C681" i="3"/>
  <c r="C677" i="3"/>
  <c r="C675" i="3"/>
  <c r="C671" i="3"/>
  <c r="C637" i="3"/>
  <c r="E597" i="3"/>
  <c r="C597" i="3"/>
  <c r="E593" i="3"/>
  <c r="C593" i="3"/>
  <c r="E589" i="3"/>
  <c r="C589" i="3"/>
  <c r="E585" i="3"/>
  <c r="C585" i="3"/>
  <c r="E595" i="3"/>
  <c r="C595" i="3"/>
  <c r="E591" i="3"/>
  <c r="C591" i="3"/>
  <c r="E587" i="3"/>
  <c r="C587" i="3"/>
  <c r="C568" i="3"/>
  <c r="C549" i="3"/>
  <c r="C545" i="3"/>
  <c r="C543" i="3"/>
  <c r="C525" i="3"/>
  <c r="C511" i="3"/>
  <c r="C509" i="3"/>
  <c r="C496" i="3"/>
  <c r="C487" i="3"/>
  <c r="C456" i="3"/>
  <c r="C426" i="3"/>
  <c r="C546" i="3"/>
  <c r="C495" i="3"/>
  <c r="C486" i="3"/>
  <c r="C473" i="3"/>
  <c r="C471" i="3"/>
  <c r="C457" i="3"/>
  <c r="C428" i="3"/>
  <c r="C424" i="3"/>
  <c r="C414" i="3"/>
  <c r="C393" i="3"/>
  <c r="C391" i="3"/>
  <c r="C365" i="3"/>
  <c r="K992" i="3"/>
  <c r="C413" i="3"/>
  <c r="C390" i="3"/>
  <c r="C301" i="3"/>
  <c r="C280" i="3"/>
  <c r="C276" i="3"/>
  <c r="C320" i="3"/>
  <c r="C318" i="3"/>
  <c r="E249" i="3"/>
  <c r="C249" i="3"/>
  <c r="E248" i="3"/>
  <c r="C248" i="3"/>
  <c r="E247" i="3"/>
  <c r="C247" i="3"/>
  <c r="E246" i="3"/>
  <c r="C246" i="3"/>
  <c r="E245" i="3"/>
  <c r="C245" i="3"/>
  <c r="E244" i="3"/>
  <c r="C244" i="3"/>
  <c r="C220" i="3"/>
  <c r="C218" i="3"/>
  <c r="C205" i="3"/>
  <c r="C177" i="3"/>
  <c r="C164" i="3"/>
  <c r="C97" i="3"/>
  <c r="C93" i="3"/>
  <c r="K991" i="3"/>
  <c r="K591" i="3"/>
  <c r="K1008" i="3"/>
  <c r="K352" i="3"/>
  <c r="K1053" i="3"/>
  <c r="K906" i="3"/>
  <c r="K539" i="3"/>
  <c r="C178" i="3"/>
  <c r="N174" i="3"/>
  <c r="E174" i="3"/>
  <c r="C174" i="3"/>
  <c r="C219" i="3"/>
  <c r="C215" i="3"/>
  <c r="C204" i="3"/>
  <c r="E118" i="3"/>
  <c r="C118" i="3"/>
  <c r="E117" i="3"/>
  <c r="C117" i="3"/>
  <c r="E116" i="3"/>
  <c r="C116" i="3"/>
  <c r="E115" i="3"/>
  <c r="C115" i="3"/>
  <c r="N108" i="3"/>
  <c r="K108" i="3"/>
  <c r="N50" i="3"/>
  <c r="E49" i="3"/>
  <c r="C49" i="3"/>
  <c r="E41" i="3"/>
  <c r="C41" i="3"/>
  <c r="C140" i="3"/>
  <c r="C136" i="3"/>
  <c r="E61" i="3"/>
  <c r="C61" i="3"/>
  <c r="E59" i="3"/>
  <c r="C59" i="3"/>
  <c r="K53" i="3"/>
  <c r="C48" i="3"/>
  <c r="C39" i="3"/>
  <c r="K276" i="3"/>
  <c r="K179" i="3"/>
  <c r="K280" i="3"/>
  <c r="K99" i="3"/>
  <c r="K370" i="3"/>
  <c r="K1049" i="3"/>
  <c r="K333" i="3"/>
  <c r="K789" i="3"/>
  <c r="K779" i="3"/>
  <c r="K445" i="3"/>
  <c r="K432" i="3"/>
  <c r="K399" i="3"/>
  <c r="K875" i="3"/>
  <c r="K708" i="3"/>
  <c r="K451" i="3"/>
  <c r="K1010" i="3"/>
  <c r="K824" i="3"/>
  <c r="K627" i="3"/>
  <c r="K359" i="3"/>
  <c r="K263" i="3"/>
  <c r="K196" i="3"/>
  <c r="K158" i="3"/>
  <c r="K496" i="3"/>
  <c r="K306" i="3"/>
  <c r="K302" i="3"/>
  <c r="K1017" i="3"/>
  <c r="K1003" i="3"/>
  <c r="K981" i="3"/>
  <c r="K926" i="3"/>
  <c r="K881" i="3"/>
  <c r="K868" i="3"/>
  <c r="K768" i="3"/>
  <c r="K503" i="3"/>
  <c r="K471" i="3"/>
  <c r="K465" i="3"/>
  <c r="K331" i="3"/>
  <c r="K279" i="3"/>
  <c r="K227" i="3"/>
  <c r="K20" i="3"/>
  <c r="K816" i="3"/>
  <c r="K804" i="3"/>
  <c r="K754" i="3"/>
  <c r="K686" i="3"/>
  <c r="K570" i="3"/>
  <c r="K564" i="3"/>
  <c r="K524" i="3"/>
  <c r="K224" i="3"/>
  <c r="K125" i="3"/>
  <c r="K39" i="3"/>
  <c r="K998" i="3"/>
  <c r="K985" i="3"/>
  <c r="K971" i="3"/>
  <c r="K915" i="3"/>
  <c r="K905" i="3"/>
  <c r="K899" i="3"/>
  <c r="K834" i="3"/>
  <c r="K730" i="3"/>
  <c r="K678" i="3"/>
  <c r="K662" i="3"/>
  <c r="K563" i="3"/>
  <c r="K534" i="3"/>
  <c r="K446" i="3"/>
  <c r="K209" i="3"/>
  <c r="K199" i="3"/>
  <c r="K102" i="3"/>
  <c r="K11" i="3"/>
  <c r="K1024" i="3"/>
  <c r="K946" i="3"/>
  <c r="K933" i="3"/>
  <c r="K855" i="3"/>
  <c r="K823" i="3"/>
  <c r="K778" i="3"/>
  <c r="K742" i="3"/>
  <c r="K705" i="3"/>
  <c r="K683" i="3"/>
  <c r="K660" i="3"/>
  <c r="K636" i="3"/>
  <c r="K579" i="3"/>
  <c r="K516" i="3"/>
  <c r="K362" i="3"/>
  <c r="K337" i="3"/>
  <c r="K285" i="3"/>
  <c r="K275" i="3"/>
  <c r="K262" i="3"/>
  <c r="K237" i="3"/>
  <c r="K221" i="3"/>
  <c r="K206" i="3"/>
  <c r="K137" i="3"/>
  <c r="K121" i="3"/>
  <c r="K111" i="3"/>
  <c r="K84" i="3"/>
  <c r="K1066" i="3"/>
  <c r="K1058" i="3"/>
  <c r="K1022" i="3"/>
  <c r="K963" i="3"/>
  <c r="K879" i="3"/>
  <c r="K861" i="3"/>
  <c r="K853" i="3"/>
  <c r="K844" i="3"/>
  <c r="K797" i="3"/>
  <c r="K775" i="3"/>
  <c r="K714" i="3"/>
  <c r="K682" i="3"/>
  <c r="K640" i="3"/>
  <c r="K577" i="3"/>
  <c r="K527" i="3"/>
  <c r="K456" i="3"/>
  <c r="K442" i="3"/>
  <c r="K401" i="3"/>
  <c r="K396" i="3"/>
  <c r="K387" i="3"/>
  <c r="K312" i="3"/>
  <c r="K295" i="3"/>
  <c r="K284" i="3"/>
  <c r="K147" i="3"/>
  <c r="K79" i="3"/>
  <c r="K46" i="3"/>
  <c r="K13" i="3"/>
  <c r="K1064" i="3"/>
  <c r="K1057" i="3"/>
  <c r="K962" i="3"/>
  <c r="K810" i="3"/>
  <c r="K780" i="3"/>
  <c r="K687" i="3"/>
  <c r="K681" i="3"/>
  <c r="K639" i="3"/>
  <c r="K620" i="3"/>
  <c r="K581" i="3"/>
  <c r="K428" i="3"/>
  <c r="K413" i="3"/>
  <c r="K375" i="3"/>
  <c r="K353" i="3"/>
  <c r="K341" i="3"/>
  <c r="K216" i="3"/>
  <c r="K186" i="3"/>
  <c r="K169" i="3"/>
  <c r="K161" i="3"/>
  <c r="K115" i="3"/>
  <c r="K62" i="3"/>
  <c r="K43" i="3"/>
  <c r="K31" i="3"/>
  <c r="K1051" i="3"/>
  <c r="K1038" i="3"/>
  <c r="K1032" i="3"/>
  <c r="K1016" i="3"/>
  <c r="K999" i="3"/>
  <c r="K988" i="3"/>
  <c r="K982" i="3"/>
  <c r="K974" i="3"/>
  <c r="K925" i="3"/>
  <c r="K872" i="3"/>
  <c r="K860" i="3"/>
  <c r="K817" i="3"/>
  <c r="K737" i="3"/>
  <c r="K692" i="3"/>
  <c r="K676" i="3"/>
  <c r="K645" i="3"/>
  <c r="K616" i="3"/>
  <c r="K596" i="3"/>
  <c r="K550" i="3"/>
  <c r="K535" i="3"/>
  <c r="K528" i="3"/>
  <c r="K517" i="3"/>
  <c r="K426" i="3"/>
  <c r="K415" i="3"/>
  <c r="K409" i="3"/>
  <c r="K356" i="3"/>
  <c r="K272" i="3"/>
  <c r="K207" i="3"/>
  <c r="K185" i="3"/>
  <c r="K139" i="3"/>
  <c r="K75" i="3"/>
  <c r="K67" i="3"/>
  <c r="K59" i="3"/>
  <c r="K45" i="3"/>
  <c r="K1006" i="3"/>
  <c r="K973" i="3"/>
  <c r="K930" i="3"/>
  <c r="K918" i="3"/>
  <c r="K910" i="3"/>
  <c r="K883" i="3"/>
  <c r="K870" i="3"/>
  <c r="K859" i="3"/>
  <c r="K832" i="3"/>
  <c r="K802" i="3"/>
  <c r="K769" i="3"/>
  <c r="K715" i="3"/>
  <c r="K707" i="3"/>
  <c r="K670" i="3"/>
  <c r="K607" i="3"/>
  <c r="K592" i="3"/>
  <c r="K575" i="3"/>
  <c r="K562" i="3"/>
  <c r="K488" i="3"/>
  <c r="K481" i="3"/>
  <c r="K452" i="3"/>
  <c r="K437" i="3"/>
  <c r="K421" i="3"/>
  <c r="K394" i="3"/>
  <c r="K386" i="3"/>
  <c r="K367" i="3"/>
  <c r="K329" i="3"/>
  <c r="K319" i="3"/>
  <c r="K296" i="3"/>
  <c r="K286" i="3"/>
  <c r="K234" i="3"/>
  <c r="K217" i="3"/>
  <c r="K192" i="3"/>
  <c r="K146" i="3"/>
  <c r="K93" i="3"/>
  <c r="K82" i="3"/>
  <c r="K48" i="3"/>
  <c r="K36" i="3"/>
  <c r="K1029" i="3"/>
  <c r="K1013" i="3"/>
  <c r="K978" i="3"/>
  <c r="K964" i="3"/>
  <c r="K934" i="3"/>
  <c r="K843" i="3"/>
  <c r="K805" i="3"/>
  <c r="K798" i="3"/>
  <c r="K785" i="3"/>
  <c r="K749" i="3"/>
  <c r="K740" i="3"/>
  <c r="K723" i="3"/>
  <c r="K679" i="3"/>
  <c r="K661" i="3"/>
  <c r="K633" i="3"/>
  <c r="K611" i="3"/>
  <c r="K584" i="3"/>
  <c r="K573" i="3"/>
  <c r="K557" i="3"/>
  <c r="K543" i="3"/>
  <c r="K533" i="3"/>
  <c r="K510" i="3"/>
  <c r="K502" i="3"/>
  <c r="K476" i="3"/>
  <c r="K429" i="3"/>
  <c r="K402" i="3"/>
  <c r="K361" i="3"/>
  <c r="K350" i="3"/>
  <c r="K334" i="3"/>
  <c r="K317" i="3"/>
  <c r="K267" i="3"/>
  <c r="K232" i="3"/>
  <c r="K223" i="3"/>
  <c r="K203" i="3"/>
  <c r="K197" i="3"/>
  <c r="K188" i="3"/>
  <c r="K177" i="3"/>
  <c r="K134" i="3"/>
  <c r="K122" i="3"/>
  <c r="K72" i="3"/>
  <c r="K41" i="3"/>
  <c r="K1040" i="3"/>
  <c r="K961" i="3"/>
  <c r="K954" i="3"/>
  <c r="K937" i="3"/>
  <c r="K847" i="3"/>
  <c r="K807" i="3"/>
  <c r="K796" i="3"/>
  <c r="K753" i="3"/>
  <c r="K717" i="3"/>
  <c r="K713" i="3"/>
  <c r="K653" i="3"/>
  <c r="K619" i="3"/>
  <c r="K601" i="3"/>
  <c r="K556" i="3"/>
  <c r="K546" i="3"/>
  <c r="K530" i="3"/>
  <c r="K484" i="3"/>
  <c r="K459" i="3"/>
  <c r="K404" i="3"/>
  <c r="K339" i="3"/>
  <c r="K325" i="3"/>
  <c r="K299" i="3"/>
  <c r="K266" i="3"/>
  <c r="K261" i="3"/>
  <c r="K252" i="3"/>
  <c r="K215" i="3"/>
  <c r="K191" i="3"/>
  <c r="K181" i="3"/>
  <c r="K132" i="3"/>
  <c r="K117" i="3"/>
  <c r="K90" i="3"/>
  <c r="K57" i="3"/>
  <c r="K49" i="3"/>
  <c r="K23" i="3"/>
  <c r="K1056" i="3"/>
  <c r="K1020" i="3"/>
  <c r="K1001" i="3"/>
  <c r="K995" i="3"/>
  <c r="K953" i="3"/>
  <c r="K920" i="3"/>
  <c r="K852" i="3"/>
  <c r="K827" i="3"/>
  <c r="K801" i="3"/>
  <c r="K795" i="3"/>
  <c r="K745" i="3"/>
  <c r="K716" i="3"/>
  <c r="K711" i="3"/>
  <c r="K688" i="3"/>
  <c r="K642" i="3"/>
  <c r="K638" i="3"/>
  <c r="K625" i="3"/>
  <c r="K544" i="3"/>
  <c r="K507" i="3"/>
  <c r="K468" i="3"/>
  <c r="K424" i="3"/>
  <c r="K385" i="3"/>
  <c r="K360" i="3"/>
  <c r="K342" i="3"/>
  <c r="K324" i="3"/>
  <c r="K264" i="3"/>
  <c r="K233" i="3"/>
  <c r="K218" i="3"/>
  <c r="K180" i="3"/>
  <c r="K127" i="3"/>
  <c r="K94" i="3"/>
  <c r="K88" i="3"/>
  <c r="K80" i="3"/>
  <c r="K66" i="3"/>
  <c r="K60" i="3"/>
  <c r="K1023" i="3"/>
  <c r="K1012" i="3"/>
  <c r="K994" i="3"/>
  <c r="K968" i="3"/>
  <c r="K952" i="3"/>
  <c r="K887" i="3"/>
  <c r="K874" i="3"/>
  <c r="K776" i="3"/>
  <c r="K755" i="3"/>
  <c r="K720" i="3"/>
  <c r="K695" i="3"/>
  <c r="K672" i="3"/>
  <c r="K664" i="3"/>
  <c r="K641" i="3"/>
  <c r="K614" i="3"/>
  <c r="K588" i="3"/>
  <c r="K490" i="3"/>
  <c r="K486" i="3"/>
  <c r="K444" i="3"/>
  <c r="K423" i="3"/>
  <c r="K381" i="3"/>
  <c r="K369" i="3"/>
  <c r="K330" i="3"/>
  <c r="K256" i="3"/>
  <c r="K246" i="3"/>
  <c r="K170" i="3"/>
  <c r="K164" i="3"/>
  <c r="K141" i="3"/>
  <c r="K120" i="3"/>
  <c r="K1059" i="3"/>
  <c r="K1055" i="3"/>
  <c r="K1042" i="3"/>
  <c r="K1036" i="3"/>
  <c r="K1011" i="3"/>
  <c r="K1007" i="3"/>
  <c r="K997" i="3"/>
  <c r="K967" i="3"/>
  <c r="K958" i="3"/>
  <c r="K942" i="3"/>
  <c r="K924" i="3"/>
  <c r="K914" i="3"/>
  <c r="K908" i="3"/>
  <c r="K876" i="3"/>
  <c r="K825" i="3"/>
  <c r="K821" i="3"/>
  <c r="K814" i="3"/>
  <c r="K809" i="3"/>
  <c r="K790" i="3"/>
  <c r="K772" i="3"/>
  <c r="K759" i="3"/>
  <c r="K724" i="3"/>
  <c r="K659" i="3"/>
  <c r="K644" i="3"/>
  <c r="K629" i="3"/>
  <c r="K610" i="3"/>
  <c r="K606" i="3"/>
  <c r="K578" i="3"/>
  <c r="K571" i="3"/>
  <c r="K560" i="3"/>
  <c r="K520" i="3"/>
  <c r="K464" i="3"/>
  <c r="K407" i="3"/>
  <c r="K391" i="3"/>
  <c r="K368" i="3"/>
  <c r="K336" i="3"/>
  <c r="K332" i="3"/>
  <c r="K327" i="3"/>
  <c r="K315" i="3"/>
  <c r="K311" i="3"/>
  <c r="K294" i="3"/>
  <c r="K282" i="3"/>
  <c r="K278" i="3"/>
  <c r="K238" i="3"/>
  <c r="K226" i="3"/>
  <c r="K195" i="3"/>
  <c r="K167" i="3"/>
  <c r="K157" i="3"/>
  <c r="K136" i="3"/>
  <c r="K131" i="3"/>
  <c r="K112" i="3"/>
  <c r="K106" i="3"/>
  <c r="K42" i="3"/>
  <c r="K24" i="3"/>
  <c r="K12" i="3"/>
  <c r="K21" i="3"/>
  <c r="K1062" i="3"/>
  <c r="K1054" i="3"/>
  <c r="K1019" i="3"/>
  <c r="K1014" i="3"/>
  <c r="K1000" i="3"/>
  <c r="K986" i="3"/>
  <c r="K976" i="3"/>
  <c r="K970" i="3"/>
  <c r="K948" i="3"/>
  <c r="K941" i="3"/>
  <c r="K923" i="3"/>
  <c r="K892" i="3"/>
  <c r="K854" i="3"/>
  <c r="K845" i="3"/>
  <c r="K765" i="3"/>
  <c r="K747" i="3"/>
  <c r="K743" i="3"/>
  <c r="K709" i="3"/>
  <c r="K698" i="3"/>
  <c r="K684" i="3"/>
  <c r="K680" i="3"/>
  <c r="K674" i="3"/>
  <c r="K667" i="3"/>
  <c r="K628" i="3"/>
  <c r="K622" i="3"/>
  <c r="K604" i="3"/>
  <c r="K559" i="3"/>
  <c r="K552" i="3"/>
  <c r="K478" i="3"/>
  <c r="K462" i="3"/>
  <c r="K457" i="3"/>
  <c r="K441" i="3"/>
  <c r="K427" i="3"/>
  <c r="K422" i="3"/>
  <c r="K411" i="3"/>
  <c r="K405" i="3"/>
  <c r="K384" i="3"/>
  <c r="K351" i="3"/>
  <c r="K297" i="3"/>
  <c r="K281" i="3"/>
  <c r="K219" i="3"/>
  <c r="K198" i="3"/>
  <c r="K162" i="3"/>
  <c r="K144" i="3"/>
  <c r="K130" i="3"/>
  <c r="K83" i="3"/>
  <c r="K29" i="3"/>
  <c r="K10" i="3"/>
  <c r="K1034" i="3"/>
  <c r="K979" i="3"/>
  <c r="K951" i="3"/>
  <c r="K921" i="3"/>
  <c r="K916" i="3"/>
  <c r="K878" i="3"/>
  <c r="K857" i="3"/>
  <c r="K848" i="3"/>
  <c r="K839" i="3"/>
  <c r="K806" i="3"/>
  <c r="K782" i="3"/>
  <c r="K763" i="3"/>
  <c r="K746" i="3"/>
  <c r="K728" i="3"/>
  <c r="K712" i="3"/>
  <c r="K696" i="3"/>
  <c r="K657" i="3"/>
  <c r="K594" i="3"/>
  <c r="K551" i="3"/>
  <c r="K509" i="3"/>
  <c r="K505" i="3"/>
  <c r="K499" i="3"/>
  <c r="K483" i="3"/>
  <c r="K477" i="3"/>
  <c r="K461" i="3"/>
  <c r="K366" i="3"/>
  <c r="K338" i="3"/>
  <c r="K292" i="3"/>
  <c r="K268" i="3"/>
  <c r="K258" i="3"/>
  <c r="K230" i="3"/>
  <c r="K148" i="3"/>
  <c r="K138" i="3"/>
  <c r="K87" i="3"/>
  <c r="K77" i="3"/>
  <c r="K63" i="3"/>
  <c r="K54" i="3"/>
  <c r="K44" i="3"/>
  <c r="K17" i="3"/>
  <c r="H388" i="6"/>
  <c r="J388" i="6" s="1"/>
  <c r="K418" i="3"/>
  <c r="K593" i="3"/>
  <c r="K891" i="3"/>
  <c r="H384" i="6"/>
  <c r="J384" i="6" s="1"/>
  <c r="K288" i="3"/>
  <c r="H363" i="6"/>
  <c r="J363" i="6" s="1"/>
  <c r="K190" i="3"/>
  <c r="K936" i="3"/>
  <c r="H359" i="6"/>
  <c r="J359" i="6" s="1"/>
  <c r="K376" i="3"/>
  <c r="K354" i="3"/>
  <c r="K493" i="3"/>
  <c r="H323" i="6"/>
  <c r="J323" i="6" s="1"/>
  <c r="K123" i="3"/>
  <c r="K726" i="3"/>
  <c r="K150" i="3"/>
  <c r="K244" i="3"/>
  <c r="K187" i="3"/>
  <c r="H319" i="6"/>
  <c r="J319" i="6" s="1"/>
  <c r="K646" i="3"/>
  <c r="K799" i="3"/>
  <c r="H183" i="6"/>
  <c r="J183" i="6" s="1"/>
  <c r="K548" i="3"/>
  <c r="H179" i="6"/>
  <c r="J179" i="6" s="1"/>
  <c r="K71" i="3"/>
  <c r="K308" i="3"/>
  <c r="K182" i="3"/>
  <c r="K440" i="3"/>
  <c r="H173" i="6"/>
  <c r="J173" i="6" s="1"/>
  <c r="K624" i="3"/>
  <c r="H169" i="6"/>
  <c r="J169" i="6" s="1"/>
  <c r="K273" i="3"/>
  <c r="K450" i="3"/>
  <c r="K160" i="3"/>
  <c r="K439" i="3"/>
  <c r="K545" i="3"/>
  <c r="K741" i="3"/>
  <c r="K931" i="3"/>
  <c r="K19" i="3"/>
  <c r="K214" i="3"/>
  <c r="H137" i="6"/>
  <c r="J137" i="6" s="1"/>
  <c r="K110" i="3"/>
  <c r="K677" i="3"/>
  <c r="K501" i="3"/>
  <c r="K706" i="3"/>
  <c r="K271" i="3"/>
  <c r="K420" i="3"/>
  <c r="K436" i="3"/>
  <c r="H58" i="6"/>
  <c r="J58" i="6" s="1"/>
  <c r="K701" i="3"/>
  <c r="K156" i="3"/>
  <c r="K836" i="3"/>
  <c r="K734" i="3"/>
  <c r="H44" i="6"/>
  <c r="J44" i="6" s="1"/>
  <c r="K128" i="3"/>
  <c r="K155" i="3"/>
  <c r="K253" i="3"/>
  <c r="K479" i="3"/>
  <c r="K603" i="3"/>
  <c r="K654" i="3"/>
  <c r="K697" i="3"/>
  <c r="K762" i="3"/>
  <c r="K835" i="3"/>
  <c r="K939" i="3"/>
  <c r="K14" i="3"/>
  <c r="K68" i="3"/>
  <c r="K76" i="3"/>
  <c r="K103" i="3"/>
  <c r="K291" i="3"/>
  <c r="K497" i="3"/>
  <c r="K819" i="3"/>
  <c r="K28" i="3"/>
  <c r="K228" i="3"/>
  <c r="K259" i="3"/>
  <c r="K1063" i="3"/>
  <c r="K739" i="3"/>
  <c r="K547" i="3"/>
  <c r="K453" i="3"/>
  <c r="K425" i="3"/>
  <c r="K382" i="3"/>
  <c r="K326" i="3"/>
  <c r="K322" i="3"/>
  <c r="K380" i="3"/>
  <c r="K652" i="3"/>
  <c r="K760" i="3"/>
  <c r="K289" i="3"/>
  <c r="K247" i="3"/>
  <c r="K105" i="3"/>
  <c r="K86" i="3"/>
  <c r="H390" i="6"/>
  <c r="J390" i="6" s="1"/>
  <c r="K893" i="3"/>
  <c r="H205" i="6"/>
  <c r="J205" i="6" s="1"/>
  <c r="K467" i="3"/>
  <c r="H140" i="6"/>
  <c r="J140" i="6" s="1"/>
  <c r="K771" i="3"/>
  <c r="K634" i="3"/>
  <c r="H120" i="6"/>
  <c r="J120" i="6" s="1"/>
  <c r="K572" i="3"/>
  <c r="K869" i="3"/>
  <c r="K900" i="3"/>
  <c r="H105" i="6"/>
  <c r="J105" i="6" s="1"/>
  <c r="K475" i="3"/>
  <c r="K632" i="3"/>
  <c r="K472" i="3"/>
  <c r="H47" i="6"/>
  <c r="J47" i="6" s="1"/>
  <c r="K621" i="3"/>
  <c r="K756" i="3"/>
  <c r="K671" i="3"/>
  <c r="K229" i="3"/>
  <c r="K153" i="3"/>
  <c r="K95" i="3"/>
  <c r="K16" i="3"/>
  <c r="H418" i="6"/>
  <c r="J418" i="6" s="1"/>
  <c r="K536" i="3"/>
  <c r="K200" i="3"/>
  <c r="K694" i="3"/>
  <c r="H400" i="6"/>
  <c r="J400" i="6" s="1"/>
  <c r="K532" i="3"/>
  <c r="K561" i="3"/>
  <c r="H372" i="6"/>
  <c r="J372" i="6" s="1"/>
  <c r="K787" i="3"/>
  <c r="K355" i="3"/>
  <c r="K648" i="3"/>
  <c r="H309" i="6"/>
  <c r="J309" i="6" s="1"/>
  <c r="K204" i="3"/>
  <c r="H247" i="6"/>
  <c r="J247" i="6" s="1"/>
  <c r="K116" i="3"/>
  <c r="K373" i="3"/>
  <c r="H154" i="6"/>
  <c r="J154" i="6" s="1"/>
  <c r="K774" i="3"/>
  <c r="H126" i="6"/>
  <c r="J126" i="6" s="1"/>
  <c r="K574" i="3"/>
  <c r="K871" i="3"/>
  <c r="H88" i="6"/>
  <c r="J88" i="6" s="1"/>
  <c r="K159" i="3"/>
  <c r="K212" i="3"/>
  <c r="K434" i="3"/>
  <c r="K943" i="3"/>
  <c r="K270" i="3"/>
  <c r="K448" i="3"/>
  <c r="K675" i="3"/>
  <c r="K928" i="3"/>
  <c r="H73" i="6"/>
  <c r="J73" i="6" s="1"/>
  <c r="K538" i="3"/>
  <c r="H53" i="6"/>
  <c r="J53" i="6" s="1"/>
  <c r="K35" i="3"/>
  <c r="K96" i="3"/>
  <c r="K248" i="3"/>
  <c r="K383" i="3"/>
  <c r="K454" i="3"/>
  <c r="K732" i="3"/>
  <c r="K129" i="3"/>
  <c r="K254" i="3"/>
  <c r="K328" i="3"/>
  <c r="K480" i="3"/>
  <c r="K655" i="3"/>
  <c r="K15" i="3"/>
  <c r="K69" i="3"/>
  <c r="K104" i="3"/>
  <c r="K605" i="3"/>
  <c r="K699" i="3"/>
  <c r="K764" i="3"/>
  <c r="K820" i="3"/>
  <c r="H17" i="6"/>
  <c r="J17" i="6" s="1"/>
  <c r="K392" i="3"/>
  <c r="H14" i="6"/>
  <c r="J14" i="6" s="1"/>
  <c r="K277" i="3"/>
  <c r="K406" i="3"/>
  <c r="K566" i="3"/>
  <c r="K862" i="3"/>
  <c r="K1004" i="3"/>
  <c r="K929" i="3"/>
  <c r="K842" i="3"/>
  <c r="K731" i="3"/>
  <c r="K183" i="3"/>
  <c r="K135" i="3"/>
  <c r="K113" i="3"/>
  <c r="H413" i="6"/>
  <c r="J413" i="6" s="1"/>
  <c r="K598" i="3"/>
  <c r="K897" i="3"/>
  <c r="H406" i="6"/>
  <c r="J406" i="6" s="1"/>
  <c r="K430" i="3"/>
  <c r="K626" i="3"/>
  <c r="H374" i="6"/>
  <c r="J374" i="6" s="1"/>
  <c r="K64" i="3"/>
  <c r="K589" i="3"/>
  <c r="H316" i="6"/>
  <c r="J316" i="6" s="1"/>
  <c r="K149" i="3"/>
  <c r="K617" i="3"/>
  <c r="H285" i="6"/>
  <c r="J285" i="6" s="1"/>
  <c r="K89" i="3"/>
  <c r="H253" i="6"/>
  <c r="J253" i="6" s="1"/>
  <c r="K40" i="3"/>
  <c r="K257" i="3"/>
  <c r="K265" i="3"/>
  <c r="K348" i="3"/>
  <c r="K491" i="3"/>
  <c r="K615" i="3"/>
  <c r="K781" i="3"/>
  <c r="K240" i="3"/>
  <c r="K388" i="3"/>
  <c r="K718" i="3"/>
  <c r="K73" i="3"/>
  <c r="K81" i="3"/>
  <c r="K142" i="3"/>
  <c r="K250" i="3"/>
  <c r="K300" i="3"/>
  <c r="K460" i="3"/>
  <c r="K665" i="3"/>
  <c r="K828" i="3"/>
  <c r="K955" i="3"/>
  <c r="K1005" i="3"/>
  <c r="H221" i="6"/>
  <c r="J221" i="6" s="1"/>
  <c r="K343" i="3"/>
  <c r="K612" i="3"/>
  <c r="H162" i="6"/>
  <c r="J162" i="6" s="1"/>
  <c r="K307" i="3"/>
  <c r="K438" i="3"/>
  <c r="K235" i="3"/>
  <c r="K525" i="3"/>
  <c r="H146" i="6"/>
  <c r="J146" i="6" s="1"/>
  <c r="K576" i="3"/>
  <c r="K873" i="3"/>
  <c r="K907" i="3"/>
  <c r="K922" i="3"/>
  <c r="K397" i="3"/>
  <c r="K410" i="3"/>
  <c r="K901" i="3"/>
  <c r="K972" i="3"/>
  <c r="H76" i="6"/>
  <c r="J76" i="6" s="1"/>
  <c r="K107" i="3"/>
  <c r="K1050" i="3"/>
  <c r="K1028" i="3"/>
  <c r="K989" i="3"/>
  <c r="K980" i="3"/>
  <c r="K959" i="3"/>
  <c r="K947" i="3"/>
  <c r="K919" i="3"/>
  <c r="K777" i="3"/>
  <c r="K773" i="3"/>
  <c r="K751" i="3"/>
  <c r="K721" i="3"/>
  <c r="K673" i="3"/>
  <c r="K602" i="3"/>
  <c r="K587" i="3"/>
  <c r="K513" i="3"/>
  <c r="K318" i="3"/>
  <c r="K236" i="3"/>
  <c r="K154" i="3"/>
  <c r="K145" i="3"/>
  <c r="K26" i="3"/>
  <c r="K938" i="3"/>
  <c r="K884" i="3"/>
  <c r="K851" i="3"/>
  <c r="K668" i="3"/>
  <c r="K656" i="3"/>
  <c r="K585" i="3"/>
  <c r="K565" i="3"/>
  <c r="K504" i="3"/>
  <c r="K463" i="3"/>
  <c r="K321" i="3"/>
  <c r="K222" i="3"/>
  <c r="K119" i="3"/>
  <c r="K33" i="3"/>
  <c r="K1039" i="3"/>
  <c r="K1025" i="3"/>
  <c r="K945" i="3"/>
  <c r="K894" i="3"/>
  <c r="K830" i="3"/>
  <c r="K808" i="3"/>
  <c r="K800" i="3"/>
  <c r="K379" i="3"/>
  <c r="K205" i="3"/>
  <c r="K193" i="3"/>
  <c r="K184" i="3"/>
  <c r="K168" i="3"/>
  <c r="K92" i="3"/>
  <c r="K1031" i="3"/>
  <c r="K1027" i="3"/>
  <c r="K983" i="3"/>
  <c r="K975" i="3"/>
  <c r="K911" i="3"/>
  <c r="K895" i="3"/>
  <c r="K727" i="3"/>
  <c r="K691" i="3"/>
  <c r="K647" i="3"/>
  <c r="K643" i="3"/>
  <c r="K599" i="3"/>
  <c r="K595" i="3"/>
  <c r="K495" i="3"/>
  <c r="K403" i="3"/>
  <c r="K309" i="3"/>
  <c r="K301" i="3"/>
  <c r="K245" i="3"/>
  <c r="K225" i="3"/>
  <c r="K189" i="3"/>
  <c r="K101" i="3"/>
  <c r="K37" i="3"/>
  <c r="F450" i="6"/>
  <c r="H10" i="6"/>
  <c r="J10" i="6" s="1"/>
  <c r="K1065" i="3"/>
  <c r="K1018" i="3"/>
  <c r="K990" i="3"/>
  <c r="K886" i="3"/>
  <c r="K866" i="3"/>
  <c r="K818" i="3"/>
  <c r="K786" i="3"/>
  <c r="K770" i="3"/>
  <c r="K690" i="3"/>
  <c r="K618" i="3"/>
  <c r="K590" i="3"/>
  <c r="K586" i="3"/>
  <c r="K558" i="3"/>
  <c r="K554" i="3"/>
  <c r="K390" i="3"/>
  <c r="K378" i="3"/>
  <c r="K374" i="3"/>
  <c r="K358" i="3"/>
  <c r="K316" i="3"/>
  <c r="K124" i="3"/>
  <c r="K100" i="3"/>
  <c r="K52" i="3"/>
  <c r="K1041" i="3"/>
  <c r="K913" i="3"/>
  <c r="K889" i="3"/>
  <c r="K885" i="3"/>
  <c r="K813" i="3"/>
  <c r="K757" i="3"/>
  <c r="K729" i="3"/>
  <c r="K689" i="3"/>
  <c r="K685" i="3"/>
  <c r="K553" i="3"/>
  <c r="K529" i="3"/>
  <c r="K521" i="3"/>
  <c r="K417" i="3"/>
  <c r="K377" i="3"/>
  <c r="K357" i="3"/>
  <c r="K349" i="3"/>
  <c r="K345" i="3"/>
  <c r="K287" i="3"/>
  <c r="K251" i="3"/>
  <c r="K151" i="3"/>
  <c r="K55" i="3"/>
  <c r="K51" i="3"/>
  <c r="O19" i="18"/>
  <c r="AL10" i="15"/>
  <c r="J23" i="18"/>
  <c r="J19" i="18"/>
  <c r="O24" i="18"/>
  <c r="P19" i="18"/>
  <c r="M19" i="18"/>
  <c r="P1070" i="8"/>
  <c r="P1074" i="8" s="1"/>
  <c r="M24" i="18"/>
  <c r="E12" i="18"/>
  <c r="E23" i="18" s="1"/>
  <c r="F1070" i="8"/>
  <c r="F1074" i="8" s="1"/>
  <c r="P23" i="18"/>
  <c r="K1070" i="8"/>
  <c r="K1074" i="8" s="1"/>
  <c r="R10" i="8"/>
  <c r="Q10" i="15" s="1"/>
  <c r="L19" i="18"/>
  <c r="P10" i="15"/>
  <c r="P4" i="15" s="1"/>
  <c r="E1070" i="8"/>
  <c r="E1074" i="8" s="1"/>
  <c r="O4" i="15"/>
  <c r="M1070" i="8"/>
  <c r="M1074" i="8" s="1"/>
  <c r="N1" i="8"/>
  <c r="F24" i="18"/>
  <c r="F19" i="18"/>
  <c r="L24" i="18"/>
  <c r="L23" i="18"/>
  <c r="Q19" i="18"/>
  <c r="Q24" i="18"/>
  <c r="AB1035" i="15" l="1"/>
  <c r="X225" i="15"/>
  <c r="Y1064" i="15"/>
  <c r="U1004" i="15"/>
  <c r="AL1032" i="15"/>
  <c r="Y1056" i="15"/>
  <c r="G24" i="18"/>
  <c r="AC1032" i="15"/>
  <c r="G19" i="18"/>
  <c r="J15" i="19"/>
  <c r="AC1008" i="15"/>
  <c r="D23" i="18"/>
  <c r="D19" i="18"/>
  <c r="V1039" i="15"/>
  <c r="AL1039" i="15"/>
  <c r="Y909" i="15"/>
  <c r="W1055" i="15"/>
  <c r="AB1003" i="15"/>
  <c r="U911" i="15"/>
  <c r="V1011" i="15"/>
  <c r="Y1011" i="15"/>
  <c r="W1011" i="15"/>
  <c r="U1007" i="15"/>
  <c r="AB186" i="15"/>
  <c r="W787" i="15"/>
  <c r="W1050" i="15"/>
  <c r="U787" i="15"/>
  <c r="V611" i="15"/>
  <c r="W695" i="15"/>
  <c r="X582" i="15"/>
  <c r="U714" i="15"/>
  <c r="AC918" i="15"/>
  <c r="U791" i="15"/>
  <c r="AB523" i="15"/>
  <c r="V726" i="15"/>
  <c r="W186" i="15"/>
  <c r="Y954" i="15"/>
  <c r="V515" i="15"/>
  <c r="U954" i="15"/>
  <c r="U582" i="15"/>
  <c r="Y618" i="15"/>
  <c r="AB714" i="15"/>
  <c r="Y186" i="15"/>
  <c r="AC791" i="15"/>
  <c r="U1050" i="15"/>
  <c r="AD268" i="15"/>
  <c r="AA793" i="15"/>
  <c r="AC186" i="15"/>
  <c r="Y511" i="15"/>
  <c r="AC618" i="15"/>
  <c r="X714" i="15"/>
  <c r="U186" i="15"/>
  <c r="AC570" i="15"/>
  <c r="AB611" i="15"/>
  <c r="V958" i="15"/>
  <c r="V618" i="15"/>
  <c r="W714" i="15"/>
  <c r="W49" i="15"/>
  <c r="X791" i="15"/>
  <c r="W445" i="15"/>
  <c r="Y478" i="15"/>
  <c r="AA952" i="15"/>
  <c r="Y958" i="15"/>
  <c r="AA1027" i="15"/>
  <c r="X523" i="15"/>
  <c r="AA714" i="15"/>
  <c r="V877" i="15"/>
  <c r="AB49" i="15"/>
  <c r="W570" i="15"/>
  <c r="V791" i="15"/>
  <c r="AC1061" i="15"/>
  <c r="AD932" i="15"/>
  <c r="AA620" i="15"/>
  <c r="AB445" i="15"/>
  <c r="U478" i="15"/>
  <c r="W515" i="15"/>
  <c r="W607" i="15"/>
  <c r="X618" i="15"/>
  <c r="V714" i="15"/>
  <c r="AB877" i="15"/>
  <c r="AA805" i="15"/>
  <c r="X49" i="15"/>
  <c r="V1062" i="15"/>
  <c r="Z952" i="15"/>
  <c r="Z713" i="15"/>
  <c r="AE652" i="15"/>
  <c r="AC474" i="15"/>
  <c r="AC954" i="15"/>
  <c r="Y474" i="15"/>
  <c r="AC714" i="15"/>
  <c r="V1050" i="15"/>
  <c r="X474" i="15"/>
  <c r="AA618" i="15"/>
  <c r="Y714" i="15"/>
  <c r="W791" i="15"/>
  <c r="Y1050" i="15"/>
  <c r="AA474" i="15"/>
  <c r="X695" i="15"/>
  <c r="X1013" i="15"/>
  <c r="U918" i="15"/>
  <c r="V474" i="15"/>
  <c r="W618" i="15"/>
  <c r="Y570" i="15"/>
  <c r="U611" i="15"/>
  <c r="Y791" i="15"/>
  <c r="AE284" i="15"/>
  <c r="AA958" i="15"/>
  <c r="AB1023" i="15"/>
  <c r="W523" i="15"/>
  <c r="AA511" i="15"/>
  <c r="U877" i="15"/>
  <c r="AA570" i="15"/>
  <c r="AD80" i="15"/>
  <c r="AC478" i="15"/>
  <c r="U958" i="15"/>
  <c r="Y1027" i="15"/>
  <c r="X515" i="15"/>
  <c r="Y607" i="15"/>
  <c r="W1017" i="15"/>
  <c r="AC49" i="15"/>
  <c r="X1062" i="15"/>
  <c r="AA777" i="15"/>
  <c r="W384" i="15"/>
  <c r="AD284" i="15"/>
  <c r="X819" i="15"/>
  <c r="AE592" i="15"/>
  <c r="AC406" i="15"/>
  <c r="AA963" i="15"/>
  <c r="AC1023" i="15"/>
  <c r="X406" i="15"/>
  <c r="W687" i="15"/>
  <c r="AA877" i="15"/>
  <c r="V669" i="15"/>
  <c r="Y377" i="15"/>
  <c r="Y492" i="15"/>
  <c r="X611" i="15"/>
  <c r="AB791" i="15"/>
  <c r="AE1044" i="15"/>
  <c r="Z268" i="15"/>
  <c r="Z604" i="15"/>
  <c r="Y685" i="15"/>
  <c r="AD576" i="15"/>
  <c r="AD592" i="15"/>
  <c r="W963" i="15"/>
  <c r="V406" i="15"/>
  <c r="AC877" i="15"/>
  <c r="AC669" i="15"/>
  <c r="AC377" i="15"/>
  <c r="X492" i="15"/>
  <c r="X669" i="15"/>
  <c r="Y819" i="15"/>
  <c r="W685" i="15"/>
  <c r="V790" i="15"/>
  <c r="Z1016" i="15"/>
  <c r="Y406" i="15"/>
  <c r="Y877" i="15"/>
  <c r="AB669" i="15"/>
  <c r="V708" i="15"/>
  <c r="AA308" i="15"/>
  <c r="AC492" i="15"/>
  <c r="AA606" i="15"/>
  <c r="AC790" i="15"/>
  <c r="Z400" i="15"/>
  <c r="AD400" i="15"/>
  <c r="AC963" i="15"/>
  <c r="Y669" i="15"/>
  <c r="AA708" i="15"/>
  <c r="Y308" i="15"/>
  <c r="AA377" i="15"/>
  <c r="AD185" i="15"/>
  <c r="AE489" i="15"/>
  <c r="U1013" i="15"/>
  <c r="U790" i="15"/>
  <c r="AB406" i="15"/>
  <c r="AC587" i="15"/>
  <c r="AA1017" i="15"/>
  <c r="W669" i="15"/>
  <c r="AA1011" i="15"/>
  <c r="Y502" i="15"/>
  <c r="AA791" i="15"/>
  <c r="Z536" i="15"/>
  <c r="AA905" i="15"/>
  <c r="AD193" i="15"/>
  <c r="Z489" i="15"/>
  <c r="AE589" i="15"/>
  <c r="AD1028" i="15"/>
  <c r="AA785" i="15"/>
  <c r="AE208" i="15"/>
  <c r="Z380" i="15"/>
  <c r="Z1044" i="15"/>
  <c r="X48" i="15"/>
  <c r="V785" i="15"/>
  <c r="AB1013" i="15"/>
  <c r="AC685" i="15"/>
  <c r="V788" i="15"/>
  <c r="AB451" i="15"/>
  <c r="AA725" i="15"/>
  <c r="AB1008" i="15"/>
  <c r="AD116" i="15"/>
  <c r="AD384" i="15"/>
  <c r="Z492" i="15"/>
  <c r="AE1016" i="15"/>
  <c r="AD297" i="15"/>
  <c r="AD397" i="15"/>
  <c r="AE852" i="15"/>
  <c r="Y777" i="15"/>
  <c r="W785" i="15"/>
  <c r="AE213" i="15"/>
  <c r="AB297" i="15"/>
  <c r="AC1013" i="15"/>
  <c r="AB685" i="15"/>
  <c r="AC451" i="15"/>
  <c r="AE384" i="15"/>
  <c r="AE492" i="15"/>
  <c r="Z576" i="15"/>
  <c r="AE932" i="15"/>
  <c r="Z133" i="15"/>
  <c r="AE397" i="15"/>
  <c r="Z649" i="15"/>
  <c r="V777" i="15"/>
  <c r="AE604" i="15"/>
  <c r="AE788" i="15"/>
  <c r="AE681" i="15"/>
  <c r="AE205" i="15"/>
  <c r="AD589" i="15"/>
  <c r="Z681" i="15"/>
  <c r="AE1013" i="15"/>
  <c r="V397" i="15"/>
  <c r="AC442" i="15"/>
  <c r="AB785" i="15"/>
  <c r="Y1013" i="15"/>
  <c r="X635" i="15"/>
  <c r="X685" i="15"/>
  <c r="AB788" i="15"/>
  <c r="U708" i="15"/>
  <c r="AC308" i="15"/>
  <c r="W492" i="15"/>
  <c r="AA672" i="15"/>
  <c r="Z80" i="15"/>
  <c r="AD192" i="15"/>
  <c r="AE288" i="15"/>
  <c r="Z476" i="15"/>
  <c r="AE636" i="15"/>
  <c r="AD788" i="15"/>
  <c r="Z884" i="15"/>
  <c r="Z960" i="15"/>
  <c r="Z1028" i="15"/>
  <c r="AD205" i="15"/>
  <c r="AD1013" i="15"/>
  <c r="Y785" i="15"/>
  <c r="Y672" i="15"/>
  <c r="Z636" i="15"/>
  <c r="Y788" i="15"/>
  <c r="U672" i="15"/>
  <c r="AE48" i="15"/>
  <c r="Z192" i="15"/>
  <c r="AD288" i="15"/>
  <c r="AD476" i="15"/>
  <c r="AD884" i="15"/>
  <c r="Z1041" i="15"/>
  <c r="AC785" i="15"/>
  <c r="X952" i="15"/>
  <c r="U788" i="15"/>
  <c r="V1017" i="15"/>
  <c r="AB643" i="15"/>
  <c r="AB492" i="15"/>
  <c r="V672" i="15"/>
  <c r="AA980" i="15"/>
  <c r="AD48" i="15"/>
  <c r="Z208" i="15"/>
  <c r="AE376" i="15"/>
  <c r="AE1041" i="15"/>
  <c r="AB1021" i="15"/>
  <c r="V844" i="15"/>
  <c r="AA788" i="15"/>
  <c r="W1047" i="15"/>
  <c r="X672" i="15"/>
  <c r="U785" i="15"/>
  <c r="AB952" i="15"/>
  <c r="AA1013" i="15"/>
  <c r="U685" i="15"/>
  <c r="AC788" i="15"/>
  <c r="AC1017" i="15"/>
  <c r="X202" i="15"/>
  <c r="Y645" i="15"/>
  <c r="AC1047" i="15"/>
  <c r="U492" i="15"/>
  <c r="AB672" i="15"/>
  <c r="Y980" i="15"/>
  <c r="AD380" i="15"/>
  <c r="AD480" i="15"/>
  <c r="AD672" i="15"/>
  <c r="AE1000" i="15"/>
  <c r="AD213" i="15"/>
  <c r="AB205" i="15"/>
  <c r="U635" i="15"/>
  <c r="V492" i="15"/>
  <c r="X785" i="15"/>
  <c r="AC952" i="15"/>
  <c r="V1013" i="15"/>
  <c r="W516" i="15"/>
  <c r="AA685" i="15"/>
  <c r="X788" i="15"/>
  <c r="Y1017" i="15"/>
  <c r="AB113" i="15"/>
  <c r="X512" i="15"/>
  <c r="AC672" i="15"/>
  <c r="AE116" i="15"/>
  <c r="AE480" i="15"/>
  <c r="AE672" i="15"/>
  <c r="AD1000" i="15"/>
  <c r="AD233" i="15"/>
  <c r="W788" i="15"/>
  <c r="V711" i="15"/>
  <c r="W1013" i="15"/>
  <c r="AC516" i="15"/>
  <c r="AA492" i="15"/>
  <c r="W672" i="15"/>
  <c r="AE676" i="15"/>
  <c r="AE801" i="15"/>
  <c r="W1025" i="15"/>
  <c r="H15" i="19"/>
  <c r="F15" i="19"/>
  <c r="Z385" i="15"/>
  <c r="AE577" i="15"/>
  <c r="Z941" i="15"/>
  <c r="U364" i="15"/>
  <c r="AC713" i="15"/>
  <c r="AB772" i="15"/>
  <c r="W952" i="15"/>
  <c r="W957" i="15"/>
  <c r="X962" i="15"/>
  <c r="AA1065" i="15"/>
  <c r="AA406" i="15"/>
  <c r="V421" i="15"/>
  <c r="AA486" i="15"/>
  <c r="AB582" i="15"/>
  <c r="X621" i="15"/>
  <c r="AB635" i="15"/>
  <c r="AC687" i="15"/>
  <c r="AC848" i="15"/>
  <c r="X918" i="15"/>
  <c r="AA17" i="15"/>
  <c r="W113" i="15"/>
  <c r="V451" i="15"/>
  <c r="AA464" i="15"/>
  <c r="Y600" i="15"/>
  <c r="X643" i="15"/>
  <c r="AC360" i="15"/>
  <c r="AA632" i="15"/>
  <c r="Y781" i="15"/>
  <c r="AB790" i="15"/>
  <c r="W980" i="15"/>
  <c r="AD156" i="15"/>
  <c r="AD464" i="15"/>
  <c r="AD760" i="15"/>
  <c r="AE860" i="15"/>
  <c r="AD129" i="15"/>
  <c r="AE285" i="15"/>
  <c r="AD1065" i="15"/>
  <c r="V620" i="15"/>
  <c r="U598" i="15"/>
  <c r="Y129" i="15"/>
  <c r="AC670" i="15"/>
  <c r="Y53" i="15"/>
  <c r="Y169" i="15"/>
  <c r="W652" i="15"/>
  <c r="N15" i="19"/>
  <c r="U808" i="15"/>
  <c r="Z581" i="15"/>
  <c r="AB516" i="15"/>
  <c r="U687" i="15"/>
  <c r="X57" i="15"/>
  <c r="AD678" i="15"/>
  <c r="AD149" i="15"/>
  <c r="AE209" i="15"/>
  <c r="AD581" i="15"/>
  <c r="Z733" i="15"/>
  <c r="W437" i="15"/>
  <c r="AA516" i="15"/>
  <c r="W587" i="15"/>
  <c r="Y918" i="15"/>
  <c r="V57" i="15"/>
  <c r="AB455" i="15"/>
  <c r="X790" i="15"/>
  <c r="AE40" i="15"/>
  <c r="AE844" i="15"/>
  <c r="Z808" i="15"/>
  <c r="AE149" i="15"/>
  <c r="AD852" i="15"/>
  <c r="AE601" i="15"/>
  <c r="AB437" i="15"/>
  <c r="AA478" i="15"/>
  <c r="W711" i="15"/>
  <c r="AC772" i="15"/>
  <c r="W958" i="15"/>
  <c r="AB963" i="15"/>
  <c r="U1027" i="15"/>
  <c r="W406" i="15"/>
  <c r="Y582" i="15"/>
  <c r="V587" i="15"/>
  <c r="AB607" i="15"/>
  <c r="AA635" i="15"/>
  <c r="V687" i="15"/>
  <c r="X783" i="15"/>
  <c r="AB835" i="15"/>
  <c r="V848" i="15"/>
  <c r="AC57" i="15"/>
  <c r="V149" i="15"/>
  <c r="Y202" i="15"/>
  <c r="Y455" i="15"/>
  <c r="W464" i="15"/>
  <c r="Y603" i="15"/>
  <c r="V709" i="15"/>
  <c r="U777" i="15"/>
  <c r="X787" i="15"/>
  <c r="V808" i="15"/>
  <c r="V819" i="15"/>
  <c r="AB1011" i="15"/>
  <c r="AA1063" i="15"/>
  <c r="Y49" i="15"/>
  <c r="AB377" i="15"/>
  <c r="W502" i="15"/>
  <c r="AC771" i="15"/>
  <c r="V781" i="15"/>
  <c r="AE44" i="15"/>
  <c r="AD132" i="15"/>
  <c r="AD272" i="15"/>
  <c r="AD364" i="15"/>
  <c r="Z388" i="15"/>
  <c r="Z408" i="15"/>
  <c r="AE516" i="15"/>
  <c r="Z652" i="15"/>
  <c r="Z844" i="15"/>
  <c r="AD169" i="15"/>
  <c r="AE461" i="15"/>
  <c r="AD801" i="15"/>
  <c r="AA687" i="15"/>
  <c r="U437" i="15"/>
  <c r="X719" i="15"/>
  <c r="AA808" i="15"/>
  <c r="AB1063" i="15"/>
  <c r="Z180" i="15"/>
  <c r="AE360" i="15"/>
  <c r="Z640" i="15"/>
  <c r="AE772" i="15"/>
  <c r="Z980" i="15"/>
  <c r="U406" i="15"/>
  <c r="AC635" i="15"/>
  <c r="U848" i="15"/>
  <c r="AC149" i="15"/>
  <c r="X464" i="15"/>
  <c r="AC709" i="15"/>
  <c r="X1063" i="15"/>
  <c r="AD652" i="15"/>
  <c r="AD772" i="15"/>
  <c r="AE437" i="15"/>
  <c r="U107" i="15"/>
  <c r="AC437" i="15"/>
  <c r="V478" i="15"/>
  <c r="U711" i="15"/>
  <c r="X772" i="15"/>
  <c r="AB832" i="15"/>
  <c r="AB958" i="15"/>
  <c r="Y486" i="15"/>
  <c r="W582" i="15"/>
  <c r="X607" i="15"/>
  <c r="Y635" i="15"/>
  <c r="AB687" i="15"/>
  <c r="AA835" i="15"/>
  <c r="AA1009" i="15"/>
  <c r="U1017" i="15"/>
  <c r="AA57" i="15"/>
  <c r="U202" i="15"/>
  <c r="W455" i="15"/>
  <c r="Y531" i="15"/>
  <c r="X777" i="15"/>
  <c r="W1063" i="15"/>
  <c r="V49" i="15"/>
  <c r="W308" i="15"/>
  <c r="V377" i="15"/>
  <c r="AC502" i="15"/>
  <c r="AC726" i="15"/>
  <c r="W771" i="15"/>
  <c r="AD44" i="15"/>
  <c r="Z132" i="15"/>
  <c r="Z272" i="15"/>
  <c r="AE364" i="15"/>
  <c r="AD388" i="15"/>
  <c r="AE408" i="15"/>
  <c r="AD528" i="15"/>
  <c r="Z584" i="15"/>
  <c r="AE752" i="15"/>
  <c r="AD848" i="15"/>
  <c r="Z676" i="15"/>
  <c r="Z169" i="15"/>
  <c r="Z229" i="15"/>
  <c r="AD901" i="15"/>
  <c r="AE1021" i="15"/>
  <c r="AB600" i="15"/>
  <c r="V1063" i="15"/>
  <c r="X849" i="15"/>
  <c r="AB1065" i="15"/>
  <c r="AD437" i="15"/>
  <c r="Y772" i="15"/>
  <c r="W808" i="15"/>
  <c r="X502" i="15"/>
  <c r="AE180" i="15"/>
  <c r="V364" i="15"/>
  <c r="V437" i="15"/>
  <c r="X478" i="15"/>
  <c r="X711" i="15"/>
  <c r="W772" i="15"/>
  <c r="U832" i="15"/>
  <c r="X958" i="15"/>
  <c r="Y963" i="15"/>
  <c r="W1058" i="15"/>
  <c r="AA307" i="15"/>
  <c r="X421" i="15"/>
  <c r="AC486" i="15"/>
  <c r="AC582" i="15"/>
  <c r="X587" i="15"/>
  <c r="W635" i="15"/>
  <c r="Y720" i="15"/>
  <c r="W835" i="15"/>
  <c r="AC905" i="15"/>
  <c r="W1009" i="15"/>
  <c r="U57" i="15"/>
  <c r="AB149" i="15"/>
  <c r="X455" i="15"/>
  <c r="U669" i="15"/>
  <c r="W809" i="15"/>
  <c r="AC1011" i="15"/>
  <c r="AB502" i="15"/>
  <c r="V632" i="15"/>
  <c r="X726" i="15"/>
  <c r="X771" i="15"/>
  <c r="Y911" i="15"/>
  <c r="W1007" i="15"/>
  <c r="Z140" i="15"/>
  <c r="Z364" i="15"/>
  <c r="Z416" i="15"/>
  <c r="AD584" i="15"/>
  <c r="AD656" i="15"/>
  <c r="AD752" i="15"/>
  <c r="AE808" i="15"/>
  <c r="AE848" i="15"/>
  <c r="AE229" i="15"/>
  <c r="AE549" i="15"/>
  <c r="Z921" i="15"/>
  <c r="AD1021" i="15"/>
  <c r="X957" i="15"/>
  <c r="Y587" i="15"/>
  <c r="AA600" i="15"/>
  <c r="AB709" i="15"/>
  <c r="Z40" i="15"/>
  <c r="Z600" i="15"/>
  <c r="Y952" i="15"/>
  <c r="X687" i="15"/>
  <c r="AD360" i="15"/>
  <c r="Z872" i="15"/>
  <c r="AB364" i="15"/>
  <c r="AA437" i="15"/>
  <c r="AB478" i="15"/>
  <c r="AB711" i="15"/>
  <c r="AA772" i="15"/>
  <c r="AC832" i="15"/>
  <c r="AC958" i="15"/>
  <c r="U963" i="15"/>
  <c r="V1058" i="15"/>
  <c r="U421" i="15"/>
  <c r="AB486" i="15"/>
  <c r="U587" i="15"/>
  <c r="V635" i="15"/>
  <c r="X720" i="15"/>
  <c r="Y835" i="15"/>
  <c r="AC1009" i="15"/>
  <c r="U643" i="15"/>
  <c r="AA669" i="15"/>
  <c r="AC1063" i="15"/>
  <c r="AA502" i="15"/>
  <c r="Y632" i="15"/>
  <c r="W726" i="15"/>
  <c r="Z144" i="15"/>
  <c r="Z200" i="15"/>
  <c r="Z280" i="15"/>
  <c r="Z376" i="15"/>
  <c r="Z392" i="15"/>
  <c r="Z656" i="15"/>
  <c r="AE720" i="15"/>
  <c r="AD808" i="15"/>
  <c r="Z892" i="15"/>
  <c r="Z822" i="15"/>
  <c r="AE937" i="15"/>
  <c r="Z521" i="15"/>
  <c r="Y668" i="15"/>
  <c r="AA587" i="15"/>
  <c r="Z164" i="15"/>
  <c r="AA992" i="15"/>
  <c r="W421" i="15"/>
  <c r="AB587" i="15"/>
  <c r="X1009" i="15"/>
  <c r="Y717" i="15"/>
  <c r="V502" i="15"/>
  <c r="U632" i="15"/>
  <c r="W781" i="15"/>
  <c r="AA790" i="15"/>
  <c r="AC1007" i="15"/>
  <c r="O15" i="19"/>
  <c r="Z336" i="15"/>
  <c r="Z720" i="15"/>
  <c r="AD952" i="15"/>
  <c r="AE193" i="15"/>
  <c r="Z233" i="15"/>
  <c r="Z421" i="15"/>
  <c r="AD697" i="15"/>
  <c r="AC315" i="15"/>
  <c r="AB805" i="15"/>
  <c r="Z269" i="15"/>
  <c r="Z461" i="15"/>
  <c r="Z749" i="15"/>
  <c r="U389" i="15"/>
  <c r="W603" i="15"/>
  <c r="Y1023" i="15"/>
  <c r="AA197" i="15"/>
  <c r="AC695" i="15"/>
  <c r="AA711" i="15"/>
  <c r="Y713" i="15"/>
  <c r="AA832" i="15"/>
  <c r="V992" i="15"/>
  <c r="U1023" i="15"/>
  <c r="AB511" i="15"/>
  <c r="AA542" i="15"/>
  <c r="X620" i="15"/>
  <c r="U835" i="15"/>
  <c r="AB1009" i="15"/>
  <c r="AA27" i="15"/>
  <c r="W149" i="15"/>
  <c r="U315" i="15"/>
  <c r="U600" i="15"/>
  <c r="X603" i="15"/>
  <c r="AA787" i="15"/>
  <c r="AC805" i="15"/>
  <c r="X808" i="15"/>
  <c r="U1047" i="15"/>
  <c r="AB197" i="15"/>
  <c r="X360" i="15"/>
  <c r="AB980" i="15"/>
  <c r="AD600" i="15"/>
  <c r="AE832" i="15"/>
  <c r="Z832" i="15"/>
  <c r="Z149" i="15"/>
  <c r="AE269" i="15"/>
  <c r="W537" i="15"/>
  <c r="Z761" i="15"/>
  <c r="AC42" i="15"/>
  <c r="V20" i="15"/>
  <c r="W408" i="15"/>
  <c r="Y180" i="15"/>
  <c r="U542" i="15"/>
  <c r="Y695" i="15"/>
  <c r="AA757" i="15"/>
  <c r="Y832" i="15"/>
  <c r="U952" i="15"/>
  <c r="V1027" i="15"/>
  <c r="U511" i="15"/>
  <c r="AA638" i="15"/>
  <c r="W783" i="15"/>
  <c r="X835" i="15"/>
  <c r="X869" i="15"/>
  <c r="Y1009" i="15"/>
  <c r="V27" i="15"/>
  <c r="AA149" i="15"/>
  <c r="W315" i="15"/>
  <c r="W600" i="15"/>
  <c r="V805" i="15"/>
  <c r="X197" i="15"/>
  <c r="W348" i="15"/>
  <c r="W360" i="15"/>
  <c r="Y734" i="15"/>
  <c r="W911" i="15"/>
  <c r="AC980" i="15"/>
  <c r="AE20" i="15"/>
  <c r="AD144" i="15"/>
  <c r="AD416" i="15"/>
  <c r="Z548" i="15"/>
  <c r="Z620" i="15"/>
  <c r="AE980" i="15"/>
  <c r="Z297" i="15"/>
  <c r="Z545" i="15"/>
  <c r="AE713" i="15"/>
  <c r="Z901" i="15"/>
  <c r="AB783" i="15"/>
  <c r="V315" i="15"/>
  <c r="X579" i="15"/>
  <c r="AA695" i="15"/>
  <c r="Y992" i="15"/>
  <c r="AA315" i="15"/>
  <c r="AA569" i="15"/>
  <c r="V787" i="15"/>
  <c r="X805" i="15"/>
  <c r="Y197" i="15"/>
  <c r="AB734" i="15"/>
  <c r="U980" i="15"/>
  <c r="Z312" i="15"/>
  <c r="Z428" i="15"/>
  <c r="AD548" i="15"/>
  <c r="AE900" i="15"/>
  <c r="AD980" i="15"/>
  <c r="U805" i="15"/>
  <c r="V511" i="15"/>
  <c r="AC638" i="15"/>
  <c r="AC783" i="15"/>
  <c r="U869" i="15"/>
  <c r="Y27" i="15"/>
  <c r="X149" i="15"/>
  <c r="U579" i="15"/>
  <c r="U695" i="15"/>
  <c r="U713" i="15"/>
  <c r="AB757" i="15"/>
  <c r="X832" i="15"/>
  <c r="AC992" i="15"/>
  <c r="AA1023" i="15"/>
  <c r="AB1027" i="15"/>
  <c r="U545" i="15"/>
  <c r="AC620" i="15"/>
  <c r="V638" i="15"/>
  <c r="Y728" i="15"/>
  <c r="Y783" i="15"/>
  <c r="W869" i="15"/>
  <c r="U1009" i="15"/>
  <c r="X27" i="15"/>
  <c r="Y149" i="15"/>
  <c r="V569" i="15"/>
  <c r="X600" i="15"/>
  <c r="AB1047" i="15"/>
  <c r="V348" i="15"/>
  <c r="Y360" i="15"/>
  <c r="AD96" i="15"/>
  <c r="Z348" i="15"/>
  <c r="AD428" i="15"/>
  <c r="Z520" i="15"/>
  <c r="AD900" i="15"/>
  <c r="AD936" i="15"/>
  <c r="Z992" i="15"/>
  <c r="AE1036" i="15"/>
  <c r="AD389" i="15"/>
  <c r="AE929" i="15"/>
  <c r="Z781" i="15"/>
  <c r="AA81" i="15"/>
  <c r="AA932" i="15"/>
  <c r="V833" i="15"/>
  <c r="Y951" i="15"/>
  <c r="AC881" i="15"/>
  <c r="U845" i="15"/>
  <c r="U443" i="15"/>
  <c r="Y131" i="15"/>
  <c r="AB270" i="15"/>
  <c r="AB541" i="15"/>
  <c r="Y749" i="15"/>
  <c r="AC27" i="15"/>
  <c r="W27" i="15"/>
  <c r="X757" i="15"/>
  <c r="W832" i="15"/>
  <c r="W1027" i="15"/>
  <c r="X545" i="15"/>
  <c r="V835" i="15"/>
  <c r="V695" i="15"/>
  <c r="V713" i="15"/>
  <c r="AC757" i="15"/>
  <c r="U992" i="15"/>
  <c r="V1023" i="15"/>
  <c r="X1027" i="15"/>
  <c r="AB545" i="15"/>
  <c r="U620" i="15"/>
  <c r="X728" i="15"/>
  <c r="AA783" i="15"/>
  <c r="AB869" i="15"/>
  <c r="U27" i="15"/>
  <c r="V113" i="15"/>
  <c r="AC603" i="15"/>
  <c r="Y808" i="15"/>
  <c r="X1047" i="15"/>
  <c r="U197" i="15"/>
  <c r="U352" i="15"/>
  <c r="AD200" i="15"/>
  <c r="AD352" i="15"/>
  <c r="AE528" i="15"/>
  <c r="AD552" i="15"/>
  <c r="AD872" i="15"/>
  <c r="Z936" i="15"/>
  <c r="AD992" i="15"/>
  <c r="AE389" i="15"/>
  <c r="AE769" i="15"/>
  <c r="Z937" i="15"/>
  <c r="W236" i="15"/>
  <c r="W576" i="15"/>
  <c r="X997" i="15"/>
  <c r="AC107" i="15"/>
  <c r="X928" i="15"/>
  <c r="V549" i="15"/>
  <c r="U1014" i="15"/>
  <c r="X384" i="15"/>
  <c r="U757" i="15"/>
  <c r="AB695" i="15"/>
  <c r="AC711" i="15"/>
  <c r="X713" i="15"/>
  <c r="W1023" i="15"/>
  <c r="Y545" i="15"/>
  <c r="AB620" i="15"/>
  <c r="AB728" i="15"/>
  <c r="U783" i="15"/>
  <c r="AA869" i="15"/>
  <c r="AB27" i="15"/>
  <c r="AA603" i="15"/>
  <c r="AB808" i="15"/>
  <c r="AA1047" i="15"/>
  <c r="AE952" i="15"/>
  <c r="AE992" i="15"/>
  <c r="AE129" i="15"/>
  <c r="AD189" i="15"/>
  <c r="AB524" i="15"/>
  <c r="X250" i="15"/>
  <c r="AA82" i="15"/>
  <c r="AC350" i="15"/>
  <c r="V106" i="15"/>
  <c r="W198" i="15"/>
  <c r="AB259" i="15"/>
  <c r="AC748" i="15"/>
  <c r="V584" i="15"/>
  <c r="X967" i="15"/>
  <c r="W1018" i="15"/>
  <c r="V858" i="15"/>
  <c r="V979" i="15"/>
  <c r="Y955" i="15"/>
  <c r="AA1059" i="15"/>
  <c r="W573" i="15"/>
  <c r="AB294" i="15"/>
  <c r="V1025" i="15"/>
  <c r="W699" i="15"/>
  <c r="Y397" i="15"/>
  <c r="AB263" i="15"/>
  <c r="AA361" i="15"/>
  <c r="X41" i="15"/>
  <c r="V146" i="15"/>
  <c r="AC249" i="15"/>
  <c r="AC484" i="15"/>
  <c r="X1023" i="15"/>
  <c r="W849" i="15"/>
  <c r="AB268" i="15"/>
  <c r="U540" i="15"/>
  <c r="W873" i="15"/>
  <c r="U116" i="15"/>
  <c r="AA127" i="15"/>
  <c r="AB214" i="15"/>
  <c r="W67" i="15"/>
  <c r="Y272" i="15"/>
  <c r="Z876" i="15"/>
  <c r="AE749" i="15"/>
  <c r="Y711" i="15"/>
  <c r="AA713" i="15"/>
  <c r="V964" i="15"/>
  <c r="AC1027" i="15"/>
  <c r="AA545" i="15"/>
  <c r="V783" i="15"/>
  <c r="AC835" i="15"/>
  <c r="V869" i="15"/>
  <c r="X1064" i="15"/>
  <c r="V17" i="15"/>
  <c r="V600" i="15"/>
  <c r="W709" i="15"/>
  <c r="Y787" i="15"/>
  <c r="W805" i="15"/>
  <c r="Y1047" i="15"/>
  <c r="AB360" i="15"/>
  <c r="V1007" i="15"/>
  <c r="AD670" i="15"/>
  <c r="Z812" i="15"/>
  <c r="Z249" i="15"/>
  <c r="U629" i="15"/>
  <c r="Y1044" i="15"/>
  <c r="D15" i="19"/>
  <c r="Y248" i="15"/>
  <c r="G15" i="19"/>
  <c r="L15" i="19"/>
  <c r="I15" i="19"/>
  <c r="P15" i="19"/>
  <c r="Q15" i="19"/>
  <c r="M15" i="19"/>
  <c r="X648" i="15"/>
  <c r="AE276" i="15"/>
  <c r="AD276" i="15"/>
  <c r="Z276" i="15"/>
  <c r="AD1039" i="15"/>
  <c r="X1039" i="15"/>
  <c r="AB1039" i="15"/>
  <c r="W1039" i="15"/>
  <c r="Z266" i="15"/>
  <c r="W266" i="15"/>
  <c r="X266" i="15"/>
  <c r="AB266" i="15"/>
  <c r="Y266" i="15"/>
  <c r="U266" i="15"/>
  <c r="V266" i="15"/>
  <c r="AE1034" i="15"/>
  <c r="AA1034" i="15"/>
  <c r="X1034" i="15"/>
  <c r="U1034" i="15"/>
  <c r="Y1034" i="15"/>
  <c r="AE128" i="15"/>
  <c r="Z128" i="15"/>
  <c r="AD128" i="15"/>
  <c r="AD224" i="15"/>
  <c r="Z224" i="15"/>
  <c r="AE224" i="15"/>
  <c r="U512" i="15"/>
  <c r="AD512" i="15"/>
  <c r="V512" i="15"/>
  <c r="AB512" i="15"/>
  <c r="AE608" i="15"/>
  <c r="AD608" i="15"/>
  <c r="X816" i="15"/>
  <c r="AA816" i="15"/>
  <c r="U816" i="15"/>
  <c r="AB816" i="15"/>
  <c r="Y816" i="15"/>
  <c r="Z816" i="15"/>
  <c r="AD533" i="15"/>
  <c r="Z533" i="15"/>
  <c r="AB147" i="15"/>
  <c r="Y410" i="15"/>
  <c r="AB369" i="15"/>
  <c r="W517" i="15"/>
  <c r="Y517" i="15"/>
  <c r="AL760" i="15"/>
  <c r="W760" i="15"/>
  <c r="AC760" i="15"/>
  <c r="AA760" i="15"/>
  <c r="AB372" i="15"/>
  <c r="V851" i="15"/>
  <c r="AL851" i="15"/>
  <c r="AC956" i="15"/>
  <c r="Y938" i="15"/>
  <c r="V243" i="15"/>
  <c r="AB378" i="15"/>
  <c r="AA378" i="15"/>
  <c r="W107" i="15"/>
  <c r="AB957" i="15"/>
  <c r="U1039" i="15"/>
  <c r="Y709" i="15"/>
  <c r="AC797" i="15"/>
  <c r="AE204" i="15"/>
  <c r="Z1036" i="15"/>
  <c r="X439" i="15"/>
  <c r="AE677" i="15"/>
  <c r="AE709" i="15"/>
  <c r="AC755" i="15"/>
  <c r="V755" i="15"/>
  <c r="U803" i="15"/>
  <c r="Y803" i="15"/>
  <c r="W803" i="15"/>
  <c r="AB803" i="15"/>
  <c r="AE414" i="15"/>
  <c r="V414" i="15"/>
  <c r="AA414" i="15"/>
  <c r="AE606" i="15"/>
  <c r="U606" i="15"/>
  <c r="W606" i="15"/>
  <c r="X606" i="15"/>
  <c r="V606" i="15"/>
  <c r="AC606" i="15"/>
  <c r="Z702" i="15"/>
  <c r="AD702" i="15"/>
  <c r="Z145" i="15"/>
  <c r="V820" i="15"/>
  <c r="Z697" i="15"/>
  <c r="Z746" i="15"/>
  <c r="X746" i="15"/>
  <c r="V746" i="15"/>
  <c r="Y746" i="15"/>
  <c r="AA1032" i="15"/>
  <c r="Z1032" i="15"/>
  <c r="X1032" i="15"/>
  <c r="AB1032" i="15"/>
  <c r="W1032" i="15"/>
  <c r="V1032" i="15"/>
  <c r="AE816" i="15"/>
  <c r="AD789" i="15"/>
  <c r="X789" i="15"/>
  <c r="U789" i="15"/>
  <c r="AA789" i="15"/>
  <c r="Y789" i="15"/>
  <c r="AB789" i="15"/>
  <c r="AC789" i="15"/>
  <c r="Z513" i="15"/>
  <c r="AE513" i="15"/>
  <c r="AC816" i="15"/>
  <c r="AE644" i="15"/>
  <c r="AE345" i="15"/>
  <c r="Z345" i="15"/>
  <c r="AE441" i="15"/>
  <c r="AD441" i="15"/>
  <c r="AE157" i="15"/>
  <c r="X157" i="15"/>
  <c r="W157" i="15"/>
  <c r="AD157" i="15"/>
  <c r="AB157" i="15"/>
  <c r="AC157" i="15"/>
  <c r="U157" i="15"/>
  <c r="V445" i="15"/>
  <c r="Y445" i="15"/>
  <c r="AA445" i="15"/>
  <c r="AA768" i="15"/>
  <c r="W768" i="15"/>
  <c r="AC768" i="15"/>
  <c r="Y768" i="15"/>
  <c r="AD768" i="15"/>
  <c r="W1061" i="15"/>
  <c r="U1061" i="15"/>
  <c r="AE888" i="15"/>
  <c r="AD888" i="15"/>
  <c r="Z888" i="15"/>
  <c r="X549" i="15"/>
  <c r="Y157" i="15"/>
  <c r="AC786" i="15"/>
  <c r="V1034" i="15"/>
  <c r="AB746" i="15"/>
  <c r="W816" i="15"/>
  <c r="AE140" i="15"/>
  <c r="AE524" i="15"/>
  <c r="AD67" i="15"/>
  <c r="AB67" i="15"/>
  <c r="AD115" i="15"/>
  <c r="Y115" i="15"/>
  <c r="X115" i="15"/>
  <c r="W115" i="15"/>
  <c r="V115" i="15"/>
  <c r="AC115" i="15"/>
  <c r="U115" i="15"/>
  <c r="AE307" i="15"/>
  <c r="AB307" i="15"/>
  <c r="X307" i="15"/>
  <c r="W307" i="15"/>
  <c r="AC307" i="15"/>
  <c r="V307" i="15"/>
  <c r="Y307" i="15"/>
  <c r="AE451" i="15"/>
  <c r="AA451" i="15"/>
  <c r="X451" i="15"/>
  <c r="Y451" i="15"/>
  <c r="AE643" i="15"/>
  <c r="Y643" i="15"/>
  <c r="AC643" i="15"/>
  <c r="AA643" i="15"/>
  <c r="V683" i="15"/>
  <c r="AA719" i="15"/>
  <c r="U719" i="15"/>
  <c r="Y719" i="15"/>
  <c r="W719" i="15"/>
  <c r="AC911" i="15"/>
  <c r="V911" i="15"/>
  <c r="AE369" i="15"/>
  <c r="AE444" i="15"/>
  <c r="AD444" i="15"/>
  <c r="V352" i="15"/>
  <c r="AC352" i="15"/>
  <c r="AD968" i="15"/>
  <c r="Z968" i="15"/>
  <c r="AD909" i="15"/>
  <c r="AB909" i="15"/>
  <c r="W909" i="15"/>
  <c r="V909" i="15"/>
  <c r="AA909" i="15"/>
  <c r="AC909" i="15"/>
  <c r="AB1040" i="15"/>
  <c r="U1040" i="15"/>
  <c r="AD1040" i="15"/>
  <c r="Y524" i="15"/>
  <c r="Z605" i="15"/>
  <c r="V605" i="15"/>
  <c r="AC605" i="15"/>
  <c r="Z372" i="15"/>
  <c r="AE372" i="15"/>
  <c r="AD372" i="15"/>
  <c r="Y605" i="15"/>
  <c r="AD644" i="15"/>
  <c r="AE165" i="15"/>
  <c r="U165" i="15"/>
  <c r="Z165" i="15"/>
  <c r="AB165" i="15"/>
  <c r="X165" i="15"/>
  <c r="AC165" i="15"/>
  <c r="V165" i="15"/>
  <c r="AA165" i="15"/>
  <c r="AC266" i="15"/>
  <c r="Z369" i="15"/>
  <c r="AA266" i="15"/>
  <c r="Y139" i="15"/>
  <c r="W746" i="15"/>
  <c r="AA891" i="15"/>
  <c r="V717" i="15"/>
  <c r="W789" i="15"/>
  <c r="Z768" i="15"/>
  <c r="AD373" i="15"/>
  <c r="AD605" i="15"/>
  <c r="Z677" i="15"/>
  <c r="AE479" i="15"/>
  <c r="AB479" i="15"/>
  <c r="W479" i="15"/>
  <c r="AA479" i="15"/>
  <c r="Y479" i="15"/>
  <c r="Z608" i="15"/>
  <c r="Z705" i="15"/>
  <c r="Z773" i="15"/>
  <c r="AE773" i="15"/>
  <c r="AD565" i="15"/>
  <c r="AE565" i="15"/>
  <c r="Z565" i="15"/>
  <c r="W165" i="15"/>
  <c r="U479" i="15"/>
  <c r="U627" i="15"/>
  <c r="U746" i="15"/>
  <c r="X717" i="15"/>
  <c r="Z373" i="15"/>
  <c r="AD513" i="15"/>
  <c r="Z143" i="15"/>
  <c r="AC143" i="15"/>
  <c r="W300" i="15"/>
  <c r="Y300" i="15"/>
  <c r="AC300" i="15"/>
  <c r="AA300" i="15"/>
  <c r="Z796" i="15"/>
  <c r="V796" i="15"/>
  <c r="X796" i="15"/>
  <c r="AC796" i="15"/>
  <c r="W804" i="15"/>
  <c r="U804" i="15"/>
  <c r="Z289" i="15"/>
  <c r="AD289" i="15"/>
  <c r="AE289" i="15"/>
  <c r="AD245" i="15"/>
  <c r="AE245" i="15"/>
  <c r="Z245" i="15"/>
  <c r="AD504" i="15"/>
  <c r="AE504" i="15"/>
  <c r="Z36" i="15"/>
  <c r="X36" i="15"/>
  <c r="X397" i="15"/>
  <c r="AA397" i="15"/>
  <c r="Y286" i="15"/>
  <c r="X286" i="15"/>
  <c r="Y477" i="15"/>
  <c r="AC477" i="15"/>
  <c r="X107" i="15"/>
  <c r="Z698" i="15"/>
  <c r="AD698" i="15"/>
  <c r="AB964" i="15"/>
  <c r="Y964" i="15"/>
  <c r="Z964" i="15"/>
  <c r="AD964" i="15"/>
  <c r="U964" i="15"/>
  <c r="AC964" i="15"/>
  <c r="AA964" i="15"/>
  <c r="AC1039" i="15"/>
  <c r="AA512" i="15"/>
  <c r="Z204" i="15"/>
  <c r="AD957" i="15"/>
  <c r="V957" i="15"/>
  <c r="AE957" i="15"/>
  <c r="AA957" i="15"/>
  <c r="Z957" i="15"/>
  <c r="AC957" i="15"/>
  <c r="U957" i="15"/>
  <c r="AD728" i="15"/>
  <c r="V728" i="15"/>
  <c r="Z728" i="15"/>
  <c r="AE728" i="15"/>
  <c r="AA728" i="15"/>
  <c r="W728" i="15"/>
  <c r="U728" i="15"/>
  <c r="AE164" i="15"/>
  <c r="AD816" i="15"/>
  <c r="AE1040" i="15"/>
  <c r="AA157" i="15"/>
  <c r="AC1034" i="15"/>
  <c r="AC746" i="15"/>
  <c r="Z441" i="15"/>
  <c r="Y165" i="15"/>
  <c r="AA286" i="15"/>
  <c r="AA668" i="15"/>
  <c r="V479" i="15"/>
  <c r="AA746" i="15"/>
  <c r="V789" i="15"/>
  <c r="AE36" i="15"/>
  <c r="AE1020" i="15"/>
  <c r="AD202" i="15"/>
  <c r="W202" i="15"/>
  <c r="AB202" i="15"/>
  <c r="V202" i="15"/>
  <c r="AA202" i="15"/>
  <c r="AE442" i="15"/>
  <c r="W442" i="15"/>
  <c r="AB442" i="15"/>
  <c r="U442" i="15"/>
  <c r="V442" i="15"/>
  <c r="X442" i="15"/>
  <c r="AA442" i="15"/>
  <c r="V210" i="15"/>
  <c r="AA210" i="15"/>
  <c r="U210" i="15"/>
  <c r="W210" i="15"/>
  <c r="AB210" i="15"/>
  <c r="Z786" i="15"/>
  <c r="W786" i="15"/>
  <c r="AB786" i="15"/>
  <c r="AA786" i="15"/>
  <c r="U786" i="15"/>
  <c r="Y786" i="15"/>
  <c r="V786" i="15"/>
  <c r="U648" i="15"/>
  <c r="Z648" i="15"/>
  <c r="AD703" i="15"/>
  <c r="V703" i="15"/>
  <c r="X703" i="15"/>
  <c r="U703" i="15"/>
  <c r="AA703" i="15"/>
  <c r="Y703" i="15"/>
  <c r="W703" i="15"/>
  <c r="V289" i="15"/>
  <c r="X909" i="15"/>
  <c r="AD579" i="15"/>
  <c r="V579" i="15"/>
  <c r="W579" i="15"/>
  <c r="Y579" i="15"/>
  <c r="AC579" i="15"/>
  <c r="AA579" i="15"/>
  <c r="AE627" i="15"/>
  <c r="V627" i="15"/>
  <c r="AA627" i="15"/>
  <c r="W627" i="15"/>
  <c r="Y627" i="15"/>
  <c r="AC627" i="15"/>
  <c r="Y107" i="15"/>
  <c r="W1034" i="15"/>
  <c r="U909" i="15"/>
  <c r="Y797" i="15"/>
  <c r="U709" i="15"/>
  <c r="X709" i="15"/>
  <c r="AD709" i="15"/>
  <c r="AA709" i="15"/>
  <c r="AD717" i="15"/>
  <c r="AA717" i="15"/>
  <c r="U717" i="15"/>
  <c r="Z717" i="15"/>
  <c r="AE717" i="15"/>
  <c r="AC717" i="15"/>
  <c r="Y210" i="15"/>
  <c r="AB1034" i="15"/>
  <c r="U1032" i="15"/>
  <c r="AE280" i="15"/>
  <c r="AE520" i="15"/>
  <c r="AD705" i="15"/>
  <c r="AA804" i="15"/>
  <c r="V816" i="15"/>
  <c r="AE768" i="15"/>
  <c r="W668" i="15"/>
  <c r="AL286" i="15"/>
  <c r="AC479" i="15"/>
  <c r="AA1039" i="15"/>
  <c r="AB115" i="15"/>
  <c r="W717" i="15"/>
  <c r="AB703" i="15"/>
  <c r="Y1007" i="15"/>
  <c r="AD1020" i="15"/>
  <c r="Z804" i="15"/>
  <c r="X18" i="15"/>
  <c r="U18" i="15"/>
  <c r="AC18" i="15"/>
  <c r="AE542" i="15"/>
  <c r="X542" i="15"/>
  <c r="V542" i="15"/>
  <c r="AC542" i="15"/>
  <c r="Y542" i="15"/>
  <c r="W542" i="15"/>
  <c r="AE638" i="15"/>
  <c r="X638" i="15"/>
  <c r="AB638" i="15"/>
  <c r="U638" i="15"/>
  <c r="W638" i="15"/>
  <c r="Z734" i="15"/>
  <c r="X734" i="15"/>
  <c r="AC734" i="15"/>
  <c r="W734" i="15"/>
  <c r="Y974" i="15"/>
  <c r="AA974" i="15"/>
  <c r="AD113" i="15"/>
  <c r="AC113" i="15"/>
  <c r="U113" i="15"/>
  <c r="Y113" i="15"/>
  <c r="AA113" i="15"/>
  <c r="Z849" i="15"/>
  <c r="V849" i="15"/>
  <c r="Y849" i="15"/>
  <c r="AA849" i="15"/>
  <c r="AB849" i="15"/>
  <c r="U849" i="15"/>
  <c r="AE905" i="15"/>
  <c r="V905" i="15"/>
  <c r="AC767" i="15"/>
  <c r="U416" i="15"/>
  <c r="U1065" i="15"/>
  <c r="U516" i="15"/>
  <c r="U771" i="15"/>
  <c r="AB24" i="15"/>
  <c r="AD720" i="15"/>
  <c r="Z549" i="15"/>
  <c r="AE1065" i="15"/>
  <c r="AD761" i="15"/>
  <c r="Y155" i="15"/>
  <c r="AC276" i="15"/>
  <c r="AC428" i="15"/>
  <c r="AC762" i="15"/>
  <c r="W192" i="15"/>
  <c r="AA641" i="15"/>
  <c r="U253" i="15"/>
  <c r="AB30" i="15"/>
  <c r="AB222" i="15"/>
  <c r="AB159" i="15"/>
  <c r="U280" i="15"/>
  <c r="X419" i="15"/>
  <c r="AB634" i="15"/>
  <c r="AC154" i="15"/>
  <c r="V254" i="15"/>
  <c r="AA597" i="15"/>
  <c r="AB859" i="15"/>
  <c r="Y901" i="15"/>
  <c r="AC863" i="15"/>
  <c r="X721" i="15"/>
  <c r="W314" i="15"/>
  <c r="V275" i="15"/>
  <c r="AC31" i="15"/>
  <c r="AA394" i="15"/>
  <c r="AC775" i="15"/>
  <c r="V426" i="15"/>
  <c r="U720" i="15"/>
  <c r="AD960" i="15"/>
  <c r="Y318" i="15"/>
  <c r="AA794" i="15"/>
  <c r="V543" i="15"/>
  <c r="U148" i="15"/>
  <c r="AB291" i="15"/>
  <c r="U637" i="15"/>
  <c r="AC798" i="15"/>
  <c r="V677" i="15"/>
  <c r="V890" i="15"/>
  <c r="U999" i="15"/>
  <c r="AA1060" i="15"/>
  <c r="X886" i="15"/>
  <c r="AC351" i="15"/>
  <c r="V986" i="15"/>
  <c r="V516" i="15"/>
  <c r="V963" i="15"/>
  <c r="AB720" i="15"/>
  <c r="X1011" i="15"/>
  <c r="AE148" i="15"/>
  <c r="AE1017" i="15"/>
  <c r="AB392" i="15"/>
  <c r="W209" i="15"/>
  <c r="AA489" i="15"/>
  <c r="X1065" i="15"/>
  <c r="AC720" i="15"/>
  <c r="AD148" i="15"/>
  <c r="Z1065" i="15"/>
  <c r="AE721" i="15"/>
  <c r="AD649" i="15"/>
  <c r="AD604" i="15"/>
  <c r="AA771" i="15"/>
  <c r="AD653" i="15"/>
  <c r="AE805" i="15"/>
  <c r="X712" i="15"/>
  <c r="W720" i="15"/>
  <c r="X963" i="15"/>
  <c r="Y516" i="15"/>
  <c r="AC549" i="15"/>
  <c r="Y687" i="15"/>
  <c r="AC869" i="15"/>
  <c r="U455" i="15"/>
  <c r="AC569" i="15"/>
  <c r="AC819" i="15"/>
  <c r="U1011" i="15"/>
  <c r="AB771" i="15"/>
  <c r="AE90" i="15"/>
  <c r="AD516" i="15"/>
  <c r="AD361" i="15"/>
  <c r="Z653" i="15"/>
  <c r="Z805" i="15"/>
  <c r="AB84" i="15"/>
  <c r="V659" i="15"/>
  <c r="V66" i="15"/>
  <c r="AB413" i="15"/>
  <c r="V493" i="15"/>
  <c r="AB834" i="15"/>
  <c r="V90" i="15"/>
  <c r="AC203" i="15"/>
  <c r="U475" i="15"/>
  <c r="AA575" i="15"/>
  <c r="W697" i="15"/>
  <c r="V85" i="15"/>
  <c r="U38" i="15"/>
  <c r="V246" i="15"/>
  <c r="Y565" i="15"/>
  <c r="AA117" i="15"/>
  <c r="W317" i="15"/>
  <c r="X552" i="15"/>
  <c r="AB682" i="15"/>
  <c r="V65" i="15"/>
  <c r="AC373" i="15"/>
  <c r="U547" i="15"/>
  <c r="X817" i="15"/>
  <c r="V935" i="15"/>
  <c r="U1041" i="15"/>
  <c r="AC823" i="15"/>
  <c r="W829" i="15"/>
  <c r="Y915" i="15"/>
  <c r="U22" i="15"/>
  <c r="V385" i="15"/>
  <c r="AA904" i="15"/>
  <c r="AC94" i="15"/>
  <c r="AC438" i="15"/>
  <c r="X740" i="15"/>
  <c r="Y105" i="15"/>
  <c r="AC546" i="15"/>
  <c r="X193" i="15"/>
  <c r="AB528" i="15"/>
  <c r="AC738" i="15"/>
  <c r="W876" i="15"/>
  <c r="AC977" i="15"/>
  <c r="AA188" i="15"/>
  <c r="AC292" i="15"/>
  <c r="AB664" i="15"/>
  <c r="V513" i="15"/>
  <c r="X516" i="15"/>
  <c r="V455" i="15"/>
  <c r="U569" i="15"/>
  <c r="AA819" i="15"/>
  <c r="V771" i="15"/>
  <c r="AA118" i="15"/>
  <c r="W667" i="15"/>
  <c r="AA74" i="15"/>
  <c r="AA342" i="15"/>
  <c r="AC501" i="15"/>
  <c r="X723" i="15"/>
  <c r="U211" i="15"/>
  <c r="V345" i="15"/>
  <c r="U93" i="15"/>
  <c r="U190" i="15"/>
  <c r="X122" i="15"/>
  <c r="W251" i="15"/>
  <c r="Y388" i="15"/>
  <c r="V461" i="15"/>
  <c r="V698" i="15"/>
  <c r="V262" i="15"/>
  <c r="V825" i="15"/>
  <c r="X943" i="15"/>
  <c r="V914" i="15"/>
  <c r="W70" i="15"/>
  <c r="Y912" i="15"/>
  <c r="AA102" i="15"/>
  <c r="U233" i="15"/>
  <c r="AB536" i="15"/>
  <c r="X889" i="15"/>
  <c r="U265" i="15"/>
  <c r="W884" i="15"/>
  <c r="W347" i="15"/>
  <c r="V574" i="15"/>
  <c r="AE417" i="15"/>
  <c r="AD417" i="15"/>
  <c r="Z417" i="15"/>
  <c r="AD56" i="15"/>
  <c r="AE56" i="15"/>
  <c r="Y337" i="15"/>
  <c r="AD244" i="15"/>
  <c r="AE244" i="15"/>
  <c r="AE953" i="15"/>
  <c r="Z953" i="15"/>
  <c r="AD953" i="15"/>
  <c r="AD340" i="15"/>
  <c r="Z340" i="15"/>
  <c r="AE340" i="15"/>
  <c r="Z264" i="15"/>
  <c r="AD264" i="15"/>
  <c r="AE264" i="15"/>
  <c r="AD257" i="15"/>
  <c r="Z257" i="15"/>
  <c r="AE257" i="15"/>
  <c r="AD969" i="15"/>
  <c r="AE969" i="15"/>
  <c r="Z969" i="15"/>
  <c r="V896" i="15"/>
  <c r="AE896" i="15"/>
  <c r="AD896" i="15"/>
  <c r="X1056" i="15"/>
  <c r="W1056" i="15"/>
  <c r="AB1056" i="15"/>
  <c r="AD1056" i="15"/>
  <c r="Z1056" i="15"/>
  <c r="U1056" i="15"/>
  <c r="AC1056" i="15"/>
  <c r="AE1056" i="15"/>
  <c r="V1056" i="15"/>
  <c r="AE420" i="15"/>
  <c r="AD420" i="15"/>
  <c r="Z420" i="15"/>
  <c r="AE612" i="15"/>
  <c r="Z612" i="15"/>
  <c r="AD612" i="15"/>
  <c r="AE1037" i="15"/>
  <c r="AD1037" i="15"/>
  <c r="Z1037" i="15"/>
  <c r="AE472" i="15"/>
  <c r="Z472" i="15"/>
  <c r="AD664" i="15"/>
  <c r="AE664" i="15"/>
  <c r="AD453" i="15"/>
  <c r="Z453" i="15"/>
  <c r="AE453" i="15"/>
  <c r="U645" i="15"/>
  <c r="AC645" i="15"/>
  <c r="AE645" i="15"/>
  <c r="W645" i="15"/>
  <c r="AB645" i="15"/>
  <c r="Z645" i="15"/>
  <c r="AA645" i="15"/>
  <c r="AD645" i="15"/>
  <c r="X1008" i="15"/>
  <c r="Z1008" i="15"/>
  <c r="AD1008" i="15"/>
  <c r="AE1008" i="15"/>
  <c r="V1008" i="15"/>
  <c r="AA1008" i="15"/>
  <c r="Y1008" i="15"/>
  <c r="AA228" i="15"/>
  <c r="Z1053" i="15"/>
  <c r="AE1053" i="15"/>
  <c r="AD1053" i="15"/>
  <c r="AD469" i="15"/>
  <c r="Z469" i="15"/>
  <c r="AE469" i="15"/>
  <c r="AD1005" i="15"/>
  <c r="AE1005" i="15"/>
  <c r="U1005" i="15"/>
  <c r="Y1005" i="15"/>
  <c r="AB1005" i="15"/>
  <c r="Z1005" i="15"/>
  <c r="X1005" i="15"/>
  <c r="W1005" i="15"/>
  <c r="AA1005" i="15"/>
  <c r="Z896" i="15"/>
  <c r="Z809" i="15"/>
  <c r="Y809" i="15"/>
  <c r="U809" i="15"/>
  <c r="AA809" i="15"/>
  <c r="V809" i="15"/>
  <c r="AD241" i="15"/>
  <c r="Z241" i="15"/>
  <c r="AB241" i="15"/>
  <c r="Z661" i="15"/>
  <c r="V661" i="15"/>
  <c r="Y661" i="15"/>
  <c r="W661" i="15"/>
  <c r="AD661" i="15"/>
  <c r="AA661" i="15"/>
  <c r="AC661" i="15"/>
  <c r="AB661" i="15"/>
  <c r="U661" i="15"/>
  <c r="Z337" i="15"/>
  <c r="AE337" i="15"/>
  <c r="AD337" i="15"/>
  <c r="AE184" i="15"/>
  <c r="Z184" i="15"/>
  <c r="AD184" i="15"/>
  <c r="Z609" i="15"/>
  <c r="AD609" i="15"/>
  <c r="AE609" i="15"/>
  <c r="AE424" i="15"/>
  <c r="Z424" i="15"/>
  <c r="AD424" i="15"/>
  <c r="AE661" i="15"/>
  <c r="AD828" i="15"/>
  <c r="AE828" i="15"/>
  <c r="Z828" i="15"/>
  <c r="Z925" i="15"/>
  <c r="AD925" i="15"/>
  <c r="AE925" i="15"/>
  <c r="Z481" i="15"/>
  <c r="AE481" i="15"/>
  <c r="AD481" i="15"/>
  <c r="AB705" i="15"/>
  <c r="Y705" i="15"/>
  <c r="AC705" i="15"/>
  <c r="AA705" i="15"/>
  <c r="W705" i="15"/>
  <c r="U705" i="15"/>
  <c r="AB95" i="15"/>
  <c r="AL95" i="15"/>
  <c r="U95" i="15"/>
  <c r="W95" i="15"/>
  <c r="X95" i="15"/>
  <c r="AE139" i="15"/>
  <c r="AB139" i="15"/>
  <c r="U235" i="15"/>
  <c r="AE523" i="15"/>
  <c r="U523" i="15"/>
  <c r="AC523" i="15"/>
  <c r="Y523" i="15"/>
  <c r="V523" i="15"/>
  <c r="AE619" i="15"/>
  <c r="AB619" i="15"/>
  <c r="V619" i="15"/>
  <c r="W619" i="15"/>
  <c r="Y619" i="15"/>
  <c r="AA619" i="15"/>
  <c r="AC619" i="15"/>
  <c r="AE697" i="15"/>
  <c r="AD779" i="15"/>
  <c r="U779" i="15"/>
  <c r="AA779" i="15"/>
  <c r="V779" i="15"/>
  <c r="Y779" i="15"/>
  <c r="AB779" i="15"/>
  <c r="AE422" i="15"/>
  <c r="AC422" i="15"/>
  <c r="W422" i="15"/>
  <c r="AB422" i="15"/>
  <c r="AA422" i="15"/>
  <c r="Z470" i="15"/>
  <c r="V470" i="15"/>
  <c r="AA470" i="15"/>
  <c r="Y470" i="15"/>
  <c r="AC470" i="15"/>
  <c r="X470" i="15"/>
  <c r="AE662" i="15"/>
  <c r="AB662" i="15"/>
  <c r="U662" i="15"/>
  <c r="AD662" i="15"/>
  <c r="X662" i="15"/>
  <c r="V662" i="15"/>
  <c r="Y662" i="15"/>
  <c r="AA662" i="15"/>
  <c r="AE710" i="15"/>
  <c r="AA710" i="15"/>
  <c r="AC710" i="15"/>
  <c r="W710" i="15"/>
  <c r="X710" i="15"/>
  <c r="Y710" i="15"/>
  <c r="AD710" i="15"/>
  <c r="V710" i="15"/>
  <c r="X705" i="15"/>
  <c r="AB760" i="15"/>
  <c r="X779" i="15"/>
  <c r="Y146" i="15"/>
  <c r="Y873" i="15"/>
  <c r="AD472" i="15"/>
  <c r="Z873" i="15"/>
  <c r="AA873" i="15"/>
  <c r="V873" i="15"/>
  <c r="X873" i="15"/>
  <c r="AC873" i="15"/>
  <c r="AB417" i="15"/>
  <c r="X661" i="15"/>
  <c r="Z850" i="15"/>
  <c r="Y850" i="15"/>
  <c r="AE425" i="15"/>
  <c r="Z425" i="15"/>
  <c r="Z525" i="15"/>
  <c r="AE525" i="15"/>
  <c r="AD525" i="15"/>
  <c r="Z553" i="15"/>
  <c r="AE553" i="15"/>
  <c r="AD553" i="15"/>
  <c r="AE949" i="15"/>
  <c r="Z949" i="15"/>
  <c r="AD949" i="15"/>
  <c r="AE977" i="15"/>
  <c r="AD977" i="15"/>
  <c r="Z977" i="15"/>
  <c r="AE24" i="15"/>
  <c r="AD24" i="15"/>
  <c r="Z24" i="15"/>
  <c r="AE292" i="15"/>
  <c r="AD292" i="15"/>
  <c r="AE353" i="15"/>
  <c r="AD353" i="15"/>
  <c r="Z353" i="15"/>
  <c r="V612" i="15"/>
  <c r="X589" i="15"/>
  <c r="U589" i="15"/>
  <c r="U873" i="15"/>
  <c r="W662" i="15"/>
  <c r="V1005" i="15"/>
  <c r="Y95" i="15"/>
  <c r="AB247" i="15"/>
  <c r="AC247" i="15"/>
  <c r="AE705" i="15"/>
  <c r="U891" i="15"/>
  <c r="AC891" i="15"/>
  <c r="Y891" i="15"/>
  <c r="X891" i="15"/>
  <c r="AB891" i="15"/>
  <c r="AB784" i="15"/>
  <c r="AA784" i="15"/>
  <c r="AD880" i="15"/>
  <c r="Z880" i="15"/>
  <c r="AD616" i="15"/>
  <c r="V616" i="15"/>
  <c r="Z616" i="15"/>
  <c r="AB616" i="15"/>
  <c r="X616" i="15"/>
  <c r="AE616" i="15"/>
  <c r="AA616" i="15"/>
  <c r="Y616" i="15"/>
  <c r="X645" i="15"/>
  <c r="U1008" i="15"/>
  <c r="Z244" i="15"/>
  <c r="AD615" i="15"/>
  <c r="X615" i="15"/>
  <c r="AB615" i="15"/>
  <c r="Y615" i="15"/>
  <c r="W615" i="15"/>
  <c r="AC615" i="15"/>
  <c r="U615" i="15"/>
  <c r="Z220" i="15"/>
  <c r="AD220" i="15"/>
  <c r="AE220" i="15"/>
  <c r="AB11" i="15"/>
  <c r="U11" i="15"/>
  <c r="X11" i="15"/>
  <c r="W11" i="15"/>
  <c r="V11" i="15"/>
  <c r="Y11" i="15"/>
  <c r="AC11" i="15"/>
  <c r="AD333" i="15"/>
  <c r="Z333" i="15"/>
  <c r="AE333" i="15"/>
  <c r="AA621" i="15"/>
  <c r="U621" i="15"/>
  <c r="AC621" i="15"/>
  <c r="V621" i="15"/>
  <c r="Y988" i="15"/>
  <c r="AD988" i="15"/>
  <c r="W988" i="15"/>
  <c r="AB988" i="15"/>
  <c r="V988" i="15"/>
  <c r="X988" i="15"/>
  <c r="Z248" i="15"/>
  <c r="AE248" i="15"/>
  <c r="V248" i="15"/>
  <c r="AA248" i="15"/>
  <c r="U248" i="15"/>
  <c r="Z88" i="15"/>
  <c r="AD88" i="15"/>
  <c r="AE680" i="15"/>
  <c r="AD680" i="15"/>
  <c r="Z680" i="15"/>
  <c r="AC268" i="15"/>
  <c r="AA268" i="15"/>
  <c r="W268" i="15"/>
  <c r="V268" i="15"/>
  <c r="X268" i="15"/>
  <c r="AL633" i="15"/>
  <c r="AC633" i="15"/>
  <c r="U128" i="15"/>
  <c r="AL128" i="15"/>
  <c r="X820" i="15"/>
  <c r="AA896" i="15"/>
  <c r="W248" i="15"/>
  <c r="U647" i="15"/>
  <c r="AL647" i="15"/>
  <c r="AA647" i="15"/>
  <c r="U1025" i="15"/>
  <c r="AL1025" i="15"/>
  <c r="AB1025" i="15"/>
  <c r="AA1025" i="15"/>
  <c r="U268" i="15"/>
  <c r="AL955" i="15"/>
  <c r="AL873" i="15"/>
  <c r="AC540" i="15"/>
  <c r="Y268" i="15"/>
  <c r="AA540" i="15"/>
  <c r="AL767" i="15"/>
  <c r="AD194" i="15"/>
  <c r="V194" i="15"/>
  <c r="AA194" i="15"/>
  <c r="U194" i="15"/>
  <c r="X194" i="15"/>
  <c r="W194" i="15"/>
  <c r="Z962" i="15"/>
  <c r="Y962" i="15"/>
  <c r="AB962" i="15"/>
  <c r="W962" i="15"/>
  <c r="V962" i="15"/>
  <c r="AA962" i="15"/>
  <c r="AC962" i="15"/>
  <c r="AD1058" i="15"/>
  <c r="AC1058" i="15"/>
  <c r="U1058" i="15"/>
  <c r="AB1058" i="15"/>
  <c r="AE241" i="15"/>
  <c r="AD425" i="15"/>
  <c r="AB194" i="15"/>
  <c r="AL268" i="15"/>
  <c r="Y422" i="15"/>
  <c r="W540" i="15"/>
  <c r="X248" i="15"/>
  <c r="V378" i="15"/>
  <c r="W214" i="15"/>
  <c r="AC662" i="15"/>
  <c r="AC1005" i="15"/>
  <c r="V95" i="15"/>
  <c r="U710" i="15"/>
  <c r="U422" i="15"/>
  <c r="AL540" i="15"/>
  <c r="AC988" i="15"/>
  <c r="X1058" i="15"/>
  <c r="AL248" i="15"/>
  <c r="AB482" i="15"/>
  <c r="U616" i="15"/>
  <c r="Y621" i="15"/>
  <c r="AC809" i="15"/>
  <c r="AB710" i="15"/>
  <c r="AE228" i="15"/>
  <c r="AE988" i="15"/>
  <c r="Z664" i="15"/>
  <c r="Z141" i="15"/>
  <c r="AE141" i="15"/>
  <c r="X1004" i="15"/>
  <c r="Y1004" i="15"/>
  <c r="Z1004" i="15"/>
  <c r="AB1004" i="15"/>
  <c r="AE1004" i="15"/>
  <c r="AC1004" i="15"/>
  <c r="AD1004" i="15"/>
  <c r="W1004" i="15"/>
  <c r="V1004" i="15"/>
  <c r="AA1004" i="15"/>
  <c r="AD60" i="15"/>
  <c r="Z60" i="15"/>
  <c r="AE60" i="15"/>
  <c r="AE673" i="15"/>
  <c r="AD673" i="15"/>
  <c r="AD488" i="15"/>
  <c r="Z488" i="15"/>
  <c r="AE488" i="15"/>
  <c r="AC184" i="15"/>
  <c r="AL271" i="15"/>
  <c r="AA271" i="15"/>
  <c r="V517" i="15"/>
  <c r="AL517" i="15"/>
  <c r="V760" i="15"/>
  <c r="U760" i="15"/>
  <c r="Y760" i="15"/>
  <c r="X760" i="15"/>
  <c r="AA417" i="15"/>
  <c r="AA955" i="15"/>
  <c r="AB955" i="15"/>
  <c r="W955" i="15"/>
  <c r="V955" i="15"/>
  <c r="X378" i="15"/>
  <c r="U378" i="15"/>
  <c r="U1022" i="15"/>
  <c r="AL1022" i="15"/>
  <c r="Y1022" i="15"/>
  <c r="AA1022" i="15"/>
  <c r="W1022" i="15"/>
  <c r="V1022" i="15"/>
  <c r="W241" i="15"/>
  <c r="X647" i="15"/>
  <c r="V422" i="15"/>
  <c r="AA988" i="15"/>
  <c r="Y378" i="15"/>
  <c r="AC194" i="15"/>
  <c r="AB470" i="15"/>
  <c r="U988" i="15"/>
  <c r="AA1058" i="15"/>
  <c r="AC248" i="15"/>
  <c r="W378" i="15"/>
  <c r="X517" i="15"/>
  <c r="AC616" i="15"/>
  <c r="AB621" i="15"/>
  <c r="AB809" i="15"/>
  <c r="W1008" i="15"/>
  <c r="AA1056" i="15"/>
  <c r="AD228" i="15"/>
  <c r="Z988" i="15"/>
  <c r="AD1017" i="15"/>
  <c r="AD112" i="15"/>
  <c r="Z112" i="15"/>
  <c r="AD300" i="15"/>
  <c r="AB300" i="15"/>
  <c r="AE300" i="15"/>
  <c r="X300" i="15"/>
  <c r="AD409" i="15"/>
  <c r="AE409" i="15"/>
  <c r="Y409" i="15"/>
  <c r="V409" i="15"/>
  <c r="W409" i="15"/>
  <c r="Z317" i="15"/>
  <c r="AE317" i="15"/>
  <c r="AD317" i="15"/>
  <c r="Z509" i="15"/>
  <c r="AE509" i="15"/>
  <c r="AE605" i="15"/>
  <c r="AA605" i="15"/>
  <c r="AB605" i="15"/>
  <c r="AD1029" i="15"/>
  <c r="Z1029" i="15"/>
  <c r="U796" i="15"/>
  <c r="AB796" i="15"/>
  <c r="Y796" i="15"/>
  <c r="AD796" i="15"/>
  <c r="AE668" i="15"/>
  <c r="AD668" i="15"/>
  <c r="AD804" i="15"/>
  <c r="AE804" i="15"/>
  <c r="V804" i="15"/>
  <c r="X804" i="15"/>
  <c r="V524" i="15"/>
  <c r="X524" i="15"/>
  <c r="AD524" i="15"/>
  <c r="Z524" i="15"/>
  <c r="AE273" i="15"/>
  <c r="Z273" i="15"/>
  <c r="Z956" i="15"/>
  <c r="AD956" i="15"/>
  <c r="Z797" i="15"/>
  <c r="V797" i="15"/>
  <c r="U797" i="15"/>
  <c r="AA797" i="15"/>
  <c r="AE260" i="15"/>
  <c r="AD260" i="15"/>
  <c r="AE972" i="15"/>
  <c r="Z972" i="15"/>
  <c r="AD216" i="15"/>
  <c r="AE216" i="15"/>
  <c r="AD913" i="15"/>
  <c r="AE913" i="15"/>
  <c r="V449" i="15"/>
  <c r="AC449" i="15"/>
  <c r="AE449" i="15"/>
  <c r="AA449" i="15"/>
  <c r="Z449" i="15"/>
  <c r="Z641" i="15"/>
  <c r="AE641" i="15"/>
  <c r="Z1040" i="15"/>
  <c r="W1040" i="15"/>
  <c r="AA1040" i="15"/>
  <c r="Z501" i="15"/>
  <c r="AD501" i="15"/>
  <c r="AD693" i="15"/>
  <c r="Z693" i="15"/>
  <c r="AE693" i="15"/>
  <c r="AD456" i="15"/>
  <c r="Z456" i="15"/>
  <c r="AB648" i="15"/>
  <c r="AE648" i="15"/>
  <c r="AD648" i="15"/>
  <c r="W134" i="15"/>
  <c r="V509" i="15"/>
  <c r="X731" i="15"/>
  <c r="X103" i="15"/>
  <c r="AC353" i="15"/>
  <c r="Y747" i="15"/>
  <c r="Y340" i="15"/>
  <c r="W130" i="15"/>
  <c r="Y133" i="15"/>
  <c r="AB338" i="15"/>
  <c r="Y278" i="15"/>
  <c r="AA391" i="15"/>
  <c r="AC1057" i="15"/>
  <c r="AC273" i="15"/>
  <c r="X540" i="15"/>
  <c r="X605" i="15"/>
  <c r="AB1017" i="15"/>
  <c r="X569" i="15"/>
  <c r="AA648" i="15"/>
  <c r="AC804" i="15"/>
  <c r="AB308" i="15"/>
  <c r="AB352" i="15"/>
  <c r="Z444" i="15"/>
  <c r="AD876" i="15"/>
  <c r="AE968" i="15"/>
  <c r="Z186" i="15"/>
  <c r="AA186" i="15"/>
  <c r="AE474" i="15"/>
  <c r="AB474" i="15"/>
  <c r="U474" i="15"/>
  <c r="AE570" i="15"/>
  <c r="AB570" i="15"/>
  <c r="U570" i="15"/>
  <c r="V570" i="15"/>
  <c r="AE618" i="15"/>
  <c r="U618" i="15"/>
  <c r="Z666" i="15"/>
  <c r="AD666" i="15"/>
  <c r="Z954" i="15"/>
  <c r="AB954" i="15"/>
  <c r="W954" i="15"/>
  <c r="Z1050" i="15"/>
  <c r="AA1050" i="15"/>
  <c r="X1050" i="15"/>
  <c r="AB1050" i="15"/>
  <c r="AD133" i="15"/>
  <c r="AE569" i="15"/>
  <c r="AD805" i="15"/>
  <c r="AD121" i="15"/>
  <c r="Z121" i="15"/>
  <c r="Z217" i="15"/>
  <c r="AE217" i="15"/>
  <c r="AE316" i="15"/>
  <c r="Z316" i="15"/>
  <c r="AD412" i="15"/>
  <c r="Z412" i="15"/>
  <c r="AE508" i="15"/>
  <c r="AD508" i="15"/>
  <c r="AD320" i="15"/>
  <c r="Z320" i="15"/>
  <c r="AE512" i="15"/>
  <c r="AC512" i="15"/>
  <c r="Z512" i="15"/>
  <c r="W512" i="15"/>
  <c r="AD1032" i="15"/>
  <c r="AE1032" i="15"/>
  <c r="AD820" i="15"/>
  <c r="Z820" i="15"/>
  <c r="AE820" i="15"/>
  <c r="AE964" i="15"/>
  <c r="X964" i="15"/>
  <c r="Z1060" i="15"/>
  <c r="AD1060" i="15"/>
  <c r="Z864" i="15"/>
  <c r="AE864" i="15"/>
  <c r="AE313" i="15"/>
  <c r="Z313" i="15"/>
  <c r="Z277" i="15"/>
  <c r="AD277" i="15"/>
  <c r="AE928" i="15"/>
  <c r="AD928" i="15"/>
  <c r="Z136" i="15"/>
  <c r="AD136" i="15"/>
  <c r="AE136" i="15"/>
  <c r="Z356" i="15"/>
  <c r="AD356" i="15"/>
  <c r="AC708" i="15"/>
  <c r="AB708" i="15"/>
  <c r="W708" i="15"/>
  <c r="AD708" i="15"/>
  <c r="Z161" i="15"/>
  <c r="AD161" i="15"/>
  <c r="U725" i="15"/>
  <c r="Z725" i="15"/>
  <c r="AE725" i="15"/>
  <c r="U553" i="15"/>
  <c r="AB530" i="15"/>
  <c r="Y124" i="15"/>
  <c r="V525" i="15"/>
  <c r="AB135" i="15"/>
  <c r="AC141" i="15"/>
  <c r="AC972" i="15"/>
  <c r="V828" i="15"/>
  <c r="W566" i="15"/>
  <c r="Y136" i="15"/>
  <c r="X995" i="15"/>
  <c r="AB663" i="15"/>
  <c r="AB29" i="15"/>
  <c r="W605" i="15"/>
  <c r="U668" i="15"/>
  <c r="AC517" i="15"/>
  <c r="AA524" i="15"/>
  <c r="V1040" i="15"/>
  <c r="X708" i="15"/>
  <c r="V725" i="15"/>
  <c r="AB797" i="15"/>
  <c r="X308" i="15"/>
  <c r="U449" i="15"/>
  <c r="AE64" i="15"/>
  <c r="Z300" i="15"/>
  <c r="AE456" i="15"/>
  <c r="Z552" i="15"/>
  <c r="AD486" i="15"/>
  <c r="W486" i="15"/>
  <c r="X486" i="15"/>
  <c r="AE582" i="15"/>
  <c r="AA582" i="15"/>
  <c r="Z726" i="15"/>
  <c r="U726" i="15"/>
  <c r="AB726" i="15"/>
  <c r="Y726" i="15"/>
  <c r="AD918" i="15"/>
  <c r="AA918" i="15"/>
  <c r="AD1062" i="15"/>
  <c r="AC1062" i="15"/>
  <c r="U1062" i="15"/>
  <c r="W1062" i="15"/>
  <c r="Z708" i="15"/>
  <c r="AE877" i="15"/>
  <c r="W877" i="15"/>
  <c r="AE221" i="15"/>
  <c r="AE413" i="15"/>
  <c r="AE517" i="15"/>
  <c r="AE1029" i="15"/>
  <c r="AD236" i="15"/>
  <c r="AE236" i="15"/>
  <c r="Z236" i="15"/>
  <c r="AD108" i="15"/>
  <c r="AE108" i="15"/>
  <c r="AE253" i="15"/>
  <c r="AD253" i="15"/>
  <c r="Z253" i="15"/>
  <c r="AE349" i="15"/>
  <c r="AD349" i="15"/>
  <c r="AD445" i="15"/>
  <c r="X445" i="15"/>
  <c r="AE445" i="15"/>
  <c r="AD541" i="15"/>
  <c r="AE541" i="15"/>
  <c r="U768" i="15"/>
  <c r="V768" i="15"/>
  <c r="Z965" i="15"/>
  <c r="AE965" i="15"/>
  <c r="AD1061" i="15"/>
  <c r="V1061" i="15"/>
  <c r="Y1061" i="15"/>
  <c r="X1061" i="15"/>
  <c r="AA1061" i="15"/>
  <c r="AD540" i="15"/>
  <c r="Z540" i="15"/>
  <c r="AE764" i="15"/>
  <c r="Z764" i="15"/>
  <c r="AD764" i="15"/>
  <c r="AE993" i="15"/>
  <c r="Z993" i="15"/>
  <c r="AD64" i="15"/>
  <c r="AD308" i="15"/>
  <c r="AD755" i="15"/>
  <c r="W755" i="15"/>
  <c r="U755" i="15"/>
  <c r="AD803" i="15"/>
  <c r="AA803" i="15"/>
  <c r="AC803" i="15"/>
  <c r="AD947" i="15"/>
  <c r="AC947" i="15"/>
  <c r="AE18" i="15"/>
  <c r="Y18" i="15"/>
  <c r="W18" i="15"/>
  <c r="Z517" i="15"/>
  <c r="Z913" i="15"/>
  <c r="Z1033" i="15"/>
  <c r="AA348" i="15"/>
  <c r="AB348" i="15"/>
  <c r="AE348" i="15"/>
  <c r="Z17" i="15"/>
  <c r="X17" i="15"/>
  <c r="AD17" i="15"/>
  <c r="U17" i="15"/>
  <c r="AE17" i="15"/>
  <c r="X352" i="15"/>
  <c r="Y352" i="15"/>
  <c r="AA352" i="15"/>
  <c r="AE352" i="15"/>
  <c r="Z352" i="15"/>
  <c r="AE448" i="15"/>
  <c r="Z448" i="15"/>
  <c r="AD544" i="15"/>
  <c r="Z544" i="15"/>
  <c r="AD1064" i="15"/>
  <c r="AA1064" i="15"/>
  <c r="AB1064" i="15"/>
  <c r="Z996" i="15"/>
  <c r="AD996" i="15"/>
  <c r="Y569" i="15"/>
  <c r="AB569" i="15"/>
  <c r="AD569" i="15"/>
  <c r="Z897" i="15"/>
  <c r="AE897" i="15"/>
  <c r="V668" i="15"/>
  <c r="U517" i="15"/>
  <c r="AC524" i="15"/>
  <c r="X803" i="15"/>
  <c r="X1040" i="15"/>
  <c r="W1064" i="15"/>
  <c r="V648" i="15"/>
  <c r="AB725" i="15"/>
  <c r="X797" i="15"/>
  <c r="AC928" i="15"/>
  <c r="AC348" i="15"/>
  <c r="U409" i="15"/>
  <c r="X449" i="15"/>
  <c r="Y755" i="15"/>
  <c r="Z216" i="15"/>
  <c r="Z256" i="15"/>
  <c r="AE308" i="15"/>
  <c r="AD484" i="15"/>
  <c r="AD640" i="15"/>
  <c r="AE796" i="15"/>
  <c r="AD864" i="15"/>
  <c r="AE1064" i="15"/>
  <c r="AD455" i="15"/>
  <c r="AA455" i="15"/>
  <c r="AE647" i="15"/>
  <c r="V647" i="15"/>
  <c r="W647" i="15"/>
  <c r="AD683" i="15"/>
  <c r="AB683" i="15"/>
  <c r="AD313" i="15"/>
  <c r="AE1033" i="15"/>
  <c r="Y620" i="15"/>
  <c r="AE620" i="15"/>
  <c r="Z197" i="15"/>
  <c r="V197" i="15"/>
  <c r="AD197" i="15"/>
  <c r="Z357" i="15"/>
  <c r="AD357" i="15"/>
  <c r="AC545" i="15"/>
  <c r="AD545" i="15"/>
  <c r="AE405" i="15"/>
  <c r="AD405" i="15"/>
  <c r="AD597" i="15"/>
  <c r="AE597" i="15"/>
  <c r="Z597" i="15"/>
  <c r="V757" i="15"/>
  <c r="AE757" i="15"/>
  <c r="Y757" i="15"/>
  <c r="AD757" i="15"/>
  <c r="AD296" i="15"/>
  <c r="AE296" i="15"/>
  <c r="AD740" i="15"/>
  <c r="AE740" i="15"/>
  <c r="X216" i="15"/>
  <c r="Y290" i="15"/>
  <c r="Y434" i="15"/>
  <c r="U56" i="15"/>
  <c r="AA223" i="15"/>
  <c r="X487" i="15"/>
  <c r="X880" i="15"/>
  <c r="AC933" i="15"/>
  <c r="AC1029" i="15"/>
  <c r="AC684" i="15"/>
  <c r="Y610" i="15"/>
  <c r="V847" i="15"/>
  <c r="Y555" i="15"/>
  <c r="Z484" i="15"/>
  <c r="AD620" i="15"/>
  <c r="AE708" i="15"/>
  <c r="AE956" i="15"/>
  <c r="Z1064" i="15"/>
  <c r="Z315" i="15"/>
  <c r="Y315" i="15"/>
  <c r="AB315" i="15"/>
  <c r="Z603" i="15"/>
  <c r="AB603" i="15"/>
  <c r="U603" i="15"/>
  <c r="AD955" i="15"/>
  <c r="AC955" i="15"/>
  <c r="Z210" i="15"/>
  <c r="AC210" i="15"/>
  <c r="X210" i="15"/>
  <c r="Z57" i="15"/>
  <c r="AB57" i="15"/>
  <c r="W57" i="15"/>
  <c r="AD153" i="15"/>
  <c r="AE197" i="15"/>
  <c r="AD449" i="15"/>
  <c r="Z721" i="15"/>
  <c r="AD601" i="15"/>
  <c r="AC668" i="15"/>
  <c r="U524" i="15"/>
  <c r="V803" i="15"/>
  <c r="Y1040" i="15"/>
  <c r="Y17" i="15"/>
  <c r="AC725" i="15"/>
  <c r="W449" i="15"/>
  <c r="AA755" i="15"/>
  <c r="AA18" i="15"/>
  <c r="AB947" i="15"/>
  <c r="AC1064" i="15"/>
  <c r="AC17" i="15"/>
  <c r="AC648" i="15"/>
  <c r="W725" i="15"/>
  <c r="W796" i="15"/>
  <c r="Y928" i="15"/>
  <c r="U308" i="15"/>
  <c r="X348" i="15"/>
  <c r="U356" i="15"/>
  <c r="X409" i="15"/>
  <c r="Y449" i="15"/>
  <c r="X755" i="15"/>
  <c r="AD160" i="15"/>
  <c r="Z260" i="15"/>
  <c r="AD312" i="15"/>
  <c r="AD511" i="15"/>
  <c r="X511" i="15"/>
  <c r="W511" i="15"/>
  <c r="AD607" i="15"/>
  <c r="AA607" i="15"/>
  <c r="AC607" i="15"/>
  <c r="AD719" i="15"/>
  <c r="V719" i="15"/>
  <c r="AC719" i="15"/>
  <c r="Z911" i="15"/>
  <c r="AA911" i="15"/>
  <c r="X911" i="15"/>
  <c r="AB911" i="15"/>
  <c r="Z1007" i="15"/>
  <c r="AA1007" i="15"/>
  <c r="X1007" i="15"/>
  <c r="AB1007" i="15"/>
  <c r="AE125" i="15"/>
  <c r="AE357" i="15"/>
  <c r="AD725" i="15"/>
  <c r="AE797" i="15"/>
  <c r="Z172" i="15"/>
  <c r="AD172" i="15"/>
  <c r="AE172" i="15"/>
  <c r="AD377" i="15"/>
  <c r="W377" i="15"/>
  <c r="X377" i="15"/>
  <c r="AE377" i="15"/>
  <c r="AE473" i="15"/>
  <c r="Z473" i="15"/>
  <c r="AE84" i="15"/>
  <c r="AD84" i="15"/>
  <c r="AE381" i="15"/>
  <c r="Z381" i="15"/>
  <c r="AE477" i="15"/>
  <c r="AD477" i="15"/>
  <c r="Z477" i="15"/>
  <c r="Z669" i="15"/>
  <c r="AE669" i="15"/>
  <c r="AD997" i="15"/>
  <c r="Z997" i="15"/>
  <c r="AC997" i="15"/>
  <c r="AB777" i="15"/>
  <c r="AC777" i="15"/>
  <c r="W777" i="15"/>
  <c r="AD1025" i="15"/>
  <c r="Z1025" i="15"/>
  <c r="Y1025" i="15"/>
  <c r="AB18" i="15"/>
  <c r="Y540" i="15"/>
  <c r="V1064" i="15"/>
  <c r="Y648" i="15"/>
  <c r="U928" i="15"/>
  <c r="Y348" i="15"/>
  <c r="V356" i="15"/>
  <c r="AB409" i="15"/>
  <c r="AE112" i="15"/>
  <c r="AD256" i="15"/>
  <c r="U300" i="15"/>
  <c r="AB540" i="15"/>
  <c r="X668" i="15"/>
  <c r="V18" i="15"/>
  <c r="V300" i="15"/>
  <c r="AB668" i="15"/>
  <c r="W524" i="15"/>
  <c r="X1017" i="15"/>
  <c r="AC1040" i="15"/>
  <c r="U1064" i="15"/>
  <c r="W17" i="15"/>
  <c r="Y725" i="15"/>
  <c r="AA796" i="15"/>
  <c r="AB804" i="15"/>
  <c r="V308" i="15"/>
  <c r="U348" i="15"/>
  <c r="AC409" i="15"/>
  <c r="AB755" i="15"/>
  <c r="Z160" i="15"/>
  <c r="AE536" i="15"/>
  <c r="Z740" i="15"/>
  <c r="AE812" i="15"/>
  <c r="AE161" i="15"/>
  <c r="AD273" i="15"/>
  <c r="Z757" i="15"/>
  <c r="AD797" i="15"/>
  <c r="AD933" i="15"/>
  <c r="AA716" i="15"/>
  <c r="AD700" i="15"/>
  <c r="AA537" i="15"/>
  <c r="Y87" i="15"/>
  <c r="W263" i="15"/>
  <c r="AA358" i="15"/>
  <c r="X431" i="15"/>
  <c r="AB739" i="15"/>
  <c r="U111" i="15"/>
  <c r="AC227" i="15"/>
  <c r="X361" i="15"/>
  <c r="U504" i="15"/>
  <c r="AB604" i="15"/>
  <c r="W356" i="15"/>
  <c r="Y143" i="15"/>
  <c r="AC414" i="15"/>
  <c r="V602" i="15"/>
  <c r="W36" i="15"/>
  <c r="Y241" i="15"/>
  <c r="U476" i="15"/>
  <c r="V286" i="15"/>
  <c r="AA412" i="15"/>
  <c r="U576" i="15"/>
  <c r="U930" i="15"/>
  <c r="U997" i="15"/>
  <c r="W947" i="15"/>
  <c r="AA107" i="15"/>
  <c r="V928" i="15"/>
  <c r="AB477" i="15"/>
  <c r="V1051" i="15"/>
  <c r="U333" i="15"/>
  <c r="AB549" i="15"/>
  <c r="W905" i="15"/>
  <c r="Y289" i="15"/>
  <c r="AB384" i="15"/>
  <c r="AC683" i="15"/>
  <c r="W163" i="15"/>
  <c r="W108" i="15"/>
  <c r="Y287" i="15"/>
  <c r="AB444" i="15"/>
  <c r="U646" i="15"/>
  <c r="AB35" i="15"/>
  <c r="W274" i="15"/>
  <c r="V395" i="15"/>
  <c r="AB533" i="15"/>
  <c r="U230" i="15"/>
  <c r="X491" i="15"/>
  <c r="X83" i="15"/>
  <c r="V288" i="15"/>
  <c r="X424" i="15"/>
  <c r="AA54" i="15"/>
  <c r="X162" i="15"/>
  <c r="V267" i="15"/>
  <c r="X505" i="15"/>
  <c r="U761" i="15"/>
  <c r="W320" i="15"/>
  <c r="U854" i="15"/>
  <c r="V857" i="15"/>
  <c r="AC917" i="15"/>
  <c r="W871" i="15"/>
  <c r="W52" i="15"/>
  <c r="AC383" i="15"/>
  <c r="X39" i="15"/>
  <c r="X815" i="15"/>
  <c r="X175" i="15"/>
  <c r="V473" i="15"/>
  <c r="Z745" i="15"/>
  <c r="V310" i="15"/>
  <c r="V454" i="15"/>
  <c r="W121" i="15"/>
  <c r="V40" i="15"/>
  <c r="U282" i="15"/>
  <c r="W538" i="15"/>
  <c r="AA649" i="15"/>
  <c r="U140" i="15"/>
  <c r="V256" i="15"/>
  <c r="V88" i="15"/>
  <c r="W170" i="15"/>
  <c r="W375" i="15"/>
  <c r="W518" i="15"/>
  <c r="Y653" i="15"/>
  <c r="Y872" i="15"/>
  <c r="AA875" i="15"/>
  <c r="U862" i="15"/>
  <c r="W925" i="15"/>
  <c r="W1031" i="15"/>
  <c r="X879" i="15"/>
  <c r="U982" i="15"/>
  <c r="W160" i="15"/>
  <c r="AC742" i="15"/>
  <c r="Y1000" i="15"/>
  <c r="X676" i="15"/>
  <c r="X60" i="15"/>
  <c r="AB836" i="15"/>
  <c r="AC63" i="15"/>
  <c r="X420" i="15"/>
  <c r="W586" i="15"/>
  <c r="V839" i="15"/>
  <c r="AB21" i="15"/>
  <c r="U381" i="15"/>
  <c r="V1036" i="15"/>
  <c r="AA55" i="15"/>
  <c r="AA213" i="15"/>
  <c r="Y469" i="15"/>
  <c r="W224" i="15"/>
  <c r="W472" i="15"/>
  <c r="W802" i="15"/>
  <c r="AA179" i="15"/>
  <c r="W447" i="15"/>
  <c r="Y156" i="15"/>
  <c r="X269" i="15"/>
  <c r="AA327" i="15"/>
  <c r="V91" i="15"/>
  <c r="AB349" i="15"/>
  <c r="Y722" i="15"/>
  <c r="X887" i="15"/>
  <c r="X1020" i="15"/>
  <c r="AB960" i="15"/>
  <c r="Y252" i="15"/>
  <c r="AC1053" i="15"/>
  <c r="X998" i="15"/>
  <c r="X822" i="15"/>
  <c r="AA1037" i="15"/>
  <c r="AA415" i="15"/>
  <c r="W161" i="15"/>
  <c r="AA953" i="15"/>
  <c r="Y199" i="15"/>
  <c r="U592" i="15"/>
  <c r="AC411" i="15"/>
  <c r="AC1015" i="15"/>
  <c r="Y515" i="15"/>
  <c r="U1063" i="15"/>
  <c r="Y611" i="15"/>
  <c r="AA734" i="15"/>
  <c r="AC1022" i="15"/>
  <c r="AD694" i="15"/>
  <c r="D29" i="18"/>
  <c r="AD145" i="15"/>
  <c r="AD165" i="15"/>
  <c r="Z361" i="15"/>
  <c r="AE789" i="15"/>
  <c r="Z1049" i="15"/>
  <c r="Z789" i="15"/>
  <c r="U71" i="15"/>
  <c r="U221" i="15"/>
  <c r="Y630" i="15"/>
  <c r="W50" i="15"/>
  <c r="V232" i="15"/>
  <c r="X577" i="15"/>
  <c r="W818" i="15"/>
  <c r="W187" i="15"/>
  <c r="X673" i="15"/>
  <c r="AC164" i="15"/>
  <c r="V335" i="15"/>
  <c r="AC510" i="15"/>
  <c r="Y758" i="15"/>
  <c r="V204" i="15"/>
  <c r="AC764" i="15"/>
  <c r="X830" i="15"/>
  <c r="AB1045" i="15"/>
  <c r="AC89" i="15"/>
  <c r="X425" i="15"/>
  <c r="W177" i="15"/>
  <c r="AC507" i="15"/>
  <c r="U690" i="15"/>
  <c r="X961" i="15"/>
  <c r="AB515" i="15"/>
  <c r="AB627" i="15"/>
  <c r="W819" i="15"/>
  <c r="V1047" i="15"/>
  <c r="Y1063" i="15"/>
  <c r="W611" i="15"/>
  <c r="V734" i="15"/>
  <c r="AD281" i="15"/>
  <c r="W229" i="15"/>
  <c r="Y240" i="15"/>
  <c r="V405" i="15"/>
  <c r="AB488" i="15"/>
  <c r="AB585" i="15"/>
  <c r="X826" i="15"/>
  <c r="AC195" i="15"/>
  <c r="Y681" i="15"/>
  <c r="AB80" i="15"/>
  <c r="AC33" i="15"/>
  <c r="X557" i="15"/>
  <c r="U112" i="15"/>
  <c r="AB448" i="15"/>
  <c r="U544" i="15"/>
  <c r="X44" i="15"/>
  <c r="V244" i="15"/>
  <c r="AB365" i="15"/>
  <c r="V144" i="15"/>
  <c r="W900" i="15"/>
  <c r="X807" i="15"/>
  <c r="X965" i="15"/>
  <c r="AB907" i="15"/>
  <c r="V218" i="15"/>
  <c r="X311" i="15"/>
  <c r="W867" i="15"/>
  <c r="AB934" i="15"/>
  <c r="U185" i="15"/>
  <c r="V730" i="15"/>
  <c r="U969" i="15"/>
  <c r="V733" i="15"/>
  <c r="Y284" i="15"/>
  <c r="U508" i="15"/>
  <c r="AB22" i="15"/>
  <c r="V107" i="15"/>
  <c r="AB143" i="15"/>
  <c r="U286" i="15"/>
  <c r="V477" i="15"/>
  <c r="Y876" i="15"/>
  <c r="AA139" i="15"/>
  <c r="AB397" i="15"/>
  <c r="U549" i="15"/>
  <c r="V947" i="15"/>
  <c r="AL111" i="15"/>
  <c r="W928" i="15"/>
  <c r="X356" i="15"/>
  <c r="W414" i="15"/>
  <c r="AB730" i="15"/>
  <c r="AB441" i="15"/>
  <c r="AL289" i="15"/>
  <c r="V476" i="15"/>
  <c r="X576" i="15"/>
  <c r="U36" i="15"/>
  <c r="X241" i="15"/>
  <c r="W123" i="15"/>
  <c r="V143" i="15"/>
  <c r="U176" i="15"/>
  <c r="AB289" i="15"/>
  <c r="AA476" i="15"/>
  <c r="AL576" i="15"/>
  <c r="AB36" i="15"/>
  <c r="U241" i="15"/>
  <c r="V119" i="15"/>
  <c r="U143" i="15"/>
  <c r="AL292" i="15"/>
  <c r="W997" i="15"/>
  <c r="V969" i="15"/>
  <c r="X476" i="15"/>
  <c r="X683" i="15"/>
  <c r="AC752" i="15"/>
  <c r="AC36" i="15"/>
  <c r="Y384" i="15"/>
  <c r="AA143" i="15"/>
  <c r="W476" i="15"/>
  <c r="U683" i="15"/>
  <c r="V36" i="15"/>
  <c r="AC384" i="15"/>
  <c r="AB997" i="15"/>
  <c r="AC817" i="15"/>
  <c r="AL904" i="15"/>
  <c r="AB107" i="15"/>
  <c r="W143" i="15"/>
  <c r="W286" i="15"/>
  <c r="X289" i="15"/>
  <c r="AB476" i="15"/>
  <c r="V540" i="15"/>
  <c r="W683" i="15"/>
  <c r="V913" i="15"/>
  <c r="U955" i="15"/>
  <c r="AL36" i="15"/>
  <c r="V241" i="15"/>
  <c r="AB248" i="15"/>
  <c r="V384" i="15"/>
  <c r="AL397" i="15"/>
  <c r="AB647" i="15"/>
  <c r="AA858" i="15"/>
  <c r="AB873" i="15"/>
  <c r="AA928" i="15"/>
  <c r="AL414" i="15"/>
  <c r="V997" i="15"/>
  <c r="Y158" i="15"/>
  <c r="AL107" i="15"/>
  <c r="U289" i="15"/>
  <c r="AL683" i="15"/>
  <c r="AB905" i="15"/>
  <c r="AC272" i="15"/>
  <c r="W289" i="15"/>
  <c r="U477" i="15"/>
  <c r="AB576" i="15"/>
  <c r="U139" i="15"/>
  <c r="AC241" i="15"/>
  <c r="AC378" i="15"/>
  <c r="AL384" i="15"/>
  <c r="AB517" i="15"/>
  <c r="AC528" i="15"/>
  <c r="AL549" i="15"/>
  <c r="AC647" i="15"/>
  <c r="Y905" i="15"/>
  <c r="U947" i="15"/>
  <c r="Y84" i="15"/>
  <c r="X1025" i="15"/>
  <c r="AC95" i="15"/>
  <c r="U866" i="15"/>
  <c r="AL997" i="15"/>
  <c r="AB1022" i="15"/>
  <c r="AL1051" i="15"/>
  <c r="X143" i="15"/>
  <c r="AL241" i="15"/>
  <c r="AA384" i="15"/>
  <c r="AL272" i="15"/>
  <c r="W477" i="15"/>
  <c r="X955" i="15"/>
  <c r="W139" i="15"/>
  <c r="AL378" i="15"/>
  <c r="U384" i="15"/>
  <c r="AA517" i="15"/>
  <c r="Y647" i="15"/>
  <c r="U905" i="15"/>
  <c r="AL947" i="15"/>
  <c r="AL84" i="15"/>
  <c r="AC1025" i="15"/>
  <c r="AA95" i="15"/>
  <c r="X1022" i="15"/>
  <c r="U158" i="15"/>
  <c r="X477" i="15"/>
  <c r="AC576" i="15"/>
  <c r="V139" i="15"/>
  <c r="W549" i="15"/>
  <c r="X947" i="15"/>
  <c r="Y997" i="15"/>
  <c r="AC289" i="15"/>
  <c r="V576" i="15"/>
  <c r="AB128" i="15"/>
  <c r="AC286" i="15"/>
  <c r="AA477" i="15"/>
  <c r="AA576" i="15"/>
  <c r="AC876" i="15"/>
  <c r="Y36" i="15"/>
  <c r="X139" i="15"/>
  <c r="U397" i="15"/>
  <c r="Y947" i="15"/>
  <c r="V575" i="15"/>
  <c r="X851" i="15"/>
  <c r="AB356" i="15"/>
  <c r="U414" i="15"/>
  <c r="V22" i="15"/>
  <c r="AA158" i="15"/>
  <c r="W935" i="15"/>
  <c r="AC22" i="15"/>
  <c r="W158" i="15"/>
  <c r="AB292" i="15"/>
  <c r="W904" i="15"/>
  <c r="U513" i="15"/>
  <c r="W575" i="15"/>
  <c r="X22" i="15"/>
  <c r="X438" i="15"/>
  <c r="V105" i="15"/>
  <c r="V438" i="15"/>
  <c r="AB355" i="15"/>
  <c r="Y904" i="15"/>
  <c r="AA438" i="15"/>
  <c r="Y438" i="15"/>
  <c r="AC493" i="15"/>
  <c r="X355" i="15"/>
  <c r="AC904" i="15"/>
  <c r="AL493" i="15"/>
  <c r="X38" i="15"/>
  <c r="V337" i="15"/>
  <c r="U493" i="15"/>
  <c r="AA528" i="15"/>
  <c r="U355" i="15"/>
  <c r="W188" i="15"/>
  <c r="U575" i="15"/>
  <c r="AL105" i="15"/>
  <c r="U188" i="15"/>
  <c r="AB876" i="15"/>
  <c r="Y528" i="15"/>
  <c r="AC85" i="15"/>
  <c r="AL205" i="15"/>
  <c r="AC969" i="15"/>
  <c r="AC123" i="15"/>
  <c r="AL144" i="15"/>
  <c r="V365" i="15"/>
  <c r="W807" i="15"/>
  <c r="X1029" i="15"/>
  <c r="AC441" i="15"/>
  <c r="X730" i="15"/>
  <c r="V794" i="15"/>
  <c r="U1029" i="15"/>
  <c r="Y1021" i="15"/>
  <c r="AA1033" i="15"/>
  <c r="AL434" i="15"/>
  <c r="AC205" i="15"/>
  <c r="AL1021" i="15"/>
  <c r="U652" i="15"/>
  <c r="X92" i="15"/>
  <c r="X555" i="15"/>
  <c r="Y123" i="15"/>
  <c r="AC169" i="15"/>
  <c r="V389" i="15"/>
  <c r="AB188" i="15"/>
  <c r="V557" i="15"/>
  <c r="AA659" i="15"/>
  <c r="U682" i="15"/>
  <c r="V876" i="15"/>
  <c r="AL66" i="15"/>
  <c r="AL169" i="15"/>
  <c r="W528" i="15"/>
  <c r="AB25" i="15"/>
  <c r="X986" i="15"/>
  <c r="AL148" i="15"/>
  <c r="AC657" i="15"/>
  <c r="Y986" i="15"/>
  <c r="AA92" i="15"/>
  <c r="U657" i="15"/>
  <c r="AB389" i="15"/>
  <c r="U555" i="15"/>
  <c r="X659" i="15"/>
  <c r="AC188" i="15"/>
  <c r="AB203" i="15"/>
  <c r="X291" i="15"/>
  <c r="AB659" i="15"/>
  <c r="X876" i="15"/>
  <c r="AB90" i="15"/>
  <c r="V185" i="15"/>
  <c r="V216" i="15"/>
  <c r="AA56" i="15"/>
  <c r="AL564" i="15"/>
  <c r="AA185" i="15"/>
  <c r="U453" i="15"/>
  <c r="V33" i="15"/>
  <c r="Y188" i="15"/>
  <c r="W292" i="15"/>
  <c r="AB185" i="15"/>
  <c r="AC794" i="15"/>
  <c r="U216" i="15"/>
  <c r="Y733" i="15"/>
  <c r="AC906" i="15"/>
  <c r="X434" i="15"/>
  <c r="V555" i="15"/>
  <c r="W564" i="15"/>
  <c r="AB684" i="15"/>
  <c r="U169" i="15"/>
  <c r="W205" i="15"/>
  <c r="AB794" i="15"/>
  <c r="W986" i="15"/>
  <c r="W92" i="15"/>
  <c r="AC216" i="15"/>
  <c r="X1021" i="15"/>
  <c r="Y389" i="15"/>
  <c r="AL610" i="15"/>
  <c r="W290" i="15"/>
  <c r="W434" i="15"/>
  <c r="AL555" i="15"/>
  <c r="X564" i="15"/>
  <c r="AL684" i="15"/>
  <c r="AB169" i="15"/>
  <c r="X205" i="15"/>
  <c r="AA281" i="15"/>
  <c r="X365" i="15"/>
  <c r="W794" i="15"/>
  <c r="AB986" i="15"/>
  <c r="AL92" i="15"/>
  <c r="AL216" i="15"/>
  <c r="V656" i="15"/>
  <c r="AC1021" i="15"/>
  <c r="Y33" i="15"/>
  <c r="AC389" i="15"/>
  <c r="AB610" i="15"/>
  <c r="U730" i="15"/>
  <c r="AA969" i="15"/>
  <c r="AL986" i="15"/>
  <c r="AB123" i="15"/>
  <c r="AA434" i="15"/>
  <c r="Y564" i="15"/>
  <c r="AC598" i="15"/>
  <c r="V169" i="15"/>
  <c r="X185" i="15"/>
  <c r="AA999" i="15"/>
  <c r="AA407" i="15"/>
  <c r="AB657" i="15"/>
  <c r="AL389" i="15"/>
  <c r="W441" i="15"/>
  <c r="AB555" i="15"/>
  <c r="AB92" i="15"/>
  <c r="Y657" i="15"/>
  <c r="AL794" i="15"/>
  <c r="U986" i="15"/>
  <c r="AC341" i="15"/>
  <c r="U434" i="15"/>
  <c r="AC183" i="15"/>
  <c r="V434" i="15"/>
  <c r="AC555" i="15"/>
  <c r="AB564" i="15"/>
  <c r="X169" i="15"/>
  <c r="AC999" i="15"/>
  <c r="U92" i="15"/>
  <c r="AA216" i="15"/>
  <c r="X657" i="15"/>
  <c r="AA1021" i="15"/>
  <c r="AA389" i="15"/>
  <c r="AB471" i="15"/>
  <c r="U205" i="15"/>
  <c r="X794" i="15"/>
  <c r="U1021" i="15"/>
  <c r="AL677" i="15"/>
  <c r="Y205" i="15"/>
  <c r="V657" i="15"/>
  <c r="U564" i="15"/>
  <c r="AB534" i="15"/>
  <c r="AA657" i="15"/>
  <c r="W389" i="15"/>
  <c r="AA240" i="15"/>
  <c r="AC434" i="15"/>
  <c r="AA555" i="15"/>
  <c r="AC564" i="15"/>
  <c r="Y684" i="15"/>
  <c r="AA169" i="15"/>
  <c r="V205" i="15"/>
  <c r="Y794" i="15"/>
  <c r="Y92" i="15"/>
  <c r="AB216" i="15"/>
  <c r="W657" i="15"/>
  <c r="V1021" i="15"/>
  <c r="AB468" i="15"/>
  <c r="AC945" i="15"/>
  <c r="W471" i="15"/>
  <c r="Y216" i="15"/>
  <c r="AL240" i="15"/>
  <c r="AB434" i="15"/>
  <c r="W555" i="15"/>
  <c r="V564" i="15"/>
  <c r="U684" i="15"/>
  <c r="W169" i="15"/>
  <c r="AA205" i="15"/>
  <c r="Y365" i="15"/>
  <c r="U794" i="15"/>
  <c r="AA986" i="15"/>
  <c r="V92" i="15"/>
  <c r="W216" i="15"/>
  <c r="V798" i="15"/>
  <c r="W1021" i="15"/>
  <c r="AL1060" i="15"/>
  <c r="AA21" i="15"/>
  <c r="AA218" i="15"/>
  <c r="V56" i="15"/>
  <c r="X389" i="15"/>
  <c r="V534" i="15"/>
  <c r="AC986" i="15"/>
  <c r="AB33" i="15"/>
  <c r="AL229" i="15"/>
  <c r="AC730" i="15"/>
  <c r="U471" i="15"/>
  <c r="Y21" i="15"/>
  <c r="X982" i="15"/>
  <c r="X471" i="15"/>
  <c r="AC629" i="15"/>
  <c r="V420" i="15"/>
  <c r="AA471" i="15"/>
  <c r="AA629" i="15"/>
  <c r="U420" i="15"/>
  <c r="V872" i="15"/>
  <c r="X925" i="15"/>
  <c r="AL256" i="15"/>
  <c r="W48" i="15"/>
  <c r="AB839" i="15"/>
  <c r="AA879" i="15"/>
  <c r="AA420" i="15"/>
  <c r="Y925" i="15"/>
  <c r="U48" i="15"/>
  <c r="W879" i="15"/>
  <c r="Y420" i="15"/>
  <c r="U925" i="15"/>
  <c r="AB1036" i="15"/>
  <c r="X742" i="15"/>
  <c r="AA183" i="15"/>
  <c r="AL420" i="15"/>
  <c r="X836" i="15"/>
  <c r="AA1036" i="15"/>
  <c r="AC88" i="15"/>
  <c r="U742" i="15"/>
  <c r="AL836" i="15"/>
  <c r="X88" i="15"/>
  <c r="W183" i="15"/>
  <c r="X183" i="15"/>
  <c r="Y183" i="15"/>
  <c r="Y256" i="15"/>
  <c r="Y629" i="15"/>
  <c r="V836" i="15"/>
  <c r="X1036" i="15"/>
  <c r="AA88" i="15"/>
  <c r="V21" i="15"/>
  <c r="AC48" i="15"/>
  <c r="W742" i="15"/>
  <c r="AC839" i="15"/>
  <c r="AC879" i="15"/>
  <c r="Y982" i="15"/>
  <c r="U183" i="15"/>
  <c r="W420" i="15"/>
  <c r="AL925" i="15"/>
  <c r="AB629" i="15"/>
  <c r="W1036" i="15"/>
  <c r="AC60" i="15"/>
  <c r="W88" i="15"/>
  <c r="AC21" i="15"/>
  <c r="Y48" i="15"/>
  <c r="AA742" i="15"/>
  <c r="AA839" i="15"/>
  <c r="AA872" i="15"/>
  <c r="AC170" i="15"/>
  <c r="W629" i="15"/>
  <c r="U1036" i="15"/>
  <c r="AB60" i="15"/>
  <c r="AB88" i="15"/>
  <c r="X343" i="15"/>
  <c r="W21" i="15"/>
  <c r="AL48" i="15"/>
  <c r="V742" i="15"/>
  <c r="Y839" i="15"/>
  <c r="X862" i="15"/>
  <c r="W872" i="15"/>
  <c r="X170" i="15"/>
  <c r="AL629" i="15"/>
  <c r="AL1036" i="15"/>
  <c r="W60" i="15"/>
  <c r="U215" i="15"/>
  <c r="AB671" i="15"/>
  <c r="AL21" i="15"/>
  <c r="V48" i="15"/>
  <c r="U839" i="15"/>
  <c r="AC862" i="15"/>
  <c r="AC872" i="15"/>
  <c r="AB170" i="15"/>
  <c r="U60" i="15"/>
  <c r="W839" i="15"/>
  <c r="AB872" i="15"/>
  <c r="V170" i="15"/>
  <c r="AA256" i="15"/>
  <c r="Y60" i="15"/>
  <c r="AL170" i="15"/>
  <c r="AB256" i="15"/>
  <c r="AL60" i="15"/>
  <c r="V298" i="15"/>
  <c r="Y310" i="15"/>
  <c r="AL875" i="15"/>
  <c r="U170" i="15"/>
  <c r="X256" i="15"/>
  <c r="AC836" i="15"/>
  <c r="V60" i="15"/>
  <c r="AB42" i="15"/>
  <c r="W310" i="15"/>
  <c r="U879" i="15"/>
  <c r="V982" i="15"/>
  <c r="W20" i="15"/>
  <c r="AB420" i="15"/>
  <c r="V925" i="15"/>
  <c r="V879" i="15"/>
  <c r="W982" i="15"/>
  <c r="V471" i="15"/>
  <c r="X872" i="15"/>
  <c r="AC925" i="15"/>
  <c r="W140" i="15"/>
  <c r="V183" i="15"/>
  <c r="AC471" i="15"/>
  <c r="U256" i="15"/>
  <c r="AA836" i="15"/>
  <c r="AB183" i="15"/>
  <c r="AC420" i="15"/>
  <c r="Y471" i="15"/>
  <c r="AB925" i="15"/>
  <c r="W256" i="15"/>
  <c r="W836" i="15"/>
  <c r="AA48" i="15"/>
  <c r="AL375" i="15"/>
  <c r="AB879" i="15"/>
  <c r="AB982" i="15"/>
  <c r="AA544" i="15"/>
  <c r="X112" i="15"/>
  <c r="X656" i="15"/>
  <c r="AB733" i="15"/>
  <c r="AL807" i="15"/>
  <c r="X33" i="15"/>
  <c r="U44" i="15"/>
  <c r="AA22" i="15"/>
  <c r="AA105" i="15"/>
  <c r="AA123" i="15"/>
  <c r="AB158" i="15"/>
  <c r="X292" i="15"/>
  <c r="U659" i="15"/>
  <c r="AA876" i="15"/>
  <c r="AB904" i="15"/>
  <c r="AC90" i="15"/>
  <c r="AL337" i="15"/>
  <c r="AB493" i="15"/>
  <c r="W544" i="15"/>
  <c r="U84" i="15"/>
  <c r="AC112" i="15"/>
  <c r="AC575" i="15"/>
  <c r="AC733" i="15"/>
  <c r="U33" i="15"/>
  <c r="V44" i="15"/>
  <c r="U229" i="15"/>
  <c r="X105" i="15"/>
  <c r="U123" i="15"/>
  <c r="V158" i="15"/>
  <c r="V292" i="15"/>
  <c r="U876" i="15"/>
  <c r="U904" i="15"/>
  <c r="AL90" i="15"/>
  <c r="AA337" i="15"/>
  <c r="W733" i="15"/>
  <c r="V229" i="15"/>
  <c r="V42" i="15"/>
  <c r="W42" i="15"/>
  <c r="Y724" i="15"/>
  <c r="AB218" i="15"/>
  <c r="Y441" i="15"/>
  <c r="W730" i="15"/>
  <c r="AA380" i="15"/>
  <c r="W380" i="15"/>
  <c r="Y22" i="15"/>
  <c r="AL22" i="15"/>
  <c r="W22" i="15"/>
  <c r="W513" i="15"/>
  <c r="AB513" i="15"/>
  <c r="AC513" i="15"/>
  <c r="U90" i="15"/>
  <c r="AB438" i="15"/>
  <c r="Y544" i="15"/>
  <c r="W218" i="15"/>
  <c r="AC105" i="15"/>
  <c r="X144" i="15"/>
  <c r="W337" i="15"/>
  <c r="AC544" i="15"/>
  <c r="Y1033" i="15"/>
  <c r="Y513" i="15"/>
  <c r="AB656" i="15"/>
  <c r="AC724" i="15"/>
  <c r="Y807" i="15"/>
  <c r="AL33" i="15"/>
  <c r="W33" i="15"/>
  <c r="AA33" i="15"/>
  <c r="U557" i="15"/>
  <c r="AL557" i="15"/>
  <c r="W557" i="15"/>
  <c r="AL112" i="15"/>
  <c r="Y112" i="15"/>
  <c r="V112" i="15"/>
  <c r="AL365" i="15"/>
  <c r="U365" i="15"/>
  <c r="AA807" i="15"/>
  <c r="W969" i="15"/>
  <c r="W84" i="15"/>
  <c r="X84" i="15"/>
  <c r="V84" i="15"/>
  <c r="AA84" i="15"/>
  <c r="AC355" i="15"/>
  <c r="V355" i="15"/>
  <c r="AL659" i="15"/>
  <c r="AC659" i="15"/>
  <c r="AA90" i="15"/>
  <c r="W90" i="15"/>
  <c r="AC182" i="15"/>
  <c r="U182" i="15"/>
  <c r="AA319" i="15"/>
  <c r="AL319" i="15"/>
  <c r="AC774" i="15"/>
  <c r="X774" i="15"/>
  <c r="U220" i="15"/>
  <c r="AL220" i="15"/>
  <c r="AA973" i="15"/>
  <c r="V973" i="15"/>
  <c r="AB557" i="15"/>
  <c r="W365" i="15"/>
  <c r="V1033" i="15"/>
  <c r="X513" i="15"/>
  <c r="AC656" i="15"/>
  <c r="U807" i="15"/>
  <c r="AB44" i="15"/>
  <c r="Y355" i="15"/>
  <c r="AA730" i="15"/>
  <c r="Y969" i="15"/>
  <c r="AL311" i="15"/>
  <c r="AA365" i="15"/>
  <c r="U733" i="15"/>
  <c r="W44" i="15"/>
  <c r="X218" i="15"/>
  <c r="AA355" i="15"/>
  <c r="X158" i="15"/>
  <c r="Y557" i="15"/>
  <c r="W659" i="15"/>
  <c r="X904" i="15"/>
  <c r="Y90" i="15"/>
  <c r="W438" i="15"/>
  <c r="AA112" i="15"/>
  <c r="AL513" i="15"/>
  <c r="AA915" i="15"/>
  <c r="W355" i="15"/>
  <c r="AL109" i="15"/>
  <c r="AA109" i="15"/>
  <c r="AC766" i="15"/>
  <c r="AL766" i="15"/>
  <c r="X544" i="15"/>
  <c r="AL544" i="15"/>
  <c r="V544" i="15"/>
  <c r="AL44" i="15"/>
  <c r="Y44" i="15"/>
  <c r="AA44" i="15"/>
  <c r="AB144" i="15"/>
  <c r="AA144" i="15"/>
  <c r="W144" i="15"/>
  <c r="X123" i="15"/>
  <c r="V123" i="15"/>
  <c r="X1033" i="15"/>
  <c r="AB1033" i="15"/>
  <c r="AC1033" i="15"/>
  <c r="U1033" i="15"/>
  <c r="AC807" i="15"/>
  <c r="AB807" i="15"/>
  <c r="U218" i="15"/>
  <c r="AC218" i="15"/>
  <c r="Y218" i="15"/>
  <c r="AB724" i="15"/>
  <c r="X724" i="15"/>
  <c r="AA724" i="15"/>
  <c r="W724" i="15"/>
  <c r="U441" i="15"/>
  <c r="AA441" i="15"/>
  <c r="V441" i="15"/>
  <c r="X441" i="15"/>
  <c r="W185" i="15"/>
  <c r="Y185" i="15"/>
  <c r="AC185" i="15"/>
  <c r="AL730" i="15"/>
  <c r="Y730" i="15"/>
  <c r="X969" i="15"/>
  <c r="AB969" i="15"/>
  <c r="AL969" i="15"/>
  <c r="AL132" i="15"/>
  <c r="W132" i="15"/>
  <c r="AL733" i="15"/>
  <c r="AA733" i="15"/>
  <c r="AA656" i="15"/>
  <c r="U656" i="15"/>
  <c r="Y144" i="15"/>
  <c r="AC557" i="15"/>
  <c r="AL185" i="15"/>
  <c r="AC365" i="15"/>
  <c r="W1033" i="15"/>
  <c r="Y656" i="15"/>
  <c r="X493" i="15"/>
  <c r="AA493" i="15"/>
  <c r="Y493" i="15"/>
  <c r="X337" i="15"/>
  <c r="AC337" i="15"/>
  <c r="AB337" i="15"/>
  <c r="AL575" i="15"/>
  <c r="Y575" i="15"/>
  <c r="X575" i="15"/>
  <c r="AB575" i="15"/>
  <c r="Y257" i="15"/>
  <c r="V257" i="15"/>
  <c r="AB105" i="15"/>
  <c r="W105" i="15"/>
  <c r="AL528" i="15"/>
  <c r="U528" i="15"/>
  <c r="X528" i="15"/>
  <c r="V528" i="15"/>
  <c r="V188" i="15"/>
  <c r="X188" i="15"/>
  <c r="U292" i="15"/>
  <c r="Y292" i="15"/>
  <c r="AC80" i="15"/>
  <c r="AC144" i="15"/>
  <c r="AL188" i="15"/>
  <c r="AL876" i="15"/>
  <c r="W112" i="15"/>
  <c r="U724" i="15"/>
  <c r="U438" i="15"/>
  <c r="U105" i="15"/>
  <c r="U144" i="15"/>
  <c r="AC158" i="15"/>
  <c r="AA292" i="15"/>
  <c r="AA557" i="15"/>
  <c r="Y659" i="15"/>
  <c r="V904" i="15"/>
  <c r="X90" i="15"/>
  <c r="U337" i="15"/>
  <c r="AL438" i="15"/>
  <c r="W493" i="15"/>
  <c r="AB544" i="15"/>
  <c r="AA547" i="15"/>
  <c r="AC84" i="15"/>
  <c r="AB112" i="15"/>
  <c r="AA513" i="15"/>
  <c r="W656" i="15"/>
  <c r="V724" i="15"/>
  <c r="X733" i="15"/>
  <c r="V807" i="15"/>
  <c r="AC915" i="15"/>
  <c r="AC44" i="15"/>
  <c r="AL218" i="15"/>
  <c r="Y160" i="15"/>
  <c r="AC476" i="15"/>
  <c r="Y576" i="15"/>
  <c r="Y683" i="15"/>
  <c r="U872" i="15"/>
  <c r="AA925" i="15"/>
  <c r="AA36" i="15"/>
  <c r="Y170" i="15"/>
  <c r="AC256" i="15"/>
  <c r="W397" i="15"/>
  <c r="Y549" i="15"/>
  <c r="X629" i="15"/>
  <c r="Y836" i="15"/>
  <c r="X905" i="15"/>
  <c r="AA947" i="15"/>
  <c r="Y1036" i="15"/>
  <c r="AA60" i="15"/>
  <c r="U88" i="15"/>
  <c r="AB928" i="15"/>
  <c r="X21" i="15"/>
  <c r="AB48" i="15"/>
  <c r="AC310" i="15"/>
  <c r="AC356" i="15"/>
  <c r="Y414" i="15"/>
  <c r="Y742" i="15"/>
  <c r="V862" i="15"/>
  <c r="AL879" i="15"/>
  <c r="Y476" i="15"/>
  <c r="AL477" i="15"/>
  <c r="AA683" i="15"/>
  <c r="AL872" i="15"/>
  <c r="AC139" i="15"/>
  <c r="AA170" i="15"/>
  <c r="AA241" i="15"/>
  <c r="AC397" i="15"/>
  <c r="AA549" i="15"/>
  <c r="V629" i="15"/>
  <c r="U836" i="15"/>
  <c r="AL905" i="15"/>
  <c r="AC1036" i="15"/>
  <c r="AL88" i="15"/>
  <c r="AL928" i="15"/>
  <c r="AA310" i="15"/>
  <c r="Y356" i="15"/>
  <c r="V408" i="15"/>
  <c r="X414" i="15"/>
  <c r="AL742" i="15"/>
  <c r="X839" i="15"/>
  <c r="AA982" i="15"/>
  <c r="AA997" i="15"/>
  <c r="Y88" i="15"/>
  <c r="U21" i="15"/>
  <c r="AB742" i="15"/>
  <c r="AL839" i="15"/>
  <c r="Y862" i="15"/>
  <c r="Y879" i="15"/>
  <c r="AC982" i="15"/>
  <c r="W821" i="15"/>
  <c r="AA356" i="15"/>
  <c r="W862" i="15"/>
  <c r="X255" i="15"/>
  <c r="AL255" i="15"/>
  <c r="Y255" i="15"/>
  <c r="AA255" i="15"/>
  <c r="U255" i="15"/>
  <c r="W255" i="15"/>
  <c r="V255" i="15"/>
  <c r="AC255" i="15"/>
  <c r="U326" i="15"/>
  <c r="AB326" i="15"/>
  <c r="AL326" i="15"/>
  <c r="V326" i="15"/>
  <c r="W326" i="15"/>
  <c r="Y326" i="15"/>
  <c r="AA326" i="15"/>
  <c r="AC326" i="15"/>
  <c r="V481" i="15"/>
  <c r="AC481" i="15"/>
  <c r="AA481" i="15"/>
  <c r="X481" i="15"/>
  <c r="AB481" i="15"/>
  <c r="Y481" i="15"/>
  <c r="W481" i="15"/>
  <c r="U20" i="15"/>
  <c r="X80" i="15"/>
  <c r="V109" i="15"/>
  <c r="Y132" i="15"/>
  <c r="AB132" i="15"/>
  <c r="AL140" i="15"/>
  <c r="V431" i="15"/>
  <c r="U853" i="15"/>
  <c r="AC399" i="15"/>
  <c r="V339" i="15"/>
  <c r="AL339" i="15"/>
  <c r="U339" i="15"/>
  <c r="Y339" i="15"/>
  <c r="AB339" i="15"/>
  <c r="AA339" i="15"/>
  <c r="X339" i="15"/>
  <c r="W339" i="15"/>
  <c r="X651" i="15"/>
  <c r="W651" i="15"/>
  <c r="Y651" i="15"/>
  <c r="AA651" i="15"/>
  <c r="AC651" i="15"/>
  <c r="AL651" i="15"/>
  <c r="AB651" i="15"/>
  <c r="V208" i="15"/>
  <c r="AA208" i="15"/>
  <c r="U208" i="15"/>
  <c r="X208" i="15"/>
  <c r="AL208" i="15"/>
  <c r="Y208" i="15"/>
  <c r="W208" i="15"/>
  <c r="AB208" i="15"/>
  <c r="X488" i="15"/>
  <c r="AA488" i="15"/>
  <c r="Y488" i="15"/>
  <c r="AL488" i="15"/>
  <c r="U488" i="15"/>
  <c r="V488" i="15"/>
  <c r="AC488" i="15"/>
  <c r="W488" i="15"/>
  <c r="W865" i="15"/>
  <c r="U865" i="15"/>
  <c r="V865" i="15"/>
  <c r="X865" i="15"/>
  <c r="AL865" i="15"/>
  <c r="Y865" i="15"/>
  <c r="AB865" i="15"/>
  <c r="AC865" i="15"/>
  <c r="V227" i="15"/>
  <c r="AB227" i="15"/>
  <c r="U227" i="15"/>
  <c r="Y227" i="15"/>
  <c r="AL227" i="15"/>
  <c r="AA227" i="15"/>
  <c r="X227" i="15"/>
  <c r="W227" i="15"/>
  <c r="U649" i="15"/>
  <c r="AL649" i="15"/>
  <c r="AC649" i="15"/>
  <c r="AB649" i="15"/>
  <c r="W649" i="15"/>
  <c r="X649" i="15"/>
  <c r="V649" i="15"/>
  <c r="Y649" i="15"/>
  <c r="V59" i="15"/>
  <c r="W59" i="15"/>
  <c r="AB59" i="15"/>
  <c r="U59" i="15"/>
  <c r="Y59" i="15"/>
  <c r="AA59" i="15"/>
  <c r="X59" i="15"/>
  <c r="AC59" i="15"/>
  <c r="AB20" i="15"/>
  <c r="W80" i="15"/>
  <c r="AL80" i="15"/>
  <c r="X109" i="15"/>
  <c r="AC132" i="15"/>
  <c r="X140" i="15"/>
  <c r="AB140" i="15"/>
  <c r="Y752" i="15"/>
  <c r="AC208" i="15"/>
  <c r="V387" i="15"/>
  <c r="AC387" i="15"/>
  <c r="Y387" i="15"/>
  <c r="U387" i="15"/>
  <c r="AB387" i="15"/>
  <c r="X387" i="15"/>
  <c r="W387" i="15"/>
  <c r="AA387" i="15"/>
  <c r="AB556" i="15"/>
  <c r="AL556" i="15"/>
  <c r="AA556" i="15"/>
  <c r="W153" i="15"/>
  <c r="AB153" i="15"/>
  <c r="AC153" i="15"/>
  <c r="X153" i="15"/>
  <c r="U153" i="15"/>
  <c r="AL504" i="15"/>
  <c r="W504" i="15"/>
  <c r="X504" i="15"/>
  <c r="Y504" i="15"/>
  <c r="V504" i="15"/>
  <c r="AA504" i="15"/>
  <c r="AB504" i="15"/>
  <c r="AC504" i="15"/>
  <c r="AA562" i="15"/>
  <c r="AC562" i="15"/>
  <c r="AB562" i="15"/>
  <c r="Y562" i="15"/>
  <c r="X562" i="15"/>
  <c r="U562" i="15"/>
  <c r="V562" i="15"/>
  <c r="W562" i="15"/>
  <c r="AB264" i="15"/>
  <c r="X264" i="15"/>
  <c r="Y264" i="15"/>
  <c r="V264" i="15"/>
  <c r="W264" i="15"/>
  <c r="AA264" i="15"/>
  <c r="AC602" i="15"/>
  <c r="AB602" i="15"/>
  <c r="Y602" i="15"/>
  <c r="U602" i="15"/>
  <c r="X602" i="15"/>
  <c r="AL602" i="15"/>
  <c r="W602" i="15"/>
  <c r="AA602" i="15"/>
  <c r="AL138" i="15"/>
  <c r="W138" i="15"/>
  <c r="V283" i="15"/>
  <c r="AA283" i="15"/>
  <c r="AB283" i="15"/>
  <c r="X283" i="15"/>
  <c r="AL283" i="15"/>
  <c r="Y283" i="15"/>
  <c r="W283" i="15"/>
  <c r="U283" i="15"/>
  <c r="U518" i="15"/>
  <c r="V518" i="15"/>
  <c r="AA518" i="15"/>
  <c r="AB518" i="15"/>
  <c r="AC518" i="15"/>
  <c r="X518" i="15"/>
  <c r="AL518" i="15"/>
  <c r="Y518" i="15"/>
  <c r="U769" i="15"/>
  <c r="AL769" i="15"/>
  <c r="AC769" i="15"/>
  <c r="V769" i="15"/>
  <c r="AA769" i="15"/>
  <c r="X769" i="15"/>
  <c r="W769" i="15"/>
  <c r="AB769" i="15"/>
  <c r="V325" i="15"/>
  <c r="X325" i="15"/>
  <c r="AA325" i="15"/>
  <c r="Y325" i="15"/>
  <c r="AL325" i="15"/>
  <c r="AC325" i="15"/>
  <c r="AB325" i="15"/>
  <c r="U325" i="15"/>
  <c r="U521" i="15"/>
  <c r="AB521" i="15"/>
  <c r="Y521" i="15"/>
  <c r="AC521" i="15"/>
  <c r="X521" i="15"/>
  <c r="AA521" i="15"/>
  <c r="AL521" i="15"/>
  <c r="X893" i="15"/>
  <c r="AL893" i="15"/>
  <c r="W965" i="15"/>
  <c r="V965" i="15"/>
  <c r="Y965" i="15"/>
  <c r="AA965" i="15"/>
  <c r="AL965" i="15"/>
  <c r="U965" i="15"/>
  <c r="AC965" i="15"/>
  <c r="AB965" i="15"/>
  <c r="AL850" i="15"/>
  <c r="AB850" i="15"/>
  <c r="AC850" i="15"/>
  <c r="W850" i="15"/>
  <c r="U850" i="15"/>
  <c r="AA850" i="15"/>
  <c r="V850" i="15"/>
  <c r="X850" i="15"/>
  <c r="AL171" i="15"/>
  <c r="AA171" i="15"/>
  <c r="AL676" i="15"/>
  <c r="Y676" i="15"/>
  <c r="AA676" i="15"/>
  <c r="AC676" i="15"/>
  <c r="W676" i="15"/>
  <c r="AB676" i="15"/>
  <c r="U676" i="15"/>
  <c r="V676" i="15"/>
  <c r="V639" i="15"/>
  <c r="AL639" i="15"/>
  <c r="W639" i="15"/>
  <c r="Y639" i="15"/>
  <c r="AA639" i="15"/>
  <c r="U639" i="15"/>
  <c r="AB639" i="15"/>
  <c r="AA333" i="15"/>
  <c r="Y333" i="15"/>
  <c r="AL333" i="15"/>
  <c r="AC333" i="15"/>
  <c r="W333" i="15"/>
  <c r="AB333" i="15"/>
  <c r="V333" i="15"/>
  <c r="X333" i="15"/>
  <c r="U759" i="15"/>
  <c r="X759" i="15"/>
  <c r="Y759" i="15"/>
  <c r="AA759" i="15"/>
  <c r="AL759" i="15"/>
  <c r="W759" i="15"/>
  <c r="AB759" i="15"/>
  <c r="W1014" i="15"/>
  <c r="V1014" i="15"/>
  <c r="AC1014" i="15"/>
  <c r="AA1014" i="15"/>
  <c r="AL1014" i="15"/>
  <c r="Y1014" i="15"/>
  <c r="X1014" i="15"/>
  <c r="AB1014" i="15"/>
  <c r="AC996" i="15"/>
  <c r="AL996" i="15"/>
  <c r="AB996" i="15"/>
  <c r="W996" i="15"/>
  <c r="V996" i="15"/>
  <c r="U996" i="15"/>
  <c r="X996" i="15"/>
  <c r="Y996" i="15"/>
  <c r="AA20" i="15"/>
  <c r="AA80" i="15"/>
  <c r="AB109" i="15"/>
  <c r="AA132" i="15"/>
  <c r="Y140" i="15"/>
  <c r="AB160" i="15"/>
  <c r="U263" i="15"/>
  <c r="U556" i="15"/>
  <c r="AC283" i="15"/>
  <c r="U481" i="15"/>
  <c r="AL907" i="15"/>
  <c r="X326" i="15"/>
  <c r="Y769" i="15"/>
  <c r="Y189" i="15"/>
  <c r="U189" i="15"/>
  <c r="AC189" i="15"/>
  <c r="X189" i="15"/>
  <c r="W189" i="15"/>
  <c r="AA189" i="15"/>
  <c r="AL189" i="15"/>
  <c r="V189" i="15"/>
  <c r="AB527" i="15"/>
  <c r="AL527" i="15"/>
  <c r="Y527" i="15"/>
  <c r="U150" i="15"/>
  <c r="V150" i="15"/>
  <c r="AB150" i="15"/>
  <c r="X150" i="15"/>
  <c r="AC150" i="15"/>
  <c r="AL150" i="15"/>
  <c r="Y150" i="15"/>
  <c r="W150" i="15"/>
  <c r="AC431" i="15"/>
  <c r="U431" i="15"/>
  <c r="AA431" i="15"/>
  <c r="AB431" i="15"/>
  <c r="AL431" i="15"/>
  <c r="W431" i="15"/>
  <c r="Y431" i="15"/>
  <c r="AA694" i="15"/>
  <c r="AL694" i="15"/>
  <c r="U694" i="15"/>
  <c r="V694" i="15"/>
  <c r="Y694" i="15"/>
  <c r="W694" i="15"/>
  <c r="AL77" i="15"/>
  <c r="Y77" i="15"/>
  <c r="Y408" i="15"/>
  <c r="AC408" i="15"/>
  <c r="AA408" i="15"/>
  <c r="AB408" i="15"/>
  <c r="U408" i="15"/>
  <c r="X408" i="15"/>
  <c r="AL408" i="15"/>
  <c r="AL367" i="15"/>
  <c r="V367" i="15"/>
  <c r="AC367" i="15"/>
  <c r="AA766" i="15"/>
  <c r="V766" i="15"/>
  <c r="W766" i="15"/>
  <c r="X766" i="15"/>
  <c r="Y766" i="15"/>
  <c r="AB766" i="15"/>
  <c r="U766" i="15"/>
  <c r="AL62" i="15"/>
  <c r="Y62" i="15"/>
  <c r="X346" i="15"/>
  <c r="AA346" i="15"/>
  <c r="Y346" i="15"/>
  <c r="AC346" i="15"/>
  <c r="AB346" i="15"/>
  <c r="AL346" i="15"/>
  <c r="U346" i="15"/>
  <c r="W581" i="15"/>
  <c r="V581" i="15"/>
  <c r="AA581" i="15"/>
  <c r="Y581" i="15"/>
  <c r="X581" i="15"/>
  <c r="U581" i="15"/>
  <c r="AL581" i="15"/>
  <c r="AC581" i="15"/>
  <c r="AA86" i="15"/>
  <c r="AL86" i="15"/>
  <c r="AC1054" i="15"/>
  <c r="U1054" i="15"/>
  <c r="Y1054" i="15"/>
  <c r="V1054" i="15"/>
  <c r="AA1054" i="15"/>
  <c r="AB1054" i="15"/>
  <c r="AL1054" i="15"/>
  <c r="W1054" i="15"/>
  <c r="X812" i="15"/>
  <c r="V812" i="15"/>
  <c r="AC812" i="15"/>
  <c r="Y812" i="15"/>
  <c r="AA812" i="15"/>
  <c r="AB812" i="15"/>
  <c r="AL812" i="15"/>
  <c r="X1044" i="15"/>
  <c r="AB1044" i="15"/>
  <c r="W1044" i="15"/>
  <c r="AC1044" i="15"/>
  <c r="V1044" i="15"/>
  <c r="AL1044" i="15"/>
  <c r="U1044" i="15"/>
  <c r="AA1044" i="15"/>
  <c r="AA867" i="15"/>
  <c r="AB867" i="15"/>
  <c r="AC867" i="15"/>
  <c r="AL867" i="15"/>
  <c r="X867" i="15"/>
  <c r="V867" i="15"/>
  <c r="U867" i="15"/>
  <c r="Y867" i="15"/>
  <c r="AL939" i="15"/>
  <c r="V939" i="15"/>
  <c r="AL97" i="15"/>
  <c r="W97" i="15"/>
  <c r="AA97" i="15"/>
  <c r="AC97" i="15"/>
  <c r="Y97" i="15"/>
  <c r="X97" i="15"/>
  <c r="V97" i="15"/>
  <c r="Y63" i="15"/>
  <c r="AA63" i="15"/>
  <c r="AL63" i="15"/>
  <c r="X63" i="15"/>
  <c r="W63" i="15"/>
  <c r="AB63" i="15"/>
  <c r="V63" i="15"/>
  <c r="U63" i="15"/>
  <c r="AB586" i="15"/>
  <c r="Y586" i="15"/>
  <c r="X586" i="15"/>
  <c r="U586" i="15"/>
  <c r="AL586" i="15"/>
  <c r="V586" i="15"/>
  <c r="AA586" i="15"/>
  <c r="AC586" i="15"/>
  <c r="AA937" i="15"/>
  <c r="AL937" i="15"/>
  <c r="AC937" i="15"/>
  <c r="U937" i="15"/>
  <c r="Y937" i="15"/>
  <c r="X937" i="15"/>
  <c r="W937" i="15"/>
  <c r="V937" i="15"/>
  <c r="AC20" i="15"/>
  <c r="Y80" i="15"/>
  <c r="U109" i="15"/>
  <c r="W109" i="15"/>
  <c r="X132" i="15"/>
  <c r="AC140" i="15"/>
  <c r="V153" i="15"/>
  <c r="X556" i="15"/>
  <c r="AC339" i="15"/>
  <c r="AL481" i="15"/>
  <c r="U97" i="15"/>
  <c r="AL387" i="15"/>
  <c r="AB581" i="15"/>
  <c r="AC454" i="15"/>
  <c r="W454" i="15"/>
  <c r="AB454" i="15"/>
  <c r="Y454" i="15"/>
  <c r="AA454" i="15"/>
  <c r="Y263" i="15"/>
  <c r="V263" i="15"/>
  <c r="AC263" i="15"/>
  <c r="AA263" i="15"/>
  <c r="X263" i="15"/>
  <c r="AL263" i="15"/>
  <c r="U625" i="15"/>
  <c r="AL625" i="15"/>
  <c r="AC625" i="15"/>
  <c r="W625" i="15"/>
  <c r="AB625" i="15"/>
  <c r="V625" i="15"/>
  <c r="X625" i="15"/>
  <c r="Y625" i="15"/>
  <c r="U752" i="15"/>
  <c r="V752" i="15"/>
  <c r="AA752" i="15"/>
  <c r="W752" i="15"/>
  <c r="AB752" i="15"/>
  <c r="X752" i="15"/>
  <c r="Y172" i="15"/>
  <c r="AL172" i="15"/>
  <c r="V172" i="15"/>
  <c r="AA172" i="15"/>
  <c r="X172" i="15"/>
  <c r="AC172" i="15"/>
  <c r="AB172" i="15"/>
  <c r="U172" i="15"/>
  <c r="X448" i="15"/>
  <c r="AL448" i="15"/>
  <c r="AC448" i="15"/>
  <c r="U448" i="15"/>
  <c r="AA448" i="15"/>
  <c r="Y448" i="15"/>
  <c r="W448" i="15"/>
  <c r="V448" i="15"/>
  <c r="AL674" i="15"/>
  <c r="V674" i="15"/>
  <c r="Y244" i="15"/>
  <c r="AB244" i="15"/>
  <c r="AC244" i="15"/>
  <c r="W244" i="15"/>
  <c r="U244" i="15"/>
  <c r="AL244" i="15"/>
  <c r="X244" i="15"/>
  <c r="AA244" i="15"/>
  <c r="U412" i="15"/>
  <c r="W412" i="15"/>
  <c r="V412" i="15"/>
  <c r="X412" i="15"/>
  <c r="AL412" i="15"/>
  <c r="Y412" i="15"/>
  <c r="AC412" i="15"/>
  <c r="AB412" i="15"/>
  <c r="AL653" i="15"/>
  <c r="X653" i="15"/>
  <c r="AB653" i="15"/>
  <c r="AA653" i="15"/>
  <c r="V653" i="15"/>
  <c r="U653" i="15"/>
  <c r="W653" i="15"/>
  <c r="AC653" i="15"/>
  <c r="Y900" i="15"/>
  <c r="X900" i="15"/>
  <c r="U900" i="15"/>
  <c r="AL900" i="15"/>
  <c r="AC900" i="15"/>
  <c r="AB900" i="15"/>
  <c r="V900" i="15"/>
  <c r="AA900" i="15"/>
  <c r="AL841" i="15"/>
  <c r="Y841" i="15"/>
  <c r="AA841" i="15"/>
  <c r="AB841" i="15"/>
  <c r="AC841" i="15"/>
  <c r="U841" i="15"/>
  <c r="V841" i="15"/>
  <c r="X841" i="15"/>
  <c r="AC991" i="15"/>
  <c r="AL991" i="15"/>
  <c r="AL888" i="15"/>
  <c r="AC888" i="15"/>
  <c r="X888" i="15"/>
  <c r="Y888" i="15"/>
  <c r="AA888" i="15"/>
  <c r="W888" i="15"/>
  <c r="U888" i="15"/>
  <c r="AB888" i="15"/>
  <c r="AL1031" i="15"/>
  <c r="U1031" i="15"/>
  <c r="Y1031" i="15"/>
  <c r="X1031" i="15"/>
  <c r="AB1031" i="15"/>
  <c r="AA1031" i="15"/>
  <c r="AC1031" i="15"/>
  <c r="V1031" i="15"/>
  <c r="AC550" i="15"/>
  <c r="W550" i="15"/>
  <c r="Y550" i="15"/>
  <c r="AB550" i="15"/>
  <c r="AA550" i="15"/>
  <c r="U550" i="15"/>
  <c r="X550" i="15"/>
  <c r="V550" i="15"/>
  <c r="U160" i="15"/>
  <c r="AA160" i="15"/>
  <c r="V160" i="15"/>
  <c r="AL160" i="15"/>
  <c r="AC160" i="15"/>
  <c r="X160" i="15"/>
  <c r="AC1000" i="15"/>
  <c r="AB1000" i="15"/>
  <c r="W1000" i="15"/>
  <c r="V1000" i="15"/>
  <c r="AA1000" i="15"/>
  <c r="AL1000" i="15"/>
  <c r="U1000" i="15"/>
  <c r="U934" i="15"/>
  <c r="AA934" i="15"/>
  <c r="AC934" i="15"/>
  <c r="Y934" i="15"/>
  <c r="AL934" i="15"/>
  <c r="X934" i="15"/>
  <c r="W934" i="15"/>
  <c r="V934" i="15"/>
  <c r="AL520" i="15"/>
  <c r="U520" i="15"/>
  <c r="AB520" i="15"/>
  <c r="AC520" i="15"/>
  <c r="W520" i="15"/>
  <c r="V520" i="15"/>
  <c r="Y520" i="15"/>
  <c r="AA520" i="15"/>
  <c r="AC868" i="15"/>
  <c r="W868" i="15"/>
  <c r="AL868" i="15"/>
  <c r="X868" i="15"/>
  <c r="V868" i="15"/>
  <c r="U868" i="15"/>
  <c r="AA868" i="15"/>
  <c r="AB868" i="15"/>
  <c r="W381" i="15"/>
  <c r="V381" i="15"/>
  <c r="AB381" i="15"/>
  <c r="AC381" i="15"/>
  <c r="AA381" i="15"/>
  <c r="Y381" i="15"/>
  <c r="AL381" i="15"/>
  <c r="X381" i="15"/>
  <c r="X284" i="15"/>
  <c r="W284" i="15"/>
  <c r="U284" i="15"/>
  <c r="AA284" i="15"/>
  <c r="AL284" i="15"/>
  <c r="AC284" i="15"/>
  <c r="V284" i="15"/>
  <c r="AL20" i="15"/>
  <c r="V80" i="15"/>
  <c r="AC109" i="15"/>
  <c r="V132" i="15"/>
  <c r="AA140" i="15"/>
  <c r="AA153" i="15"/>
  <c r="U264" i="15"/>
  <c r="AB284" i="15"/>
  <c r="V651" i="15"/>
  <c r="V888" i="15"/>
  <c r="V346" i="15"/>
  <c r="AA150" i="15"/>
  <c r="X520" i="15"/>
  <c r="AB937" i="15"/>
  <c r="AB97" i="15"/>
  <c r="Y20" i="15"/>
  <c r="X20" i="15"/>
  <c r="U80" i="15"/>
  <c r="Y109" i="15"/>
  <c r="U132" i="15"/>
  <c r="V140" i="15"/>
  <c r="Y153" i="15"/>
  <c r="AC264" i="15"/>
  <c r="U651" i="15"/>
  <c r="AC759" i="15"/>
  <c r="AA996" i="15"/>
  <c r="X1054" i="15"/>
  <c r="W346" i="15"/>
  <c r="AL550" i="15"/>
  <c r="AL59" i="15"/>
  <c r="W521" i="15"/>
  <c r="AC639" i="15"/>
  <c r="W508" i="15"/>
  <c r="X508" i="15"/>
  <c r="V508" i="15"/>
  <c r="Y508" i="15"/>
  <c r="AA508" i="15"/>
  <c r="AL508" i="15"/>
  <c r="AB508" i="15"/>
  <c r="AC508" i="15"/>
  <c r="AL153" i="15"/>
  <c r="AL264" i="15"/>
  <c r="V759" i="15"/>
  <c r="W841" i="15"/>
  <c r="X1000" i="15"/>
  <c r="AL87" i="15"/>
  <c r="AL562" i="15"/>
  <c r="AB189" i="15"/>
  <c r="V521" i="15"/>
  <c r="AA865" i="15"/>
  <c r="W172" i="15"/>
  <c r="AB255" i="15"/>
  <c r="X639" i="15"/>
  <c r="V927" i="15"/>
  <c r="AA42" i="15"/>
  <c r="AL42" i="15"/>
  <c r="AC229" i="15"/>
  <c r="U310" i="15"/>
  <c r="AL356" i="15"/>
  <c r="AB414" i="15"/>
  <c r="AB862" i="15"/>
  <c r="X42" i="15"/>
  <c r="AA229" i="15"/>
  <c r="Y229" i="15"/>
  <c r="AL310" i="15"/>
  <c r="AL862" i="15"/>
  <c r="U42" i="15"/>
  <c r="AB229" i="15"/>
  <c r="AB310" i="15"/>
  <c r="Y42" i="15"/>
  <c r="X229" i="15"/>
  <c r="X310" i="15"/>
  <c r="AA862" i="15"/>
  <c r="U334" i="15"/>
  <c r="X694" i="15"/>
  <c r="U454" i="15"/>
  <c r="AB694" i="15"/>
  <c r="U812" i="15"/>
  <c r="AA846" i="15"/>
  <c r="V853" i="15"/>
  <c r="AC440" i="15"/>
  <c r="W293" i="15"/>
  <c r="X454" i="15"/>
  <c r="AL454" i="15"/>
  <c r="AC694" i="15"/>
  <c r="W812" i="15"/>
  <c r="AL1020" i="15"/>
  <c r="AL55" i="15"/>
  <c r="AL335" i="15"/>
  <c r="AA473" i="15"/>
  <c r="AB758" i="15"/>
  <c r="V81" i="15"/>
  <c r="AL81" i="15"/>
  <c r="Y163" i="15"/>
  <c r="U404" i="15"/>
  <c r="AB89" i="15"/>
  <c r="V443" i="15"/>
  <c r="AA749" i="15"/>
  <c r="Y39" i="15"/>
  <c r="X198" i="15"/>
  <c r="W267" i="15"/>
  <c r="U505" i="15"/>
  <c r="AL331" i="15"/>
  <c r="AB331" i="15"/>
  <c r="AB200" i="15"/>
  <c r="V200" i="15"/>
  <c r="AA200" i="15"/>
  <c r="Y200" i="15"/>
  <c r="X200" i="15"/>
  <c r="AL200" i="15"/>
  <c r="U200" i="15"/>
  <c r="AC200" i="15"/>
  <c r="AC548" i="15"/>
  <c r="AB548" i="15"/>
  <c r="Y548" i="15"/>
  <c r="X548" i="15"/>
  <c r="U548" i="15"/>
  <c r="AL548" i="15"/>
  <c r="W548" i="15"/>
  <c r="AA548" i="15"/>
  <c r="W72" i="15"/>
  <c r="V72" i="15"/>
  <c r="AC72" i="15"/>
  <c r="Y72" i="15"/>
  <c r="X72" i="15"/>
  <c r="U72" i="15"/>
  <c r="AA72" i="15"/>
  <c r="W167" i="15"/>
  <c r="AA167" i="15"/>
  <c r="Y167" i="15"/>
  <c r="AB167" i="15"/>
  <c r="U167" i="15"/>
  <c r="AL167" i="15"/>
  <c r="X167" i="15"/>
  <c r="V167" i="15"/>
  <c r="AA204" i="15"/>
  <c r="Y204" i="15"/>
  <c r="X204" i="15"/>
  <c r="AC204" i="15"/>
  <c r="U204" i="15"/>
  <c r="AL204" i="15"/>
  <c r="W204" i="15"/>
  <c r="AB204" i="15"/>
  <c r="W391" i="15"/>
  <c r="V391" i="15"/>
  <c r="Y838" i="15"/>
  <c r="AA838" i="15"/>
  <c r="V838" i="15"/>
  <c r="X838" i="15"/>
  <c r="AL838" i="15"/>
  <c r="AB838" i="15"/>
  <c r="AC838" i="15"/>
  <c r="W838" i="15"/>
  <c r="AC919" i="15"/>
  <c r="AA919" i="15"/>
  <c r="U919" i="15"/>
  <c r="Y919" i="15"/>
  <c r="AL919" i="15"/>
  <c r="X919" i="15"/>
  <c r="AB919" i="15"/>
  <c r="W919" i="15"/>
  <c r="Y949" i="15"/>
  <c r="X949" i="15"/>
  <c r="AC949" i="15"/>
  <c r="AB949" i="15"/>
  <c r="W949" i="15"/>
  <c r="V949" i="15"/>
  <c r="AL949" i="15"/>
  <c r="AA949" i="15"/>
  <c r="Y152" i="15"/>
  <c r="X152" i="15"/>
  <c r="AA152" i="15"/>
  <c r="V152" i="15"/>
  <c r="AC152" i="15"/>
  <c r="AL152" i="15"/>
  <c r="W152" i="15"/>
  <c r="AB152" i="15"/>
  <c r="AB660" i="15"/>
  <c r="X660" i="15"/>
  <c r="U660" i="15"/>
  <c r="V660" i="15"/>
  <c r="AL660" i="15"/>
  <c r="Y660" i="15"/>
  <c r="AA660" i="15"/>
  <c r="AC660" i="15"/>
  <c r="AB993" i="15"/>
  <c r="W993" i="15"/>
  <c r="V993" i="15"/>
  <c r="U993" i="15"/>
  <c r="AA993" i="15"/>
  <c r="AL993" i="15"/>
  <c r="Y993" i="15"/>
  <c r="X993" i="15"/>
  <c r="AL882" i="15"/>
  <c r="Y882" i="15"/>
  <c r="U882" i="15"/>
  <c r="AA882" i="15"/>
  <c r="V882" i="15"/>
  <c r="W882" i="15"/>
  <c r="AC882" i="15"/>
  <c r="AB882" i="15"/>
  <c r="Y81" i="15"/>
  <c r="W89" i="15"/>
  <c r="AL89" i="15"/>
  <c r="AL163" i="15"/>
  <c r="U198" i="15"/>
  <c r="X267" i="15"/>
  <c r="Y335" i="15"/>
  <c r="AB395" i="15"/>
  <c r="AB404" i="15"/>
  <c r="U473" i="15"/>
  <c r="AA505" i="15"/>
  <c r="AB72" i="15"/>
  <c r="AC167" i="15"/>
  <c r="AL747" i="15"/>
  <c r="AC609" i="15"/>
  <c r="U949" i="15"/>
  <c r="AB436" i="15"/>
  <c r="AC436" i="15"/>
  <c r="AL436" i="15"/>
  <c r="V436" i="15"/>
  <c r="W436" i="15"/>
  <c r="X436" i="15"/>
  <c r="AA436" i="15"/>
  <c r="U436" i="15"/>
  <c r="V321" i="15"/>
  <c r="AB321" i="15"/>
  <c r="U321" i="15"/>
  <c r="X321" i="15"/>
  <c r="W321" i="15"/>
  <c r="AA321" i="15"/>
  <c r="Y321" i="15"/>
  <c r="AL321" i="15"/>
  <c r="AL480" i="15"/>
  <c r="AC480" i="15"/>
  <c r="U480" i="15"/>
  <c r="AA480" i="15"/>
  <c r="AB480" i="15"/>
  <c r="Y480" i="15"/>
  <c r="W480" i="15"/>
  <c r="V480" i="15"/>
  <c r="U852" i="15"/>
  <c r="Y852" i="15"/>
  <c r="AA852" i="15"/>
  <c r="AB852" i="15"/>
  <c r="AC852" i="15"/>
  <c r="W852" i="15"/>
  <c r="AL852" i="15"/>
  <c r="X852" i="15"/>
  <c r="X219" i="15"/>
  <c r="W219" i="15"/>
  <c r="V219" i="15"/>
  <c r="AB219" i="15"/>
  <c r="Y219" i="15"/>
  <c r="U219" i="15"/>
  <c r="AL219" i="15"/>
  <c r="AA219" i="15"/>
  <c r="AB644" i="15"/>
  <c r="U644" i="15"/>
  <c r="AC644" i="15"/>
  <c r="Y644" i="15"/>
  <c r="AL644" i="15"/>
  <c r="V644" i="15"/>
  <c r="X644" i="15"/>
  <c r="W644" i="15"/>
  <c r="AA277" i="15"/>
  <c r="V277" i="15"/>
  <c r="Y277" i="15"/>
  <c r="W277" i="15"/>
  <c r="AB277" i="15"/>
  <c r="AC277" i="15"/>
  <c r="AL277" i="15"/>
  <c r="X277" i="15"/>
  <c r="Y1057" i="15"/>
  <c r="AL1057" i="15"/>
  <c r="X1057" i="15"/>
  <c r="AB1057" i="15"/>
  <c r="W1057" i="15"/>
  <c r="AA1057" i="15"/>
  <c r="U1057" i="15"/>
  <c r="V1057" i="15"/>
  <c r="V845" i="15"/>
  <c r="X845" i="15"/>
  <c r="AL845" i="15"/>
  <c r="Y845" i="15"/>
  <c r="AA845" i="15"/>
  <c r="AB845" i="15"/>
  <c r="AC845" i="15"/>
  <c r="W845" i="15"/>
  <c r="Y443" i="15"/>
  <c r="W443" i="15"/>
  <c r="X507" i="15"/>
  <c r="V507" i="15"/>
  <c r="W507" i="15"/>
  <c r="U507" i="15"/>
  <c r="AA507" i="15"/>
  <c r="AL507" i="15"/>
  <c r="AB507" i="15"/>
  <c r="Y507" i="15"/>
  <c r="AL860" i="15"/>
  <c r="X860" i="15"/>
  <c r="V860" i="15"/>
  <c r="U860" i="15"/>
  <c r="Y860" i="15"/>
  <c r="AA860" i="15"/>
  <c r="AB860" i="15"/>
  <c r="AC860" i="15"/>
  <c r="AL429" i="15"/>
  <c r="Y429" i="15"/>
  <c r="AC81" i="15"/>
  <c r="Y89" i="15"/>
  <c r="X142" i="15"/>
  <c r="V163" i="15"/>
  <c r="AB163" i="15"/>
  <c r="AL198" i="15"/>
  <c r="AL267" i="15"/>
  <c r="X335" i="15"/>
  <c r="AB391" i="15"/>
  <c r="AC404" i="15"/>
  <c r="X443" i="15"/>
  <c r="AB473" i="15"/>
  <c r="AC751" i="15"/>
  <c r="AB881" i="15"/>
  <c r="AL72" i="15"/>
  <c r="AC250" i="15"/>
  <c r="AC321" i="15"/>
  <c r="Y436" i="15"/>
  <c r="V852" i="15"/>
  <c r="V379" i="15"/>
  <c r="AC379" i="15"/>
  <c r="Y379" i="15"/>
  <c r="U379" i="15"/>
  <c r="AB379" i="15"/>
  <c r="X379" i="15"/>
  <c r="AL379" i="15"/>
  <c r="W379" i="15"/>
  <c r="Y773" i="15"/>
  <c r="AB773" i="15"/>
  <c r="AC773" i="15"/>
  <c r="V773" i="15"/>
  <c r="W773" i="15"/>
  <c r="AL773" i="15"/>
  <c r="X773" i="15"/>
  <c r="U773" i="15"/>
  <c r="AL395" i="15"/>
  <c r="AC395" i="15"/>
  <c r="Y892" i="15"/>
  <c r="X892" i="15"/>
  <c r="AA892" i="15"/>
  <c r="V892" i="15"/>
  <c r="W892" i="15"/>
  <c r="U892" i="15"/>
  <c r="AB892" i="15"/>
  <c r="AC892" i="15"/>
  <c r="U81" i="15"/>
  <c r="X89" i="15"/>
  <c r="AA163" i="15"/>
  <c r="AC198" i="15"/>
  <c r="U267" i="15"/>
  <c r="U335" i="15"/>
  <c r="U391" i="15"/>
  <c r="Y395" i="15"/>
  <c r="Y404" i="15"/>
  <c r="AA443" i="15"/>
  <c r="AC473" i="15"/>
  <c r="W505" i="15"/>
  <c r="U751" i="15"/>
  <c r="AA379" i="15"/>
  <c r="AB630" i="15"/>
  <c r="W630" i="15"/>
  <c r="X630" i="15"/>
  <c r="U630" i="15"/>
  <c r="AL630" i="15"/>
  <c r="V630" i="15"/>
  <c r="AA630" i="15"/>
  <c r="AC630" i="15"/>
  <c r="V316" i="15"/>
  <c r="AB316" i="15"/>
  <c r="AL316" i="15"/>
  <c r="W316" i="15"/>
  <c r="U316" i="15"/>
  <c r="X316" i="15"/>
  <c r="Y316" i="15"/>
  <c r="AC316" i="15"/>
  <c r="AL758" i="15"/>
  <c r="X758" i="15"/>
  <c r="V758" i="15"/>
  <c r="AA758" i="15"/>
  <c r="U758" i="15"/>
  <c r="W758" i="15"/>
  <c r="AC758" i="15"/>
  <c r="W338" i="15"/>
  <c r="Y338" i="15"/>
  <c r="AL338" i="15"/>
  <c r="AC338" i="15"/>
  <c r="X338" i="15"/>
  <c r="AA338" i="15"/>
  <c r="U338" i="15"/>
  <c r="V338" i="15"/>
  <c r="X761" i="15"/>
  <c r="AL761" i="15"/>
  <c r="AC761" i="15"/>
  <c r="V761" i="15"/>
  <c r="AA761" i="15"/>
  <c r="Y761" i="15"/>
  <c r="AB761" i="15"/>
  <c r="W761" i="15"/>
  <c r="V320" i="15"/>
  <c r="U320" i="15"/>
  <c r="X320" i="15"/>
  <c r="Y320" i="15"/>
  <c r="AA320" i="15"/>
  <c r="AC320" i="15"/>
  <c r="AL320" i="15"/>
  <c r="AB320" i="15"/>
  <c r="Y1016" i="15"/>
  <c r="AC1016" i="15"/>
  <c r="X1016" i="15"/>
  <c r="AB1016" i="15"/>
  <c r="W1016" i="15"/>
  <c r="V1016" i="15"/>
  <c r="U1016" i="15"/>
  <c r="AA1016" i="15"/>
  <c r="V968" i="15"/>
  <c r="AA968" i="15"/>
  <c r="U968" i="15"/>
  <c r="X968" i="15"/>
  <c r="AL968" i="15"/>
  <c r="AC968" i="15"/>
  <c r="Y968" i="15"/>
  <c r="AB968" i="15"/>
  <c r="AL883" i="15"/>
  <c r="AC883" i="15"/>
  <c r="W883" i="15"/>
  <c r="AA883" i="15"/>
  <c r="V883" i="15"/>
  <c r="Y883" i="15"/>
  <c r="AB883" i="15"/>
  <c r="U883" i="15"/>
  <c r="W926" i="15"/>
  <c r="V926" i="15"/>
  <c r="AL926" i="15"/>
  <c r="AA926" i="15"/>
  <c r="AC926" i="15"/>
  <c r="Y926" i="15"/>
  <c r="U926" i="15"/>
  <c r="X926" i="15"/>
  <c r="V929" i="15"/>
  <c r="U929" i="15"/>
  <c r="AA929" i="15"/>
  <c r="AL929" i="15"/>
  <c r="Y929" i="15"/>
  <c r="X929" i="15"/>
  <c r="AB929" i="15"/>
  <c r="W929" i="15"/>
  <c r="V260" i="15"/>
  <c r="AB260" i="15"/>
  <c r="AA260" i="15"/>
  <c r="AC260" i="15"/>
  <c r="X260" i="15"/>
  <c r="Y260" i="15"/>
  <c r="U260" i="15"/>
  <c r="AL260" i="15"/>
  <c r="AB81" i="15"/>
  <c r="AA89" i="15"/>
  <c r="AC163" i="15"/>
  <c r="AA198" i="15"/>
  <c r="Y198" i="15"/>
  <c r="Y267" i="15"/>
  <c r="AA267" i="15"/>
  <c r="AB335" i="15"/>
  <c r="AC391" i="15"/>
  <c r="U395" i="15"/>
  <c r="AL404" i="15"/>
  <c r="AL443" i="15"/>
  <c r="X882" i="15"/>
  <c r="X480" i="15"/>
  <c r="U277" i="15"/>
  <c r="U152" i="15"/>
  <c r="AC219" i="15"/>
  <c r="AL491" i="15"/>
  <c r="AA644" i="15"/>
  <c r="AC993" i="15"/>
  <c r="AB250" i="15"/>
  <c r="Y250" i="15"/>
  <c r="W250" i="15"/>
  <c r="AL250" i="15"/>
  <c r="U250" i="15"/>
  <c r="AA250" i="15"/>
  <c r="V250" i="15"/>
  <c r="W82" i="15"/>
  <c r="U82" i="15"/>
  <c r="AB82" i="15"/>
  <c r="AL82" i="15"/>
  <c r="Y82" i="15"/>
  <c r="X82" i="15"/>
  <c r="V82" i="15"/>
  <c r="AC82" i="15"/>
  <c r="AA423" i="15"/>
  <c r="X423" i="15"/>
  <c r="AL423" i="15"/>
  <c r="Y423" i="15"/>
  <c r="AC423" i="15"/>
  <c r="V423" i="15"/>
  <c r="U423" i="15"/>
  <c r="X133" i="15"/>
  <c r="AA133" i="15"/>
  <c r="V133" i="15"/>
  <c r="AC133" i="15"/>
  <c r="U133" i="15"/>
  <c r="W133" i="15"/>
  <c r="AB133" i="15"/>
  <c r="AL133" i="15"/>
  <c r="AC505" i="15"/>
  <c r="AL505" i="15"/>
  <c r="Y833" i="15"/>
  <c r="W833" i="15"/>
  <c r="U833" i="15"/>
  <c r="AA833" i="15"/>
  <c r="AB833" i="15"/>
  <c r="AL833" i="15"/>
  <c r="AC833" i="15"/>
  <c r="X833" i="15"/>
  <c r="V970" i="15"/>
  <c r="U970" i="15"/>
  <c r="AA970" i="15"/>
  <c r="Y970" i="15"/>
  <c r="AC970" i="15"/>
  <c r="AL970" i="15"/>
  <c r="X970" i="15"/>
  <c r="AB970" i="15"/>
  <c r="V899" i="15"/>
  <c r="U899" i="15"/>
  <c r="AA899" i="15"/>
  <c r="AL899" i="15"/>
  <c r="AC899" i="15"/>
  <c r="Y899" i="15"/>
  <c r="X899" i="15"/>
  <c r="AB899" i="15"/>
  <c r="X131" i="15"/>
  <c r="AA131" i="15"/>
  <c r="AC131" i="15"/>
  <c r="V131" i="15"/>
  <c r="W131" i="15"/>
  <c r="AL131" i="15"/>
  <c r="U131" i="15"/>
  <c r="AB131" i="15"/>
  <c r="Y583" i="15"/>
  <c r="W583" i="15"/>
  <c r="X583" i="15"/>
  <c r="AC583" i="15"/>
  <c r="AB583" i="15"/>
  <c r="U583" i="15"/>
  <c r="V583" i="15"/>
  <c r="AL583" i="15"/>
  <c r="Y473" i="15"/>
  <c r="X473" i="15"/>
  <c r="W81" i="15"/>
  <c r="U89" i="15"/>
  <c r="X163" i="15"/>
  <c r="V198" i="15"/>
  <c r="AB267" i="15"/>
  <c r="AC335" i="15"/>
  <c r="Y391" i="15"/>
  <c r="X395" i="15"/>
  <c r="W473" i="15"/>
  <c r="Y505" i="15"/>
  <c r="X883" i="15"/>
  <c r="W260" i="15"/>
  <c r="W660" i="15"/>
  <c r="U519" i="15"/>
  <c r="AA519" i="15"/>
  <c r="AB519" i="15"/>
  <c r="Y519" i="15"/>
  <c r="AC519" i="15"/>
  <c r="X519" i="15"/>
  <c r="V519" i="15"/>
  <c r="W519" i="15"/>
  <c r="V145" i="15"/>
  <c r="AC145" i="15"/>
  <c r="U145" i="15"/>
  <c r="W145" i="15"/>
  <c r="Y145" i="15"/>
  <c r="AL145" i="15"/>
  <c r="X145" i="15"/>
  <c r="AA145" i="15"/>
  <c r="AL424" i="15"/>
  <c r="Y424" i="15"/>
  <c r="AC424" i="15"/>
  <c r="AA424" i="15"/>
  <c r="AB424" i="15"/>
  <c r="U424" i="15"/>
  <c r="W424" i="15"/>
  <c r="V424" i="15"/>
  <c r="V666" i="15"/>
  <c r="AC666" i="15"/>
  <c r="AL666" i="15"/>
  <c r="AA666" i="15"/>
  <c r="W666" i="15"/>
  <c r="U666" i="15"/>
  <c r="AB666" i="15"/>
  <c r="Y666" i="15"/>
  <c r="AC983" i="15"/>
  <c r="Y983" i="15"/>
  <c r="X983" i="15"/>
  <c r="AB983" i="15"/>
  <c r="W983" i="15"/>
  <c r="V983" i="15"/>
  <c r="U983" i="15"/>
  <c r="AA983" i="15"/>
  <c r="AL881" i="15"/>
  <c r="U881" i="15"/>
  <c r="Y881" i="15"/>
  <c r="X881" i="15"/>
  <c r="AA881" i="15"/>
  <c r="V881" i="15"/>
  <c r="W881" i="15"/>
  <c r="V830" i="15"/>
  <c r="W830" i="15"/>
  <c r="Y830" i="15"/>
  <c r="AC830" i="15"/>
  <c r="AB830" i="15"/>
  <c r="U830" i="15"/>
  <c r="AL830" i="15"/>
  <c r="AA830" i="15"/>
  <c r="Y383" i="15"/>
  <c r="AA383" i="15"/>
  <c r="AB383" i="15"/>
  <c r="X383" i="15"/>
  <c r="U383" i="15"/>
  <c r="AL383" i="15"/>
  <c r="W383" i="15"/>
  <c r="V383" i="15"/>
  <c r="U578" i="15"/>
  <c r="AL578" i="15"/>
  <c r="U344" i="15"/>
  <c r="X344" i="15"/>
  <c r="Y344" i="15"/>
  <c r="AA344" i="15"/>
  <c r="AC344" i="15"/>
  <c r="AL344" i="15"/>
  <c r="AB344" i="15"/>
  <c r="W344" i="15"/>
  <c r="X81" i="15"/>
  <c r="V89" i="15"/>
  <c r="U163" i="15"/>
  <c r="AB198" i="15"/>
  <c r="AC267" i="15"/>
  <c r="AL270" i="15"/>
  <c r="W335" i="15"/>
  <c r="AL391" i="15"/>
  <c r="W395" i="15"/>
  <c r="AB443" i="15"/>
  <c r="AL473" i="15"/>
  <c r="AB505" i="15"/>
  <c r="AA773" i="15"/>
  <c r="W200" i="15"/>
  <c r="V548" i="15"/>
  <c r="U838" i="15"/>
  <c r="AB926" i="15"/>
  <c r="W968" i="15"/>
  <c r="AB423" i="15"/>
  <c r="W860" i="15"/>
  <c r="V919" i="15"/>
  <c r="AA583" i="15"/>
  <c r="AL71" i="15"/>
  <c r="V71" i="15"/>
  <c r="W71" i="15"/>
  <c r="X71" i="15"/>
  <c r="AC71" i="15"/>
  <c r="AA71" i="15"/>
  <c r="AB71" i="15"/>
  <c r="Y71" i="15"/>
  <c r="AL770" i="15"/>
  <c r="Y770" i="15"/>
  <c r="AA609" i="15"/>
  <c r="V609" i="15"/>
  <c r="W609" i="15"/>
  <c r="U609" i="15"/>
  <c r="Y609" i="15"/>
  <c r="AB609" i="15"/>
  <c r="X609" i="15"/>
  <c r="U259" i="15"/>
  <c r="AL259" i="15"/>
  <c r="W259" i="15"/>
  <c r="V259" i="15"/>
  <c r="Y259" i="15"/>
  <c r="AC259" i="15"/>
  <c r="X259" i="15"/>
  <c r="AL54" i="15"/>
  <c r="U54" i="15"/>
  <c r="Y54" i="15"/>
  <c r="AC54" i="15"/>
  <c r="X54" i="15"/>
  <c r="W54" i="15"/>
  <c r="AB54" i="15"/>
  <c r="AA435" i="15"/>
  <c r="W435" i="15"/>
  <c r="AL435" i="15"/>
  <c r="AB435" i="15"/>
  <c r="U500" i="15"/>
  <c r="AB500" i="15"/>
  <c r="AC500" i="15"/>
  <c r="W500" i="15"/>
  <c r="X500" i="15"/>
  <c r="V500" i="15"/>
  <c r="Y500" i="15"/>
  <c r="AL500" i="15"/>
  <c r="AA404" i="15"/>
  <c r="W404" i="15"/>
  <c r="V404" i="15"/>
  <c r="AL39" i="15"/>
  <c r="AC39" i="15"/>
  <c r="AA39" i="15"/>
  <c r="AB39" i="15"/>
  <c r="V39" i="15"/>
  <c r="U39" i="15"/>
  <c r="W39" i="15"/>
  <c r="W751" i="15"/>
  <c r="Y751" i="15"/>
  <c r="AB751" i="15"/>
  <c r="X751" i="15"/>
  <c r="AA751" i="15"/>
  <c r="V751" i="15"/>
  <c r="W749" i="15"/>
  <c r="AC749" i="15"/>
  <c r="AB749" i="15"/>
  <c r="X749" i="15"/>
  <c r="AL749" i="15"/>
  <c r="U749" i="15"/>
  <c r="V749" i="15"/>
  <c r="AA335" i="15"/>
  <c r="X391" i="15"/>
  <c r="AA395" i="15"/>
  <c r="AC443" i="15"/>
  <c r="V505" i="15"/>
  <c r="AB145" i="15"/>
  <c r="W899" i="15"/>
  <c r="AC929" i="15"/>
  <c r="W970" i="15"/>
  <c r="AA316" i="15"/>
  <c r="W423" i="15"/>
  <c r="X666" i="15"/>
  <c r="V54" i="15"/>
  <c r="AA259" i="15"/>
  <c r="AA895" i="15"/>
  <c r="AB1038" i="15"/>
  <c r="X885" i="15"/>
  <c r="U159" i="15"/>
  <c r="AA269" i="15"/>
  <c r="W135" i="15"/>
  <c r="X190" i="15"/>
  <c r="X135" i="15"/>
  <c r="V155" i="15"/>
  <c r="AC192" i="15"/>
  <c r="U136" i="15"/>
  <c r="AL155" i="15"/>
  <c r="AB472" i="15"/>
  <c r="AC390" i="15"/>
  <c r="AA506" i="15"/>
  <c r="Y506" i="15"/>
  <c r="U506" i="15"/>
  <c r="AL506" i="15"/>
  <c r="V506" i="15"/>
  <c r="AB506" i="15"/>
  <c r="AC506" i="15"/>
  <c r="W506" i="15"/>
  <c r="AC313" i="15"/>
  <c r="AB313" i="15"/>
  <c r="Y313" i="15"/>
  <c r="W313" i="15"/>
  <c r="X313" i="15"/>
  <c r="AA313" i="15"/>
  <c r="V313" i="15"/>
  <c r="AL313" i="15"/>
  <c r="V842" i="15"/>
  <c r="AL842" i="15"/>
  <c r="X842" i="15"/>
  <c r="Y702" i="15"/>
  <c r="X702" i="15"/>
  <c r="V702" i="15"/>
  <c r="AL702" i="15"/>
  <c r="U702" i="15"/>
  <c r="AL46" i="15"/>
  <c r="U46" i="15"/>
  <c r="Y73" i="15"/>
  <c r="AC73" i="15"/>
  <c r="AA73" i="15"/>
  <c r="X73" i="15"/>
  <c r="AB73" i="15"/>
  <c r="V73" i="15"/>
  <c r="U73" i="15"/>
  <c r="W73" i="15"/>
  <c r="AC837" i="15"/>
  <c r="W837" i="15"/>
  <c r="U837" i="15"/>
  <c r="V837" i="15"/>
  <c r="X837" i="15"/>
  <c r="AL837" i="15"/>
  <c r="Y837" i="15"/>
  <c r="AA837" i="15"/>
  <c r="AA393" i="15"/>
  <c r="U393" i="15"/>
  <c r="AL393" i="15"/>
  <c r="Y393" i="15"/>
  <c r="V393" i="15"/>
  <c r="AC393" i="15"/>
  <c r="AC359" i="15"/>
  <c r="X359" i="15"/>
  <c r="V359" i="15"/>
  <c r="W359" i="15"/>
  <c r="AB359" i="15"/>
  <c r="AA359" i="15"/>
  <c r="AL359" i="15"/>
  <c r="U359" i="15"/>
  <c r="AL902" i="15"/>
  <c r="U902" i="15"/>
  <c r="AC902" i="15"/>
  <c r="X902" i="15"/>
  <c r="AB902" i="15"/>
  <c r="W902" i="15"/>
  <c r="V902" i="15"/>
  <c r="V743" i="15"/>
  <c r="U743" i="15"/>
  <c r="W743" i="15"/>
  <c r="Y743" i="15"/>
  <c r="AB743" i="15"/>
  <c r="X743" i="15"/>
  <c r="AL743" i="15"/>
  <c r="AC743" i="15"/>
  <c r="W855" i="15"/>
  <c r="U855" i="15"/>
  <c r="Y855" i="15"/>
  <c r="AA855" i="15"/>
  <c r="AB855" i="15"/>
  <c r="AC855" i="15"/>
  <c r="V855" i="15"/>
  <c r="X855" i="15"/>
  <c r="AA921" i="15"/>
  <c r="U921" i="15"/>
  <c r="AC921" i="15"/>
  <c r="AL921" i="15"/>
  <c r="Y921" i="15"/>
  <c r="X921" i="15"/>
  <c r="AB921" i="15"/>
  <c r="W921" i="15"/>
  <c r="W336" i="15"/>
  <c r="V336" i="15"/>
  <c r="U336" i="15"/>
  <c r="X336" i="15"/>
  <c r="Y336" i="15"/>
  <c r="AA336" i="15"/>
  <c r="AC336" i="15"/>
  <c r="U55" i="15"/>
  <c r="Y135" i="15"/>
  <c r="AB136" i="15"/>
  <c r="AL136" i="15"/>
  <c r="AC155" i="15"/>
  <c r="AC190" i="15"/>
  <c r="Y192" i="15"/>
  <c r="U327" i="15"/>
  <c r="X506" i="15"/>
  <c r="AA946" i="15"/>
  <c r="AA199" i="15"/>
  <c r="AB336" i="15"/>
  <c r="AL855" i="15"/>
  <c r="X242" i="15"/>
  <c r="W702" i="15"/>
  <c r="X472" i="15"/>
  <c r="AL472" i="15"/>
  <c r="U472" i="15"/>
  <c r="Y472" i="15"/>
  <c r="AC472" i="15"/>
  <c r="AA472" i="15"/>
  <c r="AC124" i="15"/>
  <c r="AB124" i="15"/>
  <c r="X124" i="15"/>
  <c r="AL124" i="15"/>
  <c r="U124" i="15"/>
  <c r="V124" i="15"/>
  <c r="AA124" i="15"/>
  <c r="W124" i="15"/>
  <c r="AB382" i="15"/>
  <c r="V382" i="15"/>
  <c r="AA382" i="15"/>
  <c r="Y382" i="15"/>
  <c r="W382" i="15"/>
  <c r="U382" i="15"/>
  <c r="X382" i="15"/>
  <c r="AL382" i="15"/>
  <c r="Y159" i="15"/>
  <c r="AA159" i="15"/>
  <c r="AL745" i="15"/>
  <c r="U745" i="15"/>
  <c r="AA330" i="15"/>
  <c r="Y330" i="15"/>
  <c r="AC330" i="15"/>
  <c r="W330" i="15"/>
  <c r="V330" i="15"/>
  <c r="AL330" i="15"/>
  <c r="AC608" i="15"/>
  <c r="AL608" i="15"/>
  <c r="Y608" i="15"/>
  <c r="X608" i="15"/>
  <c r="W608" i="15"/>
  <c r="AA608" i="15"/>
  <c r="V608" i="15"/>
  <c r="AB608" i="15"/>
  <c r="AB636" i="15"/>
  <c r="U636" i="15"/>
  <c r="AC636" i="15"/>
  <c r="X636" i="15"/>
  <c r="Y636" i="15"/>
  <c r="AL636" i="15"/>
  <c r="V636" i="15"/>
  <c r="W636" i="15"/>
  <c r="V680" i="15"/>
  <c r="AC680" i="15"/>
  <c r="AA680" i="15"/>
  <c r="W680" i="15"/>
  <c r="U680" i="15"/>
  <c r="AB680" i="15"/>
  <c r="X680" i="15"/>
  <c r="V55" i="15"/>
  <c r="AC135" i="15"/>
  <c r="W136" i="15"/>
  <c r="AA155" i="15"/>
  <c r="AL190" i="15"/>
  <c r="AL192" i="15"/>
  <c r="AB393" i="15"/>
  <c r="AA426" i="15"/>
  <c r="Y680" i="15"/>
  <c r="X258" i="15"/>
  <c r="AL336" i="15"/>
  <c r="AA636" i="15"/>
  <c r="AB837" i="15"/>
  <c r="Y323" i="15"/>
  <c r="AB323" i="15"/>
  <c r="AC323" i="15"/>
  <c r="AA323" i="15"/>
  <c r="X323" i="15"/>
  <c r="W323" i="15"/>
  <c r="V323" i="15"/>
  <c r="AL323" i="15"/>
  <c r="W762" i="15"/>
  <c r="X762" i="15"/>
  <c r="Y762" i="15"/>
  <c r="AL762" i="15"/>
  <c r="U762" i="15"/>
  <c r="AB762" i="15"/>
  <c r="V762" i="15"/>
  <c r="AA762" i="15"/>
  <c r="Y374" i="15"/>
  <c r="AC374" i="15"/>
  <c r="AA374" i="15"/>
  <c r="AB374" i="15"/>
  <c r="W374" i="15"/>
  <c r="U374" i="15"/>
  <c r="X374" i="15"/>
  <c r="AL374" i="15"/>
  <c r="AL678" i="15"/>
  <c r="AC678" i="15"/>
  <c r="X678" i="15"/>
  <c r="V678" i="15"/>
  <c r="X295" i="15"/>
  <c r="AB295" i="15"/>
  <c r="AL295" i="15"/>
  <c r="AC295" i="15"/>
  <c r="W295" i="15"/>
  <c r="AA628" i="15"/>
  <c r="V628" i="15"/>
  <c r="X628" i="15"/>
  <c r="W628" i="15"/>
  <c r="AB628" i="15"/>
  <c r="AL51" i="15"/>
  <c r="V51" i="15"/>
  <c r="W327" i="15"/>
  <c r="AC327" i="15"/>
  <c r="AB327" i="15"/>
  <c r="X327" i="15"/>
  <c r="V327" i="15"/>
  <c r="Y327" i="15"/>
  <c r="AB125" i="15"/>
  <c r="AL125" i="15"/>
  <c r="Y125" i="15"/>
  <c r="W125" i="15"/>
  <c r="X125" i="15"/>
  <c r="AA125" i="15"/>
  <c r="AC125" i="15"/>
  <c r="AA427" i="15"/>
  <c r="X427" i="15"/>
  <c r="AL427" i="15"/>
  <c r="U427" i="15"/>
  <c r="Y427" i="15"/>
  <c r="V427" i="15"/>
  <c r="AC427" i="15"/>
  <c r="AC231" i="15"/>
  <c r="AL231" i="15"/>
  <c r="V231" i="15"/>
  <c r="AA231" i="15"/>
  <c r="X231" i="15"/>
  <c r="Y231" i="15"/>
  <c r="AB231" i="15"/>
  <c r="W231" i="15"/>
  <c r="V822" i="15"/>
  <c r="W822" i="15"/>
  <c r="Y822" i="15"/>
  <c r="AC822" i="15"/>
  <c r="AB822" i="15"/>
  <c r="U822" i="15"/>
  <c r="AL822" i="15"/>
  <c r="AA822" i="15"/>
  <c r="AL861" i="15"/>
  <c r="AC861" i="15"/>
  <c r="X55" i="15"/>
  <c r="Y55" i="15"/>
  <c r="AA135" i="15"/>
  <c r="AA136" i="15"/>
  <c r="X155" i="15"/>
  <c r="AC159" i="15"/>
  <c r="Y190" i="15"/>
  <c r="U192" i="15"/>
  <c r="AL327" i="15"/>
  <c r="X393" i="15"/>
  <c r="AL680" i="15"/>
  <c r="U231" i="15"/>
  <c r="AA765" i="15"/>
  <c r="Y765" i="15"/>
  <c r="W765" i="15"/>
  <c r="X765" i="15"/>
  <c r="V765" i="15"/>
  <c r="AL765" i="15"/>
  <c r="AB765" i="15"/>
  <c r="U765" i="15"/>
  <c r="X64" i="15"/>
  <c r="AA64" i="15"/>
  <c r="AL64" i="15"/>
  <c r="U64" i="15"/>
  <c r="Y64" i="15"/>
  <c r="V64" i="15"/>
  <c r="W64" i="15"/>
  <c r="AB64" i="15"/>
  <c r="AC254" i="15"/>
  <c r="Y254" i="15"/>
  <c r="AA254" i="15"/>
  <c r="AB254" i="15"/>
  <c r="AL254" i="15"/>
  <c r="W254" i="15"/>
  <c r="X254" i="15"/>
  <c r="U254" i="15"/>
  <c r="AC497" i="15"/>
  <c r="X497" i="15"/>
  <c r="V497" i="15"/>
  <c r="W497" i="15"/>
  <c r="AL497" i="15"/>
  <c r="U497" i="15"/>
  <c r="AA497" i="15"/>
  <c r="AB497" i="15"/>
  <c r="AL658" i="15"/>
  <c r="V658" i="15"/>
  <c r="U312" i="15"/>
  <c r="X312" i="15"/>
  <c r="AC312" i="15"/>
  <c r="AB312" i="15"/>
  <c r="W312" i="15"/>
  <c r="Y312" i="15"/>
  <c r="AA312" i="15"/>
  <c r="V312" i="15"/>
  <c r="AL887" i="15"/>
  <c r="Y887" i="15"/>
  <c r="AC887" i="15"/>
  <c r="W887" i="15"/>
  <c r="AA887" i="15"/>
  <c r="V887" i="15"/>
  <c r="U887" i="15"/>
  <c r="AB887" i="15"/>
  <c r="Y825" i="15"/>
  <c r="W825" i="15"/>
  <c r="U825" i="15"/>
  <c r="AA825" i="15"/>
  <c r="AB825" i="15"/>
  <c r="AL825" i="15"/>
  <c r="AC825" i="15"/>
  <c r="X825" i="15"/>
  <c r="AL1049" i="15"/>
  <c r="AC1049" i="15"/>
  <c r="Y1049" i="15"/>
  <c r="AA1049" i="15"/>
  <c r="X1049" i="15"/>
  <c r="AB1049" i="15"/>
  <c r="V1049" i="15"/>
  <c r="AL941" i="15"/>
  <c r="AC941" i="15"/>
  <c r="U941" i="15"/>
  <c r="Y941" i="15"/>
  <c r="X941" i="15"/>
  <c r="AB941" i="15"/>
  <c r="W941" i="15"/>
  <c r="V941" i="15"/>
  <c r="AL987" i="15"/>
  <c r="AB987" i="15"/>
  <c r="AB801" i="15"/>
  <c r="AL801" i="15"/>
  <c r="Y801" i="15"/>
  <c r="X801" i="15"/>
  <c r="V801" i="15"/>
  <c r="U801" i="15"/>
  <c r="AA801" i="15"/>
  <c r="AC801" i="15"/>
  <c r="X426" i="15"/>
  <c r="Y426" i="15"/>
  <c r="AL426" i="15"/>
  <c r="AC426" i="15"/>
  <c r="W426" i="15"/>
  <c r="AB426" i="15"/>
  <c r="U426" i="15"/>
  <c r="AC55" i="15"/>
  <c r="V135" i="15"/>
  <c r="X136" i="15"/>
  <c r="U155" i="15"/>
  <c r="V159" i="15"/>
  <c r="AA190" i="15"/>
  <c r="X192" i="15"/>
  <c r="AA295" i="15"/>
  <c r="AB330" i="15"/>
  <c r="W393" i="15"/>
  <c r="AB428" i="15"/>
  <c r="AA743" i="15"/>
  <c r="AL73" i="15"/>
  <c r="AL312" i="15"/>
  <c r="V374" i="15"/>
  <c r="V125" i="15"/>
  <c r="Y497" i="15"/>
  <c r="U608" i="15"/>
  <c r="U323" i="15"/>
  <c r="Y359" i="15"/>
  <c r="AL601" i="15"/>
  <c r="W601" i="15"/>
  <c r="AA601" i="15"/>
  <c r="U601" i="15"/>
  <c r="AB601" i="15"/>
  <c r="X601" i="15"/>
  <c r="AL419" i="15"/>
  <c r="U419" i="15"/>
  <c r="Y419" i="15"/>
  <c r="V419" i="15"/>
  <c r="AC419" i="15"/>
  <c r="AA419" i="15"/>
  <c r="AB419" i="15"/>
  <c r="W419" i="15"/>
  <c r="AL972" i="15"/>
  <c r="AB972" i="15"/>
  <c r="W972" i="15"/>
  <c r="V972" i="15"/>
  <c r="AA972" i="15"/>
  <c r="Y972" i="15"/>
  <c r="X972" i="15"/>
  <c r="U972" i="15"/>
  <c r="Y903" i="15"/>
  <c r="X903" i="15"/>
  <c r="AB903" i="15"/>
  <c r="W903" i="15"/>
  <c r="V903" i="15"/>
  <c r="AC903" i="15"/>
  <c r="AA903" i="15"/>
  <c r="U903" i="15"/>
  <c r="Y946" i="15"/>
  <c r="AC946" i="15"/>
  <c r="U946" i="15"/>
  <c r="X946" i="15"/>
  <c r="AB946" i="15"/>
  <c r="W946" i="15"/>
  <c r="V946" i="15"/>
  <c r="U894" i="15"/>
  <c r="X894" i="15"/>
  <c r="AA894" i="15"/>
  <c r="V894" i="15"/>
  <c r="W894" i="15"/>
  <c r="AC894" i="15"/>
  <c r="AB894" i="15"/>
  <c r="Y894" i="15"/>
  <c r="AB998" i="15"/>
  <c r="W998" i="15"/>
  <c r="V998" i="15"/>
  <c r="Y998" i="15"/>
  <c r="AA998" i="15"/>
  <c r="AC998" i="15"/>
  <c r="AL998" i="15"/>
  <c r="U998" i="15"/>
  <c r="AB102" i="15"/>
  <c r="U102" i="15"/>
  <c r="X102" i="15"/>
  <c r="W102" i="15"/>
  <c r="Y102" i="15"/>
  <c r="V102" i="15"/>
  <c r="AL102" i="15"/>
  <c r="AC102" i="15"/>
  <c r="AA554" i="15"/>
  <c r="AC554" i="15"/>
  <c r="AB554" i="15"/>
  <c r="Y554" i="15"/>
  <c r="U554" i="15"/>
  <c r="X554" i="15"/>
  <c r="AL554" i="15"/>
  <c r="V554" i="15"/>
  <c r="AA31" i="15"/>
  <c r="X31" i="15"/>
  <c r="W31" i="15"/>
  <c r="U31" i="15"/>
  <c r="Y31" i="15"/>
  <c r="AB31" i="15"/>
  <c r="V31" i="15"/>
  <c r="AL31" i="15"/>
  <c r="AL499" i="15"/>
  <c r="AC499" i="15"/>
  <c r="AA34" i="15"/>
  <c r="W34" i="15"/>
  <c r="V34" i="15"/>
  <c r="U34" i="15"/>
  <c r="Y34" i="15"/>
  <c r="X34" i="15"/>
  <c r="AB34" i="15"/>
  <c r="AC34" i="15"/>
  <c r="AA411" i="15"/>
  <c r="AB411" i="15"/>
  <c r="W411" i="15"/>
  <c r="X411" i="15"/>
  <c r="AL411" i="15"/>
  <c r="U411" i="15"/>
  <c r="Y411" i="15"/>
  <c r="V411" i="15"/>
  <c r="AB55" i="15"/>
  <c r="U135" i="15"/>
  <c r="V136" i="15"/>
  <c r="W155" i="15"/>
  <c r="X159" i="15"/>
  <c r="V190" i="15"/>
  <c r="AA192" i="15"/>
  <c r="U295" i="15"/>
  <c r="X330" i="15"/>
  <c r="AC765" i="15"/>
  <c r="U313" i="15"/>
  <c r="AB427" i="15"/>
  <c r="U125" i="15"/>
  <c r="AA678" i="15"/>
  <c r="W801" i="15"/>
  <c r="U428" i="15"/>
  <c r="W428" i="15"/>
  <c r="V428" i="15"/>
  <c r="X428" i="15"/>
  <c r="AL428" i="15"/>
  <c r="Y428" i="15"/>
  <c r="AA428" i="15"/>
  <c r="U74" i="15"/>
  <c r="AL74" i="15"/>
  <c r="Y74" i="15"/>
  <c r="V74" i="15"/>
  <c r="AB74" i="15"/>
  <c r="AC74" i="15"/>
  <c r="X74" i="15"/>
  <c r="W74" i="15"/>
  <c r="U530" i="15"/>
  <c r="W530" i="15"/>
  <c r="V530" i="15"/>
  <c r="AC530" i="15"/>
  <c r="Y530" i="15"/>
  <c r="AL530" i="15"/>
  <c r="AA530" i="15"/>
  <c r="X530" i="15"/>
  <c r="AL211" i="15"/>
  <c r="AC211" i="15"/>
  <c r="X211" i="15"/>
  <c r="W551" i="15"/>
  <c r="Y551" i="15"/>
  <c r="AA551" i="15"/>
  <c r="X551" i="15"/>
  <c r="AC551" i="15"/>
  <c r="AB551" i="15"/>
  <c r="U551" i="15"/>
  <c r="V551" i="15"/>
  <c r="Y269" i="15"/>
  <c r="V269" i="15"/>
  <c r="AL269" i="15"/>
  <c r="W269" i="15"/>
  <c r="AC269" i="15"/>
  <c r="U269" i="15"/>
  <c r="AL251" i="15"/>
  <c r="X251" i="15"/>
  <c r="AB251" i="15"/>
  <c r="Y251" i="15"/>
  <c r="AC251" i="15"/>
  <c r="AA251" i="15"/>
  <c r="V251" i="15"/>
  <c r="U251" i="15"/>
  <c r="V386" i="15"/>
  <c r="X386" i="15"/>
  <c r="AL233" i="15"/>
  <c r="V233" i="15"/>
  <c r="X233" i="15"/>
  <c r="AB233" i="15"/>
  <c r="W233" i="15"/>
  <c r="AA233" i="15"/>
  <c r="Y233" i="15"/>
  <c r="AC233" i="15"/>
  <c r="U884" i="15"/>
  <c r="AB884" i="15"/>
  <c r="AC884" i="15"/>
  <c r="AL884" i="15"/>
  <c r="Y884" i="15"/>
  <c r="X884" i="15"/>
  <c r="AA884" i="15"/>
  <c r="V884" i="15"/>
  <c r="W55" i="15"/>
  <c r="AL135" i="15"/>
  <c r="AC136" i="15"/>
  <c r="AB155" i="15"/>
  <c r="AL159" i="15"/>
  <c r="AB190" i="15"/>
  <c r="V192" i="15"/>
  <c r="Y295" i="15"/>
  <c r="U330" i="15"/>
  <c r="W427" i="15"/>
  <c r="AA902" i="15"/>
  <c r="AA941" i="15"/>
  <c r="V614" i="15"/>
  <c r="AA614" i="15"/>
  <c r="AC614" i="15"/>
  <c r="Y614" i="15"/>
  <c r="AB614" i="15"/>
  <c r="W614" i="15"/>
  <c r="X614" i="15"/>
  <c r="U614" i="15"/>
  <c r="AL418" i="15"/>
  <c r="AC418" i="15"/>
  <c r="U418" i="15"/>
  <c r="U61" i="15"/>
  <c r="V61" i="15"/>
  <c r="AA61" i="15"/>
  <c r="AC61" i="15"/>
  <c r="W61" i="15"/>
  <c r="X61" i="15"/>
  <c r="Y61" i="15"/>
  <c r="AB61" i="15"/>
  <c r="AC483" i="15"/>
  <c r="X483" i="15"/>
  <c r="V483" i="15"/>
  <c r="W483" i="15"/>
  <c r="AA483" i="15"/>
  <c r="AL483" i="15"/>
  <c r="U483" i="15"/>
  <c r="AB483" i="15"/>
  <c r="W390" i="15"/>
  <c r="U390" i="15"/>
  <c r="AB390" i="15"/>
  <c r="Y390" i="15"/>
  <c r="V390" i="15"/>
  <c r="AA390" i="15"/>
  <c r="X390" i="15"/>
  <c r="V753" i="15"/>
  <c r="W753" i="15"/>
  <c r="AL753" i="15"/>
  <c r="U753" i="15"/>
  <c r="AB753" i="15"/>
  <c r="X753" i="15"/>
  <c r="Y753" i="15"/>
  <c r="AA753" i="15"/>
  <c r="Y975" i="15"/>
  <c r="V975" i="15"/>
  <c r="AA975" i="15"/>
  <c r="X975" i="15"/>
  <c r="AB975" i="15"/>
  <c r="U975" i="15"/>
  <c r="W975" i="15"/>
  <c r="AC975" i="15"/>
  <c r="AL275" i="15"/>
  <c r="W275" i="15"/>
  <c r="U199" i="15"/>
  <c r="AC199" i="15"/>
  <c r="AL199" i="15"/>
  <c r="X199" i="15"/>
  <c r="W199" i="15"/>
  <c r="AB199" i="15"/>
  <c r="V199" i="15"/>
  <c r="W159" i="15"/>
  <c r="W190" i="15"/>
  <c r="AB192" i="15"/>
  <c r="AB269" i="15"/>
  <c r="V295" i="15"/>
  <c r="V472" i="15"/>
  <c r="Y483" i="15"/>
  <c r="W554" i="15"/>
  <c r="V921" i="15"/>
  <c r="AC382" i="15"/>
  <c r="Y902" i="15"/>
  <c r="AC64" i="15"/>
  <c r="Y985" i="15"/>
  <c r="U246" i="15"/>
  <c r="AA184" i="15"/>
  <c r="X697" i="15"/>
  <c r="W740" i="15"/>
  <c r="W41" i="15"/>
  <c r="Y543" i="15"/>
  <c r="V637" i="15"/>
  <c r="AL127" i="15"/>
  <c r="Y294" i="15"/>
  <c r="W565" i="15"/>
  <c r="AA936" i="15"/>
  <c r="AB191" i="15"/>
  <c r="U699" i="15"/>
  <c r="AB180" i="15"/>
  <c r="AL68" i="15"/>
  <c r="U748" i="15"/>
  <c r="AC829" i="15"/>
  <c r="X249" i="15"/>
  <c r="AA416" i="15"/>
  <c r="U487" i="15"/>
  <c r="W823" i="15"/>
  <c r="X117" i="15"/>
  <c r="U96" i="15"/>
  <c r="U223" i="15"/>
  <c r="AB584" i="15"/>
  <c r="AC243" i="15"/>
  <c r="AL670" i="15"/>
  <c r="AA465" i="15"/>
  <c r="X108" i="15"/>
  <c r="U274" i="15"/>
  <c r="W533" i="15"/>
  <c r="U130" i="15"/>
  <c r="X400" i="15"/>
  <c r="V52" i="15"/>
  <c r="W106" i="15"/>
  <c r="AL232" i="15"/>
  <c r="AA108" i="15"/>
  <c r="U187" i="15"/>
  <c r="AL108" i="15"/>
  <c r="AB274" i="15"/>
  <c r="U108" i="15"/>
  <c r="AB108" i="15"/>
  <c r="AL175" i="15"/>
  <c r="X509" i="15"/>
  <c r="V818" i="15"/>
  <c r="AC444" i="15"/>
  <c r="Y108" i="15"/>
  <c r="W287" i="15"/>
  <c r="Y485" i="15"/>
  <c r="Y509" i="15"/>
  <c r="AL818" i="15"/>
  <c r="AA561" i="15"/>
  <c r="V108" i="15"/>
  <c r="U177" i="15"/>
  <c r="AL287" i="15"/>
  <c r="AC727" i="15"/>
  <c r="AB577" i="15"/>
  <c r="X50" i="15"/>
  <c r="AC108" i="15"/>
  <c r="X287" i="15"/>
  <c r="AC646" i="15"/>
  <c r="V731" i="15"/>
  <c r="U577" i="15"/>
  <c r="U35" i="15"/>
  <c r="AC162" i="15"/>
  <c r="AA274" i="15"/>
  <c r="W646" i="15"/>
  <c r="AB731" i="15"/>
  <c r="AA533" i="15"/>
  <c r="Y416" i="15"/>
  <c r="V117" i="15"/>
  <c r="V151" i="15"/>
  <c r="U664" i="15"/>
  <c r="H24" i="18"/>
  <c r="Y56" i="15"/>
  <c r="X180" i="15"/>
  <c r="AA182" i="15"/>
  <c r="AL184" i="15"/>
  <c r="AA203" i="15"/>
  <c r="AA290" i="15"/>
  <c r="V294" i="15"/>
  <c r="AA475" i="15"/>
  <c r="U565" i="15"/>
  <c r="AC584" i="15"/>
  <c r="Y598" i="15"/>
  <c r="AA697" i="15"/>
  <c r="AB740" i="15"/>
  <c r="AL886" i="15"/>
  <c r="Y913" i="15"/>
  <c r="AL933" i="15"/>
  <c r="U936" i="15"/>
  <c r="W956" i="15"/>
  <c r="AL41" i="15"/>
  <c r="U66" i="15"/>
  <c r="U68" i="15"/>
  <c r="AL243" i="15"/>
  <c r="Y245" i="15"/>
  <c r="AC487" i="15"/>
  <c r="AL552" i="15"/>
  <c r="AB637" i="15"/>
  <c r="AC979" i="15"/>
  <c r="U1018" i="15"/>
  <c r="AB116" i="15"/>
  <c r="Y127" i="15"/>
  <c r="AL193" i="15"/>
  <c r="AC317" i="15"/>
  <c r="V670" i="15"/>
  <c r="Y699" i="15"/>
  <c r="AC744" i="15"/>
  <c r="Y94" i="15"/>
  <c r="AA373" i="15"/>
  <c r="AL938" i="15"/>
  <c r="AL967" i="15"/>
  <c r="AL290" i="15"/>
  <c r="W53" i="15"/>
  <c r="Y596" i="15"/>
  <c r="V223" i="15"/>
  <c r="X56" i="15"/>
  <c r="H19" i="18"/>
  <c r="AL56" i="15"/>
  <c r="AL180" i="15"/>
  <c r="V182" i="15"/>
  <c r="X184" i="15"/>
  <c r="Y184" i="15"/>
  <c r="V203" i="15"/>
  <c r="U290" i="15"/>
  <c r="AC294" i="15"/>
  <c r="X294" i="15"/>
  <c r="X475" i="15"/>
  <c r="V565" i="15"/>
  <c r="U584" i="15"/>
  <c r="W598" i="15"/>
  <c r="AL697" i="15"/>
  <c r="AC740" i="15"/>
  <c r="Y748" i="15"/>
  <c r="AB829" i="15"/>
  <c r="AA913" i="15"/>
  <c r="U913" i="15"/>
  <c r="X936" i="15"/>
  <c r="Y936" i="15"/>
  <c r="U956" i="15"/>
  <c r="W38" i="15"/>
  <c r="AB41" i="15"/>
  <c r="AC66" i="15"/>
  <c r="AB68" i="15"/>
  <c r="U243" i="15"/>
  <c r="X246" i="15"/>
  <c r="U249" i="15"/>
  <c r="AB416" i="15"/>
  <c r="AB487" i="15"/>
  <c r="X637" i="15"/>
  <c r="AA823" i="15"/>
  <c r="Y1018" i="15"/>
  <c r="Y117" i="15"/>
  <c r="X127" i="15"/>
  <c r="AA317" i="15"/>
  <c r="AA699" i="15"/>
  <c r="X573" i="15"/>
  <c r="Y880" i="15"/>
  <c r="V184" i="15"/>
  <c r="W203" i="15"/>
  <c r="AA584" i="15"/>
  <c r="Y829" i="15"/>
  <c r="AL543" i="15"/>
  <c r="W182" i="15"/>
  <c r="AL740" i="15"/>
  <c r="W817" i="15"/>
  <c r="V129" i="15"/>
  <c r="X191" i="15"/>
  <c r="W56" i="15"/>
  <c r="V180" i="15"/>
  <c r="W180" i="15"/>
  <c r="X182" i="15"/>
  <c r="AB184" i="15"/>
  <c r="U203" i="15"/>
  <c r="AB290" i="15"/>
  <c r="U294" i="15"/>
  <c r="W584" i="15"/>
  <c r="AA740" i="15"/>
  <c r="AL748" i="15"/>
  <c r="AA817" i="15"/>
  <c r="X829" i="15"/>
  <c r="AB886" i="15"/>
  <c r="AC890" i="15"/>
  <c r="W913" i="15"/>
  <c r="AA933" i="15"/>
  <c r="W936" i="15"/>
  <c r="AA38" i="15"/>
  <c r="AA53" i="15"/>
  <c r="AA245" i="15"/>
  <c r="W246" i="15"/>
  <c r="W249" i="15"/>
  <c r="AC369" i="15"/>
  <c r="AL416" i="15"/>
  <c r="AB484" i="15"/>
  <c r="W593" i="15"/>
  <c r="AA847" i="15"/>
  <c r="X977" i="15"/>
  <c r="W1041" i="15"/>
  <c r="AL1059" i="15"/>
  <c r="AL129" i="15"/>
  <c r="AC191" i="15"/>
  <c r="AC596" i="15"/>
  <c r="AA664" i="15"/>
  <c r="AC65" i="15"/>
  <c r="AA294" i="15"/>
  <c r="AL565" i="15"/>
  <c r="AC913" i="15"/>
  <c r="AC847" i="15"/>
  <c r="W977" i="15"/>
  <c r="V290" i="15"/>
  <c r="W294" i="15"/>
  <c r="X584" i="15"/>
  <c r="Y740" i="15"/>
  <c r="V740" i="15"/>
  <c r="V748" i="15"/>
  <c r="U817" i="15"/>
  <c r="AL829" i="15"/>
  <c r="W886" i="15"/>
  <c r="X890" i="15"/>
  <c r="AB913" i="15"/>
  <c r="V933" i="15"/>
  <c r="AB936" i="15"/>
  <c r="U53" i="15"/>
  <c r="AC68" i="15"/>
  <c r="W243" i="15"/>
  <c r="X245" i="15"/>
  <c r="AL249" i="15"/>
  <c r="U369" i="15"/>
  <c r="X416" i="15"/>
  <c r="AA484" i="15"/>
  <c r="V552" i="15"/>
  <c r="AA593" i="15"/>
  <c r="AL738" i="15"/>
  <c r="Y847" i="15"/>
  <c r="Y977" i="15"/>
  <c r="AB1041" i="15"/>
  <c r="Y1059" i="15"/>
  <c r="V193" i="15"/>
  <c r="V596" i="15"/>
  <c r="AC664" i="15"/>
  <c r="X870" i="15"/>
  <c r="U65" i="15"/>
  <c r="AB56" i="15"/>
  <c r="AC180" i="15"/>
  <c r="W748" i="15"/>
  <c r="AA890" i="15"/>
  <c r="Y246" i="15"/>
  <c r="Y823" i="15"/>
  <c r="X1041" i="15"/>
  <c r="AL182" i="15"/>
  <c r="W184" i="15"/>
  <c r="Y203" i="15"/>
  <c r="AC56" i="15"/>
  <c r="AA180" i="15"/>
  <c r="Y182" i="15"/>
  <c r="U184" i="15"/>
  <c r="AL203" i="15"/>
  <c r="AC290" i="15"/>
  <c r="X290" i="15"/>
  <c r="AL294" i="15"/>
  <c r="V475" i="15"/>
  <c r="Y584" i="15"/>
  <c r="AL584" i="15"/>
  <c r="U697" i="15"/>
  <c r="U740" i="15"/>
  <c r="AL817" i="15"/>
  <c r="V886" i="15"/>
  <c r="Y890" i="15"/>
  <c r="X913" i="15"/>
  <c r="X933" i="15"/>
  <c r="AC936" i="15"/>
  <c r="AA956" i="15"/>
  <c r="Y41" i="15"/>
  <c r="AL53" i="15"/>
  <c r="X68" i="15"/>
  <c r="AB243" i="15"/>
  <c r="U245" i="15"/>
  <c r="V484" i="15"/>
  <c r="AC552" i="15"/>
  <c r="AL593" i="15"/>
  <c r="AL834" i="15"/>
  <c r="W979" i="15"/>
  <c r="Y116" i="15"/>
  <c r="AA193" i="15"/>
  <c r="Y317" i="15"/>
  <c r="Y870" i="15"/>
  <c r="V990" i="15"/>
  <c r="AL351" i="15"/>
  <c r="AC844" i="15"/>
  <c r="V936" i="15"/>
  <c r="Y38" i="15"/>
  <c r="AA249" i="15"/>
  <c r="W1059" i="15"/>
  <c r="U180" i="15"/>
  <c r="AB182" i="15"/>
  <c r="X203" i="15"/>
  <c r="AC565" i="15"/>
  <c r="AC886" i="15"/>
  <c r="Y933" i="15"/>
  <c r="V956" i="15"/>
  <c r="U41" i="15"/>
  <c r="AA68" i="15"/>
  <c r="AA243" i="15"/>
  <c r="AL546" i="15"/>
  <c r="U552" i="15"/>
  <c r="X979" i="15"/>
  <c r="AB1018" i="15"/>
  <c r="Y193" i="15"/>
  <c r="X317" i="15"/>
  <c r="V870" i="15"/>
  <c r="AB990" i="15"/>
  <c r="AA94" i="15"/>
  <c r="U372" i="15"/>
  <c r="U385" i="15"/>
  <c r="AL498" i="15"/>
  <c r="AB498" i="15"/>
  <c r="X598" i="15"/>
  <c r="AL598" i="15"/>
  <c r="V598" i="15"/>
  <c r="AB598" i="15"/>
  <c r="AA598" i="15"/>
  <c r="AC741" i="15"/>
  <c r="AB741" i="15"/>
  <c r="X741" i="15"/>
  <c r="AA741" i="15"/>
  <c r="AL741" i="15"/>
  <c r="U741" i="15"/>
  <c r="Y741" i="15"/>
  <c r="AA66" i="15"/>
  <c r="W66" i="15"/>
  <c r="Y66" i="15"/>
  <c r="AB66" i="15"/>
  <c r="X66" i="15"/>
  <c r="AC129" i="15"/>
  <c r="W129" i="15"/>
  <c r="AA129" i="15"/>
  <c r="U129" i="15"/>
  <c r="X129" i="15"/>
  <c r="AB129" i="15"/>
  <c r="AB245" i="15"/>
  <c r="V245" i="15"/>
  <c r="W245" i="15"/>
  <c r="AC245" i="15"/>
  <c r="AA413" i="15"/>
  <c r="X413" i="15"/>
  <c r="AL413" i="15"/>
  <c r="Y413" i="15"/>
  <c r="V413" i="15"/>
  <c r="AC413" i="15"/>
  <c r="W413" i="15"/>
  <c r="U413" i="15"/>
  <c r="AL522" i="15"/>
  <c r="W522" i="15"/>
  <c r="U593" i="15"/>
  <c r="Y593" i="15"/>
  <c r="AB593" i="15"/>
  <c r="X593" i="15"/>
  <c r="V593" i="15"/>
  <c r="AA670" i="15"/>
  <c r="U670" i="15"/>
  <c r="W670" i="15"/>
  <c r="Y670" i="15"/>
  <c r="AB670" i="15"/>
  <c r="X670" i="15"/>
  <c r="AB744" i="15"/>
  <c r="X744" i="15"/>
  <c r="U744" i="15"/>
  <c r="AL744" i="15"/>
  <c r="Y744" i="15"/>
  <c r="V744" i="15"/>
  <c r="W744" i="15"/>
  <c r="AC53" i="15"/>
  <c r="X53" i="15"/>
  <c r="AB53" i="15"/>
  <c r="V53" i="15"/>
  <c r="AC116" i="15"/>
  <c r="AL116" i="15"/>
  <c r="V116" i="15"/>
  <c r="X116" i="15"/>
  <c r="AA116" i="15"/>
  <c r="W116" i="15"/>
  <c r="V369" i="15"/>
  <c r="AA369" i="15"/>
  <c r="X369" i="15"/>
  <c r="Y369" i="15"/>
  <c r="AL369" i="15"/>
  <c r="W369" i="15"/>
  <c r="AC475" i="15"/>
  <c r="AL475" i="15"/>
  <c r="AB475" i="15"/>
  <c r="W475" i="15"/>
  <c r="Y475" i="15"/>
  <c r="AA543" i="15"/>
  <c r="X543" i="15"/>
  <c r="AC543" i="15"/>
  <c r="AB543" i="15"/>
  <c r="U543" i="15"/>
  <c r="W543" i="15"/>
  <c r="Y612" i="15"/>
  <c r="X612" i="15"/>
  <c r="U612" i="15"/>
  <c r="AL612" i="15"/>
  <c r="W612" i="15"/>
  <c r="AA612" i="15"/>
  <c r="AC612" i="15"/>
  <c r="AB612" i="15"/>
  <c r="AC697" i="15"/>
  <c r="AB697" i="15"/>
  <c r="V697" i="15"/>
  <c r="Y697" i="15"/>
  <c r="AC127" i="15"/>
  <c r="W127" i="15"/>
  <c r="U127" i="15"/>
  <c r="V127" i="15"/>
  <c r="AB127" i="15"/>
  <c r="W741" i="15"/>
  <c r="W351" i="15"/>
  <c r="AC372" i="15"/>
  <c r="Y373" i="15"/>
  <c r="AL385" i="15"/>
  <c r="AB465" i="15"/>
  <c r="V573" i="15"/>
  <c r="X844" i="15"/>
  <c r="AL844" i="15"/>
  <c r="AL880" i="15"/>
  <c r="AC967" i="15"/>
  <c r="AA565" i="15"/>
  <c r="AA748" i="15"/>
  <c r="AB817" i="15"/>
  <c r="V829" i="15"/>
  <c r="U886" i="15"/>
  <c r="AL890" i="15"/>
  <c r="U933" i="15"/>
  <c r="X956" i="15"/>
  <c r="Y956" i="15"/>
  <c r="AC38" i="15"/>
  <c r="AL38" i="15"/>
  <c r="V41" i="15"/>
  <c r="V68" i="15"/>
  <c r="Y243" i="15"/>
  <c r="AL246" i="15"/>
  <c r="Y249" i="15"/>
  <c r="AC416" i="15"/>
  <c r="U484" i="15"/>
  <c r="Y487" i="15"/>
  <c r="Y552" i="15"/>
  <c r="W637" i="15"/>
  <c r="U823" i="15"/>
  <c r="AB847" i="15"/>
  <c r="AB977" i="15"/>
  <c r="AB979" i="15"/>
  <c r="X1018" i="15"/>
  <c r="AA1041" i="15"/>
  <c r="U1059" i="15"/>
  <c r="U117" i="15"/>
  <c r="W191" i="15"/>
  <c r="Y191" i="15"/>
  <c r="U193" i="15"/>
  <c r="AL317" i="15"/>
  <c r="AB596" i="15"/>
  <c r="W664" i="15"/>
  <c r="X699" i="15"/>
  <c r="AA870" i="15"/>
  <c r="W990" i="15"/>
  <c r="AA65" i="15"/>
  <c r="V94" i="15"/>
  <c r="Y223" i="15"/>
  <c r="AA351" i="15"/>
  <c r="Y372" i="15"/>
  <c r="X373" i="15"/>
  <c r="X385" i="15"/>
  <c r="X465" i="15"/>
  <c r="AC573" i="15"/>
  <c r="AL573" i="15"/>
  <c r="Y601" i="15"/>
  <c r="U628" i="15"/>
  <c r="AL628" i="15"/>
  <c r="Y678" i="15"/>
  <c r="AA702" i="15"/>
  <c r="W844" i="15"/>
  <c r="AC880" i="15"/>
  <c r="Y967" i="15"/>
  <c r="W1049" i="15"/>
  <c r="U870" i="15"/>
  <c r="X990" i="15"/>
  <c r="AL65" i="15"/>
  <c r="U94" i="15"/>
  <c r="AB223" i="15"/>
  <c r="AL223" i="15"/>
  <c r="Y351" i="15"/>
  <c r="V351" i="15"/>
  <c r="V372" i="15"/>
  <c r="V373" i="15"/>
  <c r="W385" i="15"/>
  <c r="AC465" i="15"/>
  <c r="U573" i="15"/>
  <c r="AB844" i="15"/>
  <c r="AB880" i="15"/>
  <c r="W880" i="15"/>
  <c r="AA967" i="15"/>
  <c r="U967" i="15"/>
  <c r="Y484" i="15"/>
  <c r="AL484" i="15"/>
  <c r="AA487" i="15"/>
  <c r="AB552" i="15"/>
  <c r="AA637" i="15"/>
  <c r="X823" i="15"/>
  <c r="U847" i="15"/>
  <c r="AL977" i="15"/>
  <c r="AL979" i="15"/>
  <c r="AL1018" i="15"/>
  <c r="AL1041" i="15"/>
  <c r="V1059" i="15"/>
  <c r="W117" i="15"/>
  <c r="AA191" i="15"/>
  <c r="AC193" i="15"/>
  <c r="V317" i="15"/>
  <c r="AA596" i="15"/>
  <c r="V664" i="15"/>
  <c r="V699" i="15"/>
  <c r="W870" i="15"/>
  <c r="AC990" i="15"/>
  <c r="W65" i="15"/>
  <c r="Y65" i="15"/>
  <c r="W94" i="15"/>
  <c r="V120" i="15"/>
  <c r="W223" i="15"/>
  <c r="X351" i="15"/>
  <c r="X372" i="15"/>
  <c r="AL372" i="15"/>
  <c r="AL373" i="15"/>
  <c r="Y385" i="15"/>
  <c r="AA385" i="15"/>
  <c r="V465" i="15"/>
  <c r="Y573" i="15"/>
  <c r="U678" i="15"/>
  <c r="AC702" i="15"/>
  <c r="AA844" i="15"/>
  <c r="U880" i="15"/>
  <c r="V967" i="15"/>
  <c r="AB565" i="15"/>
  <c r="X748" i="15"/>
  <c r="Y817" i="15"/>
  <c r="AA829" i="15"/>
  <c r="AA886" i="15"/>
  <c r="AB890" i="15"/>
  <c r="U890" i="15"/>
  <c r="W933" i="15"/>
  <c r="AB956" i="15"/>
  <c r="V38" i="15"/>
  <c r="AA41" i="15"/>
  <c r="Y68" i="15"/>
  <c r="X243" i="15"/>
  <c r="AA246" i="15"/>
  <c r="AC246" i="15"/>
  <c r="V249" i="15"/>
  <c r="V416" i="15"/>
  <c r="W416" i="15"/>
  <c r="X484" i="15"/>
  <c r="AL487" i="15"/>
  <c r="AA552" i="15"/>
  <c r="AC637" i="15"/>
  <c r="AL637" i="15"/>
  <c r="V823" i="15"/>
  <c r="W847" i="15"/>
  <c r="AA977" i="15"/>
  <c r="U977" i="15"/>
  <c r="Y979" i="15"/>
  <c r="AA1018" i="15"/>
  <c r="AC1018" i="15"/>
  <c r="Y1041" i="15"/>
  <c r="AB1059" i="15"/>
  <c r="AC1059" i="15"/>
  <c r="AL117" i="15"/>
  <c r="V191" i="15"/>
  <c r="AB193" i="15"/>
  <c r="U317" i="15"/>
  <c r="W596" i="15"/>
  <c r="Y664" i="15"/>
  <c r="AL664" i="15"/>
  <c r="AB699" i="15"/>
  <c r="AC870" i="15"/>
  <c r="U990" i="15"/>
  <c r="AB65" i="15"/>
  <c r="AB94" i="15"/>
  <c r="X223" i="15"/>
  <c r="AB226" i="15"/>
  <c r="U351" i="15"/>
  <c r="AA372" i="15"/>
  <c r="W373" i="15"/>
  <c r="U373" i="15"/>
  <c r="AC385" i="15"/>
  <c r="W465" i="15"/>
  <c r="AB573" i="15"/>
  <c r="V601" i="15"/>
  <c r="AC628" i="15"/>
  <c r="AB678" i="15"/>
  <c r="AB702" i="15"/>
  <c r="Y844" i="15"/>
  <c r="V880" i="15"/>
  <c r="W967" i="15"/>
  <c r="U1049" i="15"/>
  <c r="AC831" i="15"/>
  <c r="X565" i="15"/>
  <c r="AB748" i="15"/>
  <c r="V817" i="15"/>
  <c r="U829" i="15"/>
  <c r="Y886" i="15"/>
  <c r="W890" i="15"/>
  <c r="AB933" i="15"/>
  <c r="AL956" i="15"/>
  <c r="AB38" i="15"/>
  <c r="AC41" i="15"/>
  <c r="AB246" i="15"/>
  <c r="AB249" i="15"/>
  <c r="W484" i="15"/>
  <c r="W487" i="15"/>
  <c r="V487" i="15"/>
  <c r="W552" i="15"/>
  <c r="Y637" i="15"/>
  <c r="AB823" i="15"/>
  <c r="AL823" i="15"/>
  <c r="AL847" i="15"/>
  <c r="V977" i="15"/>
  <c r="AA979" i="15"/>
  <c r="U979" i="15"/>
  <c r="V1018" i="15"/>
  <c r="AC1041" i="15"/>
  <c r="X1059" i="15"/>
  <c r="AB117" i="15"/>
  <c r="U191" i="15"/>
  <c r="W193" i="15"/>
  <c r="AB317" i="15"/>
  <c r="AL596" i="15"/>
  <c r="X664" i="15"/>
  <c r="AC699" i="15"/>
  <c r="AL699" i="15"/>
  <c r="AB870" i="15"/>
  <c r="Y990" i="15"/>
  <c r="X65" i="15"/>
  <c r="X94" i="15"/>
  <c r="AL94" i="15"/>
  <c r="AC223" i="15"/>
  <c r="AA261" i="15"/>
  <c r="AB351" i="15"/>
  <c r="W372" i="15"/>
  <c r="AB373" i="15"/>
  <c r="AB385" i="15"/>
  <c r="Y465" i="15"/>
  <c r="AA573" i="15"/>
  <c r="AC601" i="15"/>
  <c r="W678" i="15"/>
  <c r="U844" i="15"/>
  <c r="AA880" i="15"/>
  <c r="AB967" i="15"/>
  <c r="X847" i="15"/>
  <c r="V1041" i="15"/>
  <c r="AC117" i="15"/>
  <c r="U596" i="15"/>
  <c r="AA990" i="15"/>
  <c r="U465" i="15"/>
  <c r="AB26" i="15"/>
  <c r="U396" i="15"/>
  <c r="W304" i="15"/>
  <c r="AA560" i="15"/>
  <c r="V196" i="15"/>
  <c r="Y261" i="15"/>
  <c r="AC120" i="15"/>
  <c r="AB723" i="15"/>
  <c r="AC222" i="15"/>
  <c r="V93" i="15"/>
  <c r="X563" i="15"/>
  <c r="AC13" i="15"/>
  <c r="U574" i="15"/>
  <c r="V276" i="15"/>
  <c r="AC597" i="15"/>
  <c r="V692" i="15"/>
  <c r="U960" i="15"/>
  <c r="AA161" i="15"/>
  <c r="X262" i="15"/>
  <c r="AC285" i="15"/>
  <c r="W489" i="15"/>
  <c r="AL889" i="15"/>
  <c r="AL995" i="15"/>
  <c r="AL70" i="15"/>
  <c r="AL118" i="15"/>
  <c r="U209" i="15"/>
  <c r="AL276" i="15"/>
  <c r="AL597" i="15"/>
  <c r="AL388" i="15"/>
  <c r="AA154" i="15"/>
  <c r="AL489" i="15"/>
  <c r="U1037" i="15"/>
  <c r="AA592" i="15"/>
  <c r="AB698" i="15"/>
  <c r="U775" i="15"/>
  <c r="W122" i="15"/>
  <c r="AL349" i="15"/>
  <c r="W673" i="15"/>
  <c r="U943" i="15"/>
  <c r="X13" i="15"/>
  <c r="U859" i="15"/>
  <c r="AB280" i="15"/>
  <c r="X914" i="15"/>
  <c r="V350" i="15"/>
  <c r="W141" i="15"/>
  <c r="W156" i="15"/>
  <c r="AL265" i="15"/>
  <c r="U296" i="15"/>
  <c r="AA392" i="15"/>
  <c r="AA721" i="15"/>
  <c r="Y863" i="15"/>
  <c r="AB953" i="15"/>
  <c r="Y29" i="15"/>
  <c r="U461" i="15"/>
  <c r="AL536" i="15"/>
  <c r="AA1053" i="15"/>
  <c r="U940" i="15"/>
  <c r="W663" i="15"/>
  <c r="AB296" i="15"/>
  <c r="X722" i="15"/>
  <c r="U252" i="15"/>
  <c r="W901" i="15"/>
  <c r="W966" i="15"/>
  <c r="W981" i="15"/>
  <c r="AB126" i="15"/>
  <c r="V446" i="15"/>
  <c r="AB1015" i="15"/>
  <c r="AL30" i="15"/>
  <c r="Y228" i="15"/>
  <c r="U415" i="15"/>
  <c r="W912" i="15"/>
  <c r="AA1030" i="15"/>
  <c r="AC735" i="15"/>
  <c r="Y213" i="15"/>
  <c r="AB394" i="15"/>
  <c r="AB347" i="15"/>
  <c r="AC563" i="15"/>
  <c r="Y314" i="15"/>
  <c r="AC634" i="15"/>
  <c r="AB806" i="15"/>
  <c r="Y91" i="15"/>
  <c r="Y103" i="15"/>
  <c r="Y324" i="15"/>
  <c r="AL353" i="15"/>
  <c r="W363" i="15"/>
  <c r="AL566" i="15"/>
  <c r="AA828" i="15"/>
  <c r="R1067" i="15"/>
  <c r="AB1067" i="15" s="1"/>
  <c r="R1069" i="15"/>
  <c r="R1068" i="15"/>
  <c r="AA141" i="15"/>
  <c r="W154" i="15"/>
  <c r="U156" i="15"/>
  <c r="Y161" i="15"/>
  <c r="U166" i="15"/>
  <c r="U213" i="15"/>
  <c r="AA262" i="15"/>
  <c r="AA285" i="15"/>
  <c r="W296" i="15"/>
  <c r="V394" i="15"/>
  <c r="V489" i="15"/>
  <c r="AC663" i="15"/>
  <c r="AL663" i="15"/>
  <c r="AB721" i="15"/>
  <c r="AB722" i="15"/>
  <c r="AA859" i="15"/>
  <c r="AB863" i="15"/>
  <c r="Y889" i="15"/>
  <c r="V953" i="15"/>
  <c r="Y995" i="15"/>
  <c r="W1037" i="15"/>
  <c r="AA70" i="15"/>
  <c r="V252" i="15"/>
  <c r="AC280" i="15"/>
  <c r="X347" i="15"/>
  <c r="AA347" i="15"/>
  <c r="AB553" i="15"/>
  <c r="U563" i="15"/>
  <c r="AL574" i="15"/>
  <c r="AB592" i="15"/>
  <c r="X698" i="15"/>
  <c r="Y775" i="15"/>
  <c r="AA901" i="15"/>
  <c r="U901" i="15"/>
  <c r="W914" i="15"/>
  <c r="AA966" i="15"/>
  <c r="U966" i="15"/>
  <c r="AA981" i="15"/>
  <c r="U981" i="15"/>
  <c r="AL13" i="15"/>
  <c r="W118" i="15"/>
  <c r="Y126" i="15"/>
  <c r="X209" i="15"/>
  <c r="U276" i="15"/>
  <c r="AB314" i="15"/>
  <c r="U446" i="15"/>
  <c r="V597" i="15"/>
  <c r="Y634" i="15"/>
  <c r="AA692" i="15"/>
  <c r="Y806" i="15"/>
  <c r="W874" i="15"/>
  <c r="AL1015" i="15"/>
  <c r="Y1020" i="15"/>
  <c r="X29" i="15"/>
  <c r="AL29" i="15"/>
  <c r="AC91" i="15"/>
  <c r="Y93" i="15"/>
  <c r="AL122" i="15"/>
  <c r="W222" i="15"/>
  <c r="X224" i="15"/>
  <c r="AC228" i="15"/>
  <c r="AA324" i="15"/>
  <c r="W349" i="15"/>
  <c r="X363" i="15"/>
  <c r="AC388" i="15"/>
  <c r="W415" i="15"/>
  <c r="Y461" i="15"/>
  <c r="AA536" i="15"/>
  <c r="AC566" i="15"/>
  <c r="X650" i="15"/>
  <c r="U828" i="15"/>
  <c r="AL828" i="15"/>
  <c r="AA912" i="15"/>
  <c r="AA943" i="15"/>
  <c r="AC960" i="15"/>
  <c r="AB1030" i="15"/>
  <c r="U1030" i="15"/>
  <c r="AB1053" i="15"/>
  <c r="X141" i="15"/>
  <c r="X154" i="15"/>
  <c r="AB156" i="15"/>
  <c r="AB161" i="15"/>
  <c r="V213" i="15"/>
  <c r="U262" i="15"/>
  <c r="W285" i="15"/>
  <c r="X296" i="15"/>
  <c r="U394" i="15"/>
  <c r="U489" i="15"/>
  <c r="X663" i="15"/>
  <c r="Y667" i="15"/>
  <c r="AC721" i="15"/>
  <c r="U722" i="15"/>
  <c r="Y859" i="15"/>
  <c r="AA863" i="15"/>
  <c r="U889" i="15"/>
  <c r="W953" i="15"/>
  <c r="AC995" i="15"/>
  <c r="AC1037" i="15"/>
  <c r="V70" i="15"/>
  <c r="X252" i="15"/>
  <c r="V280" i="15"/>
  <c r="AC347" i="15"/>
  <c r="AB563" i="15"/>
  <c r="X574" i="15"/>
  <c r="V592" i="15"/>
  <c r="Y698" i="15"/>
  <c r="AA775" i="15"/>
  <c r="V901" i="15"/>
  <c r="AB914" i="15"/>
  <c r="V966" i="15"/>
  <c r="V981" i="15"/>
  <c r="AB13" i="15"/>
  <c r="V118" i="15"/>
  <c r="W126" i="15"/>
  <c r="AL209" i="15"/>
  <c r="Y276" i="15"/>
  <c r="AC314" i="15"/>
  <c r="AA446" i="15"/>
  <c r="W597" i="15"/>
  <c r="W634" i="15"/>
  <c r="Y692" i="15"/>
  <c r="AL692" i="15"/>
  <c r="U806" i="15"/>
  <c r="AA1015" i="15"/>
  <c r="U1015" i="15"/>
  <c r="AC1020" i="15"/>
  <c r="V29" i="15"/>
  <c r="AB91" i="15"/>
  <c r="AL93" i="15"/>
  <c r="AB122" i="15"/>
  <c r="AA122" i="15"/>
  <c r="X222" i="15"/>
  <c r="U228" i="15"/>
  <c r="AL253" i="15"/>
  <c r="AC324" i="15"/>
  <c r="AC349" i="15"/>
  <c r="X388" i="15"/>
  <c r="AB415" i="15"/>
  <c r="X415" i="15"/>
  <c r="X461" i="15"/>
  <c r="AL461" i="15"/>
  <c r="W536" i="15"/>
  <c r="V566" i="15"/>
  <c r="AB828" i="15"/>
  <c r="V912" i="15"/>
  <c r="V943" i="15"/>
  <c r="AL960" i="15"/>
  <c r="X1030" i="15"/>
  <c r="X1053" i="15"/>
  <c r="Y141" i="15"/>
  <c r="AL154" i="15"/>
  <c r="X156" i="15"/>
  <c r="X161" i="15"/>
  <c r="AL161" i="15"/>
  <c r="AB213" i="15"/>
  <c r="AL213" i="15"/>
  <c r="W262" i="15"/>
  <c r="Y285" i="15"/>
  <c r="V296" i="15"/>
  <c r="W394" i="15"/>
  <c r="X489" i="15"/>
  <c r="Y663" i="15"/>
  <c r="W721" i="15"/>
  <c r="W722" i="15"/>
  <c r="V802" i="15"/>
  <c r="W859" i="15"/>
  <c r="U863" i="15"/>
  <c r="AB889" i="15"/>
  <c r="AC889" i="15"/>
  <c r="X953" i="15"/>
  <c r="AA995" i="15"/>
  <c r="U995" i="15"/>
  <c r="AL1037" i="15"/>
  <c r="AB70" i="15"/>
  <c r="Y70" i="15"/>
  <c r="AC252" i="15"/>
  <c r="Y280" i="15"/>
  <c r="Y347" i="15"/>
  <c r="AA563" i="15"/>
  <c r="AA574" i="15"/>
  <c r="AB574" i="15"/>
  <c r="W592" i="15"/>
  <c r="U698" i="15"/>
  <c r="X775" i="15"/>
  <c r="AB901" i="15"/>
  <c r="U914" i="15"/>
  <c r="AB966" i="15"/>
  <c r="AB981" i="15"/>
  <c r="W13" i="15"/>
  <c r="AC118" i="15"/>
  <c r="AB118" i="15"/>
  <c r="V126" i="15"/>
  <c r="V209" i="15"/>
  <c r="Y209" i="15"/>
  <c r="AB276" i="15"/>
  <c r="AA314" i="15"/>
  <c r="X446" i="15"/>
  <c r="U597" i="15"/>
  <c r="V634" i="15"/>
  <c r="U692" i="15"/>
  <c r="AC806" i="15"/>
  <c r="W1015" i="15"/>
  <c r="AA1020" i="15"/>
  <c r="U1020" i="15"/>
  <c r="W29" i="15"/>
  <c r="AC75" i="15"/>
  <c r="W91" i="15"/>
  <c r="AB93" i="15"/>
  <c r="Y122" i="15"/>
  <c r="Y222" i="15"/>
  <c r="V228" i="15"/>
  <c r="X324" i="15"/>
  <c r="Y349" i="15"/>
  <c r="AA349" i="15"/>
  <c r="AA388" i="15"/>
  <c r="V415" i="15"/>
  <c r="W461" i="15"/>
  <c r="U536" i="15"/>
  <c r="X536" i="15"/>
  <c r="U566" i="15"/>
  <c r="AC828" i="15"/>
  <c r="AB912" i="15"/>
  <c r="AL943" i="15"/>
  <c r="X960" i="15"/>
  <c r="Y960" i="15"/>
  <c r="W1030" i="15"/>
  <c r="W1053" i="15"/>
  <c r="AB141" i="15"/>
  <c r="Y154" i="15"/>
  <c r="U154" i="15"/>
  <c r="AC156" i="15"/>
  <c r="AC161" i="15"/>
  <c r="W213" i="15"/>
  <c r="Y262" i="15"/>
  <c r="X285" i="15"/>
  <c r="AA296" i="15"/>
  <c r="AC394" i="15"/>
  <c r="AL394" i="15"/>
  <c r="U447" i="15"/>
  <c r="AC489" i="15"/>
  <c r="AA663" i="15"/>
  <c r="Y721" i="15"/>
  <c r="AA722" i="15"/>
  <c r="V859" i="15"/>
  <c r="W863" i="15"/>
  <c r="W889" i="15"/>
  <c r="Y953" i="15"/>
  <c r="V995" i="15"/>
  <c r="V1037" i="15"/>
  <c r="Y1037" i="15"/>
  <c r="X70" i="15"/>
  <c r="AA252" i="15"/>
  <c r="W280" i="15"/>
  <c r="U347" i="15"/>
  <c r="AL525" i="15"/>
  <c r="W563" i="15"/>
  <c r="Y574" i="15"/>
  <c r="X592" i="15"/>
  <c r="W698" i="15"/>
  <c r="AL775" i="15"/>
  <c r="AC901" i="15"/>
  <c r="Y914" i="15"/>
  <c r="X966" i="15"/>
  <c r="X981" i="15"/>
  <c r="Y13" i="15"/>
  <c r="Y118" i="15"/>
  <c r="AC126" i="15"/>
  <c r="AC209" i="15"/>
  <c r="W276" i="15"/>
  <c r="X314" i="15"/>
  <c r="X342" i="15"/>
  <c r="AB446" i="15"/>
  <c r="AB597" i="15"/>
  <c r="AL634" i="15"/>
  <c r="X692" i="15"/>
  <c r="W806" i="15"/>
  <c r="X1015" i="15"/>
  <c r="V1020" i="15"/>
  <c r="AA29" i="15"/>
  <c r="X91" i="15"/>
  <c r="X93" i="15"/>
  <c r="V122" i="15"/>
  <c r="U222" i="15"/>
  <c r="W228" i="15"/>
  <c r="U324" i="15"/>
  <c r="X349" i="15"/>
  <c r="U388" i="15"/>
  <c r="AC415" i="15"/>
  <c r="AA461" i="15"/>
  <c r="Y501" i="15"/>
  <c r="V536" i="15"/>
  <c r="X566" i="15"/>
  <c r="Y828" i="15"/>
  <c r="AL912" i="15"/>
  <c r="Y943" i="15"/>
  <c r="AA960" i="15"/>
  <c r="Y1030" i="15"/>
  <c r="AL1053" i="15"/>
  <c r="AL141" i="15"/>
  <c r="AB154" i="15"/>
  <c r="AL156" i="15"/>
  <c r="V161" i="15"/>
  <c r="AC179" i="15"/>
  <c r="X213" i="15"/>
  <c r="AB262" i="15"/>
  <c r="AB285" i="15"/>
  <c r="AC296" i="15"/>
  <c r="Y394" i="15"/>
  <c r="X469" i="15"/>
  <c r="Y489" i="15"/>
  <c r="U663" i="15"/>
  <c r="U721" i="15"/>
  <c r="AL721" i="15"/>
  <c r="V722" i="15"/>
  <c r="X859" i="15"/>
  <c r="AL859" i="15"/>
  <c r="AL863" i="15"/>
  <c r="V889" i="15"/>
  <c r="U953" i="15"/>
  <c r="W995" i="15"/>
  <c r="AB1037" i="15"/>
  <c r="AC70" i="15"/>
  <c r="AL252" i="15"/>
  <c r="AA280" i="15"/>
  <c r="AL280" i="15"/>
  <c r="AL347" i="15"/>
  <c r="Y563" i="15"/>
  <c r="W574" i="15"/>
  <c r="Y592" i="15"/>
  <c r="AL592" i="15"/>
  <c r="AA698" i="15"/>
  <c r="AL698" i="15"/>
  <c r="AB775" i="15"/>
  <c r="V775" i="15"/>
  <c r="X901" i="15"/>
  <c r="AL914" i="15"/>
  <c r="AC966" i="15"/>
  <c r="AC981" i="15"/>
  <c r="AA13" i="15"/>
  <c r="X118" i="15"/>
  <c r="AA126" i="15"/>
  <c r="AA209" i="15"/>
  <c r="X276" i="15"/>
  <c r="U314" i="15"/>
  <c r="AC446" i="15"/>
  <c r="X597" i="15"/>
  <c r="X634" i="15"/>
  <c r="AB692" i="15"/>
  <c r="V806" i="15"/>
  <c r="Y1015" i="15"/>
  <c r="W1020" i="15"/>
  <c r="U29" i="15"/>
  <c r="U91" i="15"/>
  <c r="AL91" i="15"/>
  <c r="AA93" i="15"/>
  <c r="AC122" i="15"/>
  <c r="AL222" i="15"/>
  <c r="AB228" i="15"/>
  <c r="AL228" i="15"/>
  <c r="W324" i="15"/>
  <c r="V349" i="15"/>
  <c r="V388" i="15"/>
  <c r="W388" i="15"/>
  <c r="Y415" i="15"/>
  <c r="AB461" i="15"/>
  <c r="Y536" i="15"/>
  <c r="AA566" i="15"/>
  <c r="AB566" i="15"/>
  <c r="W828" i="15"/>
  <c r="AC912" i="15"/>
  <c r="W943" i="15"/>
  <c r="AC943" i="15"/>
  <c r="V960" i="15"/>
  <c r="V1030" i="15"/>
  <c r="U1053" i="15"/>
  <c r="V141" i="15"/>
  <c r="U141" i="15"/>
  <c r="V154" i="15"/>
  <c r="V156" i="15"/>
  <c r="AA156" i="15"/>
  <c r="U161" i="15"/>
  <c r="AC213" i="15"/>
  <c r="AC262" i="15"/>
  <c r="AL262" i="15"/>
  <c r="V285" i="15"/>
  <c r="Y296" i="15"/>
  <c r="X394" i="15"/>
  <c r="AL469" i="15"/>
  <c r="AB489" i="15"/>
  <c r="V663" i="15"/>
  <c r="V721" i="15"/>
  <c r="AC722" i="15"/>
  <c r="AL722" i="15"/>
  <c r="AC859" i="15"/>
  <c r="X863" i="15"/>
  <c r="V863" i="15"/>
  <c r="AA889" i="15"/>
  <c r="AC953" i="15"/>
  <c r="AL953" i="15"/>
  <c r="AB995" i="15"/>
  <c r="X1037" i="15"/>
  <c r="U70" i="15"/>
  <c r="W252" i="15"/>
  <c r="X280" i="15"/>
  <c r="V347" i="15"/>
  <c r="V563" i="15"/>
  <c r="AC574" i="15"/>
  <c r="AC592" i="15"/>
  <c r="AC698" i="15"/>
  <c r="W775" i="15"/>
  <c r="AL901" i="15"/>
  <c r="AA914" i="15"/>
  <c r="AC914" i="15"/>
  <c r="Y966" i="15"/>
  <c r="Y981" i="15"/>
  <c r="V13" i="15"/>
  <c r="U118" i="15"/>
  <c r="X126" i="15"/>
  <c r="AB209" i="15"/>
  <c r="AA276" i="15"/>
  <c r="AL314" i="15"/>
  <c r="W446" i="15"/>
  <c r="Y597" i="15"/>
  <c r="U634" i="15"/>
  <c r="W692" i="15"/>
  <c r="X806" i="15"/>
  <c r="V1015" i="15"/>
  <c r="AB1020" i="15"/>
  <c r="AC29" i="15"/>
  <c r="AA91" i="15"/>
  <c r="AC93" i="15"/>
  <c r="W93" i="15"/>
  <c r="U122" i="15"/>
  <c r="AA222" i="15"/>
  <c r="V222" i="15"/>
  <c r="X228" i="15"/>
  <c r="AL324" i="15"/>
  <c r="U349" i="15"/>
  <c r="AB388" i="15"/>
  <c r="AL415" i="15"/>
  <c r="AC461" i="15"/>
  <c r="AC536" i="15"/>
  <c r="Y566" i="15"/>
  <c r="AB641" i="15"/>
  <c r="X828" i="15"/>
  <c r="U912" i="15"/>
  <c r="AB943" i="15"/>
  <c r="W960" i="15"/>
  <c r="AC1030" i="15"/>
  <c r="Y1053" i="15"/>
  <c r="X166" i="15"/>
  <c r="U285" i="15"/>
  <c r="AC345" i="15"/>
  <c r="AB252" i="15"/>
  <c r="U126" i="15"/>
  <c r="V314" i="15"/>
  <c r="Y446" i="15"/>
  <c r="AA634" i="15"/>
  <c r="AA806" i="15"/>
  <c r="AB324" i="15"/>
  <c r="X912" i="15"/>
  <c r="V1053" i="15"/>
  <c r="AC274" i="15"/>
  <c r="AB287" i="15"/>
  <c r="AB646" i="15"/>
  <c r="AC731" i="15"/>
  <c r="AL731" i="15"/>
  <c r="AC509" i="15"/>
  <c r="U533" i="15"/>
  <c r="Y577" i="15"/>
  <c r="X818" i="15"/>
  <c r="AC187" i="15"/>
  <c r="V400" i="15"/>
  <c r="W400" i="15"/>
  <c r="AA444" i="15"/>
  <c r="AC561" i="15"/>
  <c r="AL561" i="15"/>
  <c r="AC35" i="15"/>
  <c r="AC50" i="15"/>
  <c r="W103" i="15"/>
  <c r="W232" i="15"/>
  <c r="Y350" i="15"/>
  <c r="Y353" i="15"/>
  <c r="AA353" i="15"/>
  <c r="AA673" i="15"/>
  <c r="AL187" i="15"/>
  <c r="U400" i="15"/>
  <c r="Y444" i="15"/>
  <c r="X561" i="15"/>
  <c r="Y35" i="15"/>
  <c r="Y50" i="15"/>
  <c r="U103" i="15"/>
  <c r="AA232" i="15"/>
  <c r="AC232" i="15"/>
  <c r="U350" i="15"/>
  <c r="W353" i="15"/>
  <c r="AC673" i="15"/>
  <c r="X675" i="15"/>
  <c r="X274" i="15"/>
  <c r="AA287" i="15"/>
  <c r="V287" i="15"/>
  <c r="X646" i="15"/>
  <c r="W731" i="15"/>
  <c r="AB509" i="15"/>
  <c r="Y533" i="15"/>
  <c r="AL533" i="15"/>
  <c r="W577" i="15"/>
  <c r="AA818" i="15"/>
  <c r="X187" i="15"/>
  <c r="Y187" i="15"/>
  <c r="AB400" i="15"/>
  <c r="AL444" i="15"/>
  <c r="U561" i="15"/>
  <c r="AL35" i="15"/>
  <c r="AL50" i="15"/>
  <c r="AC103" i="15"/>
  <c r="AB232" i="15"/>
  <c r="AA350" i="15"/>
  <c r="X353" i="15"/>
  <c r="V673" i="15"/>
  <c r="Y274" i="15"/>
  <c r="U287" i="15"/>
  <c r="V646" i="15"/>
  <c r="Y731" i="15"/>
  <c r="AB376" i="15"/>
  <c r="U509" i="15"/>
  <c r="AC533" i="15"/>
  <c r="V577" i="15"/>
  <c r="AB818" i="15"/>
  <c r="AA187" i="15"/>
  <c r="AA400" i="15"/>
  <c r="X444" i="15"/>
  <c r="AB561" i="15"/>
  <c r="AA35" i="15"/>
  <c r="U50" i="15"/>
  <c r="AB103" i="15"/>
  <c r="X232" i="15"/>
  <c r="X350" i="15"/>
  <c r="U353" i="15"/>
  <c r="Y673" i="15"/>
  <c r="AL646" i="15"/>
  <c r="AA731" i="15"/>
  <c r="AL509" i="15"/>
  <c r="V533" i="15"/>
  <c r="AA577" i="15"/>
  <c r="U818" i="15"/>
  <c r="V187" i="15"/>
  <c r="AC400" i="15"/>
  <c r="V444" i="15"/>
  <c r="W444" i="15"/>
  <c r="Y561" i="15"/>
  <c r="W35" i="15"/>
  <c r="X35" i="15"/>
  <c r="AA50" i="15"/>
  <c r="V50" i="15"/>
  <c r="AL103" i="15"/>
  <c r="U232" i="15"/>
  <c r="W350" i="15"/>
  <c r="AB353" i="15"/>
  <c r="AB673" i="15"/>
  <c r="AB691" i="15"/>
  <c r="Y707" i="15"/>
  <c r="Y134" i="15"/>
  <c r="AL274" i="15"/>
  <c r="AC287" i="15"/>
  <c r="Y646" i="15"/>
  <c r="AA646" i="15"/>
  <c r="U731" i="15"/>
  <c r="AA509" i="15"/>
  <c r="X533" i="15"/>
  <c r="AC577" i="15"/>
  <c r="AL577" i="15"/>
  <c r="Y818" i="15"/>
  <c r="AB187" i="15"/>
  <c r="Y400" i="15"/>
  <c r="U444" i="15"/>
  <c r="W561" i="15"/>
  <c r="V35" i="15"/>
  <c r="AB50" i="15"/>
  <c r="V103" i="15"/>
  <c r="AA103" i="15"/>
  <c r="Y232" i="15"/>
  <c r="AB350" i="15"/>
  <c r="AL350" i="15"/>
  <c r="V353" i="15"/>
  <c r="AL673" i="15"/>
  <c r="V274" i="15"/>
  <c r="W509" i="15"/>
  <c r="AL690" i="15"/>
  <c r="V221" i="15"/>
  <c r="U673" i="15"/>
  <c r="AA588" i="15"/>
  <c r="W32" i="15"/>
  <c r="AC485" i="15"/>
  <c r="X288" i="15"/>
  <c r="AB288" i="15"/>
  <c r="W288" i="15"/>
  <c r="U288" i="15"/>
  <c r="AA288" i="15"/>
  <c r="AL28" i="15"/>
  <c r="AB28" i="15"/>
  <c r="X28" i="15"/>
  <c r="U28" i="15"/>
  <c r="Y28" i="15"/>
  <c r="V28" i="15"/>
  <c r="AC28" i="15"/>
  <c r="AA28" i="15"/>
  <c r="AL466" i="15"/>
  <c r="AA466" i="15"/>
  <c r="Y207" i="15"/>
  <c r="W207" i="15"/>
  <c r="Y864" i="15"/>
  <c r="AA864" i="15"/>
  <c r="AB864" i="15"/>
  <c r="AC864" i="15"/>
  <c r="W864" i="15"/>
  <c r="AL864" i="15"/>
  <c r="X864" i="15"/>
  <c r="V864" i="15"/>
  <c r="W1028" i="15"/>
  <c r="X1028" i="15"/>
  <c r="AA1028" i="15"/>
  <c r="Y1028" i="15"/>
  <c r="AB1028" i="15"/>
  <c r="AL1028" i="15"/>
  <c r="U1028" i="15"/>
  <c r="AC1028" i="15"/>
  <c r="Y931" i="15"/>
  <c r="X931" i="15"/>
  <c r="AB931" i="15"/>
  <c r="W931" i="15"/>
  <c r="V931" i="15"/>
  <c r="AC931" i="15"/>
  <c r="AA931" i="15"/>
  <c r="U931" i="15"/>
  <c r="AA52" i="15"/>
  <c r="Y106" i="15"/>
  <c r="AC130" i="15"/>
  <c r="Y162" i="15"/>
  <c r="Y175" i="15"/>
  <c r="AA177" i="15"/>
  <c r="AL288" i="15"/>
  <c r="AA278" i="15"/>
  <c r="U864" i="15"/>
  <c r="AL931" i="15"/>
  <c r="AL490" i="15"/>
  <c r="AC490" i="15"/>
  <c r="AA736" i="15"/>
  <c r="W736" i="15"/>
  <c r="AC736" i="15"/>
  <c r="AB736" i="15"/>
  <c r="U736" i="15"/>
  <c r="X736" i="15"/>
  <c r="V736" i="15"/>
  <c r="Y736" i="15"/>
  <c r="V121" i="15"/>
  <c r="U121" i="15"/>
  <c r="AA121" i="15"/>
  <c r="Y121" i="15"/>
  <c r="X121" i="15"/>
  <c r="AC121" i="15"/>
  <c r="AL121" i="15"/>
  <c r="AB121" i="15"/>
  <c r="X297" i="15"/>
  <c r="AL297" i="15"/>
  <c r="U297" i="15"/>
  <c r="V297" i="15"/>
  <c r="Y297" i="15"/>
  <c r="AC297" i="15"/>
  <c r="W297" i="15"/>
  <c r="AA297" i="15"/>
  <c r="V358" i="15"/>
  <c r="AB358" i="15"/>
  <c r="U358" i="15"/>
  <c r="Y358" i="15"/>
  <c r="AL358" i="15"/>
  <c r="AC358" i="15"/>
  <c r="W358" i="15"/>
  <c r="X358" i="15"/>
  <c r="AC405" i="15"/>
  <c r="AB405" i="15"/>
  <c r="W405" i="15"/>
  <c r="U405" i="15"/>
  <c r="AA405" i="15"/>
  <c r="X405" i="15"/>
  <c r="AL405" i="15"/>
  <c r="Y405" i="15"/>
  <c r="AL457" i="15"/>
  <c r="V457" i="15"/>
  <c r="X585" i="15"/>
  <c r="AL585" i="15"/>
  <c r="AC585" i="15"/>
  <c r="V585" i="15"/>
  <c r="W585" i="15"/>
  <c r="AA585" i="15"/>
  <c r="U585" i="15"/>
  <c r="Y585" i="15"/>
  <c r="X739" i="15"/>
  <c r="U739" i="15"/>
  <c r="AA739" i="15"/>
  <c r="Y739" i="15"/>
  <c r="W739" i="15"/>
  <c r="V739" i="15"/>
  <c r="AL739" i="15"/>
  <c r="AC739" i="15"/>
  <c r="V826" i="15"/>
  <c r="W826" i="15"/>
  <c r="Y826" i="15"/>
  <c r="AC826" i="15"/>
  <c r="U826" i="15"/>
  <c r="AB826" i="15"/>
  <c r="AL826" i="15"/>
  <c r="AA826" i="15"/>
  <c r="U40" i="15"/>
  <c r="Y40" i="15"/>
  <c r="AL40" i="15"/>
  <c r="AC40" i="15"/>
  <c r="AA40" i="15"/>
  <c r="AB40" i="15"/>
  <c r="W40" i="15"/>
  <c r="X40" i="15"/>
  <c r="X195" i="15"/>
  <c r="W195" i="15"/>
  <c r="AB195" i="15"/>
  <c r="AA195" i="15"/>
  <c r="AL195" i="15"/>
  <c r="V195" i="15"/>
  <c r="U195" i="15"/>
  <c r="Y195" i="15"/>
  <c r="AA282" i="15"/>
  <c r="Y282" i="15"/>
  <c r="X282" i="15"/>
  <c r="AC282" i="15"/>
  <c r="V282" i="15"/>
  <c r="AB282" i="15"/>
  <c r="AL282" i="15"/>
  <c r="W282" i="15"/>
  <c r="AC361" i="15"/>
  <c r="U361" i="15"/>
  <c r="W361" i="15"/>
  <c r="AL361" i="15"/>
  <c r="V361" i="15"/>
  <c r="AB361" i="15"/>
  <c r="Y361" i="15"/>
  <c r="AA538" i="15"/>
  <c r="AC538" i="15"/>
  <c r="AB538" i="15"/>
  <c r="Y538" i="15"/>
  <c r="U538" i="15"/>
  <c r="AL538" i="15"/>
  <c r="X538" i="15"/>
  <c r="V538" i="15"/>
  <c r="Y604" i="15"/>
  <c r="X604" i="15"/>
  <c r="U604" i="15"/>
  <c r="AL604" i="15"/>
  <c r="W604" i="15"/>
  <c r="AA604" i="15"/>
  <c r="AC604" i="15"/>
  <c r="V604" i="15"/>
  <c r="W681" i="15"/>
  <c r="AC681" i="15"/>
  <c r="AB681" i="15"/>
  <c r="V681" i="15"/>
  <c r="X681" i="15"/>
  <c r="U681" i="15"/>
  <c r="AL681" i="15"/>
  <c r="AA681" i="15"/>
  <c r="AL571" i="15"/>
  <c r="V571" i="15"/>
  <c r="W571" i="15"/>
  <c r="Y571" i="15"/>
  <c r="AA571" i="15"/>
  <c r="AB571" i="15"/>
  <c r="AC571" i="15"/>
  <c r="U571" i="15"/>
  <c r="Y922" i="15"/>
  <c r="X922" i="15"/>
  <c r="AB922" i="15"/>
  <c r="W922" i="15"/>
  <c r="V922" i="15"/>
  <c r="AC922" i="15"/>
  <c r="AA922" i="15"/>
  <c r="U922" i="15"/>
  <c r="U871" i="15"/>
  <c r="AA871" i="15"/>
  <c r="Y871" i="15"/>
  <c r="V871" i="15"/>
  <c r="AB871" i="15"/>
  <c r="AC871" i="15"/>
  <c r="AL871" i="15"/>
  <c r="X871" i="15"/>
  <c r="AC99" i="15"/>
  <c r="Y99" i="15"/>
  <c r="AA99" i="15"/>
  <c r="AL99" i="15"/>
  <c r="X99" i="15"/>
  <c r="AB99" i="15"/>
  <c r="V99" i="15"/>
  <c r="U99" i="15"/>
  <c r="AC1043" i="15"/>
  <c r="AL1043" i="15"/>
  <c r="Y1043" i="15"/>
  <c r="V1043" i="15"/>
  <c r="X1043" i="15"/>
  <c r="AB1043" i="15"/>
  <c r="W1043" i="15"/>
  <c r="AL541" i="15"/>
  <c r="AC541" i="15"/>
  <c r="V541" i="15"/>
  <c r="W541" i="15"/>
  <c r="AA541" i="15"/>
  <c r="U541" i="15"/>
  <c r="Y541" i="15"/>
  <c r="X541" i="15"/>
  <c r="Y897" i="15"/>
  <c r="X897" i="15"/>
  <c r="AB897" i="15"/>
  <c r="W897" i="15"/>
  <c r="AC897" i="15"/>
  <c r="V897" i="15"/>
  <c r="U897" i="15"/>
  <c r="AA897" i="15"/>
  <c r="V640" i="15"/>
  <c r="U640" i="15"/>
  <c r="AC640" i="15"/>
  <c r="Y640" i="15"/>
  <c r="AL640" i="15"/>
  <c r="AB640" i="15"/>
  <c r="X640" i="15"/>
  <c r="W640" i="15"/>
  <c r="AB52" i="15"/>
  <c r="X106" i="15"/>
  <c r="AA130" i="15"/>
  <c r="AB175" i="15"/>
  <c r="AL177" i="15"/>
  <c r="X147" i="15"/>
  <c r="Y147" i="15"/>
  <c r="AA147" i="15"/>
  <c r="AC147" i="15"/>
  <c r="W147" i="15"/>
  <c r="U147" i="15"/>
  <c r="AL147" i="15"/>
  <c r="V147" i="15"/>
  <c r="AL237" i="15"/>
  <c r="AB237" i="15"/>
  <c r="V318" i="15"/>
  <c r="AB318" i="15"/>
  <c r="AL318" i="15"/>
  <c r="AC318" i="15"/>
  <c r="W318" i="15"/>
  <c r="X318" i="15"/>
  <c r="AA318" i="15"/>
  <c r="U318" i="15"/>
  <c r="AL410" i="15"/>
  <c r="AC410" i="15"/>
  <c r="W410" i="15"/>
  <c r="AB410" i="15"/>
  <c r="U410" i="15"/>
  <c r="V410" i="15"/>
  <c r="AA410" i="15"/>
  <c r="X410" i="15"/>
  <c r="AL164" i="15"/>
  <c r="W164" i="15"/>
  <c r="AB164" i="15"/>
  <c r="U164" i="15"/>
  <c r="Y164" i="15"/>
  <c r="AA164" i="15"/>
  <c r="V164" i="15"/>
  <c r="X164" i="15"/>
  <c r="AL83" i="15"/>
  <c r="AA83" i="15"/>
  <c r="Y83" i="15"/>
  <c r="W83" i="15"/>
  <c r="AC83" i="15"/>
  <c r="V83" i="15"/>
  <c r="AB83" i="15"/>
  <c r="AL642" i="15"/>
  <c r="V642" i="15"/>
  <c r="U162" i="15"/>
  <c r="W162" i="15"/>
  <c r="AL370" i="15"/>
  <c r="X370" i="15"/>
  <c r="V370" i="15"/>
  <c r="U370" i="15"/>
  <c r="Y370" i="15"/>
  <c r="AC370" i="15"/>
  <c r="AA370" i="15"/>
  <c r="AB370" i="15"/>
  <c r="AL814" i="15"/>
  <c r="U814" i="15"/>
  <c r="AB764" i="15"/>
  <c r="Y764" i="15"/>
  <c r="U764" i="15"/>
  <c r="AL764" i="15"/>
  <c r="V764" i="15"/>
  <c r="AA764" i="15"/>
  <c r="W764" i="15"/>
  <c r="X764" i="15"/>
  <c r="X951" i="15"/>
  <c r="AB951" i="15"/>
  <c r="W951" i="15"/>
  <c r="V951" i="15"/>
  <c r="AC951" i="15"/>
  <c r="AA951" i="15"/>
  <c r="AL951" i="15"/>
  <c r="U951" i="15"/>
  <c r="X52" i="15"/>
  <c r="AC106" i="15"/>
  <c r="X130" i="15"/>
  <c r="AA162" i="15"/>
  <c r="W175" i="15"/>
  <c r="AA1043" i="15"/>
  <c r="AL230" i="15"/>
  <c r="X230" i="15"/>
  <c r="AA230" i="15"/>
  <c r="W230" i="15"/>
  <c r="AB230" i="15"/>
  <c r="V230" i="15"/>
  <c r="AC230" i="15"/>
  <c r="Y230" i="15"/>
  <c r="W217" i="15"/>
  <c r="V217" i="15"/>
  <c r="AB217" i="15"/>
  <c r="AL217" i="15"/>
  <c r="Y217" i="15"/>
  <c r="U217" i="15"/>
  <c r="AA217" i="15"/>
  <c r="AC217" i="15"/>
  <c r="W510" i="15"/>
  <c r="X510" i="15"/>
  <c r="V510" i="15"/>
  <c r="Y510" i="15"/>
  <c r="AA510" i="15"/>
  <c r="AL510" i="15"/>
  <c r="U510" i="15"/>
  <c r="AB510" i="15"/>
  <c r="AB301" i="15"/>
  <c r="X301" i="15"/>
  <c r="AL301" i="15"/>
  <c r="W278" i="15"/>
  <c r="AB278" i="15"/>
  <c r="X278" i="15"/>
  <c r="AL278" i="15"/>
  <c r="U278" i="15"/>
  <c r="AC278" i="15"/>
  <c r="V278" i="15"/>
  <c r="AA813" i="15"/>
  <c r="AC813" i="15"/>
  <c r="AB813" i="15"/>
  <c r="AL813" i="15"/>
  <c r="W813" i="15"/>
  <c r="X813" i="15"/>
  <c r="V813" i="15"/>
  <c r="Y813" i="15"/>
  <c r="AL303" i="15"/>
  <c r="Y303" i="15"/>
  <c r="AB425" i="15"/>
  <c r="AA425" i="15"/>
  <c r="U425" i="15"/>
  <c r="AL425" i="15"/>
  <c r="Y425" i="15"/>
  <c r="W425" i="15"/>
  <c r="V425" i="15"/>
  <c r="AC425" i="15"/>
  <c r="AL1046" i="15"/>
  <c r="Y1046" i="15"/>
  <c r="AB1046" i="15"/>
  <c r="W1046" i="15"/>
  <c r="AA1046" i="15"/>
  <c r="X1046" i="15"/>
  <c r="U1046" i="15"/>
  <c r="V1046" i="15"/>
  <c r="AC52" i="15"/>
  <c r="AA106" i="15"/>
  <c r="AL130" i="15"/>
  <c r="AB162" i="15"/>
  <c r="AC175" i="15"/>
  <c r="X571" i="15"/>
  <c r="U1043" i="15"/>
  <c r="X217" i="15"/>
  <c r="AC340" i="15"/>
  <c r="AA340" i="15"/>
  <c r="V340" i="15"/>
  <c r="AB340" i="15"/>
  <c r="AL340" i="15"/>
  <c r="W340" i="15"/>
  <c r="U340" i="15"/>
  <c r="X340" i="15"/>
  <c r="W401" i="15"/>
  <c r="V401" i="15"/>
  <c r="AC401" i="15"/>
  <c r="X401" i="15"/>
  <c r="AB401" i="15"/>
  <c r="AA401" i="15"/>
  <c r="U401" i="15"/>
  <c r="AL401" i="15"/>
  <c r="AL236" i="15"/>
  <c r="V236" i="15"/>
  <c r="X236" i="15"/>
  <c r="AA236" i="15"/>
  <c r="Y236" i="15"/>
  <c r="AB236" i="15"/>
  <c r="AC236" i="15"/>
  <c r="U236" i="15"/>
  <c r="V539" i="15"/>
  <c r="Y539" i="15"/>
  <c r="W539" i="15"/>
  <c r="AA539" i="15"/>
  <c r="X539" i="15"/>
  <c r="AC539" i="15"/>
  <c r="U539" i="15"/>
  <c r="AB539" i="15"/>
  <c r="AL456" i="15"/>
  <c r="U456" i="15"/>
  <c r="Y456" i="15"/>
  <c r="AC456" i="15"/>
  <c r="AA456" i="15"/>
  <c r="AB456" i="15"/>
  <c r="W456" i="15"/>
  <c r="V456" i="15"/>
  <c r="Y854" i="15"/>
  <c r="AA854" i="15"/>
  <c r="V854" i="15"/>
  <c r="X854" i="15"/>
  <c r="AL854" i="15"/>
  <c r="AB854" i="15"/>
  <c r="AC854" i="15"/>
  <c r="W854" i="15"/>
  <c r="AB917" i="15"/>
  <c r="W917" i="15"/>
  <c r="V917" i="15"/>
  <c r="AL917" i="15"/>
  <c r="AA917" i="15"/>
  <c r="U917" i="15"/>
  <c r="Y917" i="15"/>
  <c r="X917" i="15"/>
  <c r="AC950" i="15"/>
  <c r="X950" i="15"/>
  <c r="AB950" i="15"/>
  <c r="W950" i="15"/>
  <c r="V950" i="15"/>
  <c r="U950" i="15"/>
  <c r="AA950" i="15"/>
  <c r="Y950" i="15"/>
  <c r="W1045" i="15"/>
  <c r="AA1045" i="15"/>
  <c r="U1045" i="15"/>
  <c r="V1045" i="15"/>
  <c r="Y1045" i="15"/>
  <c r="AL1045" i="15"/>
  <c r="AC1045" i="15"/>
  <c r="X1045" i="15"/>
  <c r="AL371" i="15"/>
  <c r="AB371" i="15"/>
  <c r="W371" i="15"/>
  <c r="U52" i="15"/>
  <c r="AB106" i="15"/>
  <c r="Y130" i="15"/>
  <c r="V162" i="15"/>
  <c r="V175" i="15"/>
  <c r="X177" i="15"/>
  <c r="AA640" i="15"/>
  <c r="W370" i="15"/>
  <c r="AL922" i="15"/>
  <c r="AC1046" i="15"/>
  <c r="X456" i="15"/>
  <c r="X357" i="15"/>
  <c r="V357" i="15"/>
  <c r="Y357" i="15"/>
  <c r="U357" i="15"/>
  <c r="AB357" i="15"/>
  <c r="W357" i="15"/>
  <c r="AL357" i="15"/>
  <c r="AC357" i="15"/>
  <c r="Y932" i="15"/>
  <c r="X932" i="15"/>
  <c r="AL932" i="15"/>
  <c r="U932" i="15"/>
  <c r="AC932" i="15"/>
  <c r="AB932" i="15"/>
  <c r="W932" i="15"/>
  <c r="V932" i="15"/>
  <c r="Y857" i="15"/>
  <c r="AA857" i="15"/>
  <c r="AB857" i="15"/>
  <c r="AC857" i="15"/>
  <c r="W857" i="15"/>
  <c r="U857" i="15"/>
  <c r="AL857" i="15"/>
  <c r="X857" i="15"/>
  <c r="AL989" i="15"/>
  <c r="AB989" i="15"/>
  <c r="AL1066" i="15"/>
  <c r="AC1066" i="15"/>
  <c r="AL729" i="15"/>
  <c r="U729" i="15"/>
  <c r="Y729" i="15"/>
  <c r="W729" i="15"/>
  <c r="AA729" i="15"/>
  <c r="AC729" i="15"/>
  <c r="AB729" i="15"/>
  <c r="X729" i="15"/>
  <c r="AL322" i="15"/>
  <c r="AC322" i="15"/>
  <c r="AL700" i="15"/>
  <c r="AC700" i="15"/>
  <c r="AB727" i="15"/>
  <c r="X727" i="15"/>
  <c r="AA727" i="15"/>
  <c r="U727" i="15"/>
  <c r="Y727" i="15"/>
  <c r="W727" i="15"/>
  <c r="V727" i="15"/>
  <c r="AL402" i="15"/>
  <c r="AB402" i="15"/>
  <c r="Y815" i="15"/>
  <c r="U815" i="15"/>
  <c r="AA815" i="15"/>
  <c r="AC815" i="15"/>
  <c r="W815" i="15"/>
  <c r="AL815" i="15"/>
  <c r="AB815" i="15"/>
  <c r="V815" i="15"/>
  <c r="AC961" i="15"/>
  <c r="AB961" i="15"/>
  <c r="W961" i="15"/>
  <c r="V961" i="15"/>
  <c r="U961" i="15"/>
  <c r="AA961" i="15"/>
  <c r="Y961" i="15"/>
  <c r="AL961" i="15"/>
  <c r="X693" i="15"/>
  <c r="U693" i="15"/>
  <c r="AL693" i="15"/>
  <c r="V693" i="15"/>
  <c r="Y693" i="15"/>
  <c r="AA693" i="15"/>
  <c r="AC693" i="15"/>
  <c r="W693" i="15"/>
  <c r="Y52" i="15"/>
  <c r="AL106" i="15"/>
  <c r="AB130" i="15"/>
  <c r="AL162" i="15"/>
  <c r="AA175" i="15"/>
  <c r="V177" i="15"/>
  <c r="AC288" i="15"/>
  <c r="AL207" i="15"/>
  <c r="W99" i="15"/>
  <c r="W28" i="15"/>
  <c r="AB693" i="15"/>
  <c r="W273" i="15"/>
  <c r="U273" i="15"/>
  <c r="Y273" i="15"/>
  <c r="V273" i="15"/>
  <c r="AA273" i="15"/>
  <c r="AL273" i="15"/>
  <c r="AB273" i="15"/>
  <c r="X273" i="15"/>
  <c r="AL52" i="15"/>
  <c r="U106" i="15"/>
  <c r="V130" i="15"/>
  <c r="U175" i="15"/>
  <c r="Y288" i="15"/>
  <c r="U83" i="15"/>
  <c r="U813" i="15"/>
  <c r="V1028" i="15"/>
  <c r="V729" i="15"/>
  <c r="AA357" i="15"/>
  <c r="W989" i="15"/>
  <c r="Y799" i="15"/>
  <c r="AC58" i="15"/>
  <c r="W654" i="15"/>
  <c r="AA814" i="15"/>
  <c r="AA460" i="15"/>
  <c r="U240" i="15"/>
  <c r="V613" i="15"/>
  <c r="R23" i="15"/>
  <c r="W23" i="15" s="1"/>
  <c r="AA128" i="15"/>
  <c r="AA134" i="15"/>
  <c r="V166" i="15"/>
  <c r="AL179" i="15"/>
  <c r="AB272" i="15"/>
  <c r="AA291" i="15"/>
  <c r="V291" i="15"/>
  <c r="AL345" i="15"/>
  <c r="AC392" i="15"/>
  <c r="V447" i="15"/>
  <c r="U469" i="15"/>
  <c r="X667" i="15"/>
  <c r="W682" i="15"/>
  <c r="AL774" i="15"/>
  <c r="X802" i="15"/>
  <c r="W896" i="15"/>
  <c r="V67" i="15"/>
  <c r="W146" i="15"/>
  <c r="AC281" i="15"/>
  <c r="Y376" i="15"/>
  <c r="V380" i="15"/>
  <c r="AL380" i="15"/>
  <c r="W525" i="15"/>
  <c r="AA534" i="15"/>
  <c r="W547" i="15"/>
  <c r="Y553" i="15"/>
  <c r="Y589" i="15"/>
  <c r="X652" i="15"/>
  <c r="AC723" i="15"/>
  <c r="AL723" i="15"/>
  <c r="Y858" i="15"/>
  <c r="V999" i="15"/>
  <c r="AC148" i="15"/>
  <c r="AB148" i="15"/>
  <c r="X214" i="15"/>
  <c r="Y319" i="15"/>
  <c r="V319" i="15"/>
  <c r="AL341" i="15"/>
  <c r="Y342" i="15"/>
  <c r="W453" i="15"/>
  <c r="X798" i="15"/>
  <c r="U820" i="15"/>
  <c r="AL820" i="15"/>
  <c r="AC851" i="15"/>
  <c r="V915" i="15"/>
  <c r="AB935" i="15"/>
  <c r="AA1029" i="15"/>
  <c r="V1060" i="15"/>
  <c r="AB85" i="15"/>
  <c r="AA220" i="15"/>
  <c r="V220" i="15"/>
  <c r="AL221" i="15"/>
  <c r="AC224" i="15"/>
  <c r="W253" i="15"/>
  <c r="U257" i="15"/>
  <c r="X279" i="15"/>
  <c r="X417" i="15"/>
  <c r="Y468" i="15"/>
  <c r="AB501" i="15"/>
  <c r="W641" i="15"/>
  <c r="U677" i="15"/>
  <c r="X677" i="15"/>
  <c r="W973" i="15"/>
  <c r="V128" i="15"/>
  <c r="X134" i="15"/>
  <c r="AB166" i="15"/>
  <c r="W179" i="15"/>
  <c r="W272" i="15"/>
  <c r="U291" i="15"/>
  <c r="W345" i="15"/>
  <c r="AA345" i="15"/>
  <c r="Y392" i="15"/>
  <c r="AC447" i="15"/>
  <c r="W469" i="15"/>
  <c r="AA667" i="15"/>
  <c r="AA682" i="15"/>
  <c r="AL682" i="15"/>
  <c r="Y774" i="15"/>
  <c r="V774" i="15"/>
  <c r="U802" i="15"/>
  <c r="AL802" i="15"/>
  <c r="AB896" i="15"/>
  <c r="U67" i="15"/>
  <c r="U146" i="15"/>
  <c r="V281" i="15"/>
  <c r="U281" i="15"/>
  <c r="AC376" i="15"/>
  <c r="AB380" i="15"/>
  <c r="AB525" i="15"/>
  <c r="Y534" i="15"/>
  <c r="Y547" i="15"/>
  <c r="AA553" i="15"/>
  <c r="AB589" i="15"/>
  <c r="AL652" i="15"/>
  <c r="V723" i="15"/>
  <c r="U858" i="15"/>
  <c r="W999" i="15"/>
  <c r="W148" i="15"/>
  <c r="AC214" i="15"/>
  <c r="X319" i="15"/>
  <c r="Y341" i="15"/>
  <c r="AA341" i="15"/>
  <c r="W342" i="15"/>
  <c r="AB453" i="15"/>
  <c r="AA798" i="15"/>
  <c r="AL798" i="15"/>
  <c r="AB820" i="15"/>
  <c r="AB851" i="15"/>
  <c r="W915" i="15"/>
  <c r="X935" i="15"/>
  <c r="W1029" i="15"/>
  <c r="Y1060" i="15"/>
  <c r="Y85" i="15"/>
  <c r="AL85" i="15"/>
  <c r="AB220" i="15"/>
  <c r="AB221" i="15"/>
  <c r="Y221" i="15"/>
  <c r="V224" i="15"/>
  <c r="AC253" i="15"/>
  <c r="AL257" i="15"/>
  <c r="AC417" i="15"/>
  <c r="U468" i="15"/>
  <c r="AA501" i="15"/>
  <c r="X641" i="15"/>
  <c r="AB677" i="15"/>
  <c r="AB973" i="15"/>
  <c r="X128" i="15"/>
  <c r="AB134" i="15"/>
  <c r="AL134" i="15"/>
  <c r="W166" i="15"/>
  <c r="U179" i="15"/>
  <c r="X179" i="15"/>
  <c r="V272" i="15"/>
  <c r="W291" i="15"/>
  <c r="Y345" i="15"/>
  <c r="AL392" i="15"/>
  <c r="Y447" i="15"/>
  <c r="AB469" i="15"/>
  <c r="U667" i="15"/>
  <c r="AC682" i="15"/>
  <c r="AA774" i="15"/>
  <c r="AA802" i="15"/>
  <c r="Y896" i="15"/>
  <c r="X67" i="15"/>
  <c r="AC146" i="15"/>
  <c r="AB281" i="15"/>
  <c r="X376" i="15"/>
  <c r="Y380" i="15"/>
  <c r="Y525" i="15"/>
  <c r="X525" i="15"/>
  <c r="W534" i="15"/>
  <c r="V547" i="15"/>
  <c r="W553" i="15"/>
  <c r="AA589" i="15"/>
  <c r="V652" i="15"/>
  <c r="AA652" i="15"/>
  <c r="W723" i="15"/>
  <c r="W858" i="15"/>
  <c r="AB999" i="15"/>
  <c r="W114" i="15"/>
  <c r="Y148" i="15"/>
  <c r="V214" i="15"/>
  <c r="U319" i="15"/>
  <c r="X341" i="15"/>
  <c r="V342" i="15"/>
  <c r="AL342" i="15"/>
  <c r="AC453" i="15"/>
  <c r="W798" i="15"/>
  <c r="AA820" i="15"/>
  <c r="AA851" i="15"/>
  <c r="AB915" i="15"/>
  <c r="U935" i="15"/>
  <c r="AB1029" i="15"/>
  <c r="AC1060" i="15"/>
  <c r="U45" i="15"/>
  <c r="X85" i="15"/>
  <c r="W220" i="15"/>
  <c r="W221" i="15"/>
  <c r="Y224" i="15"/>
  <c r="AB253" i="15"/>
  <c r="X253" i="15"/>
  <c r="AC257" i="15"/>
  <c r="V417" i="15"/>
  <c r="AA468" i="15"/>
  <c r="AL501" i="15"/>
  <c r="V641" i="15"/>
  <c r="W677" i="15"/>
  <c r="X973" i="15"/>
  <c r="AC128" i="15"/>
  <c r="V134" i="15"/>
  <c r="AC166" i="15"/>
  <c r="AB179" i="15"/>
  <c r="AA272" i="15"/>
  <c r="AC291" i="15"/>
  <c r="X345" i="15"/>
  <c r="X392" i="15"/>
  <c r="AL447" i="15"/>
  <c r="AC469" i="15"/>
  <c r="V667" i="15"/>
  <c r="V682" i="15"/>
  <c r="U774" i="15"/>
  <c r="AB802" i="15"/>
  <c r="AC896" i="15"/>
  <c r="AC67" i="15"/>
  <c r="AL146" i="15"/>
  <c r="W281" i="15"/>
  <c r="AA376" i="15"/>
  <c r="AC380" i="15"/>
  <c r="AC525" i="15"/>
  <c r="AC534" i="15"/>
  <c r="AL547" i="15"/>
  <c r="V553" i="15"/>
  <c r="W589" i="15"/>
  <c r="Y652" i="15"/>
  <c r="Y723" i="15"/>
  <c r="AC858" i="15"/>
  <c r="X999" i="15"/>
  <c r="AA148" i="15"/>
  <c r="U214" i="15"/>
  <c r="AB319" i="15"/>
  <c r="V341" i="15"/>
  <c r="AB342" i="15"/>
  <c r="V453" i="15"/>
  <c r="Y798" i="15"/>
  <c r="AC820" i="15"/>
  <c r="Y851" i="15"/>
  <c r="X915" i="15"/>
  <c r="Y935" i="15"/>
  <c r="Y1029" i="15"/>
  <c r="W1060" i="15"/>
  <c r="U1060" i="15"/>
  <c r="AA85" i="15"/>
  <c r="AC98" i="15"/>
  <c r="X220" i="15"/>
  <c r="X221" i="15"/>
  <c r="U224" i="15"/>
  <c r="Y253" i="15"/>
  <c r="W257" i="15"/>
  <c r="W417" i="15"/>
  <c r="AL468" i="15"/>
  <c r="U501" i="15"/>
  <c r="AC641" i="15"/>
  <c r="AL641" i="15"/>
  <c r="AC677" i="15"/>
  <c r="U973" i="15"/>
  <c r="Y128" i="15"/>
  <c r="U134" i="15"/>
  <c r="AA166" i="15"/>
  <c r="V179" i="15"/>
  <c r="X272" i="15"/>
  <c r="Y291" i="15"/>
  <c r="U345" i="15"/>
  <c r="V392" i="15"/>
  <c r="W392" i="15"/>
  <c r="X447" i="15"/>
  <c r="V469" i="15"/>
  <c r="AB667" i="15"/>
  <c r="X682" i="15"/>
  <c r="W774" i="15"/>
  <c r="Y802" i="15"/>
  <c r="AL896" i="15"/>
  <c r="Y67" i="15"/>
  <c r="X146" i="15"/>
  <c r="Y281" i="15"/>
  <c r="U376" i="15"/>
  <c r="X380" i="15"/>
  <c r="AA525" i="15"/>
  <c r="U534" i="15"/>
  <c r="AB547" i="15"/>
  <c r="AC553" i="15"/>
  <c r="AL553" i="15"/>
  <c r="V589" i="15"/>
  <c r="AC652" i="15"/>
  <c r="AA723" i="15"/>
  <c r="AB858" i="15"/>
  <c r="Y999" i="15"/>
  <c r="X15" i="15"/>
  <c r="X148" i="15"/>
  <c r="Y214" i="15"/>
  <c r="AC319" i="15"/>
  <c r="U341" i="15"/>
  <c r="U342" i="15"/>
  <c r="AA453" i="15"/>
  <c r="AB798" i="15"/>
  <c r="Y820" i="15"/>
  <c r="U851" i="15"/>
  <c r="U915" i="15"/>
  <c r="AL935" i="15"/>
  <c r="V1029" i="15"/>
  <c r="AB1060" i="15"/>
  <c r="W85" i="15"/>
  <c r="AC220" i="15"/>
  <c r="AC221" i="15"/>
  <c r="AA224" i="15"/>
  <c r="AL224" i="15"/>
  <c r="V253" i="15"/>
  <c r="AA257" i="15"/>
  <c r="X257" i="15"/>
  <c r="Y417" i="15"/>
  <c r="X468" i="15"/>
  <c r="W501" i="15"/>
  <c r="V501" i="15"/>
  <c r="U641" i="15"/>
  <c r="AA677" i="15"/>
  <c r="AL973" i="15"/>
  <c r="W128" i="15"/>
  <c r="AC134" i="15"/>
  <c r="Y166" i="15"/>
  <c r="Y179" i="15"/>
  <c r="U272" i="15"/>
  <c r="AL291" i="15"/>
  <c r="AB345" i="15"/>
  <c r="U392" i="15"/>
  <c r="AA447" i="15"/>
  <c r="AA469" i="15"/>
  <c r="AC667" i="15"/>
  <c r="AL667" i="15"/>
  <c r="Y682" i="15"/>
  <c r="AB774" i="15"/>
  <c r="AC802" i="15"/>
  <c r="X896" i="15"/>
  <c r="U896" i="15"/>
  <c r="AL67" i="15"/>
  <c r="AB146" i="15"/>
  <c r="AA146" i="15"/>
  <c r="X281" i="15"/>
  <c r="W376" i="15"/>
  <c r="U380" i="15"/>
  <c r="U525" i="15"/>
  <c r="X534" i="15"/>
  <c r="X547" i="15"/>
  <c r="X553" i="15"/>
  <c r="AC589" i="15"/>
  <c r="AL589" i="15"/>
  <c r="AB652" i="15"/>
  <c r="U723" i="15"/>
  <c r="AL858" i="15"/>
  <c r="AL999" i="15"/>
  <c r="V148" i="15"/>
  <c r="AA214" i="15"/>
  <c r="AL214" i="15"/>
  <c r="W319" i="15"/>
  <c r="AB341" i="15"/>
  <c r="AC342" i="15"/>
  <c r="Y453" i="15"/>
  <c r="U798" i="15"/>
  <c r="W820" i="15"/>
  <c r="W851" i="15"/>
  <c r="AL915" i="15"/>
  <c r="AA935" i="15"/>
  <c r="AC935" i="15"/>
  <c r="AL1029" i="15"/>
  <c r="X1060" i="15"/>
  <c r="V78" i="15"/>
  <c r="U85" i="15"/>
  <c r="Y220" i="15"/>
  <c r="AA221" i="15"/>
  <c r="AB224" i="15"/>
  <c r="AA253" i="15"/>
  <c r="AB257" i="15"/>
  <c r="AL417" i="15"/>
  <c r="V468" i="15"/>
  <c r="W468" i="15"/>
  <c r="X501" i="15"/>
  <c r="Y641" i="15"/>
  <c r="Y677" i="15"/>
  <c r="AA906" i="15"/>
  <c r="AC973" i="15"/>
  <c r="Y973" i="15"/>
  <c r="AB447" i="15"/>
  <c r="AA67" i="15"/>
  <c r="V376" i="15"/>
  <c r="AC547" i="15"/>
  <c r="X858" i="15"/>
  <c r="X453" i="15"/>
  <c r="U417" i="15"/>
  <c r="W302" i="15"/>
  <c r="AA37" i="15"/>
  <c r="AB572" i="15"/>
  <c r="AA665" i="15"/>
  <c r="Y100" i="15"/>
  <c r="AA916" i="15"/>
  <c r="N19" i="18"/>
  <c r="X25" i="15"/>
  <c r="N24" i="18"/>
  <c r="U25" i="15"/>
  <c r="P112" i="24"/>
  <c r="N307" i="24"/>
  <c r="N310" i="24"/>
  <c r="N314" i="24"/>
  <c r="AE430" i="15"/>
  <c r="V430" i="15"/>
  <c r="AA430" i="15"/>
  <c r="U430" i="15"/>
  <c r="Y430" i="15"/>
  <c r="W430" i="15"/>
  <c r="AC430" i="15"/>
  <c r="AB430" i="15"/>
  <c r="AE686" i="15"/>
  <c r="AC686" i="15"/>
  <c r="X686" i="15"/>
  <c r="V686" i="15"/>
  <c r="AD686" i="15"/>
  <c r="AA686" i="15"/>
  <c r="U686" i="15"/>
  <c r="W686" i="15"/>
  <c r="Y686" i="15"/>
  <c r="AD942" i="15"/>
  <c r="X942" i="15"/>
  <c r="AB942" i="15"/>
  <c r="W942" i="15"/>
  <c r="V942" i="15"/>
  <c r="U942" i="15"/>
  <c r="AA942" i="15"/>
  <c r="AC942" i="15"/>
  <c r="AA624" i="15"/>
  <c r="Z624" i="15"/>
  <c r="U617" i="15"/>
  <c r="AC617" i="15"/>
  <c r="X617" i="15"/>
  <c r="V617" i="15"/>
  <c r="W617" i="15"/>
  <c r="AB617" i="15"/>
  <c r="AA617" i="15"/>
  <c r="AB1024" i="15"/>
  <c r="AD1024" i="15"/>
  <c r="AE580" i="15"/>
  <c r="W580" i="15"/>
  <c r="U737" i="15"/>
  <c r="Y737" i="15"/>
  <c r="W737" i="15"/>
  <c r="AA737" i="15"/>
  <c r="AC737" i="15"/>
  <c r="AB737" i="15"/>
  <c r="Y142" i="15"/>
  <c r="X174" i="15"/>
  <c r="U174" i="15"/>
  <c r="X176" i="15"/>
  <c r="X181" i="15"/>
  <c r="V240" i="15"/>
  <c r="AB265" i="15"/>
  <c r="V270" i="15"/>
  <c r="Y270" i="15"/>
  <c r="AB485" i="15"/>
  <c r="AC537" i="15"/>
  <c r="X700" i="15"/>
  <c r="U712" i="15"/>
  <c r="W745" i="15"/>
  <c r="X792" i="15"/>
  <c r="U793" i="15"/>
  <c r="X814" i="15"/>
  <c r="X846" i="15"/>
  <c r="W853" i="15"/>
  <c r="AB686" i="15"/>
  <c r="U568" i="15"/>
  <c r="AA878" i="15"/>
  <c r="AE23" i="15"/>
  <c r="AE87" i="15"/>
  <c r="W87" i="15"/>
  <c r="AC87" i="15"/>
  <c r="AB87" i="15"/>
  <c r="U87" i="15"/>
  <c r="V87" i="15"/>
  <c r="X87" i="15"/>
  <c r="AA87" i="15"/>
  <c r="AE119" i="15"/>
  <c r="AC119" i="15"/>
  <c r="W119" i="15"/>
  <c r="U119" i="15"/>
  <c r="AB119" i="15"/>
  <c r="AA119" i="15"/>
  <c r="Y119" i="15"/>
  <c r="X119" i="15"/>
  <c r="AE151" i="15"/>
  <c r="AC151" i="15"/>
  <c r="W151" i="15"/>
  <c r="AA151" i="15"/>
  <c r="AB151" i="15"/>
  <c r="Y151" i="15"/>
  <c r="U151" i="15"/>
  <c r="X151" i="15"/>
  <c r="Z215" i="15"/>
  <c r="V215" i="15"/>
  <c r="AA215" i="15"/>
  <c r="AC215" i="15"/>
  <c r="X215" i="15"/>
  <c r="W215" i="15"/>
  <c r="AB215" i="15"/>
  <c r="Y215" i="15"/>
  <c r="AD247" i="15"/>
  <c r="U247" i="15"/>
  <c r="Y247" i="15"/>
  <c r="V247" i="15"/>
  <c r="W247" i="15"/>
  <c r="X247" i="15"/>
  <c r="AA247" i="15"/>
  <c r="Z279" i="15"/>
  <c r="AA279" i="15"/>
  <c r="U279" i="15"/>
  <c r="Y279" i="15"/>
  <c r="V279" i="15"/>
  <c r="W279" i="15"/>
  <c r="AC279" i="15"/>
  <c r="AB279" i="15"/>
  <c r="AE311" i="15"/>
  <c r="AA311" i="15"/>
  <c r="U311" i="15"/>
  <c r="V311" i="15"/>
  <c r="AC311" i="15"/>
  <c r="AB311" i="15"/>
  <c r="W311" i="15"/>
  <c r="Y311" i="15"/>
  <c r="AE343" i="15"/>
  <c r="V343" i="15"/>
  <c r="Y343" i="15"/>
  <c r="AA343" i="15"/>
  <c r="W343" i="15"/>
  <c r="AC343" i="15"/>
  <c r="AB343" i="15"/>
  <c r="U343" i="15"/>
  <c r="AE375" i="15"/>
  <c r="V375" i="15"/>
  <c r="AC375" i="15"/>
  <c r="AB375" i="15"/>
  <c r="AA375" i="15"/>
  <c r="Y375" i="15"/>
  <c r="X375" i="15"/>
  <c r="U375" i="15"/>
  <c r="AE407" i="15"/>
  <c r="Y407" i="15"/>
  <c r="AC407" i="15"/>
  <c r="V407" i="15"/>
  <c r="U407" i="15"/>
  <c r="X407" i="15"/>
  <c r="AB407" i="15"/>
  <c r="W407" i="15"/>
  <c r="AE439" i="15"/>
  <c r="AA439" i="15"/>
  <c r="Y439" i="15"/>
  <c r="AC439" i="15"/>
  <c r="V439" i="15"/>
  <c r="U439" i="15"/>
  <c r="W439" i="15"/>
  <c r="AB439" i="15"/>
  <c r="AD503" i="15"/>
  <c r="U503" i="15"/>
  <c r="AA503" i="15"/>
  <c r="AB503" i="15"/>
  <c r="Y503" i="15"/>
  <c r="AC503" i="15"/>
  <c r="X503" i="15"/>
  <c r="V503" i="15"/>
  <c r="W503" i="15"/>
  <c r="AE535" i="15"/>
  <c r="AA535" i="15"/>
  <c r="V535" i="15"/>
  <c r="AC535" i="15"/>
  <c r="X535" i="15"/>
  <c r="Y535" i="15"/>
  <c r="AB535" i="15"/>
  <c r="U535" i="15"/>
  <c r="AE567" i="15"/>
  <c r="W567" i="15"/>
  <c r="Y567" i="15"/>
  <c r="AA567" i="15"/>
  <c r="X567" i="15"/>
  <c r="AC567" i="15"/>
  <c r="U567" i="15"/>
  <c r="AB567" i="15"/>
  <c r="V567" i="15"/>
  <c r="AE599" i="15"/>
  <c r="V599" i="15"/>
  <c r="AA599" i="15"/>
  <c r="Y599" i="15"/>
  <c r="W599" i="15"/>
  <c r="X599" i="15"/>
  <c r="AC599" i="15"/>
  <c r="AB599" i="15"/>
  <c r="AE631" i="15"/>
  <c r="Y631" i="15"/>
  <c r="X631" i="15"/>
  <c r="AC631" i="15"/>
  <c r="U631" i="15"/>
  <c r="AB631" i="15"/>
  <c r="V631" i="15"/>
  <c r="AA631" i="15"/>
  <c r="AE679" i="15"/>
  <c r="AB679" i="15"/>
  <c r="V679" i="15"/>
  <c r="U679" i="15"/>
  <c r="AA679" i="15"/>
  <c r="Y679" i="15"/>
  <c r="W679" i="15"/>
  <c r="X679" i="15"/>
  <c r="Z715" i="15"/>
  <c r="Y715" i="15"/>
  <c r="W715" i="15"/>
  <c r="V715" i="15"/>
  <c r="AC715" i="15"/>
  <c r="AB715" i="15"/>
  <c r="X715" i="15"/>
  <c r="U715" i="15"/>
  <c r="AD747" i="15"/>
  <c r="V747" i="15"/>
  <c r="AC747" i="15"/>
  <c r="W747" i="15"/>
  <c r="AB747" i="15"/>
  <c r="X747" i="15"/>
  <c r="U747" i="15"/>
  <c r="AA747" i="15"/>
  <c r="AD811" i="15"/>
  <c r="U811" i="15"/>
  <c r="AA811" i="15"/>
  <c r="AC811" i="15"/>
  <c r="W811" i="15"/>
  <c r="AB811" i="15"/>
  <c r="V811" i="15"/>
  <c r="X811" i="15"/>
  <c r="Z843" i="15"/>
  <c r="U843" i="15"/>
  <c r="Y843" i="15"/>
  <c r="AA843" i="15"/>
  <c r="AB843" i="15"/>
  <c r="AC843" i="15"/>
  <c r="X843" i="15"/>
  <c r="V843" i="15"/>
  <c r="Z875" i="15"/>
  <c r="AB875" i="15"/>
  <c r="V875" i="15"/>
  <c r="U875" i="15"/>
  <c r="W875" i="15"/>
  <c r="X875" i="15"/>
  <c r="Y875" i="15"/>
  <c r="AC875" i="15"/>
  <c r="AE907" i="15"/>
  <c r="W907" i="15"/>
  <c r="V907" i="15"/>
  <c r="AA907" i="15"/>
  <c r="AC907" i="15"/>
  <c r="X907" i="15"/>
  <c r="U907" i="15"/>
  <c r="Y907" i="15"/>
  <c r="AE939" i="15"/>
  <c r="AA939" i="15"/>
  <c r="AC939" i="15"/>
  <c r="X939" i="15"/>
  <c r="U939" i="15"/>
  <c r="Y939" i="15"/>
  <c r="AB939" i="15"/>
  <c r="W939" i="15"/>
  <c r="AE971" i="15"/>
  <c r="AB971" i="15"/>
  <c r="W971" i="15"/>
  <c r="V971" i="15"/>
  <c r="AA971" i="15"/>
  <c r="AC971" i="15"/>
  <c r="X971" i="15"/>
  <c r="U971" i="15"/>
  <c r="AE1003" i="15"/>
  <c r="W1003" i="15"/>
  <c r="V1003" i="15"/>
  <c r="AA1003" i="15"/>
  <c r="U1003" i="15"/>
  <c r="X1003" i="15"/>
  <c r="Y1003" i="15"/>
  <c r="AC1003" i="15"/>
  <c r="Z1035" i="15"/>
  <c r="W1035" i="15"/>
  <c r="AA1035" i="15"/>
  <c r="X1035" i="15"/>
  <c r="AC1035" i="15"/>
  <c r="V1035" i="15"/>
  <c r="Y1035" i="15"/>
  <c r="U1035" i="15"/>
  <c r="Z558" i="15"/>
  <c r="U558" i="15"/>
  <c r="V558" i="15"/>
  <c r="AC558" i="15"/>
  <c r="W558" i="15"/>
  <c r="Y558" i="15"/>
  <c r="AB558" i="15"/>
  <c r="AA558" i="15"/>
  <c r="AD750" i="15"/>
  <c r="AC750" i="15"/>
  <c r="AB750" i="15"/>
  <c r="V750" i="15"/>
  <c r="X750" i="15"/>
  <c r="AA750" i="15"/>
  <c r="U750" i="15"/>
  <c r="Y750" i="15"/>
  <c r="AD1006" i="15"/>
  <c r="U1006" i="15"/>
  <c r="Y1006" i="15"/>
  <c r="X1006" i="15"/>
  <c r="AB1006" i="15"/>
  <c r="W1006" i="15"/>
  <c r="V1006" i="15"/>
  <c r="X201" i="15"/>
  <c r="W201" i="15"/>
  <c r="AB201" i="15"/>
  <c r="V201" i="15"/>
  <c r="Y201" i="15"/>
  <c r="AA201" i="15"/>
  <c r="U201" i="15"/>
  <c r="W396" i="15"/>
  <c r="V396" i="15"/>
  <c r="X396" i="15"/>
  <c r="Y396" i="15"/>
  <c r="AA396" i="15"/>
  <c r="AC396" i="15"/>
  <c r="AB396" i="15"/>
  <c r="Z104" i="15"/>
  <c r="V104" i="15"/>
  <c r="Z776" i="15"/>
  <c r="U776" i="15"/>
  <c r="Y944" i="15"/>
  <c r="X944" i="15"/>
  <c r="W142" i="15"/>
  <c r="Y174" i="15"/>
  <c r="AA176" i="15"/>
  <c r="AB240" i="15"/>
  <c r="Y265" i="15"/>
  <c r="AA270" i="15"/>
  <c r="AA485" i="15"/>
  <c r="Y537" i="15"/>
  <c r="AB700" i="15"/>
  <c r="AB712" i="15"/>
  <c r="V745" i="15"/>
  <c r="V792" i="15"/>
  <c r="V793" i="15"/>
  <c r="AE462" i="15"/>
  <c r="AA462" i="15"/>
  <c r="U462" i="15"/>
  <c r="Y462" i="15"/>
  <c r="W462" i="15"/>
  <c r="AC462" i="15"/>
  <c r="AB462" i="15"/>
  <c r="X462" i="15"/>
  <c r="AE846" i="15"/>
  <c r="AB846" i="15"/>
  <c r="AC846" i="15"/>
  <c r="W846" i="15"/>
  <c r="AB137" i="15"/>
  <c r="U137" i="15"/>
  <c r="W137" i="15"/>
  <c r="Y137" i="15"/>
  <c r="X137" i="15"/>
  <c r="AA137" i="15"/>
  <c r="V137" i="15"/>
  <c r="V496" i="15"/>
  <c r="Y496" i="15"/>
  <c r="U496" i="15"/>
  <c r="AA496" i="15"/>
  <c r="AB496" i="15"/>
  <c r="AC496" i="15"/>
  <c r="W496" i="15"/>
  <c r="Y688" i="15"/>
  <c r="W688" i="15"/>
  <c r="AC688" i="15"/>
  <c r="AB688" i="15"/>
  <c r="X688" i="15"/>
  <c r="V688" i="15"/>
  <c r="U688" i="15"/>
  <c r="AD920" i="15"/>
  <c r="Y920" i="15"/>
  <c r="X920" i="15"/>
  <c r="AD1012" i="15"/>
  <c r="AC1012" i="15"/>
  <c r="U168" i="15"/>
  <c r="Y168" i="15"/>
  <c r="V168" i="15"/>
  <c r="AA168" i="15"/>
  <c r="AC168" i="15"/>
  <c r="X168" i="15"/>
  <c r="W168" i="15"/>
  <c r="AC142" i="15"/>
  <c r="AC174" i="15"/>
  <c r="AB176" i="15"/>
  <c r="U181" i="15"/>
  <c r="X240" i="15"/>
  <c r="W265" i="15"/>
  <c r="AC270" i="15"/>
  <c r="V537" i="15"/>
  <c r="Y700" i="15"/>
  <c r="AC712" i="15"/>
  <c r="AC745" i="15"/>
  <c r="U792" i="15"/>
  <c r="X793" i="15"/>
  <c r="Y846" i="15"/>
  <c r="AA1006" i="15"/>
  <c r="AC201" i="15"/>
  <c r="X558" i="15"/>
  <c r="V110" i="15"/>
  <c r="U110" i="15"/>
  <c r="AA110" i="15"/>
  <c r="Y110" i="15"/>
  <c r="AB110" i="15"/>
  <c r="AC110" i="15"/>
  <c r="W110" i="15"/>
  <c r="X110" i="15"/>
  <c r="AD302" i="15"/>
  <c r="X302" i="15"/>
  <c r="U302" i="15"/>
  <c r="AA302" i="15"/>
  <c r="Y302" i="15"/>
  <c r="V302" i="15"/>
  <c r="AB302" i="15"/>
  <c r="AC302" i="15"/>
  <c r="Z590" i="15"/>
  <c r="W590" i="15"/>
  <c r="Y590" i="15"/>
  <c r="AB590" i="15"/>
  <c r="AA590" i="15"/>
  <c r="X590" i="15"/>
  <c r="U590" i="15"/>
  <c r="V590" i="15"/>
  <c r="AD910" i="15"/>
  <c r="V910" i="15"/>
  <c r="AA910" i="15"/>
  <c r="U910" i="15"/>
  <c r="Y910" i="15"/>
  <c r="AC910" i="15"/>
  <c r="X910" i="15"/>
  <c r="AB910" i="15"/>
  <c r="Y732" i="15"/>
  <c r="V732" i="15"/>
  <c r="AA732" i="15"/>
  <c r="W732" i="15"/>
  <c r="AC732" i="15"/>
  <c r="Z732" i="15"/>
  <c r="AB732" i="15"/>
  <c r="AB309" i="15"/>
  <c r="X309" i="15"/>
  <c r="U309" i="15"/>
  <c r="V309" i="15"/>
  <c r="Y309" i="15"/>
  <c r="AC309" i="15"/>
  <c r="AB142" i="15"/>
  <c r="AB174" i="15"/>
  <c r="AC176" i="15"/>
  <c r="V181" i="15"/>
  <c r="AA181" i="15"/>
  <c r="W240" i="15"/>
  <c r="AA265" i="15"/>
  <c r="U270" i="15"/>
  <c r="V485" i="15"/>
  <c r="X537" i="15"/>
  <c r="W700" i="15"/>
  <c r="W712" i="15"/>
  <c r="AA745" i="15"/>
  <c r="AB792" i="15"/>
  <c r="Y793" i="15"/>
  <c r="U846" i="15"/>
  <c r="AC137" i="15"/>
  <c r="AB168" i="15"/>
  <c r="X496" i="15"/>
  <c r="AC590" i="15"/>
  <c r="AA688" i="15"/>
  <c r="Y942" i="15"/>
  <c r="AD58" i="15"/>
  <c r="X58" i="15"/>
  <c r="AA58" i="15"/>
  <c r="W58" i="15"/>
  <c r="AB58" i="15"/>
  <c r="V58" i="15"/>
  <c r="U58" i="15"/>
  <c r="Y58" i="15"/>
  <c r="AD238" i="15"/>
  <c r="W238" i="15"/>
  <c r="AA238" i="15"/>
  <c r="AC238" i="15"/>
  <c r="Y238" i="15"/>
  <c r="U238" i="15"/>
  <c r="X238" i="15"/>
  <c r="V238" i="15"/>
  <c r="AE366" i="15"/>
  <c r="X366" i="15"/>
  <c r="U366" i="15"/>
  <c r="V366" i="15"/>
  <c r="Y366" i="15"/>
  <c r="AC366" i="15"/>
  <c r="AA366" i="15"/>
  <c r="AB366" i="15"/>
  <c r="AD494" i="15"/>
  <c r="AC494" i="15"/>
  <c r="W494" i="15"/>
  <c r="X494" i="15"/>
  <c r="V494" i="15"/>
  <c r="Y494" i="15"/>
  <c r="AA494" i="15"/>
  <c r="U494" i="15"/>
  <c r="Z654" i="15"/>
  <c r="AB654" i="15"/>
  <c r="V654" i="15"/>
  <c r="X654" i="15"/>
  <c r="AA654" i="15"/>
  <c r="U654" i="15"/>
  <c r="AC654" i="15"/>
  <c r="Y654" i="15"/>
  <c r="AD782" i="15"/>
  <c r="AB782" i="15"/>
  <c r="W782" i="15"/>
  <c r="U782" i="15"/>
  <c r="AA782" i="15"/>
  <c r="V782" i="15"/>
  <c r="Y782" i="15"/>
  <c r="X782" i="15"/>
  <c r="AD974" i="15"/>
  <c r="AC974" i="15"/>
  <c r="U974" i="15"/>
  <c r="X974" i="15"/>
  <c r="AB974" i="15"/>
  <c r="W974" i="15"/>
  <c r="V974" i="15"/>
  <c r="V142" i="15"/>
  <c r="V174" i="15"/>
  <c r="W176" i="15"/>
  <c r="AB181" i="15"/>
  <c r="X265" i="15"/>
  <c r="X270" i="15"/>
  <c r="W485" i="15"/>
  <c r="U485" i="15"/>
  <c r="U537" i="15"/>
  <c r="U700" i="15"/>
  <c r="AA712" i="15"/>
  <c r="Y745" i="15"/>
  <c r="AA792" i="15"/>
  <c r="AB793" i="15"/>
  <c r="AC1006" i="15"/>
  <c r="AA309" i="15"/>
  <c r="U732" i="15"/>
  <c r="V462" i="15"/>
  <c r="X430" i="15"/>
  <c r="AC782" i="15"/>
  <c r="AE334" i="15"/>
  <c r="Y334" i="15"/>
  <c r="AC334" i="15"/>
  <c r="V334" i="15"/>
  <c r="AB334" i="15"/>
  <c r="W334" i="15"/>
  <c r="X334" i="15"/>
  <c r="AA334" i="15"/>
  <c r="AE622" i="15"/>
  <c r="AB622" i="15"/>
  <c r="Y622" i="15"/>
  <c r="X622" i="15"/>
  <c r="U622" i="15"/>
  <c r="V622" i="15"/>
  <c r="W622" i="15"/>
  <c r="AC622" i="15"/>
  <c r="AE878" i="15"/>
  <c r="W878" i="15"/>
  <c r="Y878" i="15"/>
  <c r="V878" i="15"/>
  <c r="AC878" i="15"/>
  <c r="AB878" i="15"/>
  <c r="U878" i="15"/>
  <c r="Z853" i="15"/>
  <c r="Y853" i="15"/>
  <c r="AA853" i="15"/>
  <c r="AB853" i="15"/>
  <c r="AC853" i="15"/>
  <c r="V332" i="15"/>
  <c r="AB332" i="15"/>
  <c r="X212" i="15"/>
  <c r="AE212" i="15"/>
  <c r="AA293" i="15"/>
  <c r="V293" i="15"/>
  <c r="U293" i="15"/>
  <c r="AB293" i="15"/>
  <c r="X293" i="15"/>
  <c r="Y293" i="15"/>
  <c r="AC293" i="15"/>
  <c r="U142" i="15"/>
  <c r="AA174" i="15"/>
  <c r="V176" i="15"/>
  <c r="Y181" i="15"/>
  <c r="AC240" i="15"/>
  <c r="AC265" i="15"/>
  <c r="X485" i="15"/>
  <c r="AB537" i="15"/>
  <c r="AA700" i="15"/>
  <c r="X745" i="15"/>
  <c r="W792" i="15"/>
  <c r="W793" i="15"/>
  <c r="V846" i="15"/>
  <c r="AB238" i="15"/>
  <c r="W750" i="15"/>
  <c r="AE26" i="15"/>
  <c r="X26" i="15"/>
  <c r="Y26" i="15"/>
  <c r="U26" i="15"/>
  <c r="W26" i="15"/>
  <c r="AC26" i="15"/>
  <c r="AA26" i="15"/>
  <c r="V26" i="15"/>
  <c r="Z206" i="15"/>
  <c r="V206" i="15"/>
  <c r="Y206" i="15"/>
  <c r="AA206" i="15"/>
  <c r="AC206" i="15"/>
  <c r="U206" i="15"/>
  <c r="X206" i="15"/>
  <c r="W206" i="15"/>
  <c r="AE398" i="15"/>
  <c r="U398" i="15"/>
  <c r="Y398" i="15"/>
  <c r="W398" i="15"/>
  <c r="AC398" i="15"/>
  <c r="AB398" i="15"/>
  <c r="V398" i="15"/>
  <c r="AA398" i="15"/>
  <c r="AE526" i="15"/>
  <c r="X526" i="15"/>
  <c r="W526" i="15"/>
  <c r="V526" i="15"/>
  <c r="AC526" i="15"/>
  <c r="Y526" i="15"/>
  <c r="AB526" i="15"/>
  <c r="AA526" i="15"/>
  <c r="U526" i="15"/>
  <c r="AD718" i="15"/>
  <c r="X718" i="15"/>
  <c r="AC718" i="15"/>
  <c r="V718" i="15"/>
  <c r="AA718" i="15"/>
  <c r="W718" i="15"/>
  <c r="U718" i="15"/>
  <c r="AB718" i="15"/>
  <c r="AD814" i="15"/>
  <c r="V814" i="15"/>
  <c r="W814" i="15"/>
  <c r="AC814" i="15"/>
  <c r="AB814" i="15"/>
  <c r="AD1038" i="15"/>
  <c r="W1038" i="15"/>
  <c r="U1038" i="15"/>
  <c r="V1038" i="15"/>
  <c r="AC1038" i="15"/>
  <c r="Y1038" i="15"/>
  <c r="AA1038" i="15"/>
  <c r="X1038" i="15"/>
  <c r="AD69" i="15"/>
  <c r="X69" i="15"/>
  <c r="AB69" i="15"/>
  <c r="AC69" i="15"/>
  <c r="U69" i="15"/>
  <c r="AA69" i="15"/>
  <c r="Y69" i="15"/>
  <c r="V69" i="15"/>
  <c r="W69" i="15"/>
  <c r="AD885" i="15"/>
  <c r="AA885" i="15"/>
  <c r="V885" i="15"/>
  <c r="W885" i="15"/>
  <c r="U885" i="15"/>
  <c r="AB885" i="15"/>
  <c r="Y885" i="15"/>
  <c r="AC885" i="15"/>
  <c r="AD76" i="15"/>
  <c r="U76" i="15"/>
  <c r="AC368" i="15"/>
  <c r="AB368" i="15"/>
  <c r="W368" i="15"/>
  <c r="AA368" i="15"/>
  <c r="V368" i="15"/>
  <c r="X368" i="15"/>
  <c r="U368" i="15"/>
  <c r="AD948" i="15"/>
  <c r="AA948" i="15"/>
  <c r="AC588" i="15"/>
  <c r="V588" i="15"/>
  <c r="AB588" i="15"/>
  <c r="Y588" i="15"/>
  <c r="X588" i="15"/>
  <c r="U588" i="15"/>
  <c r="W588" i="15"/>
  <c r="AA142" i="15"/>
  <c r="W174" i="15"/>
  <c r="Y176" i="15"/>
  <c r="V265" i="15"/>
  <c r="W270" i="15"/>
  <c r="V700" i="15"/>
  <c r="Y712" i="15"/>
  <c r="AB745" i="15"/>
  <c r="Y792" i="15"/>
  <c r="Y814" i="15"/>
  <c r="X853" i="15"/>
  <c r="AB206" i="15"/>
  <c r="W309" i="15"/>
  <c r="W366" i="15"/>
  <c r="Y617" i="15"/>
  <c r="X737" i="15"/>
  <c r="AA622" i="15"/>
  <c r="AD696" i="15"/>
  <c r="Z30" i="15"/>
  <c r="U30" i="15"/>
  <c r="AC30" i="15"/>
  <c r="Y30" i="15"/>
  <c r="V30" i="15"/>
  <c r="W30" i="15"/>
  <c r="AA30" i="15"/>
  <c r="X30" i="15"/>
  <c r="Z62" i="15"/>
  <c r="U62" i="15"/>
  <c r="X62" i="15"/>
  <c r="AC62" i="15"/>
  <c r="W62" i="15"/>
  <c r="AB62" i="15"/>
  <c r="AA62" i="15"/>
  <c r="V62" i="15"/>
  <c r="AD86" i="15"/>
  <c r="AC86" i="15"/>
  <c r="W86" i="15"/>
  <c r="V86" i="15"/>
  <c r="Y86" i="15"/>
  <c r="X86" i="15"/>
  <c r="AB86" i="15"/>
  <c r="U86" i="15"/>
  <c r="AD114" i="15"/>
  <c r="AC114" i="15"/>
  <c r="AA114" i="15"/>
  <c r="U114" i="15"/>
  <c r="V114" i="15"/>
  <c r="Y114" i="15"/>
  <c r="X114" i="15"/>
  <c r="AB114" i="15"/>
  <c r="AE178" i="15"/>
  <c r="AA178" i="15"/>
  <c r="W178" i="15"/>
  <c r="V178" i="15"/>
  <c r="AD242" i="15"/>
  <c r="V242" i="15"/>
  <c r="AC242" i="15"/>
  <c r="W242" i="15"/>
  <c r="AE306" i="15"/>
  <c r="AC306" i="15"/>
  <c r="AB306" i="15"/>
  <c r="X306" i="15"/>
  <c r="AE402" i="15"/>
  <c r="AC402" i="15"/>
  <c r="V402" i="15"/>
  <c r="AA402" i="15"/>
  <c r="X402" i="15"/>
  <c r="U402" i="15"/>
  <c r="W402" i="15"/>
  <c r="Y402" i="15"/>
  <c r="AE466" i="15"/>
  <c r="U466" i="15"/>
  <c r="W466" i="15"/>
  <c r="X466" i="15"/>
  <c r="Y466" i="15"/>
  <c r="AB466" i="15"/>
  <c r="AC466" i="15"/>
  <c r="V466" i="15"/>
  <c r="AE498" i="15"/>
  <c r="AC498" i="15"/>
  <c r="W498" i="15"/>
  <c r="X498" i="15"/>
  <c r="V498" i="15"/>
  <c r="Y498" i="15"/>
  <c r="AA498" i="15"/>
  <c r="U498" i="15"/>
  <c r="AE594" i="15"/>
  <c r="V594" i="15"/>
  <c r="W594" i="15"/>
  <c r="AA594" i="15"/>
  <c r="AC594" i="15"/>
  <c r="AB594" i="15"/>
  <c r="Y594" i="15"/>
  <c r="X594" i="15"/>
  <c r="U594" i="15"/>
  <c r="Z626" i="15"/>
  <c r="U626" i="15"/>
  <c r="AC626" i="15"/>
  <c r="AE658" i="15"/>
  <c r="U658" i="15"/>
  <c r="AA658" i="15"/>
  <c r="Y658" i="15"/>
  <c r="W658" i="15"/>
  <c r="AC658" i="15"/>
  <c r="AB658" i="15"/>
  <c r="X658" i="15"/>
  <c r="Z690" i="15"/>
  <c r="AA690" i="15"/>
  <c r="Y690" i="15"/>
  <c r="W690" i="15"/>
  <c r="AC690" i="15"/>
  <c r="AB690" i="15"/>
  <c r="X690" i="15"/>
  <c r="V690" i="15"/>
  <c r="U754" i="15"/>
  <c r="AA754" i="15"/>
  <c r="AB754" i="15"/>
  <c r="AD818" i="15"/>
  <c r="AC818" i="15"/>
  <c r="U978" i="15"/>
  <c r="W978" i="15"/>
  <c r="Z1010" i="15"/>
  <c r="AC1010" i="15"/>
  <c r="U1010" i="15"/>
  <c r="X1010" i="15"/>
  <c r="AB1010" i="15"/>
  <c r="W1010" i="15"/>
  <c r="V1010" i="15"/>
  <c r="AA1010" i="15"/>
  <c r="AE1042" i="15"/>
  <c r="U1042" i="15"/>
  <c r="V1042" i="15"/>
  <c r="Y1042" i="15"/>
  <c r="AC1042" i="15"/>
  <c r="W1042" i="15"/>
  <c r="AA1042" i="15"/>
  <c r="X1042" i="15"/>
  <c r="AD137" i="15"/>
  <c r="Z137" i="15"/>
  <c r="AD201" i="15"/>
  <c r="Z201" i="15"/>
  <c r="W332" i="15"/>
  <c r="U332" i="15"/>
  <c r="AE332" i="15"/>
  <c r="X332" i="15"/>
  <c r="AD332" i="15"/>
  <c r="Y332" i="15"/>
  <c r="Z332" i="15"/>
  <c r="AC332" i="15"/>
  <c r="AA332" i="15"/>
  <c r="AE396" i="15"/>
  <c r="AD396" i="15"/>
  <c r="Z396" i="15"/>
  <c r="AC460" i="15"/>
  <c r="AB460" i="15"/>
  <c r="U460" i="15"/>
  <c r="AE460" i="15"/>
  <c r="V460" i="15"/>
  <c r="AD460" i="15"/>
  <c r="W460" i="15"/>
  <c r="Z460" i="15"/>
  <c r="X460" i="15"/>
  <c r="Y460" i="15"/>
  <c r="Z76" i="15"/>
  <c r="W76" i="15"/>
  <c r="AE76" i="15"/>
  <c r="Y76" i="15"/>
  <c r="V76" i="15"/>
  <c r="AB76" i="15"/>
  <c r="AC76" i="15"/>
  <c r="X76" i="15"/>
  <c r="AA76" i="15"/>
  <c r="AE104" i="15"/>
  <c r="Y104" i="15"/>
  <c r="W104" i="15"/>
  <c r="U104" i="15"/>
  <c r="AB104" i="15"/>
  <c r="AA104" i="15"/>
  <c r="X104" i="15"/>
  <c r="AD104" i="15"/>
  <c r="AC104" i="15"/>
  <c r="AE176" i="15"/>
  <c r="AD176" i="15"/>
  <c r="AD240" i="15"/>
  <c r="AE240" i="15"/>
  <c r="Z240" i="15"/>
  <c r="AD304" i="15"/>
  <c r="Z304" i="15"/>
  <c r="X304" i="15"/>
  <c r="AE304" i="15"/>
  <c r="Y304" i="15"/>
  <c r="AC304" i="15"/>
  <c r="AA304" i="15"/>
  <c r="V304" i="15"/>
  <c r="AB304" i="15"/>
  <c r="U304" i="15"/>
  <c r="Z368" i="15"/>
  <c r="AE368" i="15"/>
  <c r="AD368" i="15"/>
  <c r="AE432" i="15"/>
  <c r="AA432" i="15"/>
  <c r="AD432" i="15"/>
  <c r="AB432" i="15"/>
  <c r="Z432" i="15"/>
  <c r="Y432" i="15"/>
  <c r="W432" i="15"/>
  <c r="V432" i="15"/>
  <c r="X432" i="15"/>
  <c r="AC432" i="15"/>
  <c r="AD496" i="15"/>
  <c r="AE496" i="15"/>
  <c r="Z496" i="15"/>
  <c r="AB560" i="15"/>
  <c r="U560" i="15"/>
  <c r="AC560" i="15"/>
  <c r="AD560" i="15"/>
  <c r="Y560" i="15"/>
  <c r="Z560" i="15"/>
  <c r="V560" i="15"/>
  <c r="AE560" i="15"/>
  <c r="X560" i="15"/>
  <c r="W560" i="15"/>
  <c r="AE624" i="15"/>
  <c r="V624" i="15"/>
  <c r="U624" i="15"/>
  <c r="AC624" i="15"/>
  <c r="Y624" i="15"/>
  <c r="AB624" i="15"/>
  <c r="X624" i="15"/>
  <c r="AD624" i="15"/>
  <c r="W624" i="15"/>
  <c r="Z688" i="15"/>
  <c r="AE688" i="15"/>
  <c r="AD688" i="15"/>
  <c r="AE920" i="15"/>
  <c r="U920" i="15"/>
  <c r="AC920" i="15"/>
  <c r="AB920" i="15"/>
  <c r="W920" i="15"/>
  <c r="V920" i="15"/>
  <c r="Z920" i="15"/>
  <c r="AA920" i="15"/>
  <c r="U984" i="15"/>
  <c r="X984" i="15"/>
  <c r="Y984" i="15"/>
  <c r="AC984" i="15"/>
  <c r="Z984" i="15"/>
  <c r="AB984" i="15"/>
  <c r="AD984" i="15"/>
  <c r="W984" i="15"/>
  <c r="AE984" i="15"/>
  <c r="V984" i="15"/>
  <c r="Y1048" i="15"/>
  <c r="V1048" i="15"/>
  <c r="AB1048" i="15"/>
  <c r="W1048" i="15"/>
  <c r="AD1048" i="15"/>
  <c r="AA1048" i="15"/>
  <c r="Z1048" i="15"/>
  <c r="U1048" i="15"/>
  <c r="X1048" i="15"/>
  <c r="AE1048" i="15"/>
  <c r="AC1048" i="15"/>
  <c r="Z793" i="15"/>
  <c r="AE793" i="15"/>
  <c r="AE948" i="15"/>
  <c r="Y948" i="15"/>
  <c r="X948" i="15"/>
  <c r="Z948" i="15"/>
  <c r="U948" i="15"/>
  <c r="AC948" i="15"/>
  <c r="AB948" i="15"/>
  <c r="W948" i="15"/>
  <c r="V948" i="15"/>
  <c r="AE1012" i="15"/>
  <c r="Z1012" i="15"/>
  <c r="Y1012" i="15"/>
  <c r="V1012" i="15"/>
  <c r="AA1012" i="15"/>
  <c r="X1012" i="15"/>
  <c r="AB1012" i="15"/>
  <c r="U1012" i="15"/>
  <c r="W1012" i="15"/>
  <c r="Y665" i="15"/>
  <c r="W665" i="15"/>
  <c r="AE665" i="15"/>
  <c r="AC665" i="15"/>
  <c r="AB665" i="15"/>
  <c r="V665" i="15"/>
  <c r="X665" i="15"/>
  <c r="U665" i="15"/>
  <c r="W856" i="15"/>
  <c r="X856" i="15"/>
  <c r="V856" i="15"/>
  <c r="Z856" i="15"/>
  <c r="U856" i="15"/>
  <c r="AE856" i="15"/>
  <c r="Y856" i="15"/>
  <c r="AD856" i="15"/>
  <c r="AA856" i="15"/>
  <c r="AB856" i="15"/>
  <c r="AD588" i="15"/>
  <c r="Z588" i="15"/>
  <c r="AE588" i="15"/>
  <c r="AD732" i="15"/>
  <c r="AE732" i="15"/>
  <c r="X732" i="15"/>
  <c r="W212" i="15"/>
  <c r="AB212" i="15"/>
  <c r="V212" i="15"/>
  <c r="AA212" i="15"/>
  <c r="Y212" i="15"/>
  <c r="Z212" i="15"/>
  <c r="U212" i="15"/>
  <c r="AD212" i="15"/>
  <c r="AC212" i="15"/>
  <c r="Z792" i="15"/>
  <c r="AD792" i="15"/>
  <c r="Z985" i="15"/>
  <c r="X985" i="15"/>
  <c r="AE985" i="15"/>
  <c r="AB985" i="15"/>
  <c r="W985" i="15"/>
  <c r="V985" i="15"/>
  <c r="AA985" i="15"/>
  <c r="U985" i="15"/>
  <c r="AC985" i="15"/>
  <c r="X100" i="15"/>
  <c r="AD100" i="15"/>
  <c r="AA100" i="15"/>
  <c r="Z100" i="15"/>
  <c r="AB100" i="15"/>
  <c r="AE100" i="15"/>
  <c r="W100" i="15"/>
  <c r="AC100" i="15"/>
  <c r="V100" i="15"/>
  <c r="U100" i="15"/>
  <c r="Z168" i="15"/>
  <c r="AD168" i="15"/>
  <c r="AE168" i="15"/>
  <c r="AA800" i="15"/>
  <c r="AB800" i="15"/>
  <c r="AD800" i="15"/>
  <c r="U800" i="15"/>
  <c r="Z800" i="15"/>
  <c r="AE800" i="15"/>
  <c r="V800" i="15"/>
  <c r="X800" i="15"/>
  <c r="AC800" i="15"/>
  <c r="Y800" i="15"/>
  <c r="Z225" i="15"/>
  <c r="W225" i="15"/>
  <c r="AD225" i="15"/>
  <c r="AB225" i="15"/>
  <c r="AE225" i="15"/>
  <c r="Y225" i="15"/>
  <c r="V225" i="15"/>
  <c r="U225" i="15"/>
  <c r="AA225" i="15"/>
  <c r="AC225" i="15"/>
  <c r="AA776" i="15"/>
  <c r="AB776" i="15"/>
  <c r="AD776" i="15"/>
  <c r="V776" i="15"/>
  <c r="Y776" i="15"/>
  <c r="AE776" i="15"/>
  <c r="X776" i="15"/>
  <c r="AC776" i="15"/>
  <c r="W776" i="15"/>
  <c r="AD1001" i="15"/>
  <c r="AA1001" i="15"/>
  <c r="U1001" i="15"/>
  <c r="AC1001" i="15"/>
  <c r="Y1001" i="15"/>
  <c r="X1001" i="15"/>
  <c r="Z1001" i="15"/>
  <c r="AB1001" i="15"/>
  <c r="W1001" i="15"/>
  <c r="Z181" i="15"/>
  <c r="AE181" i="15"/>
  <c r="AD309" i="15"/>
  <c r="Z309" i="15"/>
  <c r="Y916" i="15"/>
  <c r="X916" i="15"/>
  <c r="AD916" i="15"/>
  <c r="U916" i="15"/>
  <c r="AE916" i="15"/>
  <c r="Z916" i="15"/>
  <c r="AC916" i="15"/>
  <c r="AB916" i="15"/>
  <c r="W916" i="15"/>
  <c r="V916" i="15"/>
  <c r="Z1024" i="15"/>
  <c r="W1024" i="15"/>
  <c r="V1024" i="15"/>
  <c r="Y1024" i="15"/>
  <c r="AA1024" i="15"/>
  <c r="AC1024" i="15"/>
  <c r="U1024" i="15"/>
  <c r="AE1024" i="15"/>
  <c r="X1024" i="15"/>
  <c r="AA196" i="15"/>
  <c r="Z196" i="15"/>
  <c r="X196" i="15"/>
  <c r="AD196" i="15"/>
  <c r="Y196" i="15"/>
  <c r="AE196" i="15"/>
  <c r="U196" i="15"/>
  <c r="AC196" i="15"/>
  <c r="W196" i="15"/>
  <c r="AB196" i="15"/>
  <c r="AA452" i="15"/>
  <c r="AE452" i="15"/>
  <c r="U452" i="15"/>
  <c r="AD452" i="15"/>
  <c r="Y452" i="15"/>
  <c r="Z452" i="15"/>
  <c r="AB452" i="15"/>
  <c r="AC452" i="15"/>
  <c r="W452" i="15"/>
  <c r="V452" i="15"/>
  <c r="X452" i="15"/>
  <c r="AD580" i="15"/>
  <c r="AA580" i="15"/>
  <c r="Z580" i="15"/>
  <c r="V580" i="15"/>
  <c r="AC580" i="15"/>
  <c r="AB580" i="15"/>
  <c r="Y580" i="15"/>
  <c r="U580" i="15"/>
  <c r="X580" i="15"/>
  <c r="AD712" i="15"/>
  <c r="Z712" i="15"/>
  <c r="AE712" i="15"/>
  <c r="U32" i="15"/>
  <c r="V32" i="15"/>
  <c r="Y32" i="15"/>
  <c r="AC32" i="15"/>
  <c r="AE32" i="15"/>
  <c r="AA32" i="15"/>
  <c r="AD32" i="15"/>
  <c r="AB32" i="15"/>
  <c r="Z32" i="15"/>
  <c r="X32" i="15"/>
  <c r="AA440" i="15"/>
  <c r="AB440" i="15"/>
  <c r="AE440" i="15"/>
  <c r="W440" i="15"/>
  <c r="V440" i="15"/>
  <c r="AD440" i="15"/>
  <c r="X440" i="15"/>
  <c r="Z440" i="15"/>
  <c r="U440" i="15"/>
  <c r="Y440" i="15"/>
  <c r="AC568" i="15"/>
  <c r="Y568" i="15"/>
  <c r="V568" i="15"/>
  <c r="X568" i="15"/>
  <c r="W568" i="15"/>
  <c r="AD568" i="15"/>
  <c r="AA568" i="15"/>
  <c r="Z568" i="15"/>
  <c r="AB568" i="15"/>
  <c r="Z696" i="15"/>
  <c r="X696" i="15"/>
  <c r="Y696" i="15"/>
  <c r="V696" i="15"/>
  <c r="AC696" i="15"/>
  <c r="AA696" i="15"/>
  <c r="W696" i="15"/>
  <c r="AE696" i="15"/>
  <c r="U696" i="15"/>
  <c r="AC944" i="15"/>
  <c r="Z944" i="15"/>
  <c r="U944" i="15"/>
  <c r="AD944" i="15"/>
  <c r="AB944" i="15"/>
  <c r="AE944" i="15"/>
  <c r="W944" i="15"/>
  <c r="V944" i="15"/>
  <c r="AA944" i="15"/>
  <c r="AD293" i="15"/>
  <c r="Z293" i="15"/>
  <c r="AD485" i="15"/>
  <c r="Z485" i="15"/>
  <c r="AE613" i="15"/>
  <c r="X613" i="15"/>
  <c r="Z613" i="15"/>
  <c r="W613" i="15"/>
  <c r="AB613" i="15"/>
  <c r="AA613" i="15"/>
  <c r="Y613" i="15"/>
  <c r="U613" i="15"/>
  <c r="AC613" i="15"/>
  <c r="AE737" i="15"/>
  <c r="Z737" i="15"/>
  <c r="AD737" i="15"/>
  <c r="V737" i="15"/>
  <c r="Z265" i="15"/>
  <c r="AD671" i="15"/>
  <c r="V671" i="15"/>
  <c r="X671" i="15"/>
  <c r="U671" i="15"/>
  <c r="AA671" i="15"/>
  <c r="Y671" i="15"/>
  <c r="W671" i="15"/>
  <c r="AC671" i="15"/>
  <c r="AE763" i="15"/>
  <c r="X763" i="15"/>
  <c r="W763" i="15"/>
  <c r="Z795" i="15"/>
  <c r="V795" i="15"/>
  <c r="X795" i="15"/>
  <c r="U795" i="15"/>
  <c r="AB795" i="15"/>
  <c r="Z827" i="15"/>
  <c r="X827" i="15"/>
  <c r="W827" i="15"/>
  <c r="U827" i="15"/>
  <c r="AD891" i="15"/>
  <c r="V891" i="15"/>
  <c r="AD923" i="15"/>
  <c r="AB923" i="15"/>
  <c r="V923" i="15"/>
  <c r="AA923" i="15"/>
  <c r="AD987" i="15"/>
  <c r="W987" i="15"/>
  <c r="V987" i="15"/>
  <c r="AA987" i="15"/>
  <c r="AC987" i="15"/>
  <c r="X987" i="15"/>
  <c r="U987" i="15"/>
  <c r="Y987" i="15"/>
  <c r="AE1019" i="15"/>
  <c r="W1019" i="15"/>
  <c r="AA1019" i="15"/>
  <c r="X1019" i="15"/>
  <c r="AE1051" i="15"/>
  <c r="U1051" i="15"/>
  <c r="AE43" i="15"/>
  <c r="U43" i="15"/>
  <c r="AA43" i="15"/>
  <c r="Y43" i="15"/>
  <c r="W43" i="15"/>
  <c r="V43" i="15"/>
  <c r="X43" i="15"/>
  <c r="AC43" i="15"/>
  <c r="AB43" i="15"/>
  <c r="Z75" i="15"/>
  <c r="X75" i="15"/>
  <c r="W75" i="15"/>
  <c r="AA75" i="15"/>
  <c r="V75" i="15"/>
  <c r="U75" i="15"/>
  <c r="AB75" i="15"/>
  <c r="Y75" i="15"/>
  <c r="AE171" i="15"/>
  <c r="W171" i="15"/>
  <c r="AC171" i="15"/>
  <c r="Y171" i="15"/>
  <c r="AB171" i="15"/>
  <c r="U171" i="15"/>
  <c r="X171" i="15"/>
  <c r="V171" i="15"/>
  <c r="AD235" i="15"/>
  <c r="Y235" i="15"/>
  <c r="V235" i="15"/>
  <c r="X235" i="15"/>
  <c r="AA235" i="15"/>
  <c r="AB235" i="15"/>
  <c r="AC235" i="15"/>
  <c r="W235" i="15"/>
  <c r="AE299" i="15"/>
  <c r="AA299" i="15"/>
  <c r="Y299" i="15"/>
  <c r="W299" i="15"/>
  <c r="AB299" i="15"/>
  <c r="X299" i="15"/>
  <c r="AC299" i="15"/>
  <c r="V299" i="15"/>
  <c r="AE331" i="15"/>
  <c r="AC331" i="15"/>
  <c r="AA331" i="15"/>
  <c r="X331" i="15"/>
  <c r="W331" i="15"/>
  <c r="V331" i="15"/>
  <c r="U331" i="15"/>
  <c r="Y331" i="15"/>
  <c r="AE363" i="15"/>
  <c r="AA363" i="15"/>
  <c r="U363" i="15"/>
  <c r="Y363" i="15"/>
  <c r="V363" i="15"/>
  <c r="AB363" i="15"/>
  <c r="AC363" i="15"/>
  <c r="AE459" i="15"/>
  <c r="W459" i="15"/>
  <c r="X459" i="15"/>
  <c r="U459" i="15"/>
  <c r="Y459" i="15"/>
  <c r="V459" i="15"/>
  <c r="AC459" i="15"/>
  <c r="AA459" i="15"/>
  <c r="AB459" i="15"/>
  <c r="AE491" i="15"/>
  <c r="W491" i="15"/>
  <c r="V491" i="15"/>
  <c r="AA491" i="15"/>
  <c r="U491" i="15"/>
  <c r="AB491" i="15"/>
  <c r="Y491" i="15"/>
  <c r="AC491" i="15"/>
  <c r="AE37" i="15"/>
  <c r="AB37" i="15"/>
  <c r="U37" i="15"/>
  <c r="W37" i="15"/>
  <c r="V37" i="15"/>
  <c r="AC37" i="15"/>
  <c r="Y37" i="15"/>
  <c r="X37" i="15"/>
  <c r="Z101" i="15"/>
  <c r="AB101" i="15"/>
  <c r="W101" i="15"/>
  <c r="V101" i="15"/>
  <c r="X101" i="15"/>
  <c r="U101" i="15"/>
  <c r="Y101" i="15"/>
  <c r="AA101" i="15"/>
  <c r="AC101" i="15"/>
  <c r="AE821" i="15"/>
  <c r="U821" i="15"/>
  <c r="AA821" i="15"/>
  <c r="AC821" i="15"/>
  <c r="AB821" i="15"/>
  <c r="X821" i="15"/>
  <c r="V821" i="15"/>
  <c r="Y821" i="15"/>
  <c r="AE537" i="15"/>
  <c r="AD665" i="15"/>
  <c r="AD745" i="15"/>
  <c r="AE1038" i="15"/>
  <c r="Z569" i="15"/>
  <c r="Z782" i="15"/>
  <c r="AE15" i="15"/>
  <c r="AB15" i="15"/>
  <c r="AA15" i="15"/>
  <c r="AC15" i="15"/>
  <c r="W15" i="15"/>
  <c r="Y15" i="15"/>
  <c r="V15" i="15"/>
  <c r="U15" i="15"/>
  <c r="AC47" i="15"/>
  <c r="Y47" i="15"/>
  <c r="AB47" i="15"/>
  <c r="V79" i="15"/>
  <c r="Y79" i="15"/>
  <c r="AB79" i="15"/>
  <c r="Z111" i="15"/>
  <c r="AB111" i="15"/>
  <c r="X111" i="15"/>
  <c r="V111" i="15"/>
  <c r="Y111" i="15"/>
  <c r="AC111" i="15"/>
  <c r="AA111" i="15"/>
  <c r="W111" i="15"/>
  <c r="AD207" i="15"/>
  <c r="X207" i="15"/>
  <c r="AC207" i="15"/>
  <c r="AB207" i="15"/>
  <c r="U207" i="15"/>
  <c r="V207" i="15"/>
  <c r="AA207" i="15"/>
  <c r="Z239" i="15"/>
  <c r="W239" i="15"/>
  <c r="AB239" i="15"/>
  <c r="AD271" i="15"/>
  <c r="U271" i="15"/>
  <c r="X271" i="15"/>
  <c r="W271" i="15"/>
  <c r="V271" i="15"/>
  <c r="AC271" i="15"/>
  <c r="AB271" i="15"/>
  <c r="Y271" i="15"/>
  <c r="AE303" i="15"/>
  <c r="U303" i="15"/>
  <c r="X303" i="15"/>
  <c r="AA303" i="15"/>
  <c r="W303" i="15"/>
  <c r="AB303" i="15"/>
  <c r="AC303" i="15"/>
  <c r="V303" i="15"/>
  <c r="AE367" i="15"/>
  <c r="Y367" i="15"/>
  <c r="AB367" i="15"/>
  <c r="W367" i="15"/>
  <c r="AA367" i="15"/>
  <c r="U367" i="15"/>
  <c r="X367" i="15"/>
  <c r="AD399" i="15"/>
  <c r="Y399" i="15"/>
  <c r="V399" i="15"/>
  <c r="U399" i="15"/>
  <c r="AA399" i="15"/>
  <c r="AB399" i="15"/>
  <c r="W399" i="15"/>
  <c r="X399" i="15"/>
  <c r="AD463" i="15"/>
  <c r="V463" i="15"/>
  <c r="AE495" i="15"/>
  <c r="AA495" i="15"/>
  <c r="AB495" i="15"/>
  <c r="Y495" i="15"/>
  <c r="AC495" i="15"/>
  <c r="X495" i="15"/>
  <c r="V495" i="15"/>
  <c r="W495" i="15"/>
  <c r="AD527" i="15"/>
  <c r="AC527" i="15"/>
  <c r="X527" i="15"/>
  <c r="V527" i="15"/>
  <c r="W527" i="15"/>
  <c r="U527" i="15"/>
  <c r="AA527" i="15"/>
  <c r="AD559" i="15"/>
  <c r="AC559" i="15"/>
  <c r="X559" i="15"/>
  <c r="W559" i="15"/>
  <c r="AD591" i="15"/>
  <c r="X591" i="15"/>
  <c r="AC591" i="15"/>
  <c r="AB591" i="15"/>
  <c r="V591" i="15"/>
  <c r="Y591" i="15"/>
  <c r="W591" i="15"/>
  <c r="AA591" i="15"/>
  <c r="AD623" i="15"/>
  <c r="X623" i="15"/>
  <c r="W623" i="15"/>
  <c r="AC623" i="15"/>
  <c r="Z655" i="15"/>
  <c r="AA655" i="15"/>
  <c r="V655" i="15"/>
  <c r="W655" i="15"/>
  <c r="U655" i="15"/>
  <c r="Y655" i="15"/>
  <c r="AC655" i="15"/>
  <c r="AB655" i="15"/>
  <c r="AD767" i="15"/>
  <c r="W767" i="15"/>
  <c r="V767" i="15"/>
  <c r="AB767" i="15"/>
  <c r="Y767" i="15"/>
  <c r="U767" i="15"/>
  <c r="X767" i="15"/>
  <c r="AA767" i="15"/>
  <c r="W959" i="15"/>
  <c r="AC959" i="15"/>
  <c r="Y991" i="15"/>
  <c r="V991" i="15"/>
  <c r="AA991" i="15"/>
  <c r="X991" i="15"/>
  <c r="AB991" i="15"/>
  <c r="U991" i="15"/>
  <c r="W991" i="15"/>
  <c r="AE1055" i="15"/>
  <c r="AB1055" i="15"/>
  <c r="AC1055" i="15"/>
  <c r="AA1055" i="15"/>
  <c r="V1055" i="15"/>
  <c r="Y1055" i="15"/>
  <c r="U1055" i="15"/>
  <c r="X1055" i="15"/>
  <c r="Z46" i="15"/>
  <c r="Y46" i="15"/>
  <c r="AC46" i="15"/>
  <c r="X46" i="15"/>
  <c r="W46" i="15"/>
  <c r="AB46" i="15"/>
  <c r="V46" i="15"/>
  <c r="AA46" i="15"/>
  <c r="AE78" i="15"/>
  <c r="AC78" i="15"/>
  <c r="W78" i="15"/>
  <c r="AA78" i="15"/>
  <c r="U78" i="15"/>
  <c r="Y78" i="15"/>
  <c r="X78" i="15"/>
  <c r="AB78" i="15"/>
  <c r="AE98" i="15"/>
  <c r="AA98" i="15"/>
  <c r="X98" i="15"/>
  <c r="V98" i="15"/>
  <c r="U98" i="15"/>
  <c r="W98" i="15"/>
  <c r="AB98" i="15"/>
  <c r="Y98" i="15"/>
  <c r="AD226" i="15"/>
  <c r="W226" i="15"/>
  <c r="V226" i="15"/>
  <c r="AA226" i="15"/>
  <c r="Y226" i="15"/>
  <c r="U226" i="15"/>
  <c r="AC226" i="15"/>
  <c r="X226" i="15"/>
  <c r="Z258" i="15"/>
  <c r="U258" i="15"/>
  <c r="AC258" i="15"/>
  <c r="AA258" i="15"/>
  <c r="Y258" i="15"/>
  <c r="V258" i="15"/>
  <c r="W258" i="15"/>
  <c r="AB258" i="15"/>
  <c r="AE322" i="15"/>
  <c r="X322" i="15"/>
  <c r="AA322" i="15"/>
  <c r="U322" i="15"/>
  <c r="V322" i="15"/>
  <c r="AB322" i="15"/>
  <c r="W322" i="15"/>
  <c r="Y322" i="15"/>
  <c r="AE354" i="15"/>
  <c r="AC354" i="15"/>
  <c r="AB354" i="15"/>
  <c r="Y354" i="15"/>
  <c r="X354" i="15"/>
  <c r="AA354" i="15"/>
  <c r="W354" i="15"/>
  <c r="V354" i="15"/>
  <c r="U354" i="15"/>
  <c r="Z386" i="15"/>
  <c r="AB386" i="15"/>
  <c r="AA386" i="15"/>
  <c r="Y386" i="15"/>
  <c r="W386" i="15"/>
  <c r="U386" i="15"/>
  <c r="AC386" i="15"/>
  <c r="Z418" i="15"/>
  <c r="AB418" i="15"/>
  <c r="V418" i="15"/>
  <c r="AA418" i="15"/>
  <c r="X418" i="15"/>
  <c r="W418" i="15"/>
  <c r="Y418" i="15"/>
  <c r="Z450" i="15"/>
  <c r="W450" i="15"/>
  <c r="Y450" i="15"/>
  <c r="AB450" i="15"/>
  <c r="AC450" i="15"/>
  <c r="V450" i="15"/>
  <c r="AA450" i="15"/>
  <c r="U450" i="15"/>
  <c r="AE482" i="15"/>
  <c r="X482" i="15"/>
  <c r="V482" i="15"/>
  <c r="W482" i="15"/>
  <c r="AC482" i="15"/>
  <c r="AA482" i="15"/>
  <c r="Y482" i="15"/>
  <c r="Z514" i="15"/>
  <c r="U514" i="15"/>
  <c r="AB514" i="15"/>
  <c r="AC514" i="15"/>
  <c r="W514" i="15"/>
  <c r="X514" i="15"/>
  <c r="V514" i="15"/>
  <c r="Y514" i="15"/>
  <c r="AA514" i="15"/>
  <c r="Z546" i="15"/>
  <c r="AA546" i="15"/>
  <c r="AB546" i="15"/>
  <c r="Y546" i="15"/>
  <c r="U546" i="15"/>
  <c r="X546" i="15"/>
  <c r="V546" i="15"/>
  <c r="W546" i="15"/>
  <c r="Z578" i="15"/>
  <c r="AB578" i="15"/>
  <c r="Y578" i="15"/>
  <c r="X578" i="15"/>
  <c r="V578" i="15"/>
  <c r="W578" i="15"/>
  <c r="AA578" i="15"/>
  <c r="AC578" i="15"/>
  <c r="Z610" i="15"/>
  <c r="AC610" i="15"/>
  <c r="X610" i="15"/>
  <c r="U610" i="15"/>
  <c r="V610" i="15"/>
  <c r="W610" i="15"/>
  <c r="AA610" i="15"/>
  <c r="Z642" i="15"/>
  <c r="AC642" i="15"/>
  <c r="W642" i="15"/>
  <c r="AA642" i="15"/>
  <c r="Y642" i="15"/>
  <c r="U642" i="15"/>
  <c r="X642" i="15"/>
  <c r="AB642" i="15"/>
  <c r="Z674" i="15"/>
  <c r="X674" i="15"/>
  <c r="U674" i="15"/>
  <c r="AA674" i="15"/>
  <c r="Y674" i="15"/>
  <c r="W674" i="15"/>
  <c r="AD674" i="15"/>
  <c r="AC674" i="15"/>
  <c r="AB674" i="15"/>
  <c r="AE706" i="15"/>
  <c r="AB706" i="15"/>
  <c r="V706" i="15"/>
  <c r="U706" i="15"/>
  <c r="AA706" i="15"/>
  <c r="Y706" i="15"/>
  <c r="W706" i="15"/>
  <c r="AC706" i="15"/>
  <c r="AE738" i="15"/>
  <c r="Y738" i="15"/>
  <c r="V738" i="15"/>
  <c r="AA738" i="15"/>
  <c r="W738" i="15"/>
  <c r="X738" i="15"/>
  <c r="U738" i="15"/>
  <c r="AB738" i="15"/>
  <c r="AE770" i="15"/>
  <c r="W770" i="15"/>
  <c r="X770" i="15"/>
  <c r="AB770" i="15"/>
  <c r="U770" i="15"/>
  <c r="V770" i="15"/>
  <c r="AA770" i="15"/>
  <c r="AC770" i="15"/>
  <c r="AD834" i="15"/>
  <c r="U834" i="15"/>
  <c r="AA834" i="15"/>
  <c r="X834" i="15"/>
  <c r="V834" i="15"/>
  <c r="W834" i="15"/>
  <c r="Y834" i="15"/>
  <c r="AC834" i="15"/>
  <c r="AD866" i="15"/>
  <c r="W866" i="15"/>
  <c r="Y866" i="15"/>
  <c r="AA866" i="15"/>
  <c r="V866" i="15"/>
  <c r="X866" i="15"/>
  <c r="AB866" i="15"/>
  <c r="AC866" i="15"/>
  <c r="Z898" i="15"/>
  <c r="X898" i="15"/>
  <c r="W898" i="15"/>
  <c r="V898" i="15"/>
  <c r="AA898" i="15"/>
  <c r="AC898" i="15"/>
  <c r="Y898" i="15"/>
  <c r="U898" i="15"/>
  <c r="Z930" i="15"/>
  <c r="Y930" i="15"/>
  <c r="X930" i="15"/>
  <c r="AB930" i="15"/>
  <c r="W930" i="15"/>
  <c r="V930" i="15"/>
  <c r="AC930" i="15"/>
  <c r="AA930" i="15"/>
  <c r="Z994" i="15"/>
  <c r="U994" i="15"/>
  <c r="X994" i="15"/>
  <c r="AB994" i="15"/>
  <c r="W994" i="15"/>
  <c r="V994" i="15"/>
  <c r="AC994" i="15"/>
  <c r="AA994" i="15"/>
  <c r="Z1026" i="15"/>
  <c r="AC1026" i="15"/>
  <c r="AA1026" i="15"/>
  <c r="Y1026" i="15"/>
  <c r="U1026" i="15"/>
  <c r="X1026" i="15"/>
  <c r="AB1026" i="15"/>
  <c r="W1026" i="15"/>
  <c r="V1026" i="15"/>
  <c r="AC239" i="15"/>
  <c r="AD181" i="15"/>
  <c r="AE309" i="15"/>
  <c r="AD345" i="15"/>
  <c r="AD381" i="15"/>
  <c r="AD505" i="15"/>
  <c r="Z537" i="15"/>
  <c r="AE573" i="15"/>
  <c r="Z665" i="15"/>
  <c r="AE761" i="15"/>
  <c r="AD929" i="15"/>
  <c r="AD965" i="15"/>
  <c r="AE1057" i="15"/>
  <c r="Z794" i="15"/>
  <c r="Z153" i="15"/>
  <c r="AD217" i="15"/>
  <c r="Z281" i="15"/>
  <c r="AE293" i="15"/>
  <c r="Z409" i="15"/>
  <c r="Z445" i="15"/>
  <c r="AE505" i="15"/>
  <c r="AD537" i="15"/>
  <c r="Z573" i="15"/>
  <c r="AD793" i="15"/>
  <c r="AD897" i="15"/>
  <c r="AE921" i="15"/>
  <c r="AE997" i="15"/>
  <c r="Z1057" i="15"/>
  <c r="Z814" i="15"/>
  <c r="Z349" i="15"/>
  <c r="Z601" i="15"/>
  <c r="AE933" i="15"/>
  <c r="AE1049" i="15"/>
  <c r="Z826" i="15"/>
  <c r="AD125" i="15"/>
  <c r="AE137" i="15"/>
  <c r="Z157" i="15"/>
  <c r="Z189" i="15"/>
  <c r="AE201" i="15"/>
  <c r="AD221" i="15"/>
  <c r="AE265" i="15"/>
  <c r="AD285" i="15"/>
  <c r="Z377" i="15"/>
  <c r="Z413" i="15"/>
  <c r="AD473" i="15"/>
  <c r="AE485" i="15"/>
  <c r="AD509" i="15"/>
  <c r="AE521" i="15"/>
  <c r="Z541" i="15"/>
  <c r="AD613" i="15"/>
  <c r="AE637" i="15"/>
  <c r="AE745" i="15"/>
  <c r="AE785" i="15"/>
  <c r="Z961" i="15"/>
  <c r="AD985" i="15"/>
  <c r="AE1001" i="15"/>
  <c r="AE1025" i="15"/>
  <c r="AE1061" i="15"/>
  <c r="AD585" i="15"/>
  <c r="Z729" i="15"/>
  <c r="AD777" i="15"/>
  <c r="Z668" i="15"/>
  <c r="AD310" i="15"/>
  <c r="AD521" i="15"/>
  <c r="Z637" i="15"/>
  <c r="AE649" i="15"/>
  <c r="AD785" i="15"/>
  <c r="AE961" i="15"/>
  <c r="Z263" i="15"/>
  <c r="AD556" i="15"/>
  <c r="Z556" i="15"/>
  <c r="AE556" i="15"/>
  <c r="AE684" i="15"/>
  <c r="AD684" i="15"/>
  <c r="Z684" i="15"/>
  <c r="AE177" i="15"/>
  <c r="Z177" i="15"/>
  <c r="AC305" i="15"/>
  <c r="AD305" i="15"/>
  <c r="W305" i="15"/>
  <c r="AA305" i="15"/>
  <c r="AE305" i="15"/>
  <c r="AB305" i="15"/>
  <c r="Z305" i="15"/>
  <c r="X305" i="15"/>
  <c r="U305" i="15"/>
  <c r="AE924" i="15"/>
  <c r="Y924" i="15"/>
  <c r="X924" i="15"/>
  <c r="U924" i="15"/>
  <c r="AC924" i="15"/>
  <c r="AB924" i="15"/>
  <c r="W924" i="15"/>
  <c r="Z924" i="15"/>
  <c r="V924" i="15"/>
  <c r="AD1052" i="15"/>
  <c r="AA1052" i="15"/>
  <c r="X1052" i="15"/>
  <c r="U1052" i="15"/>
  <c r="V1052" i="15"/>
  <c r="AC1052" i="15"/>
  <c r="Y1052" i="15"/>
  <c r="Z1052" i="15"/>
  <c r="AB1052" i="15"/>
  <c r="Y556" i="15"/>
  <c r="W684" i="15"/>
  <c r="W1052" i="15"/>
  <c r="AD124" i="15"/>
  <c r="AE124" i="15"/>
  <c r="Z124" i="15"/>
  <c r="AE188" i="15"/>
  <c r="AD188" i="15"/>
  <c r="Z188" i="15"/>
  <c r="AE252" i="15"/>
  <c r="Z252" i="15"/>
  <c r="AD252" i="15"/>
  <c r="AE329" i="15"/>
  <c r="AC329" i="15"/>
  <c r="AD329" i="15"/>
  <c r="V329" i="15"/>
  <c r="Z329" i="15"/>
  <c r="AB329" i="15"/>
  <c r="U329" i="15"/>
  <c r="X329" i="15"/>
  <c r="W329" i="15"/>
  <c r="AA329" i="15"/>
  <c r="Y329" i="15"/>
  <c r="AE393" i="15"/>
  <c r="AD393" i="15"/>
  <c r="Z393" i="15"/>
  <c r="AE457" i="15"/>
  <c r="AC457" i="15"/>
  <c r="X457" i="15"/>
  <c r="AD457" i="15"/>
  <c r="AB457" i="15"/>
  <c r="U457" i="15"/>
  <c r="AA457" i="15"/>
  <c r="Y457" i="15"/>
  <c r="W457" i="15"/>
  <c r="Z11" i="15"/>
  <c r="AD11" i="15"/>
  <c r="AE11" i="15"/>
  <c r="Z72" i="15"/>
  <c r="AE72" i="15"/>
  <c r="Y173" i="15"/>
  <c r="AE173" i="15"/>
  <c r="U173" i="15"/>
  <c r="Z173" i="15"/>
  <c r="AB173" i="15"/>
  <c r="AD173" i="15"/>
  <c r="AA173" i="15"/>
  <c r="V173" i="15"/>
  <c r="W173" i="15"/>
  <c r="X173" i="15"/>
  <c r="V237" i="15"/>
  <c r="AA237" i="15"/>
  <c r="Y237" i="15"/>
  <c r="W237" i="15"/>
  <c r="AD237" i="15"/>
  <c r="AC237" i="15"/>
  <c r="AE237" i="15"/>
  <c r="U237" i="15"/>
  <c r="Z237" i="15"/>
  <c r="X237" i="15"/>
  <c r="U301" i="15"/>
  <c r="V301" i="15"/>
  <c r="Y301" i="15"/>
  <c r="AD301" i="15"/>
  <c r="AC301" i="15"/>
  <c r="AE301" i="15"/>
  <c r="W301" i="15"/>
  <c r="AA301" i="15"/>
  <c r="AE365" i="15"/>
  <c r="AD365" i="15"/>
  <c r="V429" i="15"/>
  <c r="AC429" i="15"/>
  <c r="AB429" i="15"/>
  <c r="AA429" i="15"/>
  <c r="W429" i="15"/>
  <c r="AE429" i="15"/>
  <c r="U429" i="15"/>
  <c r="AD429" i="15"/>
  <c r="X429" i="15"/>
  <c r="AE493" i="15"/>
  <c r="Z493" i="15"/>
  <c r="Z557" i="15"/>
  <c r="AD557" i="15"/>
  <c r="Z621" i="15"/>
  <c r="AD621" i="15"/>
  <c r="AE685" i="15"/>
  <c r="AD685" i="15"/>
  <c r="Z685" i="15"/>
  <c r="AE617" i="15"/>
  <c r="AD617" i="15"/>
  <c r="W716" i="15"/>
  <c r="AC716" i="15"/>
  <c r="Z716" i="15"/>
  <c r="AB716" i="15"/>
  <c r="AD716" i="15"/>
  <c r="X716" i="15"/>
  <c r="AE716" i="15"/>
  <c r="U716" i="15"/>
  <c r="V716" i="15"/>
  <c r="Y716" i="15"/>
  <c r="U908" i="15"/>
  <c r="AC908" i="15"/>
  <c r="AE908" i="15"/>
  <c r="AB908" i="15"/>
  <c r="Z908" i="15"/>
  <c r="W908" i="15"/>
  <c r="AD908" i="15"/>
  <c r="V908" i="15"/>
  <c r="AA908" i="15"/>
  <c r="Y908" i="15"/>
  <c r="X908" i="15"/>
  <c r="W780" i="15"/>
  <c r="U780" i="15"/>
  <c r="AA780" i="15"/>
  <c r="AB780" i="15"/>
  <c r="AD780" i="15"/>
  <c r="V780" i="15"/>
  <c r="Y780" i="15"/>
  <c r="AE780" i="15"/>
  <c r="X780" i="15"/>
  <c r="Y572" i="15"/>
  <c r="X572" i="15"/>
  <c r="U572" i="15"/>
  <c r="W572" i="15"/>
  <c r="AD572" i="15"/>
  <c r="AA572" i="15"/>
  <c r="AE572" i="15"/>
  <c r="AC572" i="15"/>
  <c r="Z572" i="15"/>
  <c r="V572" i="15"/>
  <c r="Z700" i="15"/>
  <c r="AE700" i="15"/>
  <c r="Z945" i="15"/>
  <c r="AE945" i="15"/>
  <c r="V945" i="15"/>
  <c r="U945" i="15"/>
  <c r="AA945" i="15"/>
  <c r="Y945" i="15"/>
  <c r="X945" i="15"/>
  <c r="AB945" i="15"/>
  <c r="W945" i="15"/>
  <c r="AE1009" i="15"/>
  <c r="Z1009" i="15"/>
  <c r="AD1009" i="15"/>
  <c r="AA633" i="15"/>
  <c r="V633" i="15"/>
  <c r="U633" i="15"/>
  <c r="Z633" i="15"/>
  <c r="X633" i="15"/>
  <c r="W633" i="15"/>
  <c r="AB633" i="15"/>
  <c r="Y633" i="15"/>
  <c r="Z748" i="15"/>
  <c r="AD748" i="15"/>
  <c r="AE748" i="15"/>
  <c r="AD836" i="15"/>
  <c r="Z836" i="15"/>
  <c r="AE836" i="15"/>
  <c r="AD924" i="15"/>
  <c r="Z429" i="15"/>
  <c r="AB177" i="15"/>
  <c r="AC556" i="15"/>
  <c r="AA684" i="15"/>
  <c r="AD691" i="15"/>
  <c r="X691" i="15"/>
  <c r="V691" i="15"/>
  <c r="U691" i="15"/>
  <c r="AA691" i="15"/>
  <c r="AE691" i="15"/>
  <c r="Y691" i="15"/>
  <c r="W691" i="15"/>
  <c r="AC691" i="15"/>
  <c r="AD707" i="15"/>
  <c r="W707" i="15"/>
  <c r="AC707" i="15"/>
  <c r="AB707" i="15"/>
  <c r="X707" i="15"/>
  <c r="V707" i="15"/>
  <c r="U707" i="15"/>
  <c r="AA707" i="15"/>
  <c r="Z735" i="15"/>
  <c r="AB735" i="15"/>
  <c r="X735" i="15"/>
  <c r="AA735" i="15"/>
  <c r="U735" i="15"/>
  <c r="Y735" i="15"/>
  <c r="W735" i="15"/>
  <c r="V735" i="15"/>
  <c r="Z799" i="15"/>
  <c r="AC799" i="15"/>
  <c r="W799" i="15"/>
  <c r="AB799" i="15"/>
  <c r="V799" i="15"/>
  <c r="X799" i="15"/>
  <c r="U799" i="15"/>
  <c r="AA799" i="15"/>
  <c r="Z831" i="15"/>
  <c r="AB831" i="15"/>
  <c r="V831" i="15"/>
  <c r="X831" i="15"/>
  <c r="Y831" i="15"/>
  <c r="W831" i="15"/>
  <c r="U831" i="15"/>
  <c r="AA831" i="15"/>
  <c r="AE895" i="15"/>
  <c r="V895" i="15"/>
  <c r="Y895" i="15"/>
  <c r="AB895" i="15"/>
  <c r="U895" i="15"/>
  <c r="X895" i="15"/>
  <c r="AC895" i="15"/>
  <c r="W895" i="15"/>
  <c r="AD927" i="15"/>
  <c r="AA927" i="15"/>
  <c r="X927" i="15"/>
  <c r="AB927" i="15"/>
  <c r="AC927" i="15"/>
  <c r="W927" i="15"/>
  <c r="Y927" i="15"/>
  <c r="U927" i="15"/>
  <c r="AD959" i="15"/>
  <c r="Y959" i="15"/>
  <c r="U959" i="15"/>
  <c r="V959" i="15"/>
  <c r="AA959" i="15"/>
  <c r="X959" i="15"/>
  <c r="AB959" i="15"/>
  <c r="AD991" i="15"/>
  <c r="AE991" i="15"/>
  <c r="Z780" i="15"/>
  <c r="Y177" i="15"/>
  <c r="V556" i="15"/>
  <c r="V684" i="15"/>
  <c r="AD19" i="15"/>
  <c r="AC19" i="15"/>
  <c r="Y19" i="15"/>
  <c r="W19" i="15"/>
  <c r="AB19" i="15"/>
  <c r="U19" i="15"/>
  <c r="AA19" i="15"/>
  <c r="V19" i="15"/>
  <c r="Z51" i="15"/>
  <c r="AA51" i="15"/>
  <c r="W51" i="15"/>
  <c r="AB51" i="15"/>
  <c r="AC51" i="15"/>
  <c r="Y51" i="15"/>
  <c r="X51" i="15"/>
  <c r="U51" i="15"/>
  <c r="Z179" i="15"/>
  <c r="AE179" i="15"/>
  <c r="Z211" i="15"/>
  <c r="W211" i="15"/>
  <c r="Y211" i="15"/>
  <c r="AB211" i="15"/>
  <c r="V211" i="15"/>
  <c r="AA211" i="15"/>
  <c r="Z275" i="15"/>
  <c r="AC275" i="15"/>
  <c r="AB275" i="15"/>
  <c r="Y275" i="15"/>
  <c r="U275" i="15"/>
  <c r="AA275" i="15"/>
  <c r="X275" i="15"/>
  <c r="Z371" i="15"/>
  <c r="U371" i="15"/>
  <c r="AA371" i="15"/>
  <c r="V371" i="15"/>
  <c r="X371" i="15"/>
  <c r="Y371" i="15"/>
  <c r="AC371" i="15"/>
  <c r="AE403" i="15"/>
  <c r="X403" i="15"/>
  <c r="W403" i="15"/>
  <c r="U403" i="15"/>
  <c r="Y403" i="15"/>
  <c r="V403" i="15"/>
  <c r="AC403" i="15"/>
  <c r="AE435" i="15"/>
  <c r="X435" i="15"/>
  <c r="U435" i="15"/>
  <c r="Y435" i="15"/>
  <c r="V435" i="15"/>
  <c r="AD435" i="15"/>
  <c r="AC435" i="15"/>
  <c r="AE467" i="15"/>
  <c r="AA467" i="15"/>
  <c r="U467" i="15"/>
  <c r="Y467" i="15"/>
  <c r="V467" i="15"/>
  <c r="AC467" i="15"/>
  <c r="W467" i="15"/>
  <c r="AB467" i="15"/>
  <c r="X467" i="15"/>
  <c r="AE499" i="15"/>
  <c r="X499" i="15"/>
  <c r="V499" i="15"/>
  <c r="W499" i="15"/>
  <c r="AA499" i="15"/>
  <c r="U499" i="15"/>
  <c r="AB499" i="15"/>
  <c r="Y499" i="15"/>
  <c r="AE531" i="15"/>
  <c r="W531" i="15"/>
  <c r="X531" i="15"/>
  <c r="V531" i="15"/>
  <c r="U531" i="15"/>
  <c r="AA531" i="15"/>
  <c r="AC531" i="15"/>
  <c r="AE595" i="15"/>
  <c r="V595" i="15"/>
  <c r="W595" i="15"/>
  <c r="Y595" i="15"/>
  <c r="AA595" i="15"/>
  <c r="U595" i="15"/>
  <c r="AC595" i="15"/>
  <c r="X595" i="15"/>
  <c r="AD675" i="15"/>
  <c r="V675" i="15"/>
  <c r="U675" i="15"/>
  <c r="AA675" i="15"/>
  <c r="Y675" i="15"/>
  <c r="W675" i="15"/>
  <c r="AC675" i="15"/>
  <c r="AB675" i="15"/>
  <c r="AA924" i="15"/>
  <c r="AE1052" i="15"/>
  <c r="AM10" i="15"/>
  <c r="AC177" i="15"/>
  <c r="W556" i="15"/>
  <c r="X684" i="15"/>
  <c r="Y305" i="15"/>
  <c r="Z138" i="15"/>
  <c r="X138" i="15"/>
  <c r="V138" i="15"/>
  <c r="AA138" i="15"/>
  <c r="U138" i="15"/>
  <c r="AC138" i="15"/>
  <c r="AB138" i="15"/>
  <c r="Y138" i="15"/>
  <c r="AE234" i="15"/>
  <c r="AC234" i="15"/>
  <c r="W234" i="15"/>
  <c r="AA234" i="15"/>
  <c r="X234" i="15"/>
  <c r="AB234" i="15"/>
  <c r="Y234" i="15"/>
  <c r="V234" i="15"/>
  <c r="U234" i="15"/>
  <c r="AD298" i="15"/>
  <c r="AB298" i="15"/>
  <c r="AC298" i="15"/>
  <c r="W298" i="15"/>
  <c r="X298" i="15"/>
  <c r="U298" i="15"/>
  <c r="AA298" i="15"/>
  <c r="Y298" i="15"/>
  <c r="Z362" i="15"/>
  <c r="AC362" i="15"/>
  <c r="W362" i="15"/>
  <c r="Y362" i="15"/>
  <c r="X362" i="15"/>
  <c r="V362" i="15"/>
  <c r="AB362" i="15"/>
  <c r="U362" i="15"/>
  <c r="AA362" i="15"/>
  <c r="Z458" i="15"/>
  <c r="AA458" i="15"/>
  <c r="X458" i="15"/>
  <c r="Y458" i="15"/>
  <c r="AC458" i="15"/>
  <c r="W458" i="15"/>
  <c r="AB458" i="15"/>
  <c r="U458" i="15"/>
  <c r="Z490" i="15"/>
  <c r="W490" i="15"/>
  <c r="X490" i="15"/>
  <c r="V490" i="15"/>
  <c r="Y490" i="15"/>
  <c r="AA490" i="15"/>
  <c r="U490" i="15"/>
  <c r="AB490" i="15"/>
  <c r="Z522" i="15"/>
  <c r="X522" i="15"/>
  <c r="V522" i="15"/>
  <c r="Y522" i="15"/>
  <c r="AA522" i="15"/>
  <c r="U522" i="15"/>
  <c r="AB522" i="15"/>
  <c r="AC522" i="15"/>
  <c r="AD650" i="15"/>
  <c r="AA650" i="15"/>
  <c r="AC650" i="15"/>
  <c r="Y650" i="15"/>
  <c r="U650" i="15"/>
  <c r="AB650" i="15"/>
  <c r="W650" i="15"/>
  <c r="V650" i="15"/>
  <c r="AE682" i="15"/>
  <c r="AD682" i="15"/>
  <c r="AD778" i="15"/>
  <c r="AC778" i="15"/>
  <c r="AB778" i="15"/>
  <c r="W778" i="15"/>
  <c r="U778" i="15"/>
  <c r="AA778" i="15"/>
  <c r="V778" i="15"/>
  <c r="Y778" i="15"/>
  <c r="AD810" i="15"/>
  <c r="AB810" i="15"/>
  <c r="AA810" i="15"/>
  <c r="U810" i="15"/>
  <c r="X810" i="15"/>
  <c r="V810" i="15"/>
  <c r="W810" i="15"/>
  <c r="AC810" i="15"/>
  <c r="Z842" i="15"/>
  <c r="AB842" i="15"/>
  <c r="AC842" i="15"/>
  <c r="W842" i="15"/>
  <c r="U842" i="15"/>
  <c r="Y842" i="15"/>
  <c r="AA842" i="15"/>
  <c r="Z874" i="15"/>
  <c r="Y874" i="15"/>
  <c r="V874" i="15"/>
  <c r="AC874" i="15"/>
  <c r="AB874" i="15"/>
  <c r="U874" i="15"/>
  <c r="X874" i="15"/>
  <c r="AA874" i="15"/>
  <c r="Z906" i="15"/>
  <c r="Y906" i="15"/>
  <c r="U906" i="15"/>
  <c r="X906" i="15"/>
  <c r="AB906" i="15"/>
  <c r="W906" i="15"/>
  <c r="V906" i="15"/>
  <c r="Z938" i="15"/>
  <c r="AC938" i="15"/>
  <c r="X938" i="15"/>
  <c r="AB938" i="15"/>
  <c r="W938" i="15"/>
  <c r="V938" i="15"/>
  <c r="U938" i="15"/>
  <c r="AA938" i="15"/>
  <c r="Z1002" i="15"/>
  <c r="W1002" i="15"/>
  <c r="V1002" i="15"/>
  <c r="AC1002" i="15"/>
  <c r="AA1002" i="15"/>
  <c r="U1002" i="15"/>
  <c r="Y1002" i="15"/>
  <c r="X1002" i="15"/>
  <c r="AD1066" i="15"/>
  <c r="V1066" i="15"/>
  <c r="W1066" i="15"/>
  <c r="Y1066" i="15"/>
  <c r="X1066" i="15"/>
  <c r="AB1066" i="15"/>
  <c r="U1066" i="15"/>
  <c r="AA1066" i="15"/>
  <c r="Z45" i="15"/>
  <c r="AA45" i="15"/>
  <c r="AC45" i="15"/>
  <c r="X45" i="15"/>
  <c r="W45" i="15"/>
  <c r="V45" i="15"/>
  <c r="AB45" i="15"/>
  <c r="Y45" i="15"/>
  <c r="AD77" i="15"/>
  <c r="V77" i="15"/>
  <c r="AB77" i="15"/>
  <c r="AC77" i="15"/>
  <c r="W77" i="15"/>
  <c r="AA77" i="15"/>
  <c r="U77" i="15"/>
  <c r="X77" i="15"/>
  <c r="Z861" i="15"/>
  <c r="W861" i="15"/>
  <c r="U861" i="15"/>
  <c r="V861" i="15"/>
  <c r="X861" i="15"/>
  <c r="Y861" i="15"/>
  <c r="AA861" i="15"/>
  <c r="AB861" i="15"/>
  <c r="AE893" i="15"/>
  <c r="AA893" i="15"/>
  <c r="V893" i="15"/>
  <c r="W893" i="15"/>
  <c r="AB893" i="15"/>
  <c r="U893" i="15"/>
  <c r="Y893" i="15"/>
  <c r="AC893" i="15"/>
  <c r="AD177" i="15"/>
  <c r="AD945" i="15"/>
  <c r="V305" i="15"/>
  <c r="AE110" i="15"/>
  <c r="AD110" i="15"/>
  <c r="Z301" i="15"/>
  <c r="Z365" i="15"/>
  <c r="X940" i="15"/>
  <c r="Y940" i="15"/>
  <c r="W96" i="15"/>
  <c r="Y120" i="15"/>
  <c r="U261" i="15"/>
  <c r="W784" i="15"/>
  <c r="X989" i="15"/>
  <c r="AD120" i="15"/>
  <c r="AD248" i="15"/>
  <c r="Z292" i="15"/>
  <c r="Z784" i="15"/>
  <c r="Z366" i="15"/>
  <c r="AE750" i="15"/>
  <c r="AA940" i="15"/>
  <c r="AC96" i="15"/>
  <c r="Y784" i="15"/>
  <c r="AD519" i="15"/>
  <c r="AD470" i="15"/>
  <c r="Z686" i="15"/>
  <c r="AE806" i="15"/>
  <c r="AD261" i="15"/>
  <c r="V940" i="15"/>
  <c r="AB96" i="15"/>
  <c r="AA120" i="15"/>
  <c r="W261" i="15"/>
  <c r="AC784" i="15"/>
  <c r="Y989" i="15"/>
  <c r="AD940" i="15"/>
  <c r="AE120" i="15"/>
  <c r="AD570" i="15"/>
  <c r="Z910" i="15"/>
  <c r="AE29" i="15"/>
  <c r="Z261" i="15"/>
  <c r="Z857" i="15"/>
  <c r="W940" i="15"/>
  <c r="X120" i="15"/>
  <c r="W120" i="15"/>
  <c r="AC261" i="15"/>
  <c r="X784" i="15"/>
  <c r="AC989" i="15"/>
  <c r="U989" i="15"/>
  <c r="AE784" i="15"/>
  <c r="Z940" i="15"/>
  <c r="Z947" i="15"/>
  <c r="Z622" i="15"/>
  <c r="AE910" i="15"/>
  <c r="AD33" i="15"/>
  <c r="AE261" i="15"/>
  <c r="AE989" i="15"/>
  <c r="AB940" i="15"/>
  <c r="X96" i="15"/>
  <c r="AB120" i="15"/>
  <c r="V261" i="15"/>
  <c r="X261" i="15"/>
  <c r="AA989" i="15"/>
  <c r="AD784" i="15"/>
  <c r="AE940" i="15"/>
  <c r="Z979" i="15"/>
  <c r="Z950" i="15"/>
  <c r="Z85" i="15"/>
  <c r="AD989" i="15"/>
  <c r="AC940" i="15"/>
  <c r="Y96" i="15"/>
  <c r="AA96" i="15"/>
  <c r="U120" i="15"/>
  <c r="AB261" i="15"/>
  <c r="U784" i="15"/>
  <c r="V784" i="15"/>
  <c r="V989" i="15"/>
  <c r="AE96" i="15"/>
  <c r="AE218" i="15"/>
  <c r="AD954" i="15"/>
  <c r="AD85" i="15"/>
  <c r="Z989" i="15"/>
  <c r="Z777" i="15"/>
  <c r="V96" i="15"/>
  <c r="Z1038" i="15"/>
  <c r="AE633" i="15"/>
  <c r="Z95" i="15"/>
  <c r="Z351" i="15"/>
  <c r="AE607" i="15"/>
  <c r="AE779" i="15"/>
  <c r="Z907" i="15"/>
  <c r="Z50" i="15"/>
  <c r="AE162" i="15"/>
  <c r="AD418" i="15"/>
  <c r="AE514" i="15"/>
  <c r="Z706" i="15"/>
  <c r="AE866" i="15"/>
  <c r="AE994" i="15"/>
  <c r="AD706" i="15"/>
  <c r="AE103" i="15"/>
  <c r="AE191" i="15"/>
  <c r="AD275" i="15"/>
  <c r="AE359" i="15"/>
  <c r="Z447" i="15"/>
  <c r="AD531" i="15"/>
  <c r="AE615" i="15"/>
  <c r="AE703" i="15"/>
  <c r="AE811" i="15"/>
  <c r="Z915" i="15"/>
  <c r="Z1003" i="15"/>
  <c r="AE62" i="15"/>
  <c r="AD122" i="15"/>
  <c r="AD174" i="15"/>
  <c r="AE226" i="15"/>
  <c r="AD270" i="15"/>
  <c r="AE318" i="15"/>
  <c r="Z374" i="15"/>
  <c r="AE418" i="15"/>
  <c r="AD474" i="15"/>
  <c r="Z526" i="15"/>
  <c r="AD578" i="15"/>
  <c r="AE630" i="15"/>
  <c r="AE666" i="15"/>
  <c r="Z750" i="15"/>
  <c r="AE822" i="15"/>
  <c r="AD870" i="15"/>
  <c r="AE998" i="15"/>
  <c r="AE121" i="15"/>
  <c r="Z185" i="15"/>
  <c r="AE249" i="15"/>
  <c r="AD633" i="15"/>
  <c r="AE869" i="15"/>
  <c r="AE115" i="15"/>
  <c r="AE199" i="15"/>
  <c r="AE287" i="15"/>
  <c r="AE371" i="15"/>
  <c r="AE455" i="15"/>
  <c r="AE543" i="15"/>
  <c r="AD627" i="15"/>
  <c r="Z711" i="15"/>
  <c r="Z839" i="15"/>
  <c r="AE927" i="15"/>
  <c r="AE1011" i="15"/>
  <c r="Z18" i="15"/>
  <c r="AD78" i="15"/>
  <c r="AE130" i="15"/>
  <c r="Z182" i="15"/>
  <c r="Z226" i="15"/>
  <c r="Z278" i="15"/>
  <c r="Z322" i="15"/>
  <c r="AD378" i="15"/>
  <c r="Z430" i="15"/>
  <c r="AD482" i="15"/>
  <c r="AE534" i="15"/>
  <c r="AE578" i="15"/>
  <c r="AD634" i="15"/>
  <c r="AE718" i="15"/>
  <c r="Z758" i="15"/>
  <c r="AE834" i="15"/>
  <c r="AD878" i="15"/>
  <c r="Z918" i="15"/>
  <c r="AE962" i="15"/>
  <c r="Z1006" i="15"/>
  <c r="AD1046" i="15"/>
  <c r="AD41" i="15"/>
  <c r="AD93" i="15"/>
  <c r="AD729" i="15"/>
  <c r="Z877" i="15"/>
  <c r="Z909" i="15"/>
  <c r="U10" i="15"/>
  <c r="AD127" i="15"/>
  <c r="AD211" i="15"/>
  <c r="Z295" i="15"/>
  <c r="Z383" i="15"/>
  <c r="AD467" i="15"/>
  <c r="AE551" i="15"/>
  <c r="AE639" i="15"/>
  <c r="AD723" i="15"/>
  <c r="AE851" i="15"/>
  <c r="Z939" i="15"/>
  <c r="AD1023" i="15"/>
  <c r="Z779" i="15"/>
  <c r="AD18" i="15"/>
  <c r="Z86" i="15"/>
  <c r="Z130" i="15"/>
  <c r="AE186" i="15"/>
  <c r="AE238" i="15"/>
  <c r="AE278" i="15"/>
  <c r="AD334" i="15"/>
  <c r="AD386" i="15"/>
  <c r="AD438" i="15"/>
  <c r="Z482" i="15"/>
  <c r="AD538" i="15"/>
  <c r="AE590" i="15"/>
  <c r="AD642" i="15"/>
  <c r="Z694" i="15"/>
  <c r="Z718" i="15"/>
  <c r="Z762" i="15"/>
  <c r="AD838" i="15"/>
  <c r="Z878" i="15"/>
  <c r="AE922" i="15"/>
  <c r="AE966" i="15"/>
  <c r="AE1006" i="15"/>
  <c r="AE1050" i="15"/>
  <c r="AE45" i="15"/>
  <c r="AE93" i="15"/>
  <c r="Z457" i="15"/>
  <c r="AE585" i="15"/>
  <c r="Z617" i="15"/>
  <c r="AE729" i="15"/>
  <c r="Z889" i="15"/>
  <c r="AE981" i="15"/>
  <c r="Z1045" i="15"/>
  <c r="AD10" i="15"/>
  <c r="Z23" i="15"/>
  <c r="AE135" i="15"/>
  <c r="AE223" i="15"/>
  <c r="Z307" i="15"/>
  <c r="AE391" i="15"/>
  <c r="Z479" i="15"/>
  <c r="AD563" i="15"/>
  <c r="AD647" i="15"/>
  <c r="AE735" i="15"/>
  <c r="AD863" i="15"/>
  <c r="AD1035" i="15"/>
  <c r="Z811" i="15"/>
  <c r="AE30" i="15"/>
  <c r="AE86" i="15"/>
  <c r="Z142" i="15"/>
  <c r="AE194" i="15"/>
  <c r="AE246" i="15"/>
  <c r="Z286" i="15"/>
  <c r="AD342" i="15"/>
  <c r="AE386" i="15"/>
  <c r="AD442" i="15"/>
  <c r="AE494" i="15"/>
  <c r="AD546" i="15"/>
  <c r="AE598" i="15"/>
  <c r="AE642" i="15"/>
  <c r="AE674" i="15"/>
  <c r="AD726" i="15"/>
  <c r="AD770" i="15"/>
  <c r="AD846" i="15"/>
  <c r="AE886" i="15"/>
  <c r="AE930" i="15"/>
  <c r="Z974" i="15"/>
  <c r="Z1014" i="15"/>
  <c r="Z1058" i="15"/>
  <c r="Z61" i="15"/>
  <c r="Z105" i="15"/>
  <c r="Z585" i="15"/>
  <c r="AD981" i="15"/>
  <c r="AE1045" i="15"/>
  <c r="AC10" i="15"/>
  <c r="AD35" i="15"/>
  <c r="Z147" i="15"/>
  <c r="AD231" i="15"/>
  <c r="Z319" i="15"/>
  <c r="AD403" i="15"/>
  <c r="AD487" i="15"/>
  <c r="AE575" i="15"/>
  <c r="AE659" i="15"/>
  <c r="AD743" i="15"/>
  <c r="AD875" i="15"/>
  <c r="AE959" i="15"/>
  <c r="Z1043" i="15"/>
  <c r="AE38" i="15"/>
  <c r="Z98" i="15"/>
  <c r="AD150" i="15"/>
  <c r="Z194" i="15"/>
  <c r="AD250" i="15"/>
  <c r="AD290" i="15"/>
  <c r="AE342" i="15"/>
  <c r="Z398" i="15"/>
  <c r="AD450" i="15"/>
  <c r="AE502" i="15"/>
  <c r="AE546" i="15"/>
  <c r="AD602" i="15"/>
  <c r="AD654" i="15"/>
  <c r="AE698" i="15"/>
  <c r="AD730" i="15"/>
  <c r="AE774" i="15"/>
  <c r="Z846" i="15"/>
  <c r="AE890" i="15"/>
  <c r="AE934" i="15"/>
  <c r="AE974" i="15"/>
  <c r="Z1018" i="15"/>
  <c r="Z1062" i="15"/>
  <c r="AD65" i="15"/>
  <c r="Z113" i="15"/>
  <c r="AE777" i="15"/>
  <c r="AD821" i="15"/>
  <c r="Z55" i="15"/>
  <c r="Z159" i="15"/>
  <c r="Z243" i="15"/>
  <c r="AE327" i="15"/>
  <c r="Z415" i="15"/>
  <c r="Z499" i="15"/>
  <c r="AE583" i="15"/>
  <c r="AE671" i="15"/>
  <c r="AE755" i="15"/>
  <c r="AE883" i="15"/>
  <c r="Z971" i="15"/>
  <c r="AD1055" i="15"/>
  <c r="Z834" i="15"/>
  <c r="Z774" i="15"/>
  <c r="Z42" i="15"/>
  <c r="AD98" i="15"/>
  <c r="AE154" i="15"/>
  <c r="AD206" i="15"/>
  <c r="AD258" i="15"/>
  <c r="Z302" i="15"/>
  <c r="AE350" i="15"/>
  <c r="Z406" i="15"/>
  <c r="AE450" i="15"/>
  <c r="AD506" i="15"/>
  <c r="AE558" i="15"/>
  <c r="AD610" i="15"/>
  <c r="Z738" i="15"/>
  <c r="AE790" i="15"/>
  <c r="Z854" i="15"/>
  <c r="AE898" i="15"/>
  <c r="Z942" i="15"/>
  <c r="Z982" i="15"/>
  <c r="AE1026" i="15"/>
  <c r="Z73" i="15"/>
  <c r="AD117" i="15"/>
  <c r="AD493" i="15"/>
  <c r="AE557" i="15"/>
  <c r="AE621" i="15"/>
  <c r="AE837" i="15"/>
  <c r="V10" i="15"/>
  <c r="AE67" i="15"/>
  <c r="AE167" i="15"/>
  <c r="AE255" i="15"/>
  <c r="AD339" i="15"/>
  <c r="AE423" i="15"/>
  <c r="Z511" i="15"/>
  <c r="AD595" i="15"/>
  <c r="AD679" i="15"/>
  <c r="AE767" i="15"/>
  <c r="AD895" i="15"/>
  <c r="Z1067" i="15"/>
  <c r="AE50" i="15"/>
  <c r="AD106" i="15"/>
  <c r="AD162" i="15"/>
  <c r="AD214" i="15"/>
  <c r="AE258" i="15"/>
  <c r="Z310" i="15"/>
  <c r="Z354" i="15"/>
  <c r="Z410" i="15"/>
  <c r="Z462" i="15"/>
  <c r="AD514" i="15"/>
  <c r="AD566" i="15"/>
  <c r="AE610" i="15"/>
  <c r="Z662" i="15"/>
  <c r="AE742" i="15"/>
  <c r="AE802" i="15"/>
  <c r="AE858" i="15"/>
  <c r="AE902" i="15"/>
  <c r="AE942" i="15"/>
  <c r="Z986" i="15"/>
  <c r="Z1030" i="15"/>
  <c r="AE77" i="15"/>
  <c r="AD849" i="15"/>
  <c r="AM311" i="15"/>
  <c r="Q311" i="15"/>
  <c r="AM567" i="15"/>
  <c r="Q567" i="15"/>
  <c r="AM780" i="15"/>
  <c r="Q780" i="15"/>
  <c r="AM941" i="15"/>
  <c r="Q941" i="15"/>
  <c r="Q301" i="15"/>
  <c r="AM301" i="15"/>
  <c r="AM472" i="15"/>
  <c r="Q472" i="15"/>
  <c r="Q728" i="15"/>
  <c r="AM728" i="15"/>
  <c r="AM934" i="15"/>
  <c r="Q934" i="15"/>
  <c r="AM24" i="15"/>
  <c r="Q24" i="15"/>
  <c r="AM104" i="15"/>
  <c r="Q104" i="15"/>
  <c r="AM274" i="15"/>
  <c r="Q274" i="15"/>
  <c r="AM466" i="15"/>
  <c r="Q466" i="15"/>
  <c r="AM658" i="15"/>
  <c r="Q658" i="15"/>
  <c r="Q188" i="15"/>
  <c r="AM188" i="15"/>
  <c r="AM489" i="15"/>
  <c r="Q489" i="15"/>
  <c r="AM703" i="15"/>
  <c r="Q703" i="15"/>
  <c r="AM915" i="15"/>
  <c r="Q915" i="15"/>
  <c r="Q248" i="15"/>
  <c r="AM248" i="15"/>
  <c r="AM475" i="15"/>
  <c r="Q475" i="15"/>
  <c r="AM731" i="15"/>
  <c r="Q731" i="15"/>
  <c r="AM968" i="15"/>
  <c r="Q968" i="15"/>
  <c r="AM57" i="15"/>
  <c r="Q57" i="15"/>
  <c r="Q121" i="15"/>
  <c r="AM121" i="15"/>
  <c r="Q273" i="15"/>
  <c r="AM273" i="15"/>
  <c r="AM180" i="15"/>
  <c r="Q180" i="15"/>
  <c r="AM316" i="15"/>
  <c r="Q316" i="15"/>
  <c r="Q401" i="15"/>
  <c r="AM401" i="15"/>
  <c r="AM487" i="15"/>
  <c r="Q487" i="15"/>
  <c r="Q572" i="15"/>
  <c r="AM572" i="15"/>
  <c r="Q657" i="15"/>
  <c r="AM657" i="15"/>
  <c r="Q743" i="15"/>
  <c r="AM743" i="15"/>
  <c r="Q817" i="15"/>
  <c r="AM817" i="15"/>
  <c r="AM881" i="15"/>
  <c r="Q881" i="15"/>
  <c r="AM945" i="15"/>
  <c r="Q945" i="15"/>
  <c r="Q1009" i="15"/>
  <c r="AM1009" i="15"/>
  <c r="AM152" i="15"/>
  <c r="Q152" i="15"/>
  <c r="AM307" i="15"/>
  <c r="Q307" i="15"/>
  <c r="AM392" i="15"/>
  <c r="Q392" i="15"/>
  <c r="Q477" i="15"/>
  <c r="AM477" i="15"/>
  <c r="AM563" i="15"/>
  <c r="Q563" i="15"/>
  <c r="AM648" i="15"/>
  <c r="Q648" i="15"/>
  <c r="AM691" i="15"/>
  <c r="Q691" i="15"/>
  <c r="AM733" i="15"/>
  <c r="Q733" i="15"/>
  <c r="Q810" i="15"/>
  <c r="AM810" i="15"/>
  <c r="Q842" i="15"/>
  <c r="AM842" i="15"/>
  <c r="Q874" i="15"/>
  <c r="AM874" i="15"/>
  <c r="AM906" i="15"/>
  <c r="Q906" i="15"/>
  <c r="AM938" i="15"/>
  <c r="Q938" i="15"/>
  <c r="AM970" i="15"/>
  <c r="Q970" i="15"/>
  <c r="AM1002" i="15"/>
  <c r="Q1002" i="15"/>
  <c r="AM1034" i="15"/>
  <c r="Q1034" i="15"/>
  <c r="Q1066" i="15"/>
  <c r="AM1066" i="15"/>
  <c r="AM26" i="15"/>
  <c r="Q26" i="15"/>
  <c r="AM42" i="15"/>
  <c r="Q42" i="15"/>
  <c r="Q58" i="15"/>
  <c r="AM58" i="15"/>
  <c r="AM74" i="15"/>
  <c r="Q74" i="15"/>
  <c r="AM90" i="15"/>
  <c r="Q90" i="15"/>
  <c r="AM106" i="15"/>
  <c r="Q106" i="15"/>
  <c r="AM122" i="15"/>
  <c r="Q122" i="15"/>
  <c r="Q150" i="15"/>
  <c r="AM150" i="15"/>
  <c r="AM182" i="15"/>
  <c r="Q182" i="15"/>
  <c r="Q214" i="15"/>
  <c r="AM214" i="15"/>
  <c r="AM246" i="15"/>
  <c r="Q246" i="15"/>
  <c r="AM278" i="15"/>
  <c r="Q278" i="15"/>
  <c r="Q310" i="15"/>
  <c r="AM310" i="15"/>
  <c r="Q342" i="15"/>
  <c r="AM342" i="15"/>
  <c r="Q374" i="15"/>
  <c r="AM374" i="15"/>
  <c r="AM406" i="15"/>
  <c r="Q406" i="15"/>
  <c r="Q438" i="15"/>
  <c r="AM438" i="15"/>
  <c r="AM470" i="15"/>
  <c r="Q470" i="15"/>
  <c r="Q502" i="15"/>
  <c r="AM502" i="15"/>
  <c r="AM534" i="15"/>
  <c r="Q534" i="15"/>
  <c r="Q566" i="15"/>
  <c r="AM566" i="15"/>
  <c r="AM598" i="15"/>
  <c r="Q598" i="15"/>
  <c r="AM630" i="15"/>
  <c r="Q630" i="15"/>
  <c r="Q662" i="15"/>
  <c r="AM662" i="15"/>
  <c r="Q694" i="15"/>
  <c r="AM694" i="15"/>
  <c r="Q726" i="15"/>
  <c r="AM726" i="15"/>
  <c r="Q758" i="15"/>
  <c r="AM758" i="15"/>
  <c r="AM204" i="15"/>
  <c r="Q204" i="15"/>
  <c r="AM279" i="15"/>
  <c r="Q279" i="15"/>
  <c r="AM324" i="15"/>
  <c r="Q324" i="15"/>
  <c r="Q367" i="15"/>
  <c r="AM367" i="15"/>
  <c r="Q409" i="15"/>
  <c r="AM409" i="15"/>
  <c r="Q452" i="15"/>
  <c r="AM452" i="15"/>
  <c r="AM495" i="15"/>
  <c r="Q495" i="15"/>
  <c r="AM537" i="15"/>
  <c r="Q537" i="15"/>
  <c r="Q580" i="15"/>
  <c r="AM580" i="15"/>
  <c r="AM623" i="15"/>
  <c r="Q623" i="15"/>
  <c r="AM665" i="15"/>
  <c r="Q665" i="15"/>
  <c r="Q708" i="15"/>
  <c r="AM708" i="15"/>
  <c r="Q751" i="15"/>
  <c r="AM751" i="15"/>
  <c r="AM791" i="15"/>
  <c r="Q791" i="15"/>
  <c r="AM823" i="15"/>
  <c r="Q823" i="15"/>
  <c r="Q855" i="15"/>
  <c r="AM855" i="15"/>
  <c r="AM887" i="15"/>
  <c r="Q887" i="15"/>
  <c r="AM919" i="15"/>
  <c r="Q919" i="15"/>
  <c r="AM951" i="15"/>
  <c r="Q951" i="15"/>
  <c r="Q983" i="15"/>
  <c r="AM983" i="15"/>
  <c r="AM1015" i="15"/>
  <c r="Q1015" i="15"/>
  <c r="AM1047" i="15"/>
  <c r="Q1047" i="15"/>
  <c r="AM160" i="15"/>
  <c r="Q160" i="15"/>
  <c r="AM256" i="15"/>
  <c r="Q256" i="15"/>
  <c r="AM309" i="15"/>
  <c r="Q309" i="15"/>
  <c r="AM352" i="15"/>
  <c r="Q352" i="15"/>
  <c r="AM395" i="15"/>
  <c r="Q395" i="15"/>
  <c r="AM437" i="15"/>
  <c r="Q437" i="15"/>
  <c r="AM480" i="15"/>
  <c r="Q480" i="15"/>
  <c r="AM523" i="15"/>
  <c r="Q523" i="15"/>
  <c r="AM565" i="15"/>
  <c r="Q565" i="15"/>
  <c r="AM608" i="15"/>
  <c r="Q608" i="15"/>
  <c r="AM651" i="15"/>
  <c r="Q651" i="15"/>
  <c r="AM693" i="15"/>
  <c r="Q693" i="15"/>
  <c r="Q736" i="15"/>
  <c r="AM736" i="15"/>
  <c r="AM779" i="15"/>
  <c r="Q779" i="15"/>
  <c r="AM812" i="15"/>
  <c r="Q812" i="15"/>
  <c r="Q844" i="15"/>
  <c r="AM844" i="15"/>
  <c r="Q876" i="15"/>
  <c r="AM876" i="15"/>
  <c r="AM908" i="15"/>
  <c r="Q908" i="15"/>
  <c r="AM940" i="15"/>
  <c r="Q940" i="15"/>
  <c r="AM972" i="15"/>
  <c r="Q972" i="15"/>
  <c r="AM1004" i="15"/>
  <c r="Q1004" i="15"/>
  <c r="AM1036" i="15"/>
  <c r="Q1036" i="15"/>
  <c r="AM11" i="15"/>
  <c r="Q11" i="15"/>
  <c r="Q27" i="15"/>
  <c r="AM27" i="15"/>
  <c r="AM43" i="15"/>
  <c r="Q43" i="15"/>
  <c r="AM59" i="15"/>
  <c r="Q59" i="15"/>
  <c r="AM75" i="15"/>
  <c r="Q75" i="15"/>
  <c r="Q91" i="15"/>
  <c r="AM91" i="15"/>
  <c r="AM107" i="15"/>
  <c r="Q107" i="15"/>
  <c r="Q123" i="15"/>
  <c r="AM123" i="15"/>
  <c r="AM139" i="15"/>
  <c r="Q139" i="15"/>
  <c r="AM155" i="15"/>
  <c r="Q155" i="15"/>
  <c r="AM171" i="15"/>
  <c r="Q171" i="15"/>
  <c r="AM187" i="15"/>
  <c r="Q187" i="15"/>
  <c r="AM203" i="15"/>
  <c r="Q203" i="15"/>
  <c r="Q219" i="15"/>
  <c r="AM219" i="15"/>
  <c r="AM245" i="15"/>
  <c r="Q245" i="15"/>
  <c r="AM277" i="15"/>
  <c r="Q277" i="15"/>
  <c r="AA10" i="15"/>
  <c r="W47" i="15"/>
  <c r="AA79" i="15"/>
  <c r="AA239" i="15"/>
  <c r="AC463" i="15"/>
  <c r="AA559" i="15"/>
  <c r="AA623" i="15"/>
  <c r="X626" i="15"/>
  <c r="U763" i="15"/>
  <c r="AA978" i="15"/>
  <c r="AC978" i="15"/>
  <c r="AC1051" i="15"/>
  <c r="AD23" i="15"/>
  <c r="AD31" i="15"/>
  <c r="AD43" i="15"/>
  <c r="AE55" i="15"/>
  <c r="Z63" i="15"/>
  <c r="AD75" i="15"/>
  <c r="Z91" i="15"/>
  <c r="Z103" i="15"/>
  <c r="AD111" i="15"/>
  <c r="AE123" i="15"/>
  <c r="AD135" i="15"/>
  <c r="AE143" i="15"/>
  <c r="Z155" i="15"/>
  <c r="AD167" i="15"/>
  <c r="AE175" i="15"/>
  <c r="AE187" i="15"/>
  <c r="Z199" i="15"/>
  <c r="Z207" i="15"/>
  <c r="AD219" i="15"/>
  <c r="AE231" i="15"/>
  <c r="AD239" i="15"/>
  <c r="AD251" i="15"/>
  <c r="AE263" i="15"/>
  <c r="Z271" i="15"/>
  <c r="AD283" i="15"/>
  <c r="AE295" i="15"/>
  <c r="AD303" i="15"/>
  <c r="AD315" i="15"/>
  <c r="Z327" i="15"/>
  <c r="AE335" i="15"/>
  <c r="AD347" i="15"/>
  <c r="AD359" i="15"/>
  <c r="Z367" i="15"/>
  <c r="AD379" i="15"/>
  <c r="Z391" i="15"/>
  <c r="AE399" i="15"/>
  <c r="AD411" i="15"/>
  <c r="Z423" i="15"/>
  <c r="AE431" i="15"/>
  <c r="AD443" i="15"/>
  <c r="Z455" i="15"/>
  <c r="AE463" i="15"/>
  <c r="AD475" i="15"/>
  <c r="Z487" i="15"/>
  <c r="AD495" i="15"/>
  <c r="Z507" i="15"/>
  <c r="Z519" i="15"/>
  <c r="AE527" i="15"/>
  <c r="AD539" i="15"/>
  <c r="Z551" i="15"/>
  <c r="AE559" i="15"/>
  <c r="AD571" i="15"/>
  <c r="Z583" i="15"/>
  <c r="AE591" i="15"/>
  <c r="AD603" i="15"/>
  <c r="Z615" i="15"/>
  <c r="AE623" i="15"/>
  <c r="Z635" i="15"/>
  <c r="Z647" i="15"/>
  <c r="AD655" i="15"/>
  <c r="AE667" i="15"/>
  <c r="Z679" i="15"/>
  <c r="AD687" i="15"/>
  <c r="AE699" i="15"/>
  <c r="AD711" i="15"/>
  <c r="Z719" i="15"/>
  <c r="AE731" i="15"/>
  <c r="Z743" i="15"/>
  <c r="Z751" i="15"/>
  <c r="AD763" i="15"/>
  <c r="AE775" i="15"/>
  <c r="AE791" i="15"/>
  <c r="AE807" i="15"/>
  <c r="AE823" i="15"/>
  <c r="AD839" i="15"/>
  <c r="Z847" i="15"/>
  <c r="AE859" i="15"/>
  <c r="AE871" i="15"/>
  <c r="Z883" i="15"/>
  <c r="AE891" i="15"/>
  <c r="AD903" i="15"/>
  <c r="AE915" i="15"/>
  <c r="Z923" i="15"/>
  <c r="AD935" i="15"/>
  <c r="AE947" i="15"/>
  <c r="Z955" i="15"/>
  <c r="AD967" i="15"/>
  <c r="AE979" i="15"/>
  <c r="Z987" i="15"/>
  <c r="AD999" i="15"/>
  <c r="AD1011" i="15"/>
  <c r="AD1019" i="15"/>
  <c r="Z1031" i="15"/>
  <c r="AD1043" i="15"/>
  <c r="Z1051" i="15"/>
  <c r="AE1063" i="15"/>
  <c r="Z803" i="15"/>
  <c r="Z835" i="15"/>
  <c r="Z810" i="15"/>
  <c r="Z26" i="15"/>
  <c r="AD74" i="15"/>
  <c r="AD118" i="15"/>
  <c r="AE138" i="15"/>
  <c r="AD170" i="15"/>
  <c r="Z202" i="15"/>
  <c r="AD234" i="15"/>
  <c r="AE266" i="15"/>
  <c r="Z298" i="15"/>
  <c r="Z330" i="15"/>
  <c r="AE362" i="15"/>
  <c r="AE394" i="15"/>
  <c r="AE426" i="15"/>
  <c r="AE458" i="15"/>
  <c r="AE490" i="15"/>
  <c r="AE522" i="15"/>
  <c r="Z554" i="15"/>
  <c r="Z586" i="15"/>
  <c r="Z618" i="15"/>
  <c r="Z650" i="15"/>
  <c r="AE786" i="15"/>
  <c r="AE818" i="15"/>
  <c r="Z66" i="15"/>
  <c r="Z21" i="15"/>
  <c r="AE53" i="15"/>
  <c r="AE101" i="15"/>
  <c r="AD817" i="15"/>
  <c r="AD833" i="15"/>
  <c r="AE845" i="15"/>
  <c r="AD857" i="15"/>
  <c r="Z865" i="15"/>
  <c r="AD877" i="15"/>
  <c r="AE885" i="15"/>
  <c r="AE909" i="15"/>
  <c r="AE917" i="15"/>
  <c r="Z821" i="15"/>
  <c r="AM259" i="15"/>
  <c r="Q259" i="15"/>
  <c r="AM481" i="15"/>
  <c r="Q481" i="15"/>
  <c r="AM695" i="15"/>
  <c r="Q695" i="15"/>
  <c r="Q877" i="15"/>
  <c r="AM877" i="15"/>
  <c r="AM1037" i="15"/>
  <c r="Q1037" i="15"/>
  <c r="AM387" i="15"/>
  <c r="Q387" i="15"/>
  <c r="AM643" i="15"/>
  <c r="Q643" i="15"/>
  <c r="Q838" i="15"/>
  <c r="AM838" i="15"/>
  <c r="AM998" i="15"/>
  <c r="Q998" i="15"/>
  <c r="Q56" i="15"/>
  <c r="AM56" i="15"/>
  <c r="AM178" i="15"/>
  <c r="Q178" i="15"/>
  <c r="AM338" i="15"/>
  <c r="Q338" i="15"/>
  <c r="Q562" i="15"/>
  <c r="AM562" i="15"/>
  <c r="Q722" i="15"/>
  <c r="AM722" i="15"/>
  <c r="AM361" i="15"/>
  <c r="Q361" i="15"/>
  <c r="AM575" i="15"/>
  <c r="Q575" i="15"/>
  <c r="AM819" i="15"/>
  <c r="Q819" i="15"/>
  <c r="AM979" i="15"/>
  <c r="Q979" i="15"/>
  <c r="AM347" i="15"/>
  <c r="Q347" i="15"/>
  <c r="AM603" i="15"/>
  <c r="Q603" i="15"/>
  <c r="Q840" i="15"/>
  <c r="AM840" i="15"/>
  <c r="AM1000" i="15"/>
  <c r="Q1000" i="15"/>
  <c r="AM73" i="15"/>
  <c r="Q73" i="15"/>
  <c r="AM201" i="15"/>
  <c r="Q201" i="15"/>
  <c r="AM267" i="15"/>
  <c r="Q267" i="15"/>
  <c r="AM359" i="15"/>
  <c r="Q359" i="15"/>
  <c r="AM444" i="15"/>
  <c r="Q444" i="15"/>
  <c r="AM529" i="15"/>
  <c r="Q529" i="15"/>
  <c r="AM615" i="15"/>
  <c r="Q615" i="15"/>
  <c r="AM700" i="15"/>
  <c r="Q700" i="15"/>
  <c r="AM785" i="15"/>
  <c r="Q785" i="15"/>
  <c r="Q849" i="15"/>
  <c r="AM849" i="15"/>
  <c r="AM913" i="15"/>
  <c r="Q913" i="15"/>
  <c r="Q977" i="15"/>
  <c r="AM977" i="15"/>
  <c r="AM1041" i="15"/>
  <c r="Q1041" i="15"/>
  <c r="AM252" i="15"/>
  <c r="Q252" i="15"/>
  <c r="AM349" i="15"/>
  <c r="Q349" i="15"/>
  <c r="Q435" i="15"/>
  <c r="AM435" i="15"/>
  <c r="Q520" i="15"/>
  <c r="AM520" i="15"/>
  <c r="AM605" i="15"/>
  <c r="Q605" i="15"/>
  <c r="Q776" i="15"/>
  <c r="AM776" i="15"/>
  <c r="AM196" i="15"/>
  <c r="Q196" i="15"/>
  <c r="Q275" i="15"/>
  <c r="AM275" i="15"/>
  <c r="AM321" i="15"/>
  <c r="Q321" i="15"/>
  <c r="Q364" i="15"/>
  <c r="AM364" i="15"/>
  <c r="AM407" i="15"/>
  <c r="Q407" i="15"/>
  <c r="Q449" i="15"/>
  <c r="AM449" i="15"/>
  <c r="Q492" i="15"/>
  <c r="AM492" i="15"/>
  <c r="AM535" i="15"/>
  <c r="Q535" i="15"/>
  <c r="AM577" i="15"/>
  <c r="Q577" i="15"/>
  <c r="AM620" i="15"/>
  <c r="Q620" i="15"/>
  <c r="AM663" i="15"/>
  <c r="Q663" i="15"/>
  <c r="Q705" i="15"/>
  <c r="AM705" i="15"/>
  <c r="Q748" i="15"/>
  <c r="AM748" i="15"/>
  <c r="AM789" i="15"/>
  <c r="Q789" i="15"/>
  <c r="AM821" i="15"/>
  <c r="Q821" i="15"/>
  <c r="Q853" i="15"/>
  <c r="AM853" i="15"/>
  <c r="AM885" i="15"/>
  <c r="Q885" i="15"/>
  <c r="AM917" i="15"/>
  <c r="Q917" i="15"/>
  <c r="AM949" i="15"/>
  <c r="Q949" i="15"/>
  <c r="Q981" i="15"/>
  <c r="AM981" i="15"/>
  <c r="Q1013" i="15"/>
  <c r="AM1013" i="15"/>
  <c r="AM1045" i="15"/>
  <c r="Q1045" i="15"/>
  <c r="AM168" i="15"/>
  <c r="Q168" i="15"/>
  <c r="AM260" i="15"/>
  <c r="Q260" i="15"/>
  <c r="AM312" i="15"/>
  <c r="Q312" i="15"/>
  <c r="Q355" i="15"/>
  <c r="AM355" i="15"/>
  <c r="Q397" i="15"/>
  <c r="AM397" i="15"/>
  <c r="AM440" i="15"/>
  <c r="Q440" i="15"/>
  <c r="AM483" i="15"/>
  <c r="Q483" i="15"/>
  <c r="AM525" i="15"/>
  <c r="Q525" i="15"/>
  <c r="Q568" i="15"/>
  <c r="AM568" i="15"/>
  <c r="AM611" i="15"/>
  <c r="Q611" i="15"/>
  <c r="AM653" i="15"/>
  <c r="Q653" i="15"/>
  <c r="AM696" i="15"/>
  <c r="Q696" i="15"/>
  <c r="AM739" i="15"/>
  <c r="Q739" i="15"/>
  <c r="AM781" i="15"/>
  <c r="Q781" i="15"/>
  <c r="AM814" i="15"/>
  <c r="Q814" i="15"/>
  <c r="Q846" i="15"/>
  <c r="AM846" i="15"/>
  <c r="Q878" i="15"/>
  <c r="AM878" i="15"/>
  <c r="AM910" i="15"/>
  <c r="Q910" i="15"/>
  <c r="AM942" i="15"/>
  <c r="Q942" i="15"/>
  <c r="AM974" i="15"/>
  <c r="Q974" i="15"/>
  <c r="AM1006" i="15"/>
  <c r="Q1006" i="15"/>
  <c r="AM1038" i="15"/>
  <c r="Q1038" i="15"/>
  <c r="Q12" i="15"/>
  <c r="AM12" i="15"/>
  <c r="AM28" i="15"/>
  <c r="Q28" i="15"/>
  <c r="Q44" i="15"/>
  <c r="AM44" i="15"/>
  <c r="AM60" i="15"/>
  <c r="Q60" i="15"/>
  <c r="AM76" i="15"/>
  <c r="Q76" i="15"/>
  <c r="AM92" i="15"/>
  <c r="Q92" i="15"/>
  <c r="AM108" i="15"/>
  <c r="Q108" i="15"/>
  <c r="AM124" i="15"/>
  <c r="Q124" i="15"/>
  <c r="AM154" i="15"/>
  <c r="Q154" i="15"/>
  <c r="AM186" i="15"/>
  <c r="Q186" i="15"/>
  <c r="Q218" i="15"/>
  <c r="AM218" i="15"/>
  <c r="AM250" i="15"/>
  <c r="Q250" i="15"/>
  <c r="Q282" i="15"/>
  <c r="AM282" i="15"/>
  <c r="AM314" i="15"/>
  <c r="Q314" i="15"/>
  <c r="AM346" i="15"/>
  <c r="Q346" i="15"/>
  <c r="AM378" i="15"/>
  <c r="Q378" i="15"/>
  <c r="AM410" i="15"/>
  <c r="Q410" i="15"/>
  <c r="Q442" i="15"/>
  <c r="AM442" i="15"/>
  <c r="AM474" i="15"/>
  <c r="Q474" i="15"/>
  <c r="Q506" i="15"/>
  <c r="AM506" i="15"/>
  <c r="AM538" i="15"/>
  <c r="Q538" i="15"/>
  <c r="Q570" i="15"/>
  <c r="AM570" i="15"/>
  <c r="AM602" i="15"/>
  <c r="Q602" i="15"/>
  <c r="AM634" i="15"/>
  <c r="Q634" i="15"/>
  <c r="Q666" i="15"/>
  <c r="AM666" i="15"/>
  <c r="Q698" i="15"/>
  <c r="AM698" i="15"/>
  <c r="Q730" i="15"/>
  <c r="AM730" i="15"/>
  <c r="AM762" i="15"/>
  <c r="Q762" i="15"/>
  <c r="Q220" i="15"/>
  <c r="AM220" i="15"/>
  <c r="Q287" i="15"/>
  <c r="AM287" i="15"/>
  <c r="AM329" i="15"/>
  <c r="Q329" i="15"/>
  <c r="Q372" i="15"/>
  <c r="AM372" i="15"/>
  <c r="AM415" i="15"/>
  <c r="Q415" i="15"/>
  <c r="AM457" i="15"/>
  <c r="Q457" i="15"/>
  <c r="Q500" i="15"/>
  <c r="AM500" i="15"/>
  <c r="AM543" i="15"/>
  <c r="Q543" i="15"/>
  <c r="Q585" i="15"/>
  <c r="AM585" i="15"/>
  <c r="AM628" i="15"/>
  <c r="Q628" i="15"/>
  <c r="AM671" i="15"/>
  <c r="Q671" i="15"/>
  <c r="AM713" i="15"/>
  <c r="Q713" i="15"/>
  <c r="Q756" i="15"/>
  <c r="AM756" i="15"/>
  <c r="AM795" i="15"/>
  <c r="Q795" i="15"/>
  <c r="AM827" i="15"/>
  <c r="Q827" i="15"/>
  <c r="Q859" i="15"/>
  <c r="AM859" i="15"/>
  <c r="AM891" i="15"/>
  <c r="Q891" i="15"/>
  <c r="AM923" i="15"/>
  <c r="Q923" i="15"/>
  <c r="AM955" i="15"/>
  <c r="Q955" i="15"/>
  <c r="AM987" i="15"/>
  <c r="Q987" i="15"/>
  <c r="Q1019" i="15"/>
  <c r="AM1019" i="15"/>
  <c r="AM1051" i="15"/>
  <c r="Q1051" i="15"/>
  <c r="AM176" i="15"/>
  <c r="Q176" i="15"/>
  <c r="Q264" i="15"/>
  <c r="AM264" i="15"/>
  <c r="AM315" i="15"/>
  <c r="Q315" i="15"/>
  <c r="AM357" i="15"/>
  <c r="Q357" i="15"/>
  <c r="AM400" i="15"/>
  <c r="Q400" i="15"/>
  <c r="Q443" i="15"/>
  <c r="AM443" i="15"/>
  <c r="AM485" i="15"/>
  <c r="Q485" i="15"/>
  <c r="AM528" i="15"/>
  <c r="Q528" i="15"/>
  <c r="AM571" i="15"/>
  <c r="Q571" i="15"/>
  <c r="AM613" i="15"/>
  <c r="Q613" i="15"/>
  <c r="AM656" i="15"/>
  <c r="Q656" i="15"/>
  <c r="AM699" i="15"/>
  <c r="Q699" i="15"/>
  <c r="AM741" i="15"/>
  <c r="Q741" i="15"/>
  <c r="Q784" i="15"/>
  <c r="AM784" i="15"/>
  <c r="AM816" i="15"/>
  <c r="Q816" i="15"/>
  <c r="Q848" i="15"/>
  <c r="AM848" i="15"/>
  <c r="AM880" i="15"/>
  <c r="Q880" i="15"/>
  <c r="AM912" i="15"/>
  <c r="Q912" i="15"/>
  <c r="AM944" i="15"/>
  <c r="Q944" i="15"/>
  <c r="AM976" i="15"/>
  <c r="Q976" i="15"/>
  <c r="AM1008" i="15"/>
  <c r="Q1008" i="15"/>
  <c r="AM1040" i="15"/>
  <c r="Q1040" i="15"/>
  <c r="AM13" i="15"/>
  <c r="Q13" i="15"/>
  <c r="Q29" i="15"/>
  <c r="AM29" i="15"/>
  <c r="Q45" i="15"/>
  <c r="AM45" i="15"/>
  <c r="AM61" i="15"/>
  <c r="Q61" i="15"/>
  <c r="AM77" i="15"/>
  <c r="Q77" i="15"/>
  <c r="Q93" i="15"/>
  <c r="AM93" i="15"/>
  <c r="AM109" i="15"/>
  <c r="Q109" i="15"/>
  <c r="Q125" i="15"/>
  <c r="AM125" i="15"/>
  <c r="AM141" i="15"/>
  <c r="Q141" i="15"/>
  <c r="Q157" i="15"/>
  <c r="AM157" i="15"/>
  <c r="Q173" i="15"/>
  <c r="AM173" i="15"/>
  <c r="AM189" i="15"/>
  <c r="Q189" i="15"/>
  <c r="AM205" i="15"/>
  <c r="Q205" i="15"/>
  <c r="Q221" i="15"/>
  <c r="AM221" i="15"/>
  <c r="AM249" i="15"/>
  <c r="Q249" i="15"/>
  <c r="AM281" i="15"/>
  <c r="Q281" i="15"/>
  <c r="X10" i="15"/>
  <c r="Y827" i="15"/>
  <c r="W923" i="15"/>
  <c r="V1019" i="15"/>
  <c r="AA47" i="15"/>
  <c r="X79" i="15"/>
  <c r="X239" i="15"/>
  <c r="AB242" i="15"/>
  <c r="W306" i="15"/>
  <c r="Y463" i="15"/>
  <c r="Y559" i="15"/>
  <c r="Y623" i="15"/>
  <c r="Y626" i="15"/>
  <c r="AB626" i="15"/>
  <c r="X754" i="15"/>
  <c r="V754" i="15"/>
  <c r="V763" i="15"/>
  <c r="V978" i="15"/>
  <c r="Y1051" i="15"/>
  <c r="Z35" i="15"/>
  <c r="Z43" i="15"/>
  <c r="Z67" i="15"/>
  <c r="AE75" i="15"/>
  <c r="AE91" i="15"/>
  <c r="Z115" i="15"/>
  <c r="AD123" i="15"/>
  <c r="AD147" i="15"/>
  <c r="AE155" i="15"/>
  <c r="AD179" i="15"/>
  <c r="AD187" i="15"/>
  <c r="AE211" i="15"/>
  <c r="Z219" i="15"/>
  <c r="AE243" i="15"/>
  <c r="Z251" i="15"/>
  <c r="AE275" i="15"/>
  <c r="Z283" i="15"/>
  <c r="AD307" i="15"/>
  <c r="AE315" i="15"/>
  <c r="Z339" i="15"/>
  <c r="AE347" i="15"/>
  <c r="AD371" i="15"/>
  <c r="AE379" i="15"/>
  <c r="Z403" i="15"/>
  <c r="AE411" i="15"/>
  <c r="Z435" i="15"/>
  <c r="AE443" i="15"/>
  <c r="Z467" i="15"/>
  <c r="AE475" i="15"/>
  <c r="AD499" i="15"/>
  <c r="AE507" i="15"/>
  <c r="Z531" i="15"/>
  <c r="AE539" i="15"/>
  <c r="Z563" i="15"/>
  <c r="AE571" i="15"/>
  <c r="Z595" i="15"/>
  <c r="AE603" i="15"/>
  <c r="Z627" i="15"/>
  <c r="AD635" i="15"/>
  <c r="Z659" i="15"/>
  <c r="AD667" i="15"/>
  <c r="Z691" i="15"/>
  <c r="AD699" i="15"/>
  <c r="AE723" i="15"/>
  <c r="Z731" i="15"/>
  <c r="Z755" i="15"/>
  <c r="Z763" i="15"/>
  <c r="AD775" i="15"/>
  <c r="AD791" i="15"/>
  <c r="AD807" i="15"/>
  <c r="AD823" i="15"/>
  <c r="AD851" i="15"/>
  <c r="Z859" i="15"/>
  <c r="Z871" i="15"/>
  <c r="Z895" i="15"/>
  <c r="Z903" i="15"/>
  <c r="Z927" i="15"/>
  <c r="Z935" i="15"/>
  <c r="Z959" i="15"/>
  <c r="Z967" i="15"/>
  <c r="Z991" i="15"/>
  <c r="Z999" i="15"/>
  <c r="AE1023" i="15"/>
  <c r="AD1031" i="15"/>
  <c r="Z1055" i="15"/>
  <c r="AD1063" i="15"/>
  <c r="Z818" i="15"/>
  <c r="Z830" i="15"/>
  <c r="AD30" i="15"/>
  <c r="AD38" i="15"/>
  <c r="AD62" i="15"/>
  <c r="AE74" i="15"/>
  <c r="Z110" i="15"/>
  <c r="AE118" i="15"/>
  <c r="AD142" i="15"/>
  <c r="AE150" i="15"/>
  <c r="AE174" i="15"/>
  <c r="AE182" i="15"/>
  <c r="AE206" i="15"/>
  <c r="Z214" i="15"/>
  <c r="Z238" i="15"/>
  <c r="AD246" i="15"/>
  <c r="AE290" i="15"/>
  <c r="AE298" i="15"/>
  <c r="AD322" i="15"/>
  <c r="AE330" i="15"/>
  <c r="AD354" i="15"/>
  <c r="AD366" i="15"/>
  <c r="AE374" i="15"/>
  <c r="AD398" i="15"/>
  <c r="AE406" i="15"/>
  <c r="AD430" i="15"/>
  <c r="AE438" i="15"/>
  <c r="AD462" i="15"/>
  <c r="AE470" i="15"/>
  <c r="Z494" i="15"/>
  <c r="AD502" i="15"/>
  <c r="AD526" i="15"/>
  <c r="Z534" i="15"/>
  <c r="AD558" i="15"/>
  <c r="AE566" i="15"/>
  <c r="AD590" i="15"/>
  <c r="Z598" i="15"/>
  <c r="AD622" i="15"/>
  <c r="Z630" i="15"/>
  <c r="AE654" i="15"/>
  <c r="AE730" i="15"/>
  <c r="AD738" i="15"/>
  <c r="AD762" i="15"/>
  <c r="Z770" i="15"/>
  <c r="AD786" i="15"/>
  <c r="AD802" i="15"/>
  <c r="AD858" i="15"/>
  <c r="Z866" i="15"/>
  <c r="AD890" i="15"/>
  <c r="AD898" i="15"/>
  <c r="AD922" i="15"/>
  <c r="AD930" i="15"/>
  <c r="AE954" i="15"/>
  <c r="AD962" i="15"/>
  <c r="AD986" i="15"/>
  <c r="AD994" i="15"/>
  <c r="AD1018" i="15"/>
  <c r="AD1026" i="15"/>
  <c r="AD1050" i="15"/>
  <c r="AE1058" i="15"/>
  <c r="Z806" i="15"/>
  <c r="AE79" i="15"/>
  <c r="AD21" i="15"/>
  <c r="Z33" i="15"/>
  <c r="AE41" i="15"/>
  <c r="AD53" i="15"/>
  <c r="AE65" i="15"/>
  <c r="AD73" i="15"/>
  <c r="AD105" i="15"/>
  <c r="AE113" i="15"/>
  <c r="AD837" i="15"/>
  <c r="Z845" i="15"/>
  <c r="AD869" i="15"/>
  <c r="AE889" i="15"/>
  <c r="Z825" i="15"/>
  <c r="AM439" i="15"/>
  <c r="Q439" i="15"/>
  <c r="Q737" i="15"/>
  <c r="AM737" i="15"/>
  <c r="AM973" i="15"/>
  <c r="Q973" i="15"/>
  <c r="AM344" i="15"/>
  <c r="Q344" i="15"/>
  <c r="AM600" i="15"/>
  <c r="Q600" i="15"/>
  <c r="Q870" i="15"/>
  <c r="AM870" i="15"/>
  <c r="AM1062" i="15"/>
  <c r="Q1062" i="15"/>
  <c r="AM120" i="15"/>
  <c r="Q120" i="15"/>
  <c r="Q370" i="15"/>
  <c r="AM370" i="15"/>
  <c r="Q594" i="15"/>
  <c r="AM594" i="15"/>
  <c r="AM271" i="15"/>
  <c r="Q271" i="15"/>
  <c r="AM617" i="15"/>
  <c r="Q617" i="15"/>
  <c r="AM883" i="15"/>
  <c r="Q883" i="15"/>
  <c r="Q144" i="15"/>
  <c r="AM144" i="15"/>
  <c r="AM517" i="15"/>
  <c r="Q517" i="15"/>
  <c r="AM808" i="15"/>
  <c r="Q808" i="15"/>
  <c r="AM1032" i="15"/>
  <c r="Q1032" i="15"/>
  <c r="AM105" i="15"/>
  <c r="Q105" i="15"/>
  <c r="AM153" i="15"/>
  <c r="Q153" i="15"/>
  <c r="Q217" i="15"/>
  <c r="AM217" i="15"/>
  <c r="Q212" i="15"/>
  <c r="AM212" i="15"/>
  <c r="Q412" i="15"/>
  <c r="AM412" i="15"/>
  <c r="AM583" i="15"/>
  <c r="Q583" i="15"/>
  <c r="AM753" i="15"/>
  <c r="Q753" i="15"/>
  <c r="Q857" i="15"/>
  <c r="AM857" i="15"/>
  <c r="Q985" i="15"/>
  <c r="AM985" i="15"/>
  <c r="AM184" i="15"/>
  <c r="Q184" i="15"/>
  <c r="AM403" i="15"/>
  <c r="Q403" i="15"/>
  <c r="AM616" i="15"/>
  <c r="Q616" i="15"/>
  <c r="Q744" i="15"/>
  <c r="AM744" i="15"/>
  <c r="AM914" i="15"/>
  <c r="Q914" i="15"/>
  <c r="AM1042" i="15"/>
  <c r="Q1042" i="15"/>
  <c r="Q46" i="15"/>
  <c r="AM46" i="15"/>
  <c r="AM94" i="15"/>
  <c r="Q94" i="15"/>
  <c r="AM190" i="15"/>
  <c r="Q190" i="15"/>
  <c r="Q318" i="15"/>
  <c r="AM318" i="15"/>
  <c r="AM414" i="15"/>
  <c r="Q414" i="15"/>
  <c r="Q574" i="15"/>
  <c r="AM574" i="15"/>
  <c r="AM335" i="15"/>
  <c r="Q335" i="15"/>
  <c r="AM463" i="15"/>
  <c r="Q463" i="15"/>
  <c r="Q591" i="15"/>
  <c r="AM591" i="15"/>
  <c r="AM719" i="15"/>
  <c r="Q719" i="15"/>
  <c r="Q863" i="15"/>
  <c r="AM863" i="15"/>
  <c r="AM959" i="15"/>
  <c r="Q959" i="15"/>
  <c r="AM1055" i="15"/>
  <c r="Q1055" i="15"/>
  <c r="AM363" i="15"/>
  <c r="Q363" i="15"/>
  <c r="AM533" i="15"/>
  <c r="Q533" i="15"/>
  <c r="AM704" i="15"/>
  <c r="Q704" i="15"/>
  <c r="AM820" i="15"/>
  <c r="Q820" i="15"/>
  <c r="AM1012" i="15"/>
  <c r="Q1012" i="15"/>
  <c r="AM191" i="15"/>
  <c r="Q191" i="15"/>
  <c r="AD15" i="15"/>
  <c r="AE47" i="15"/>
  <c r="AD79" i="15"/>
  <c r="AE795" i="15"/>
  <c r="AE827" i="15"/>
  <c r="AE66" i="15"/>
  <c r="Z829" i="15"/>
  <c r="AM353" i="15"/>
  <c r="Q353" i="15"/>
  <c r="AM609" i="15"/>
  <c r="Q609" i="15"/>
  <c r="Q845" i="15"/>
  <c r="AM845" i="15"/>
  <c r="AM136" i="15"/>
  <c r="Q136" i="15"/>
  <c r="AM515" i="15"/>
  <c r="Q515" i="15"/>
  <c r="Q771" i="15"/>
  <c r="AM771" i="15"/>
  <c r="AM966" i="15"/>
  <c r="Q966" i="15"/>
  <c r="AM72" i="15"/>
  <c r="Q72" i="15"/>
  <c r="Q210" i="15"/>
  <c r="AM210" i="15"/>
  <c r="Q434" i="15"/>
  <c r="AM434" i="15"/>
  <c r="AM626" i="15"/>
  <c r="Q626" i="15"/>
  <c r="Q404" i="15"/>
  <c r="AM404" i="15"/>
  <c r="AM660" i="15"/>
  <c r="Q660" i="15"/>
  <c r="Q851" i="15"/>
  <c r="AM851" i="15"/>
  <c r="Q1011" i="15"/>
  <c r="AM1011" i="15"/>
  <c r="AM389" i="15"/>
  <c r="Q389" i="15"/>
  <c r="AM645" i="15"/>
  <c r="Q645" i="15"/>
  <c r="Q872" i="15"/>
  <c r="AM872" i="15"/>
  <c r="AM25" i="15"/>
  <c r="Q25" i="15"/>
  <c r="AM185" i="15"/>
  <c r="Q185" i="15"/>
  <c r="AM327" i="15"/>
  <c r="Q327" i="15"/>
  <c r="AM497" i="15"/>
  <c r="Q497" i="15"/>
  <c r="AM668" i="15"/>
  <c r="Q668" i="15"/>
  <c r="AM889" i="15"/>
  <c r="Q889" i="15"/>
  <c r="Q850" i="15"/>
  <c r="AM850" i="15"/>
  <c r="Q227" i="15"/>
  <c r="AM227" i="15"/>
  <c r="Q289" i="15"/>
  <c r="AM289" i="15"/>
  <c r="AM332" i="15"/>
  <c r="Q332" i="15"/>
  <c r="Q375" i="15"/>
  <c r="AM375" i="15"/>
  <c r="Q417" i="15"/>
  <c r="AM417" i="15"/>
  <c r="AM460" i="15"/>
  <c r="Q460" i="15"/>
  <c r="AM503" i="15"/>
  <c r="Q503" i="15"/>
  <c r="AM545" i="15"/>
  <c r="Q545" i="15"/>
  <c r="Q588" i="15"/>
  <c r="AM588" i="15"/>
  <c r="AM631" i="15"/>
  <c r="Q631" i="15"/>
  <c r="AM673" i="15"/>
  <c r="Q673" i="15"/>
  <c r="Q716" i="15"/>
  <c r="AM716" i="15"/>
  <c r="Q759" i="15"/>
  <c r="AM759" i="15"/>
  <c r="AM797" i="15"/>
  <c r="Q797" i="15"/>
  <c r="AM829" i="15"/>
  <c r="Q829" i="15"/>
  <c r="Q861" i="15"/>
  <c r="AM861" i="15"/>
  <c r="AM893" i="15"/>
  <c r="Q893" i="15"/>
  <c r="AM925" i="15"/>
  <c r="Q925" i="15"/>
  <c r="AM957" i="15"/>
  <c r="Q957" i="15"/>
  <c r="Q989" i="15"/>
  <c r="AM989" i="15"/>
  <c r="Q1021" i="15"/>
  <c r="AM1021" i="15"/>
  <c r="AM1053" i="15"/>
  <c r="Q1053" i="15"/>
  <c r="AM200" i="15"/>
  <c r="Q200" i="15"/>
  <c r="AM276" i="15"/>
  <c r="Q276" i="15"/>
  <c r="AM323" i="15"/>
  <c r="Q323" i="15"/>
  <c r="Q365" i="15"/>
  <c r="AM365" i="15"/>
  <c r="AM408" i="15"/>
  <c r="Q408" i="15"/>
  <c r="AM451" i="15"/>
  <c r="Q451" i="15"/>
  <c r="AM493" i="15"/>
  <c r="Q493" i="15"/>
  <c r="AM536" i="15"/>
  <c r="Q536" i="15"/>
  <c r="AM579" i="15"/>
  <c r="Q579" i="15"/>
  <c r="AM621" i="15"/>
  <c r="Q621" i="15"/>
  <c r="AM664" i="15"/>
  <c r="Q664" i="15"/>
  <c r="AM707" i="15"/>
  <c r="Q707" i="15"/>
  <c r="AM749" i="15"/>
  <c r="Q749" i="15"/>
  <c r="AM790" i="15"/>
  <c r="Q790" i="15"/>
  <c r="AM822" i="15"/>
  <c r="Q822" i="15"/>
  <c r="Q854" i="15"/>
  <c r="AM854" i="15"/>
  <c r="AM886" i="15"/>
  <c r="Q886" i="15"/>
  <c r="AM918" i="15"/>
  <c r="Q918" i="15"/>
  <c r="AM950" i="15"/>
  <c r="Q950" i="15"/>
  <c r="AM982" i="15"/>
  <c r="Q982" i="15"/>
  <c r="AM1014" i="15"/>
  <c r="Q1014" i="15"/>
  <c r="AM1046" i="15"/>
  <c r="Q1046" i="15"/>
  <c r="Q16" i="15"/>
  <c r="AM16" i="15"/>
  <c r="AM32" i="15"/>
  <c r="Q32" i="15"/>
  <c r="Q48" i="15"/>
  <c r="AM48" i="15"/>
  <c r="AM64" i="15"/>
  <c r="Q64" i="15"/>
  <c r="Q80" i="15"/>
  <c r="AM80" i="15"/>
  <c r="AM96" i="15"/>
  <c r="Q96" i="15"/>
  <c r="Q112" i="15"/>
  <c r="AM112" i="15"/>
  <c r="AM130" i="15"/>
  <c r="Q130" i="15"/>
  <c r="AM162" i="15"/>
  <c r="Q162" i="15"/>
  <c r="AM194" i="15"/>
  <c r="Q194" i="15"/>
  <c r="Q226" i="15"/>
  <c r="AM226" i="15"/>
  <c r="AM258" i="15"/>
  <c r="Q258" i="15"/>
  <c r="Q290" i="15"/>
  <c r="AM290" i="15"/>
  <c r="AM322" i="15"/>
  <c r="Q322" i="15"/>
  <c r="AM354" i="15"/>
  <c r="Q354" i="15"/>
  <c r="AM386" i="15"/>
  <c r="Q386" i="15"/>
  <c r="AM418" i="15"/>
  <c r="Q418" i="15"/>
  <c r="AM450" i="15"/>
  <c r="Q450" i="15"/>
  <c r="Q482" i="15"/>
  <c r="AM482" i="15"/>
  <c r="Q514" i="15"/>
  <c r="AM514" i="15"/>
  <c r="Q546" i="15"/>
  <c r="AM546" i="15"/>
  <c r="Q578" i="15"/>
  <c r="AM578" i="15"/>
  <c r="AM610" i="15"/>
  <c r="Q610" i="15"/>
  <c r="Q642" i="15"/>
  <c r="AM642" i="15"/>
  <c r="Q674" i="15"/>
  <c r="AM674" i="15"/>
  <c r="Q706" i="15"/>
  <c r="AM706" i="15"/>
  <c r="Q738" i="15"/>
  <c r="AM738" i="15"/>
  <c r="AM770" i="15"/>
  <c r="Q770" i="15"/>
  <c r="AM239" i="15"/>
  <c r="Q239" i="15"/>
  <c r="Q297" i="15"/>
  <c r="AM297" i="15"/>
  <c r="AM340" i="15"/>
  <c r="Q340" i="15"/>
  <c r="AM383" i="15"/>
  <c r="Q383" i="15"/>
  <c r="Q425" i="15"/>
  <c r="AM425" i="15"/>
  <c r="AM468" i="15"/>
  <c r="Q468" i="15"/>
  <c r="AM511" i="15"/>
  <c r="Q511" i="15"/>
  <c r="AM553" i="15"/>
  <c r="Q553" i="15"/>
  <c r="AM596" i="15"/>
  <c r="Q596" i="15"/>
  <c r="AM639" i="15"/>
  <c r="Q639" i="15"/>
  <c r="AM681" i="15"/>
  <c r="Q681" i="15"/>
  <c r="Q724" i="15"/>
  <c r="AM724" i="15"/>
  <c r="Q767" i="15"/>
  <c r="AM767" i="15"/>
  <c r="AM803" i="15"/>
  <c r="Q803" i="15"/>
  <c r="AM835" i="15"/>
  <c r="Q835" i="15"/>
  <c r="Q867" i="15"/>
  <c r="AM867" i="15"/>
  <c r="AM899" i="15"/>
  <c r="Q899" i="15"/>
  <c r="AM931" i="15"/>
  <c r="Q931" i="15"/>
  <c r="AM963" i="15"/>
  <c r="Q963" i="15"/>
  <c r="Q995" i="15"/>
  <c r="AM995" i="15"/>
  <c r="Q1027" i="15"/>
  <c r="AM1027" i="15"/>
  <c r="AM1059" i="15"/>
  <c r="Q1059" i="15"/>
  <c r="AM208" i="15"/>
  <c r="Q208" i="15"/>
  <c r="AM280" i="15"/>
  <c r="Q280" i="15"/>
  <c r="AM325" i="15"/>
  <c r="Q325" i="15"/>
  <c r="AM368" i="15"/>
  <c r="Q368" i="15"/>
  <c r="AM411" i="15"/>
  <c r="Q411" i="15"/>
  <c r="AM453" i="15"/>
  <c r="Q453" i="15"/>
  <c r="Q496" i="15"/>
  <c r="AM496" i="15"/>
  <c r="AM539" i="15"/>
  <c r="Q539" i="15"/>
  <c r="AM581" i="15"/>
  <c r="Q581" i="15"/>
  <c r="AM624" i="15"/>
  <c r="Q624" i="15"/>
  <c r="AM667" i="15"/>
  <c r="Q667" i="15"/>
  <c r="Q709" i="15"/>
  <c r="AM709" i="15"/>
  <c r="Q752" i="15"/>
  <c r="AM752" i="15"/>
  <c r="Q792" i="15"/>
  <c r="AM792" i="15"/>
  <c r="AM824" i="15"/>
  <c r="Q824" i="15"/>
  <c r="Q856" i="15"/>
  <c r="AM856" i="15"/>
  <c r="AM888" i="15"/>
  <c r="Q888" i="15"/>
  <c r="AM920" i="15"/>
  <c r="Q920" i="15"/>
  <c r="AM952" i="15"/>
  <c r="Q952" i="15"/>
  <c r="AM984" i="15"/>
  <c r="Q984" i="15"/>
  <c r="AM1016" i="15"/>
  <c r="Q1016" i="15"/>
  <c r="AM1048" i="15"/>
  <c r="Q1048" i="15"/>
  <c r="AM17" i="15"/>
  <c r="Q17" i="15"/>
  <c r="AM33" i="15"/>
  <c r="Q33" i="15"/>
  <c r="Q49" i="15"/>
  <c r="AM49" i="15"/>
  <c r="AM65" i="15"/>
  <c r="Q65" i="15"/>
  <c r="AM81" i="15"/>
  <c r="Q81" i="15"/>
  <c r="Q97" i="15"/>
  <c r="AM97" i="15"/>
  <c r="AM113" i="15"/>
  <c r="Q113" i="15"/>
  <c r="Q129" i="15"/>
  <c r="AM129" i="15"/>
  <c r="AM145" i="15"/>
  <c r="Q145" i="15"/>
  <c r="AM161" i="15"/>
  <c r="Q161" i="15"/>
  <c r="AM177" i="15"/>
  <c r="Q177" i="15"/>
  <c r="AM193" i="15"/>
  <c r="Q193" i="15"/>
  <c r="AM209" i="15"/>
  <c r="Q209" i="15"/>
  <c r="AM225" i="15"/>
  <c r="Q225" i="15"/>
  <c r="Q257" i="15"/>
  <c r="AM257" i="15"/>
  <c r="AE10" i="15"/>
  <c r="AC795" i="15"/>
  <c r="V827" i="15"/>
  <c r="U923" i="15"/>
  <c r="AB1019" i="15"/>
  <c r="U47" i="15"/>
  <c r="AC79" i="15"/>
  <c r="U178" i="15"/>
  <c r="V239" i="15"/>
  <c r="AA242" i="15"/>
  <c r="V306" i="15"/>
  <c r="AA463" i="15"/>
  <c r="AA626" i="15"/>
  <c r="AC754" i="15"/>
  <c r="AA763" i="15"/>
  <c r="AB978" i="15"/>
  <c r="AA1051" i="15"/>
  <c r="AD658" i="15"/>
  <c r="AD690" i="15"/>
  <c r="Z15" i="15"/>
  <c r="AE27" i="15"/>
  <c r="AD47" i="15"/>
  <c r="AE59" i="15"/>
  <c r="Z79" i="15"/>
  <c r="AD95" i="15"/>
  <c r="AE107" i="15"/>
  <c r="Z127" i="15"/>
  <c r="AD139" i="15"/>
  <c r="AD159" i="15"/>
  <c r="AD171" i="15"/>
  <c r="AD191" i="15"/>
  <c r="AE203" i="15"/>
  <c r="AD223" i="15"/>
  <c r="AE235" i="15"/>
  <c r="AD255" i="15"/>
  <c r="AE267" i="15"/>
  <c r="AD287" i="15"/>
  <c r="AD299" i="15"/>
  <c r="AD319" i="15"/>
  <c r="Z331" i="15"/>
  <c r="AD351" i="15"/>
  <c r="Z363" i="15"/>
  <c r="AD383" i="15"/>
  <c r="Z395" i="15"/>
  <c r="AD415" i="15"/>
  <c r="Z427" i="15"/>
  <c r="AD447" i="15"/>
  <c r="Z459" i="15"/>
  <c r="AD479" i="15"/>
  <c r="AD491" i="15"/>
  <c r="AE511" i="15"/>
  <c r="Z523" i="15"/>
  <c r="Z543" i="15"/>
  <c r="Z555" i="15"/>
  <c r="Z575" i="15"/>
  <c r="Z587" i="15"/>
  <c r="Z607" i="15"/>
  <c r="Z619" i="15"/>
  <c r="Z639" i="15"/>
  <c r="Z651" i="15"/>
  <c r="Z671" i="15"/>
  <c r="Z683" i="15"/>
  <c r="Z703" i="15"/>
  <c r="AD715" i="15"/>
  <c r="AD735" i="15"/>
  <c r="Z747" i="15"/>
  <c r="Z767" i="15"/>
  <c r="AD795" i="15"/>
  <c r="AD827" i="15"/>
  <c r="AD843" i="15"/>
  <c r="AE863" i="15"/>
  <c r="AE875" i="15"/>
  <c r="AE887" i="15"/>
  <c r="AD907" i="15"/>
  <c r="AD919" i="15"/>
  <c r="AD939" i="15"/>
  <c r="AD951" i="15"/>
  <c r="AD971" i="15"/>
  <c r="AD983" i="15"/>
  <c r="AD1003" i="15"/>
  <c r="AE1015" i="15"/>
  <c r="AE1035" i="15"/>
  <c r="Z1047" i="15"/>
  <c r="AD1067" i="15"/>
  <c r="Z783" i="15"/>
  <c r="Z815" i="15"/>
  <c r="Z778" i="15"/>
  <c r="AD22" i="15"/>
  <c r="AD42" i="15"/>
  <c r="AE54" i="15"/>
  <c r="Z78" i="15"/>
  <c r="AD90" i="15"/>
  <c r="Z102" i="15"/>
  <c r="Z122" i="15"/>
  <c r="Z134" i="15"/>
  <c r="AD154" i="15"/>
  <c r="AE166" i="15"/>
  <c r="AD186" i="15"/>
  <c r="AE198" i="15"/>
  <c r="AD218" i="15"/>
  <c r="Z230" i="15"/>
  <c r="Z250" i="15"/>
  <c r="Z262" i="15"/>
  <c r="Z270" i="15"/>
  <c r="AE282" i="15"/>
  <c r="AE302" i="15"/>
  <c r="AD314" i="15"/>
  <c r="Z334" i="15"/>
  <c r="AD346" i="15"/>
  <c r="AE358" i="15"/>
  <c r="Z378" i="15"/>
  <c r="AD390" i="15"/>
  <c r="AD410" i="15"/>
  <c r="AD422" i="15"/>
  <c r="Z442" i="15"/>
  <c r="AD454" i="15"/>
  <c r="Z474" i="15"/>
  <c r="Z486" i="15"/>
  <c r="Z506" i="15"/>
  <c r="Z518" i="15"/>
  <c r="Z538" i="15"/>
  <c r="AD550" i="15"/>
  <c r="Z570" i="15"/>
  <c r="Z582" i="15"/>
  <c r="AE602" i="15"/>
  <c r="AD614" i="15"/>
  <c r="Z634" i="15"/>
  <c r="AE646" i="15"/>
  <c r="Z678" i="15"/>
  <c r="Z710" i="15"/>
  <c r="AE722" i="15"/>
  <c r="AD742" i="15"/>
  <c r="AE754" i="15"/>
  <c r="AD790" i="15"/>
  <c r="AE838" i="15"/>
  <c r="AD850" i="15"/>
  <c r="AE870" i="15"/>
  <c r="AE882" i="15"/>
  <c r="AD902" i="15"/>
  <c r="AE914" i="15"/>
  <c r="AD934" i="15"/>
  <c r="AE946" i="15"/>
  <c r="AD966" i="15"/>
  <c r="AE978" i="15"/>
  <c r="AD998" i="15"/>
  <c r="AE1010" i="15"/>
  <c r="AE1030" i="15"/>
  <c r="AD1042" i="15"/>
  <c r="AE1062" i="15"/>
  <c r="AE83" i="15"/>
  <c r="AE25" i="15"/>
  <c r="AD45" i="15"/>
  <c r="AD57" i="15"/>
  <c r="Z77" i="15"/>
  <c r="AD87" i="15"/>
  <c r="AD97" i="15"/>
  <c r="Z117" i="15"/>
  <c r="AE809" i="15"/>
  <c r="AE825" i="15"/>
  <c r="AE849" i="15"/>
  <c r="AD861" i="15"/>
  <c r="AE881" i="15"/>
  <c r="Q164" i="15"/>
  <c r="AM164" i="15"/>
  <c r="Q524" i="15"/>
  <c r="AM524" i="15"/>
  <c r="AM813" i="15"/>
  <c r="Q813" i="15"/>
  <c r="Q1005" i="15"/>
  <c r="AM1005" i="15"/>
  <c r="Q429" i="15"/>
  <c r="AM429" i="15"/>
  <c r="AM685" i="15"/>
  <c r="Q685" i="15"/>
  <c r="AM902" i="15"/>
  <c r="Q902" i="15"/>
  <c r="Q40" i="15"/>
  <c r="AM40" i="15"/>
  <c r="Q146" i="15"/>
  <c r="AM146" i="15"/>
  <c r="Q306" i="15"/>
  <c r="AM306" i="15"/>
  <c r="AM530" i="15"/>
  <c r="Q530" i="15"/>
  <c r="Q754" i="15"/>
  <c r="AM754" i="15"/>
  <c r="AM447" i="15"/>
  <c r="Q447" i="15"/>
  <c r="AM745" i="15"/>
  <c r="Q745" i="15"/>
  <c r="AM947" i="15"/>
  <c r="Q947" i="15"/>
  <c r="Q304" i="15"/>
  <c r="AM304" i="15"/>
  <c r="Q560" i="15"/>
  <c r="AM560" i="15"/>
  <c r="AM773" i="15"/>
  <c r="Q773" i="15"/>
  <c r="AM936" i="15"/>
  <c r="Q936" i="15"/>
  <c r="Q1064" i="15"/>
  <c r="AM1064" i="15"/>
  <c r="AM89" i="15"/>
  <c r="Q89" i="15"/>
  <c r="AM137" i="15"/>
  <c r="Q137" i="15"/>
  <c r="AM241" i="15"/>
  <c r="Q241" i="15"/>
  <c r="AM369" i="15"/>
  <c r="Q369" i="15"/>
  <c r="AM540" i="15"/>
  <c r="Q540" i="15"/>
  <c r="Q711" i="15"/>
  <c r="AM711" i="15"/>
  <c r="Q825" i="15"/>
  <c r="AM825" i="15"/>
  <c r="AM953" i="15"/>
  <c r="Q953" i="15"/>
  <c r="Q1017" i="15"/>
  <c r="AM1017" i="15"/>
  <c r="AM268" i="15"/>
  <c r="Q268" i="15"/>
  <c r="AM360" i="15"/>
  <c r="Q360" i="15"/>
  <c r="Q488" i="15"/>
  <c r="AM488" i="15"/>
  <c r="AM531" i="15"/>
  <c r="Q531" i="15"/>
  <c r="Q659" i="15"/>
  <c r="AM659" i="15"/>
  <c r="AM786" i="15"/>
  <c r="Q786" i="15"/>
  <c r="AM882" i="15"/>
  <c r="Q882" i="15"/>
  <c r="AM978" i="15"/>
  <c r="Q978" i="15"/>
  <c r="Q14" i="15"/>
  <c r="AM14" i="15"/>
  <c r="AM62" i="15"/>
  <c r="Q62" i="15"/>
  <c r="Q110" i="15"/>
  <c r="AM110" i="15"/>
  <c r="AM158" i="15"/>
  <c r="Q158" i="15"/>
  <c r="AM254" i="15"/>
  <c r="Q254" i="15"/>
  <c r="Q350" i="15"/>
  <c r="AM350" i="15"/>
  <c r="Q446" i="15"/>
  <c r="AM446" i="15"/>
  <c r="Q510" i="15"/>
  <c r="AM510" i="15"/>
  <c r="AM606" i="15"/>
  <c r="Q606" i="15"/>
  <c r="AM670" i="15"/>
  <c r="Q670" i="15"/>
  <c r="Q734" i="15"/>
  <c r="AM734" i="15"/>
  <c r="AM231" i="15"/>
  <c r="Q231" i="15"/>
  <c r="AM377" i="15"/>
  <c r="Q377" i="15"/>
  <c r="Q548" i="15"/>
  <c r="AM548" i="15"/>
  <c r="Q676" i="15"/>
  <c r="AM676" i="15"/>
  <c r="Q761" i="15"/>
  <c r="AM761" i="15"/>
  <c r="AM831" i="15"/>
  <c r="Q831" i="15"/>
  <c r="AM927" i="15"/>
  <c r="Q927" i="15"/>
  <c r="Q1023" i="15"/>
  <c r="AM1023" i="15"/>
  <c r="AM272" i="15"/>
  <c r="Q272" i="15"/>
  <c r="Q405" i="15"/>
  <c r="AM405" i="15"/>
  <c r="AM491" i="15"/>
  <c r="Q491" i="15"/>
  <c r="AM619" i="15"/>
  <c r="Q619" i="15"/>
  <c r="AM747" i="15"/>
  <c r="Q747" i="15"/>
  <c r="Q852" i="15"/>
  <c r="AM852" i="15"/>
  <c r="AM916" i="15"/>
  <c r="Q916" i="15"/>
  <c r="AM980" i="15"/>
  <c r="Q980" i="15"/>
  <c r="AM15" i="15"/>
  <c r="Q15" i="15"/>
  <c r="AM63" i="15"/>
  <c r="Q63" i="15"/>
  <c r="Q95" i="15"/>
  <c r="AM95" i="15"/>
  <c r="AM127" i="15"/>
  <c r="Q127" i="15"/>
  <c r="AM143" i="15"/>
  <c r="Q143" i="15"/>
  <c r="AM175" i="15"/>
  <c r="Q175" i="15"/>
  <c r="AM207" i="15"/>
  <c r="Q207" i="15"/>
  <c r="AM253" i="15"/>
  <c r="Q253" i="15"/>
  <c r="Q285" i="15"/>
  <c r="AM285" i="15"/>
  <c r="AM235" i="15"/>
  <c r="Q235" i="15"/>
  <c r="AM337" i="15"/>
  <c r="Q337" i="15"/>
  <c r="AM465" i="15"/>
  <c r="Q465" i="15"/>
  <c r="Q593" i="15"/>
  <c r="AM593" i="15"/>
  <c r="AM721" i="15"/>
  <c r="Q721" i="15"/>
  <c r="AM801" i="15"/>
  <c r="Q801" i="15"/>
  <c r="Q865" i="15"/>
  <c r="AM865" i="15"/>
  <c r="AM897" i="15"/>
  <c r="Q897" i="15"/>
  <c r="AM961" i="15"/>
  <c r="Q961" i="15"/>
  <c r="Q1025" i="15"/>
  <c r="AM1025" i="15"/>
  <c r="AM1057" i="15"/>
  <c r="Q1057" i="15"/>
  <c r="Q216" i="15"/>
  <c r="AM216" i="15"/>
  <c r="Q284" i="15"/>
  <c r="AM284" i="15"/>
  <c r="AM328" i="15"/>
  <c r="Q328" i="15"/>
  <c r="Q371" i="15"/>
  <c r="AM371" i="15"/>
  <c r="Q413" i="15"/>
  <c r="AM413" i="15"/>
  <c r="Q456" i="15"/>
  <c r="AM456" i="15"/>
  <c r="AM499" i="15"/>
  <c r="Q499" i="15"/>
  <c r="AM541" i="15"/>
  <c r="Q541" i="15"/>
  <c r="Q584" i="15"/>
  <c r="AM584" i="15"/>
  <c r="AM627" i="15"/>
  <c r="Q627" i="15"/>
  <c r="Q669" i="15"/>
  <c r="AM669" i="15"/>
  <c r="Q712" i="15"/>
  <c r="AM712" i="15"/>
  <c r="AM755" i="15"/>
  <c r="Q755" i="15"/>
  <c r="AM794" i="15"/>
  <c r="Q794" i="15"/>
  <c r="AM826" i="15"/>
  <c r="Q826" i="15"/>
  <c r="Q858" i="15"/>
  <c r="AM858" i="15"/>
  <c r="AM890" i="15"/>
  <c r="Q890" i="15"/>
  <c r="AM922" i="15"/>
  <c r="Q922" i="15"/>
  <c r="AM954" i="15"/>
  <c r="Q954" i="15"/>
  <c r="AM986" i="15"/>
  <c r="Q986" i="15"/>
  <c r="AM1018" i="15"/>
  <c r="Q1018" i="15"/>
  <c r="AM1050" i="15"/>
  <c r="Q1050" i="15"/>
  <c r="AM18" i="15"/>
  <c r="Q18" i="15"/>
  <c r="AM34" i="15"/>
  <c r="Q34" i="15"/>
  <c r="Q50" i="15"/>
  <c r="AM50" i="15"/>
  <c r="Q66" i="15"/>
  <c r="AM66" i="15"/>
  <c r="AM82" i="15"/>
  <c r="Q82" i="15"/>
  <c r="AM98" i="15"/>
  <c r="Q98" i="15"/>
  <c r="AM114" i="15"/>
  <c r="Q114" i="15"/>
  <c r="Q134" i="15"/>
  <c r="AM134" i="15"/>
  <c r="Q166" i="15"/>
  <c r="AM166" i="15"/>
  <c r="AM198" i="15"/>
  <c r="Q198" i="15"/>
  <c r="AM230" i="15"/>
  <c r="Q230" i="15"/>
  <c r="AM262" i="15"/>
  <c r="Q262" i="15"/>
  <c r="Q294" i="15"/>
  <c r="AM294" i="15"/>
  <c r="Q326" i="15"/>
  <c r="AM326" i="15"/>
  <c r="AM358" i="15"/>
  <c r="Q358" i="15"/>
  <c r="AM390" i="15"/>
  <c r="Q390" i="15"/>
  <c r="AM422" i="15"/>
  <c r="Q422" i="15"/>
  <c r="AM454" i="15"/>
  <c r="Q454" i="15"/>
  <c r="Q486" i="15"/>
  <c r="AM486" i="15"/>
  <c r="Q518" i="15"/>
  <c r="AM518" i="15"/>
  <c r="Q550" i="15"/>
  <c r="AM550" i="15"/>
  <c r="Q582" i="15"/>
  <c r="AM582" i="15"/>
  <c r="AM614" i="15"/>
  <c r="Q614" i="15"/>
  <c r="Q646" i="15"/>
  <c r="AM646" i="15"/>
  <c r="Q678" i="15"/>
  <c r="AM678" i="15"/>
  <c r="Q710" i="15"/>
  <c r="AM710" i="15"/>
  <c r="Q742" i="15"/>
  <c r="AM742" i="15"/>
  <c r="AM774" i="15"/>
  <c r="Q774" i="15"/>
  <c r="AM140" i="15"/>
  <c r="Q140" i="15"/>
  <c r="AM247" i="15"/>
  <c r="Q247" i="15"/>
  <c r="AM303" i="15"/>
  <c r="Q303" i="15"/>
  <c r="AM345" i="15"/>
  <c r="Q345" i="15"/>
  <c r="Q388" i="15"/>
  <c r="AM388" i="15"/>
  <c r="AM431" i="15"/>
  <c r="Q431" i="15"/>
  <c r="AM473" i="15"/>
  <c r="Q473" i="15"/>
  <c r="Q516" i="15"/>
  <c r="AM516" i="15"/>
  <c r="AM559" i="15"/>
  <c r="Q559" i="15"/>
  <c r="AM601" i="15"/>
  <c r="Q601" i="15"/>
  <c r="AM644" i="15"/>
  <c r="Q644" i="15"/>
  <c r="Q687" i="15"/>
  <c r="AM687" i="15"/>
  <c r="AM729" i="15"/>
  <c r="Q729" i="15"/>
  <c r="AM772" i="15"/>
  <c r="Q772" i="15"/>
  <c r="AM807" i="15"/>
  <c r="Q807" i="15"/>
  <c r="Q839" i="15"/>
  <c r="AM839" i="15"/>
  <c r="Q871" i="15"/>
  <c r="AM871" i="15"/>
  <c r="AM903" i="15"/>
  <c r="Q903" i="15"/>
  <c r="AM935" i="15"/>
  <c r="Q935" i="15"/>
  <c r="AM967" i="15"/>
  <c r="Q967" i="15"/>
  <c r="Q999" i="15"/>
  <c r="AM999" i="15"/>
  <c r="AM1031" i="15"/>
  <c r="Q1031" i="15"/>
  <c r="AM1063" i="15"/>
  <c r="Q1063" i="15"/>
  <c r="Q224" i="15"/>
  <c r="AM224" i="15"/>
  <c r="Q288" i="15"/>
  <c r="AM288" i="15"/>
  <c r="AM331" i="15"/>
  <c r="Q331" i="15"/>
  <c r="AM373" i="15"/>
  <c r="Q373" i="15"/>
  <c r="AM416" i="15"/>
  <c r="Q416" i="15"/>
  <c r="Q459" i="15"/>
  <c r="AM459" i="15"/>
  <c r="AM501" i="15"/>
  <c r="Q501" i="15"/>
  <c r="Q544" i="15"/>
  <c r="AM544" i="15"/>
  <c r="Q587" i="15"/>
  <c r="AM587" i="15"/>
  <c r="AM629" i="15"/>
  <c r="Q629" i="15"/>
  <c r="AM672" i="15"/>
  <c r="Q672" i="15"/>
  <c r="AM715" i="15"/>
  <c r="Q715" i="15"/>
  <c r="AM757" i="15"/>
  <c r="Q757" i="15"/>
  <c r="AM796" i="15"/>
  <c r="Q796" i="15"/>
  <c r="AM828" i="15"/>
  <c r="Q828" i="15"/>
  <c r="Q860" i="15"/>
  <c r="AM860" i="15"/>
  <c r="AM892" i="15"/>
  <c r="Q892" i="15"/>
  <c r="AM924" i="15"/>
  <c r="Q924" i="15"/>
  <c r="AM956" i="15"/>
  <c r="Q956" i="15"/>
  <c r="AM988" i="15"/>
  <c r="Q988" i="15"/>
  <c r="AM1020" i="15"/>
  <c r="Q1020" i="15"/>
  <c r="AM1052" i="15"/>
  <c r="Q1052" i="15"/>
  <c r="AM19" i="15"/>
  <c r="Q19" i="15"/>
  <c r="AM35" i="15"/>
  <c r="Q35" i="15"/>
  <c r="Q51" i="15"/>
  <c r="AM51" i="15"/>
  <c r="AM67" i="15"/>
  <c r="Q67" i="15"/>
  <c r="AM83" i="15"/>
  <c r="Q83" i="15"/>
  <c r="Q99" i="15"/>
  <c r="AM99" i="15"/>
  <c r="AM115" i="15"/>
  <c r="Q115" i="15"/>
  <c r="Q131" i="15"/>
  <c r="AM131" i="15"/>
  <c r="AM147" i="15"/>
  <c r="Q147" i="15"/>
  <c r="AM163" i="15"/>
  <c r="Q163" i="15"/>
  <c r="AM179" i="15"/>
  <c r="Q179" i="15"/>
  <c r="AM195" i="15"/>
  <c r="Q195" i="15"/>
  <c r="Q211" i="15"/>
  <c r="AM211" i="15"/>
  <c r="AM229" i="15"/>
  <c r="Q229" i="15"/>
  <c r="AM261" i="15"/>
  <c r="Q261" i="15"/>
  <c r="W10" i="15"/>
  <c r="Y795" i="15"/>
  <c r="AB827" i="15"/>
  <c r="V47" i="15"/>
  <c r="W79" i="15"/>
  <c r="AB178" i="15"/>
  <c r="Y239" i="15"/>
  <c r="Y306" i="15"/>
  <c r="X463" i="15"/>
  <c r="V559" i="15"/>
  <c r="V623" i="15"/>
  <c r="W626" i="15"/>
  <c r="W754" i="15"/>
  <c r="AB763" i="15"/>
  <c r="X978" i="15"/>
  <c r="W1051" i="15"/>
  <c r="Z27" i="15"/>
  <c r="AE39" i="15"/>
  <c r="Z47" i="15"/>
  <c r="AD59" i="15"/>
  <c r="AE71" i="15"/>
  <c r="AD83" i="15"/>
  <c r="Z107" i="15"/>
  <c r="Z119" i="15"/>
  <c r="Z139" i="15"/>
  <c r="AD151" i="15"/>
  <c r="Z171" i="15"/>
  <c r="AE183" i="15"/>
  <c r="AD203" i="15"/>
  <c r="AE215" i="15"/>
  <c r="Z235" i="15"/>
  <c r="AE247" i="15"/>
  <c r="AD267" i="15"/>
  <c r="AE279" i="15"/>
  <c r="Z299" i="15"/>
  <c r="Z311" i="15"/>
  <c r="AD331" i="15"/>
  <c r="Z343" i="15"/>
  <c r="AD363" i="15"/>
  <c r="Z375" i="15"/>
  <c r="AD395" i="15"/>
  <c r="Z407" i="15"/>
  <c r="AD427" i="15"/>
  <c r="Z439" i="15"/>
  <c r="AD459" i="15"/>
  <c r="Z471" i="15"/>
  <c r="Z491" i="15"/>
  <c r="Z503" i="15"/>
  <c r="AD523" i="15"/>
  <c r="Z535" i="15"/>
  <c r="AD555" i="15"/>
  <c r="Z567" i="15"/>
  <c r="AD587" i="15"/>
  <c r="Z599" i="15"/>
  <c r="AD619" i="15"/>
  <c r="Z631" i="15"/>
  <c r="AE651" i="15"/>
  <c r="Z663" i="15"/>
  <c r="AE683" i="15"/>
  <c r="Z695" i="15"/>
  <c r="AE715" i="15"/>
  <c r="AD727" i="15"/>
  <c r="AE747" i="15"/>
  <c r="Z759" i="15"/>
  <c r="AE783" i="15"/>
  <c r="AE799" i="15"/>
  <c r="AE815" i="15"/>
  <c r="AE831" i="15"/>
  <c r="AE843" i="15"/>
  <c r="AD855" i="15"/>
  <c r="Z887" i="15"/>
  <c r="AE899" i="15"/>
  <c r="Z919" i="15"/>
  <c r="AE931" i="15"/>
  <c r="Z951" i="15"/>
  <c r="AE963" i="15"/>
  <c r="Z983" i="15"/>
  <c r="AE995" i="15"/>
  <c r="AD1015" i="15"/>
  <c r="AD1027" i="15"/>
  <c r="AE1047" i="15"/>
  <c r="AE1059" i="15"/>
  <c r="Z787" i="15"/>
  <c r="Z819" i="15"/>
  <c r="AE22" i="15"/>
  <c r="Z34" i="15"/>
  <c r="AD54" i="15"/>
  <c r="AE70" i="15"/>
  <c r="AD102" i="15"/>
  <c r="AE114" i="15"/>
  <c r="AD134" i="15"/>
  <c r="AE146" i="15"/>
  <c r="AD166" i="15"/>
  <c r="AD178" i="15"/>
  <c r="Z198" i="15"/>
  <c r="AE210" i="15"/>
  <c r="AE230" i="15"/>
  <c r="Z242" i="15"/>
  <c r="AD262" i="15"/>
  <c r="AD282" i="15"/>
  <c r="AE294" i="15"/>
  <c r="Z314" i="15"/>
  <c r="AD326" i="15"/>
  <c r="Z346" i="15"/>
  <c r="AD358" i="15"/>
  <c r="AD370" i="15"/>
  <c r="Z390" i="15"/>
  <c r="AD402" i="15"/>
  <c r="Z422" i="15"/>
  <c r="AD434" i="15"/>
  <c r="Z454" i="15"/>
  <c r="AD466" i="15"/>
  <c r="AE486" i="15"/>
  <c r="AD498" i="15"/>
  <c r="AE518" i="15"/>
  <c r="AD530" i="15"/>
  <c r="AE550" i="15"/>
  <c r="AD562" i="15"/>
  <c r="AD582" i="15"/>
  <c r="AD594" i="15"/>
  <c r="AE614" i="15"/>
  <c r="AD626" i="15"/>
  <c r="AD646" i="15"/>
  <c r="Z658" i="15"/>
  <c r="AE690" i="15"/>
  <c r="AD722" i="15"/>
  <c r="AE734" i="15"/>
  <c r="AD754" i="15"/>
  <c r="AE766" i="15"/>
  <c r="AE778" i="15"/>
  <c r="AE794" i="15"/>
  <c r="AE810" i="15"/>
  <c r="AE826" i="15"/>
  <c r="AE850" i="15"/>
  <c r="AD862" i="15"/>
  <c r="AD882" i="15"/>
  <c r="AD894" i="15"/>
  <c r="AD914" i="15"/>
  <c r="AE926" i="15"/>
  <c r="AD946" i="15"/>
  <c r="AE958" i="15"/>
  <c r="AD978" i="15"/>
  <c r="AE990" i="15"/>
  <c r="AD1010" i="15"/>
  <c r="AE1022" i="15"/>
  <c r="Z1042" i="15"/>
  <c r="Z1054" i="15"/>
  <c r="Z25" i="15"/>
  <c r="Z37" i="15"/>
  <c r="AE57" i="15"/>
  <c r="Z69" i="15"/>
  <c r="Z89" i="15"/>
  <c r="Z97" i="15"/>
  <c r="Z109" i="15"/>
  <c r="AD809" i="15"/>
  <c r="AD841" i="15"/>
  <c r="AE861" i="15"/>
  <c r="Z881" i="15"/>
  <c r="Z893" i="15"/>
  <c r="Q380" i="15"/>
  <c r="AM380" i="15"/>
  <c r="Q508" i="15"/>
  <c r="AM508" i="15"/>
  <c r="AM636" i="15"/>
  <c r="Q636" i="15"/>
  <c r="AM764" i="15"/>
  <c r="Q764" i="15"/>
  <c r="AM929" i="15"/>
  <c r="Q929" i="15"/>
  <c r="AM300" i="15"/>
  <c r="Q300" i="15"/>
  <c r="Q428" i="15"/>
  <c r="AM428" i="15"/>
  <c r="Q556" i="15"/>
  <c r="AM556" i="15"/>
  <c r="AM641" i="15"/>
  <c r="Q641" i="15"/>
  <c r="Q769" i="15"/>
  <c r="AM769" i="15"/>
  <c r="Q837" i="15"/>
  <c r="AM837" i="15"/>
  <c r="AM933" i="15"/>
  <c r="Q933" i="15"/>
  <c r="AM1029" i="15"/>
  <c r="Q1029" i="15"/>
  <c r="AM228" i="15"/>
  <c r="Q228" i="15"/>
  <c r="AM333" i="15"/>
  <c r="Q333" i="15"/>
  <c r="AM461" i="15"/>
  <c r="Q461" i="15"/>
  <c r="Q589" i="15"/>
  <c r="AM589" i="15"/>
  <c r="AM675" i="15"/>
  <c r="Q675" i="15"/>
  <c r="AM798" i="15"/>
  <c r="Q798" i="15"/>
  <c r="AM894" i="15"/>
  <c r="Q894" i="15"/>
  <c r="AM990" i="15"/>
  <c r="Q990" i="15"/>
  <c r="AM1054" i="15"/>
  <c r="Q1054" i="15"/>
  <c r="Q52" i="15"/>
  <c r="AM52" i="15"/>
  <c r="Q84" i="15"/>
  <c r="AM84" i="15"/>
  <c r="AM116" i="15"/>
  <c r="Q116" i="15"/>
  <c r="AM202" i="15"/>
  <c r="Q202" i="15"/>
  <c r="AM266" i="15"/>
  <c r="Q266" i="15"/>
  <c r="Q362" i="15"/>
  <c r="AM362" i="15"/>
  <c r="AM458" i="15"/>
  <c r="Q458" i="15"/>
  <c r="Q522" i="15"/>
  <c r="AM522" i="15"/>
  <c r="Q586" i="15"/>
  <c r="AM586" i="15"/>
  <c r="AM650" i="15"/>
  <c r="Q650" i="15"/>
  <c r="Q714" i="15"/>
  <c r="AM714" i="15"/>
  <c r="Q746" i="15"/>
  <c r="AM746" i="15"/>
  <c r="AM778" i="15"/>
  <c r="Q778" i="15"/>
  <c r="AM156" i="15"/>
  <c r="Q156" i="15"/>
  <c r="Q255" i="15"/>
  <c r="AM255" i="15"/>
  <c r="AM351" i="15"/>
  <c r="Q351" i="15"/>
  <c r="Q393" i="15"/>
  <c r="AM393" i="15"/>
  <c r="AM436" i="15"/>
  <c r="Q436" i="15"/>
  <c r="AM479" i="15"/>
  <c r="Q479" i="15"/>
  <c r="AM521" i="15"/>
  <c r="Q521" i="15"/>
  <c r="Q564" i="15"/>
  <c r="AM564" i="15"/>
  <c r="AM607" i="15"/>
  <c r="Q607" i="15"/>
  <c r="AM649" i="15"/>
  <c r="Q649" i="15"/>
  <c r="AM692" i="15"/>
  <c r="Q692" i="15"/>
  <c r="AM735" i="15"/>
  <c r="Q735" i="15"/>
  <c r="AM777" i="15"/>
  <c r="Q777" i="15"/>
  <c r="Q811" i="15"/>
  <c r="AM811" i="15"/>
  <c r="Q843" i="15"/>
  <c r="AM843" i="15"/>
  <c r="Q875" i="15"/>
  <c r="AM875" i="15"/>
  <c r="AM907" i="15"/>
  <c r="Q907" i="15"/>
  <c r="AM939" i="15"/>
  <c r="Q939" i="15"/>
  <c r="Q971" i="15"/>
  <c r="AM971" i="15"/>
  <c r="Q1003" i="15"/>
  <c r="AM1003" i="15"/>
  <c r="AM1035" i="15"/>
  <c r="Q1035" i="15"/>
  <c r="AM1067" i="15"/>
  <c r="Q1067" i="15"/>
  <c r="Q232" i="15"/>
  <c r="AM232" i="15"/>
  <c r="Q293" i="15"/>
  <c r="AM293" i="15"/>
  <c r="AM336" i="15"/>
  <c r="Q336" i="15"/>
  <c r="AM379" i="15"/>
  <c r="Q379" i="15"/>
  <c r="Q421" i="15"/>
  <c r="AM421" i="15"/>
  <c r="AM464" i="15"/>
  <c r="Q464" i="15"/>
  <c r="AM507" i="15"/>
  <c r="Q507" i="15"/>
  <c r="AM549" i="15"/>
  <c r="Q549" i="15"/>
  <c r="Q592" i="15"/>
  <c r="AM592" i="15"/>
  <c r="AM635" i="15"/>
  <c r="Q635" i="15"/>
  <c r="Q677" i="15"/>
  <c r="AM677" i="15"/>
  <c r="AM720" i="15"/>
  <c r="Q720" i="15"/>
  <c r="Q763" i="15"/>
  <c r="AM763" i="15"/>
  <c r="Q800" i="15"/>
  <c r="AM800" i="15"/>
  <c r="AM832" i="15"/>
  <c r="Q832" i="15"/>
  <c r="Q864" i="15"/>
  <c r="AM864" i="15"/>
  <c r="AM896" i="15"/>
  <c r="Q896" i="15"/>
  <c r="AM928" i="15"/>
  <c r="Q928" i="15"/>
  <c r="AM960" i="15"/>
  <c r="Q960" i="15"/>
  <c r="AM992" i="15"/>
  <c r="Q992" i="15"/>
  <c r="AM1024" i="15"/>
  <c r="Q1024" i="15"/>
  <c r="AM1056" i="15"/>
  <c r="Q1056" i="15"/>
  <c r="AM21" i="15"/>
  <c r="Q21" i="15"/>
  <c r="AM37" i="15"/>
  <c r="Q37" i="15"/>
  <c r="Q53" i="15"/>
  <c r="AM53" i="15"/>
  <c r="AM69" i="15"/>
  <c r="Q69" i="15"/>
  <c r="AM85" i="15"/>
  <c r="Q85" i="15"/>
  <c r="AM101" i="15"/>
  <c r="Q101" i="15"/>
  <c r="AM117" i="15"/>
  <c r="Q117" i="15"/>
  <c r="Q133" i="15"/>
  <c r="AM133" i="15"/>
  <c r="AM149" i="15"/>
  <c r="Q149" i="15"/>
  <c r="AM165" i="15"/>
  <c r="Q165" i="15"/>
  <c r="AM181" i="15"/>
  <c r="Q181" i="15"/>
  <c r="AM197" i="15"/>
  <c r="Q197" i="15"/>
  <c r="Q213" i="15"/>
  <c r="AM213" i="15"/>
  <c r="AM233" i="15"/>
  <c r="Q233" i="15"/>
  <c r="AM265" i="15"/>
  <c r="Q265" i="15"/>
  <c r="Z10" i="15"/>
  <c r="W795" i="15"/>
  <c r="AC827" i="15"/>
  <c r="Y923" i="15"/>
  <c r="AC1019" i="15"/>
  <c r="X47" i="15"/>
  <c r="U79" i="15"/>
  <c r="X178" i="15"/>
  <c r="U242" i="15"/>
  <c r="AA306" i="15"/>
  <c r="AB463" i="15"/>
  <c r="W463" i="15"/>
  <c r="AB559" i="15"/>
  <c r="U623" i="15"/>
  <c r="V626" i="15"/>
  <c r="Y754" i="15"/>
  <c r="Y763" i="15"/>
  <c r="AB1051" i="15"/>
  <c r="Z19" i="15"/>
  <c r="Z39" i="15"/>
  <c r="AE51" i="15"/>
  <c r="Z71" i="15"/>
  <c r="AE99" i="15"/>
  <c r="AD119" i="15"/>
  <c r="AD131" i="15"/>
  <c r="Z151" i="15"/>
  <c r="AD163" i="15"/>
  <c r="AD183" i="15"/>
  <c r="AE195" i="15"/>
  <c r="AD215" i="15"/>
  <c r="AE227" i="15"/>
  <c r="Z247" i="15"/>
  <c r="Z259" i="15"/>
  <c r="AD279" i="15"/>
  <c r="AE291" i="15"/>
  <c r="AD311" i="15"/>
  <c r="Z323" i="15"/>
  <c r="AD343" i="15"/>
  <c r="AD355" i="15"/>
  <c r="AD375" i="15"/>
  <c r="Z387" i="15"/>
  <c r="AD407" i="15"/>
  <c r="Z419" i="15"/>
  <c r="AD439" i="15"/>
  <c r="Z451" i="15"/>
  <c r="AD471" i="15"/>
  <c r="AD483" i="15"/>
  <c r="AE503" i="15"/>
  <c r="AD515" i="15"/>
  <c r="AD535" i="15"/>
  <c r="Z547" i="15"/>
  <c r="AD567" i="15"/>
  <c r="Z579" i="15"/>
  <c r="AD599" i="15"/>
  <c r="Z611" i="15"/>
  <c r="AD631" i="15"/>
  <c r="AD643" i="15"/>
  <c r="AE663" i="15"/>
  <c r="Z675" i="15"/>
  <c r="AE695" i="15"/>
  <c r="Z707" i="15"/>
  <c r="AE727" i="15"/>
  <c r="AE739" i="15"/>
  <c r="AE759" i="15"/>
  <c r="AD771" i="15"/>
  <c r="AD799" i="15"/>
  <c r="AD831" i="15"/>
  <c r="AE855" i="15"/>
  <c r="AD867" i="15"/>
  <c r="AD879" i="15"/>
  <c r="AD899" i="15"/>
  <c r="AE911" i="15"/>
  <c r="AD931" i="15"/>
  <c r="AE943" i="15"/>
  <c r="AD963" i="15"/>
  <c r="AE975" i="15"/>
  <c r="AD995" i="15"/>
  <c r="AE1007" i="15"/>
  <c r="Z1027" i="15"/>
  <c r="AE1039" i="15"/>
  <c r="AD1059" i="15"/>
  <c r="I14" i="15"/>
  <c r="I4" i="15" s="1"/>
  <c r="I1070" i="8"/>
  <c r="I1074" i="8" s="1"/>
  <c r="AD34" i="15"/>
  <c r="AE46" i="15"/>
  <c r="Z70" i="15"/>
  <c r="Z82" i="15"/>
  <c r="Z94" i="15"/>
  <c r="Z114" i="15"/>
  <c r="AD126" i="15"/>
  <c r="AD146" i="15"/>
  <c r="AE158" i="15"/>
  <c r="Z178" i="15"/>
  <c r="AD190" i="15"/>
  <c r="AD210" i="15"/>
  <c r="AE222" i="15"/>
  <c r="AE242" i="15"/>
  <c r="AD254" i="15"/>
  <c r="AD274" i="15"/>
  <c r="AD294" i="15"/>
  <c r="AD306" i="15"/>
  <c r="Z326" i="15"/>
  <c r="AD338" i="15"/>
  <c r="Z370" i="15"/>
  <c r="Z382" i="15"/>
  <c r="Z402" i="15"/>
  <c r="AD414" i="15"/>
  <c r="Z434" i="15"/>
  <c r="Z446" i="15"/>
  <c r="Z466" i="15"/>
  <c r="AD478" i="15"/>
  <c r="Z498" i="15"/>
  <c r="Z510" i="15"/>
  <c r="AE530" i="15"/>
  <c r="Z542" i="15"/>
  <c r="AE562" i="15"/>
  <c r="AD574" i="15"/>
  <c r="Z594" i="15"/>
  <c r="Z606" i="15"/>
  <c r="AE626" i="15"/>
  <c r="Z638" i="15"/>
  <c r="Z670" i="15"/>
  <c r="AE702" i="15"/>
  <c r="AE714" i="15"/>
  <c r="AD734" i="15"/>
  <c r="AE746" i="15"/>
  <c r="Z754" i="15"/>
  <c r="AD766" i="15"/>
  <c r="AD842" i="15"/>
  <c r="AE862" i="15"/>
  <c r="AD874" i="15"/>
  <c r="Z894" i="15"/>
  <c r="AE906" i="15"/>
  <c r="AD926" i="15"/>
  <c r="AE938" i="15"/>
  <c r="AD958" i="15"/>
  <c r="AE970" i="15"/>
  <c r="Z978" i="15"/>
  <c r="AD990" i="15"/>
  <c r="AE1002" i="15"/>
  <c r="AD1022" i="15"/>
  <c r="Z1034" i="15"/>
  <c r="AD1054" i="15"/>
  <c r="AE1066" i="15"/>
  <c r="AD37" i="15"/>
  <c r="AE49" i="15"/>
  <c r="AE69" i="15"/>
  <c r="AD81" i="15"/>
  <c r="AE89" i="15"/>
  <c r="AD109" i="15"/>
  <c r="AE813" i="15"/>
  <c r="AE829" i="15"/>
  <c r="AE841" i="15"/>
  <c r="AD853" i="15"/>
  <c r="AD873" i="15"/>
  <c r="AD893" i="15"/>
  <c r="Z905" i="15"/>
  <c r="Q396" i="15"/>
  <c r="AM396" i="15"/>
  <c r="AM652" i="15"/>
  <c r="Q652" i="15"/>
  <c r="AM909" i="15"/>
  <c r="Q909" i="15"/>
  <c r="AM244" i="15"/>
  <c r="Q244" i="15"/>
  <c r="AM557" i="15"/>
  <c r="Q557" i="15"/>
  <c r="AM806" i="15"/>
  <c r="Q806" i="15"/>
  <c r="AM1030" i="15"/>
  <c r="Q1030" i="15"/>
  <c r="Q88" i="15"/>
  <c r="AM88" i="15"/>
  <c r="AM242" i="15"/>
  <c r="Q242" i="15"/>
  <c r="AM402" i="15"/>
  <c r="Q402" i="15"/>
  <c r="Q498" i="15"/>
  <c r="AM498" i="15"/>
  <c r="Q690" i="15"/>
  <c r="AM690" i="15"/>
  <c r="AM319" i="15"/>
  <c r="Q319" i="15"/>
  <c r="AM532" i="15"/>
  <c r="Q532" i="15"/>
  <c r="AM787" i="15"/>
  <c r="Q787" i="15"/>
  <c r="AM1043" i="15"/>
  <c r="Q1043" i="15"/>
  <c r="AM432" i="15"/>
  <c r="Q432" i="15"/>
  <c r="AM688" i="15"/>
  <c r="Q688" i="15"/>
  <c r="AM904" i="15"/>
  <c r="Q904" i="15"/>
  <c r="AM41" i="15"/>
  <c r="Q41" i="15"/>
  <c r="AM169" i="15"/>
  <c r="Q169" i="15"/>
  <c r="Q283" i="15"/>
  <c r="AM283" i="15"/>
  <c r="Q455" i="15"/>
  <c r="AM455" i="15"/>
  <c r="AM625" i="15"/>
  <c r="Q625" i="15"/>
  <c r="AM793" i="15"/>
  <c r="Q793" i="15"/>
  <c r="AM921" i="15"/>
  <c r="Q921" i="15"/>
  <c r="AM1049" i="15"/>
  <c r="Q1049" i="15"/>
  <c r="AM317" i="15"/>
  <c r="Q317" i="15"/>
  <c r="AM445" i="15"/>
  <c r="Q445" i="15"/>
  <c r="AM573" i="15"/>
  <c r="Q573" i="15"/>
  <c r="AM701" i="15"/>
  <c r="Q701" i="15"/>
  <c r="AM818" i="15"/>
  <c r="Q818" i="15"/>
  <c r="AM946" i="15"/>
  <c r="Q946" i="15"/>
  <c r="AM1010" i="15"/>
  <c r="Q1010" i="15"/>
  <c r="AM30" i="15"/>
  <c r="Q30" i="15"/>
  <c r="AM78" i="15"/>
  <c r="Q78" i="15"/>
  <c r="AM126" i="15"/>
  <c r="Q126" i="15"/>
  <c r="Q222" i="15"/>
  <c r="AM222" i="15"/>
  <c r="Q286" i="15"/>
  <c r="AM286" i="15"/>
  <c r="AM382" i="15"/>
  <c r="Q382" i="15"/>
  <c r="AM478" i="15"/>
  <c r="Q478" i="15"/>
  <c r="Q542" i="15"/>
  <c r="AM542" i="15"/>
  <c r="AM638" i="15"/>
  <c r="Q638" i="15"/>
  <c r="Q702" i="15"/>
  <c r="AM702" i="15"/>
  <c r="AM766" i="15"/>
  <c r="Q766" i="15"/>
  <c r="Q292" i="15"/>
  <c r="AM292" i="15"/>
  <c r="Q420" i="15"/>
  <c r="AM420" i="15"/>
  <c r="AM505" i="15"/>
  <c r="Q505" i="15"/>
  <c r="AM633" i="15"/>
  <c r="Q633" i="15"/>
  <c r="AM799" i="15"/>
  <c r="Q799" i="15"/>
  <c r="AM895" i="15"/>
  <c r="Q895" i="15"/>
  <c r="Q991" i="15"/>
  <c r="AM991" i="15"/>
  <c r="AM192" i="15"/>
  <c r="Q192" i="15"/>
  <c r="AM320" i="15"/>
  <c r="Q320" i="15"/>
  <c r="Q448" i="15"/>
  <c r="AM448" i="15"/>
  <c r="Q576" i="15"/>
  <c r="AM576" i="15"/>
  <c r="AM661" i="15"/>
  <c r="Q661" i="15"/>
  <c r="AM788" i="15"/>
  <c r="Q788" i="15"/>
  <c r="AM884" i="15"/>
  <c r="Q884" i="15"/>
  <c r="AM948" i="15"/>
  <c r="Q948" i="15"/>
  <c r="AM1044" i="15"/>
  <c r="Q1044" i="15"/>
  <c r="Q31" i="15"/>
  <c r="AM31" i="15"/>
  <c r="Q47" i="15"/>
  <c r="AM47" i="15"/>
  <c r="Q79" i="15"/>
  <c r="AM79" i="15"/>
  <c r="AM111" i="15"/>
  <c r="Q111" i="15"/>
  <c r="AM159" i="15"/>
  <c r="Q159" i="15"/>
  <c r="Q223" i="15"/>
  <c r="AM223" i="15"/>
  <c r="Q295" i="15"/>
  <c r="AM295" i="15"/>
  <c r="AM423" i="15"/>
  <c r="Q423" i="15"/>
  <c r="AM551" i="15"/>
  <c r="Q551" i="15"/>
  <c r="Q679" i="15"/>
  <c r="AM679" i="15"/>
  <c r="Q833" i="15"/>
  <c r="AM833" i="15"/>
  <c r="AM993" i="15"/>
  <c r="Q993" i="15"/>
  <c r="AM132" i="15"/>
  <c r="Q132" i="15"/>
  <c r="AM243" i="15"/>
  <c r="Q243" i="15"/>
  <c r="AM343" i="15"/>
  <c r="Q343" i="15"/>
  <c r="AM385" i="15"/>
  <c r="Q385" i="15"/>
  <c r="AM471" i="15"/>
  <c r="Q471" i="15"/>
  <c r="AM513" i="15"/>
  <c r="Q513" i="15"/>
  <c r="AM599" i="15"/>
  <c r="Q599" i="15"/>
  <c r="Q684" i="15"/>
  <c r="AM684" i="15"/>
  <c r="Q727" i="15"/>
  <c r="AM727" i="15"/>
  <c r="AM805" i="15"/>
  <c r="Q805" i="15"/>
  <c r="Q869" i="15"/>
  <c r="AM869" i="15"/>
  <c r="AM901" i="15"/>
  <c r="Q901" i="15"/>
  <c r="AM965" i="15"/>
  <c r="Q965" i="15"/>
  <c r="AM997" i="15"/>
  <c r="Q997" i="15"/>
  <c r="AM1061" i="15"/>
  <c r="Q1061" i="15"/>
  <c r="Q291" i="15"/>
  <c r="AM291" i="15"/>
  <c r="AM376" i="15"/>
  <c r="Q376" i="15"/>
  <c r="AM419" i="15"/>
  <c r="Q419" i="15"/>
  <c r="Q504" i="15"/>
  <c r="AM504" i="15"/>
  <c r="AM547" i="15"/>
  <c r="Q547" i="15"/>
  <c r="AM632" i="15"/>
  <c r="Q632" i="15"/>
  <c r="AM717" i="15"/>
  <c r="Q717" i="15"/>
  <c r="AM760" i="15"/>
  <c r="Q760" i="15"/>
  <c r="AM830" i="15"/>
  <c r="Q830" i="15"/>
  <c r="Q862" i="15"/>
  <c r="AM862" i="15"/>
  <c r="AM926" i="15"/>
  <c r="Q926" i="15"/>
  <c r="AM958" i="15"/>
  <c r="Q958" i="15"/>
  <c r="AM1022" i="15"/>
  <c r="Q1022" i="15"/>
  <c r="AM20" i="15"/>
  <c r="Q20" i="15"/>
  <c r="AM36" i="15"/>
  <c r="Q36" i="15"/>
  <c r="AM68" i="15"/>
  <c r="Q68" i="15"/>
  <c r="AM100" i="15"/>
  <c r="Q100" i="15"/>
  <c r="AM138" i="15"/>
  <c r="Q138" i="15"/>
  <c r="AM170" i="15"/>
  <c r="Q170" i="15"/>
  <c r="AM234" i="15"/>
  <c r="Q234" i="15"/>
  <c r="AM298" i="15"/>
  <c r="Q298" i="15"/>
  <c r="AM330" i="15"/>
  <c r="Q330" i="15"/>
  <c r="AM394" i="15"/>
  <c r="Q394" i="15"/>
  <c r="AM426" i="15"/>
  <c r="Q426" i="15"/>
  <c r="Q490" i="15"/>
  <c r="AM490" i="15"/>
  <c r="Q554" i="15"/>
  <c r="AM554" i="15"/>
  <c r="AM618" i="15"/>
  <c r="Q618" i="15"/>
  <c r="AM682" i="15"/>
  <c r="Q682" i="15"/>
  <c r="Q308" i="15"/>
  <c r="AM308" i="15"/>
  <c r="Q148" i="15"/>
  <c r="AM148" i="15"/>
  <c r="AM251" i="15"/>
  <c r="Q251" i="15"/>
  <c r="AM305" i="15"/>
  <c r="Q305" i="15"/>
  <c r="AM348" i="15"/>
  <c r="Q348" i="15"/>
  <c r="AM391" i="15"/>
  <c r="Q391" i="15"/>
  <c r="Q433" i="15"/>
  <c r="AM433" i="15"/>
  <c r="AM476" i="15"/>
  <c r="Q476" i="15"/>
  <c r="AM519" i="15"/>
  <c r="Q519" i="15"/>
  <c r="AM561" i="15"/>
  <c r="Q561" i="15"/>
  <c r="AM604" i="15"/>
  <c r="Q604" i="15"/>
  <c r="AM647" i="15"/>
  <c r="Q647" i="15"/>
  <c r="AM689" i="15"/>
  <c r="Q689" i="15"/>
  <c r="Q732" i="15"/>
  <c r="AM732" i="15"/>
  <c r="AM775" i="15"/>
  <c r="Q775" i="15"/>
  <c r="AM809" i="15"/>
  <c r="Q809" i="15"/>
  <c r="Q841" i="15"/>
  <c r="AM841" i="15"/>
  <c r="Q873" i="15"/>
  <c r="AM873" i="15"/>
  <c r="AM905" i="15"/>
  <c r="Q905" i="15"/>
  <c r="AM937" i="15"/>
  <c r="Q937" i="15"/>
  <c r="AM969" i="15"/>
  <c r="Q969" i="15"/>
  <c r="Q1001" i="15"/>
  <c r="AM1001" i="15"/>
  <c r="AM1033" i="15"/>
  <c r="Q1033" i="15"/>
  <c r="AM1065" i="15"/>
  <c r="Q1065" i="15"/>
  <c r="AM236" i="15"/>
  <c r="Q236" i="15"/>
  <c r="AM296" i="15"/>
  <c r="Q296" i="15"/>
  <c r="AM339" i="15"/>
  <c r="Q339" i="15"/>
  <c r="AM381" i="15"/>
  <c r="Q381" i="15"/>
  <c r="AM424" i="15"/>
  <c r="Q424" i="15"/>
  <c r="Q467" i="15"/>
  <c r="AM467" i="15"/>
  <c r="AM509" i="15"/>
  <c r="Q509" i="15"/>
  <c r="Q552" i="15"/>
  <c r="AM552" i="15"/>
  <c r="AM595" i="15"/>
  <c r="Q595" i="15"/>
  <c r="AM637" i="15"/>
  <c r="Q637" i="15"/>
  <c r="Q680" i="15"/>
  <c r="AM680" i="15"/>
  <c r="Q723" i="15"/>
  <c r="AM723" i="15"/>
  <c r="Q765" i="15"/>
  <c r="AM765" i="15"/>
  <c r="AM802" i="15"/>
  <c r="Q802" i="15"/>
  <c r="AM834" i="15"/>
  <c r="Q834" i="15"/>
  <c r="Q866" i="15"/>
  <c r="AM866" i="15"/>
  <c r="AM898" i="15"/>
  <c r="Q898" i="15"/>
  <c r="AM930" i="15"/>
  <c r="Q930" i="15"/>
  <c r="AM962" i="15"/>
  <c r="Q962" i="15"/>
  <c r="AM994" i="15"/>
  <c r="Q994" i="15"/>
  <c r="AM1026" i="15"/>
  <c r="Q1026" i="15"/>
  <c r="AM1058" i="15"/>
  <c r="Q1058" i="15"/>
  <c r="AM22" i="15"/>
  <c r="Q22" i="15"/>
  <c r="Q38" i="15"/>
  <c r="AM38" i="15"/>
  <c r="Q54" i="15"/>
  <c r="AM54" i="15"/>
  <c r="AM70" i="15"/>
  <c r="Q70" i="15"/>
  <c r="Q86" i="15"/>
  <c r="AM86" i="15"/>
  <c r="AM102" i="15"/>
  <c r="Q102" i="15"/>
  <c r="AM118" i="15"/>
  <c r="Q118" i="15"/>
  <c r="AM142" i="15"/>
  <c r="Q142" i="15"/>
  <c r="AM174" i="15"/>
  <c r="Q174" i="15"/>
  <c r="AM206" i="15"/>
  <c r="Q206" i="15"/>
  <c r="AM238" i="15"/>
  <c r="Q238" i="15"/>
  <c r="AM270" i="15"/>
  <c r="Q270" i="15"/>
  <c r="Q302" i="15"/>
  <c r="AM302" i="15"/>
  <c r="Q334" i="15"/>
  <c r="AM334" i="15"/>
  <c r="Q366" i="15"/>
  <c r="AM366" i="15"/>
  <c r="AM398" i="15"/>
  <c r="Q398" i="15"/>
  <c r="AM430" i="15"/>
  <c r="Q430" i="15"/>
  <c r="AM462" i="15"/>
  <c r="Q462" i="15"/>
  <c r="Q494" i="15"/>
  <c r="AM494" i="15"/>
  <c r="AM526" i="15"/>
  <c r="Q526" i="15"/>
  <c r="Q558" i="15"/>
  <c r="AM558" i="15"/>
  <c r="Q590" i="15"/>
  <c r="AM590" i="15"/>
  <c r="AM622" i="15"/>
  <c r="Q622" i="15"/>
  <c r="Q654" i="15"/>
  <c r="AM654" i="15"/>
  <c r="Q686" i="15"/>
  <c r="AM686" i="15"/>
  <c r="Q718" i="15"/>
  <c r="AM718" i="15"/>
  <c r="Q750" i="15"/>
  <c r="AM750" i="15"/>
  <c r="AM782" i="15"/>
  <c r="Q782" i="15"/>
  <c r="AM172" i="15"/>
  <c r="Q172" i="15"/>
  <c r="AM263" i="15"/>
  <c r="Q263" i="15"/>
  <c r="AM313" i="15"/>
  <c r="Q313" i="15"/>
  <c r="AM356" i="15"/>
  <c r="Q356" i="15"/>
  <c r="AM399" i="15"/>
  <c r="Q399" i="15"/>
  <c r="Q441" i="15"/>
  <c r="AM441" i="15"/>
  <c r="Q484" i="15"/>
  <c r="AM484" i="15"/>
  <c r="AM527" i="15"/>
  <c r="Q527" i="15"/>
  <c r="AM569" i="15"/>
  <c r="Q569" i="15"/>
  <c r="AM612" i="15"/>
  <c r="Q612" i="15"/>
  <c r="Q655" i="15"/>
  <c r="AM655" i="15"/>
  <c r="AM697" i="15"/>
  <c r="Q697" i="15"/>
  <c r="Q740" i="15"/>
  <c r="AM740" i="15"/>
  <c r="AM783" i="15"/>
  <c r="Q783" i="15"/>
  <c r="AM815" i="15"/>
  <c r="Q815" i="15"/>
  <c r="Q847" i="15"/>
  <c r="AM847" i="15"/>
  <c r="Q879" i="15"/>
  <c r="AM879" i="15"/>
  <c r="AM911" i="15"/>
  <c r="Q911" i="15"/>
  <c r="AM943" i="15"/>
  <c r="Q943" i="15"/>
  <c r="Q975" i="15"/>
  <c r="AM975" i="15"/>
  <c r="Q1007" i="15"/>
  <c r="AM1007" i="15"/>
  <c r="AM1039" i="15"/>
  <c r="Q1039" i="15"/>
  <c r="AM128" i="15"/>
  <c r="Q128" i="15"/>
  <c r="Q240" i="15"/>
  <c r="AM240" i="15"/>
  <c r="Q299" i="15"/>
  <c r="AM299" i="15"/>
  <c r="AM341" i="15"/>
  <c r="Q341" i="15"/>
  <c r="AM384" i="15"/>
  <c r="Q384" i="15"/>
  <c r="AM427" i="15"/>
  <c r="Q427" i="15"/>
  <c r="AM469" i="15"/>
  <c r="Q469" i="15"/>
  <c r="Q512" i="15"/>
  <c r="AM512" i="15"/>
  <c r="AM555" i="15"/>
  <c r="Q555" i="15"/>
  <c r="AM597" i="15"/>
  <c r="Q597" i="15"/>
  <c r="AM640" i="15"/>
  <c r="Q640" i="15"/>
  <c r="Q683" i="15"/>
  <c r="AM683" i="15"/>
  <c r="Q725" i="15"/>
  <c r="AM725" i="15"/>
  <c r="AM768" i="15"/>
  <c r="Q768" i="15"/>
  <c r="AM804" i="15"/>
  <c r="Q804" i="15"/>
  <c r="AM836" i="15"/>
  <c r="Q836" i="15"/>
  <c r="Q868" i="15"/>
  <c r="AM868" i="15"/>
  <c r="AM900" i="15"/>
  <c r="Q900" i="15"/>
  <c r="AM932" i="15"/>
  <c r="Q932" i="15"/>
  <c r="AM964" i="15"/>
  <c r="Q964" i="15"/>
  <c r="AM996" i="15"/>
  <c r="Q996" i="15"/>
  <c r="AM1028" i="15"/>
  <c r="Q1028" i="15"/>
  <c r="AM1060" i="15"/>
  <c r="Q1060" i="15"/>
  <c r="AM23" i="15"/>
  <c r="Q23" i="15"/>
  <c r="AM39" i="15"/>
  <c r="Q39" i="15"/>
  <c r="Q55" i="15"/>
  <c r="AM55" i="15"/>
  <c r="Q71" i="15"/>
  <c r="AM71" i="15"/>
  <c r="Q87" i="15"/>
  <c r="AM87" i="15"/>
  <c r="AM103" i="15"/>
  <c r="Q103" i="15"/>
  <c r="Q119" i="15"/>
  <c r="AM119" i="15"/>
  <c r="AM135" i="15"/>
  <c r="Q135" i="15"/>
  <c r="AM151" i="15"/>
  <c r="Q151" i="15"/>
  <c r="AM167" i="15"/>
  <c r="Q167" i="15"/>
  <c r="AM183" i="15"/>
  <c r="Q183" i="15"/>
  <c r="AM199" i="15"/>
  <c r="Q199" i="15"/>
  <c r="Q215" i="15"/>
  <c r="AM215" i="15"/>
  <c r="AM237" i="15"/>
  <c r="Q237" i="15"/>
  <c r="AM269" i="15"/>
  <c r="Q269" i="15"/>
  <c r="Y10" i="15"/>
  <c r="AA795" i="15"/>
  <c r="AA827" i="15"/>
  <c r="X923" i="15"/>
  <c r="AC923" i="15"/>
  <c r="Y1019" i="15"/>
  <c r="U1019" i="15"/>
  <c r="Y178" i="15"/>
  <c r="U239" i="15"/>
  <c r="Y242" i="15"/>
  <c r="U306" i="15"/>
  <c r="U463" i="15"/>
  <c r="U559" i="15"/>
  <c r="AB623" i="15"/>
  <c r="AC763" i="15"/>
  <c r="Y978" i="15"/>
  <c r="X1051" i="15"/>
  <c r="AE19" i="15"/>
  <c r="AE31" i="15"/>
  <c r="AD51" i="15"/>
  <c r="AE63" i="15"/>
  <c r="Z87" i="15"/>
  <c r="Z99" i="15"/>
  <c r="AE111" i="15"/>
  <c r="Z131" i="15"/>
  <c r="AD143" i="15"/>
  <c r="Z163" i="15"/>
  <c r="Z175" i="15"/>
  <c r="AD195" i="15"/>
  <c r="AE207" i="15"/>
  <c r="AD227" i="15"/>
  <c r="AE239" i="15"/>
  <c r="AD259" i="15"/>
  <c r="AE271" i="15"/>
  <c r="AD291" i="15"/>
  <c r="Z303" i="15"/>
  <c r="AD323" i="15"/>
  <c r="Z335" i="15"/>
  <c r="Z355" i="15"/>
  <c r="AD367" i="15"/>
  <c r="AD387" i="15"/>
  <c r="Z399" i="15"/>
  <c r="AD419" i="15"/>
  <c r="Z431" i="15"/>
  <c r="AD451" i="15"/>
  <c r="Z463" i="15"/>
  <c r="Z483" i="15"/>
  <c r="Z495" i="15"/>
  <c r="Z515" i="15"/>
  <c r="Z527" i="15"/>
  <c r="AE547" i="15"/>
  <c r="Z559" i="15"/>
  <c r="AE579" i="15"/>
  <c r="Z591" i="15"/>
  <c r="AE611" i="15"/>
  <c r="Z623" i="15"/>
  <c r="Z643" i="15"/>
  <c r="AE655" i="15"/>
  <c r="AE675" i="15"/>
  <c r="AE687" i="15"/>
  <c r="AE707" i="15"/>
  <c r="AE719" i="15"/>
  <c r="AD739" i="15"/>
  <c r="AE751" i="15"/>
  <c r="Z771" i="15"/>
  <c r="AE787" i="15"/>
  <c r="AE803" i="15"/>
  <c r="AE819" i="15"/>
  <c r="AE835" i="15"/>
  <c r="AD847" i="15"/>
  <c r="AE867" i="15"/>
  <c r="AE879" i="15"/>
  <c r="Z891" i="15"/>
  <c r="AD911" i="15"/>
  <c r="AE923" i="15"/>
  <c r="AD943" i="15"/>
  <c r="AE955" i="15"/>
  <c r="AD975" i="15"/>
  <c r="AE987" i="15"/>
  <c r="AD1007" i="15"/>
  <c r="Z1019" i="15"/>
  <c r="Z1039" i="15"/>
  <c r="AD1051" i="15"/>
  <c r="Z798" i="15"/>
  <c r="AD26" i="15"/>
  <c r="AD46" i="15"/>
  <c r="AE58" i="15"/>
  <c r="AE82" i="15"/>
  <c r="AD94" i="15"/>
  <c r="AE106" i="15"/>
  <c r="Z126" i="15"/>
  <c r="AD138" i="15"/>
  <c r="AD158" i="15"/>
  <c r="Z170" i="15"/>
  <c r="Z190" i="15"/>
  <c r="AE202" i="15"/>
  <c r="Z222" i="15"/>
  <c r="Z234" i="15"/>
  <c r="Z254" i="15"/>
  <c r="AD266" i="15"/>
  <c r="Z274" i="15"/>
  <c r="AE286" i="15"/>
  <c r="Z306" i="15"/>
  <c r="AD318" i="15"/>
  <c r="Z338" i="15"/>
  <c r="AD350" i="15"/>
  <c r="AD362" i="15"/>
  <c r="AD382" i="15"/>
  <c r="AD394" i="15"/>
  <c r="Z414" i="15"/>
  <c r="AD426" i="15"/>
  <c r="AD446" i="15"/>
  <c r="AD458" i="15"/>
  <c r="Z478" i="15"/>
  <c r="AD490" i="15"/>
  <c r="AE510" i="15"/>
  <c r="AD522" i="15"/>
  <c r="AD542" i="15"/>
  <c r="AD554" i="15"/>
  <c r="Z574" i="15"/>
  <c r="AD586" i="15"/>
  <c r="AD606" i="15"/>
  <c r="AD618" i="15"/>
  <c r="AD638" i="15"/>
  <c r="AE650" i="15"/>
  <c r="Z682" i="15"/>
  <c r="AD714" i="15"/>
  <c r="AE726" i="15"/>
  <c r="AD746" i="15"/>
  <c r="AE758" i="15"/>
  <c r="AE782" i="15"/>
  <c r="AE798" i="15"/>
  <c r="AE814" i="15"/>
  <c r="AE830" i="15"/>
  <c r="AE842" i="15"/>
  <c r="AD854" i="15"/>
  <c r="AE874" i="15"/>
  <c r="AD886" i="15"/>
  <c r="AD906" i="15"/>
  <c r="AE918" i="15"/>
  <c r="AD938" i="15"/>
  <c r="AE950" i="15"/>
  <c r="AD970" i="15"/>
  <c r="AE982" i="15"/>
  <c r="AD1002" i="15"/>
  <c r="AE1014" i="15"/>
  <c r="AD1034" i="15"/>
  <c r="Z1046" i="15"/>
  <c r="Z1066" i="15"/>
  <c r="Z58" i="15"/>
  <c r="Z29" i="15"/>
  <c r="AD49" i="15"/>
  <c r="AE61" i="15"/>
  <c r="Z81" i="15"/>
  <c r="AD101" i="15"/>
  <c r="AD813" i="15"/>
  <c r="AE853" i="15"/>
  <c r="AD865" i="15"/>
  <c r="AE873" i="15"/>
  <c r="Z885" i="15"/>
  <c r="AD905" i="15"/>
  <c r="AD917" i="15"/>
  <c r="Z817" i="15"/>
  <c r="I11" i="19"/>
  <c r="I12" i="18"/>
  <c r="AE833" i="15"/>
  <c r="AC25" i="15"/>
  <c r="V25" i="15"/>
  <c r="W25" i="15"/>
  <c r="Y25" i="15"/>
  <c r="AA25" i="15"/>
  <c r="D28" i="18"/>
  <c r="O14" i="18" s="1"/>
  <c r="Y24" i="15"/>
  <c r="AL24" i="15"/>
  <c r="AA24" i="15"/>
  <c r="X24" i="15"/>
  <c r="AC24" i="15"/>
  <c r="U24" i="15"/>
  <c r="W24" i="15"/>
  <c r="V24" i="15"/>
  <c r="X14" i="19"/>
  <c r="Z14" i="19" s="1"/>
  <c r="AF689" i="15"/>
  <c r="AN689" i="15" s="1"/>
  <c r="AF704" i="15"/>
  <c r="AN704" i="15" s="1"/>
  <c r="AF756" i="15"/>
  <c r="AN756" i="15" s="1"/>
  <c r="AF701" i="15"/>
  <c r="AN701" i="15" s="1"/>
  <c r="AF433" i="15"/>
  <c r="AN433" i="15" s="1"/>
  <c r="AF532" i="15"/>
  <c r="AN532" i="15" s="1"/>
  <c r="AF976" i="15"/>
  <c r="AN976" i="15" s="1"/>
  <c r="AF328" i="15"/>
  <c r="AN328" i="15" s="1"/>
  <c r="AF12" i="15"/>
  <c r="AN12" i="15" s="1"/>
  <c r="AF16" i="15"/>
  <c r="AN16" i="15" s="1"/>
  <c r="AF529" i="15"/>
  <c r="AN529" i="15" s="1"/>
  <c r="AF824" i="15"/>
  <c r="AN824" i="15" s="1"/>
  <c r="AF840" i="15"/>
  <c r="AN840" i="15" s="1"/>
  <c r="H9" i="22"/>
  <c r="H6" i="22"/>
  <c r="A6" i="18"/>
  <c r="E24" i="18"/>
  <c r="J450" i="6"/>
  <c r="H450" i="6"/>
  <c r="R1070" i="8"/>
  <c r="R1074" i="8" s="1"/>
  <c r="AB10" i="15"/>
  <c r="E19" i="18"/>
  <c r="AF492" i="15" l="1"/>
  <c r="AN492" i="15" s="1"/>
  <c r="AO492" i="15" s="1"/>
  <c r="AF791" i="15"/>
  <c r="AN791" i="15" s="1"/>
  <c r="AF788" i="15"/>
  <c r="AN788" i="15" s="1"/>
  <c r="AF1013" i="15"/>
  <c r="AN1013" i="15" s="1"/>
  <c r="AF672" i="15"/>
  <c r="AN672" i="15" s="1"/>
  <c r="AF632" i="15"/>
  <c r="AN632" i="15" s="1"/>
  <c r="AF772" i="15"/>
  <c r="AN772" i="15" s="1"/>
  <c r="AF421" i="15"/>
  <c r="AN421" i="15" s="1"/>
  <c r="AF781" i="15"/>
  <c r="AN781" i="15" s="1"/>
  <c r="AF364" i="15"/>
  <c r="AN364" i="15" s="1"/>
  <c r="AF437" i="15"/>
  <c r="AN437" i="15" s="1"/>
  <c r="AF848" i="15"/>
  <c r="AN848" i="15" s="1"/>
  <c r="AF360" i="15"/>
  <c r="AN360" i="15" s="1"/>
  <c r="AF464" i="15"/>
  <c r="AN464" i="15" s="1"/>
  <c r="AF805" i="15"/>
  <c r="AN805" i="15" s="1"/>
  <c r="AO805" i="15" s="1"/>
  <c r="AP805" i="15" s="1"/>
  <c r="AF952" i="15"/>
  <c r="AN952" i="15" s="1"/>
  <c r="AF600" i="15"/>
  <c r="AN600" i="15" s="1"/>
  <c r="AF713" i="15"/>
  <c r="AN713" i="15" s="1"/>
  <c r="AF992" i="15"/>
  <c r="AN992" i="15" s="1"/>
  <c r="AF808" i="15"/>
  <c r="AN808" i="15" s="1"/>
  <c r="AF149" i="15"/>
  <c r="AN149" i="15" s="1"/>
  <c r="AO149" i="15" s="1"/>
  <c r="AP149" i="15" s="1"/>
  <c r="AO791" i="15"/>
  <c r="L791" i="3" s="1"/>
  <c r="M791" i="3" s="1"/>
  <c r="AF832" i="15"/>
  <c r="AN832" i="15" s="1"/>
  <c r="AO328" i="15"/>
  <c r="L328" i="3" s="1"/>
  <c r="M328" i="3" s="1"/>
  <c r="AF980" i="15"/>
  <c r="AN980" i="15" s="1"/>
  <c r="AF197" i="15"/>
  <c r="AN197" i="15" s="1"/>
  <c r="AF620" i="15"/>
  <c r="AN620" i="15" s="1"/>
  <c r="AF545" i="15"/>
  <c r="AN545" i="15" s="1"/>
  <c r="AO545" i="15" s="1"/>
  <c r="L545" i="3" s="1"/>
  <c r="AF720" i="15"/>
  <c r="AN720" i="15" s="1"/>
  <c r="AF790" i="15"/>
  <c r="AN790" i="15" s="1"/>
  <c r="AO790" i="15" s="1"/>
  <c r="L790" i="3" s="1"/>
  <c r="AF1065" i="15"/>
  <c r="AN1065" i="15" s="1"/>
  <c r="AF516" i="15"/>
  <c r="AN516" i="15" s="1"/>
  <c r="AF728" i="15"/>
  <c r="AN728" i="15" s="1"/>
  <c r="AF348" i="15"/>
  <c r="AN348" i="15" s="1"/>
  <c r="AO348" i="15" s="1"/>
  <c r="AF378" i="15"/>
  <c r="AN378" i="15" s="1"/>
  <c r="AO378" i="15" s="1"/>
  <c r="AP378" i="15" s="1"/>
  <c r="AF804" i="15"/>
  <c r="AN804" i="15" s="1"/>
  <c r="AF705" i="15"/>
  <c r="AN705" i="15" s="1"/>
  <c r="AF165" i="15"/>
  <c r="AN165" i="15" s="1"/>
  <c r="AF816" i="15"/>
  <c r="AN816" i="15" s="1"/>
  <c r="AF268" i="15"/>
  <c r="AN268" i="15" s="1"/>
  <c r="AF768" i="15"/>
  <c r="AN768" i="15" s="1"/>
  <c r="AO768" i="15" s="1"/>
  <c r="AP768" i="15" s="1"/>
  <c r="AF957" i="15"/>
  <c r="AN957" i="15" s="1"/>
  <c r="AO957" i="15" s="1"/>
  <c r="AF157" i="15"/>
  <c r="AN157" i="15" s="1"/>
  <c r="AF1040" i="15"/>
  <c r="AN1040" i="15" s="1"/>
  <c r="AO1040" i="15" s="1"/>
  <c r="AF1032" i="15"/>
  <c r="AN1032" i="15" s="1"/>
  <c r="AF709" i="15"/>
  <c r="AN709" i="15" s="1"/>
  <c r="AF1005" i="15"/>
  <c r="AN1005" i="15" s="1"/>
  <c r="AF797" i="15"/>
  <c r="AN797" i="15" s="1"/>
  <c r="AF717" i="15"/>
  <c r="AN717" i="15" s="1"/>
  <c r="AF789" i="15"/>
  <c r="AN789" i="15" s="1"/>
  <c r="AF643" i="15"/>
  <c r="AN643" i="15" s="1"/>
  <c r="AF1007" i="15"/>
  <c r="AN1007" i="15" s="1"/>
  <c r="AF308" i="15"/>
  <c r="AN308" i="15" s="1"/>
  <c r="AO308" i="15" s="1"/>
  <c r="L308" i="3" s="1"/>
  <c r="AF17" i="15"/>
  <c r="AN17" i="15" s="1"/>
  <c r="AF605" i="15"/>
  <c r="AN605" i="15" s="1"/>
  <c r="AO605" i="15" s="1"/>
  <c r="L605" i="3" s="1"/>
  <c r="M605" i="3" s="1"/>
  <c r="AF512" i="15"/>
  <c r="AN512" i="15" s="1"/>
  <c r="AO512" i="15" s="1"/>
  <c r="AP512" i="15" s="1"/>
  <c r="AF1017" i="15"/>
  <c r="AN1017" i="15" s="1"/>
  <c r="AF988" i="15"/>
  <c r="AN988" i="15" s="1"/>
  <c r="AF760" i="15"/>
  <c r="AN760" i="15" s="1"/>
  <c r="AF616" i="15"/>
  <c r="AN616" i="15" s="1"/>
  <c r="AF1008" i="15"/>
  <c r="AN1008" i="15" s="1"/>
  <c r="AO1008" i="15" s="1"/>
  <c r="AF1061" i="15"/>
  <c r="AN1061" i="15" s="1"/>
  <c r="AF569" i="15"/>
  <c r="AN569" i="15" s="1"/>
  <c r="AF1064" i="15"/>
  <c r="AN1064" i="15" s="1"/>
  <c r="AO1064" i="15" s="1"/>
  <c r="AF669" i="15"/>
  <c r="AN669" i="15" s="1"/>
  <c r="AO669" i="15" s="1"/>
  <c r="AF757" i="15"/>
  <c r="AN757" i="15" s="1"/>
  <c r="AO757" i="15" s="1"/>
  <c r="L757" i="3" s="1"/>
  <c r="AF445" i="15"/>
  <c r="AN445" i="15" s="1"/>
  <c r="AO445" i="15" s="1"/>
  <c r="L445" i="3" s="1"/>
  <c r="M445" i="3" s="1"/>
  <c r="AF661" i="15"/>
  <c r="AN661" i="15" s="1"/>
  <c r="AO661" i="15" s="1"/>
  <c r="L661" i="3" s="1"/>
  <c r="AF708" i="15"/>
  <c r="AN708" i="15" s="1"/>
  <c r="AO708" i="15" s="1"/>
  <c r="AP708" i="15" s="1"/>
  <c r="AF964" i="15"/>
  <c r="AN964" i="15" s="1"/>
  <c r="AF638" i="15"/>
  <c r="AN638" i="15" s="1"/>
  <c r="AF703" i="15"/>
  <c r="AN703" i="15" s="1"/>
  <c r="AO703" i="15" s="1"/>
  <c r="AF477" i="15"/>
  <c r="AN477" i="15" s="1"/>
  <c r="AF648" i="15"/>
  <c r="AN648" i="15" s="1"/>
  <c r="AO648" i="15" s="1"/>
  <c r="L648" i="3" s="1"/>
  <c r="AF725" i="15"/>
  <c r="AN725" i="15" s="1"/>
  <c r="AO725" i="15" s="1"/>
  <c r="L725" i="3" s="1"/>
  <c r="AF449" i="15"/>
  <c r="AN449" i="15" s="1"/>
  <c r="AO449" i="15" s="1"/>
  <c r="AF524" i="15"/>
  <c r="AN524" i="15" s="1"/>
  <c r="AF1004" i="15"/>
  <c r="AN1004" i="15" s="1"/>
  <c r="AF662" i="15"/>
  <c r="AN662" i="15" s="1"/>
  <c r="AO662" i="15" s="1"/>
  <c r="L662" i="3" s="1"/>
  <c r="AF645" i="15"/>
  <c r="AN645" i="15" s="1"/>
  <c r="AO645" i="15" s="1"/>
  <c r="AF1056" i="15"/>
  <c r="AN1056" i="15" s="1"/>
  <c r="AO1056" i="15" s="1"/>
  <c r="AF771" i="15"/>
  <c r="AN771" i="15" s="1"/>
  <c r="AF502" i="15"/>
  <c r="AN502" i="15" s="1"/>
  <c r="AF819" i="15"/>
  <c r="AN819" i="15" s="1"/>
  <c r="AO819" i="15" s="1"/>
  <c r="AF796" i="15"/>
  <c r="AN796" i="15" s="1"/>
  <c r="AO796" i="15" s="1"/>
  <c r="AF300" i="15"/>
  <c r="AN300" i="15" s="1"/>
  <c r="AO300" i="15" s="1"/>
  <c r="AF352" i="15"/>
  <c r="AN352" i="15" s="1"/>
  <c r="AO352" i="15" s="1"/>
  <c r="AO689" i="15"/>
  <c r="AF710" i="15"/>
  <c r="AN710" i="15" s="1"/>
  <c r="AF809" i="15"/>
  <c r="AN809" i="15" s="1"/>
  <c r="AF869" i="15"/>
  <c r="AN869" i="15" s="1"/>
  <c r="AO869" i="15" s="1"/>
  <c r="AF377" i="15"/>
  <c r="AN377" i="15" s="1"/>
  <c r="AF409" i="15"/>
  <c r="AN409" i="15" s="1"/>
  <c r="AO409" i="15" s="1"/>
  <c r="AP409" i="15" s="1"/>
  <c r="AO529" i="15"/>
  <c r="L529" i="3" s="1"/>
  <c r="AF194" i="15"/>
  <c r="AN194" i="15" s="1"/>
  <c r="AF540" i="15"/>
  <c r="AN540" i="15" s="1"/>
  <c r="AF668" i="15"/>
  <c r="AN668" i="15" s="1"/>
  <c r="AF1050" i="15"/>
  <c r="AN1050" i="15" s="1"/>
  <c r="AF515" i="15"/>
  <c r="AN515" i="15" s="1"/>
  <c r="AO515" i="15" s="1"/>
  <c r="AF479" i="15"/>
  <c r="AN479" i="15" s="1"/>
  <c r="AF384" i="15"/>
  <c r="AN384" i="15" s="1"/>
  <c r="AO384" i="15" s="1"/>
  <c r="L384" i="3" s="1"/>
  <c r="AF517" i="15"/>
  <c r="AN517" i="15" s="1"/>
  <c r="AO517" i="15" s="1"/>
  <c r="L517" i="3" s="1"/>
  <c r="AF576" i="15"/>
  <c r="AN576" i="15" s="1"/>
  <c r="AO576" i="15" s="1"/>
  <c r="AP576" i="15" s="1"/>
  <c r="AF947" i="15"/>
  <c r="AN947" i="15" s="1"/>
  <c r="AO947" i="15" s="1"/>
  <c r="AF891" i="15"/>
  <c r="AN891" i="15" s="1"/>
  <c r="AO891" i="15" s="1"/>
  <c r="AF1025" i="15"/>
  <c r="AN1025" i="15" s="1"/>
  <c r="AO1025" i="15" s="1"/>
  <c r="AF241" i="15"/>
  <c r="AN241" i="15" s="1"/>
  <c r="AO241" i="15" s="1"/>
  <c r="AF248" i="15"/>
  <c r="AN248" i="15" s="1"/>
  <c r="AF1022" i="15"/>
  <c r="AN1022" i="15" s="1"/>
  <c r="AO1022" i="15" s="1"/>
  <c r="AF289" i="15"/>
  <c r="AN289" i="15" s="1"/>
  <c r="AF928" i="15"/>
  <c r="AN928" i="15" s="1"/>
  <c r="AF36" i="15"/>
  <c r="AN36" i="15" s="1"/>
  <c r="AF95" i="15"/>
  <c r="AN95" i="15" s="1"/>
  <c r="AO95" i="15" s="1"/>
  <c r="AP95" i="15" s="1"/>
  <c r="AF60" i="15"/>
  <c r="AN60" i="15" s="1"/>
  <c r="AF876" i="15"/>
  <c r="AN876" i="15" s="1"/>
  <c r="AO876" i="15" s="1"/>
  <c r="AP876" i="15" s="1"/>
  <c r="AF88" i="15"/>
  <c r="AN88" i="15" s="1"/>
  <c r="AO88" i="15" s="1"/>
  <c r="L88" i="3" s="1"/>
  <c r="AF564" i="15"/>
  <c r="AN564" i="15" s="1"/>
  <c r="AO564" i="15" s="1"/>
  <c r="AP564" i="15" s="1"/>
  <c r="AF657" i="15"/>
  <c r="AN657" i="15" s="1"/>
  <c r="AO657" i="15" s="1"/>
  <c r="AF205" i="15"/>
  <c r="AN205" i="15" s="1"/>
  <c r="AF169" i="15"/>
  <c r="AN169" i="15" s="1"/>
  <c r="AO169" i="15" s="1"/>
  <c r="L169" i="3" s="1"/>
  <c r="AF92" i="15"/>
  <c r="AN92" i="15" s="1"/>
  <c r="AF263" i="15"/>
  <c r="AN263" i="15" s="1"/>
  <c r="AF256" i="15"/>
  <c r="AN256" i="15" s="1"/>
  <c r="AF752" i="15"/>
  <c r="AN752" i="15" s="1"/>
  <c r="AO752" i="15" s="1"/>
  <c r="AP752" i="15" s="1"/>
  <c r="AF144" i="15"/>
  <c r="AN144" i="15" s="1"/>
  <c r="AO144" i="15" s="1"/>
  <c r="AP144" i="15" s="1"/>
  <c r="AF872" i="15"/>
  <c r="AN872" i="15" s="1"/>
  <c r="AF216" i="15"/>
  <c r="AN216" i="15" s="1"/>
  <c r="AF389" i="15"/>
  <c r="AN389" i="15" s="1"/>
  <c r="AO389" i="15" s="1"/>
  <c r="AP389" i="15" s="1"/>
  <c r="AF381" i="15"/>
  <c r="AN381" i="15" s="1"/>
  <c r="AF1021" i="15"/>
  <c r="AN1021" i="15" s="1"/>
  <c r="AF1036" i="15"/>
  <c r="AN1036" i="15" s="1"/>
  <c r="AO1036" i="15" s="1"/>
  <c r="AF325" i="15"/>
  <c r="AN325" i="15" s="1"/>
  <c r="AF48" i="15"/>
  <c r="AN48" i="15" s="1"/>
  <c r="AO48" i="15" s="1"/>
  <c r="L48" i="3" s="1"/>
  <c r="M48" i="3" s="1"/>
  <c r="AF420" i="15"/>
  <c r="AN420" i="15" s="1"/>
  <c r="AF812" i="15"/>
  <c r="AN812" i="15" s="1"/>
  <c r="AO812" i="15" s="1"/>
  <c r="L812" i="3" s="1"/>
  <c r="AF937" i="15"/>
  <c r="AN937" i="15" s="1"/>
  <c r="AF769" i="15"/>
  <c r="AN769" i="15" s="1"/>
  <c r="AO769" i="15" s="1"/>
  <c r="L769" i="3" s="1"/>
  <c r="M769" i="3" s="1"/>
  <c r="AF724" i="15"/>
  <c r="AN724" i="15" s="1"/>
  <c r="AO724" i="15" s="1"/>
  <c r="AF80" i="15"/>
  <c r="AN80" i="15" s="1"/>
  <c r="AO80" i="15" s="1"/>
  <c r="L80" i="3" s="1"/>
  <c r="AF1000" i="15"/>
  <c r="AN1000" i="15" s="1"/>
  <c r="AF244" i="15"/>
  <c r="AN244" i="15" s="1"/>
  <c r="AF408" i="15"/>
  <c r="AN408" i="15" s="1"/>
  <c r="AO408" i="15" s="1"/>
  <c r="AF904" i="15"/>
  <c r="AN904" i="15" s="1"/>
  <c r="AF84" i="15"/>
  <c r="AN84" i="15" s="1"/>
  <c r="AF925" i="15"/>
  <c r="AN925" i="15" s="1"/>
  <c r="AF982" i="15"/>
  <c r="AN982" i="15" s="1"/>
  <c r="AF520" i="15"/>
  <c r="AN520" i="15" s="1"/>
  <c r="AO520" i="15" s="1"/>
  <c r="AF629" i="15"/>
  <c r="AN629" i="15" s="1"/>
  <c r="AO629" i="15" s="1"/>
  <c r="AF44" i="15"/>
  <c r="AN44" i="15" s="1"/>
  <c r="AO44" i="15" s="1"/>
  <c r="L44" i="3" s="1"/>
  <c r="M44" i="3" s="1"/>
  <c r="AF397" i="15"/>
  <c r="AN397" i="15" s="1"/>
  <c r="AO397" i="15" s="1"/>
  <c r="L397" i="3" s="1"/>
  <c r="M397" i="3" s="1"/>
  <c r="AF586" i="15"/>
  <c r="AN586" i="15" s="1"/>
  <c r="AO586" i="15" s="1"/>
  <c r="AP586" i="15" s="1"/>
  <c r="AF284" i="15"/>
  <c r="AN284" i="15" s="1"/>
  <c r="AF653" i="15"/>
  <c r="AN653" i="15" s="1"/>
  <c r="AF448" i="15"/>
  <c r="AN448" i="15" s="1"/>
  <c r="AF1044" i="15"/>
  <c r="AN1044" i="15" s="1"/>
  <c r="AO1044" i="15" s="1"/>
  <c r="AF694" i="15"/>
  <c r="AN694" i="15" s="1"/>
  <c r="AO694" i="15" s="1"/>
  <c r="AF996" i="15"/>
  <c r="AN996" i="15" s="1"/>
  <c r="AO996" i="15" s="1"/>
  <c r="AF333" i="15"/>
  <c r="AN333" i="15" s="1"/>
  <c r="AF676" i="15"/>
  <c r="AN676" i="15" s="1"/>
  <c r="AO676" i="15" s="1"/>
  <c r="L676" i="3" s="1"/>
  <c r="AF965" i="15"/>
  <c r="AN965" i="15" s="1"/>
  <c r="AO965" i="15" s="1"/>
  <c r="AF504" i="15"/>
  <c r="AN504" i="15" s="1"/>
  <c r="AO504" i="15" s="1"/>
  <c r="AP504" i="15" s="1"/>
  <c r="AF488" i="15"/>
  <c r="AN488" i="15" s="1"/>
  <c r="AO488" i="15" s="1"/>
  <c r="L488" i="3" s="1"/>
  <c r="M488" i="3" s="1"/>
  <c r="AF208" i="15"/>
  <c r="AN208" i="15" s="1"/>
  <c r="AO208" i="15" s="1"/>
  <c r="AF476" i="15"/>
  <c r="AN476" i="15" s="1"/>
  <c r="AF656" i="15"/>
  <c r="AN656" i="15" s="1"/>
  <c r="AF112" i="15"/>
  <c r="AN112" i="15" s="1"/>
  <c r="AO112" i="15" s="1"/>
  <c r="AF513" i="15"/>
  <c r="AN513" i="15" s="1"/>
  <c r="AF229" i="15"/>
  <c r="AN229" i="15" s="1"/>
  <c r="AF508" i="15"/>
  <c r="AN508" i="15" s="1"/>
  <c r="AO508" i="15" s="1"/>
  <c r="L508" i="3" s="1"/>
  <c r="M508" i="3" s="1"/>
  <c r="AF412" i="15"/>
  <c r="AN412" i="15" s="1"/>
  <c r="AO412" i="15" s="1"/>
  <c r="AP412" i="15" s="1"/>
  <c r="AF172" i="15"/>
  <c r="AN172" i="15" s="1"/>
  <c r="AF132" i="15"/>
  <c r="AN132" i="15" s="1"/>
  <c r="AF733" i="15"/>
  <c r="AN733" i="15" s="1"/>
  <c r="AF766" i="15"/>
  <c r="AN766" i="15" s="1"/>
  <c r="AO766" i="15" s="1"/>
  <c r="AP766" i="15" s="1"/>
  <c r="AF518" i="15"/>
  <c r="AN518" i="15" s="1"/>
  <c r="AF292" i="15"/>
  <c r="AN292" i="15" s="1"/>
  <c r="AF153" i="15"/>
  <c r="AN153" i="15" s="1"/>
  <c r="AF888" i="15"/>
  <c r="AN888" i="15" s="1"/>
  <c r="AO888" i="15" s="1"/>
  <c r="L888" i="3" s="1"/>
  <c r="M888" i="3" s="1"/>
  <c r="AF581" i="15"/>
  <c r="AN581" i="15" s="1"/>
  <c r="AO581" i="15" s="1"/>
  <c r="AP581" i="15" s="1"/>
  <c r="AF20" i="15"/>
  <c r="AN20" i="15" s="1"/>
  <c r="AF528" i="15"/>
  <c r="AN528" i="15" s="1"/>
  <c r="AF441" i="15"/>
  <c r="AN441" i="15" s="1"/>
  <c r="AO441" i="15" s="1"/>
  <c r="AP441" i="15" s="1"/>
  <c r="AF969" i="15"/>
  <c r="AN969" i="15" s="1"/>
  <c r="AO969" i="15" s="1"/>
  <c r="AF140" i="15"/>
  <c r="AN140" i="15" s="1"/>
  <c r="AO140" i="15" s="1"/>
  <c r="AP140" i="15" s="1"/>
  <c r="AF868" i="15"/>
  <c r="AN868" i="15" s="1"/>
  <c r="AO868" i="15" s="1"/>
  <c r="L868" i="3" s="1"/>
  <c r="M868" i="3" s="1"/>
  <c r="AF160" i="15"/>
  <c r="AN160" i="15" s="1"/>
  <c r="AF900" i="15"/>
  <c r="AN900" i="15" s="1"/>
  <c r="AF481" i="15"/>
  <c r="AN481" i="15" s="1"/>
  <c r="AO481" i="15" s="1"/>
  <c r="AF356" i="15"/>
  <c r="AN356" i="15" s="1"/>
  <c r="AF549" i="15"/>
  <c r="AN549" i="15" s="1"/>
  <c r="AF1033" i="15"/>
  <c r="AN1033" i="15" s="1"/>
  <c r="AF544" i="15"/>
  <c r="AN544" i="15" s="1"/>
  <c r="AF337" i="15"/>
  <c r="AN337" i="15" s="1"/>
  <c r="AO337" i="15" s="1"/>
  <c r="L337" i="3" s="1"/>
  <c r="M337" i="3" s="1"/>
  <c r="AF521" i="15"/>
  <c r="AN521" i="15" s="1"/>
  <c r="AO521" i="15" s="1"/>
  <c r="AF264" i="15"/>
  <c r="AN264" i="15" s="1"/>
  <c r="AF625" i="15"/>
  <c r="AN625" i="15" s="1"/>
  <c r="AF1031" i="15"/>
  <c r="AN1031" i="15" s="1"/>
  <c r="AF218" i="15"/>
  <c r="AN218" i="15" s="1"/>
  <c r="AO218" i="15" s="1"/>
  <c r="AP218" i="15" s="1"/>
  <c r="AF189" i="15"/>
  <c r="AN189" i="15" s="1"/>
  <c r="AF63" i="15"/>
  <c r="AN63" i="15" s="1"/>
  <c r="AF493" i="15"/>
  <c r="AN493" i="15" s="1"/>
  <c r="AO493" i="15" s="1"/>
  <c r="L493" i="3" s="1"/>
  <c r="AF905" i="15"/>
  <c r="AN905" i="15" s="1"/>
  <c r="AO905" i="15" s="1"/>
  <c r="AP905" i="15" s="1"/>
  <c r="AF255" i="15"/>
  <c r="AN255" i="15" s="1"/>
  <c r="AF438" i="15"/>
  <c r="AN438" i="15" s="1"/>
  <c r="AO438" i="15" s="1"/>
  <c r="AF997" i="15"/>
  <c r="AN997" i="15" s="1"/>
  <c r="AF1014" i="15"/>
  <c r="AN1014" i="15" s="1"/>
  <c r="AO1014" i="15" s="1"/>
  <c r="AF90" i="15"/>
  <c r="AN90" i="15" s="1"/>
  <c r="AO90" i="15" s="1"/>
  <c r="AP90" i="15" s="1"/>
  <c r="AF185" i="15"/>
  <c r="AN185" i="15" s="1"/>
  <c r="AF649" i="15"/>
  <c r="AN649" i="15" s="1"/>
  <c r="AF42" i="15"/>
  <c r="AN42" i="15" s="1"/>
  <c r="AF480" i="15"/>
  <c r="AN480" i="15" s="1"/>
  <c r="AO480" i="15" s="1"/>
  <c r="AP480" i="15" s="1"/>
  <c r="AF431" i="15"/>
  <c r="AN431" i="15" s="1"/>
  <c r="AO431" i="15" s="1"/>
  <c r="AP431" i="15" s="1"/>
  <c r="AF801" i="15"/>
  <c r="AN801" i="15" s="1"/>
  <c r="AO801" i="15" s="1"/>
  <c r="AP801" i="15" s="1"/>
  <c r="AF968" i="15"/>
  <c r="AN968" i="15" s="1"/>
  <c r="AO968" i="15" s="1"/>
  <c r="AF860" i="15"/>
  <c r="AN860" i="15" s="1"/>
  <c r="AF33" i="15"/>
  <c r="AN33" i="15" s="1"/>
  <c r="AF436" i="15"/>
  <c r="AN436" i="15" s="1"/>
  <c r="AF687" i="15"/>
  <c r="AN687" i="15" s="1"/>
  <c r="AO687" i="15" s="1"/>
  <c r="L687" i="3" s="1"/>
  <c r="AF1054" i="15"/>
  <c r="AN1054" i="15" s="1"/>
  <c r="AO1054" i="15" s="1"/>
  <c r="Y1067" i="15"/>
  <c r="AL1067" i="15"/>
  <c r="X1067" i="15"/>
  <c r="AF659" i="15"/>
  <c r="AN659" i="15" s="1"/>
  <c r="AC1067" i="15"/>
  <c r="AF602" i="15"/>
  <c r="AN602" i="15" s="1"/>
  <c r="AO602" i="15" s="1"/>
  <c r="AF647" i="15"/>
  <c r="AN647" i="15" s="1"/>
  <c r="AF749" i="15"/>
  <c r="AN749" i="15" s="1"/>
  <c r="AO749" i="15" s="1"/>
  <c r="AF404" i="15"/>
  <c r="AN404" i="15" s="1"/>
  <c r="AO404" i="15" s="1"/>
  <c r="AF500" i="15"/>
  <c r="AN500" i="15" s="1"/>
  <c r="AO500" i="15" s="1"/>
  <c r="AP500" i="15" s="1"/>
  <c r="AF145" i="15"/>
  <c r="AN145" i="15" s="1"/>
  <c r="W1067" i="15"/>
  <c r="AF787" i="15"/>
  <c r="AN787" i="15" s="1"/>
  <c r="AF57" i="15"/>
  <c r="AN57" i="15" s="1"/>
  <c r="V1067" i="15"/>
  <c r="U1067" i="15"/>
  <c r="AF570" i="15"/>
  <c r="AN570" i="15" s="1"/>
  <c r="AO570" i="15" s="1"/>
  <c r="AF919" i="15"/>
  <c r="AN919" i="15" s="1"/>
  <c r="AO919" i="15" s="1"/>
  <c r="AP919" i="15" s="1"/>
  <c r="AF603" i="15"/>
  <c r="AN603" i="15" s="1"/>
  <c r="AO603" i="15" s="1"/>
  <c r="L603" i="3" s="1"/>
  <c r="M603" i="3" s="1"/>
  <c r="AF18" i="15"/>
  <c r="AN18" i="15" s="1"/>
  <c r="AO18" i="15" s="1"/>
  <c r="L18" i="3" s="1"/>
  <c r="M18" i="3" s="1"/>
  <c r="AF777" i="15"/>
  <c r="AN777" i="15" s="1"/>
  <c r="AA1067" i="15"/>
  <c r="AF131" i="15"/>
  <c r="AN131" i="15" s="1"/>
  <c r="AO131" i="15" s="1"/>
  <c r="AF983" i="15"/>
  <c r="AN983" i="15" s="1"/>
  <c r="AO983" i="15" s="1"/>
  <c r="AF902" i="15"/>
  <c r="AN902" i="15" s="1"/>
  <c r="AF383" i="15"/>
  <c r="AN383" i="15" s="1"/>
  <c r="AO383" i="15" s="1"/>
  <c r="L383" i="3" s="1"/>
  <c r="M383" i="3" s="1"/>
  <c r="AF327" i="15"/>
  <c r="AN327" i="15" s="1"/>
  <c r="AO327" i="15" s="1"/>
  <c r="AP327" i="15" s="1"/>
  <c r="AF473" i="15"/>
  <c r="AN473" i="15" s="1"/>
  <c r="AO473" i="15" s="1"/>
  <c r="L473" i="3" s="1"/>
  <c r="AF1057" i="15"/>
  <c r="AN1057" i="15" s="1"/>
  <c r="AO1057" i="15" s="1"/>
  <c r="AP1057" i="15" s="1"/>
  <c r="AF753" i="15"/>
  <c r="AN753" i="15" s="1"/>
  <c r="AF269" i="15"/>
  <c r="AN269" i="15" s="1"/>
  <c r="AF972" i="15"/>
  <c r="AN972" i="15" s="1"/>
  <c r="AO972" i="15" s="1"/>
  <c r="AF497" i="15"/>
  <c r="AN497" i="15" s="1"/>
  <c r="AF64" i="15"/>
  <c r="AN64" i="15" s="1"/>
  <c r="AO64" i="15" s="1"/>
  <c r="L64" i="3" s="1"/>
  <c r="AF628" i="15"/>
  <c r="AN628" i="15" s="1"/>
  <c r="AF678" i="15"/>
  <c r="AN678" i="15" s="1"/>
  <c r="AO678" i="15" s="1"/>
  <c r="L678" i="3" s="1"/>
  <c r="AF837" i="15"/>
  <c r="AN837" i="15" s="1"/>
  <c r="AF313" i="15"/>
  <c r="AN313" i="15" s="1"/>
  <c r="AO313" i="15" s="1"/>
  <c r="L313" i="3" s="1"/>
  <c r="AF506" i="15"/>
  <c r="AN506" i="15" s="1"/>
  <c r="AO506" i="15" s="1"/>
  <c r="AP506" i="15" s="1"/>
  <c r="AF136" i="15"/>
  <c r="AN136" i="15" s="1"/>
  <c r="AO136" i="15" s="1"/>
  <c r="L136" i="3" s="1"/>
  <c r="M136" i="3" s="1"/>
  <c r="AF609" i="15"/>
  <c r="AN609" i="15" s="1"/>
  <c r="AF344" i="15"/>
  <c r="AN344" i="15" s="1"/>
  <c r="AF666" i="15"/>
  <c r="AN666" i="15" s="1"/>
  <c r="AF424" i="15"/>
  <c r="AN424" i="15" s="1"/>
  <c r="AO424" i="15" s="1"/>
  <c r="AF583" i="15"/>
  <c r="AN583" i="15" s="1"/>
  <c r="AO583" i="15" s="1"/>
  <c r="L583" i="3" s="1"/>
  <c r="M583" i="3" s="1"/>
  <c r="AF833" i="15"/>
  <c r="AN833" i="15" s="1"/>
  <c r="AO833" i="15" s="1"/>
  <c r="AP833" i="15" s="1"/>
  <c r="AF133" i="15"/>
  <c r="AN133" i="15" s="1"/>
  <c r="AF260" i="15"/>
  <c r="AN260" i="15" s="1"/>
  <c r="AF929" i="15"/>
  <c r="AN929" i="15" s="1"/>
  <c r="AF883" i="15"/>
  <c r="AN883" i="15" s="1"/>
  <c r="AF1016" i="15"/>
  <c r="AN1016" i="15" s="1"/>
  <c r="AO1016" i="15" s="1"/>
  <c r="L1016" i="3" s="1"/>
  <c r="AF320" i="15"/>
  <c r="AN320" i="15" s="1"/>
  <c r="AF316" i="15"/>
  <c r="AN316" i="15" s="1"/>
  <c r="AF443" i="15"/>
  <c r="AN443" i="15" s="1"/>
  <c r="AF892" i="15"/>
  <c r="AN892" i="15" s="1"/>
  <c r="AF773" i="15"/>
  <c r="AN773" i="15" s="1"/>
  <c r="AF277" i="15"/>
  <c r="AN277" i="15" s="1"/>
  <c r="AF644" i="15"/>
  <c r="AN644" i="15" s="1"/>
  <c r="AF852" i="15"/>
  <c r="AN852" i="15" s="1"/>
  <c r="AF321" i="15"/>
  <c r="AN321" i="15" s="1"/>
  <c r="AO321" i="15" s="1"/>
  <c r="L321" i="3" s="1"/>
  <c r="AF993" i="15"/>
  <c r="AN993" i="15" s="1"/>
  <c r="AO993" i="15" s="1"/>
  <c r="AF660" i="15"/>
  <c r="AN660" i="15" s="1"/>
  <c r="AO660" i="15" s="1"/>
  <c r="L660" i="3" s="1"/>
  <c r="AF152" i="15"/>
  <c r="AN152" i="15" s="1"/>
  <c r="AO152" i="15" s="1"/>
  <c r="L152" i="3" s="1"/>
  <c r="M152" i="3" s="1"/>
  <c r="AF949" i="15"/>
  <c r="AN949" i="15" s="1"/>
  <c r="AO949" i="15" s="1"/>
  <c r="AF204" i="15"/>
  <c r="AN204" i="15" s="1"/>
  <c r="AO204" i="15" s="1"/>
  <c r="L204" i="3" s="1"/>
  <c r="AF548" i="15"/>
  <c r="AN548" i="15" s="1"/>
  <c r="AO548" i="15" s="1"/>
  <c r="AP548" i="15" s="1"/>
  <c r="AF200" i="15"/>
  <c r="AN200" i="15" s="1"/>
  <c r="AO200" i="15" s="1"/>
  <c r="AP200" i="15" s="1"/>
  <c r="AF391" i="15"/>
  <c r="AN391" i="15" s="1"/>
  <c r="AF758" i="15"/>
  <c r="AN758" i="15" s="1"/>
  <c r="AF751" i="15"/>
  <c r="AN751" i="15" s="1"/>
  <c r="AO751" i="15" s="1"/>
  <c r="L751" i="3" s="1"/>
  <c r="AF761" i="15"/>
  <c r="AN761" i="15" s="1"/>
  <c r="AF926" i="15"/>
  <c r="AN926" i="15" s="1"/>
  <c r="AF413" i="15"/>
  <c r="AN413" i="15" s="1"/>
  <c r="AF233" i="15"/>
  <c r="AN233" i="15" s="1"/>
  <c r="AF884" i="15"/>
  <c r="AN884" i="15" s="1"/>
  <c r="AO824" i="15"/>
  <c r="AF198" i="15"/>
  <c r="AN198" i="15" s="1"/>
  <c r="AO198" i="15" s="1"/>
  <c r="AF159" i="15"/>
  <c r="AN159" i="15" s="1"/>
  <c r="AF601" i="15"/>
  <c r="AN601" i="15" s="1"/>
  <c r="AO840" i="15"/>
  <c r="AP840" i="15" s="1"/>
  <c r="AF1058" i="15"/>
  <c r="AN1058" i="15" s="1"/>
  <c r="AF286" i="15"/>
  <c r="AN286" i="15" s="1"/>
  <c r="AF390" i="15"/>
  <c r="AN390" i="15" s="1"/>
  <c r="AF1049" i="15"/>
  <c r="AN1049" i="15" s="1"/>
  <c r="AF199" i="15"/>
  <c r="AN199" i="15" s="1"/>
  <c r="AF192" i="15"/>
  <c r="AN192" i="15" s="1"/>
  <c r="AO192" i="15" s="1"/>
  <c r="L192" i="3" s="1"/>
  <c r="AF428" i="15"/>
  <c r="AN428" i="15" s="1"/>
  <c r="AO428" i="15" s="1"/>
  <c r="L428" i="3" s="1"/>
  <c r="AF411" i="15"/>
  <c r="AN411" i="15" s="1"/>
  <c r="AO411" i="15" s="1"/>
  <c r="L411" i="3" s="1"/>
  <c r="M411" i="3" s="1"/>
  <c r="AF998" i="15"/>
  <c r="AN998" i="15" s="1"/>
  <c r="AO998" i="15" s="1"/>
  <c r="AF903" i="15"/>
  <c r="AN903" i="15" s="1"/>
  <c r="AO903" i="15" s="1"/>
  <c r="AF426" i="15"/>
  <c r="AN426" i="15" s="1"/>
  <c r="AF941" i="15"/>
  <c r="AN941" i="15" s="1"/>
  <c r="AO941" i="15" s="1"/>
  <c r="AF312" i="15"/>
  <c r="AN312" i="15" s="1"/>
  <c r="AF765" i="15"/>
  <c r="AN765" i="15" s="1"/>
  <c r="AO765" i="15" s="1"/>
  <c r="AP765" i="15" s="1"/>
  <c r="AF822" i="15"/>
  <c r="AN822" i="15" s="1"/>
  <c r="AO822" i="15" s="1"/>
  <c r="AF125" i="15"/>
  <c r="AN125" i="15" s="1"/>
  <c r="AO125" i="15" s="1"/>
  <c r="L125" i="3" s="1"/>
  <c r="AF762" i="15"/>
  <c r="AN762" i="15" s="1"/>
  <c r="AF636" i="15"/>
  <c r="AN636" i="15" s="1"/>
  <c r="AF155" i="15"/>
  <c r="AN155" i="15" s="1"/>
  <c r="AO155" i="15" s="1"/>
  <c r="L155" i="3" s="1"/>
  <c r="M155" i="3" s="1"/>
  <c r="AF680" i="15"/>
  <c r="AN680" i="15" s="1"/>
  <c r="AO680" i="15" s="1"/>
  <c r="AF608" i="15"/>
  <c r="AN608" i="15" s="1"/>
  <c r="AF472" i="15"/>
  <c r="AN472" i="15" s="1"/>
  <c r="AO472" i="15" s="1"/>
  <c r="AP472" i="15" s="1"/>
  <c r="AF336" i="15"/>
  <c r="AN336" i="15" s="1"/>
  <c r="AF359" i="15"/>
  <c r="AN359" i="15" s="1"/>
  <c r="AF887" i="15"/>
  <c r="AN887" i="15" s="1"/>
  <c r="AO887" i="15" s="1"/>
  <c r="L887" i="3" s="1"/>
  <c r="AF73" i="15"/>
  <c r="AN73" i="15" s="1"/>
  <c r="AF551" i="15"/>
  <c r="AN551" i="15" s="1"/>
  <c r="AO551" i="15" s="1"/>
  <c r="L551" i="3" s="1"/>
  <c r="AF921" i="15"/>
  <c r="AN921" i="15" s="1"/>
  <c r="AF416" i="15"/>
  <c r="AN416" i="15" s="1"/>
  <c r="AF664" i="15"/>
  <c r="AN664" i="15" s="1"/>
  <c r="AO664" i="15" s="1"/>
  <c r="AP664" i="15" s="1"/>
  <c r="AF913" i="15"/>
  <c r="AN913" i="15" s="1"/>
  <c r="AF369" i="15"/>
  <c r="AN369" i="15" s="1"/>
  <c r="AO369" i="15" s="1"/>
  <c r="AP369" i="15" s="1"/>
  <c r="AF373" i="15"/>
  <c r="AN373" i="15" s="1"/>
  <c r="AO373" i="15" s="1"/>
  <c r="L373" i="3" s="1"/>
  <c r="M373" i="3" s="1"/>
  <c r="AF844" i="15"/>
  <c r="AN844" i="15" s="1"/>
  <c r="AO844" i="15" s="1"/>
  <c r="AP844" i="15" s="1"/>
  <c r="AF612" i="15"/>
  <c r="AN612" i="15" s="1"/>
  <c r="AF870" i="15"/>
  <c r="AN870" i="15" s="1"/>
  <c r="AO870" i="15" s="1"/>
  <c r="AP870" i="15" s="1"/>
  <c r="AF68" i="15"/>
  <c r="AN68" i="15" s="1"/>
  <c r="AF108" i="15"/>
  <c r="AN108" i="15" s="1"/>
  <c r="AO108" i="15" s="1"/>
  <c r="AP108" i="15" s="1"/>
  <c r="AF338" i="15"/>
  <c r="AN338" i="15" s="1"/>
  <c r="AO338" i="15" s="1"/>
  <c r="L338" i="3" s="1"/>
  <c r="AF82" i="15"/>
  <c r="AN82" i="15" s="1"/>
  <c r="AO82" i="15" s="1"/>
  <c r="AF828" i="15"/>
  <c r="AN828" i="15" s="1"/>
  <c r="AF1029" i="15"/>
  <c r="AN1029" i="15" s="1"/>
  <c r="AF697" i="15"/>
  <c r="AN697" i="15" s="1"/>
  <c r="AF598" i="15"/>
  <c r="AN598" i="15" s="1"/>
  <c r="AO598" i="15" s="1"/>
  <c r="AF341" i="15"/>
  <c r="AN341" i="15" s="1"/>
  <c r="AF93" i="15"/>
  <c r="AN93" i="15" s="1"/>
  <c r="AO93" i="15" s="1"/>
  <c r="AF979" i="15"/>
  <c r="AN979" i="15" s="1"/>
  <c r="AF933" i="15"/>
  <c r="AN933" i="15" s="1"/>
  <c r="AF596" i="15"/>
  <c r="AN596" i="15" s="1"/>
  <c r="AO596" i="15" s="1"/>
  <c r="AP596" i="15" s="1"/>
  <c r="AF880" i="15"/>
  <c r="AN880" i="15" s="1"/>
  <c r="AO880" i="15" s="1"/>
  <c r="AP880" i="15" s="1"/>
  <c r="AF193" i="15"/>
  <c r="AN193" i="15" s="1"/>
  <c r="AO193" i="15" s="1"/>
  <c r="AF977" i="15"/>
  <c r="AN977" i="15" s="1"/>
  <c r="AF956" i="15"/>
  <c r="AN956" i="15" s="1"/>
  <c r="AO956" i="15" s="1"/>
  <c r="AF116" i="15"/>
  <c r="AN116" i="15" s="1"/>
  <c r="AF744" i="15"/>
  <c r="AN744" i="15" s="1"/>
  <c r="AO744" i="15" s="1"/>
  <c r="L744" i="3" s="1"/>
  <c r="M744" i="3" s="1"/>
  <c r="AF129" i="15"/>
  <c r="AN129" i="15" s="1"/>
  <c r="AF276" i="15"/>
  <c r="AN276" i="15" s="1"/>
  <c r="AO276" i="15" s="1"/>
  <c r="AF637" i="15"/>
  <c r="AN637" i="15" s="1"/>
  <c r="AF593" i="15"/>
  <c r="AN593" i="15" s="1"/>
  <c r="AF741" i="15"/>
  <c r="AN741" i="15" s="1"/>
  <c r="AO741" i="15" s="1"/>
  <c r="L741" i="3" s="1"/>
  <c r="AF385" i="15"/>
  <c r="AN385" i="15" s="1"/>
  <c r="AO385" i="15" s="1"/>
  <c r="AP385" i="15" s="1"/>
  <c r="AF847" i="15"/>
  <c r="AN847" i="15" s="1"/>
  <c r="AO847" i="15" s="1"/>
  <c r="AF245" i="15"/>
  <c r="AN245" i="15" s="1"/>
  <c r="AO245" i="15" s="1"/>
  <c r="AF484" i="15"/>
  <c r="AN484" i="15" s="1"/>
  <c r="AO484" i="15" s="1"/>
  <c r="L484" i="3" s="1"/>
  <c r="M484" i="3" s="1"/>
  <c r="AF740" i="15"/>
  <c r="AN740" i="15" s="1"/>
  <c r="AF180" i="15"/>
  <c r="AN180" i="15" s="1"/>
  <c r="AO180" i="15" s="1"/>
  <c r="AP180" i="15" s="1"/>
  <c r="AF584" i="15"/>
  <c r="AN584" i="15" s="1"/>
  <c r="AF184" i="15"/>
  <c r="AN184" i="15" s="1"/>
  <c r="AO184" i="15" s="1"/>
  <c r="AP184" i="15" s="1"/>
  <c r="AF936" i="15"/>
  <c r="AN936" i="15" s="1"/>
  <c r="AO936" i="15" s="1"/>
  <c r="AF565" i="15"/>
  <c r="AN565" i="15" s="1"/>
  <c r="AO565" i="15" s="1"/>
  <c r="AF56" i="15"/>
  <c r="AN56" i="15" s="1"/>
  <c r="AF1041" i="15"/>
  <c r="AN1041" i="15" s="1"/>
  <c r="AF890" i="15"/>
  <c r="AN890" i="15" s="1"/>
  <c r="AO890" i="15" s="1"/>
  <c r="AP890" i="15" s="1"/>
  <c r="AF465" i="15"/>
  <c r="AN465" i="15" s="1"/>
  <c r="AO465" i="15" s="1"/>
  <c r="L465" i="3" s="1"/>
  <c r="AF317" i="15"/>
  <c r="AN317" i="15" s="1"/>
  <c r="AF552" i="15"/>
  <c r="AN552" i="15" s="1"/>
  <c r="AO552" i="15" s="1"/>
  <c r="AP552" i="15" s="1"/>
  <c r="AF702" i="15"/>
  <c r="AN702" i="15" s="1"/>
  <c r="AO702" i="15" s="1"/>
  <c r="AP702" i="15" s="1"/>
  <c r="AF372" i="15"/>
  <c r="AN372" i="15" s="1"/>
  <c r="AO372" i="15" s="1"/>
  <c r="AP372" i="15" s="1"/>
  <c r="AF543" i="15"/>
  <c r="AN543" i="15" s="1"/>
  <c r="AF563" i="15"/>
  <c r="AN563" i="15" s="1"/>
  <c r="AF249" i="15"/>
  <c r="AN249" i="15" s="1"/>
  <c r="AF886" i="15"/>
  <c r="AN886" i="15" s="1"/>
  <c r="AO886" i="15" s="1"/>
  <c r="L886" i="3" s="1"/>
  <c r="M886" i="3" s="1"/>
  <c r="AF990" i="15"/>
  <c r="AN990" i="15" s="1"/>
  <c r="AF243" i="15"/>
  <c r="AN243" i="15" s="1"/>
  <c r="AF670" i="15"/>
  <c r="AN670" i="15" s="1"/>
  <c r="AO670" i="15" s="1"/>
  <c r="AF50" i="15"/>
  <c r="AN50" i="15" s="1"/>
  <c r="AF353" i="15"/>
  <c r="AN353" i="15" s="1"/>
  <c r="AO353" i="15" s="1"/>
  <c r="AF863" i="15"/>
  <c r="AN863" i="15" s="1"/>
  <c r="AO863" i="15" s="1"/>
  <c r="L863" i="3" s="1"/>
  <c r="AF388" i="15"/>
  <c r="AN388" i="15" s="1"/>
  <c r="AO388" i="15" s="1"/>
  <c r="AP388" i="15" s="1"/>
  <c r="AF296" i="15"/>
  <c r="AN296" i="15" s="1"/>
  <c r="AF692" i="15"/>
  <c r="AN692" i="15" s="1"/>
  <c r="AO692" i="15" s="1"/>
  <c r="AF156" i="15"/>
  <c r="AN156" i="15" s="1"/>
  <c r="AF141" i="15"/>
  <c r="AN141" i="15" s="1"/>
  <c r="AF722" i="15"/>
  <c r="AN722" i="15" s="1"/>
  <c r="AF222" i="15"/>
  <c r="AN222" i="15" s="1"/>
  <c r="AO222" i="15" s="1"/>
  <c r="L222" i="3" s="1"/>
  <c r="AF1027" i="15"/>
  <c r="AN1027" i="15" s="1"/>
  <c r="AF899" i="15"/>
  <c r="AN899" i="15" s="1"/>
  <c r="AO899" i="15" s="1"/>
  <c r="L899" i="3" s="1"/>
  <c r="AF935" i="15"/>
  <c r="AN935" i="15" s="1"/>
  <c r="AF525" i="15"/>
  <c r="AN525" i="15" s="1"/>
  <c r="AF652" i="15"/>
  <c r="AN652" i="15" s="1"/>
  <c r="AF288" i="15"/>
  <c r="AN288" i="15" s="1"/>
  <c r="AO288" i="15" s="1"/>
  <c r="L288" i="3" s="1"/>
  <c r="AF673" i="15"/>
  <c r="AN673" i="15" s="1"/>
  <c r="AO673" i="15" s="1"/>
  <c r="L673" i="3" s="1"/>
  <c r="M673" i="3" s="1"/>
  <c r="AF960" i="15"/>
  <c r="AN960" i="15" s="1"/>
  <c r="AF461" i="15"/>
  <c r="AN461" i="15" s="1"/>
  <c r="AO461" i="15" s="1"/>
  <c r="AF13" i="15"/>
  <c r="AN13" i="15" s="1"/>
  <c r="AF228" i="15"/>
  <c r="AN228" i="15" s="1"/>
  <c r="AO228" i="15" s="1"/>
  <c r="AP228" i="15" s="1"/>
  <c r="AF280" i="15"/>
  <c r="AN280" i="15" s="1"/>
  <c r="AO280" i="15" s="1"/>
  <c r="AF35" i="15"/>
  <c r="AN35" i="15" s="1"/>
  <c r="AO35" i="15" s="1"/>
  <c r="AF862" i="15"/>
  <c r="AN862" i="15" s="1"/>
  <c r="AF182" i="15"/>
  <c r="AN182" i="15" s="1"/>
  <c r="AO182" i="15" s="1"/>
  <c r="AF38" i="15"/>
  <c r="AN38" i="15" s="1"/>
  <c r="AF627" i="15"/>
  <c r="AN627" i="15" s="1"/>
  <c r="AF442" i="15"/>
  <c r="AN442" i="15" s="1"/>
  <c r="AO442" i="15" s="1"/>
  <c r="AP442" i="15" s="1"/>
  <c r="AF127" i="15"/>
  <c r="AN127" i="15" s="1"/>
  <c r="AF774" i="15"/>
  <c r="AN774" i="15" s="1"/>
  <c r="AF533" i="15"/>
  <c r="AN533" i="15" s="1"/>
  <c r="AO533" i="15" s="1"/>
  <c r="AF400" i="15"/>
  <c r="AN400" i="15" s="1"/>
  <c r="AO400" i="15" s="1"/>
  <c r="AF634" i="15"/>
  <c r="AN634" i="15" s="1"/>
  <c r="AO634" i="15" s="1"/>
  <c r="L634" i="3" s="1"/>
  <c r="AF1037" i="15"/>
  <c r="AN1037" i="15" s="1"/>
  <c r="AF262" i="15"/>
  <c r="AN262" i="15" s="1"/>
  <c r="AF209" i="15"/>
  <c r="AN209" i="15" s="1"/>
  <c r="AO209" i="15" s="1"/>
  <c r="L209" i="3" s="1"/>
  <c r="AF953" i="15"/>
  <c r="AN953" i="15" s="1"/>
  <c r="AO953" i="15" s="1"/>
  <c r="AF698" i="15"/>
  <c r="AN698" i="15" s="1"/>
  <c r="AO698" i="15" s="1"/>
  <c r="AF161" i="15"/>
  <c r="AN161" i="15" s="1"/>
  <c r="AF901" i="15"/>
  <c r="AN901" i="15" s="1"/>
  <c r="AO901" i="15" s="1"/>
  <c r="L901" i="3" s="1"/>
  <c r="AF889" i="15"/>
  <c r="AN889" i="15" s="1"/>
  <c r="AF394" i="15"/>
  <c r="AN394" i="15" s="1"/>
  <c r="AF154" i="15"/>
  <c r="AN154" i="15" s="1"/>
  <c r="AF285" i="15"/>
  <c r="AN285" i="15" s="1"/>
  <c r="U23" i="15"/>
  <c r="AF806" i="15"/>
  <c r="AN806" i="15" s="1"/>
  <c r="AF530" i="15"/>
  <c r="AN530" i="15" s="1"/>
  <c r="AO530" i="15" s="1"/>
  <c r="AF963" i="15"/>
  <c r="AN963" i="15" s="1"/>
  <c r="AO963" i="15" s="1"/>
  <c r="AF881" i="15"/>
  <c r="AN881" i="15" s="1"/>
  <c r="AO881" i="15" s="1"/>
  <c r="AP881" i="15" s="1"/>
  <c r="AF836" i="15"/>
  <c r="AN836" i="15" s="1"/>
  <c r="AF11" i="15"/>
  <c r="AN11" i="15" s="1"/>
  <c r="AF124" i="15"/>
  <c r="AN124" i="15" s="1"/>
  <c r="AF417" i="15"/>
  <c r="AN417" i="15" s="1"/>
  <c r="AF376" i="15"/>
  <c r="AN376" i="15" s="1"/>
  <c r="AO376" i="15" s="1"/>
  <c r="AF501" i="15"/>
  <c r="AN501" i="15" s="1"/>
  <c r="AO501" i="15" s="1"/>
  <c r="AF541" i="15"/>
  <c r="AN541" i="15" s="1"/>
  <c r="AO541" i="15" s="1"/>
  <c r="L541" i="3" s="1"/>
  <c r="AF232" i="15"/>
  <c r="AN232" i="15" s="1"/>
  <c r="AO232" i="15" s="1"/>
  <c r="AP232" i="15" s="1"/>
  <c r="AF1053" i="15"/>
  <c r="AN1053" i="15" s="1"/>
  <c r="AO1053" i="15" s="1"/>
  <c r="AP1053" i="15" s="1"/>
  <c r="AF912" i="15"/>
  <c r="AN912" i="15" s="1"/>
  <c r="AL1068" i="15"/>
  <c r="Y1068" i="15"/>
  <c r="AC1068" i="15"/>
  <c r="U1068" i="15"/>
  <c r="V1068" i="15"/>
  <c r="X1068" i="15"/>
  <c r="AA1068" i="15"/>
  <c r="W1068" i="15"/>
  <c r="AB1068" i="15"/>
  <c r="U1069" i="15"/>
  <c r="Y1069" i="15"/>
  <c r="AC1069" i="15"/>
  <c r="AL1069" i="15"/>
  <c r="AA1069" i="15"/>
  <c r="V1069" i="15"/>
  <c r="W1069" i="15"/>
  <c r="X1069" i="15"/>
  <c r="AB1069" i="15"/>
  <c r="AF224" i="15"/>
  <c r="AN224" i="15" s="1"/>
  <c r="AF553" i="15"/>
  <c r="AN553" i="15" s="1"/>
  <c r="AO553" i="15" s="1"/>
  <c r="AF667" i="15"/>
  <c r="AN667" i="15" s="1"/>
  <c r="AO667" i="15" s="1"/>
  <c r="L667" i="3" s="1"/>
  <c r="AF1028" i="15"/>
  <c r="AN1028" i="15" s="1"/>
  <c r="AF577" i="15"/>
  <c r="AN577" i="15" s="1"/>
  <c r="AF489" i="15"/>
  <c r="AN489" i="15" s="1"/>
  <c r="AO489" i="15" s="1"/>
  <c r="AF1020" i="15"/>
  <c r="AN1020" i="15" s="1"/>
  <c r="AF597" i="15"/>
  <c r="AN597" i="15" s="1"/>
  <c r="AF118" i="15"/>
  <c r="AN118" i="15" s="1"/>
  <c r="AO118" i="15" s="1"/>
  <c r="L118" i="3" s="1"/>
  <c r="AF592" i="15"/>
  <c r="AN592" i="15" s="1"/>
  <c r="AO592" i="15" s="1"/>
  <c r="AP592" i="15" s="1"/>
  <c r="AF859" i="15"/>
  <c r="AN859" i="15" s="1"/>
  <c r="AO859" i="15" s="1"/>
  <c r="AF536" i="15"/>
  <c r="AN536" i="15" s="1"/>
  <c r="AF324" i="15"/>
  <c r="AN324" i="15" s="1"/>
  <c r="AO324" i="15" s="1"/>
  <c r="L324" i="3" s="1"/>
  <c r="M324" i="3" s="1"/>
  <c r="AF29" i="15"/>
  <c r="AN29" i="15" s="1"/>
  <c r="AO29" i="15" s="1"/>
  <c r="AF981" i="15"/>
  <c r="AN981" i="15" s="1"/>
  <c r="AO981" i="15" s="1"/>
  <c r="AF721" i="15"/>
  <c r="AN721" i="15" s="1"/>
  <c r="AF213" i="15"/>
  <c r="AN213" i="15" s="1"/>
  <c r="AF802" i="15"/>
  <c r="AN802" i="15" s="1"/>
  <c r="AF214" i="15"/>
  <c r="AN214" i="15" s="1"/>
  <c r="AF272" i="15"/>
  <c r="AN272" i="15" s="1"/>
  <c r="AO272" i="15" s="1"/>
  <c r="L272" i="3" s="1"/>
  <c r="AF220" i="15"/>
  <c r="AN220" i="15" s="1"/>
  <c r="AF641" i="15"/>
  <c r="AN641" i="15" s="1"/>
  <c r="AO641" i="15" s="1"/>
  <c r="AF221" i="15"/>
  <c r="AN221" i="15" s="1"/>
  <c r="AO221" i="15" s="1"/>
  <c r="L221" i="3" s="1"/>
  <c r="AF148" i="15"/>
  <c r="AN148" i="15" s="1"/>
  <c r="AO148" i="15" s="1"/>
  <c r="L148" i="3" s="1"/>
  <c r="M148" i="3" s="1"/>
  <c r="AF820" i="15"/>
  <c r="AN820" i="15" s="1"/>
  <c r="AF357" i="15"/>
  <c r="AN357" i="15" s="1"/>
  <c r="AF340" i="15"/>
  <c r="AN340" i="15" s="1"/>
  <c r="AO340" i="15" s="1"/>
  <c r="AF52" i="15"/>
  <c r="AN52" i="15" s="1"/>
  <c r="AO52" i="15" s="1"/>
  <c r="AP52" i="15" s="1"/>
  <c r="AF444" i="15"/>
  <c r="AN444" i="15" s="1"/>
  <c r="AF561" i="15"/>
  <c r="AN561" i="15" s="1"/>
  <c r="AO561" i="15" s="1"/>
  <c r="L561" i="3" s="1"/>
  <c r="AF1015" i="15"/>
  <c r="AN1015" i="15" s="1"/>
  <c r="AO1015" i="15" s="1"/>
  <c r="L1015" i="3" s="1"/>
  <c r="AF314" i="15"/>
  <c r="AN314" i="15" s="1"/>
  <c r="AF349" i="15"/>
  <c r="AN349" i="15" s="1"/>
  <c r="AF973" i="15"/>
  <c r="AN973" i="15" s="1"/>
  <c r="AO973" i="15" s="1"/>
  <c r="AF345" i="15"/>
  <c r="AN345" i="15" s="1"/>
  <c r="AO345" i="15" s="1"/>
  <c r="AF677" i="15"/>
  <c r="AN677" i="15" s="1"/>
  <c r="AF1030" i="15"/>
  <c r="AN1030" i="15" s="1"/>
  <c r="AF509" i="15"/>
  <c r="AN509" i="15" s="1"/>
  <c r="AF257" i="15"/>
  <c r="AN257" i="15" s="1"/>
  <c r="AO257" i="15" s="1"/>
  <c r="AP257" i="15" s="1"/>
  <c r="AF380" i="15"/>
  <c r="AN380" i="15" s="1"/>
  <c r="AO380" i="15" s="1"/>
  <c r="L380" i="3" s="1"/>
  <c r="M380" i="3" s="1"/>
  <c r="AF253" i="15"/>
  <c r="AN253" i="15" s="1"/>
  <c r="AO253" i="15" s="1"/>
  <c r="AF589" i="15"/>
  <c r="AN589" i="15" s="1"/>
  <c r="AO589" i="15" s="1"/>
  <c r="AP589" i="15" s="1"/>
  <c r="AF281" i="15"/>
  <c r="AN281" i="15" s="1"/>
  <c r="AO281" i="15" s="1"/>
  <c r="AP281" i="15" s="1"/>
  <c r="AF469" i="15"/>
  <c r="AN469" i="15" s="1"/>
  <c r="AF166" i="15"/>
  <c r="AN166" i="15" s="1"/>
  <c r="AO166" i="15" s="1"/>
  <c r="AF468" i="15"/>
  <c r="AN468" i="15" s="1"/>
  <c r="AF134" i="15"/>
  <c r="AN134" i="15" s="1"/>
  <c r="AF392" i="15"/>
  <c r="AN392" i="15" s="1"/>
  <c r="AO392" i="15" s="1"/>
  <c r="L392" i="3" s="1"/>
  <c r="M392" i="3" s="1"/>
  <c r="AF128" i="15"/>
  <c r="AN128" i="15" s="1"/>
  <c r="AO128" i="15" s="1"/>
  <c r="AF896" i="15"/>
  <c r="AN896" i="15" s="1"/>
  <c r="AO896" i="15" s="1"/>
  <c r="AP896" i="15" s="1"/>
  <c r="AF273" i="15"/>
  <c r="AN273" i="15" s="1"/>
  <c r="AO273" i="15" s="1"/>
  <c r="AP273" i="15" s="1"/>
  <c r="AF693" i="15"/>
  <c r="AN693" i="15" s="1"/>
  <c r="AO693" i="15" s="1"/>
  <c r="L693" i="3" s="1"/>
  <c r="AF932" i="15"/>
  <c r="AN932" i="15" s="1"/>
  <c r="AF950" i="15"/>
  <c r="AN950" i="15" s="1"/>
  <c r="AO950" i="15" s="1"/>
  <c r="AF456" i="15"/>
  <c r="AN456" i="15" s="1"/>
  <c r="AF539" i="15"/>
  <c r="AN539" i="15" s="1"/>
  <c r="AF236" i="15"/>
  <c r="AN236" i="15" s="1"/>
  <c r="AO236" i="15" s="1"/>
  <c r="L236" i="3" s="1"/>
  <c r="M236" i="3" s="1"/>
  <c r="AF401" i="15"/>
  <c r="AN401" i="15" s="1"/>
  <c r="AF175" i="15"/>
  <c r="AN175" i="15" s="1"/>
  <c r="AF1046" i="15"/>
  <c r="AN1046" i="15" s="1"/>
  <c r="AO1046" i="15" s="1"/>
  <c r="AP1046" i="15" s="1"/>
  <c r="AF425" i="15"/>
  <c r="AN425" i="15" s="1"/>
  <c r="AF813" i="15"/>
  <c r="AN813" i="15" s="1"/>
  <c r="AO813" i="15" s="1"/>
  <c r="AP813" i="15" s="1"/>
  <c r="AF217" i="15"/>
  <c r="AN217" i="15" s="1"/>
  <c r="AO217" i="15" s="1"/>
  <c r="L217" i="3" s="1"/>
  <c r="AF764" i="15"/>
  <c r="AN764" i="15" s="1"/>
  <c r="AF164" i="15"/>
  <c r="AN164" i="15" s="1"/>
  <c r="AF410" i="15"/>
  <c r="AN410" i="15" s="1"/>
  <c r="AO410" i="15" s="1"/>
  <c r="L410" i="3" s="1"/>
  <c r="AF640" i="15"/>
  <c r="AN640" i="15" s="1"/>
  <c r="AF897" i="15"/>
  <c r="AN897" i="15" s="1"/>
  <c r="AO897" i="15" s="1"/>
  <c r="L897" i="3" s="1"/>
  <c r="M897" i="3" s="1"/>
  <c r="AF681" i="15"/>
  <c r="AN681" i="15" s="1"/>
  <c r="AO681" i="15" s="1"/>
  <c r="L681" i="3" s="1"/>
  <c r="AF604" i="15"/>
  <c r="AN604" i="15" s="1"/>
  <c r="AF361" i="15"/>
  <c r="AN361" i="15" s="1"/>
  <c r="AF40" i="15"/>
  <c r="AN40" i="15" s="1"/>
  <c r="AO40" i="15" s="1"/>
  <c r="AF585" i="15"/>
  <c r="AN585" i="15" s="1"/>
  <c r="AF405" i="15"/>
  <c r="AN405" i="15" s="1"/>
  <c r="AF358" i="15"/>
  <c r="AN358" i="15" s="1"/>
  <c r="AO358" i="15" s="1"/>
  <c r="AF297" i="15"/>
  <c r="AN297" i="15" s="1"/>
  <c r="AO297" i="15" s="1"/>
  <c r="AF121" i="15"/>
  <c r="AN121" i="15" s="1"/>
  <c r="AF736" i="15"/>
  <c r="AN736" i="15" s="1"/>
  <c r="AF864" i="15"/>
  <c r="AN864" i="15" s="1"/>
  <c r="AO864" i="15" s="1"/>
  <c r="AP864" i="15" s="1"/>
  <c r="AF28" i="15"/>
  <c r="AN28" i="15" s="1"/>
  <c r="AF851" i="15"/>
  <c r="AN851" i="15" s="1"/>
  <c r="AL23" i="15"/>
  <c r="Y23" i="15"/>
  <c r="X23" i="15"/>
  <c r="AF1060" i="15"/>
  <c r="AN1060" i="15" s="1"/>
  <c r="AF318" i="15"/>
  <c r="AN318" i="15" s="1"/>
  <c r="AO318" i="15" s="1"/>
  <c r="V23" i="15"/>
  <c r="AF798" i="15"/>
  <c r="AN798" i="15" s="1"/>
  <c r="AA23" i="15"/>
  <c r="AC23" i="15"/>
  <c r="AF858" i="15"/>
  <c r="AN858" i="15" s="1"/>
  <c r="AF453" i="15"/>
  <c r="AN453" i="15" s="1"/>
  <c r="AO453" i="15" s="1"/>
  <c r="AB23" i="15"/>
  <c r="AF999" i="15"/>
  <c r="AN999" i="15" s="1"/>
  <c r="AO999" i="15" s="1"/>
  <c r="L492" i="3"/>
  <c r="M492" i="3" s="1"/>
  <c r="AF167" i="15"/>
  <c r="AN167" i="15" s="1"/>
  <c r="AO167" i="15" s="1"/>
  <c r="AF775" i="15"/>
  <c r="AN775" i="15" s="1"/>
  <c r="AF961" i="15"/>
  <c r="AN961" i="15" s="1"/>
  <c r="AF727" i="15"/>
  <c r="AN727" i="15" s="1"/>
  <c r="AO727" i="15" s="1"/>
  <c r="AF471" i="15"/>
  <c r="AN471" i="15" s="1"/>
  <c r="AO471" i="15" s="1"/>
  <c r="AF97" i="15"/>
  <c r="AN97" i="15" s="1"/>
  <c r="AF330" i="15"/>
  <c r="AN330" i="15" s="1"/>
  <c r="AF85" i="15"/>
  <c r="AN85" i="15" s="1"/>
  <c r="AF505" i="15"/>
  <c r="AN505" i="15" s="1"/>
  <c r="AF574" i="15"/>
  <c r="AN574" i="15" s="1"/>
  <c r="AO574" i="15" s="1"/>
  <c r="AF446" i="15"/>
  <c r="AN446" i="15" s="1"/>
  <c r="AF879" i="15"/>
  <c r="AN879" i="15" s="1"/>
  <c r="AF566" i="15"/>
  <c r="AN566" i="15" s="1"/>
  <c r="AO566" i="15" s="1"/>
  <c r="AF711" i="15"/>
  <c r="AN711" i="15" s="1"/>
  <c r="AF59" i="15"/>
  <c r="AN59" i="15" s="1"/>
  <c r="AO59" i="15" s="1"/>
  <c r="AF103" i="15"/>
  <c r="AN103" i="15" s="1"/>
  <c r="AF326" i="15"/>
  <c r="AN326" i="15" s="1"/>
  <c r="AF74" i="15"/>
  <c r="AN74" i="15" s="1"/>
  <c r="AO74" i="15" s="1"/>
  <c r="AF487" i="15"/>
  <c r="AN487" i="15" s="1"/>
  <c r="AO487" i="15" s="1"/>
  <c r="L487" i="3" s="1"/>
  <c r="AF639" i="15"/>
  <c r="AN639" i="15" s="1"/>
  <c r="AO639" i="15" s="1"/>
  <c r="AF109" i="15"/>
  <c r="AN109" i="15" s="1"/>
  <c r="AO109" i="15" s="1"/>
  <c r="AP109" i="15" s="1"/>
  <c r="AF370" i="15"/>
  <c r="AN370" i="15" s="1"/>
  <c r="AF931" i="15"/>
  <c r="AN931" i="15" s="1"/>
  <c r="AF663" i="15"/>
  <c r="AN663" i="15" s="1"/>
  <c r="AO663" i="15" s="1"/>
  <c r="L663" i="3" s="1"/>
  <c r="AF646" i="15"/>
  <c r="AN646" i="15" s="1"/>
  <c r="AF955" i="15"/>
  <c r="AN955" i="15" s="1"/>
  <c r="AO955" i="15" s="1"/>
  <c r="AF335" i="15"/>
  <c r="AN335" i="15" s="1"/>
  <c r="AO335" i="15" s="1"/>
  <c r="AP335" i="15" s="1"/>
  <c r="AF849" i="15"/>
  <c r="AN849" i="15" s="1"/>
  <c r="AO849" i="15" s="1"/>
  <c r="L849" i="3" s="1"/>
  <c r="M849" i="3" s="1"/>
  <c r="AF67" i="15"/>
  <c r="AN67" i="15" s="1"/>
  <c r="AO67" i="15" s="1"/>
  <c r="AF934" i="15"/>
  <c r="AN934" i="15" s="1"/>
  <c r="AO934" i="15" s="1"/>
  <c r="AF575" i="15"/>
  <c r="AN575" i="15" s="1"/>
  <c r="AO575" i="15" s="1"/>
  <c r="AP575" i="15" s="1"/>
  <c r="AF1045" i="15"/>
  <c r="AN1045" i="15" s="1"/>
  <c r="AF41" i="15"/>
  <c r="AN41" i="15" s="1"/>
  <c r="AF278" i="15"/>
  <c r="AN278" i="15" s="1"/>
  <c r="AO278" i="15" s="1"/>
  <c r="L278" i="3" s="1"/>
  <c r="AF374" i="15"/>
  <c r="AN374" i="15" s="1"/>
  <c r="AF191" i="15"/>
  <c r="AN191" i="15" s="1"/>
  <c r="AO191" i="15" s="1"/>
  <c r="L191" i="3" s="1"/>
  <c r="AF179" i="15"/>
  <c r="AN179" i="15" s="1"/>
  <c r="AF748" i="15"/>
  <c r="AN748" i="15" s="1"/>
  <c r="AO748" i="15" s="1"/>
  <c r="L748" i="3" s="1"/>
  <c r="M748" i="3" s="1"/>
  <c r="AF393" i="15"/>
  <c r="AN393" i="15" s="1"/>
  <c r="AO393" i="15" s="1"/>
  <c r="L393" i="3" s="1"/>
  <c r="M393" i="3" s="1"/>
  <c r="AF252" i="15"/>
  <c r="AN252" i="15" s="1"/>
  <c r="AO252" i="15" s="1"/>
  <c r="AF793" i="15"/>
  <c r="AN793" i="15" s="1"/>
  <c r="AO793" i="15" s="1"/>
  <c r="L793" i="3" s="1"/>
  <c r="M793" i="3" s="1"/>
  <c r="AF817" i="15"/>
  <c r="AN817" i="15" s="1"/>
  <c r="AO817" i="15" s="1"/>
  <c r="AF1034" i="15"/>
  <c r="AN1034" i="15" s="1"/>
  <c r="AF618" i="15"/>
  <c r="AN618" i="15" s="1"/>
  <c r="AF55" i="15"/>
  <c r="AN55" i="15" s="1"/>
  <c r="AF917" i="15"/>
  <c r="AN917" i="15" s="1"/>
  <c r="AF39" i="15"/>
  <c r="AN39" i="15" s="1"/>
  <c r="AF1023" i="15"/>
  <c r="AN1023" i="15" s="1"/>
  <c r="AF507" i="15"/>
  <c r="AN507" i="15" s="1"/>
  <c r="AF251" i="15"/>
  <c r="AN251" i="15" s="1"/>
  <c r="AF839" i="15"/>
  <c r="AN839" i="15" s="1"/>
  <c r="AF162" i="15"/>
  <c r="AN162" i="15" s="1"/>
  <c r="AF746" i="15"/>
  <c r="AN746" i="15" s="1"/>
  <c r="AO746" i="15" s="1"/>
  <c r="L746" i="3" s="1"/>
  <c r="AF49" i="15"/>
  <c r="AN49" i="15" s="1"/>
  <c r="AO49" i="15" s="1"/>
  <c r="L49" i="3" s="1"/>
  <c r="AF850" i="15"/>
  <c r="AN850" i="15" s="1"/>
  <c r="AO850" i="15" s="1"/>
  <c r="AF914" i="15"/>
  <c r="AN914" i="15" s="1"/>
  <c r="AO914" i="15" s="1"/>
  <c r="AF742" i="15"/>
  <c r="AN742" i="15" s="1"/>
  <c r="AF651" i="15"/>
  <c r="AN651" i="15" s="1"/>
  <c r="AO651" i="15" s="1"/>
  <c r="AF523" i="15"/>
  <c r="AN523" i="15" s="1"/>
  <c r="AO523" i="15" s="1"/>
  <c r="L523" i="3" s="1"/>
  <c r="AF395" i="15"/>
  <c r="AN395" i="15" s="1"/>
  <c r="AO395" i="15" s="1"/>
  <c r="AP395" i="15" s="1"/>
  <c r="AF267" i="15"/>
  <c r="AN267" i="15" s="1"/>
  <c r="AO267" i="15" s="1"/>
  <c r="AF139" i="15"/>
  <c r="AN139" i="15" s="1"/>
  <c r="AO139" i="15" s="1"/>
  <c r="AF871" i="15"/>
  <c r="AN871" i="15" s="1"/>
  <c r="AO871" i="15" s="1"/>
  <c r="AF755" i="15"/>
  <c r="AN755" i="15" s="1"/>
  <c r="AO755" i="15" s="1"/>
  <c r="L755" i="3" s="1"/>
  <c r="M755" i="3" s="1"/>
  <c r="AF115" i="15"/>
  <c r="AN115" i="15" s="1"/>
  <c r="AF66" i="15"/>
  <c r="AN66" i="15" s="1"/>
  <c r="AF915" i="15"/>
  <c r="AN915" i="15" s="1"/>
  <c r="AO915" i="15" s="1"/>
  <c r="AP915" i="15" s="1"/>
  <c r="AF295" i="15"/>
  <c r="AN295" i="15" s="1"/>
  <c r="AF423" i="15"/>
  <c r="AN423" i="15" s="1"/>
  <c r="AF557" i="15"/>
  <c r="AN557" i="15" s="1"/>
  <c r="AF909" i="15"/>
  <c r="AN909" i="15" s="1"/>
  <c r="AF455" i="15"/>
  <c r="AN455" i="15" s="1"/>
  <c r="AF365" i="15"/>
  <c r="AN365" i="15" s="1"/>
  <c r="AF826" i="15"/>
  <c r="AN826" i="15" s="1"/>
  <c r="AO826" i="15" s="1"/>
  <c r="L826" i="3" s="1"/>
  <c r="AF22" i="15"/>
  <c r="AN22" i="15" s="1"/>
  <c r="AF587" i="15"/>
  <c r="AN587" i="15" s="1"/>
  <c r="AO587" i="15" s="1"/>
  <c r="AF203" i="15"/>
  <c r="AN203" i="15" s="1"/>
  <c r="AO203" i="15" s="1"/>
  <c r="L203" i="3" s="1"/>
  <c r="AF190" i="15"/>
  <c r="AN190" i="15" s="1"/>
  <c r="AO190" i="15" s="1"/>
  <c r="L190" i="3" s="1"/>
  <c r="AF739" i="15"/>
  <c r="AN739" i="15" s="1"/>
  <c r="AO739" i="15" s="1"/>
  <c r="AF611" i="15"/>
  <c r="AN611" i="15" s="1"/>
  <c r="AO611" i="15" s="1"/>
  <c r="L611" i="3" s="1"/>
  <c r="M611" i="3" s="1"/>
  <c r="AF483" i="15"/>
  <c r="AN483" i="15" s="1"/>
  <c r="AO483" i="15" s="1"/>
  <c r="AF355" i="15"/>
  <c r="AN355" i="15" s="1"/>
  <c r="AO355" i="15" s="1"/>
  <c r="L355" i="3" s="1"/>
  <c r="AF227" i="15"/>
  <c r="AN227" i="15" s="1"/>
  <c r="AO227" i="15" s="1"/>
  <c r="AP227" i="15" s="1"/>
  <c r="AF99" i="15"/>
  <c r="AN99" i="15" s="1"/>
  <c r="AF829" i="15"/>
  <c r="AN829" i="15" s="1"/>
  <c r="AO829" i="15" s="1"/>
  <c r="AF1059" i="15"/>
  <c r="AN1059" i="15" s="1"/>
  <c r="AF150" i="15"/>
  <c r="AN150" i="15" s="1"/>
  <c r="AO150" i="15" s="1"/>
  <c r="AF684" i="15"/>
  <c r="AN684" i="15" s="1"/>
  <c r="AO684" i="15" s="1"/>
  <c r="AF1042" i="15"/>
  <c r="AN1042" i="15" s="1"/>
  <c r="AO1042" i="15" s="1"/>
  <c r="AF334" i="15"/>
  <c r="AN334" i="15" s="1"/>
  <c r="AO334" i="15" s="1"/>
  <c r="AF120" i="15"/>
  <c r="AN120" i="15" s="1"/>
  <c r="AF1024" i="15"/>
  <c r="AN1024" i="15" s="1"/>
  <c r="AF560" i="15"/>
  <c r="AN560" i="15" s="1"/>
  <c r="AF240" i="15"/>
  <c r="AN240" i="15" s="1"/>
  <c r="AF332" i="15"/>
  <c r="AN332" i="15" s="1"/>
  <c r="AF368" i="15"/>
  <c r="AN368" i="15" s="1"/>
  <c r="AF168" i="15"/>
  <c r="AN168" i="15" s="1"/>
  <c r="AO168" i="15" s="1"/>
  <c r="AF865" i="15"/>
  <c r="AN865" i="15" s="1"/>
  <c r="AO865" i="15" s="1"/>
  <c r="AP865" i="15" s="1"/>
  <c r="AF835" i="15"/>
  <c r="AN835" i="15" s="1"/>
  <c r="AO835" i="15" s="1"/>
  <c r="L835" i="3" s="1"/>
  <c r="AF823" i="15"/>
  <c r="AN823" i="15" s="1"/>
  <c r="AO823" i="15" s="1"/>
  <c r="L823" i="3" s="1"/>
  <c r="AF719" i="15"/>
  <c r="AN719" i="15" s="1"/>
  <c r="AO719" i="15" s="1"/>
  <c r="AF854" i="15"/>
  <c r="AN854" i="15" s="1"/>
  <c r="AF65" i="15"/>
  <c r="AN65" i="15" s="1"/>
  <c r="AO65" i="15" s="1"/>
  <c r="L65" i="3" s="1"/>
  <c r="AF730" i="15"/>
  <c r="AN730" i="15" s="1"/>
  <c r="AO730" i="15" s="1"/>
  <c r="L730" i="3" s="1"/>
  <c r="M730" i="3" s="1"/>
  <c r="AF61" i="15"/>
  <c r="AN61" i="15" s="1"/>
  <c r="AO61" i="15" s="1"/>
  <c r="AF726" i="15"/>
  <c r="AN726" i="15" s="1"/>
  <c r="AO726" i="15" s="1"/>
  <c r="AP726" i="15" s="1"/>
  <c r="AF223" i="15"/>
  <c r="AN223" i="15" s="1"/>
  <c r="AF922" i="15"/>
  <c r="AN922" i="15" s="1"/>
  <c r="AF538" i="15"/>
  <c r="AN538" i="15" s="1"/>
  <c r="AO538" i="15" s="1"/>
  <c r="AF918" i="15"/>
  <c r="AN918" i="15" s="1"/>
  <c r="AO918" i="15" s="1"/>
  <c r="AF607" i="15"/>
  <c r="AN607" i="15" s="1"/>
  <c r="AO607" i="15" s="1"/>
  <c r="L607" i="3" s="1"/>
  <c r="M607" i="3" s="1"/>
  <c r="AF519" i="15"/>
  <c r="AN519" i="15" s="1"/>
  <c r="AO519" i="15" s="1"/>
  <c r="L519" i="3" s="1"/>
  <c r="AF794" i="15"/>
  <c r="AN794" i="15" s="1"/>
  <c r="AF26" i="15"/>
  <c r="AN26" i="15" s="1"/>
  <c r="AO26" i="15" s="1"/>
  <c r="AF792" i="15"/>
  <c r="AN792" i="15" s="1"/>
  <c r="AO792" i="15" s="1"/>
  <c r="L792" i="3" s="1"/>
  <c r="AF700" i="15"/>
  <c r="AN700" i="15" s="1"/>
  <c r="AO700" i="15" s="1"/>
  <c r="L700" i="3" s="1"/>
  <c r="M700" i="3" s="1"/>
  <c r="AF510" i="15"/>
  <c r="AN510" i="15" s="1"/>
  <c r="AF382" i="15"/>
  <c r="AN382" i="15" s="1"/>
  <c r="AF943" i="15"/>
  <c r="AN943" i="15" s="1"/>
  <c r="AO943" i="15" s="1"/>
  <c r="AF71" i="15"/>
  <c r="AN71" i="15" s="1"/>
  <c r="AF1047" i="15"/>
  <c r="AN1047" i="15" s="1"/>
  <c r="AO1047" i="15" s="1"/>
  <c r="AF825" i="15"/>
  <c r="AN825" i="15" s="1"/>
  <c r="AO825" i="15" s="1"/>
  <c r="AF347" i="15"/>
  <c r="AN347" i="15" s="1"/>
  <c r="AF91" i="15"/>
  <c r="AN91" i="15" s="1"/>
  <c r="AF818" i="15"/>
  <c r="AN818" i="15" s="1"/>
  <c r="AF202" i="15"/>
  <c r="AN202" i="15" s="1"/>
  <c r="AO202" i="15" s="1"/>
  <c r="AP202" i="15" s="1"/>
  <c r="AF807" i="15"/>
  <c r="AN807" i="15" s="1"/>
  <c r="AO807" i="15" s="1"/>
  <c r="AF283" i="15"/>
  <c r="AN283" i="15" s="1"/>
  <c r="AO283" i="15" s="1"/>
  <c r="AF290" i="15"/>
  <c r="AN290" i="15" s="1"/>
  <c r="AO290" i="15" s="1"/>
  <c r="L290" i="3" s="1"/>
  <c r="AF135" i="15"/>
  <c r="AN135" i="15" s="1"/>
  <c r="AF447" i="15"/>
  <c r="AN447" i="15" s="1"/>
  <c r="AO447" i="15" s="1"/>
  <c r="L447" i="3" s="1"/>
  <c r="M447" i="3" s="1"/>
  <c r="AF351" i="15"/>
  <c r="AN351" i="15" s="1"/>
  <c r="AO351" i="15" s="1"/>
  <c r="L351" i="3" s="1"/>
  <c r="AF785" i="15"/>
  <c r="AN785" i="15" s="1"/>
  <c r="AF181" i="15"/>
  <c r="AN181" i="15" s="1"/>
  <c r="AO181" i="15" s="1"/>
  <c r="AF282" i="15"/>
  <c r="AN282" i="15" s="1"/>
  <c r="AF967" i="15"/>
  <c r="AN967" i="15" s="1"/>
  <c r="AF606" i="15"/>
  <c r="AN606" i="15" s="1"/>
  <c r="AO606" i="15" s="1"/>
  <c r="L606" i="3" s="1"/>
  <c r="M606" i="3" s="1"/>
  <c r="AF478" i="15"/>
  <c r="AN478" i="15" s="1"/>
  <c r="AO478" i="15" s="1"/>
  <c r="AF1039" i="15"/>
  <c r="AN1039" i="15" s="1"/>
  <c r="AF911" i="15"/>
  <c r="AN911" i="15" s="1"/>
  <c r="AO911" i="15" s="1"/>
  <c r="L911" i="3" s="1"/>
  <c r="AF853" i="15"/>
  <c r="AN853" i="15" s="1"/>
  <c r="AO853" i="15" s="1"/>
  <c r="AF496" i="15"/>
  <c r="AN496" i="15" s="1"/>
  <c r="AO496" i="15" s="1"/>
  <c r="L496" i="3" s="1"/>
  <c r="M496" i="3" s="1"/>
  <c r="AF970" i="15"/>
  <c r="AN970" i="15" s="1"/>
  <c r="AO970" i="15" s="1"/>
  <c r="AF958" i="15"/>
  <c r="AN958" i="15" s="1"/>
  <c r="AF94" i="15"/>
  <c r="AN94" i="15" s="1"/>
  <c r="AF387" i="15"/>
  <c r="AN387" i="15" s="1"/>
  <c r="AO387" i="15" s="1"/>
  <c r="L387" i="3" s="1"/>
  <c r="M387" i="3" s="1"/>
  <c r="AF259" i="15"/>
  <c r="AN259" i="15" s="1"/>
  <c r="AO259" i="15" s="1"/>
  <c r="L259" i="3" s="1"/>
  <c r="M259" i="3" s="1"/>
  <c r="AF841" i="15"/>
  <c r="AN841" i="15" s="1"/>
  <c r="AO841" i="15" s="1"/>
  <c r="AF550" i="15"/>
  <c r="AN550" i="15" s="1"/>
  <c r="AO550" i="15" s="1"/>
  <c r="AF422" i="15"/>
  <c r="AN422" i="15" s="1"/>
  <c r="AO422" i="15" s="1"/>
  <c r="L422" i="3" s="1"/>
  <c r="AF830" i="15"/>
  <c r="AN830" i="15" s="1"/>
  <c r="AO830" i="15" s="1"/>
  <c r="AF339" i="15"/>
  <c r="AN339" i="15" s="1"/>
  <c r="AO339" i="15" s="1"/>
  <c r="AF845" i="15"/>
  <c r="AN845" i="15" s="1"/>
  <c r="AF170" i="15"/>
  <c r="AN170" i="15" s="1"/>
  <c r="AO170" i="15" s="1"/>
  <c r="AF1063" i="15"/>
  <c r="AN1063" i="15" s="1"/>
  <c r="AO1063" i="15" s="1"/>
  <c r="L1063" i="3" s="1"/>
  <c r="AF699" i="15"/>
  <c r="AN699" i="15" s="1"/>
  <c r="AF187" i="15"/>
  <c r="AN187" i="15" s="1"/>
  <c r="AF1018" i="15"/>
  <c r="AN1018" i="15" s="1"/>
  <c r="AO1018" i="15" s="1"/>
  <c r="AF246" i="15"/>
  <c r="AN246" i="15" s="1"/>
  <c r="AF838" i="15"/>
  <c r="AN838" i="15" s="1"/>
  <c r="AO838" i="15" s="1"/>
  <c r="L838" i="3" s="1"/>
  <c r="M838" i="3" s="1"/>
  <c r="AF309" i="15"/>
  <c r="AN309" i="15" s="1"/>
  <c r="AO309" i="15" s="1"/>
  <c r="AF343" i="15"/>
  <c r="AN343" i="15" s="1"/>
  <c r="AF342" i="15"/>
  <c r="AN342" i="15" s="1"/>
  <c r="AO342" i="15" s="1"/>
  <c r="L342" i="3" s="1"/>
  <c r="AF803" i="15"/>
  <c r="AN803" i="15" s="1"/>
  <c r="AF894" i="15"/>
  <c r="AN894" i="15" s="1"/>
  <c r="AF122" i="15"/>
  <c r="AN122" i="15" s="1"/>
  <c r="AF542" i="15"/>
  <c r="AN542" i="15" s="1"/>
  <c r="AO542" i="15" s="1"/>
  <c r="AF414" i="15"/>
  <c r="AN414" i="15" s="1"/>
  <c r="AF274" i="15"/>
  <c r="AN274" i="15" s="1"/>
  <c r="AO274" i="15" s="1"/>
  <c r="AF975" i="15"/>
  <c r="AN975" i="15" s="1"/>
  <c r="AO975" i="15" s="1"/>
  <c r="L975" i="3" s="1"/>
  <c r="AF734" i="15"/>
  <c r="AN734" i="15" s="1"/>
  <c r="AF1062" i="15"/>
  <c r="AN1062" i="15" s="1"/>
  <c r="AO1062" i="15" s="1"/>
  <c r="L1062" i="3" s="1"/>
  <c r="M1062" i="3" s="1"/>
  <c r="AF230" i="15"/>
  <c r="AN230" i="15" s="1"/>
  <c r="AO230" i="15" s="1"/>
  <c r="L230" i="3" s="1"/>
  <c r="AF102" i="15"/>
  <c r="AN102" i="15" s="1"/>
  <c r="AF783" i="15"/>
  <c r="AN783" i="15" s="1"/>
  <c r="AF951" i="15"/>
  <c r="AN951" i="15" s="1"/>
  <c r="AO951" i="15" s="1"/>
  <c r="L951" i="3" s="1"/>
  <c r="AF27" i="15"/>
  <c r="AN27" i="15" s="1"/>
  <c r="AF954" i="15"/>
  <c r="AN954" i="15" s="1"/>
  <c r="AO954" i="15" s="1"/>
  <c r="AF877" i="15"/>
  <c r="AN877" i="15" s="1"/>
  <c r="AO877" i="15" s="1"/>
  <c r="L877" i="3" s="1"/>
  <c r="AF21" i="15"/>
  <c r="AN21" i="15" s="1"/>
  <c r="AF938" i="15"/>
  <c r="AN938" i="15" s="1"/>
  <c r="AO938" i="15" s="1"/>
  <c r="AF842" i="15"/>
  <c r="AN842" i="15" s="1"/>
  <c r="AO842" i="15" s="1"/>
  <c r="L842" i="3" s="1"/>
  <c r="M842" i="3" s="1"/>
  <c r="AF403" i="15"/>
  <c r="AN403" i="15" s="1"/>
  <c r="AO403" i="15" s="1"/>
  <c r="L403" i="3" s="1"/>
  <c r="M403" i="3" s="1"/>
  <c r="AF610" i="15"/>
  <c r="AN610" i="15" s="1"/>
  <c r="AO610" i="15" s="1"/>
  <c r="AF367" i="15"/>
  <c r="AN367" i="15" s="1"/>
  <c r="AF271" i="15"/>
  <c r="AN271" i="15" s="1"/>
  <c r="AO271" i="15" s="1"/>
  <c r="AF821" i="15"/>
  <c r="AN821" i="15" s="1"/>
  <c r="AO821" i="15" s="1"/>
  <c r="L821" i="3" s="1"/>
  <c r="AF37" i="15"/>
  <c r="AN37" i="15" s="1"/>
  <c r="AF331" i="15"/>
  <c r="AN331" i="15" s="1"/>
  <c r="AO331" i="15" s="1"/>
  <c r="AF75" i="15"/>
  <c r="AN75" i="15" s="1"/>
  <c r="AO75" i="15" s="1"/>
  <c r="AP75" i="15" s="1"/>
  <c r="AF987" i="15"/>
  <c r="AN987" i="15" s="1"/>
  <c r="AO987" i="15" s="1"/>
  <c r="L987" i="3" s="1"/>
  <c r="AF737" i="15"/>
  <c r="AN737" i="15" s="1"/>
  <c r="AO737" i="15" s="1"/>
  <c r="L737" i="3" s="1"/>
  <c r="M737" i="3" s="1"/>
  <c r="AF944" i="15"/>
  <c r="AN944" i="15" s="1"/>
  <c r="AO944" i="15" s="1"/>
  <c r="L944" i="3" s="1"/>
  <c r="AF696" i="15"/>
  <c r="AN696" i="15" s="1"/>
  <c r="AO696" i="15" s="1"/>
  <c r="L696" i="3" s="1"/>
  <c r="M696" i="3" s="1"/>
  <c r="AF440" i="15"/>
  <c r="AN440" i="15" s="1"/>
  <c r="AO440" i="15" s="1"/>
  <c r="L440" i="3" s="1"/>
  <c r="AF580" i="15"/>
  <c r="AN580" i="15" s="1"/>
  <c r="AO580" i="15" s="1"/>
  <c r="AF196" i="15"/>
  <c r="AN196" i="15" s="1"/>
  <c r="AF916" i="15"/>
  <c r="AN916" i="15" s="1"/>
  <c r="AO916" i="15" s="1"/>
  <c r="AF776" i="15"/>
  <c r="AN776" i="15" s="1"/>
  <c r="AO776" i="15" s="1"/>
  <c r="AF100" i="15"/>
  <c r="AN100" i="15" s="1"/>
  <c r="AO100" i="15" s="1"/>
  <c r="AF212" i="15"/>
  <c r="AN212" i="15" s="1"/>
  <c r="AO212" i="15" s="1"/>
  <c r="AP212" i="15" s="1"/>
  <c r="AF665" i="15"/>
  <c r="AN665" i="15" s="1"/>
  <c r="AO665" i="15" s="1"/>
  <c r="AF1012" i="15"/>
  <c r="AN1012" i="15" s="1"/>
  <c r="AF948" i="15"/>
  <c r="AN948" i="15" s="1"/>
  <c r="AF1048" i="15"/>
  <c r="AN1048" i="15" s="1"/>
  <c r="AO1048" i="15" s="1"/>
  <c r="AF984" i="15"/>
  <c r="AN984" i="15" s="1"/>
  <c r="AO984" i="15" s="1"/>
  <c r="L984" i="3" s="1"/>
  <c r="AF432" i="15"/>
  <c r="AN432" i="15" s="1"/>
  <c r="AO432" i="15" s="1"/>
  <c r="AF304" i="15"/>
  <c r="AN304" i="15" s="1"/>
  <c r="AO304" i="15" s="1"/>
  <c r="AF104" i="15"/>
  <c r="AN104" i="15" s="1"/>
  <c r="AO104" i="15" s="1"/>
  <c r="AP104" i="15" s="1"/>
  <c r="AF690" i="15"/>
  <c r="AN690" i="15" s="1"/>
  <c r="AO690" i="15" s="1"/>
  <c r="L690" i="3" s="1"/>
  <c r="AF658" i="15"/>
  <c r="AN658" i="15" s="1"/>
  <c r="AO658" i="15" s="1"/>
  <c r="AF594" i="15"/>
  <c r="AN594" i="15" s="1"/>
  <c r="AO594" i="15" s="1"/>
  <c r="L594" i="3" s="1"/>
  <c r="M594" i="3" s="1"/>
  <c r="AF498" i="15"/>
  <c r="AN498" i="15" s="1"/>
  <c r="AF114" i="15"/>
  <c r="AN114" i="15" s="1"/>
  <c r="AO114" i="15" s="1"/>
  <c r="L114" i="3" s="1"/>
  <c r="AF86" i="15"/>
  <c r="AN86" i="15" s="1"/>
  <c r="AF174" i="15"/>
  <c r="AN174" i="15" s="1"/>
  <c r="AF588" i="15"/>
  <c r="AN588" i="15" s="1"/>
  <c r="AO588" i="15" s="1"/>
  <c r="L588" i="3" s="1"/>
  <c r="M588" i="3" s="1"/>
  <c r="AF1038" i="15"/>
  <c r="AN1038" i="15" s="1"/>
  <c r="AO1038" i="15" s="1"/>
  <c r="AF718" i="15"/>
  <c r="AN718" i="15" s="1"/>
  <c r="AO718" i="15" s="1"/>
  <c r="L718" i="3" s="1"/>
  <c r="M718" i="3" s="1"/>
  <c r="AF526" i="15"/>
  <c r="AN526" i="15" s="1"/>
  <c r="AO526" i="15" s="1"/>
  <c r="L526" i="3" s="1"/>
  <c r="AF745" i="15"/>
  <c r="AN745" i="15" s="1"/>
  <c r="AF293" i="15"/>
  <c r="AN293" i="15" s="1"/>
  <c r="AO293" i="15" s="1"/>
  <c r="L293" i="3" s="1"/>
  <c r="AF878" i="15"/>
  <c r="AN878" i="15" s="1"/>
  <c r="AO878" i="15" s="1"/>
  <c r="L878" i="3" s="1"/>
  <c r="M878" i="3" s="1"/>
  <c r="AF265" i="15"/>
  <c r="AN265" i="15" s="1"/>
  <c r="AO265" i="15" s="1"/>
  <c r="AF974" i="15"/>
  <c r="AN974" i="15" s="1"/>
  <c r="AO974" i="15" s="1"/>
  <c r="AF654" i="15"/>
  <c r="AN654" i="15" s="1"/>
  <c r="AO654" i="15" s="1"/>
  <c r="AF366" i="15"/>
  <c r="AN366" i="15" s="1"/>
  <c r="AO366" i="15" s="1"/>
  <c r="AF238" i="15"/>
  <c r="AN238" i="15" s="1"/>
  <c r="AO238" i="15" s="1"/>
  <c r="AF58" i="15"/>
  <c r="AN58" i="15" s="1"/>
  <c r="AO58" i="15" s="1"/>
  <c r="AF732" i="15"/>
  <c r="AN732" i="15" s="1"/>
  <c r="AO732" i="15" s="1"/>
  <c r="L732" i="3" s="1"/>
  <c r="M732" i="3" s="1"/>
  <c r="AF910" i="15"/>
  <c r="AN910" i="15" s="1"/>
  <c r="AO910" i="15" s="1"/>
  <c r="AF302" i="15"/>
  <c r="AN302" i="15" s="1"/>
  <c r="AF110" i="15"/>
  <c r="AN110" i="15" s="1"/>
  <c r="AO110" i="15" s="1"/>
  <c r="AP110" i="15" s="1"/>
  <c r="AF688" i="15"/>
  <c r="AN688" i="15" s="1"/>
  <c r="AO688" i="15" s="1"/>
  <c r="L688" i="3" s="1"/>
  <c r="AF137" i="15"/>
  <c r="AN137" i="15" s="1"/>
  <c r="AF462" i="15"/>
  <c r="AN462" i="15" s="1"/>
  <c r="AF712" i="15"/>
  <c r="AN712" i="15" s="1"/>
  <c r="AO712" i="15" s="1"/>
  <c r="AP712" i="15" s="1"/>
  <c r="AF396" i="15"/>
  <c r="AN396" i="15" s="1"/>
  <c r="AO396" i="15" s="1"/>
  <c r="L396" i="3" s="1"/>
  <c r="M396" i="3" s="1"/>
  <c r="AF1006" i="15"/>
  <c r="AN1006" i="15" s="1"/>
  <c r="AO1006" i="15" s="1"/>
  <c r="AF750" i="15"/>
  <c r="AN750" i="15" s="1"/>
  <c r="AO750" i="15" s="1"/>
  <c r="L750" i="3" s="1"/>
  <c r="M750" i="3" s="1"/>
  <c r="AF558" i="15"/>
  <c r="AN558" i="15" s="1"/>
  <c r="AF1035" i="15"/>
  <c r="AN1035" i="15" s="1"/>
  <c r="AO1035" i="15" s="1"/>
  <c r="AF1003" i="15"/>
  <c r="AN1003" i="15" s="1"/>
  <c r="AO1003" i="15" s="1"/>
  <c r="L1003" i="3" s="1"/>
  <c r="AF939" i="15"/>
  <c r="AN939" i="15" s="1"/>
  <c r="AF907" i="15"/>
  <c r="AN907" i="15" s="1"/>
  <c r="AO907" i="15" s="1"/>
  <c r="AF875" i="15"/>
  <c r="AN875" i="15" s="1"/>
  <c r="AO875" i="15" s="1"/>
  <c r="AF715" i="15"/>
  <c r="AN715" i="15" s="1"/>
  <c r="AO715" i="15" s="1"/>
  <c r="L715" i="3" s="1"/>
  <c r="AF599" i="15"/>
  <c r="AN599" i="15" s="1"/>
  <c r="AO599" i="15" s="1"/>
  <c r="AF535" i="15"/>
  <c r="AN535" i="15" s="1"/>
  <c r="AO535" i="15" s="1"/>
  <c r="AF503" i="15"/>
  <c r="AN503" i="15" s="1"/>
  <c r="AO503" i="15" s="1"/>
  <c r="L503" i="3" s="1"/>
  <c r="AF407" i="15"/>
  <c r="AN407" i="15" s="1"/>
  <c r="AO407" i="15" s="1"/>
  <c r="AF279" i="15"/>
  <c r="AN279" i="15" s="1"/>
  <c r="AO279" i="15" s="1"/>
  <c r="L279" i="3" s="1"/>
  <c r="M279" i="3" s="1"/>
  <c r="AF215" i="15"/>
  <c r="AN215" i="15" s="1"/>
  <c r="AO215" i="15" s="1"/>
  <c r="AF151" i="15"/>
  <c r="AN151" i="15" s="1"/>
  <c r="AO151" i="15" s="1"/>
  <c r="AP151" i="15" s="1"/>
  <c r="AF87" i="15"/>
  <c r="AN87" i="15" s="1"/>
  <c r="AO87" i="15" s="1"/>
  <c r="AF176" i="15"/>
  <c r="AN176" i="15" s="1"/>
  <c r="AO176" i="15" s="1"/>
  <c r="L176" i="3" s="1"/>
  <c r="M176" i="3" s="1"/>
  <c r="AF617" i="15"/>
  <c r="AN617" i="15" s="1"/>
  <c r="AO617" i="15" s="1"/>
  <c r="AF942" i="15"/>
  <c r="AN942" i="15" s="1"/>
  <c r="AO942" i="15" s="1"/>
  <c r="AF430" i="15"/>
  <c r="AN430" i="15" s="1"/>
  <c r="AO430" i="15" s="1"/>
  <c r="AF613" i="15"/>
  <c r="AN613" i="15" s="1"/>
  <c r="AO613" i="15" s="1"/>
  <c r="L613" i="3" s="1"/>
  <c r="AF142" i="15"/>
  <c r="AN142" i="15" s="1"/>
  <c r="AF485" i="15"/>
  <c r="AN485" i="15" s="1"/>
  <c r="AO485" i="15" s="1"/>
  <c r="AF270" i="15"/>
  <c r="AN270" i="15" s="1"/>
  <c r="AO270" i="15" s="1"/>
  <c r="L270" i="3" s="1"/>
  <c r="AF846" i="15"/>
  <c r="AN846" i="15" s="1"/>
  <c r="AO846" i="15" s="1"/>
  <c r="L846" i="3" s="1"/>
  <c r="M846" i="3" s="1"/>
  <c r="AF679" i="15"/>
  <c r="AN679" i="15" s="1"/>
  <c r="AF460" i="15"/>
  <c r="AN460" i="15" s="1"/>
  <c r="AF686" i="15"/>
  <c r="AN686" i="15" s="1"/>
  <c r="AF814" i="15"/>
  <c r="AN814" i="15" s="1"/>
  <c r="AO814" i="15" s="1"/>
  <c r="AF201" i="15"/>
  <c r="AN201" i="15" s="1"/>
  <c r="AO201" i="15" s="1"/>
  <c r="AF567" i="15"/>
  <c r="AN567" i="15" s="1"/>
  <c r="AO567" i="15" s="1"/>
  <c r="AF568" i="15"/>
  <c r="AN568" i="15" s="1"/>
  <c r="AO568" i="15" s="1"/>
  <c r="AF482" i="15"/>
  <c r="AN482" i="15" s="1"/>
  <c r="AO482" i="15" s="1"/>
  <c r="L482" i="3" s="1"/>
  <c r="M482" i="3" s="1"/>
  <c r="AF15" i="15"/>
  <c r="AN15" i="15" s="1"/>
  <c r="AO15" i="15" s="1"/>
  <c r="AO532" i="15"/>
  <c r="AO16" i="15"/>
  <c r="L16" i="3" s="1"/>
  <c r="M16" i="3" s="1"/>
  <c r="AO704" i="15"/>
  <c r="L704" i="3" s="1"/>
  <c r="M704" i="3" s="1"/>
  <c r="AO632" i="15"/>
  <c r="L632" i="3" s="1"/>
  <c r="AF101" i="15"/>
  <c r="AN101" i="15" s="1"/>
  <c r="AO101" i="15" s="1"/>
  <c r="L101" i="3" s="1"/>
  <c r="AF906" i="15"/>
  <c r="AN906" i="15" s="1"/>
  <c r="AF782" i="15"/>
  <c r="AN782" i="15" s="1"/>
  <c r="AO782" i="15" s="1"/>
  <c r="L782" i="3" s="1"/>
  <c r="AF31" i="15"/>
  <c r="AN31" i="15" s="1"/>
  <c r="AF1010" i="15"/>
  <c r="AN1010" i="15" s="1"/>
  <c r="AF882" i="15"/>
  <c r="AN882" i="15" s="1"/>
  <c r="AO882" i="15" s="1"/>
  <c r="L882" i="3" s="1"/>
  <c r="M882" i="3" s="1"/>
  <c r="AF250" i="15"/>
  <c r="AN250" i="15" s="1"/>
  <c r="AO250" i="15" s="1"/>
  <c r="AF971" i="15"/>
  <c r="AN971" i="15" s="1"/>
  <c r="AF622" i="15"/>
  <c r="AN622" i="15" s="1"/>
  <c r="AO622" i="15" s="1"/>
  <c r="L622" i="3" s="1"/>
  <c r="AF494" i="15"/>
  <c r="AN494" i="15" s="1"/>
  <c r="AF743" i="15"/>
  <c r="AN743" i="15" s="1"/>
  <c r="AO743" i="15" s="1"/>
  <c r="L743" i="3" s="1"/>
  <c r="AF96" i="15"/>
  <c r="AN96" i="15" s="1"/>
  <c r="AF1066" i="15"/>
  <c r="AN1066" i="15" s="1"/>
  <c r="AO1066" i="15" s="1"/>
  <c r="AF490" i="15"/>
  <c r="AN490" i="15" s="1"/>
  <c r="AO490" i="15" s="1"/>
  <c r="AF735" i="15"/>
  <c r="AN735" i="15" s="1"/>
  <c r="AO735" i="15" s="1"/>
  <c r="AF716" i="15"/>
  <c r="AN716" i="15" s="1"/>
  <c r="AO716" i="15" s="1"/>
  <c r="L716" i="3" s="1"/>
  <c r="M716" i="3" s="1"/>
  <c r="AF514" i="15"/>
  <c r="AN514" i="15" s="1"/>
  <c r="AO514" i="15" s="1"/>
  <c r="L514" i="3" s="1"/>
  <c r="M514" i="3" s="1"/>
  <c r="AF591" i="15"/>
  <c r="AN591" i="15" s="1"/>
  <c r="AO591" i="15" s="1"/>
  <c r="L591" i="3" s="1"/>
  <c r="M591" i="3" s="1"/>
  <c r="AF111" i="15"/>
  <c r="AN111" i="15" s="1"/>
  <c r="AO111" i="15" s="1"/>
  <c r="L111" i="3" s="1"/>
  <c r="M111" i="3" s="1"/>
  <c r="AF459" i="15"/>
  <c r="AN459" i="15" s="1"/>
  <c r="AO459" i="15" s="1"/>
  <c r="AF32" i="15"/>
  <c r="AN32" i="15" s="1"/>
  <c r="AO32" i="15" s="1"/>
  <c r="L32" i="3" s="1"/>
  <c r="M32" i="3" s="1"/>
  <c r="AF452" i="15"/>
  <c r="AN452" i="15" s="1"/>
  <c r="AO452" i="15" s="1"/>
  <c r="AF1001" i="15"/>
  <c r="AN1001" i="15" s="1"/>
  <c r="AO1001" i="15" s="1"/>
  <c r="AF225" i="15"/>
  <c r="AN225" i="15" s="1"/>
  <c r="AF800" i="15"/>
  <c r="AN800" i="15" s="1"/>
  <c r="AO800" i="15" s="1"/>
  <c r="AF856" i="15"/>
  <c r="AN856" i="15" s="1"/>
  <c r="AF920" i="15"/>
  <c r="AN920" i="15" s="1"/>
  <c r="AO920" i="15" s="1"/>
  <c r="AF624" i="15"/>
  <c r="AN624" i="15" s="1"/>
  <c r="AO624" i="15" s="1"/>
  <c r="AP624" i="15" s="1"/>
  <c r="AF76" i="15"/>
  <c r="AN76" i="15" s="1"/>
  <c r="AO76" i="15" s="1"/>
  <c r="L76" i="3" s="1"/>
  <c r="AF402" i="15"/>
  <c r="AN402" i="15" s="1"/>
  <c r="AO402" i="15" s="1"/>
  <c r="L402" i="3" s="1"/>
  <c r="AF178" i="15"/>
  <c r="AN178" i="15" s="1"/>
  <c r="AF30" i="15"/>
  <c r="AN30" i="15" s="1"/>
  <c r="AO30" i="15" s="1"/>
  <c r="L30" i="3" s="1"/>
  <c r="M30" i="3" s="1"/>
  <c r="AO701" i="15"/>
  <c r="L701" i="3" s="1"/>
  <c r="AF350" i="15"/>
  <c r="AN350" i="15" s="1"/>
  <c r="AO350" i="15" s="1"/>
  <c r="AF106" i="15"/>
  <c r="AN106" i="15" s="1"/>
  <c r="AO106" i="15" s="1"/>
  <c r="L106" i="3" s="1"/>
  <c r="M106" i="3" s="1"/>
  <c r="AF873" i="15"/>
  <c r="AN873" i="15" s="1"/>
  <c r="AO873" i="15" s="1"/>
  <c r="L873" i="3" s="1"/>
  <c r="M873" i="3" s="1"/>
  <c r="AF146" i="15"/>
  <c r="AN146" i="15" s="1"/>
  <c r="AO146" i="15" s="1"/>
  <c r="AF855" i="15"/>
  <c r="AN855" i="15" s="1"/>
  <c r="AF695" i="15"/>
  <c r="AN695" i="15" s="1"/>
  <c r="AF439" i="15"/>
  <c r="AN439" i="15" s="1"/>
  <c r="AO439" i="15" s="1"/>
  <c r="AF311" i="15"/>
  <c r="AN311" i="15" s="1"/>
  <c r="AO311" i="15" s="1"/>
  <c r="AF183" i="15"/>
  <c r="AN183" i="15" s="1"/>
  <c r="AO183" i="15" s="1"/>
  <c r="L183" i="3" s="1"/>
  <c r="AF582" i="15"/>
  <c r="AN582" i="15" s="1"/>
  <c r="AO582" i="15" s="1"/>
  <c r="L582" i="3" s="1"/>
  <c r="AF454" i="15"/>
  <c r="AN454" i="15" s="1"/>
  <c r="AO454" i="15" s="1"/>
  <c r="L454" i="3" s="1"/>
  <c r="AF54" i="15"/>
  <c r="AN54" i="15" s="1"/>
  <c r="AO54" i="15" s="1"/>
  <c r="L54" i="3" s="1"/>
  <c r="AF747" i="15"/>
  <c r="AN747" i="15" s="1"/>
  <c r="AO747" i="15" s="1"/>
  <c r="L747" i="3" s="1"/>
  <c r="AF619" i="15"/>
  <c r="AN619" i="15" s="1"/>
  <c r="AO619" i="15" s="1"/>
  <c r="L619" i="3" s="1"/>
  <c r="AF107" i="15"/>
  <c r="AN107" i="15" s="1"/>
  <c r="AO107" i="15" s="1"/>
  <c r="L107" i="3" s="1"/>
  <c r="AF117" i="15"/>
  <c r="AN117" i="15" s="1"/>
  <c r="AO117" i="15" s="1"/>
  <c r="L117" i="3" s="1"/>
  <c r="AF474" i="15"/>
  <c r="AN474" i="15" s="1"/>
  <c r="AO474" i="15" s="1"/>
  <c r="L474" i="3" s="1"/>
  <c r="AF415" i="15"/>
  <c r="AN415" i="15" s="1"/>
  <c r="AO415" i="15" s="1"/>
  <c r="L415" i="3" s="1"/>
  <c r="M415" i="3" s="1"/>
  <c r="AF287" i="15"/>
  <c r="AN287" i="15" s="1"/>
  <c r="AO287" i="15" s="1"/>
  <c r="AF786" i="15"/>
  <c r="AN786" i="15" s="1"/>
  <c r="AO786" i="15" s="1"/>
  <c r="L786" i="3" s="1"/>
  <c r="AF206" i="15"/>
  <c r="AN206" i="15" s="1"/>
  <c r="AF635" i="15"/>
  <c r="AN635" i="15" s="1"/>
  <c r="AO635" i="15" s="1"/>
  <c r="L635" i="3" s="1"/>
  <c r="AF379" i="15"/>
  <c r="AN379" i="15" s="1"/>
  <c r="AF123" i="15"/>
  <c r="AN123" i="15" s="1"/>
  <c r="AF1011" i="15"/>
  <c r="AN1011" i="15" s="1"/>
  <c r="AF986" i="15"/>
  <c r="AN986" i="15" s="1"/>
  <c r="AF621" i="15"/>
  <c r="AN621" i="15" s="1"/>
  <c r="AO621" i="15" s="1"/>
  <c r="L621" i="3" s="1"/>
  <c r="M621" i="3" s="1"/>
  <c r="AF406" i="15"/>
  <c r="AN406" i="15" s="1"/>
  <c r="AO406" i="15" s="1"/>
  <c r="L406" i="3" s="1"/>
  <c r="AF398" i="15"/>
  <c r="AN398" i="15" s="1"/>
  <c r="AF1043" i="15"/>
  <c r="AN1043" i="15" s="1"/>
  <c r="AF811" i="15"/>
  <c r="AN811" i="15" s="1"/>
  <c r="AF307" i="15"/>
  <c r="AN307" i="15" s="1"/>
  <c r="AO307" i="15" s="1"/>
  <c r="L307" i="3" s="1"/>
  <c r="AF729" i="15"/>
  <c r="AN729" i="15" s="1"/>
  <c r="AF723" i="15"/>
  <c r="AN723" i="15" s="1"/>
  <c r="AF615" i="15"/>
  <c r="AN615" i="15" s="1"/>
  <c r="AO615" i="15" s="1"/>
  <c r="L615" i="3" s="1"/>
  <c r="M615" i="3" s="1"/>
  <c r="AF779" i="15"/>
  <c r="AN779" i="15" s="1"/>
  <c r="AF72" i="15"/>
  <c r="AN72" i="15" s="1"/>
  <c r="AF188" i="15"/>
  <c r="AN188" i="15" s="1"/>
  <c r="AO188" i="15" s="1"/>
  <c r="L188" i="3" s="1"/>
  <c r="AF573" i="15"/>
  <c r="AN573" i="15" s="1"/>
  <c r="AF10" i="15"/>
  <c r="AF527" i="15"/>
  <c r="AN527" i="15" s="1"/>
  <c r="AO527" i="15" s="1"/>
  <c r="AF242" i="15"/>
  <c r="AN242" i="15" s="1"/>
  <c r="AO242" i="15" s="1"/>
  <c r="L242" i="3" s="1"/>
  <c r="M242" i="3" s="1"/>
  <c r="AF795" i="15"/>
  <c r="AN795" i="15" s="1"/>
  <c r="AF463" i="15"/>
  <c r="AN463" i="15" s="1"/>
  <c r="AO463" i="15" s="1"/>
  <c r="L463" i="3" s="1"/>
  <c r="AF491" i="15"/>
  <c r="AN491" i="15" s="1"/>
  <c r="AO491" i="15" s="1"/>
  <c r="L491" i="3" s="1"/>
  <c r="AF363" i="15"/>
  <c r="AN363" i="15" s="1"/>
  <c r="AF235" i="15"/>
  <c r="AN235" i="15" s="1"/>
  <c r="AO235" i="15" s="1"/>
  <c r="L235" i="3" s="1"/>
  <c r="AF239" i="15"/>
  <c r="AN239" i="15" s="1"/>
  <c r="AO239" i="15" s="1"/>
  <c r="L239" i="3" s="1"/>
  <c r="AF671" i="15"/>
  <c r="AN671" i="15" s="1"/>
  <c r="AO671" i="15" s="1"/>
  <c r="L671" i="3" s="1"/>
  <c r="AF626" i="15"/>
  <c r="AN626" i="15" s="1"/>
  <c r="AO626" i="15" s="1"/>
  <c r="L626" i="3" s="1"/>
  <c r="AF62" i="15"/>
  <c r="AN62" i="15" s="1"/>
  <c r="AO62" i="15" s="1"/>
  <c r="L62" i="3" s="1"/>
  <c r="AF43" i="15"/>
  <c r="AN43" i="15" s="1"/>
  <c r="AO43" i="15" s="1"/>
  <c r="L43" i="3" s="1"/>
  <c r="AF985" i="15"/>
  <c r="AN985" i="15" s="1"/>
  <c r="AF254" i="15"/>
  <c r="AN254" i="15" s="1"/>
  <c r="AF126" i="15"/>
  <c r="AN126" i="15" s="1"/>
  <c r="AO126" i="15" s="1"/>
  <c r="AF547" i="15"/>
  <c r="AN547" i="15" s="1"/>
  <c r="AO547" i="15" s="1"/>
  <c r="L547" i="3" s="1"/>
  <c r="AF419" i="15"/>
  <c r="AN419" i="15" s="1"/>
  <c r="AO419" i="15" s="1"/>
  <c r="L419" i="3" s="1"/>
  <c r="M419" i="3" s="1"/>
  <c r="AF291" i="15"/>
  <c r="AN291" i="15" s="1"/>
  <c r="AO291" i="15" s="1"/>
  <c r="AF163" i="15"/>
  <c r="AN163" i="15" s="1"/>
  <c r="AO163" i="15" s="1"/>
  <c r="L163" i="3" s="1"/>
  <c r="AF306" i="15"/>
  <c r="AN306" i="15" s="1"/>
  <c r="AO306" i="15" s="1"/>
  <c r="L306" i="3" s="1"/>
  <c r="AF714" i="15"/>
  <c r="AN714" i="15" s="1"/>
  <c r="AO714" i="15" s="1"/>
  <c r="AF562" i="15"/>
  <c r="AN562" i="15" s="1"/>
  <c r="AO562" i="15" s="1"/>
  <c r="L562" i="3" s="1"/>
  <c r="AF434" i="15"/>
  <c r="AN434" i="15" s="1"/>
  <c r="AO434" i="15" s="1"/>
  <c r="L434" i="3" s="1"/>
  <c r="AF294" i="15"/>
  <c r="AN294" i="15" s="1"/>
  <c r="AO294" i="15" s="1"/>
  <c r="L294" i="3" s="1"/>
  <c r="AF158" i="15"/>
  <c r="AN158" i="15" s="1"/>
  <c r="AO158" i="15" s="1"/>
  <c r="L158" i="3" s="1"/>
  <c r="AF34" i="15"/>
  <c r="AN34" i="15" s="1"/>
  <c r="AO34" i="15" s="1"/>
  <c r="L34" i="3" s="1"/>
  <c r="M34" i="3" s="1"/>
  <c r="AF995" i="15"/>
  <c r="AN995" i="15" s="1"/>
  <c r="AO995" i="15" s="1"/>
  <c r="AF867" i="15"/>
  <c r="AN867" i="15" s="1"/>
  <c r="AO867" i="15" s="1"/>
  <c r="L867" i="3" s="1"/>
  <c r="AF579" i="15"/>
  <c r="AN579" i="15" s="1"/>
  <c r="AO579" i="15" s="1"/>
  <c r="AF451" i="15"/>
  <c r="AN451" i="15" s="1"/>
  <c r="AO451" i="15" s="1"/>
  <c r="L451" i="3" s="1"/>
  <c r="AF323" i="15"/>
  <c r="AN323" i="15" s="1"/>
  <c r="AO323" i="15" s="1"/>
  <c r="AF195" i="15"/>
  <c r="AN195" i="15" s="1"/>
  <c r="AO195" i="15" s="1"/>
  <c r="AF89" i="15"/>
  <c r="AN89" i="15" s="1"/>
  <c r="AO89" i="15" s="1"/>
  <c r="AP89" i="15" s="1"/>
  <c r="AF466" i="15"/>
  <c r="AN466" i="15" s="1"/>
  <c r="AO466" i="15" s="1"/>
  <c r="L466" i="3" s="1"/>
  <c r="M466" i="3" s="1"/>
  <c r="AF210" i="15"/>
  <c r="AN210" i="15" s="1"/>
  <c r="AO210" i="15" s="1"/>
  <c r="L210" i="3" s="1"/>
  <c r="M210" i="3" s="1"/>
  <c r="AF70" i="15"/>
  <c r="AN70" i="15" s="1"/>
  <c r="AO70" i="15" s="1"/>
  <c r="L70" i="3" s="1"/>
  <c r="AF759" i="15"/>
  <c r="AN759" i="15" s="1"/>
  <c r="AO759" i="15" s="1"/>
  <c r="AF631" i="15"/>
  <c r="AN631" i="15" s="1"/>
  <c r="AF375" i="15"/>
  <c r="AN375" i="15" s="1"/>
  <c r="AO375" i="15" s="1"/>
  <c r="AF247" i="15"/>
  <c r="AN247" i="15" s="1"/>
  <c r="AO247" i="15" s="1"/>
  <c r="L247" i="3" s="1"/>
  <c r="AF119" i="15"/>
  <c r="AN119" i="15" s="1"/>
  <c r="AF83" i="15"/>
  <c r="AN83" i="15" s="1"/>
  <c r="AO83" i="15" s="1"/>
  <c r="L83" i="3" s="1"/>
  <c r="M83" i="3" s="1"/>
  <c r="AF946" i="15"/>
  <c r="AN946" i="15" s="1"/>
  <c r="AF147" i="15"/>
  <c r="AN147" i="15" s="1"/>
  <c r="AF231" i="15"/>
  <c r="AN231" i="15" s="1"/>
  <c r="AF69" i="15"/>
  <c r="AN69" i="15" s="1"/>
  <c r="AO69" i="15" s="1"/>
  <c r="AF763" i="15"/>
  <c r="AN763" i="15" s="1"/>
  <c r="AO763" i="15" s="1"/>
  <c r="AF978" i="15"/>
  <c r="AN978" i="15" s="1"/>
  <c r="AO978" i="15" s="1"/>
  <c r="AF266" i="15"/>
  <c r="AN266" i="15" s="1"/>
  <c r="AO266" i="15" s="1"/>
  <c r="L266" i="3" s="1"/>
  <c r="AF731" i="15"/>
  <c r="AN731" i="15" s="1"/>
  <c r="AO731" i="15" s="1"/>
  <c r="AF475" i="15"/>
  <c r="AN475" i="15" s="1"/>
  <c r="AO475" i="15" s="1"/>
  <c r="L475" i="3" s="1"/>
  <c r="AF219" i="15"/>
  <c r="AN219" i="15" s="1"/>
  <c r="AO219" i="15" s="1"/>
  <c r="L219" i="3" s="1"/>
  <c r="M219" i="3" s="1"/>
  <c r="AF623" i="15"/>
  <c r="AN623" i="15" s="1"/>
  <c r="AO623" i="15" s="1"/>
  <c r="L623" i="3" s="1"/>
  <c r="M623" i="3" s="1"/>
  <c r="AF511" i="15"/>
  <c r="AN511" i="15" s="1"/>
  <c r="AO511" i="15" s="1"/>
  <c r="L511" i="3" s="1"/>
  <c r="AF499" i="15"/>
  <c r="AN499" i="15" s="1"/>
  <c r="AO499" i="15" s="1"/>
  <c r="L499" i="3" s="1"/>
  <c r="AF319" i="15"/>
  <c r="AN319" i="15" s="1"/>
  <c r="AO319" i="15" s="1"/>
  <c r="L319" i="3" s="1"/>
  <c r="AF105" i="15"/>
  <c r="AN105" i="15" s="1"/>
  <c r="AF966" i="15"/>
  <c r="AN966" i="15" s="1"/>
  <c r="AO966" i="15" s="1"/>
  <c r="AF590" i="15"/>
  <c r="AN590" i="15" s="1"/>
  <c r="AO590" i="15" s="1"/>
  <c r="L590" i="3" s="1"/>
  <c r="M590" i="3" s="1"/>
  <c r="AF186" i="15"/>
  <c r="AN186" i="15" s="1"/>
  <c r="AF534" i="15"/>
  <c r="AN534" i="15" s="1"/>
  <c r="AO534" i="15" s="1"/>
  <c r="AF130" i="15"/>
  <c r="AN130" i="15" s="1"/>
  <c r="AO130" i="15" s="1"/>
  <c r="AF630" i="15"/>
  <c r="AN630" i="15" s="1"/>
  <c r="AO630" i="15" s="1"/>
  <c r="L630" i="3" s="1"/>
  <c r="AF989" i="15"/>
  <c r="AN989" i="15" s="1"/>
  <c r="AO989" i="15" s="1"/>
  <c r="L989" i="3" s="1"/>
  <c r="AF261" i="15"/>
  <c r="AN261" i="15" s="1"/>
  <c r="AO261" i="15" s="1"/>
  <c r="L261" i="3" s="1"/>
  <c r="M261" i="3" s="1"/>
  <c r="AF857" i="15"/>
  <c r="AN857" i="15" s="1"/>
  <c r="AO857" i="15" s="1"/>
  <c r="L857" i="3" s="1"/>
  <c r="M857" i="3" s="1"/>
  <c r="AF784" i="15"/>
  <c r="AN784" i="15" s="1"/>
  <c r="AO784" i="15" s="1"/>
  <c r="L784" i="3" s="1"/>
  <c r="AF470" i="15"/>
  <c r="AN470" i="15" s="1"/>
  <c r="AO470" i="15" s="1"/>
  <c r="AF940" i="15"/>
  <c r="AN940" i="15" s="1"/>
  <c r="AO940" i="15" s="1"/>
  <c r="AF861" i="15"/>
  <c r="AN861" i="15" s="1"/>
  <c r="AO861" i="15" s="1"/>
  <c r="L861" i="3" s="1"/>
  <c r="AF77" i="15"/>
  <c r="AN77" i="15" s="1"/>
  <c r="AO77" i="15" s="1"/>
  <c r="L77" i="3" s="1"/>
  <c r="M77" i="3" s="1"/>
  <c r="AF45" i="15"/>
  <c r="AN45" i="15" s="1"/>
  <c r="AO45" i="15" s="1"/>
  <c r="L45" i="3" s="1"/>
  <c r="AF874" i="15"/>
  <c r="AN874" i="15" s="1"/>
  <c r="AO874" i="15" s="1"/>
  <c r="AF810" i="15"/>
  <c r="AN810" i="15" s="1"/>
  <c r="AO810" i="15" s="1"/>
  <c r="L810" i="3" s="1"/>
  <c r="AF778" i="15"/>
  <c r="AN778" i="15" s="1"/>
  <c r="AO778" i="15" s="1"/>
  <c r="L778" i="3" s="1"/>
  <c r="AF682" i="15"/>
  <c r="AN682" i="15" s="1"/>
  <c r="AF650" i="15"/>
  <c r="AN650" i="15" s="1"/>
  <c r="AO650" i="15" s="1"/>
  <c r="L650" i="3" s="1"/>
  <c r="M650" i="3" s="1"/>
  <c r="AF522" i="15"/>
  <c r="AN522" i="15" s="1"/>
  <c r="AO522" i="15" s="1"/>
  <c r="L522" i="3" s="1"/>
  <c r="AF458" i="15"/>
  <c r="AN458" i="15" s="1"/>
  <c r="AF234" i="15"/>
  <c r="AN234" i="15" s="1"/>
  <c r="AF138" i="15"/>
  <c r="AN138" i="15" s="1"/>
  <c r="AO138" i="15" s="1"/>
  <c r="L138" i="3" s="1"/>
  <c r="AF595" i="15"/>
  <c r="AN595" i="15" s="1"/>
  <c r="AO595" i="15" s="1"/>
  <c r="L595" i="3" s="1"/>
  <c r="AF467" i="15"/>
  <c r="AN467" i="15" s="1"/>
  <c r="AO467" i="15" s="1"/>
  <c r="L467" i="3" s="1"/>
  <c r="AF435" i="15"/>
  <c r="AN435" i="15" s="1"/>
  <c r="AO435" i="15" s="1"/>
  <c r="L435" i="3" s="1"/>
  <c r="M435" i="3" s="1"/>
  <c r="AF371" i="15"/>
  <c r="AN371" i="15" s="1"/>
  <c r="AO371" i="15" s="1"/>
  <c r="L371" i="3" s="1"/>
  <c r="M371" i="3" s="1"/>
  <c r="AF275" i="15"/>
  <c r="AN275" i="15" s="1"/>
  <c r="AO275" i="15" s="1"/>
  <c r="L275" i="3" s="1"/>
  <c r="M275" i="3" s="1"/>
  <c r="AF211" i="15"/>
  <c r="AN211" i="15" s="1"/>
  <c r="AO211" i="15" s="1"/>
  <c r="AF19" i="15"/>
  <c r="AN19" i="15" s="1"/>
  <c r="AO19" i="15" s="1"/>
  <c r="L19" i="3" s="1"/>
  <c r="M19" i="3" s="1"/>
  <c r="AF177" i="15"/>
  <c r="AN177" i="15" s="1"/>
  <c r="AO177" i="15" s="1"/>
  <c r="L177" i="3" s="1"/>
  <c r="AF959" i="15"/>
  <c r="AN959" i="15" s="1"/>
  <c r="AO959" i="15" s="1"/>
  <c r="AF927" i="15"/>
  <c r="AN927" i="15" s="1"/>
  <c r="AO927" i="15" s="1"/>
  <c r="AF895" i="15"/>
  <c r="AN895" i="15" s="1"/>
  <c r="AO895" i="15" s="1"/>
  <c r="L895" i="3" s="1"/>
  <c r="AF831" i="15"/>
  <c r="AN831" i="15" s="1"/>
  <c r="AO831" i="15" s="1"/>
  <c r="L831" i="3" s="1"/>
  <c r="AF799" i="15"/>
  <c r="AN799" i="15" s="1"/>
  <c r="AO799" i="15" s="1"/>
  <c r="L799" i="3" s="1"/>
  <c r="M799" i="3" s="1"/>
  <c r="AF691" i="15"/>
  <c r="AN691" i="15" s="1"/>
  <c r="AO691" i="15" s="1"/>
  <c r="L691" i="3" s="1"/>
  <c r="AF633" i="15"/>
  <c r="AN633" i="15" s="1"/>
  <c r="AO633" i="15" s="1"/>
  <c r="AF1009" i="15"/>
  <c r="AN1009" i="15" s="1"/>
  <c r="AO1009" i="15" s="1"/>
  <c r="AF945" i="15"/>
  <c r="AN945" i="15" s="1"/>
  <c r="AO945" i="15" s="1"/>
  <c r="L945" i="3" s="1"/>
  <c r="AF572" i="15"/>
  <c r="AN572" i="15" s="1"/>
  <c r="AO572" i="15" s="1"/>
  <c r="L572" i="3" s="1"/>
  <c r="M572" i="3" s="1"/>
  <c r="AF780" i="15"/>
  <c r="AN780" i="15" s="1"/>
  <c r="AO780" i="15" s="1"/>
  <c r="L780" i="3" s="1"/>
  <c r="AF908" i="15"/>
  <c r="AN908" i="15" s="1"/>
  <c r="AO908" i="15" s="1"/>
  <c r="L908" i="3" s="1"/>
  <c r="M908" i="3" s="1"/>
  <c r="AF685" i="15"/>
  <c r="AN685" i="15" s="1"/>
  <c r="AO685" i="15" s="1"/>
  <c r="L685" i="3" s="1"/>
  <c r="AF429" i="15"/>
  <c r="AN429" i="15" s="1"/>
  <c r="AO429" i="15" s="1"/>
  <c r="AF301" i="15"/>
  <c r="AN301" i="15" s="1"/>
  <c r="AO301" i="15" s="1"/>
  <c r="L301" i="3" s="1"/>
  <c r="AF237" i="15"/>
  <c r="AN237" i="15" s="1"/>
  <c r="AO237" i="15" s="1"/>
  <c r="L237" i="3" s="1"/>
  <c r="M237" i="3" s="1"/>
  <c r="AF173" i="15"/>
  <c r="AN173" i="15" s="1"/>
  <c r="AO173" i="15" s="1"/>
  <c r="L173" i="3" s="1"/>
  <c r="AF457" i="15"/>
  <c r="AN457" i="15" s="1"/>
  <c r="AF329" i="15"/>
  <c r="AN329" i="15" s="1"/>
  <c r="AO329" i="15" s="1"/>
  <c r="AF1052" i="15"/>
  <c r="AN1052" i="15" s="1"/>
  <c r="AO1052" i="15" s="1"/>
  <c r="AF924" i="15"/>
  <c r="AN924" i="15" s="1"/>
  <c r="AO924" i="15" s="1"/>
  <c r="L924" i="3" s="1"/>
  <c r="M924" i="3" s="1"/>
  <c r="AF305" i="15"/>
  <c r="AN305" i="15" s="1"/>
  <c r="AF556" i="15"/>
  <c r="AN556" i="15" s="1"/>
  <c r="AO556" i="15" s="1"/>
  <c r="AF310" i="15"/>
  <c r="AN310" i="15" s="1"/>
  <c r="AO310" i="15" s="1"/>
  <c r="L310" i="3" s="1"/>
  <c r="AF537" i="15"/>
  <c r="AN537" i="15" s="1"/>
  <c r="AO537" i="15" s="1"/>
  <c r="AF1026" i="15"/>
  <c r="AN1026" i="15" s="1"/>
  <c r="AO1026" i="15" s="1"/>
  <c r="AF994" i="15"/>
  <c r="AN994" i="15" s="1"/>
  <c r="AF930" i="15"/>
  <c r="AN930" i="15" s="1"/>
  <c r="AO930" i="15" s="1"/>
  <c r="AF898" i="15"/>
  <c r="AN898" i="15" s="1"/>
  <c r="AO898" i="15" s="1"/>
  <c r="L898" i="3" s="1"/>
  <c r="M898" i="3" s="1"/>
  <c r="AF866" i="15"/>
  <c r="AN866" i="15" s="1"/>
  <c r="AO866" i="15" s="1"/>
  <c r="L866" i="3" s="1"/>
  <c r="M866" i="3" s="1"/>
  <c r="AF834" i="15"/>
  <c r="AN834" i="15" s="1"/>
  <c r="AO834" i="15" s="1"/>
  <c r="AF770" i="15"/>
  <c r="AN770" i="15" s="1"/>
  <c r="AO770" i="15" s="1"/>
  <c r="L770" i="3" s="1"/>
  <c r="AF738" i="15"/>
  <c r="AN738" i="15" s="1"/>
  <c r="AO738" i="15" s="1"/>
  <c r="L738" i="3" s="1"/>
  <c r="AF706" i="15"/>
  <c r="AN706" i="15" s="1"/>
  <c r="AF674" i="15"/>
  <c r="AN674" i="15" s="1"/>
  <c r="AO674" i="15" s="1"/>
  <c r="AF642" i="15"/>
  <c r="AN642" i="15" s="1"/>
  <c r="AO642" i="15" s="1"/>
  <c r="AF578" i="15"/>
  <c r="AN578" i="15" s="1"/>
  <c r="AF546" i="15"/>
  <c r="AN546" i="15" s="1"/>
  <c r="AO546" i="15" s="1"/>
  <c r="L546" i="3" s="1"/>
  <c r="AF450" i="15"/>
  <c r="AN450" i="15" s="1"/>
  <c r="AO450" i="15" s="1"/>
  <c r="L450" i="3" s="1"/>
  <c r="AF418" i="15"/>
  <c r="AN418" i="15" s="1"/>
  <c r="AO418" i="15" s="1"/>
  <c r="L418" i="3" s="1"/>
  <c r="AF386" i="15"/>
  <c r="AN386" i="15" s="1"/>
  <c r="AO386" i="15" s="1"/>
  <c r="AF354" i="15"/>
  <c r="AN354" i="15" s="1"/>
  <c r="AO354" i="15" s="1"/>
  <c r="L354" i="3" s="1"/>
  <c r="AF322" i="15"/>
  <c r="AN322" i="15" s="1"/>
  <c r="AO322" i="15" s="1"/>
  <c r="L322" i="3" s="1"/>
  <c r="AF258" i="15"/>
  <c r="AN258" i="15" s="1"/>
  <c r="AO258" i="15" s="1"/>
  <c r="L258" i="3" s="1"/>
  <c r="M258" i="3" s="1"/>
  <c r="AF226" i="15"/>
  <c r="AN226" i="15" s="1"/>
  <c r="AO226" i="15" s="1"/>
  <c r="L226" i="3" s="1"/>
  <c r="AF98" i="15"/>
  <c r="AN98" i="15" s="1"/>
  <c r="AO98" i="15" s="1"/>
  <c r="AF78" i="15"/>
  <c r="AN78" i="15" s="1"/>
  <c r="AF46" i="15"/>
  <c r="AN46" i="15" s="1"/>
  <c r="AO46" i="15" s="1"/>
  <c r="AF1055" i="15"/>
  <c r="AN1055" i="15" s="1"/>
  <c r="AO1055" i="15" s="1"/>
  <c r="AF991" i="15"/>
  <c r="AN991" i="15" s="1"/>
  <c r="AO991" i="15" s="1"/>
  <c r="AF767" i="15"/>
  <c r="AN767" i="15" s="1"/>
  <c r="AO767" i="15" s="1"/>
  <c r="L767" i="3" s="1"/>
  <c r="M767" i="3" s="1"/>
  <c r="AF495" i="15"/>
  <c r="AN495" i="15" s="1"/>
  <c r="AO495" i="15" s="1"/>
  <c r="L495" i="3" s="1"/>
  <c r="AF303" i="15"/>
  <c r="AN303" i="15" s="1"/>
  <c r="AO303" i="15" s="1"/>
  <c r="L303" i="3" s="1"/>
  <c r="AF207" i="15"/>
  <c r="AN207" i="15" s="1"/>
  <c r="AO207" i="15" s="1"/>
  <c r="L207" i="3" s="1"/>
  <c r="AO1013" i="15"/>
  <c r="AO12" i="15"/>
  <c r="L12" i="3" s="1"/>
  <c r="M12" i="3" s="1"/>
  <c r="AO433" i="15"/>
  <c r="AO756" i="15"/>
  <c r="L756" i="3" s="1"/>
  <c r="M756" i="3" s="1"/>
  <c r="AF362" i="15"/>
  <c r="AN362" i="15" s="1"/>
  <c r="AO362" i="15" s="1"/>
  <c r="AF675" i="15"/>
  <c r="AN675" i="15" s="1"/>
  <c r="AO675" i="15" s="1"/>
  <c r="L675" i="3" s="1"/>
  <c r="AF827" i="15"/>
  <c r="AN827" i="15" s="1"/>
  <c r="AO827" i="15" s="1"/>
  <c r="L827" i="3" s="1"/>
  <c r="AF893" i="15"/>
  <c r="AN893" i="15" s="1"/>
  <c r="AO893" i="15" s="1"/>
  <c r="AF81" i="15"/>
  <c r="AN81" i="15" s="1"/>
  <c r="AO81" i="15" s="1"/>
  <c r="L81" i="3" s="1"/>
  <c r="AF1002" i="15"/>
  <c r="AN1002" i="15" s="1"/>
  <c r="AO1002" i="15" s="1"/>
  <c r="L1002" i="3" s="1"/>
  <c r="AF707" i="15"/>
  <c r="AN707" i="15" s="1"/>
  <c r="AO707" i="15" s="1"/>
  <c r="L707" i="3" s="1"/>
  <c r="AF51" i="15"/>
  <c r="AN51" i="15" s="1"/>
  <c r="AO51" i="15" s="1"/>
  <c r="AF1019" i="15"/>
  <c r="AN1019" i="15" s="1"/>
  <c r="AO1019" i="15" s="1"/>
  <c r="L1019" i="3" s="1"/>
  <c r="AF346" i="15"/>
  <c r="AN346" i="15" s="1"/>
  <c r="AO346" i="15" s="1"/>
  <c r="L346" i="3" s="1"/>
  <c r="AF614" i="15"/>
  <c r="AN614" i="15" s="1"/>
  <c r="AO614" i="15" s="1"/>
  <c r="AF486" i="15"/>
  <c r="AN486" i="15" s="1"/>
  <c r="AO486" i="15" s="1"/>
  <c r="L486" i="3" s="1"/>
  <c r="M486" i="3" s="1"/>
  <c r="AF113" i="15"/>
  <c r="AN113" i="15" s="1"/>
  <c r="AO113" i="15" s="1"/>
  <c r="L113" i="3" s="1"/>
  <c r="M113" i="3" s="1"/>
  <c r="AF962" i="15"/>
  <c r="AN962" i="15" s="1"/>
  <c r="AF531" i="15"/>
  <c r="AN531" i="15" s="1"/>
  <c r="AF843" i="15"/>
  <c r="AN843" i="15" s="1"/>
  <c r="AF298" i="15"/>
  <c r="AN298" i="15" s="1"/>
  <c r="AF1051" i="15"/>
  <c r="AN1051" i="15" s="1"/>
  <c r="AO1051" i="15" s="1"/>
  <c r="AF815" i="15"/>
  <c r="AN815" i="15" s="1"/>
  <c r="AO815" i="15" s="1"/>
  <c r="L815" i="3" s="1"/>
  <c r="M815" i="3" s="1"/>
  <c r="AF683" i="15"/>
  <c r="AN683" i="15" s="1"/>
  <c r="AO683" i="15" s="1"/>
  <c r="AF555" i="15"/>
  <c r="AN555" i="15" s="1"/>
  <c r="AO555" i="15" s="1"/>
  <c r="L555" i="3" s="1"/>
  <c r="AF427" i="15"/>
  <c r="AN427" i="15" s="1"/>
  <c r="AO427" i="15" s="1"/>
  <c r="L427" i="3" s="1"/>
  <c r="M427" i="3" s="1"/>
  <c r="AF299" i="15"/>
  <c r="AN299" i="15" s="1"/>
  <c r="AO299" i="15" s="1"/>
  <c r="L299" i="3" s="1"/>
  <c r="AF171" i="15"/>
  <c r="AN171" i="15" s="1"/>
  <c r="AO171" i="15" s="1"/>
  <c r="L171" i="3" s="1"/>
  <c r="AF754" i="15"/>
  <c r="AN754" i="15" s="1"/>
  <c r="AO754" i="15" s="1"/>
  <c r="L754" i="3" s="1"/>
  <c r="AF47" i="15"/>
  <c r="AN47" i="15" s="1"/>
  <c r="AO47" i="15" s="1"/>
  <c r="L47" i="3" s="1"/>
  <c r="M47" i="3" s="1"/>
  <c r="AF79" i="15"/>
  <c r="AN79" i="15" s="1"/>
  <c r="AO79" i="15" s="1"/>
  <c r="AF559" i="15"/>
  <c r="AN559" i="15" s="1"/>
  <c r="AO559" i="15" s="1"/>
  <c r="AF923" i="15"/>
  <c r="AN923" i="15" s="1"/>
  <c r="AO923" i="15" s="1"/>
  <c r="AF885" i="15"/>
  <c r="AN885" i="15" s="1"/>
  <c r="AO885" i="15" s="1"/>
  <c r="L885" i="3" s="1"/>
  <c r="AF53" i="15"/>
  <c r="AN53" i="15" s="1"/>
  <c r="AO53" i="15" s="1"/>
  <c r="L53" i="3" s="1"/>
  <c r="AF554" i="15"/>
  <c r="AN554" i="15" s="1"/>
  <c r="AO554" i="15" s="1"/>
  <c r="L554" i="3" s="1"/>
  <c r="AF655" i="15"/>
  <c r="AN655" i="15" s="1"/>
  <c r="AO655" i="15" s="1"/>
  <c r="AF571" i="15"/>
  <c r="AN571" i="15" s="1"/>
  <c r="AO571" i="15" s="1"/>
  <c r="L571" i="3" s="1"/>
  <c r="AF399" i="15"/>
  <c r="AN399" i="15" s="1"/>
  <c r="AO399" i="15" s="1"/>
  <c r="L399" i="3" s="1"/>
  <c r="M399" i="3" s="1"/>
  <c r="AF315" i="15"/>
  <c r="AN315" i="15" s="1"/>
  <c r="AO315" i="15" s="1"/>
  <c r="AF143" i="15"/>
  <c r="AN143" i="15" s="1"/>
  <c r="AO143" i="15" s="1"/>
  <c r="L143" i="3" s="1"/>
  <c r="M143" i="3" s="1"/>
  <c r="I24" i="18"/>
  <c r="S24" i="18" s="1"/>
  <c r="I23" i="18"/>
  <c r="S23" i="18" s="1"/>
  <c r="I19" i="18"/>
  <c r="S19" i="18" s="1"/>
  <c r="S12" i="18"/>
  <c r="U11" i="19"/>
  <c r="G12" i="19" s="1"/>
  <c r="Z14" i="15"/>
  <c r="AD14" i="15"/>
  <c r="V14" i="15"/>
  <c r="Y14" i="15"/>
  <c r="AE14" i="15"/>
  <c r="U14" i="15"/>
  <c r="AC14" i="15"/>
  <c r="AA14" i="15"/>
  <c r="W14" i="15"/>
  <c r="X14" i="15"/>
  <c r="AB14" i="15"/>
  <c r="AO976" i="15"/>
  <c r="AF25" i="15"/>
  <c r="AN25" i="15" s="1"/>
  <c r="AO25" i="15" s="1"/>
  <c r="Q14" i="18"/>
  <c r="P14" i="18"/>
  <c r="F14" i="18"/>
  <c r="J21" i="18"/>
  <c r="D21" i="18"/>
  <c r="E20" i="18"/>
  <c r="M18" i="18"/>
  <c r="F21" i="18"/>
  <c r="H22" i="18"/>
  <c r="H18" i="18"/>
  <c r="M15" i="18"/>
  <c r="I20" i="18"/>
  <c r="Q15" i="18"/>
  <c r="D22" i="18"/>
  <c r="J15" i="18"/>
  <c r="D17" i="18"/>
  <c r="G20" i="18"/>
  <c r="N17" i="18"/>
  <c r="H17" i="18"/>
  <c r="O17" i="18"/>
  <c r="I22" i="18"/>
  <c r="I14" i="18"/>
  <c r="D15" i="18"/>
  <c r="P15" i="18"/>
  <c r="N20" i="18"/>
  <c r="G17" i="18"/>
  <c r="G14" i="18"/>
  <c r="H21" i="18"/>
  <c r="D16" i="18"/>
  <c r="L21" i="18"/>
  <c r="L14" i="18"/>
  <c r="L16" i="18"/>
  <c r="O18" i="18"/>
  <c r="M22" i="18"/>
  <c r="O21" i="18"/>
  <c r="O15" i="18"/>
  <c r="N21" i="18"/>
  <c r="L17" i="18"/>
  <c r="Q16" i="18"/>
  <c r="E17" i="18"/>
  <c r="N16" i="18"/>
  <c r="Q18" i="18"/>
  <c r="O22" i="18"/>
  <c r="Q17" i="18"/>
  <c r="I18" i="18"/>
  <c r="N14" i="18"/>
  <c r="D18" i="18"/>
  <c r="P17" i="18"/>
  <c r="E18" i="18"/>
  <c r="Q22" i="18"/>
  <c r="J17" i="18"/>
  <c r="P16" i="18"/>
  <c r="P21" i="18"/>
  <c r="E22" i="18"/>
  <c r="L22" i="18"/>
  <c r="L18" i="18"/>
  <c r="J16" i="18"/>
  <c r="I15" i="18"/>
  <c r="G16" i="18"/>
  <c r="N18" i="18"/>
  <c r="D20" i="18"/>
  <c r="H14" i="18"/>
  <c r="M16" i="18"/>
  <c r="E21" i="18"/>
  <c r="J20" i="18"/>
  <c r="G18" i="18"/>
  <c r="L15" i="18"/>
  <c r="E16" i="18"/>
  <c r="G21" i="18"/>
  <c r="J22" i="18"/>
  <c r="J18" i="18"/>
  <c r="F17" i="18"/>
  <c r="Q20" i="18"/>
  <c r="J14" i="18"/>
  <c r="I21" i="18"/>
  <c r="G15" i="18"/>
  <c r="F22" i="18"/>
  <c r="G22" i="18"/>
  <c r="M21" i="18"/>
  <c r="M20" i="18"/>
  <c r="P18" i="18"/>
  <c r="H15" i="18"/>
  <c r="E15" i="18"/>
  <c r="F15" i="18"/>
  <c r="Q21" i="18"/>
  <c r="I16" i="18"/>
  <c r="N15" i="18"/>
  <c r="P20" i="18"/>
  <c r="M17" i="18"/>
  <c r="H20" i="18"/>
  <c r="P22" i="18"/>
  <c r="N22" i="18"/>
  <c r="O20" i="18"/>
  <c r="I17" i="18"/>
  <c r="F20" i="18"/>
  <c r="D14" i="18"/>
  <c r="O16" i="18"/>
  <c r="F16" i="18"/>
  <c r="L20" i="18"/>
  <c r="M14" i="18"/>
  <c r="E14" i="18"/>
  <c r="F18" i="18"/>
  <c r="H16" i="18"/>
  <c r="AF24" i="15"/>
  <c r="AN24" i="15" s="1"/>
  <c r="AO24" i="15" s="1"/>
  <c r="AM6" i="15"/>
  <c r="AP605" i="15"/>
  <c r="AP492" i="15"/>
  <c r="AO788" i="15" l="1"/>
  <c r="L788" i="3" s="1"/>
  <c r="L1025" i="3"/>
  <c r="L991" i="3"/>
  <c r="L947" i="3"/>
  <c r="L1056" i="3"/>
  <c r="M1056" i="3" s="1"/>
  <c r="L1047" i="3"/>
  <c r="L1052" i="3"/>
  <c r="M1052" i="3" s="1"/>
  <c r="L966" i="3"/>
  <c r="M966" i="3" s="1"/>
  <c r="L1001" i="3"/>
  <c r="M1001" i="3" s="1"/>
  <c r="L956" i="3"/>
  <c r="M956" i="3" s="1"/>
  <c r="L1035" i="3"/>
  <c r="M1035" i="3" s="1"/>
  <c r="L930" i="3"/>
  <c r="M930" i="3" s="1"/>
  <c r="L983" i="3"/>
  <c r="M983" i="3" s="1"/>
  <c r="L969" i="3"/>
  <c r="M969" i="3" s="1"/>
  <c r="AO781" i="15"/>
  <c r="L781" i="3" s="1"/>
  <c r="M781" i="3" s="1"/>
  <c r="AO808" i="15"/>
  <c r="AO437" i="15"/>
  <c r="L437" i="3" s="1"/>
  <c r="M437" i="3" s="1"/>
  <c r="AP791" i="15"/>
  <c r="AO672" i="15"/>
  <c r="AP672" i="15" s="1"/>
  <c r="AO988" i="15"/>
  <c r="AP988" i="15" s="1"/>
  <c r="AO832" i="15"/>
  <c r="AP832" i="15" s="1"/>
  <c r="AO760" i="15"/>
  <c r="L760" i="3" s="1"/>
  <c r="M760" i="3" s="1"/>
  <c r="AP1064" i="15"/>
  <c r="AO421" i="15"/>
  <c r="AP421" i="15" s="1"/>
  <c r="AO980" i="15"/>
  <c r="AO772" i="15"/>
  <c r="L772" i="3" s="1"/>
  <c r="M772" i="3" s="1"/>
  <c r="AO364" i="15"/>
  <c r="AP364" i="15" s="1"/>
  <c r="AO165" i="15"/>
  <c r="L165" i="3" s="1"/>
  <c r="M165" i="3" s="1"/>
  <c r="AO620" i="15"/>
  <c r="L620" i="3" s="1"/>
  <c r="M620" i="3" s="1"/>
  <c r="AO197" i="15"/>
  <c r="L197" i="3" s="1"/>
  <c r="M197" i="3" s="1"/>
  <c r="AO952" i="15"/>
  <c r="L940" i="3" s="1"/>
  <c r="M940" i="3" s="1"/>
  <c r="AO816" i="15"/>
  <c r="L816" i="3" s="1"/>
  <c r="M816" i="3" s="1"/>
  <c r="AO804" i="15"/>
  <c r="L805" i="3" s="1"/>
  <c r="M805" i="3" s="1"/>
  <c r="AO653" i="15"/>
  <c r="L653" i="3" s="1"/>
  <c r="M653" i="3" s="1"/>
  <c r="AO360" i="15"/>
  <c r="L360" i="3" s="1"/>
  <c r="M360" i="3" s="1"/>
  <c r="AP328" i="15"/>
  <c r="AO157" i="15"/>
  <c r="AP157" i="15" s="1"/>
  <c r="AP1025" i="15"/>
  <c r="L891" i="3"/>
  <c r="M891" i="3" s="1"/>
  <c r="AO992" i="15"/>
  <c r="AO720" i="15"/>
  <c r="AP720" i="15" s="1"/>
  <c r="AO153" i="15"/>
  <c r="L153" i="3" s="1"/>
  <c r="M153" i="3" s="1"/>
  <c r="AO17" i="15"/>
  <c r="L17" i="3" s="1"/>
  <c r="M17" i="3" s="1"/>
  <c r="AO1065" i="15"/>
  <c r="L1065" i="3" s="1"/>
  <c r="M1065" i="3" s="1"/>
  <c r="AO1007" i="15"/>
  <c r="L1007" i="3" s="1"/>
  <c r="M1007" i="3" s="1"/>
  <c r="AO713" i="15"/>
  <c r="L713" i="3" s="1"/>
  <c r="M713" i="3" s="1"/>
  <c r="AO728" i="15"/>
  <c r="L728" i="3" s="1"/>
  <c r="M728" i="3" s="1"/>
  <c r="AO477" i="15"/>
  <c r="L477" i="3" s="1"/>
  <c r="M477" i="3" s="1"/>
  <c r="AO377" i="15"/>
  <c r="L377" i="3" s="1"/>
  <c r="M377" i="3" s="1"/>
  <c r="AO464" i="15"/>
  <c r="L464" i="3" s="1"/>
  <c r="M464" i="3" s="1"/>
  <c r="AO848" i="15"/>
  <c r="AP848" i="15" s="1"/>
  <c r="AO569" i="15"/>
  <c r="L569" i="3" s="1"/>
  <c r="M569" i="3" s="1"/>
  <c r="AO600" i="15"/>
  <c r="L600" i="3" s="1"/>
  <c r="M600" i="3" s="1"/>
  <c r="AO709" i="15"/>
  <c r="AP709" i="15" s="1"/>
  <c r="AO344" i="15"/>
  <c r="L344" i="3" s="1"/>
  <c r="M344" i="3" s="1"/>
  <c r="AO516" i="15"/>
  <c r="L516" i="3" s="1"/>
  <c r="M516" i="3" s="1"/>
  <c r="AO1032" i="15"/>
  <c r="AO710" i="15"/>
  <c r="L710" i="3" s="1"/>
  <c r="M710" i="3" s="1"/>
  <c r="AO705" i="15"/>
  <c r="L705" i="3" s="1"/>
  <c r="M705" i="3" s="1"/>
  <c r="AP661" i="15"/>
  <c r="AO717" i="15"/>
  <c r="L717" i="3" s="1"/>
  <c r="M717" i="3" s="1"/>
  <c r="AO268" i="15"/>
  <c r="L268" i="3" s="1"/>
  <c r="M268" i="3" s="1"/>
  <c r="L576" i="3"/>
  <c r="M576" i="3" s="1"/>
  <c r="AO540" i="15"/>
  <c r="AP540" i="15" s="1"/>
  <c r="AO189" i="15"/>
  <c r="L189" i="3" s="1"/>
  <c r="M189" i="3" s="1"/>
  <c r="L869" i="3"/>
  <c r="M869" i="3" s="1"/>
  <c r="AO964" i="15"/>
  <c r="L964" i="3" s="1"/>
  <c r="M964" i="3" s="1"/>
  <c r="AO809" i="15"/>
  <c r="AP809" i="15" s="1"/>
  <c r="AO789" i="15"/>
  <c r="L789" i="3" s="1"/>
  <c r="M789" i="3" s="1"/>
  <c r="AO1005" i="15"/>
  <c r="L993" i="3" s="1"/>
  <c r="M993" i="3" s="1"/>
  <c r="AO797" i="15"/>
  <c r="L797" i="3" s="1"/>
  <c r="M797" i="3" s="1"/>
  <c r="AP445" i="15"/>
  <c r="AO616" i="15"/>
  <c r="AP616" i="15" s="1"/>
  <c r="AP324" i="15"/>
  <c r="AO289" i="15"/>
  <c r="AP289" i="15" s="1"/>
  <c r="AO928" i="15"/>
  <c r="L928" i="3" s="1"/>
  <c r="M928" i="3" s="1"/>
  <c r="AO771" i="15"/>
  <c r="AP771" i="15" s="1"/>
  <c r="AO1017" i="15"/>
  <c r="L1017" i="3" s="1"/>
  <c r="M1017" i="3" s="1"/>
  <c r="AO1061" i="15"/>
  <c r="L1061" i="3" s="1"/>
  <c r="M1061" i="3" s="1"/>
  <c r="AO638" i="15"/>
  <c r="L638" i="3" s="1"/>
  <c r="M638" i="3" s="1"/>
  <c r="AO524" i="15"/>
  <c r="L524" i="3" s="1"/>
  <c r="M524" i="3" s="1"/>
  <c r="L389" i="3"/>
  <c r="M389" i="3" s="1"/>
  <c r="AO479" i="15"/>
  <c r="L479" i="3" s="1"/>
  <c r="M479" i="3" s="1"/>
  <c r="AO502" i="15"/>
  <c r="L502" i="3" s="1"/>
  <c r="M502" i="3" s="1"/>
  <c r="AO643" i="15"/>
  <c r="L643" i="3" s="1"/>
  <c r="M643" i="3" s="1"/>
  <c r="AO1004" i="15"/>
  <c r="L1004" i="3" s="1"/>
  <c r="M1004" i="3" s="1"/>
  <c r="AO292" i="15"/>
  <c r="L292" i="3" s="1"/>
  <c r="M292" i="3" s="1"/>
  <c r="AO525" i="15"/>
  <c r="AP525" i="15" s="1"/>
  <c r="AO1050" i="15"/>
  <c r="AP1050" i="15" s="1"/>
  <c r="AO668" i="15"/>
  <c r="L668" i="3" s="1"/>
  <c r="M668" i="3" s="1"/>
  <c r="AP603" i="15"/>
  <c r="AO194" i="15"/>
  <c r="AP194" i="15" s="1"/>
  <c r="AO416" i="15"/>
  <c r="L416" i="3" s="1"/>
  <c r="M416" i="3" s="1"/>
  <c r="AO205" i="15"/>
  <c r="L205" i="3" s="1"/>
  <c r="M205" i="3" s="1"/>
  <c r="AP488" i="15"/>
  <c r="L95" i="3"/>
  <c r="M95" i="3" s="1"/>
  <c r="AO36" i="15"/>
  <c r="L36" i="3" s="1"/>
  <c r="M36" i="3" s="1"/>
  <c r="AO248" i="15"/>
  <c r="L248" i="3" s="1"/>
  <c r="M248" i="3" s="1"/>
  <c r="AO872" i="15"/>
  <c r="L872" i="3" s="1"/>
  <c r="M872" i="3" s="1"/>
  <c r="AO60" i="15"/>
  <c r="AP60" i="15" s="1"/>
  <c r="AO753" i="15"/>
  <c r="L753" i="3" s="1"/>
  <c r="M753" i="3" s="1"/>
  <c r="AP393" i="15"/>
  <c r="AO84" i="15"/>
  <c r="L84" i="3" s="1"/>
  <c r="M84" i="3" s="1"/>
  <c r="AO1033" i="15"/>
  <c r="AP1033" i="15" s="1"/>
  <c r="AO199" i="15"/>
  <c r="L199" i="3" s="1"/>
  <c r="M199" i="3" s="1"/>
  <c r="AO325" i="15"/>
  <c r="AP325" i="15" s="1"/>
  <c r="AP888" i="15"/>
  <c r="AO154" i="15"/>
  <c r="L154" i="3" s="1"/>
  <c r="AO656" i="15"/>
  <c r="L656" i="3" s="1"/>
  <c r="M656" i="3" s="1"/>
  <c r="AO513" i="15"/>
  <c r="L515" i="3" s="1"/>
  <c r="M515" i="3" s="1"/>
  <c r="AO549" i="15"/>
  <c r="AP549" i="15" s="1"/>
  <c r="AO381" i="15"/>
  <c r="L381" i="3" s="1"/>
  <c r="M381" i="3" s="1"/>
  <c r="AO448" i="15"/>
  <c r="L448" i="3" s="1"/>
  <c r="M448" i="3" s="1"/>
  <c r="AO1021" i="15"/>
  <c r="L1021" i="3" s="1"/>
  <c r="M1021" i="3" s="1"/>
  <c r="AO356" i="15"/>
  <c r="AP356" i="15" s="1"/>
  <c r="AO244" i="15"/>
  <c r="L244" i="3" s="1"/>
  <c r="M244" i="3" s="1"/>
  <c r="AO828" i="15"/>
  <c r="L828" i="3" s="1"/>
  <c r="M828" i="3" s="1"/>
  <c r="AO544" i="15"/>
  <c r="L544" i="3" s="1"/>
  <c r="M544" i="3" s="1"/>
  <c r="AO925" i="15"/>
  <c r="AP925" i="15" s="1"/>
  <c r="AO255" i="15"/>
  <c r="L255" i="3" s="1"/>
  <c r="M255" i="3" s="1"/>
  <c r="AO904" i="15"/>
  <c r="AO20" i="15"/>
  <c r="L20" i="3" s="1"/>
  <c r="M20" i="3" s="1"/>
  <c r="AO931" i="15"/>
  <c r="L931" i="3" s="1"/>
  <c r="M931" i="3" s="1"/>
  <c r="AO528" i="15"/>
  <c r="L528" i="3" s="1"/>
  <c r="M528" i="3" s="1"/>
  <c r="AP337" i="15"/>
  <c r="AO92" i="15"/>
  <c r="L92" i="3" s="1"/>
  <c r="M92" i="3" s="1"/>
  <c r="AO982" i="15"/>
  <c r="L970" i="3" s="1"/>
  <c r="M970" i="3" s="1"/>
  <c r="AO333" i="15"/>
  <c r="L333" i="3" s="1"/>
  <c r="M333" i="3" s="1"/>
  <c r="AO577" i="15"/>
  <c r="L577" i="3" s="1"/>
  <c r="M577" i="3" s="1"/>
  <c r="AP48" i="15"/>
  <c r="AO420" i="15"/>
  <c r="AP420" i="15" s="1"/>
  <c r="AO444" i="15"/>
  <c r="L444" i="3" s="1"/>
  <c r="M444" i="3" s="1"/>
  <c r="AO263" i="15"/>
  <c r="L263" i="3" s="1"/>
  <c r="M263" i="3" s="1"/>
  <c r="AP508" i="15"/>
  <c r="AP383" i="15"/>
  <c r="AO1031" i="15"/>
  <c r="AP1031" i="15" s="1"/>
  <c r="AP411" i="15"/>
  <c r="AO132" i="15"/>
  <c r="L132" i="3" s="1"/>
  <c r="M132" i="3" s="1"/>
  <c r="AO216" i="15"/>
  <c r="L216" i="3" s="1"/>
  <c r="M216" i="3" s="1"/>
  <c r="AO262" i="15"/>
  <c r="L262" i="3" s="1"/>
  <c r="M262" i="3" s="1"/>
  <c r="AO733" i="15"/>
  <c r="L733" i="3" s="1"/>
  <c r="M733" i="3" s="1"/>
  <c r="AO256" i="15"/>
  <c r="L256" i="3" s="1"/>
  <c r="M256" i="3" s="1"/>
  <c r="AO172" i="15"/>
  <c r="L172" i="3" s="1"/>
  <c r="M172" i="3" s="1"/>
  <c r="AO11" i="15"/>
  <c r="L11" i="3" s="1"/>
  <c r="M11" i="3" s="1"/>
  <c r="AP397" i="15"/>
  <c r="AO649" i="15"/>
  <c r="L649" i="3" s="1"/>
  <c r="M649" i="3" s="1"/>
  <c r="AO937" i="15"/>
  <c r="L937" i="3" s="1"/>
  <c r="M937" i="3" s="1"/>
  <c r="AO625" i="15"/>
  <c r="L625" i="3" s="1"/>
  <c r="M625" i="3" s="1"/>
  <c r="AP769" i="15"/>
  <c r="AO900" i="15"/>
  <c r="L900" i="3" s="1"/>
  <c r="M900" i="3" s="1"/>
  <c r="AO1000" i="15"/>
  <c r="AP868" i="15"/>
  <c r="AO883" i="15"/>
  <c r="AP883" i="15" s="1"/>
  <c r="AO220" i="15"/>
  <c r="L220" i="3" s="1"/>
  <c r="M220" i="3" s="1"/>
  <c r="AO476" i="15"/>
  <c r="L476" i="3" s="1"/>
  <c r="M476" i="3" s="1"/>
  <c r="L586" i="3"/>
  <c r="M586" i="3" s="1"/>
  <c r="L218" i="3"/>
  <c r="M218" i="3" s="1"/>
  <c r="AO518" i="15"/>
  <c r="L518" i="3" s="1"/>
  <c r="M518" i="3" s="1"/>
  <c r="AO63" i="15"/>
  <c r="L63" i="3" s="1"/>
  <c r="M63" i="3" s="1"/>
  <c r="L724" i="3"/>
  <c r="M724" i="3" s="1"/>
  <c r="AO608" i="15"/>
  <c r="L608" i="3" s="1"/>
  <c r="M608" i="3" s="1"/>
  <c r="AO284" i="15"/>
  <c r="L284" i="3" s="1"/>
  <c r="M284" i="3" s="1"/>
  <c r="AO68" i="15"/>
  <c r="L68" i="3" s="1"/>
  <c r="M68" i="3" s="1"/>
  <c r="L481" i="3"/>
  <c r="M481" i="3" s="1"/>
  <c r="AO264" i="15"/>
  <c r="L264" i="3" s="1"/>
  <c r="M264" i="3" s="1"/>
  <c r="AO42" i="15"/>
  <c r="AP42" i="15" s="1"/>
  <c r="AO229" i="15"/>
  <c r="AP229" i="15" s="1"/>
  <c r="AO160" i="15"/>
  <c r="AP160" i="15" s="1"/>
  <c r="AO997" i="15"/>
  <c r="AP997" i="15" s="1"/>
  <c r="N12" i="19"/>
  <c r="P12" i="19"/>
  <c r="H12" i="19"/>
  <c r="AP850" i="15"/>
  <c r="L90" i="3"/>
  <c r="M90" i="3" s="1"/>
  <c r="AO852" i="15"/>
  <c r="AP852" i="15" s="1"/>
  <c r="AO359" i="15"/>
  <c r="L359" i="3" s="1"/>
  <c r="M359" i="3" s="1"/>
  <c r="AO929" i="15"/>
  <c r="L929" i="3" s="1"/>
  <c r="M929" i="3" s="1"/>
  <c r="AO902" i="15"/>
  <c r="L902" i="3" s="1"/>
  <c r="M902" i="3" s="1"/>
  <c r="AP588" i="15"/>
  <c r="AO601" i="15"/>
  <c r="L601" i="3" s="1"/>
  <c r="M601" i="3" s="1"/>
  <c r="AO1030" i="15"/>
  <c r="AP484" i="15"/>
  <c r="AO277" i="15"/>
  <c r="L277" i="3" s="1"/>
  <c r="M277" i="3" s="1"/>
  <c r="AO312" i="15"/>
  <c r="L312" i="3" s="1"/>
  <c r="M312" i="3" s="1"/>
  <c r="AO413" i="15"/>
  <c r="L413" i="3" s="1"/>
  <c r="M413" i="3" s="1"/>
  <c r="AO185" i="15"/>
  <c r="AP185" i="15" s="1"/>
  <c r="AO56" i="15"/>
  <c r="L56" i="3" s="1"/>
  <c r="M56" i="3" s="1"/>
  <c r="AO436" i="15"/>
  <c r="AP436" i="15" s="1"/>
  <c r="AO145" i="15"/>
  <c r="L145" i="3" s="1"/>
  <c r="M145" i="3" s="1"/>
  <c r="AO33" i="15"/>
  <c r="AP33" i="15" s="1"/>
  <c r="AO758" i="15"/>
  <c r="L758" i="3" s="1"/>
  <c r="L506" i="3"/>
  <c r="M506" i="3" s="1"/>
  <c r="AF1067" i="15"/>
  <c r="AN1067" i="15" s="1"/>
  <c r="AO1067" i="15" s="1"/>
  <c r="AO647" i="15"/>
  <c r="L647" i="3" s="1"/>
  <c r="M647" i="3" s="1"/>
  <c r="AO761" i="15"/>
  <c r="L761" i="3" s="1"/>
  <c r="M761" i="3" s="1"/>
  <c r="AO269" i="15"/>
  <c r="L269" i="3" s="1"/>
  <c r="M269" i="3" s="1"/>
  <c r="AO286" i="15"/>
  <c r="L286" i="3" s="1"/>
  <c r="M286" i="3" s="1"/>
  <c r="AO860" i="15"/>
  <c r="L860" i="3" s="1"/>
  <c r="M860" i="3" s="1"/>
  <c r="AO456" i="15"/>
  <c r="L456" i="3" s="1"/>
  <c r="M456" i="3" s="1"/>
  <c r="AP152" i="15"/>
  <c r="AO892" i="15"/>
  <c r="L892" i="3" s="1"/>
  <c r="M892" i="3" s="1"/>
  <c r="AP886" i="15"/>
  <c r="AO159" i="15"/>
  <c r="AP159" i="15" s="1"/>
  <c r="AO773" i="15"/>
  <c r="L773" i="3" s="1"/>
  <c r="M773" i="3" s="1"/>
  <c r="AO1029" i="15"/>
  <c r="L1014" i="3" s="1"/>
  <c r="M1014" i="3" s="1"/>
  <c r="AO926" i="15"/>
  <c r="L926" i="3" s="1"/>
  <c r="M926" i="3" s="1"/>
  <c r="AO260" i="15"/>
  <c r="L260" i="3" s="1"/>
  <c r="M260" i="3" s="1"/>
  <c r="AO636" i="15"/>
  <c r="L636" i="3" s="1"/>
  <c r="M636" i="3" s="1"/>
  <c r="AO637" i="15"/>
  <c r="AP637" i="15" s="1"/>
  <c r="AO73" i="15"/>
  <c r="L73" i="3" s="1"/>
  <c r="M73" i="3" s="1"/>
  <c r="AO296" i="15"/>
  <c r="L296" i="3" s="1"/>
  <c r="M296" i="3" s="1"/>
  <c r="AO960" i="15"/>
  <c r="L960" i="3" s="1"/>
  <c r="M960" i="3" s="1"/>
  <c r="AP136" i="15"/>
  <c r="AO1027" i="15"/>
  <c r="AP1027" i="15" s="1"/>
  <c r="AO497" i="15"/>
  <c r="AP497" i="15" s="1"/>
  <c r="AO57" i="15"/>
  <c r="L57" i="3" s="1"/>
  <c r="M57" i="3" s="1"/>
  <c r="AO609" i="15"/>
  <c r="L609" i="3" s="1"/>
  <c r="M609" i="3" s="1"/>
  <c r="AO320" i="15"/>
  <c r="AP320" i="15" s="1"/>
  <c r="L461" i="3"/>
  <c r="M461" i="3" s="1"/>
  <c r="AP18" i="15"/>
  <c r="AO990" i="15"/>
  <c r="L990" i="3" s="1"/>
  <c r="M990" i="3" s="1"/>
  <c r="AO659" i="15"/>
  <c r="AP659" i="15" s="1"/>
  <c r="AO317" i="15"/>
  <c r="L317" i="3" s="1"/>
  <c r="M317" i="3" s="1"/>
  <c r="AO426" i="15"/>
  <c r="L426" i="3" s="1"/>
  <c r="M426" i="3" s="1"/>
  <c r="AO697" i="15"/>
  <c r="L697" i="3" s="1"/>
  <c r="M697" i="3" s="1"/>
  <c r="AP155" i="15"/>
  <c r="AO612" i="15"/>
  <c r="L612" i="3" s="1"/>
  <c r="M612" i="3" s="1"/>
  <c r="AO391" i="15"/>
  <c r="AP391" i="15" s="1"/>
  <c r="AO584" i="15"/>
  <c r="L584" i="3" s="1"/>
  <c r="M584" i="3" s="1"/>
  <c r="AO593" i="15"/>
  <c r="L593" i="3" s="1"/>
  <c r="M593" i="3" s="1"/>
  <c r="AO787" i="15"/>
  <c r="L787" i="3" s="1"/>
  <c r="M787" i="3" s="1"/>
  <c r="AO777" i="15"/>
  <c r="L777" i="3" s="1"/>
  <c r="M777" i="3" s="1"/>
  <c r="AO13" i="15"/>
  <c r="L13" i="3" s="1"/>
  <c r="M13" i="3" s="1"/>
  <c r="AO921" i="15"/>
  <c r="AP921" i="15" s="1"/>
  <c r="AO1049" i="15"/>
  <c r="L1049" i="3" s="1"/>
  <c r="M1049" i="3" s="1"/>
  <c r="AO644" i="15"/>
  <c r="AP644" i="15" s="1"/>
  <c r="AO38" i="15"/>
  <c r="L38" i="3" s="1"/>
  <c r="M38" i="3" s="1"/>
  <c r="AO1058" i="15"/>
  <c r="AP1058" i="15" s="1"/>
  <c r="AO740" i="15"/>
  <c r="L740" i="3" s="1"/>
  <c r="M740" i="3" s="1"/>
  <c r="AO837" i="15"/>
  <c r="L837" i="3" s="1"/>
  <c r="M837" i="3" s="1"/>
  <c r="AO285" i="15"/>
  <c r="L285" i="3" s="1"/>
  <c r="M285" i="3" s="1"/>
  <c r="AO762" i="15"/>
  <c r="L762" i="3" s="1"/>
  <c r="AP583" i="15"/>
  <c r="AO249" i="15"/>
  <c r="L249" i="3" s="1"/>
  <c r="M249" i="3" s="1"/>
  <c r="AP45" i="15"/>
  <c r="AP373" i="15"/>
  <c r="AO736" i="15"/>
  <c r="L736" i="3" s="1"/>
  <c r="M736" i="3" s="1"/>
  <c r="AO316" i="15"/>
  <c r="AP316" i="15" s="1"/>
  <c r="AO961" i="15"/>
  <c r="L961" i="3" s="1"/>
  <c r="M961" i="3" s="1"/>
  <c r="AO336" i="15"/>
  <c r="L336" i="3" s="1"/>
  <c r="M336" i="3" s="1"/>
  <c r="AO543" i="15"/>
  <c r="L543" i="3" s="1"/>
  <c r="M543" i="3" s="1"/>
  <c r="AO628" i="15"/>
  <c r="L628" i="3" s="1"/>
  <c r="M628" i="3" s="1"/>
  <c r="AO390" i="15"/>
  <c r="L390" i="3" s="1"/>
  <c r="M390" i="3" s="1"/>
  <c r="AO666" i="15"/>
  <c r="L666" i="3" s="1"/>
  <c r="M666" i="3" s="1"/>
  <c r="AO913" i="15"/>
  <c r="AP744" i="15"/>
  <c r="AO1037" i="15"/>
  <c r="L1037" i="3" s="1"/>
  <c r="M1037" i="3" s="1"/>
  <c r="L245" i="3"/>
  <c r="M245" i="3" s="1"/>
  <c r="AO979" i="15"/>
  <c r="L979" i="3" s="1"/>
  <c r="M979" i="3" s="1"/>
  <c r="AO133" i="15"/>
  <c r="L133" i="3" s="1"/>
  <c r="M133" i="3" s="1"/>
  <c r="AO443" i="15"/>
  <c r="L385" i="3"/>
  <c r="M385" i="3" s="1"/>
  <c r="AO233" i="15"/>
  <c r="AP233" i="15" s="1"/>
  <c r="AO884" i="15"/>
  <c r="AO558" i="15"/>
  <c r="L558" i="3" s="1"/>
  <c r="M558" i="3" s="1"/>
  <c r="AP261" i="15"/>
  <c r="AP77" i="15"/>
  <c r="AP673" i="15"/>
  <c r="AO1041" i="15"/>
  <c r="L1041" i="3" s="1"/>
  <c r="M1041" i="3" s="1"/>
  <c r="AO836" i="15"/>
  <c r="L836" i="3" s="1"/>
  <c r="M836" i="3" s="1"/>
  <c r="AO129" i="15"/>
  <c r="L140" i="3" s="1"/>
  <c r="M140" i="3" s="1"/>
  <c r="AO394" i="15"/>
  <c r="L394" i="3" s="1"/>
  <c r="M394" i="3" s="1"/>
  <c r="AO933" i="15"/>
  <c r="L933" i="3" s="1"/>
  <c r="M933" i="3" s="1"/>
  <c r="AO206" i="15"/>
  <c r="L206" i="3" s="1"/>
  <c r="M206" i="3" s="1"/>
  <c r="AO22" i="15"/>
  <c r="AP22" i="15" s="1"/>
  <c r="AO839" i="15"/>
  <c r="L839" i="3" s="1"/>
  <c r="M839" i="3" s="1"/>
  <c r="AO374" i="15"/>
  <c r="L374" i="3" s="1"/>
  <c r="M374" i="3" s="1"/>
  <c r="AO1034" i="15"/>
  <c r="L1034" i="3" s="1"/>
  <c r="M1034" i="3" s="1"/>
  <c r="AO367" i="15"/>
  <c r="L367" i="3" s="1"/>
  <c r="M367" i="3" s="1"/>
  <c r="AO161" i="15"/>
  <c r="L161" i="3" s="1"/>
  <c r="M161" i="3" s="1"/>
  <c r="L702" i="3"/>
  <c r="M702" i="3" s="1"/>
  <c r="AO845" i="15"/>
  <c r="L845" i="3" s="1"/>
  <c r="M845" i="3" s="1"/>
  <c r="AO41" i="15"/>
  <c r="L41" i="3" s="1"/>
  <c r="M41" i="3" s="1"/>
  <c r="AO94" i="15"/>
  <c r="AO116" i="15"/>
  <c r="L116" i="3" s="1"/>
  <c r="M116" i="3" s="1"/>
  <c r="AO341" i="15"/>
  <c r="AP341" i="15" s="1"/>
  <c r="L228" i="3"/>
  <c r="M228" i="3" s="1"/>
  <c r="AO326" i="15"/>
  <c r="AP326" i="15" s="1"/>
  <c r="AP19" i="15"/>
  <c r="AO505" i="15"/>
  <c r="L505" i="3" s="1"/>
  <c r="M505" i="3" s="1"/>
  <c r="AO27" i="15"/>
  <c r="L27" i="3" s="1"/>
  <c r="M27" i="3" s="1"/>
  <c r="AO405" i="15"/>
  <c r="L405" i="3" s="1"/>
  <c r="M405" i="3" s="1"/>
  <c r="AO357" i="15"/>
  <c r="L357" i="3" s="1"/>
  <c r="M357" i="3" s="1"/>
  <c r="AO722" i="15"/>
  <c r="L722" i="3" s="1"/>
  <c r="AO922" i="15"/>
  <c r="L922" i="3" s="1"/>
  <c r="M922" i="3" s="1"/>
  <c r="AO141" i="15"/>
  <c r="L141" i="3" s="1"/>
  <c r="M141" i="3" s="1"/>
  <c r="AP380" i="15"/>
  <c r="AO721" i="15"/>
  <c r="L721" i="3" s="1"/>
  <c r="M721" i="3" s="1"/>
  <c r="AN10" i="15"/>
  <c r="AO10" i="15" s="1"/>
  <c r="L10" i="3" s="1"/>
  <c r="M10" i="3" s="1"/>
  <c r="AO28" i="15"/>
  <c r="L28" i="3" s="1"/>
  <c r="M28" i="3" s="1"/>
  <c r="AO977" i="15"/>
  <c r="L965" i="3" s="1"/>
  <c r="M965" i="3" s="1"/>
  <c r="AO314" i="15"/>
  <c r="L314" i="3" s="1"/>
  <c r="M314" i="3" s="1"/>
  <c r="AO627" i="15"/>
  <c r="L627" i="3" s="1"/>
  <c r="M627" i="3" s="1"/>
  <c r="AO774" i="15"/>
  <c r="L774" i="3" s="1"/>
  <c r="M774" i="3" s="1"/>
  <c r="AO243" i="15"/>
  <c r="L243" i="3" s="1"/>
  <c r="M243" i="3" s="1"/>
  <c r="AO156" i="15"/>
  <c r="L156" i="3" s="1"/>
  <c r="M156" i="3" s="1"/>
  <c r="AO764" i="15"/>
  <c r="L766" i="3" s="1"/>
  <c r="M766" i="3" s="1"/>
  <c r="AP148" i="15"/>
  <c r="AO806" i="15"/>
  <c r="L806" i="3" s="1"/>
  <c r="M806" i="3" s="1"/>
  <c r="AP392" i="15"/>
  <c r="AO539" i="15"/>
  <c r="L539" i="3" s="1"/>
  <c r="M539" i="3" s="1"/>
  <c r="AO597" i="15"/>
  <c r="L597" i="3" s="1"/>
  <c r="M597" i="3" s="1"/>
  <c r="AO382" i="15"/>
  <c r="L382" i="3" s="1"/>
  <c r="M382" i="3" s="1"/>
  <c r="AO563" i="15"/>
  <c r="L563" i="3" s="1"/>
  <c r="M563" i="3" s="1"/>
  <c r="L280" i="3"/>
  <c r="M280" i="3" s="1"/>
  <c r="AO652" i="15"/>
  <c r="L652" i="3" s="1"/>
  <c r="M652" i="3" s="1"/>
  <c r="AO50" i="15"/>
  <c r="AP50" i="15" s="1"/>
  <c r="AP732" i="15"/>
  <c r="AO446" i="15"/>
  <c r="AP446" i="15" s="1"/>
  <c r="AO851" i="15"/>
  <c r="AP851" i="15" s="1"/>
  <c r="AO127" i="15"/>
  <c r="L127" i="3" s="1"/>
  <c r="M127" i="3" s="1"/>
  <c r="AO935" i="15"/>
  <c r="AP935" i="15" s="1"/>
  <c r="L881" i="3"/>
  <c r="M881" i="3" s="1"/>
  <c r="AP236" i="15"/>
  <c r="AO164" i="15"/>
  <c r="L164" i="3" s="1"/>
  <c r="M164" i="3" s="1"/>
  <c r="AO213" i="15"/>
  <c r="L213" i="3" s="1"/>
  <c r="AO1060" i="15"/>
  <c r="AO349" i="15"/>
  <c r="AP349" i="15" s="1"/>
  <c r="AO224" i="15"/>
  <c r="L224" i="3" s="1"/>
  <c r="M224" i="3" s="1"/>
  <c r="AP591" i="15"/>
  <c r="AO585" i="15"/>
  <c r="AP585" i="15" s="1"/>
  <c r="AO820" i="15"/>
  <c r="L819" i="3" s="1"/>
  <c r="M819" i="3" s="1"/>
  <c r="AO862" i="15"/>
  <c r="AP615" i="15"/>
  <c r="L592" i="3"/>
  <c r="M592" i="3" s="1"/>
  <c r="AO214" i="15"/>
  <c r="L214" i="3" s="1"/>
  <c r="M214" i="3" s="1"/>
  <c r="AP838" i="15"/>
  <c r="AO802" i="15"/>
  <c r="L802" i="3" s="1"/>
  <c r="M802" i="3" s="1"/>
  <c r="AO175" i="15"/>
  <c r="L175" i="3" s="1"/>
  <c r="M175" i="3" s="1"/>
  <c r="AO640" i="15"/>
  <c r="AP640" i="15" s="1"/>
  <c r="AO1020" i="15"/>
  <c r="L1020" i="3" s="1"/>
  <c r="M1020" i="3" s="1"/>
  <c r="AO889" i="15"/>
  <c r="AP889" i="15" s="1"/>
  <c r="AO401" i="15"/>
  <c r="L401" i="3" s="1"/>
  <c r="M401" i="3" s="1"/>
  <c r="L281" i="3"/>
  <c r="M281" i="3" s="1"/>
  <c r="AO858" i="15"/>
  <c r="AP858" i="15" s="1"/>
  <c r="AO124" i="15"/>
  <c r="AP124" i="15" s="1"/>
  <c r="AO912" i="15"/>
  <c r="AP912" i="15" s="1"/>
  <c r="AO604" i="15"/>
  <c r="L604" i="3" s="1"/>
  <c r="M604" i="3" s="1"/>
  <c r="L641" i="3"/>
  <c r="M641" i="3" s="1"/>
  <c r="L489" i="3"/>
  <c r="M489" i="3" s="1"/>
  <c r="AO818" i="15"/>
  <c r="L818" i="3" s="1"/>
  <c r="M818" i="3" s="1"/>
  <c r="AP478" i="15"/>
  <c r="AO1023" i="15"/>
  <c r="L813" i="3"/>
  <c r="M813" i="3" s="1"/>
  <c r="AO468" i="15"/>
  <c r="AP468" i="15" s="1"/>
  <c r="AO509" i="15"/>
  <c r="AP509" i="15" s="1"/>
  <c r="AP846" i="15"/>
  <c r="AP176" i="15"/>
  <c r="AO417" i="15"/>
  <c r="L417" i="3" s="1"/>
  <c r="M417" i="3" s="1"/>
  <c r="AO510" i="15"/>
  <c r="L510" i="3" s="1"/>
  <c r="M510" i="3" s="1"/>
  <c r="AO91" i="15"/>
  <c r="L91" i="3" s="1"/>
  <c r="M91" i="3" s="1"/>
  <c r="AP447" i="15"/>
  <c r="AO347" i="15"/>
  <c r="L347" i="3" s="1"/>
  <c r="M347" i="3" s="1"/>
  <c r="AO536" i="15"/>
  <c r="L536" i="3" s="1"/>
  <c r="M536" i="3" s="1"/>
  <c r="L1046" i="3"/>
  <c r="M1046" i="3" s="1"/>
  <c r="AP897" i="15"/>
  <c r="AO55" i="15"/>
  <c r="L55" i="3" s="1"/>
  <c r="M55" i="3" s="1"/>
  <c r="AO677" i="15"/>
  <c r="AP677" i="15" s="1"/>
  <c r="AP857" i="15"/>
  <c r="AO469" i="15"/>
  <c r="L469" i="3" s="1"/>
  <c r="M469" i="3" s="1"/>
  <c r="AO1028" i="15"/>
  <c r="AP1028" i="15" s="1"/>
  <c r="AF1068" i="15"/>
  <c r="AF1069" i="15"/>
  <c r="AO134" i="15"/>
  <c r="L134" i="3" s="1"/>
  <c r="M134" i="3" s="1"/>
  <c r="AO361" i="15"/>
  <c r="L361" i="3" s="1"/>
  <c r="M361" i="3" s="1"/>
  <c r="AO119" i="15"/>
  <c r="L119" i="3" s="1"/>
  <c r="M119" i="3" s="1"/>
  <c r="AO798" i="15"/>
  <c r="AP798" i="15" s="1"/>
  <c r="AO121" i="15"/>
  <c r="L121" i="3" s="1"/>
  <c r="M121" i="3" s="1"/>
  <c r="AO39" i="15"/>
  <c r="L39" i="3" s="1"/>
  <c r="M39" i="3" s="1"/>
  <c r="AP496" i="15"/>
  <c r="AO498" i="15"/>
  <c r="L498" i="3" s="1"/>
  <c r="AO330" i="15"/>
  <c r="L330" i="3" s="1"/>
  <c r="AP267" i="15"/>
  <c r="AO917" i="15"/>
  <c r="AF23" i="15"/>
  <c r="AN23" i="15" s="1"/>
  <c r="AP396" i="15"/>
  <c r="AP873" i="15"/>
  <c r="AO96" i="15"/>
  <c r="L96" i="3" s="1"/>
  <c r="AO370" i="15"/>
  <c r="AP370" i="15" s="1"/>
  <c r="AP842" i="15"/>
  <c r="AO102" i="15"/>
  <c r="L102" i="3" s="1"/>
  <c r="M102" i="3" s="1"/>
  <c r="AO122" i="15"/>
  <c r="L122" i="3" s="1"/>
  <c r="M122" i="3" s="1"/>
  <c r="AO932" i="15"/>
  <c r="L932" i="3" s="1"/>
  <c r="M932" i="3" s="1"/>
  <c r="AP748" i="15"/>
  <c r="AO179" i="15"/>
  <c r="L179" i="3" s="1"/>
  <c r="M179" i="3" s="1"/>
  <c r="L453" i="3"/>
  <c r="M453" i="3" s="1"/>
  <c r="AO425" i="15"/>
  <c r="L425" i="3" s="1"/>
  <c r="M425" i="3" s="1"/>
  <c r="L386" i="3"/>
  <c r="M386" i="3" s="1"/>
  <c r="L291" i="3"/>
  <c r="M291" i="3" s="1"/>
  <c r="L520" i="3"/>
  <c r="M520" i="3" s="1"/>
  <c r="L570" i="3"/>
  <c r="L128" i="3"/>
  <c r="M128" i="3" s="1"/>
  <c r="L25" i="3"/>
  <c r="M25" i="3" s="1"/>
  <c r="L315" i="3"/>
  <c r="M315" i="3" s="1"/>
  <c r="L559" i="3"/>
  <c r="M559" i="3" s="1"/>
  <c r="AO71" i="15"/>
  <c r="L71" i="3" s="1"/>
  <c r="M71" i="3" s="1"/>
  <c r="L614" i="3"/>
  <c r="M614" i="3" s="1"/>
  <c r="L46" i="3"/>
  <c r="AO251" i="15"/>
  <c r="L251" i="3" s="1"/>
  <c r="M251" i="3" s="1"/>
  <c r="AO775" i="15"/>
  <c r="L775" i="3" s="1"/>
  <c r="M775" i="3" s="1"/>
  <c r="L362" i="3"/>
  <c r="L433" i="3"/>
  <c r="M433" i="3" s="1"/>
  <c r="L875" i="3"/>
  <c r="M875" i="3" s="1"/>
  <c r="L825" i="3"/>
  <c r="M825" i="3" s="1"/>
  <c r="L412" i="3"/>
  <c r="M412" i="3" s="1"/>
  <c r="L512" i="3"/>
  <c r="M512" i="3" s="1"/>
  <c r="L629" i="3"/>
  <c r="M629" i="3" s="1"/>
  <c r="L655" i="3"/>
  <c r="M655" i="3" s="1"/>
  <c r="L683" i="3"/>
  <c r="M683" i="3" s="1"/>
  <c r="L829" i="3"/>
  <c r="M829" i="3" s="1"/>
  <c r="L890" i="3"/>
  <c r="M890" i="3" s="1"/>
  <c r="AO854" i="15"/>
  <c r="L854" i="3" s="1"/>
  <c r="M854" i="3" s="1"/>
  <c r="AO66" i="15"/>
  <c r="L66" i="3" s="1"/>
  <c r="M66" i="3" s="1"/>
  <c r="L642" i="3"/>
  <c r="M642" i="3" s="1"/>
  <c r="L283" i="3"/>
  <c r="M283" i="3" s="1"/>
  <c r="L587" i="3"/>
  <c r="M587" i="3" s="1"/>
  <c r="L395" i="3"/>
  <c r="M395" i="3" s="1"/>
  <c r="L409" i="3"/>
  <c r="M409" i="3" s="1"/>
  <c r="L602" i="3"/>
  <c r="M602" i="3" s="1"/>
  <c r="L1051" i="3"/>
  <c r="M1051" i="3" s="1"/>
  <c r="L800" i="3"/>
  <c r="M800" i="3" s="1"/>
  <c r="L407" i="3"/>
  <c r="M407" i="3" s="1"/>
  <c r="L366" i="3"/>
  <c r="M366" i="3" s="1"/>
  <c r="L658" i="3"/>
  <c r="M658" i="3" s="1"/>
  <c r="L807" i="3"/>
  <c r="M807" i="3" s="1"/>
  <c r="L180" i="3"/>
  <c r="M180" i="3" s="1"/>
  <c r="L639" i="3"/>
  <c r="M639" i="3" s="1"/>
  <c r="L645" i="3"/>
  <c r="M645" i="3" s="1"/>
  <c r="L273" i="3"/>
  <c r="M273" i="3" s="1"/>
  <c r="L834" i="3"/>
  <c r="M834" i="3" s="1"/>
  <c r="L470" i="3"/>
  <c r="M470" i="3" s="1"/>
  <c r="AO162" i="15"/>
  <c r="L162" i="3" s="1"/>
  <c r="M162" i="3" s="1"/>
  <c r="L89" i="3"/>
  <c r="M89" i="3" s="1"/>
  <c r="L527" i="3"/>
  <c r="M527" i="3" s="1"/>
  <c r="L439" i="3"/>
  <c r="M439" i="3" s="1"/>
  <c r="L617" i="3"/>
  <c r="M617" i="3" s="1"/>
  <c r="L654" i="3"/>
  <c r="M654" i="3" s="1"/>
  <c r="L665" i="3"/>
  <c r="M665" i="3" s="1"/>
  <c r="L271" i="3"/>
  <c r="M271" i="3" s="1"/>
  <c r="L954" i="3"/>
  <c r="M954" i="3" s="1"/>
  <c r="L170" i="3"/>
  <c r="M170" i="3" s="1"/>
  <c r="L918" i="3"/>
  <c r="M918" i="3" s="1"/>
  <c r="L227" i="3"/>
  <c r="M227" i="3" s="1"/>
  <c r="L915" i="3"/>
  <c r="M915" i="3" s="1"/>
  <c r="L335" i="3"/>
  <c r="M335" i="3" s="1"/>
  <c r="L864" i="3"/>
  <c r="M864" i="3" s="1"/>
  <c r="L200" i="3"/>
  <c r="M200" i="3" s="1"/>
  <c r="L472" i="3"/>
  <c r="M472" i="3" s="1"/>
  <c r="L564" i="3"/>
  <c r="M564" i="3" s="1"/>
  <c r="L521" i="3"/>
  <c r="M521" i="3" s="1"/>
  <c r="L40" i="3"/>
  <c r="M40" i="3" s="1"/>
  <c r="L501" i="3"/>
  <c r="M501" i="3" s="1"/>
  <c r="L833" i="3"/>
  <c r="M833" i="3" s="1"/>
  <c r="L149" i="3"/>
  <c r="M149" i="3" s="1"/>
  <c r="L166" i="3"/>
  <c r="L98" i="3"/>
  <c r="L763" i="3"/>
  <c r="M763" i="3" s="1"/>
  <c r="L195" i="3"/>
  <c r="M195" i="3" s="1"/>
  <c r="L735" i="3"/>
  <c r="M735" i="3" s="1"/>
  <c r="L535" i="3"/>
  <c r="M535" i="3" s="1"/>
  <c r="L104" i="3"/>
  <c r="M104" i="3" s="1"/>
  <c r="L212" i="3"/>
  <c r="M212" i="3" s="1"/>
  <c r="L274" i="3"/>
  <c r="M274" i="3" s="1"/>
  <c r="L309" i="3"/>
  <c r="M309" i="3" s="1"/>
  <c r="L478" i="3"/>
  <c r="M478" i="3" s="1"/>
  <c r="AO909" i="15"/>
  <c r="L909" i="3" s="1"/>
  <c r="M909" i="3" s="1"/>
  <c r="L334" i="3"/>
  <c r="M334" i="3" s="1"/>
  <c r="L817" i="3"/>
  <c r="M817" i="3" s="1"/>
  <c r="L74" i="3"/>
  <c r="M74" i="3" s="1"/>
  <c r="L574" i="3"/>
  <c r="M574" i="3" s="1"/>
  <c r="L822" i="3"/>
  <c r="M822" i="3" s="1"/>
  <c r="L108" i="3"/>
  <c r="M108" i="3" s="1"/>
  <c r="L449" i="3"/>
  <c r="M449" i="3" s="1"/>
  <c r="L957" i="3"/>
  <c r="M957" i="3" s="1"/>
  <c r="L358" i="3"/>
  <c r="M358" i="3" s="1"/>
  <c r="L749" i="3"/>
  <c r="M749" i="3" s="1"/>
  <c r="L438" i="3"/>
  <c r="M438" i="3" s="1"/>
  <c r="L859" i="3"/>
  <c r="M859" i="3" s="1"/>
  <c r="L589" i="3"/>
  <c r="M589" i="3" s="1"/>
  <c r="L327" i="3"/>
  <c r="M327" i="3" s="1"/>
  <c r="L698" i="3"/>
  <c r="AP466" i="15"/>
  <c r="L51" i="3"/>
  <c r="M51" i="3" s="1"/>
  <c r="L874" i="3"/>
  <c r="M874" i="3" s="1"/>
  <c r="L69" i="3"/>
  <c r="M69" i="3" s="1"/>
  <c r="L375" i="3"/>
  <c r="M375" i="3" s="1"/>
  <c r="L323" i="3"/>
  <c r="M323" i="3" s="1"/>
  <c r="L126" i="3"/>
  <c r="M126" i="3" s="1"/>
  <c r="L452" i="3"/>
  <c r="M452" i="3" s="1"/>
  <c r="L490" i="3"/>
  <c r="M490" i="3" s="1"/>
  <c r="L15" i="3"/>
  <c r="M15" i="3" s="1"/>
  <c r="L599" i="3"/>
  <c r="M599" i="3" s="1"/>
  <c r="L304" i="3"/>
  <c r="M304" i="3" s="1"/>
  <c r="L100" i="3"/>
  <c r="L610" i="3"/>
  <c r="M610" i="3" s="1"/>
  <c r="L339" i="3"/>
  <c r="M339" i="3" s="1"/>
  <c r="L538" i="3"/>
  <c r="M538" i="3" s="1"/>
  <c r="L719" i="3"/>
  <c r="M719" i="3" s="1"/>
  <c r="L168" i="3"/>
  <c r="M168" i="3" s="1"/>
  <c r="L483" i="3"/>
  <c r="M483" i="3" s="1"/>
  <c r="L500" i="3"/>
  <c r="M500" i="3" s="1"/>
  <c r="L664" i="3"/>
  <c r="M664" i="3" s="1"/>
  <c r="L1054" i="3"/>
  <c r="M1054" i="3" s="1"/>
  <c r="L378" i="3"/>
  <c r="M378" i="3" s="1"/>
  <c r="L82" i="3"/>
  <c r="M82" i="3" s="1"/>
  <c r="L533" i="3"/>
  <c r="M533" i="3" s="1"/>
  <c r="L552" i="3"/>
  <c r="M552" i="3" s="1"/>
  <c r="L963" i="3"/>
  <c r="M963" i="3" s="1"/>
  <c r="L400" i="3"/>
  <c r="M400" i="3" s="1"/>
  <c r="L844" i="3"/>
  <c r="M844" i="3" s="1"/>
  <c r="L596" i="3"/>
  <c r="M596" i="3" s="1"/>
  <c r="L896" i="3"/>
  <c r="M896" i="3" s="1"/>
  <c r="L556" i="3"/>
  <c r="M556" i="3" s="1"/>
  <c r="AO879" i="15"/>
  <c r="AP879" i="15" s="1"/>
  <c r="L287" i="3"/>
  <c r="M287" i="3" s="1"/>
  <c r="L567" i="3"/>
  <c r="M567" i="3" s="1"/>
  <c r="L485" i="3"/>
  <c r="M485" i="3" s="1"/>
  <c r="L87" i="3"/>
  <c r="M87" i="3" s="1"/>
  <c r="L1006" i="3"/>
  <c r="M1006" i="3" s="1"/>
  <c r="L432" i="3"/>
  <c r="M432" i="3" s="1"/>
  <c r="L776" i="3"/>
  <c r="M776" i="3" s="1"/>
  <c r="L542" i="3"/>
  <c r="M542" i="3" s="1"/>
  <c r="L830" i="3"/>
  <c r="M830" i="3" s="1"/>
  <c r="L684" i="3"/>
  <c r="M684" i="3" s="1"/>
  <c r="L252" i="3"/>
  <c r="M252" i="3" s="1"/>
  <c r="L52" i="3"/>
  <c r="M52" i="3" s="1"/>
  <c r="L348" i="3"/>
  <c r="M348" i="3" s="1"/>
  <c r="L352" i="3"/>
  <c r="M352" i="3" s="1"/>
  <c r="L353" i="3"/>
  <c r="M353" i="3" s="1"/>
  <c r="L903" i="3"/>
  <c r="M903" i="3" s="1"/>
  <c r="L530" i="3"/>
  <c r="M530" i="3" s="1"/>
  <c r="L431" i="3"/>
  <c r="M431" i="3" s="1"/>
  <c r="L184" i="3"/>
  <c r="M184" i="3" s="1"/>
  <c r="L752" i="3"/>
  <c r="M752" i="3" s="1"/>
  <c r="AP849" i="15"/>
  <c r="L211" i="3"/>
  <c r="M211" i="3" s="1"/>
  <c r="L759" i="3"/>
  <c r="M759" i="3" s="1"/>
  <c r="L579" i="3"/>
  <c r="M579" i="3" s="1"/>
  <c r="AO618" i="15"/>
  <c r="L618" i="3" s="1"/>
  <c r="M618" i="3" s="1"/>
  <c r="L624" i="3"/>
  <c r="M624" i="3" s="1"/>
  <c r="L459" i="3"/>
  <c r="M459" i="3" s="1"/>
  <c r="L808" i="3"/>
  <c r="M808" i="3" s="1"/>
  <c r="L201" i="3"/>
  <c r="M201" i="3" s="1"/>
  <c r="L151" i="3"/>
  <c r="M151" i="3" s="1"/>
  <c r="L75" i="3"/>
  <c r="M75" i="3" s="1"/>
  <c r="L1018" i="3"/>
  <c r="M1018" i="3" s="1"/>
  <c r="L871" i="3"/>
  <c r="M871" i="3" s="1"/>
  <c r="L850" i="3"/>
  <c r="M850" i="3" s="1"/>
  <c r="L575" i="3"/>
  <c r="M575" i="3" s="1"/>
  <c r="L59" i="3"/>
  <c r="M59" i="3" s="1"/>
  <c r="L553" i="3"/>
  <c r="M553" i="3" s="1"/>
  <c r="L669" i="3"/>
  <c r="M669" i="3" s="1"/>
  <c r="L1053" i="3"/>
  <c r="M1053" i="3" s="1"/>
  <c r="L232" i="3"/>
  <c r="M232" i="3" s="1"/>
  <c r="L870" i="3"/>
  <c r="M870" i="3" s="1"/>
  <c r="L670" i="3"/>
  <c r="L565" i="3"/>
  <c r="M565" i="3" s="1"/>
  <c r="L540" i="3"/>
  <c r="M540" i="3" s="1"/>
  <c r="L548" i="3"/>
  <c r="M548" i="3" s="1"/>
  <c r="L35" i="3"/>
  <c r="M35" i="3" s="1"/>
  <c r="L996" i="3"/>
  <c r="M996" i="3" s="1"/>
  <c r="L253" i="3"/>
  <c r="M253" i="3" s="1"/>
  <c r="L329" i="3"/>
  <c r="M329" i="3" s="1"/>
  <c r="L731" i="3"/>
  <c r="M731" i="3" s="1"/>
  <c r="L532" i="3"/>
  <c r="M532" i="3" s="1"/>
  <c r="L814" i="3"/>
  <c r="M814" i="3" s="1"/>
  <c r="L215" i="3"/>
  <c r="L907" i="3"/>
  <c r="M907" i="3" s="1"/>
  <c r="L712" i="3"/>
  <c r="M712" i="3" s="1"/>
  <c r="L58" i="3"/>
  <c r="M58" i="3" s="1"/>
  <c r="L331" i="3"/>
  <c r="M331" i="3" s="1"/>
  <c r="L938" i="3"/>
  <c r="M938" i="3" s="1"/>
  <c r="L550" i="3"/>
  <c r="M550" i="3" s="1"/>
  <c r="L853" i="3"/>
  <c r="M853" i="3" s="1"/>
  <c r="L726" i="3"/>
  <c r="M726" i="3" s="1"/>
  <c r="L865" i="3"/>
  <c r="M865" i="3" s="1"/>
  <c r="L139" i="3"/>
  <c r="M139" i="3" s="1"/>
  <c r="L581" i="3"/>
  <c r="M581" i="3" s="1"/>
  <c r="L692" i="3"/>
  <c r="M692" i="3" s="1"/>
  <c r="L408" i="3"/>
  <c r="M408" i="3" s="1"/>
  <c r="L340" i="3"/>
  <c r="M340" i="3" s="1"/>
  <c r="L441" i="3"/>
  <c r="M441" i="3" s="1"/>
  <c r="L708" i="3"/>
  <c r="M708" i="3" s="1"/>
  <c r="L300" i="3"/>
  <c r="M300" i="3" s="1"/>
  <c r="L880" i="3"/>
  <c r="M880" i="3" s="1"/>
  <c r="L424" i="3"/>
  <c r="M424" i="3" s="1"/>
  <c r="L480" i="3"/>
  <c r="M480" i="3" s="1"/>
  <c r="L297" i="3"/>
  <c r="M297" i="3" s="1"/>
  <c r="L182" i="3"/>
  <c r="M182" i="3" s="1"/>
  <c r="L953" i="3"/>
  <c r="M953" i="3" s="1"/>
  <c r="L941" i="3"/>
  <c r="M941" i="3" s="1"/>
  <c r="L257" i="3"/>
  <c r="M257" i="3" s="1"/>
  <c r="L893" i="3"/>
  <c r="M893" i="3" s="1"/>
  <c r="L1013" i="3"/>
  <c r="M1013" i="3" s="1"/>
  <c r="L1055" i="3"/>
  <c r="M1055" i="3" s="1"/>
  <c r="L537" i="3"/>
  <c r="M537" i="3" s="1"/>
  <c r="L130" i="3"/>
  <c r="M130" i="3" s="1"/>
  <c r="L430" i="3"/>
  <c r="M430" i="3" s="1"/>
  <c r="L26" i="3"/>
  <c r="M26" i="3" s="1"/>
  <c r="L61" i="3"/>
  <c r="M61" i="3" s="1"/>
  <c r="L67" i="3"/>
  <c r="M67" i="3" s="1"/>
  <c r="L109" i="3"/>
  <c r="M109" i="3" s="1"/>
  <c r="L566" i="3"/>
  <c r="M566" i="3" s="1"/>
  <c r="L471" i="3"/>
  <c r="M471" i="3" s="1"/>
  <c r="L657" i="3"/>
  <c r="M657" i="3" s="1"/>
  <c r="L369" i="3"/>
  <c r="M369" i="3" s="1"/>
  <c r="L824" i="3"/>
  <c r="M824" i="3" s="1"/>
  <c r="L981" i="3"/>
  <c r="M981" i="3" s="1"/>
  <c r="L198" i="3"/>
  <c r="M198" i="3" s="1"/>
  <c r="L840" i="3"/>
  <c r="M840" i="3" s="1"/>
  <c r="L504" i="3"/>
  <c r="M504" i="3" s="1"/>
  <c r="L765" i="3"/>
  <c r="M765" i="3" s="1"/>
  <c r="L208" i="3"/>
  <c r="M208" i="3" s="1"/>
  <c r="L442" i="3"/>
  <c r="M442" i="3" s="1"/>
  <c r="L768" i="3"/>
  <c r="M768" i="3" s="1"/>
  <c r="L29" i="3"/>
  <c r="M29" i="3" s="1"/>
  <c r="L131" i="3"/>
  <c r="M131" i="3" s="1"/>
  <c r="L1036" i="3"/>
  <c r="M1036" i="3" s="1"/>
  <c r="L598" i="3"/>
  <c r="M598" i="3" s="1"/>
  <c r="L847" i="3"/>
  <c r="M847" i="3" s="1"/>
  <c r="L276" i="3"/>
  <c r="M276" i="3" s="1"/>
  <c r="L801" i="3"/>
  <c r="M801" i="3" s="1"/>
  <c r="L345" i="3"/>
  <c r="M345" i="3" s="1"/>
  <c r="AP914" i="15"/>
  <c r="AP1048" i="15"/>
  <c r="AP814" i="15"/>
  <c r="AO455" i="15"/>
  <c r="L455" i="3" s="1"/>
  <c r="M455" i="3" s="1"/>
  <c r="AO85" i="15"/>
  <c r="AP611" i="15"/>
  <c r="AP331" i="15"/>
  <c r="AP755" i="15"/>
  <c r="AP252" i="15"/>
  <c r="AP1026" i="15"/>
  <c r="AO1045" i="15"/>
  <c r="L1045" i="3" s="1"/>
  <c r="M1045" i="3" s="1"/>
  <c r="AO187" i="15"/>
  <c r="L187" i="3" s="1"/>
  <c r="M187" i="3" s="1"/>
  <c r="AO745" i="15"/>
  <c r="L745" i="3" s="1"/>
  <c r="M745" i="3" s="1"/>
  <c r="AO103" i="15"/>
  <c r="L103" i="3" s="1"/>
  <c r="AP807" i="15"/>
  <c r="AO711" i="15"/>
  <c r="AP711" i="15" s="1"/>
  <c r="AO1059" i="15"/>
  <c r="L1059" i="3" s="1"/>
  <c r="M1059" i="3" s="1"/>
  <c r="AP1047" i="15"/>
  <c r="AO794" i="15"/>
  <c r="L794" i="3" s="1"/>
  <c r="M794" i="3" s="1"/>
  <c r="AP139" i="15"/>
  <c r="AP12" i="15"/>
  <c r="AO97" i="15"/>
  <c r="L97" i="3" s="1"/>
  <c r="M97" i="3" s="1"/>
  <c r="AO894" i="15"/>
  <c r="L894" i="3" s="1"/>
  <c r="M894" i="3" s="1"/>
  <c r="AO557" i="15"/>
  <c r="L557" i="3" s="1"/>
  <c r="M557" i="3" s="1"/>
  <c r="AO295" i="15"/>
  <c r="L295" i="3" s="1"/>
  <c r="M295" i="3" s="1"/>
  <c r="AO120" i="15"/>
  <c r="L120" i="3" s="1"/>
  <c r="M120" i="3" s="1"/>
  <c r="AO99" i="15"/>
  <c r="AO282" i="15"/>
  <c r="L282" i="3" s="1"/>
  <c r="M282" i="3" s="1"/>
  <c r="AO906" i="15"/>
  <c r="AP793" i="15"/>
  <c r="AP283" i="15"/>
  <c r="AO646" i="15"/>
  <c r="L646" i="3" s="1"/>
  <c r="M646" i="3" s="1"/>
  <c r="AO223" i="15"/>
  <c r="L223" i="3" s="1"/>
  <c r="M223" i="3" s="1"/>
  <c r="AO115" i="15"/>
  <c r="L115" i="3" s="1"/>
  <c r="M115" i="3" s="1"/>
  <c r="AO174" i="15"/>
  <c r="L174" i="3" s="1"/>
  <c r="M174" i="3" s="1"/>
  <c r="AO414" i="15"/>
  <c r="L414" i="3" s="1"/>
  <c r="M414" i="3" s="1"/>
  <c r="AP908" i="15"/>
  <c r="AO365" i="15"/>
  <c r="AO507" i="15"/>
  <c r="L507" i="3" s="1"/>
  <c r="M507" i="3" s="1"/>
  <c r="AP168" i="15"/>
  <c r="AP750" i="15"/>
  <c r="AP650" i="15"/>
  <c r="AP610" i="15"/>
  <c r="AP265" i="15"/>
  <c r="AP606" i="15"/>
  <c r="AO423" i="15"/>
  <c r="L429" i="3" s="1"/>
  <c r="M429" i="3" s="1"/>
  <c r="AP882" i="15"/>
  <c r="AP737" i="15"/>
  <c r="AO742" i="15"/>
  <c r="L739" i="3" s="1"/>
  <c r="M739" i="3" s="1"/>
  <c r="AO783" i="15"/>
  <c r="L783" i="3" s="1"/>
  <c r="M783" i="3" s="1"/>
  <c r="AO985" i="15"/>
  <c r="AO72" i="15"/>
  <c r="L72" i="3" s="1"/>
  <c r="M72" i="3" s="1"/>
  <c r="AO246" i="15"/>
  <c r="L246" i="3" s="1"/>
  <c r="M246" i="3" s="1"/>
  <c r="AO86" i="15"/>
  <c r="AP482" i="15"/>
  <c r="AP866" i="15"/>
  <c r="AO785" i="15"/>
  <c r="L785" i="3" s="1"/>
  <c r="M785" i="3" s="1"/>
  <c r="AP878" i="15"/>
  <c r="AP403" i="15"/>
  <c r="AP87" i="15"/>
  <c r="AP567" i="15"/>
  <c r="AP910" i="15"/>
  <c r="AP429" i="15"/>
  <c r="AO458" i="15"/>
  <c r="L458" i="3" s="1"/>
  <c r="M458" i="3" s="1"/>
  <c r="AO21" i="15"/>
  <c r="L21" i="3" s="1"/>
  <c r="M21" i="3" s="1"/>
  <c r="AO368" i="15"/>
  <c r="L376" i="3" s="1"/>
  <c r="M376" i="3" s="1"/>
  <c r="AP375" i="15"/>
  <c r="AP16" i="15"/>
  <c r="AO135" i="15"/>
  <c r="AO332" i="15"/>
  <c r="AO967" i="15"/>
  <c r="L955" i="3" s="1"/>
  <c r="M955" i="3" s="1"/>
  <c r="AO460" i="15"/>
  <c r="AO1024" i="15"/>
  <c r="L1024" i="3" s="1"/>
  <c r="M1024" i="3" s="1"/>
  <c r="AP704" i="15"/>
  <c r="AP580" i="15"/>
  <c r="AP514" i="15"/>
  <c r="AP433" i="15"/>
  <c r="AP210" i="15"/>
  <c r="AP371" i="15"/>
  <c r="AO958" i="15"/>
  <c r="AP730" i="15"/>
  <c r="AO631" i="15"/>
  <c r="L631" i="3" s="1"/>
  <c r="M631" i="3" s="1"/>
  <c r="AP841" i="15"/>
  <c r="AP407" i="15"/>
  <c r="AP700" i="15"/>
  <c r="AP1055" i="15"/>
  <c r="AO302" i="15"/>
  <c r="L302" i="3" s="1"/>
  <c r="M302" i="3" s="1"/>
  <c r="AO240" i="15"/>
  <c r="L250" i="3" s="1"/>
  <c r="M250" i="3" s="1"/>
  <c r="AO1043" i="15"/>
  <c r="AP1043" i="15" s="1"/>
  <c r="AO560" i="15"/>
  <c r="L560" i="3" s="1"/>
  <c r="M560" i="3" s="1"/>
  <c r="AP15" i="15"/>
  <c r="AP415" i="15"/>
  <c r="AP1066" i="15"/>
  <c r="AP366" i="15"/>
  <c r="AP287" i="15"/>
  <c r="AP271" i="15"/>
  <c r="AO679" i="15"/>
  <c r="L679" i="3" s="1"/>
  <c r="M679" i="3" s="1"/>
  <c r="AO137" i="15"/>
  <c r="L137" i="3" s="1"/>
  <c r="M137" i="3" s="1"/>
  <c r="AP258" i="15"/>
  <c r="AP113" i="15"/>
  <c r="AP572" i="15"/>
  <c r="AO811" i="15"/>
  <c r="L811" i="3" s="1"/>
  <c r="M811" i="3" s="1"/>
  <c r="AO379" i="15"/>
  <c r="AP259" i="15"/>
  <c r="AP718" i="15"/>
  <c r="AP607" i="15"/>
  <c r="AO734" i="15"/>
  <c r="L727" i="3" s="1"/>
  <c r="M727" i="3" s="1"/>
  <c r="AP1063" i="15"/>
  <c r="AO178" i="15"/>
  <c r="L178" i="3" s="1"/>
  <c r="M178" i="3" s="1"/>
  <c r="AO1012" i="15"/>
  <c r="L1012" i="3" s="1"/>
  <c r="M1012" i="3" s="1"/>
  <c r="AP387" i="15"/>
  <c r="AP759" i="15"/>
  <c r="AO855" i="15"/>
  <c r="L855" i="3" s="1"/>
  <c r="M855" i="3" s="1"/>
  <c r="AP716" i="15"/>
  <c r="AP696" i="15"/>
  <c r="AP815" i="15"/>
  <c r="AP1035" i="15"/>
  <c r="AO343" i="15"/>
  <c r="L343" i="3" s="1"/>
  <c r="M343" i="3" s="1"/>
  <c r="AO1039" i="15"/>
  <c r="L1039" i="3" s="1"/>
  <c r="M1039" i="3" s="1"/>
  <c r="AO779" i="15"/>
  <c r="L779" i="3" s="1"/>
  <c r="M779" i="3" s="1"/>
  <c r="AO939" i="15"/>
  <c r="AP939" i="15" s="1"/>
  <c r="AO948" i="15"/>
  <c r="AO462" i="15"/>
  <c r="L462" i="3" s="1"/>
  <c r="M462" i="3" s="1"/>
  <c r="AO843" i="15"/>
  <c r="L843" i="3" s="1"/>
  <c r="M843" i="3" s="1"/>
  <c r="AO803" i="15"/>
  <c r="L803" i="3" s="1"/>
  <c r="M803" i="3" s="1"/>
  <c r="AP399" i="15"/>
  <c r="AO994" i="15"/>
  <c r="L994" i="3" s="1"/>
  <c r="M994" i="3" s="1"/>
  <c r="AO699" i="15"/>
  <c r="AO573" i="15"/>
  <c r="L573" i="3" s="1"/>
  <c r="M573" i="3" s="1"/>
  <c r="AO196" i="15"/>
  <c r="L196" i="3" s="1"/>
  <c r="M196" i="3" s="1"/>
  <c r="AP30" i="15"/>
  <c r="AO686" i="15"/>
  <c r="AP279" i="15"/>
  <c r="AO123" i="15"/>
  <c r="L123" i="3" s="1"/>
  <c r="M123" i="3" s="1"/>
  <c r="AO37" i="15"/>
  <c r="L37" i="3" s="1"/>
  <c r="M37" i="3" s="1"/>
  <c r="AP590" i="15"/>
  <c r="AP439" i="15"/>
  <c r="AP32" i="15"/>
  <c r="AO706" i="15"/>
  <c r="L706" i="3" s="1"/>
  <c r="AO971" i="15"/>
  <c r="L971" i="3" s="1"/>
  <c r="M971" i="3" s="1"/>
  <c r="AO225" i="15"/>
  <c r="AP799" i="15"/>
  <c r="AP34" i="15"/>
  <c r="AO695" i="15"/>
  <c r="AO231" i="15"/>
  <c r="L231" i="3" s="1"/>
  <c r="M231" i="3" s="1"/>
  <c r="AO729" i="15"/>
  <c r="L729" i="3" s="1"/>
  <c r="M729" i="3" s="1"/>
  <c r="AO142" i="15"/>
  <c r="L142" i="3" s="1"/>
  <c r="M142" i="3" s="1"/>
  <c r="AP556" i="15"/>
  <c r="AO147" i="15"/>
  <c r="L147" i="3" s="1"/>
  <c r="AP874" i="15"/>
  <c r="AO1011" i="15"/>
  <c r="L1011" i="3" s="1"/>
  <c r="M1011" i="3" s="1"/>
  <c r="AP237" i="15"/>
  <c r="AP767" i="15"/>
  <c r="AO186" i="15"/>
  <c r="L186" i="3" s="1"/>
  <c r="M186" i="3" s="1"/>
  <c r="AP927" i="15"/>
  <c r="AP559" i="15"/>
  <c r="AO856" i="15"/>
  <c r="AP323" i="15"/>
  <c r="AP329" i="15"/>
  <c r="AP83" i="15"/>
  <c r="AP1051" i="15"/>
  <c r="AO105" i="15"/>
  <c r="AP242" i="15"/>
  <c r="AP486" i="15"/>
  <c r="AP621" i="15"/>
  <c r="AP568" i="15"/>
  <c r="AP763" i="15"/>
  <c r="AP427" i="15"/>
  <c r="AP419" i="15"/>
  <c r="AP111" i="15"/>
  <c r="AP106" i="15"/>
  <c r="AO305" i="15"/>
  <c r="AO986" i="15"/>
  <c r="L974" i="3" s="1"/>
  <c r="M974" i="3" s="1"/>
  <c r="AO78" i="15"/>
  <c r="L78" i="3" s="1"/>
  <c r="M78" i="3" s="1"/>
  <c r="AP781" i="15"/>
  <c r="AP834" i="15"/>
  <c r="AO234" i="15"/>
  <c r="AO494" i="15"/>
  <c r="AO795" i="15"/>
  <c r="L796" i="3" s="1"/>
  <c r="M796" i="3" s="1"/>
  <c r="AO723" i="15"/>
  <c r="L723" i="3" s="1"/>
  <c r="M723" i="3" s="1"/>
  <c r="AO398" i="15"/>
  <c r="AO1010" i="15"/>
  <c r="L998" i="3" s="1"/>
  <c r="M998" i="3" s="1"/>
  <c r="AO31" i="15"/>
  <c r="L31" i="3" s="1"/>
  <c r="M31" i="3" s="1"/>
  <c r="AP923" i="15"/>
  <c r="AP275" i="15"/>
  <c r="AP47" i="15"/>
  <c r="AP143" i="15"/>
  <c r="AO578" i="15"/>
  <c r="AP756" i="15"/>
  <c r="AP219" i="15"/>
  <c r="AP435" i="15"/>
  <c r="AP642" i="15"/>
  <c r="AO531" i="15"/>
  <c r="L531" i="3" s="1"/>
  <c r="M531" i="3" s="1"/>
  <c r="AO946" i="15"/>
  <c r="L934" i="3" s="1"/>
  <c r="M934" i="3" s="1"/>
  <c r="AO254" i="15"/>
  <c r="L254" i="3" s="1"/>
  <c r="M254" i="3" s="1"/>
  <c r="AP898" i="15"/>
  <c r="AO363" i="15"/>
  <c r="AO682" i="15"/>
  <c r="L682" i="3" s="1"/>
  <c r="M682" i="3" s="1"/>
  <c r="AO457" i="15"/>
  <c r="L457" i="3" s="1"/>
  <c r="M457" i="3" s="1"/>
  <c r="AP623" i="15"/>
  <c r="AP470" i="15"/>
  <c r="AO962" i="15"/>
  <c r="L962" i="3" s="1"/>
  <c r="M962" i="3" s="1"/>
  <c r="AO298" i="15"/>
  <c r="L298" i="3" s="1"/>
  <c r="M298" i="3" s="1"/>
  <c r="AF14" i="15"/>
  <c r="AN14" i="15" s="1"/>
  <c r="AO14" i="15" s="1"/>
  <c r="L14" i="3" s="1"/>
  <c r="M14" i="3" s="1"/>
  <c r="F12" i="19"/>
  <c r="O12" i="19"/>
  <c r="Y11" i="19"/>
  <c r="Q12" i="19"/>
  <c r="L12" i="19"/>
  <c r="I12" i="19"/>
  <c r="H26" i="18"/>
  <c r="P26" i="18"/>
  <c r="N26" i="18"/>
  <c r="F26" i="18"/>
  <c r="G26" i="18"/>
  <c r="Q26" i="18"/>
  <c r="M26" i="18"/>
  <c r="S22" i="18"/>
  <c r="J26" i="18"/>
  <c r="O26" i="18"/>
  <c r="L26" i="18"/>
  <c r="D26" i="18"/>
  <c r="S14" i="18"/>
  <c r="S20" i="18"/>
  <c r="S17" i="18"/>
  <c r="S15" i="18"/>
  <c r="S21" i="18"/>
  <c r="S16" i="18"/>
  <c r="S18" i="18"/>
  <c r="I26" i="18"/>
  <c r="E26" i="18"/>
  <c r="M551" i="3"/>
  <c r="M226" i="3"/>
  <c r="AP226" i="15"/>
  <c r="M619" i="3"/>
  <c r="AP619" i="15"/>
  <c r="M217" i="3"/>
  <c r="AP217" i="15"/>
  <c r="AP192" i="15"/>
  <c r="M192" i="3"/>
  <c r="M725" i="3"/>
  <c r="AP725" i="15"/>
  <c r="AP376" i="15"/>
  <c r="AP622" i="15"/>
  <c r="M622" i="3"/>
  <c r="M204" i="3"/>
  <c r="AP204" i="15"/>
  <c r="AP587" i="15"/>
  <c r="AP595" i="15"/>
  <c r="M595" i="3"/>
  <c r="M757" i="3"/>
  <c r="AP757" i="15"/>
  <c r="AP125" i="15"/>
  <c r="M125" i="3"/>
  <c r="AP599" i="15"/>
  <c r="AP579" i="15"/>
  <c r="AP221" i="15"/>
  <c r="M221" i="3"/>
  <c r="AP384" i="15"/>
  <c r="M384" i="3"/>
  <c r="M188" i="3"/>
  <c r="AP188" i="15"/>
  <c r="AP551" i="15"/>
  <c r="M661" i="3"/>
  <c r="AP602" i="15"/>
  <c r="AP51" i="15"/>
  <c r="AP614" i="15"/>
  <c r="AP245" i="15"/>
  <c r="AP594" i="15"/>
  <c r="AP386" i="15"/>
  <c r="AP44" i="15"/>
  <c r="AP334" i="15"/>
  <c r="AP714" i="15"/>
  <c r="AP40" i="15"/>
  <c r="AP253" i="15"/>
  <c r="M45" i="3"/>
  <c r="AP250" i="15"/>
  <c r="AP490" i="15"/>
  <c r="AP131" i="15"/>
  <c r="AP598" i="15"/>
  <c r="M114" i="3"/>
  <c r="AP114" i="15"/>
  <c r="AP26" i="15"/>
  <c r="M222" i="3"/>
  <c r="AP222" i="15"/>
  <c r="M630" i="3"/>
  <c r="AP630" i="15"/>
  <c r="M754" i="3"/>
  <c r="AP754" i="15"/>
  <c r="AP130" i="15"/>
  <c r="AP24" i="15"/>
  <c r="AP126" i="15"/>
  <c r="AP749" i="15"/>
  <c r="AP553" i="15"/>
  <c r="AP339" i="15"/>
  <c r="AP238" i="15"/>
  <c r="AP738" i="15"/>
  <c r="M738" i="3"/>
  <c r="M190" i="3"/>
  <c r="AP190" i="15"/>
  <c r="AP117" i="15"/>
  <c r="M117" i="3"/>
  <c r="AP658" i="15"/>
  <c r="AP345" i="15"/>
  <c r="AP350" i="15"/>
  <c r="AP561" i="15"/>
  <c r="M561" i="3"/>
  <c r="AP555" i="15"/>
  <c r="M555" i="3"/>
  <c r="AP198" i="15"/>
  <c r="AP170" i="15"/>
  <c r="M571" i="3"/>
  <c r="AP571" i="15"/>
  <c r="M454" i="3"/>
  <c r="AP454" i="15"/>
  <c r="M743" i="3"/>
  <c r="AP743" i="15"/>
  <c r="AP353" i="15"/>
  <c r="AP182" i="15"/>
  <c r="AP674" i="15"/>
  <c r="AP358" i="15"/>
  <c r="AP654" i="15"/>
  <c r="AP107" i="15"/>
  <c r="M107" i="3"/>
  <c r="M626" i="3"/>
  <c r="AP626" i="15"/>
  <c r="M747" i="3"/>
  <c r="AP747" i="15"/>
  <c r="AP1062" i="15"/>
  <c r="AP1054" i="15"/>
  <c r="AP452" i="15"/>
  <c r="M118" i="3"/>
  <c r="AP118" i="15"/>
  <c r="AP230" i="15"/>
  <c r="M230" i="3"/>
  <c r="M546" i="3"/>
  <c r="AP546" i="15"/>
  <c r="M662" i="3"/>
  <c r="AP662" i="15"/>
  <c r="M746" i="3"/>
  <c r="AP746" i="15"/>
  <c r="M81" i="3"/>
  <c r="AP81" i="15"/>
  <c r="AP770" i="15"/>
  <c r="M770" i="3"/>
  <c r="M582" i="3"/>
  <c r="AP582" i="15"/>
  <c r="AP201" i="15"/>
  <c r="AP352" i="15"/>
  <c r="AP574" i="15"/>
  <c r="AP550" i="15"/>
  <c r="AP1052" i="15"/>
  <c r="AP566" i="15"/>
  <c r="M209" i="3"/>
  <c r="AP209" i="15"/>
  <c r="AP731" i="15"/>
  <c r="AP211" i="15"/>
  <c r="AP348" i="15"/>
  <c r="AP739" i="15"/>
  <c r="M351" i="3"/>
  <c r="AP351" i="15"/>
  <c r="AP565" i="15"/>
  <c r="AP340" i="15"/>
  <c r="M355" i="3"/>
  <c r="AP355" i="15"/>
  <c r="M1063" i="3"/>
  <c r="AP1056" i="15"/>
  <c r="AP751" i="15"/>
  <c r="M751" i="3"/>
  <c r="M450" i="3"/>
  <c r="AP450" i="15"/>
  <c r="AP735" i="15"/>
  <c r="M741" i="3"/>
  <c r="AP741" i="15"/>
  <c r="AP128" i="15"/>
  <c r="AP893" i="15"/>
  <c r="M529" i="3"/>
  <c r="AP529" i="15"/>
  <c r="M632" i="3"/>
  <c r="AP632" i="15"/>
  <c r="AP1003" i="15"/>
  <c r="AP829" i="15"/>
  <c r="AP501" i="15"/>
  <c r="AP956" i="15"/>
  <c r="AP847" i="15"/>
  <c r="M307" i="3"/>
  <c r="AP307" i="15"/>
  <c r="AP515" i="15"/>
  <c r="AP694" i="15"/>
  <c r="AP276" i="15"/>
  <c r="AP404" i="15"/>
  <c r="M203" i="3"/>
  <c r="AP203" i="15"/>
  <c r="M306" i="3"/>
  <c r="AP306" i="15"/>
  <c r="M428" i="3"/>
  <c r="AP428" i="15"/>
  <c r="M547" i="3"/>
  <c r="AP547" i="15"/>
  <c r="M685" i="3"/>
  <c r="AP685" i="15"/>
  <c r="M1003" i="3"/>
  <c r="AP996" i="15"/>
  <c r="M863" i="3"/>
  <c r="AP863" i="15"/>
  <c r="AP920" i="15"/>
  <c r="AP58" i="15"/>
  <c r="AP315" i="15"/>
  <c r="AP520" i="15"/>
  <c r="M782" i="3"/>
  <c r="AP782" i="15"/>
  <c r="AP963" i="15"/>
  <c r="M1002" i="3"/>
  <c r="AP995" i="15"/>
  <c r="AP449" i="15"/>
  <c r="M877" i="3"/>
  <c r="AP877" i="15"/>
  <c r="AP459" i="15"/>
  <c r="M821" i="3"/>
  <c r="AP821" i="15"/>
  <c r="AP61" i="15"/>
  <c r="M191" i="3"/>
  <c r="AP191" i="15"/>
  <c r="M410" i="3"/>
  <c r="AP410" i="15"/>
  <c r="M495" i="3"/>
  <c r="AP495" i="15"/>
  <c r="M951" i="3"/>
  <c r="AP944" i="15"/>
  <c r="AP974" i="15"/>
  <c r="AP1006" i="15"/>
  <c r="M239" i="3"/>
  <c r="AP239" i="15"/>
  <c r="M835" i="3"/>
  <c r="AP835" i="15"/>
  <c r="M899" i="3"/>
  <c r="AP899" i="15"/>
  <c r="M54" i="3"/>
  <c r="AP54" i="15"/>
  <c r="AP193" i="15"/>
  <c r="M422" i="3"/>
  <c r="AP422" i="15"/>
  <c r="AP530" i="15"/>
  <c r="M688" i="3"/>
  <c r="AP688" i="15"/>
  <c r="AP957" i="15"/>
  <c r="AP989" i="15"/>
  <c r="AP453" i="15"/>
  <c r="M62" i="3"/>
  <c r="AP62" i="15"/>
  <c r="AP983" i="15"/>
  <c r="M861" i="3"/>
  <c r="AP861" i="15"/>
  <c r="AP318" i="15"/>
  <c r="AP489" i="15"/>
  <c r="AP776" i="15"/>
  <c r="AP1038" i="15"/>
  <c r="AP976" i="15"/>
  <c r="M1015" i="3"/>
  <c r="AP1008" i="15"/>
  <c r="M247" i="3"/>
  <c r="AP247" i="15"/>
  <c r="M463" i="3"/>
  <c r="AP463" i="15"/>
  <c r="AP424" i="15"/>
  <c r="AP1015" i="15"/>
  <c r="M235" i="3"/>
  <c r="AP235" i="15"/>
  <c r="M402" i="3"/>
  <c r="AP402" i="15"/>
  <c r="M290" i="3"/>
  <c r="AP290" i="15"/>
  <c r="M163" i="3"/>
  <c r="AP163" i="15"/>
  <c r="AP485" i="15"/>
  <c r="AP521" i="15"/>
  <c r="M517" i="3"/>
  <c r="AP517" i="15"/>
  <c r="M693" i="3"/>
  <c r="AP693" i="15"/>
  <c r="M947" i="3"/>
  <c r="AP940" i="15"/>
  <c r="AP972" i="15"/>
  <c r="AP1044" i="15"/>
  <c r="AP639" i="15"/>
  <c r="AP824" i="15"/>
  <c r="M293" i="3"/>
  <c r="AP293" i="15"/>
  <c r="M678" i="3"/>
  <c r="AP678" i="15"/>
  <c r="M945" i="3"/>
  <c r="AP938" i="15"/>
  <c r="AP817" i="15"/>
  <c r="M545" i="3"/>
  <c r="AP545" i="15"/>
  <c r="AP1042" i="15"/>
  <c r="AP69" i="15"/>
  <c r="AP300" i="15"/>
  <c r="M465" i="3"/>
  <c r="AP465" i="15"/>
  <c r="AP400" i="15"/>
  <c r="M788" i="3"/>
  <c r="AP788" i="15"/>
  <c r="AP950" i="15"/>
  <c r="M989" i="3"/>
  <c r="AP1014" i="15"/>
  <c r="AP655" i="15"/>
  <c r="M301" i="3"/>
  <c r="AP301" i="15"/>
  <c r="AP538" i="15"/>
  <c r="AP641" i="15"/>
  <c r="AP727" i="15"/>
  <c r="AP965" i="15"/>
  <c r="AP35" i="15"/>
  <c r="M294" i="3"/>
  <c r="AP294" i="15"/>
  <c r="AP819" i="15"/>
  <c r="AP951" i="15"/>
  <c r="AP999" i="15"/>
  <c r="M53" i="3"/>
  <c r="AP53" i="15"/>
  <c r="AP533" i="15"/>
  <c r="AP617" i="15"/>
  <c r="M792" i="3"/>
  <c r="AP792" i="15"/>
  <c r="M991" i="3"/>
  <c r="AP984" i="15"/>
  <c r="AP1016" i="15"/>
  <c r="AP871" i="15"/>
  <c r="M158" i="3"/>
  <c r="AP158" i="15"/>
  <c r="M303" i="3"/>
  <c r="AP303" i="15"/>
  <c r="M503" i="3"/>
  <c r="AP503" i="15"/>
  <c r="M406" i="3"/>
  <c r="AP406" i="15"/>
  <c r="M493" i="3"/>
  <c r="AP493" i="15"/>
  <c r="M784" i="3"/>
  <c r="AP784" i="15"/>
  <c r="M987" i="3"/>
  <c r="M1019" i="3"/>
  <c r="M451" i="3"/>
  <c r="AP451" i="15"/>
  <c r="M831" i="3"/>
  <c r="AP831" i="15"/>
  <c r="M895" i="3"/>
  <c r="AP895" i="15"/>
  <c r="AP25" i="15"/>
  <c r="AP74" i="15"/>
  <c r="M299" i="3"/>
  <c r="AP299" i="15"/>
  <c r="AP947" i="15"/>
  <c r="AP1019" i="15"/>
  <c r="M715" i="3"/>
  <c r="AP715" i="15"/>
  <c r="M308" i="3"/>
  <c r="AP308" i="15"/>
  <c r="M687" i="3"/>
  <c r="AP687" i="15"/>
  <c r="AP1022" i="15"/>
  <c r="M867" i="3"/>
  <c r="AP867" i="15"/>
  <c r="AP924" i="15"/>
  <c r="AP309" i="15"/>
  <c r="AP657" i="15"/>
  <c r="M786" i="3"/>
  <c r="AP786" i="15"/>
  <c r="AP942" i="15"/>
  <c r="AP973" i="15"/>
  <c r="M177" i="3"/>
  <c r="AP177" i="15"/>
  <c r="AP853" i="15"/>
  <c r="M827" i="3"/>
  <c r="AP827" i="15"/>
  <c r="AP629" i="15"/>
  <c r="AP959" i="15"/>
  <c r="M473" i="3"/>
  <c r="AP473" i="15"/>
  <c r="AP408" i="15"/>
  <c r="M541" i="3"/>
  <c r="AP541" i="15"/>
  <c r="M681" i="3"/>
  <c r="AP681" i="15"/>
  <c r="M887" i="3"/>
  <c r="AP887" i="15"/>
  <c r="AP311" i="15"/>
  <c r="AP532" i="15"/>
  <c r="M690" i="3"/>
  <c r="AP690" i="15"/>
  <c r="AP825" i="15"/>
  <c r="AP59" i="15"/>
  <c r="AP67" i="15"/>
  <c r="AP537" i="15"/>
  <c r="M701" i="3"/>
  <c r="AP701" i="15"/>
  <c r="M911" i="3"/>
  <c r="AP911" i="15"/>
  <c r="M80" i="3"/>
  <c r="AP80" i="15"/>
  <c r="M440" i="3"/>
  <c r="AP440" i="15"/>
  <c r="AP955" i="15"/>
  <c r="AP987" i="15"/>
  <c r="M707" i="3"/>
  <c r="AP707" i="15"/>
  <c r="M434" i="3"/>
  <c r="AP434" i="15"/>
  <c r="AP918" i="15"/>
  <c r="M487" i="3"/>
  <c r="AP487" i="15"/>
  <c r="M523" i="3"/>
  <c r="AP523" i="15"/>
  <c r="M810" i="3"/>
  <c r="AP810" i="15"/>
  <c r="AP966" i="15"/>
  <c r="AP998" i="15"/>
  <c r="M288" i="3"/>
  <c r="AP288" i="15"/>
  <c r="M826" i="3"/>
  <c r="AP826" i="15"/>
  <c r="AP943" i="15"/>
  <c r="AP82" i="15"/>
  <c r="M522" i="3"/>
  <c r="AP522" i="15"/>
  <c r="AP680" i="15"/>
  <c r="AP949" i="15"/>
  <c r="AP981" i="15"/>
  <c r="AP1013" i="15"/>
  <c r="M207" i="3"/>
  <c r="AP207" i="15"/>
  <c r="M418" i="3"/>
  <c r="AP418" i="15"/>
  <c r="M885" i="3"/>
  <c r="AP885" i="15"/>
  <c r="AP903" i="15"/>
  <c r="AP438" i="15"/>
  <c r="AP645" i="15"/>
  <c r="AP800" i="15"/>
  <c r="AP975" i="15"/>
  <c r="M76" i="3"/>
  <c r="AP76" i="15"/>
  <c r="AP195" i="15"/>
  <c r="M310" i="3"/>
  <c r="AP310" i="15"/>
  <c r="AP481" i="15"/>
  <c r="AP689" i="15"/>
  <c r="M975" i="3"/>
  <c r="AP968" i="15"/>
  <c r="AP1036" i="15"/>
  <c r="M70" i="3"/>
  <c r="AP70" i="15"/>
  <c r="M319" i="3"/>
  <c r="AP319" i="15"/>
  <c r="M635" i="3"/>
  <c r="AP635" i="15"/>
  <c r="M790" i="3"/>
  <c r="AP790" i="15"/>
  <c r="AP991" i="15"/>
  <c r="M183" i="3"/>
  <c r="AP183" i="15"/>
  <c r="AP483" i="15"/>
  <c r="AP535" i="15"/>
  <c r="M691" i="3"/>
  <c r="AP691" i="15"/>
  <c r="AP970" i="15"/>
  <c r="M1025" i="3"/>
  <c r="AP1018" i="15"/>
  <c r="AP859" i="15"/>
  <c r="AP916" i="15"/>
  <c r="M526" i="3"/>
  <c r="AP526" i="15"/>
  <c r="AP934" i="15"/>
  <c r="AP1001" i="15"/>
  <c r="AP703" i="15"/>
  <c r="M823" i="3"/>
  <c r="AP823" i="15"/>
  <c r="AP304" i="15"/>
  <c r="M475" i="3"/>
  <c r="AP475" i="15"/>
  <c r="AP527" i="15"/>
  <c r="M780" i="3"/>
  <c r="AP780" i="15"/>
  <c r="AP978" i="15"/>
  <c r="AP471" i="15"/>
  <c r="M313" i="3"/>
  <c r="AP313" i="15"/>
  <c r="M511" i="3"/>
  <c r="AP511" i="15"/>
  <c r="AP633" i="15"/>
  <c r="AP692" i="15"/>
  <c r="M984" i="3"/>
  <c r="M1016" i="3"/>
  <c r="AP1009" i="15"/>
  <c r="AP241" i="15"/>
  <c r="M467" i="3"/>
  <c r="AP467" i="15"/>
  <c r="AP719" i="15"/>
  <c r="M663" i="3"/>
  <c r="AP663" i="15"/>
  <c r="M660" i="3"/>
  <c r="AP660" i="15"/>
  <c r="M667" i="3"/>
  <c r="AP667" i="15"/>
  <c r="AP665" i="15"/>
  <c r="M519" i="3"/>
  <c r="AP519" i="15"/>
  <c r="AP796" i="15"/>
  <c r="AP291" i="15"/>
  <c r="AP891" i="15"/>
  <c r="AP651" i="15"/>
  <c r="AP953" i="15"/>
  <c r="M901" i="3"/>
  <c r="AP901" i="15"/>
  <c r="M171" i="3"/>
  <c r="AP171" i="15"/>
  <c r="AP724" i="15"/>
  <c r="M272" i="3"/>
  <c r="AP272" i="15"/>
  <c r="AP930" i="15"/>
  <c r="AP167" i="15"/>
  <c r="M266" i="3"/>
  <c r="AP266" i="15"/>
  <c r="AP430" i="15"/>
  <c r="AP936" i="15"/>
  <c r="AP1002" i="15"/>
  <c r="AP808" i="15"/>
  <c r="M64" i="3"/>
  <c r="AP64" i="15"/>
  <c r="AP432" i="15"/>
  <c r="AP684" i="15"/>
  <c r="AP969" i="15"/>
  <c r="AP181" i="15"/>
  <c r="M278" i="3"/>
  <c r="AP278" i="15"/>
  <c r="AP669" i="15"/>
  <c r="AP208" i="15"/>
  <c r="M169" i="3"/>
  <c r="AP169" i="15"/>
  <c r="M499" i="3"/>
  <c r="AP499" i="15"/>
  <c r="M675" i="3"/>
  <c r="AP675" i="15"/>
  <c r="AP954" i="15"/>
  <c r="AP1040" i="15"/>
  <c r="M1047" i="3"/>
  <c r="AP830" i="15"/>
  <c r="AP29" i="15"/>
  <c r="M321" i="3"/>
  <c r="AP321" i="15"/>
  <c r="AP542" i="15"/>
  <c r="M778" i="3"/>
  <c r="AP778" i="15"/>
  <c r="M65" i="3"/>
  <c r="AP65" i="15"/>
  <c r="M491" i="3"/>
  <c r="AP491" i="15"/>
  <c r="AP683" i="15"/>
  <c r="M812" i="3"/>
  <c r="AP812" i="15"/>
  <c r="AP945" i="15"/>
  <c r="AP822" i="15"/>
  <c r="AP875" i="15"/>
  <c r="AP907" i="15"/>
  <c r="AP297" i="15"/>
  <c r="AP461" i="15"/>
  <c r="AP534" i="15"/>
  <c r="M676" i="3"/>
  <c r="AP676" i="15"/>
  <c r="AP993" i="15"/>
  <c r="M944" i="3"/>
  <c r="M173" i="3"/>
  <c r="AP173" i="15"/>
  <c r="M613" i="3"/>
  <c r="AP613" i="15"/>
  <c r="AP869" i="15"/>
  <c r="AP941" i="15"/>
  <c r="M270" i="3"/>
  <c r="AP270" i="15"/>
  <c r="M648" i="3"/>
  <c r="AP648" i="15"/>
  <c r="AP280" i="15"/>
  <c r="M671" i="3"/>
  <c r="AP671" i="15"/>
  <c r="AP274" i="15"/>
  <c r="L976" i="3" l="1"/>
  <c r="M976" i="3" s="1"/>
  <c r="L1000" i="3"/>
  <c r="M1000" i="3" s="1"/>
  <c r="L1023" i="3"/>
  <c r="M1023" i="3" s="1"/>
  <c r="L948" i="3"/>
  <c r="M948" i="3" s="1"/>
  <c r="L920" i="3"/>
  <c r="M920" i="3" s="1"/>
  <c r="L1009" i="3"/>
  <c r="M1009" i="3" s="1"/>
  <c r="L978" i="3"/>
  <c r="M978" i="3" s="1"/>
  <c r="L913" i="3"/>
  <c r="M913" i="3" s="1"/>
  <c r="AP760" i="15"/>
  <c r="L936" i="3"/>
  <c r="M936" i="3" s="1"/>
  <c r="L1040" i="3"/>
  <c r="M1040" i="3" s="1"/>
  <c r="L1030" i="3"/>
  <c r="M1030" i="3" s="1"/>
  <c r="L980" i="3"/>
  <c r="M980" i="3" s="1"/>
  <c r="L910" i="3"/>
  <c r="M910" i="3" s="1"/>
  <c r="L1057" i="3"/>
  <c r="M1057" i="3" s="1"/>
  <c r="L992" i="3"/>
  <c r="M992" i="3" s="1"/>
  <c r="L1044" i="3"/>
  <c r="M1044" i="3" s="1"/>
  <c r="L904" i="3"/>
  <c r="M904" i="3" s="1"/>
  <c r="L1042" i="3"/>
  <c r="M1042" i="3" s="1"/>
  <c r="L1022" i="3"/>
  <c r="M1022" i="3" s="1"/>
  <c r="AP437" i="15"/>
  <c r="L949" i="3"/>
  <c r="M949" i="3" s="1"/>
  <c r="L917" i="3"/>
  <c r="M917" i="3" s="1"/>
  <c r="L1026" i="3"/>
  <c r="M1026" i="3" s="1"/>
  <c r="L1038" i="3"/>
  <c r="M1038" i="3" s="1"/>
  <c r="L995" i="3"/>
  <c r="M995" i="3" s="1"/>
  <c r="L982" i="3"/>
  <c r="M982" i="3" s="1"/>
  <c r="L1060" i="3"/>
  <c r="M1060" i="3" s="1"/>
  <c r="L946" i="3"/>
  <c r="M946" i="3" s="1"/>
  <c r="L1008" i="3"/>
  <c r="M1008" i="3" s="1"/>
  <c r="L1048" i="3"/>
  <c r="M1048" i="3" s="1"/>
  <c r="L914" i="3"/>
  <c r="M914" i="3" s="1"/>
  <c r="L950" i="3"/>
  <c r="M950" i="3" s="1"/>
  <c r="L916" i="3"/>
  <c r="M916" i="3" s="1"/>
  <c r="L927" i="3"/>
  <c r="M927" i="3" s="1"/>
  <c r="L1005" i="3"/>
  <c r="M1005" i="3" s="1"/>
  <c r="L923" i="3"/>
  <c r="M923" i="3" s="1"/>
  <c r="L1066" i="3"/>
  <c r="M1066" i="3" s="1"/>
  <c r="L952" i="3"/>
  <c r="M952" i="3" s="1"/>
  <c r="L967" i="3"/>
  <c r="M967" i="3" s="1"/>
  <c r="L919" i="3"/>
  <c r="M919" i="3" s="1"/>
  <c r="L1032" i="3"/>
  <c r="M1032" i="3" s="1"/>
  <c r="L968" i="3"/>
  <c r="M968" i="3" s="1"/>
  <c r="L988" i="3"/>
  <c r="M988" i="3" s="1"/>
  <c r="L1064" i="3"/>
  <c r="M1064" i="3" s="1"/>
  <c r="AP980" i="15"/>
  <c r="L672" i="3"/>
  <c r="M672" i="3" s="1"/>
  <c r="L832" i="3"/>
  <c r="M832" i="3" s="1"/>
  <c r="L421" i="3"/>
  <c r="M421" i="3" s="1"/>
  <c r="AP165" i="15"/>
  <c r="L364" i="3"/>
  <c r="M364" i="3" s="1"/>
  <c r="L709" i="3"/>
  <c r="M709" i="3" s="1"/>
  <c r="AP600" i="15"/>
  <c r="AP952" i="15"/>
  <c r="AP1017" i="15"/>
  <c r="AP344" i="15"/>
  <c r="AP620" i="15"/>
  <c r="AP153" i="15"/>
  <c r="AP197" i="15"/>
  <c r="AP1065" i="15"/>
  <c r="AP816" i="15"/>
  <c r="AP516" i="15"/>
  <c r="AP772" i="15"/>
  <c r="AP1007" i="15"/>
  <c r="AP804" i="15"/>
  <c r="AP377" i="15"/>
  <c r="AP728" i="15"/>
  <c r="AP797" i="15"/>
  <c r="L157" i="3"/>
  <c r="M157" i="3" s="1"/>
  <c r="AP653" i="15"/>
  <c r="AP360" i="15"/>
  <c r="AP713" i="15"/>
  <c r="AP992" i="15"/>
  <c r="AP464" i="15"/>
  <c r="AP569" i="15"/>
  <c r="AP502" i="15"/>
  <c r="L848" i="3"/>
  <c r="M848" i="3" s="1"/>
  <c r="AP717" i="15"/>
  <c r="L616" i="3"/>
  <c r="M616" i="3" s="1"/>
  <c r="AP477" i="15"/>
  <c r="AP789" i="15"/>
  <c r="L809" i="3"/>
  <c r="M809" i="3" s="1"/>
  <c r="AP1032" i="15"/>
  <c r="AP17" i="15"/>
  <c r="AP710" i="15"/>
  <c r="AP479" i="15"/>
  <c r="L925" i="3"/>
  <c r="M925" i="3" s="1"/>
  <c r="AP705" i="15"/>
  <c r="AP189" i="15"/>
  <c r="AP964" i="15"/>
  <c r="AP268" i="15"/>
  <c r="AP416" i="15"/>
  <c r="AP1005" i="15"/>
  <c r="L289" i="3"/>
  <c r="M289" i="3" s="1"/>
  <c r="AP1004" i="15"/>
  <c r="L525" i="3"/>
  <c r="M525" i="3" s="1"/>
  <c r="AP292" i="15"/>
  <c r="AP928" i="15"/>
  <c r="L771" i="3"/>
  <c r="M771" i="3" s="1"/>
  <c r="AP643" i="15"/>
  <c r="AP524" i="15"/>
  <c r="AP638" i="15"/>
  <c r="AP668" i="15"/>
  <c r="AP1061" i="15"/>
  <c r="L356" i="3"/>
  <c r="M356" i="3" s="1"/>
  <c r="AP255" i="15"/>
  <c r="AP205" i="15"/>
  <c r="AP36" i="15"/>
  <c r="AP248" i="15"/>
  <c r="AP413" i="15"/>
  <c r="AP753" i="15"/>
  <c r="L60" i="3"/>
  <c r="M60" i="3" s="1"/>
  <c r="AP448" i="15"/>
  <c r="AP1021" i="15"/>
  <c r="AP312" i="15"/>
  <c r="AP872" i="15"/>
  <c r="AP199" i="15"/>
  <c r="AP256" i="15"/>
  <c r="AP828" i="15"/>
  <c r="AP84" i="15"/>
  <c r="AP244" i="15"/>
  <c r="AP544" i="15"/>
  <c r="AP381" i="15"/>
  <c r="AP931" i="15"/>
  <c r="L549" i="3"/>
  <c r="M549" i="3" s="1"/>
  <c r="L325" i="3"/>
  <c r="M325" i="3" s="1"/>
  <c r="AP285" i="15"/>
  <c r="AP584" i="15"/>
  <c r="AP20" i="15"/>
  <c r="AP513" i="15"/>
  <c r="L513" i="3"/>
  <c r="M513" i="3" s="1"/>
  <c r="AP390" i="15"/>
  <c r="AP904" i="15"/>
  <c r="AP528" i="15"/>
  <c r="AP656" i="15"/>
  <c r="AP982" i="15"/>
  <c r="AP505" i="15"/>
  <c r="AP260" i="15"/>
  <c r="AP333" i="15"/>
  <c r="L320" i="3"/>
  <c r="M320" i="3" s="1"/>
  <c r="AP558" i="15"/>
  <c r="AP359" i="15"/>
  <c r="AP262" i="15"/>
  <c r="AP593" i="15"/>
  <c r="AP284" i="15"/>
  <c r="AP92" i="15"/>
  <c r="AP563" i="15"/>
  <c r="AP518" i="15"/>
  <c r="AP636" i="15"/>
  <c r="AP932" i="15"/>
  <c r="AP456" i="15"/>
  <c r="AP577" i="15"/>
  <c r="AP263" i="15"/>
  <c r="AP444" i="15"/>
  <c r="AP773" i="15"/>
  <c r="L160" i="3"/>
  <c r="M160" i="3" s="1"/>
  <c r="AP1000" i="15"/>
  <c r="AP269" i="15"/>
  <c r="AP608" i="15"/>
  <c r="AP601" i="15"/>
  <c r="L229" i="3"/>
  <c r="M229" i="3" s="1"/>
  <c r="AP172" i="15"/>
  <c r="AP11" i="15"/>
  <c r="AP132" i="15"/>
  <c r="AP133" i="15"/>
  <c r="AP649" i="15"/>
  <c r="AP68" i="15"/>
  <c r="AP900" i="15"/>
  <c r="AP666" i="15"/>
  <c r="AP733" i="15"/>
  <c r="AP216" i="15"/>
  <c r="AP476" i="15"/>
  <c r="AP27" i="15"/>
  <c r="AP264" i="15"/>
  <c r="AP56" i="15"/>
  <c r="L883" i="3"/>
  <c r="M883" i="3" s="1"/>
  <c r="AP220" i="15"/>
  <c r="L659" i="3"/>
  <c r="M659" i="3" s="1"/>
  <c r="L42" i="3"/>
  <c r="M42" i="3" s="1"/>
  <c r="AP314" i="15"/>
  <c r="AP317" i="15"/>
  <c r="AP625" i="15"/>
  <c r="AP977" i="15"/>
  <c r="AP13" i="15"/>
  <c r="AP892" i="15"/>
  <c r="L852" i="3"/>
  <c r="M852" i="3" s="1"/>
  <c r="AP860" i="15"/>
  <c r="L436" i="3"/>
  <c r="M436" i="3" s="1"/>
  <c r="AP937" i="15"/>
  <c r="AP296" i="15"/>
  <c r="AP63" i="15"/>
  <c r="AP91" i="15"/>
  <c r="AP902" i="15"/>
  <c r="X11" i="19"/>
  <c r="AP1030" i="15"/>
  <c r="AP277" i="15"/>
  <c r="AP929" i="15"/>
  <c r="AP960" i="15"/>
  <c r="L585" i="3"/>
  <c r="M585" i="3" s="1"/>
  <c r="L159" i="3"/>
  <c r="M159" i="3" s="1"/>
  <c r="L1058" i="3"/>
  <c r="M1058" i="3" s="1"/>
  <c r="AP1067" i="15"/>
  <c r="L391" i="3"/>
  <c r="M391" i="3" s="1"/>
  <c r="AP543" i="15"/>
  <c r="AP405" i="15"/>
  <c r="L497" i="3"/>
  <c r="M497" i="3" s="1"/>
  <c r="AP116" i="15"/>
  <c r="AP647" i="15"/>
  <c r="AP979" i="15"/>
  <c r="AP41" i="15"/>
  <c r="L1027" i="3"/>
  <c r="M1027" i="3" s="1"/>
  <c r="AP1049" i="15"/>
  <c r="AP609" i="15"/>
  <c r="AP761" i="15"/>
  <c r="AP777" i="15"/>
  <c r="AP73" i="15"/>
  <c r="AP145" i="15"/>
  <c r="AP806" i="15"/>
  <c r="L50" i="3"/>
  <c r="M50" i="3" s="1"/>
  <c r="AP740" i="15"/>
  <c r="AP164" i="15"/>
  <c r="AP612" i="15"/>
  <c r="L1029" i="3"/>
  <c r="M1029" i="3" s="1"/>
  <c r="AP1029" i="15"/>
  <c r="AP286" i="15"/>
  <c r="L644" i="3"/>
  <c r="M644" i="3" s="1"/>
  <c r="AP926" i="15"/>
  <c r="AP990" i="15"/>
  <c r="AP249" i="15"/>
  <c r="AP10" i="15"/>
  <c r="AP839" i="15"/>
  <c r="AP628" i="15"/>
  <c r="AP129" i="15"/>
  <c r="AP57" i="15"/>
  <c r="AP426" i="15"/>
  <c r="L637" i="3"/>
  <c r="M637" i="3" s="1"/>
  <c r="AP736" i="15"/>
  <c r="AP913" i="15"/>
  <c r="L341" i="3"/>
  <c r="M341" i="3" s="1"/>
  <c r="AP787" i="15"/>
  <c r="L921" i="3"/>
  <c r="M921" i="3" s="1"/>
  <c r="AP837" i="15"/>
  <c r="AP697" i="15"/>
  <c r="AP922" i="15"/>
  <c r="L316" i="3"/>
  <c r="M316" i="3" s="1"/>
  <c r="AP1034" i="15"/>
  <c r="AP836" i="15"/>
  <c r="AP961" i="15"/>
  <c r="AP161" i="15"/>
  <c r="AP38" i="15"/>
  <c r="AP933" i="15"/>
  <c r="AP1037" i="15"/>
  <c r="AF1071" i="15"/>
  <c r="AP336" i="15"/>
  <c r="L446" i="3"/>
  <c r="M446" i="3" s="1"/>
  <c r="AP774" i="15"/>
  <c r="AP374" i="15"/>
  <c r="AP28" i="15"/>
  <c r="AP175" i="15"/>
  <c r="AP1041" i="15"/>
  <c r="AP282" i="15"/>
  <c r="AP627" i="15"/>
  <c r="AP367" i="15"/>
  <c r="AP394" i="15"/>
  <c r="AP39" i="15"/>
  <c r="AP156" i="15"/>
  <c r="AP127" i="15"/>
  <c r="AP224" i="15"/>
  <c r="AP845" i="15"/>
  <c r="AP721" i="15"/>
  <c r="L858" i="3"/>
  <c r="M858" i="3" s="1"/>
  <c r="L443" i="3"/>
  <c r="M443" i="3" s="1"/>
  <c r="AP443" i="15"/>
  <c r="L912" i="3"/>
  <c r="M912" i="3" s="1"/>
  <c r="AP764" i="15"/>
  <c r="L764" i="3"/>
  <c r="M764" i="3" s="1"/>
  <c r="L884" i="3"/>
  <c r="M884" i="3" s="1"/>
  <c r="AP884" i="15"/>
  <c r="AP206" i="15"/>
  <c r="AP1060" i="15"/>
  <c r="L326" i="3"/>
  <c r="M326" i="3" s="1"/>
  <c r="AP539" i="15"/>
  <c r="AP141" i="15"/>
  <c r="AP818" i="15"/>
  <c r="AP401" i="15"/>
  <c r="AP382" i="15"/>
  <c r="AP357" i="15"/>
  <c r="AP820" i="15"/>
  <c r="L820" i="3"/>
  <c r="M820" i="3" s="1"/>
  <c r="L977" i="3"/>
  <c r="M977" i="3" s="1"/>
  <c r="AP652" i="15"/>
  <c r="AP597" i="15"/>
  <c r="L349" i="3"/>
  <c r="M349" i="3" s="1"/>
  <c r="AP214" i="15"/>
  <c r="L851" i="3"/>
  <c r="M851" i="3" s="1"/>
  <c r="AP243" i="15"/>
  <c r="AP894" i="15"/>
  <c r="AP417" i="15"/>
  <c r="L889" i="3"/>
  <c r="M889" i="3" s="1"/>
  <c r="AP536" i="15"/>
  <c r="AP1023" i="15"/>
  <c r="AP775" i="15"/>
  <c r="AP802" i="15"/>
  <c r="L124" i="3"/>
  <c r="M124" i="3" s="1"/>
  <c r="AP187" i="15"/>
  <c r="AP794" i="15"/>
  <c r="L640" i="3"/>
  <c r="M640" i="3" s="1"/>
  <c r="AP134" i="15"/>
  <c r="AP604" i="15"/>
  <c r="L862" i="3"/>
  <c r="M862" i="3" s="1"/>
  <c r="AP862" i="15"/>
  <c r="L468" i="3"/>
  <c r="M468" i="3" s="1"/>
  <c r="AP347" i="15"/>
  <c r="AP414" i="15"/>
  <c r="AP102" i="15"/>
  <c r="AP97" i="15"/>
  <c r="AP1020" i="15"/>
  <c r="AP1024" i="15"/>
  <c r="AP121" i="15"/>
  <c r="AP55" i="15"/>
  <c r="AP179" i="15"/>
  <c r="AP510" i="15"/>
  <c r="L798" i="3"/>
  <c r="M798" i="3" s="1"/>
  <c r="L370" i="3"/>
  <c r="M370" i="3" s="1"/>
  <c r="AP425" i="15"/>
  <c r="AP66" i="15"/>
  <c r="AP618" i="15"/>
  <c r="AP302" i="15"/>
  <c r="AP469" i="15"/>
  <c r="AP361" i="15"/>
  <c r="AP119" i="15"/>
  <c r="AP71" i="15"/>
  <c r="AP1039" i="15"/>
  <c r="AP122" i="15"/>
  <c r="AP917" i="15"/>
  <c r="AP557" i="15"/>
  <c r="AN1069" i="15"/>
  <c r="AO1069" i="15" s="1"/>
  <c r="AN1068" i="15"/>
  <c r="AO1068" i="15" s="1"/>
  <c r="L1067" i="3" s="1"/>
  <c r="M1067" i="3" s="1"/>
  <c r="AP246" i="15"/>
  <c r="AP745" i="15"/>
  <c r="AP854" i="15"/>
  <c r="AP120" i="15"/>
  <c r="AP458" i="15"/>
  <c r="AP1045" i="15"/>
  <c r="AO23" i="15"/>
  <c r="L23" i="3" s="1"/>
  <c r="M23" i="3" s="1"/>
  <c r="AP455" i="15"/>
  <c r="AP223" i="15"/>
  <c r="AP855" i="15"/>
  <c r="AP1059" i="15"/>
  <c r="AP507" i="15"/>
  <c r="AP162" i="15"/>
  <c r="AP646" i="15"/>
  <c r="L460" i="3"/>
  <c r="M460" i="3" s="1"/>
  <c r="L86" i="3"/>
  <c r="M86" i="3" s="1"/>
  <c r="L79" i="3"/>
  <c r="M79" i="3" s="1"/>
  <c r="L265" i="3"/>
  <c r="M265" i="3" s="1"/>
  <c r="AP295" i="15"/>
  <c r="L146" i="3"/>
  <c r="M146" i="3" s="1"/>
  <c r="AP251" i="15"/>
  <c r="L185" i="3"/>
  <c r="M185" i="3" s="1"/>
  <c r="L1043" i="3"/>
  <c r="M1043" i="3" s="1"/>
  <c r="L1031" i="3"/>
  <c r="M1031" i="3" s="1"/>
  <c r="L841" i="3"/>
  <c r="M841" i="3" s="1"/>
  <c r="L194" i="3"/>
  <c r="M194" i="3" s="1"/>
  <c r="L677" i="3"/>
  <c r="M677" i="3" s="1"/>
  <c r="L202" i="3"/>
  <c r="M202" i="3" s="1"/>
  <c r="AP1011" i="15"/>
  <c r="L135" i="3"/>
  <c r="M135" i="3" s="1"/>
  <c r="L144" i="3"/>
  <c r="M144" i="3" s="1"/>
  <c r="L85" i="3"/>
  <c r="M85" i="3" s="1"/>
  <c r="L93" i="3"/>
  <c r="M93" i="3" s="1"/>
  <c r="L580" i="3"/>
  <c r="M580" i="3" s="1"/>
  <c r="L999" i="3"/>
  <c r="M999" i="3" s="1"/>
  <c r="L714" i="3"/>
  <c r="M714" i="3" s="1"/>
  <c r="L879" i="3"/>
  <c r="M879" i="3" s="1"/>
  <c r="L876" i="3"/>
  <c r="M876" i="3" s="1"/>
  <c r="L942" i="3"/>
  <c r="M942" i="3" s="1"/>
  <c r="L943" i="3"/>
  <c r="M943" i="3" s="1"/>
  <c r="L959" i="3"/>
  <c r="M959" i="3" s="1"/>
  <c r="L181" i="3"/>
  <c r="M181" i="3" s="1"/>
  <c r="L398" i="3"/>
  <c r="M398" i="3" s="1"/>
  <c r="L404" i="3"/>
  <c r="M404" i="3" s="1"/>
  <c r="L686" i="3"/>
  <c r="M686" i="3" s="1"/>
  <c r="L680" i="3"/>
  <c r="M680" i="3" s="1"/>
  <c r="L906" i="3"/>
  <c r="M906" i="3" s="1"/>
  <c r="L905" i="3"/>
  <c r="M905" i="3" s="1"/>
  <c r="L110" i="3"/>
  <c r="M110" i="3" s="1"/>
  <c r="L985" i="3"/>
  <c r="M985" i="3" s="1"/>
  <c r="L972" i="3"/>
  <c r="M972" i="3" s="1"/>
  <c r="L238" i="3"/>
  <c r="M238" i="3" s="1"/>
  <c r="L150" i="3"/>
  <c r="M150" i="3" s="1"/>
  <c r="L311" i="3"/>
  <c r="M311" i="3" s="1"/>
  <c r="L167" i="3"/>
  <c r="M167" i="3" s="1"/>
  <c r="L509" i="3"/>
  <c r="M509" i="3" s="1"/>
  <c r="L534" i="3"/>
  <c r="M534" i="3" s="1"/>
  <c r="L22" i="3"/>
  <c r="M22" i="3" s="1"/>
  <c r="L193" i="3"/>
  <c r="M193" i="3" s="1"/>
  <c r="L568" i="3"/>
  <c r="M568" i="3" s="1"/>
  <c r="L695" i="3"/>
  <c r="M695" i="3" s="1"/>
  <c r="L689" i="3"/>
  <c r="M689" i="3" s="1"/>
  <c r="L225" i="3"/>
  <c r="M225" i="3" s="1"/>
  <c r="L233" i="3"/>
  <c r="M233" i="3" s="1"/>
  <c r="L379" i="3"/>
  <c r="M379" i="3" s="1"/>
  <c r="L388" i="3"/>
  <c r="M388" i="3" s="1"/>
  <c r="L633" i="3"/>
  <c r="M633" i="3" s="1"/>
  <c r="L1033" i="3"/>
  <c r="M1033" i="3" s="1"/>
  <c r="L129" i="3"/>
  <c r="M129" i="3" s="1"/>
  <c r="AP909" i="15"/>
  <c r="L234" i="3"/>
  <c r="M234" i="3" s="1"/>
  <c r="L241" i="3"/>
  <c r="M241" i="3" s="1"/>
  <c r="L105" i="3"/>
  <c r="M105" i="3" s="1"/>
  <c r="L112" i="3"/>
  <c r="M112" i="3" s="1"/>
  <c r="L699" i="3"/>
  <c r="M699" i="3" s="1"/>
  <c r="L694" i="3"/>
  <c r="M694" i="3" s="1"/>
  <c r="L365" i="3"/>
  <c r="M365" i="3" s="1"/>
  <c r="L372" i="3"/>
  <c r="M372" i="3" s="1"/>
  <c r="L267" i="3"/>
  <c r="M267" i="3" s="1"/>
  <c r="L350" i="3"/>
  <c r="M350" i="3" s="1"/>
  <c r="L24" i="3"/>
  <c r="M24" i="3" s="1"/>
  <c r="L651" i="3"/>
  <c r="M651" i="3" s="1"/>
  <c r="L1028" i="3"/>
  <c r="M1028" i="3" s="1"/>
  <c r="AP967" i="15"/>
  <c r="L986" i="3"/>
  <c r="M986" i="3" s="1"/>
  <c r="L973" i="3"/>
  <c r="M973" i="3" s="1"/>
  <c r="L958" i="3"/>
  <c r="M958" i="3" s="1"/>
  <c r="L711" i="3"/>
  <c r="M711" i="3" s="1"/>
  <c r="L703" i="3"/>
  <c r="M703" i="3" s="1"/>
  <c r="L94" i="3"/>
  <c r="M94" i="3" s="1"/>
  <c r="L1050" i="3"/>
  <c r="M1050" i="3" s="1"/>
  <c r="L1010" i="3"/>
  <c r="M1010" i="3" s="1"/>
  <c r="L997" i="3"/>
  <c r="M997" i="3" s="1"/>
  <c r="L305" i="3"/>
  <c r="M305" i="3" s="1"/>
  <c r="L318" i="3"/>
  <c r="M318" i="3" s="1"/>
  <c r="L939" i="3"/>
  <c r="M939" i="3" s="1"/>
  <c r="L935" i="3"/>
  <c r="M935" i="3" s="1"/>
  <c r="L420" i="3"/>
  <c r="M420" i="3" s="1"/>
  <c r="L804" i="3"/>
  <c r="M804" i="3" s="1"/>
  <c r="L720" i="3"/>
  <c r="M720" i="3" s="1"/>
  <c r="L674" i="3"/>
  <c r="M674" i="3" s="1"/>
  <c r="L33" i="3"/>
  <c r="M33" i="3" s="1"/>
  <c r="AP803" i="15"/>
  <c r="AP906" i="15"/>
  <c r="AP379" i="15"/>
  <c r="AP343" i="15"/>
  <c r="AP365" i="15"/>
  <c r="AP783" i="15"/>
  <c r="AP994" i="15"/>
  <c r="AP785" i="15"/>
  <c r="L99" i="3"/>
  <c r="M99" i="3" s="1"/>
  <c r="AP99" i="15"/>
  <c r="AP686" i="15"/>
  <c r="AP115" i="15"/>
  <c r="AP21" i="15"/>
  <c r="AP946" i="15"/>
  <c r="AP985" i="15"/>
  <c r="AP72" i="15"/>
  <c r="AP305" i="15"/>
  <c r="AP178" i="15"/>
  <c r="L742" i="3"/>
  <c r="M742" i="3" s="1"/>
  <c r="AP742" i="15"/>
  <c r="AP174" i="15"/>
  <c r="AP135" i="15"/>
  <c r="L423" i="3"/>
  <c r="M423" i="3" s="1"/>
  <c r="AP423" i="15"/>
  <c r="AP729" i="15"/>
  <c r="AP460" i="15"/>
  <c r="AP723" i="15"/>
  <c r="AP560" i="15"/>
  <c r="AP779" i="15"/>
  <c r="AP196" i="15"/>
  <c r="L332" i="3"/>
  <c r="M332" i="3" s="1"/>
  <c r="AP332" i="15"/>
  <c r="L368" i="3"/>
  <c r="M368" i="3" s="1"/>
  <c r="AP368" i="15"/>
  <c r="AP958" i="15"/>
  <c r="AP142" i="15"/>
  <c r="AP631" i="15"/>
  <c r="L240" i="3"/>
  <c r="M240" i="3" s="1"/>
  <c r="AP240" i="15"/>
  <c r="AP962" i="15"/>
  <c r="AP682" i="15"/>
  <c r="AP123" i="15"/>
  <c r="AP811" i="15"/>
  <c r="AP843" i="15"/>
  <c r="AP137" i="15"/>
  <c r="AP573" i="15"/>
  <c r="L734" i="3"/>
  <c r="M734" i="3" s="1"/>
  <c r="AP734" i="15"/>
  <c r="AP695" i="15"/>
  <c r="AP31" i="15"/>
  <c r="AP225" i="15"/>
  <c r="AP1012" i="15"/>
  <c r="AP679" i="15"/>
  <c r="AP78" i="15"/>
  <c r="AP37" i="15"/>
  <c r="AP462" i="15"/>
  <c r="AP186" i="15"/>
  <c r="AP948" i="15"/>
  <c r="AP699" i="15"/>
  <c r="AP971" i="15"/>
  <c r="AP234" i="15"/>
  <c r="AP231" i="15"/>
  <c r="AP105" i="15"/>
  <c r="L856" i="3"/>
  <c r="M856" i="3" s="1"/>
  <c r="AP856" i="15"/>
  <c r="AP1010" i="15"/>
  <c r="L795" i="3"/>
  <c r="M795" i="3" s="1"/>
  <c r="AP795" i="15"/>
  <c r="AP986" i="15"/>
  <c r="AP298" i="15"/>
  <c r="AP398" i="15"/>
  <c r="AP531" i="15"/>
  <c r="AP457" i="15"/>
  <c r="L494" i="3"/>
  <c r="M494" i="3" s="1"/>
  <c r="AP494" i="15"/>
  <c r="AP254" i="15"/>
  <c r="L578" i="3"/>
  <c r="M578" i="3" s="1"/>
  <c r="AP578" i="15"/>
  <c r="L363" i="3"/>
  <c r="M363" i="3" s="1"/>
  <c r="AP363" i="15"/>
  <c r="AP14" i="15"/>
  <c r="S26" i="18"/>
  <c r="S32" i="18" s="1"/>
  <c r="W11" i="19"/>
  <c r="AP147" i="15"/>
  <c r="M147" i="3"/>
  <c r="AP79" i="15"/>
  <c r="AP103" i="15"/>
  <c r="M103" i="3"/>
  <c r="M758" i="3"/>
  <c r="AP758" i="15"/>
  <c r="AP362" i="15"/>
  <c r="M362" i="3"/>
  <c r="M698" i="3"/>
  <c r="AP698" i="15"/>
  <c r="M498" i="3"/>
  <c r="AP498" i="15"/>
  <c r="M474" i="3"/>
  <c r="AP474" i="15"/>
  <c r="AP150" i="15"/>
  <c r="AP112" i="15"/>
  <c r="M88" i="3"/>
  <c r="AP88" i="15"/>
  <c r="AP86" i="15"/>
  <c r="AP338" i="15"/>
  <c r="M338" i="3"/>
  <c r="M154" i="3"/>
  <c r="AP154" i="15"/>
  <c r="M330" i="3"/>
  <c r="AP330" i="15"/>
  <c r="M98" i="3"/>
  <c r="AP98" i="15"/>
  <c r="AP93" i="15"/>
  <c r="AP570" i="15"/>
  <c r="M570" i="3"/>
  <c r="M346" i="3"/>
  <c r="AP346" i="15"/>
  <c r="AP554" i="15"/>
  <c r="M554" i="3"/>
  <c r="AP96" i="15"/>
  <c r="M96" i="3"/>
  <c r="M100" i="3"/>
  <c r="AP100" i="15"/>
  <c r="AP213" i="15"/>
  <c r="M213" i="3"/>
  <c r="M562" i="3"/>
  <c r="AP562" i="15"/>
  <c r="AP146" i="15"/>
  <c r="AP322" i="15"/>
  <c r="M322" i="3"/>
  <c r="M138" i="3"/>
  <c r="AP138" i="15"/>
  <c r="M166" i="3"/>
  <c r="AP166" i="15"/>
  <c r="AP94" i="15"/>
  <c r="AP43" i="15"/>
  <c r="M43" i="3"/>
  <c r="AP706" i="15"/>
  <c r="M706" i="3"/>
  <c r="M342" i="3"/>
  <c r="AP342" i="15"/>
  <c r="M354" i="3"/>
  <c r="AP354" i="15"/>
  <c r="AP634" i="15"/>
  <c r="M634" i="3"/>
  <c r="M46" i="3"/>
  <c r="AP46" i="15"/>
  <c r="M101" i="3"/>
  <c r="AP101" i="15"/>
  <c r="M49" i="3"/>
  <c r="AP49" i="15"/>
  <c r="M762" i="3"/>
  <c r="AP762" i="15"/>
  <c r="AP85" i="15"/>
  <c r="AP670" i="15"/>
  <c r="M670" i="3"/>
  <c r="AP722" i="15"/>
  <c r="M722" i="3"/>
  <c r="M215" i="3"/>
  <c r="AP215" i="15"/>
  <c r="Z11" i="19" l="1"/>
  <c r="AP1068" i="15"/>
  <c r="L1068" i="3"/>
  <c r="M1068" i="3" s="1"/>
  <c r="AP1069" i="15"/>
  <c r="L1069" i="3"/>
  <c r="M1069" i="3" s="1"/>
  <c r="AP23" i="15"/>
  <c r="S28" i="18"/>
  <c r="S3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00000000-0006-0000-0300-00000100000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E5" authorId="0" shapeId="0" xr:uid="{00000000-0006-0000-0300-000002000000}">
      <text>
        <r>
          <rPr>
            <b/>
            <sz val="8"/>
            <color indexed="81"/>
            <rFont val="Tahoma"/>
            <family val="2"/>
          </rPr>
          <t>Hadley Brett Cabral:</t>
        </r>
        <r>
          <rPr>
            <sz val="8"/>
            <color indexed="81"/>
            <rFont val="Tahoma"/>
            <family val="2"/>
          </rPr>
          <t xml:space="preserve">
Devens = Harvard</t>
        </r>
      </text>
    </comment>
    <comment ref="F5" authorId="0" shapeId="0" xr:uid="{00000000-0006-0000-0300-000003000000}">
      <text>
        <r>
          <rPr>
            <b/>
            <sz val="8"/>
            <color indexed="81"/>
            <rFont val="Tahoma"/>
            <family val="2"/>
          </rPr>
          <t>Hadley Brett Cabral:</t>
        </r>
        <r>
          <rPr>
            <sz val="8"/>
            <color indexed="81"/>
            <rFont val="Tahoma"/>
            <family val="2"/>
          </rPr>
          <t xml:space="preserve">
Devens = Harvard (row 134)</t>
        </r>
      </text>
    </comment>
    <comment ref="G5" authorId="0" shapeId="0" xr:uid="{00000000-0006-0000-0300-000004000000}">
      <text>
        <r>
          <rPr>
            <b/>
            <sz val="8"/>
            <color indexed="81"/>
            <rFont val="Tahoma"/>
            <family val="2"/>
          </rPr>
          <t>Hadley Brett Cabral:</t>
        </r>
        <r>
          <rPr>
            <sz val="8"/>
            <color indexed="81"/>
            <rFont val="Tahoma"/>
            <family val="2"/>
          </rPr>
          <t xml:space="preserve">
Devens = Harvard  (row 134)</t>
        </r>
      </text>
    </comment>
    <comment ref="J450" authorId="0" shapeId="0" xr:uid="{00000000-0006-0000-0300-000005000000}">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C8" authorId="0" shapeId="0" xr:uid="{00000000-0006-0000-1300-000001000000}">
      <text>
        <r>
          <rPr>
            <b/>
            <sz val="8"/>
            <color indexed="81"/>
            <rFont val="Tahoma"/>
            <family val="2"/>
          </rPr>
          <t>Hadley Brett Cabral:</t>
        </r>
        <r>
          <rPr>
            <sz val="8"/>
            <color indexed="81"/>
            <rFont val="Tahoma"/>
            <family val="2"/>
          </rPr>
          <t xml:space="preserve">
If there is no line item in fiscal year this column must be empty.</t>
        </r>
      </text>
    </comment>
    <comment ref="J8" authorId="0" shapeId="0" xr:uid="{00000000-0006-0000-1300-000002000000}">
      <text>
        <r>
          <rPr>
            <b/>
            <sz val="8"/>
            <color indexed="81"/>
            <rFont val="Tahoma"/>
            <family val="2"/>
          </rPr>
          <t>Hadley Brett Cabral:</t>
        </r>
        <r>
          <rPr>
            <sz val="8"/>
            <color indexed="81"/>
            <rFont val="Tahoma"/>
            <family val="2"/>
          </rPr>
          <t xml:space="preserve">
If there is no line item in fiscal year this column must be empty.</t>
        </r>
      </text>
    </comment>
    <comment ref="Q8" authorId="0" shapeId="0" xr:uid="{00000000-0006-0000-1300-000003000000}">
      <text>
        <r>
          <rPr>
            <b/>
            <sz val="8"/>
            <color indexed="81"/>
            <rFont val="Tahoma"/>
            <family val="2"/>
          </rPr>
          <t>Hadley Brett Cabral:</t>
        </r>
        <r>
          <rPr>
            <sz val="8"/>
            <color indexed="81"/>
            <rFont val="Tahoma"/>
            <family val="2"/>
          </rPr>
          <t xml:space="preserve">
If there is no line item in fiscal year this column must be empty.</t>
        </r>
      </text>
    </comment>
    <comment ref="V8" authorId="0" shapeId="0" xr:uid="{E266CA7A-AAB3-46E6-8B2F-B825546682E2}">
      <text>
        <r>
          <rPr>
            <b/>
            <sz val="8"/>
            <color indexed="81"/>
            <rFont val="Tahoma"/>
            <family val="2"/>
          </rPr>
          <t>Hadley Brett Cabral:</t>
        </r>
        <r>
          <rPr>
            <sz val="8"/>
            <color indexed="81"/>
            <rFont val="Tahoma"/>
            <family val="2"/>
          </rPr>
          <t xml:space="preserve">
If there is no line item in fiscal year this column must be empty.</t>
        </r>
      </text>
    </comment>
  </commentList>
</comments>
</file>

<file path=xl/sharedStrings.xml><?xml version="1.0" encoding="utf-8"?>
<sst xmlns="http://schemas.openxmlformats.org/spreadsheetml/2006/main" count="10379" uniqueCount="1694">
  <si>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</si>
  <si>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</si>
  <si>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</si>
  <si>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</si>
  <si>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</si>
  <si>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</si>
  <si>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</si>
  <si>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</si>
  <si>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</si>
  <si>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</si>
  <si>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</si>
  <si>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</si>
  <si>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</si>
  <si>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</si>
  <si>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</si>
  <si>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</si>
  <si>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</si>
  <si>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</si>
  <si>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</si>
  <si>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</si>
  <si>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</si>
  <si>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</si>
  <si>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</si>
  <si>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</si>
  <si>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</si>
  <si>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</si>
  <si>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</si>
  <si>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</si>
  <si>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</si>
  <si>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line</t>
  </si>
  <si>
    <t>Line</t>
  </si>
  <si>
    <t>Detail</t>
  </si>
  <si>
    <t>Row</t>
  </si>
  <si>
    <t>Assessments Received by Regional Schools</t>
  </si>
  <si>
    <t>Tuition From Individuals</t>
  </si>
  <si>
    <t>Tuition From Other Districts in Comm.</t>
  </si>
  <si>
    <t>Tuition From Districts in Other States</t>
  </si>
  <si>
    <t>Previous Yr Unexpended Encumbrances (Carry Forward)</t>
  </si>
  <si>
    <t>Transportation Fees</t>
  </si>
  <si>
    <t>Earnings on Investments</t>
  </si>
  <si>
    <t>Rental of School Facilities</t>
  </si>
  <si>
    <t>Other Revenue</t>
  </si>
  <si>
    <t>Medical Care and Assistance</t>
  </si>
  <si>
    <t>Non Revenue Receipts</t>
  </si>
  <si>
    <t>TOTAL REVENUE FROM LOCAL SOURCES</t>
  </si>
  <si>
    <t>School Aid (Chapter 70)</t>
  </si>
  <si>
    <t>Mass. School Building Authority Construction Aid</t>
  </si>
  <si>
    <t>Pupil Transportation (Ch. 71,71A,71B,74)</t>
  </si>
  <si>
    <t>Charter Tuition Reimbursements and Facilities Aid</t>
  </si>
  <si>
    <t>Circuit Breaker</t>
  </si>
  <si>
    <t>TOTAL REVENUE FROM STATE AID</t>
  </si>
  <si>
    <t>ESE Administered Grants</t>
  </si>
  <si>
    <t>TOTAL REVENUE FEDERAL GRANTS</t>
  </si>
  <si>
    <t>Other State Grants</t>
  </si>
  <si>
    <t>TOTAL REVENUE STATE GRANTS</t>
  </si>
  <si>
    <t>School Lunch Receipts</t>
  </si>
  <si>
    <t>Athletic Receipts</t>
  </si>
  <si>
    <t>Tuition Receipts-School Choice</t>
  </si>
  <si>
    <t>Tuition Receipts-Other</t>
  </si>
  <si>
    <t>Other Local Receipts</t>
  </si>
  <si>
    <t>Private Grants</t>
  </si>
  <si>
    <t>TOTAL REVENUE REVOLVING &amp; SPECIAL FUNDS</t>
  </si>
  <si>
    <t>Clerical Salaries (02)</t>
  </si>
  <si>
    <t>Other Salaries (03)</t>
  </si>
  <si>
    <t>Contracted Services (04)</t>
  </si>
  <si>
    <t>Supplies and Materials (05)</t>
  </si>
  <si>
    <t>Other Expenses (06)</t>
  </si>
  <si>
    <t>Sub-total</t>
  </si>
  <si>
    <t>Professional Salaries (01)</t>
  </si>
  <si>
    <t>Employer Retirement Contributions (5100)</t>
  </si>
  <si>
    <t>Insurance for Active Employees (5200)</t>
  </si>
  <si>
    <t>Insurance for Retired School Employees (5250)</t>
  </si>
  <si>
    <t>Other Non Employee Insurance (5260)</t>
  </si>
  <si>
    <t xml:space="preserve">Rental-Lease Equipment (5300)  </t>
  </si>
  <si>
    <t xml:space="preserve">Rental-Lease Buildings (5350)  </t>
  </si>
  <si>
    <t>Short-Term Interest RAN's (5400)</t>
  </si>
  <si>
    <t>Short Term Interest-BAN's (5450)</t>
  </si>
  <si>
    <t>Other Fixed Charges (5500)</t>
  </si>
  <si>
    <t>School Crossing Guards (5550)</t>
  </si>
  <si>
    <t>Purchase of Land &amp; Buildings (7100, 7200)</t>
  </si>
  <si>
    <t>Equipment (7300, 7400)</t>
  </si>
  <si>
    <t>Capital Technology (7350)</t>
  </si>
  <si>
    <t>Motor Vehicles (7500, 7600)</t>
  </si>
  <si>
    <t>Debt Retirement/Sch Construction (8100)</t>
  </si>
  <si>
    <t>Debt Service/Sch Construction (8200)</t>
  </si>
  <si>
    <t>Debt Service/Educ. &amp; Other (8400, 8600)</t>
  </si>
  <si>
    <t>Tuition to Mass. Schools (9100)</t>
  </si>
  <si>
    <t>School Choice Tuition (9110)</t>
  </si>
  <si>
    <t>Tuition to Commonwealth Charter Schools (9120)</t>
  </si>
  <si>
    <t>Tuition to Horace Mann Charter Schools (9120)</t>
  </si>
  <si>
    <t>Tuition to Out-of-State Schools (9200)</t>
  </si>
  <si>
    <t>Tuition to Non-Public Schools (9300)</t>
  </si>
  <si>
    <t>Tuition to Collaboratives (9400)</t>
  </si>
  <si>
    <t>TOTAL EXPENDITURES BY SCHOOL COMMITTEE</t>
  </si>
  <si>
    <t>School Committee (1110)</t>
  </si>
  <si>
    <t>Business and Finance (1410)</t>
  </si>
  <si>
    <t>Human Resources and Benefits (1420)</t>
  </si>
  <si>
    <t>Legal Services for School Committee (1430)</t>
  </si>
  <si>
    <t>Legal Settlements (1435)</t>
  </si>
  <si>
    <t>Librarians and Media Center Directors (2340)</t>
  </si>
  <si>
    <t>Other Instructional Materials (2415)</t>
  </si>
  <si>
    <t>Health Services (3200)</t>
  </si>
  <si>
    <t>Pupil Transportation (3300)</t>
  </si>
  <si>
    <t>School Security (3600)</t>
  </si>
  <si>
    <t>School Custodial Services (4110)</t>
  </si>
  <si>
    <t>Heating of School Buildings (4120)</t>
  </si>
  <si>
    <t>School Utility Services (4130)</t>
  </si>
  <si>
    <t>Maintenance of School Grounds (4210)</t>
  </si>
  <si>
    <t>Maintenance of School Buildings (4220)</t>
  </si>
  <si>
    <t>School Building Security System (4225)</t>
  </si>
  <si>
    <t>Maintenance of School Equipment (4230)</t>
  </si>
  <si>
    <t xml:space="preserve">Extraordinary Maintenance (4300)      </t>
  </si>
  <si>
    <t>Insurance For Active Employees (5200)</t>
  </si>
  <si>
    <t>Insurance For Retired School Employees (5250)</t>
  </si>
  <si>
    <t>Other Non-Employee Insurance (5260)</t>
  </si>
  <si>
    <t xml:space="preserve">Rental-Lease  Equipment (5300)     </t>
  </si>
  <si>
    <t xml:space="preserve">Rental-Lease  Buildings (5350)      </t>
  </si>
  <si>
    <t>Short Term Interest - BAN's (5450)</t>
  </si>
  <si>
    <t>Health Non-Public Schools (6800)</t>
  </si>
  <si>
    <t>Transportation Non-Public Schools (6900)</t>
  </si>
  <si>
    <t>Long-Term Debt Retire/Sch Construction (8100)</t>
  </si>
  <si>
    <t>Long-Term Debt Service/Sch Construction (8200)</t>
  </si>
  <si>
    <t>Long-Term Debt Service/Educ &amp; Other (8400, 8600)</t>
  </si>
  <si>
    <t>Regional School Assessment (9500)</t>
  </si>
  <si>
    <t>TOTAL EXPENDITURES BY CITY OR TOWN</t>
  </si>
  <si>
    <t>Superintendent (1210)</t>
  </si>
  <si>
    <t>Assistant Superintendents (1220)</t>
  </si>
  <si>
    <t>Other District-Wide Administration (1230)</t>
  </si>
  <si>
    <t>Legal Service For School Committee (1430)</t>
  </si>
  <si>
    <t>School Leadership-Building (2210)</t>
  </si>
  <si>
    <t>Teachers, Classroom (2305)</t>
  </si>
  <si>
    <t>Medical/ Therapeutic Services (2320)</t>
  </si>
  <si>
    <t>Non-Clerical Paraprofs./Instructional Assistants (2330)</t>
  </si>
  <si>
    <t>FY12</t>
  </si>
  <si>
    <t>Professional Development Leadership (2351)</t>
  </si>
  <si>
    <t>Instructional Equipment (2420)</t>
  </si>
  <si>
    <t>General Supplies (2430)</t>
  </si>
  <si>
    <t>Other Instructional Services (2440)</t>
  </si>
  <si>
    <t>Guidance Counselors and Adjustment Counselors (2710)</t>
  </si>
  <si>
    <t>Testing and Assessment (2720)</t>
  </si>
  <si>
    <t>Psychological Services (2800)</t>
  </si>
  <si>
    <t>TOTAL INSTRUCTION (2000)</t>
  </si>
  <si>
    <t>Attendance and Parent Liaison Services (3100)</t>
  </si>
  <si>
    <t>Medical/Health Services (3200)</t>
  </si>
  <si>
    <t>Transportation Services (3300)</t>
  </si>
  <si>
    <t>Food Services (3400)</t>
  </si>
  <si>
    <t>Athletics (3510)</t>
  </si>
  <si>
    <t>Other Student Body Activities (3520)</t>
  </si>
  <si>
    <t>School Security  (3600)</t>
  </si>
  <si>
    <t>Custodial Services (4110)</t>
  </si>
  <si>
    <t>Heating of Buildings (4120)</t>
  </si>
  <si>
    <t>Utility Services (4130)</t>
  </si>
  <si>
    <t>Maintenance of Grounds (4210)</t>
  </si>
  <si>
    <t>Maintenance of Buildings (4220)</t>
  </si>
  <si>
    <t>Building Security System (4225)</t>
  </si>
  <si>
    <t>Maintenance of Equipment (4230)</t>
  </si>
  <si>
    <t xml:space="preserve">Extraordinary Maintenance (4300)   </t>
  </si>
  <si>
    <t xml:space="preserve">Rental Lease of Equipment (5300)   </t>
  </si>
  <si>
    <t>Rental Lease  of Buildings (5350)</t>
  </si>
  <si>
    <t>Short Term Interest RAN's (5400)</t>
  </si>
  <si>
    <t>Short Term Interest BAN'S (5450)</t>
  </si>
  <si>
    <t>Indirect Cost Transfers</t>
  </si>
  <si>
    <t>Recreation Services (6300)</t>
  </si>
  <si>
    <t>Health Services to Non-Public Schools (6800)</t>
  </si>
  <si>
    <t>Transportation To Non-Public Schools (6900)</t>
  </si>
  <si>
    <t>TOTAL GRANT &amp; SPECIAL FUND EXPENDITURES</t>
  </si>
  <si>
    <t>TOTAL ASSESSMENTS RECEIVED FROM MEMBERS</t>
  </si>
  <si>
    <t>TOTAL INSTRUCTIONAL SERVICES</t>
  </si>
  <si>
    <t>Supervisory (2100)</t>
  </si>
  <si>
    <t>School Building Leadership (2200)</t>
  </si>
  <si>
    <t>Teaching (2300)</t>
  </si>
  <si>
    <t>Textbooks &amp; Instructional Equipment (2400)</t>
  </si>
  <si>
    <t>Guidance (2700)</t>
  </si>
  <si>
    <t>Psychological (2800)</t>
  </si>
  <si>
    <t>Non-Public Health Services (6800)</t>
  </si>
  <si>
    <t xml:space="preserve">School Choice Tuition (9110) </t>
  </si>
  <si>
    <t xml:space="preserve">Tuition to Commonwealth Charter Schools (9120) </t>
  </si>
  <si>
    <t>Tuition to Private Schools (9300)</t>
  </si>
  <si>
    <t>TOTAL TUITION</t>
  </si>
  <si>
    <t xml:space="preserve">TOTAL EXPENDITURES </t>
  </si>
  <si>
    <t>Within the District</t>
  </si>
  <si>
    <t>Outside the District</t>
  </si>
  <si>
    <t>To and from Regular Pre-School</t>
  </si>
  <si>
    <t>TOTAL REGULAR EDUCATION</t>
  </si>
  <si>
    <t>age 6-21, public school programs (doe034-10, 20, &amp; 40)</t>
  </si>
  <si>
    <t>age 6-21, public separate day school (doe034-41)</t>
  </si>
  <si>
    <t>age 6-21, ages, private separate day school (doe034-50)</t>
  </si>
  <si>
    <t>age 6-21, private residential school (doe034-60)</t>
  </si>
  <si>
    <t>age 6-21, homebound/hospital (doe034-70)</t>
  </si>
  <si>
    <t>age 6-21, public residential institutions (doe034-90)</t>
  </si>
  <si>
    <t xml:space="preserve">  TOTAL SPECIAL EDUCATION</t>
  </si>
  <si>
    <t>To and From Day Care Centers</t>
  </si>
  <si>
    <t>Other School Programs</t>
  </si>
  <si>
    <t>School Choice / Commonwealth Charter Schools</t>
  </si>
  <si>
    <t>TOTALS FOR ALL PROGRAMS</t>
  </si>
  <si>
    <t>PUBLIC TRANSPORTATION ASSESSMENT</t>
  </si>
  <si>
    <t>PAYMENTS FROM REVOLVING AND SPECIAL FUNDS</t>
  </si>
  <si>
    <t>Administration(1000)</t>
  </si>
  <si>
    <t>Instruction (2000)</t>
  </si>
  <si>
    <t>Student Services (3100,3200)</t>
  </si>
  <si>
    <t>Food Service (3400)</t>
  </si>
  <si>
    <t>Student Body Activities (3510,3520)</t>
  </si>
  <si>
    <t>Operations and Maintenance (4000)</t>
  </si>
  <si>
    <t xml:space="preserve">Extraordinary Maintenance (4300)    </t>
  </si>
  <si>
    <t>Insurance Retired School Employees (5250)</t>
  </si>
  <si>
    <t>Rent (5300)</t>
  </si>
  <si>
    <t>Debt Service-Short Term Interest RAN's (5400)</t>
  </si>
  <si>
    <t>Debt Service-Short Term Interest-BANS (5450)</t>
  </si>
  <si>
    <t>Other Community Services (6000)</t>
  </si>
  <si>
    <t>Non-Public Transportation (6900)</t>
  </si>
  <si>
    <t>Fixed Assets (7000)</t>
  </si>
  <si>
    <t>Long-Term Debt Retirement/Sch Construction (8100)</t>
  </si>
  <si>
    <t>Long-Term Debt Service/Educ &amp;Other (8400,8600)</t>
  </si>
  <si>
    <t>TOTAL APPROPRIATION BY SCHOOL COMMITTEE</t>
  </si>
  <si>
    <t>General Administrative Services (1000)</t>
  </si>
  <si>
    <t>Educational Media (2340, 2415)</t>
  </si>
  <si>
    <t>Pupil Support Services (3100,3200)</t>
  </si>
  <si>
    <t xml:space="preserve">Extraordinary Maintenance (4300) </t>
  </si>
  <si>
    <t xml:space="preserve">Rent (5300)  </t>
  </si>
  <si>
    <t>Regional School Assessments (9500)</t>
  </si>
  <si>
    <t>TOTAL EXPENDITURES BY CITY/TOWN</t>
  </si>
  <si>
    <t>TOTAL ESTIMATED EXPENDITURES</t>
  </si>
  <si>
    <t>Excess &amp; Deficiency Fund Approp</t>
  </si>
  <si>
    <t>Other General Fund Revenue</t>
  </si>
  <si>
    <t>TOTAL EXPENDITURES, ALL FUNDS</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</si>
  <si>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</si>
  <si>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</si>
  <si>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</si>
  <si>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</si>
  <si>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</si>
  <si>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</si>
  <si>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</si>
  <si>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</si>
  <si>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</si>
  <si>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</si>
  <si>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</si>
  <si>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</si>
  <si>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</si>
  <si>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</si>
  <si>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</si>
  <si>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</si>
  <si>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</si>
  <si>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</si>
  <si>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</si>
  <si>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</si>
  <si>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</si>
  <si>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</si>
  <si>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</si>
  <si>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</si>
  <si>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</si>
  <si>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</si>
  <si>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</si>
  <si>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</si>
  <si>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</si>
  <si>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</si>
  <si>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</si>
  <si>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</si>
  <si>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</si>
  <si>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</si>
  <si>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</si>
  <si>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</si>
  <si>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</si>
  <si>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</si>
  <si>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</si>
  <si>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</si>
  <si>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</si>
  <si>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</si>
  <si>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</si>
  <si>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</si>
  <si>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</si>
  <si>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</si>
  <si>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</si>
  <si>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</si>
  <si>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</si>
  <si>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</si>
  <si>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</si>
  <si>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</si>
  <si>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</si>
  <si>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</si>
  <si>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</si>
  <si>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</si>
  <si>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</si>
  <si>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</si>
  <si>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</si>
  <si>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</si>
  <si>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</si>
  <si>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</si>
  <si>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</si>
  <si>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</si>
  <si>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</si>
  <si>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</si>
  <si>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</si>
  <si>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</si>
  <si>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</si>
  <si>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</si>
  <si>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</si>
  <si>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</si>
  <si>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</si>
  <si>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</si>
  <si>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</si>
  <si>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</si>
  <si>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</si>
  <si>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</si>
  <si>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</si>
  <si>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</si>
  <si>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</si>
  <si>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</si>
  <si>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</si>
  <si>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</si>
  <si>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</si>
  <si>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</si>
  <si>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</si>
  <si>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</si>
  <si>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</si>
  <si>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</si>
  <si>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</si>
  <si>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</si>
  <si>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</si>
  <si>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</si>
  <si>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</si>
  <si>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</si>
  <si>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</si>
  <si>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</si>
  <si>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</si>
  <si>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</si>
  <si>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</si>
  <si>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</si>
  <si>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</si>
  <si>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</si>
  <si>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</si>
  <si>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</si>
  <si>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</si>
  <si>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</si>
  <si>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</si>
  <si>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</si>
  <si>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</si>
  <si>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</si>
  <si>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</si>
  <si>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</si>
  <si>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</si>
  <si>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</si>
  <si>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</si>
  <si>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</si>
  <si>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</si>
  <si>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</si>
  <si>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</si>
  <si>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</si>
  <si>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</si>
  <si>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</si>
  <si>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</si>
  <si>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</si>
  <si>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</si>
  <si>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</si>
  <si>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</si>
  <si>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</si>
  <si>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</si>
  <si>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</si>
  <si>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</si>
  <si>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</si>
  <si>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</si>
  <si>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</si>
  <si>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</si>
  <si>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</si>
  <si>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</si>
  <si>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</si>
  <si>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</si>
  <si>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</si>
  <si>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</si>
  <si>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</si>
  <si>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</si>
  <si>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</si>
  <si>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</si>
  <si>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</si>
  <si>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</si>
  <si>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</si>
  <si>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</si>
  <si>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</si>
  <si>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</si>
  <si>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</si>
  <si>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</si>
  <si>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</si>
  <si>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</si>
  <si>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</si>
  <si>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</si>
  <si>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</si>
  <si>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</si>
  <si>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</si>
  <si>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</si>
  <si>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</si>
  <si>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</si>
  <si>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</si>
  <si>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</si>
  <si>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</si>
  <si>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</si>
  <si>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</si>
  <si>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</si>
  <si>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</si>
  <si>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</si>
  <si>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</si>
  <si>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</si>
  <si>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</si>
  <si>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</si>
  <si>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</si>
  <si>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</si>
  <si>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</si>
  <si>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</si>
  <si>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</si>
  <si>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</si>
  <si>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</si>
  <si>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K Half</t>
  </si>
  <si>
    <t>K Full</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</si>
  <si>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</si>
  <si>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</si>
  <si>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</si>
  <si>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</si>
  <si>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</si>
  <si>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</si>
  <si>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</si>
  <si>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</si>
  <si>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</si>
  <si>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</si>
  <si>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</si>
  <si>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</si>
  <si>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</si>
  <si>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</si>
  <si>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</si>
  <si>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</si>
  <si>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</si>
  <si>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</si>
  <si>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pre fnd budg</t>
  </si>
  <si>
    <t>fnd budget</t>
  </si>
  <si>
    <t>rate check</t>
  </si>
  <si>
    <t>1)</t>
  </si>
  <si>
    <t>2)</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</si>
  <si>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</si>
  <si>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</si>
  <si>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</si>
  <si>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</si>
  <si>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</si>
  <si>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</si>
  <si>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</si>
  <si>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</si>
  <si>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</si>
  <si>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</si>
  <si>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</si>
  <si>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</si>
  <si>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</si>
  <si>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</si>
  <si>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</si>
  <si>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</si>
  <si>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</si>
  <si>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</si>
  <si>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</si>
  <si>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</si>
  <si>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</si>
  <si>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</si>
  <si>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</si>
  <si>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</si>
  <si>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</si>
  <si>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</si>
  <si>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</si>
  <si>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PIONEER VALLEY CHINESE IMMERSION</t>
  </si>
  <si>
    <t>AVON</t>
  </si>
  <si>
    <t>AYER</t>
  </si>
  <si>
    <t>BARNSTABLE</t>
  </si>
  <si>
    <t>CONSERVATORY LAB</t>
  </si>
  <si>
    <t>BARRE</t>
  </si>
  <si>
    <t>BECKET</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</si>
  <si>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</si>
  <si>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</si>
  <si>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</si>
  <si>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</si>
  <si>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</si>
  <si>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</si>
  <si>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</si>
  <si>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</si>
  <si>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</si>
  <si>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</si>
  <si>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</si>
  <si>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</si>
  <si>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</si>
  <si>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</si>
  <si>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</si>
  <si>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</si>
  <si>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</si>
  <si>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</si>
  <si>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</si>
  <si>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</si>
  <si>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</si>
  <si>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</si>
  <si>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</si>
  <si>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</si>
  <si>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</si>
  <si>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</si>
  <si>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</si>
  <si>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</si>
  <si>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</si>
  <si>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</si>
  <si>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</si>
  <si>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</si>
  <si>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</si>
  <si>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</si>
  <si>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</si>
  <si>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</si>
  <si>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</si>
  <si>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</si>
  <si>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</si>
  <si>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</si>
  <si>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</si>
  <si>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</si>
  <si>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</si>
  <si>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</si>
  <si>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</si>
  <si>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</si>
  <si>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</si>
  <si>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</si>
  <si>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</si>
  <si>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</si>
  <si>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</si>
  <si>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</si>
  <si>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</si>
  <si>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</si>
  <si>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</si>
  <si>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</si>
  <si>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</si>
  <si>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</si>
  <si>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</si>
  <si>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</si>
  <si>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</si>
  <si>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</si>
  <si>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</si>
  <si>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</si>
  <si>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</si>
  <si>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</si>
  <si>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</si>
  <si>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</si>
  <si>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</si>
  <si>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</si>
  <si>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</si>
  <si>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</si>
  <si>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</si>
  <si>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</si>
  <si>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</si>
  <si>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</si>
  <si>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</si>
  <si>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</si>
  <si>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</si>
  <si>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</si>
  <si>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</si>
  <si>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</si>
  <si>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</si>
  <si>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</si>
  <si>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</si>
  <si>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</si>
  <si>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</si>
  <si>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</si>
  <si>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</si>
  <si>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</si>
  <si>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</si>
  <si>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</si>
  <si>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</si>
  <si>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</si>
  <si>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</si>
  <si>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</si>
  <si>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</si>
  <si>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</si>
  <si>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</si>
  <si>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</si>
  <si>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</si>
  <si>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</si>
  <si>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</si>
  <si>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</si>
  <si>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</si>
  <si>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</si>
  <si>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</si>
  <si>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</si>
  <si>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</si>
  <si>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</si>
  <si>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</si>
  <si>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</si>
  <si>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</si>
  <si>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</si>
  <si>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</si>
  <si>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</si>
  <si>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</si>
  <si>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</si>
  <si>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</si>
  <si>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</si>
  <si>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</si>
  <si>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</si>
  <si>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</si>
  <si>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</si>
  <si>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</si>
  <si>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</si>
  <si>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</si>
  <si>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</si>
  <si>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</si>
  <si>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</si>
  <si>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</si>
  <si>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</si>
  <si>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</si>
  <si>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</si>
  <si>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</si>
  <si>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</si>
  <si>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</si>
  <si>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</si>
  <si>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</si>
  <si>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</si>
  <si>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</si>
  <si>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</si>
  <si>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</si>
  <si>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</si>
  <si>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</si>
  <si>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</si>
  <si>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</si>
  <si>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</si>
  <si>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</si>
  <si>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</si>
  <si>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</si>
  <si>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</si>
  <si>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</si>
  <si>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</si>
  <si>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</si>
  <si>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</si>
  <si>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</si>
  <si>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</si>
  <si>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</si>
  <si>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</si>
  <si>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</si>
  <si>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</si>
  <si>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</si>
  <si>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</si>
  <si>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</si>
  <si>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</si>
  <si>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</si>
  <si>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</si>
  <si>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</si>
  <si>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</si>
  <si>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</si>
  <si>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</si>
  <si>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</si>
  <si>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</si>
  <si>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</si>
  <si>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</si>
  <si>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</si>
  <si>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</si>
  <si>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</si>
  <si>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</si>
  <si>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</si>
  <si>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</si>
  <si>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</si>
  <si>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</si>
  <si>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</si>
  <si>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</si>
  <si>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</si>
  <si>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</si>
  <si>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</si>
  <si>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</si>
  <si>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</si>
  <si>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</si>
  <si>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</si>
  <si>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</si>
  <si>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</si>
  <si>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</si>
  <si>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</si>
  <si>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</si>
  <si>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</si>
  <si>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</si>
  <si>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</si>
  <si>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</si>
  <si>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</si>
  <si>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</si>
  <si>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</si>
  <si>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</si>
  <si>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</si>
  <si>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</si>
  <si>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Above Fnd Spend</t>
  </si>
  <si>
    <t>transportation</t>
  </si>
  <si>
    <t>I</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</si>
  <si>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</si>
  <si>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</si>
  <si>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</si>
  <si>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</si>
  <si>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</si>
  <si>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</si>
  <si>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</si>
  <si>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</si>
  <si>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</si>
  <si>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</si>
  <si>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</si>
  <si>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</si>
  <si>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</si>
  <si>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</si>
  <si>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</si>
  <si>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</si>
  <si>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</si>
  <si>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</si>
  <si>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</si>
  <si>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</si>
  <si>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</si>
  <si>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</si>
  <si>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</si>
  <si>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</si>
  <si>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</si>
  <si>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</si>
  <si>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</si>
  <si>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</si>
  <si>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</si>
  <si>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</si>
  <si>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</si>
  <si>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</si>
  <si>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</si>
  <si>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</si>
  <si>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</si>
  <si>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</si>
  <si>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</si>
  <si>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</si>
  <si>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</si>
  <si>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</si>
  <si>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</si>
  <si>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</si>
  <si>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</si>
  <si>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</si>
  <si>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</si>
  <si>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</si>
  <si>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</si>
  <si>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</si>
  <si>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</si>
  <si>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</si>
  <si>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</si>
  <si>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</si>
  <si>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</si>
  <si>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</si>
  <si>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</si>
  <si>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</si>
  <si>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</si>
  <si>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</si>
  <si>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</si>
  <si>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</si>
  <si>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</si>
  <si>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</si>
  <si>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</si>
  <si>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</si>
  <si>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</si>
  <si>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</si>
  <si>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</si>
  <si>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</si>
  <si>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</si>
  <si>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</si>
  <si>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</si>
  <si>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</si>
  <si>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</si>
  <si>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</si>
  <si>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</si>
  <si>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</si>
  <si>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</si>
  <si>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</si>
  <si>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</si>
  <si>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</si>
  <si>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</si>
  <si>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</si>
  <si>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</si>
  <si>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</si>
  <si>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</si>
  <si>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</si>
  <si>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</si>
  <si>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</si>
  <si>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</si>
  <si>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</si>
  <si>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</si>
  <si>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</si>
  <si>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</si>
  <si>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</si>
  <si>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</si>
  <si>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</si>
  <si>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</si>
  <si>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</si>
  <si>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</si>
  <si>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</si>
  <si>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</si>
  <si>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</si>
  <si>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</si>
  <si>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</si>
  <si>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order begin</t>
  </si>
  <si>
    <t>Input</t>
  </si>
  <si>
    <t>Cha-</t>
  </si>
  <si>
    <t>recalc'd</t>
  </si>
  <si>
    <t>locsend</t>
  </si>
  <si>
    <t>order end</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</si>
  <si>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</si>
  <si>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</si>
  <si>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</si>
  <si>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</si>
  <si>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</si>
  <si>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</si>
  <si>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</si>
  <si>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</si>
  <si>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</si>
  <si>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</si>
  <si>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</si>
  <si>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</si>
  <si>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</si>
  <si>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</si>
  <si>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</si>
  <si>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</si>
  <si>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</si>
  <si>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</si>
  <si>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</si>
  <si>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</si>
  <si>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</si>
  <si>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</si>
  <si>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</si>
  <si>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</si>
  <si>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</si>
  <si>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</si>
  <si>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</si>
  <si>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</si>
  <si>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</si>
  <si>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</si>
  <si>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</si>
  <si>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</si>
  <si>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</si>
  <si>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</si>
  <si>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</si>
  <si>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</si>
  <si>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</si>
  <si>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</si>
  <si>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</si>
  <si>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</si>
  <si>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</si>
  <si>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</si>
  <si>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</si>
  <si>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</si>
  <si>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</si>
  <si>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</si>
  <si>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</si>
  <si>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</si>
  <si>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</si>
  <si>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</si>
  <si>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</si>
  <si>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</si>
  <si>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</si>
  <si>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</si>
  <si>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</si>
  <si>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</si>
  <si>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</si>
  <si>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</si>
  <si>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</si>
  <si>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</si>
  <si>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</si>
  <si>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</si>
  <si>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</si>
  <si>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</si>
  <si>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</si>
  <si>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</si>
  <si>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</si>
  <si>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</si>
  <si>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</si>
  <si>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</si>
  <si>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</si>
  <si>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</si>
  <si>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</si>
  <si>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</si>
  <si>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</si>
  <si>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</si>
  <si>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</si>
  <si>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</si>
  <si>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</si>
  <si>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</si>
  <si>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</si>
  <si>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</si>
  <si>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</si>
  <si>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</si>
  <si>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</si>
  <si>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</si>
  <si>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</si>
  <si>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</si>
  <si>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</si>
  <si>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</si>
  <si>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</si>
  <si>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</si>
  <si>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</si>
  <si>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</si>
  <si>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</si>
  <si>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</si>
  <si>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</si>
  <si>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</si>
  <si>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</si>
  <si>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</si>
  <si>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</si>
  <si>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</si>
  <si>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</si>
  <si>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</si>
  <si>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</si>
  <si>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</si>
  <si>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</si>
  <si>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</si>
  <si>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</si>
  <si>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</si>
  <si>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</si>
  <si>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</si>
  <si>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</si>
  <si>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</si>
  <si>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</si>
  <si>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</si>
  <si>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</si>
  <si>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</si>
  <si>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</si>
  <si>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</si>
  <si>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</si>
  <si>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</si>
  <si>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</si>
  <si>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</si>
  <si>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</si>
  <si>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</si>
  <si>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</si>
  <si>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</si>
  <si>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</si>
  <si>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</si>
  <si>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</si>
  <si>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</si>
  <si>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</si>
  <si>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</si>
  <si>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</si>
  <si>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</si>
  <si>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ELL</t>
  </si>
  <si>
    <t>Voca-</t>
  </si>
  <si>
    <t>Sped Out</t>
  </si>
  <si>
    <t>Fctr = w</t>
  </si>
  <si>
    <t>entary</t>
  </si>
  <si>
    <t>tional</t>
  </si>
  <si>
    <t>TOTAL**</t>
  </si>
  <si>
    <t>w</t>
  </si>
  <si>
    <t>nw</t>
  </si>
  <si>
    <t>*</t>
  </si>
  <si>
    <t>**</t>
  </si>
  <si>
    <t>ABOVE</t>
  </si>
  <si>
    <t>- Kindergarten -</t>
  </si>
  <si>
    <t>In-School</t>
  </si>
  <si>
    <t>FOUND-</t>
  </si>
  <si>
    <t>FOUND</t>
  </si>
  <si>
    <t>FACIL-</t>
  </si>
  <si>
    <t>CHARTER</t>
  </si>
  <si>
    <t>of District</t>
  </si>
  <si>
    <t>ENRO**</t>
  </si>
  <si>
    <t>ATION</t>
  </si>
  <si>
    <t>SPEND</t>
  </si>
  <si>
    <t>ITIES</t>
  </si>
  <si>
    <t>RATE</t>
  </si>
  <si>
    <t>% Enrollment of Whole</t>
  </si>
  <si>
    <t>3)</t>
  </si>
  <si>
    <t>4)</t>
  </si>
  <si>
    <t>Found-</t>
  </si>
  <si>
    <t>ation</t>
  </si>
  <si>
    <t>derived</t>
  </si>
  <si>
    <t>Preliminary</t>
  </si>
  <si>
    <t>Op</t>
  </si>
  <si>
    <t>Base</t>
  </si>
  <si>
    <t>Spending</t>
  </si>
  <si>
    <t>Facilites</t>
  </si>
  <si>
    <t>WAF</t>
  </si>
  <si>
    <t>Used</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</si>
  <si>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</si>
  <si>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</si>
  <si>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</si>
  <si>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</si>
  <si>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</si>
  <si>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</si>
  <si>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</si>
  <si>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</si>
  <si>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</si>
  <si>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</si>
  <si>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</si>
  <si>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</si>
  <si>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</si>
  <si>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</si>
  <si>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</si>
  <si>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</si>
  <si>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</si>
  <si>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</si>
  <si>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</si>
  <si>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</si>
  <si>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</si>
  <si>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</si>
  <si>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</si>
  <si>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</si>
  <si>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</si>
  <si>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</si>
  <si>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</si>
  <si>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</si>
  <si>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</si>
  <si>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</si>
  <si>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</si>
  <si>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</si>
  <si>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</si>
  <si>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</si>
  <si>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</si>
  <si>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</si>
  <si>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</si>
  <si>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</si>
  <si>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</si>
  <si>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</si>
  <si>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</si>
  <si>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</si>
  <si>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</si>
  <si>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</si>
  <si>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</si>
  <si>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</si>
  <si>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</si>
  <si>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</si>
  <si>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</si>
  <si>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</si>
  <si>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</si>
  <si>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</si>
  <si>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</si>
  <si>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</si>
  <si>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</si>
  <si>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Civic Activities And Community Services (6200)</t>
  </si>
  <si>
    <t>3-5 yr olds, all placements (doe032)</t>
  </si>
  <si>
    <t>Civic Activities and Community Services (6200)</t>
  </si>
  <si>
    <t>text change</t>
  </si>
  <si>
    <t>Other Federal Grants</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</si>
  <si>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</si>
  <si>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</si>
  <si>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</si>
  <si>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</si>
  <si>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</si>
  <si>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</si>
  <si>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</si>
  <si>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</si>
  <si>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</si>
  <si>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</si>
  <si>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</si>
  <si>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</si>
  <si>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</si>
  <si>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</si>
  <si>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</si>
  <si>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</si>
  <si>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</si>
  <si>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</si>
  <si>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</si>
  <si>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</si>
  <si>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</si>
  <si>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</si>
  <si>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</si>
  <si>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</si>
  <si>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</si>
  <si>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</si>
  <si>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</si>
  <si>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</si>
  <si>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</si>
  <si>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</si>
  <si>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</si>
  <si>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</si>
  <si>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</si>
  <si>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</si>
  <si>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</si>
  <si>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</si>
  <si>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</si>
  <si>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</si>
  <si>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</si>
  <si>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</si>
  <si>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</si>
  <si>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</si>
  <si>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</si>
  <si>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</si>
  <si>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</si>
  <si>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</si>
  <si>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</si>
  <si>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</si>
  <si>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</si>
  <si>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</si>
  <si>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</si>
  <si>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</si>
  <si>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</si>
  <si>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</si>
  <si>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</si>
  <si>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</si>
  <si>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</si>
  <si>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</si>
  <si>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</si>
  <si>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</si>
  <si>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</si>
  <si>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</si>
  <si>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</si>
  <si>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</si>
  <si>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</si>
  <si>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</si>
  <si>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</si>
  <si>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</si>
  <si>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</si>
  <si>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</si>
  <si>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</si>
  <si>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</si>
  <si>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</si>
  <si>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</si>
  <si>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</si>
  <si>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</si>
  <si>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</si>
  <si>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</si>
  <si>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</si>
  <si>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</si>
  <si>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</si>
  <si>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</si>
  <si>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</si>
  <si>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</si>
  <si>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</si>
  <si>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</si>
  <si>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</si>
  <si>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</si>
  <si>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</si>
  <si>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</si>
  <si>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</si>
  <si>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</si>
  <si>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</si>
  <si>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</si>
  <si>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</si>
  <si>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</si>
  <si>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</si>
  <si>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</si>
  <si>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</si>
  <si>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</si>
  <si>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</si>
  <si>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</si>
  <si>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</si>
  <si>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</si>
  <si>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</si>
  <si>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</si>
  <si>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</si>
  <si>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</si>
  <si>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</si>
  <si>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</si>
  <si>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</si>
  <si>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</si>
  <si>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</si>
  <si>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</si>
  <si>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</si>
  <si>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</si>
  <si>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</si>
  <si>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</si>
  <si>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</si>
  <si>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</si>
  <si>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</si>
  <si>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</si>
  <si>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</si>
  <si>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</si>
  <si>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</si>
  <si>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</si>
  <si>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</si>
  <si>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</si>
  <si>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</si>
  <si>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</si>
  <si>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</si>
  <si>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</si>
  <si>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</si>
  <si>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</si>
  <si>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</si>
  <si>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</si>
  <si>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</si>
  <si>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</si>
  <si>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</si>
  <si>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</si>
  <si>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</si>
  <si>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</si>
  <si>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</si>
  <si>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</si>
  <si>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</si>
  <si>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</si>
  <si>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</si>
  <si>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</si>
  <si>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</si>
  <si>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</si>
  <si>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</si>
  <si>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</si>
  <si>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</si>
  <si>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</si>
  <si>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</si>
  <si>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</si>
  <si>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</si>
  <si>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</si>
  <si>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</si>
  <si>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</si>
  <si>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</si>
  <si>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</si>
  <si>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</si>
  <si>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</si>
  <si>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</si>
  <si>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</si>
  <si>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</si>
  <si>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</si>
  <si>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</si>
  <si>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</si>
  <si>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</si>
  <si>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</si>
  <si>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</si>
  <si>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</si>
  <si>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</si>
  <si>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</si>
  <si>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</si>
  <si>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</si>
  <si>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</si>
  <si>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</si>
  <si>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</si>
  <si>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</si>
  <si>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</si>
  <si>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</si>
  <si>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</si>
  <si>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</si>
  <si>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</si>
  <si>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</si>
  <si>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</si>
  <si>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</si>
  <si>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</si>
  <si>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</si>
  <si>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</si>
  <si>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</si>
  <si>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</si>
  <si>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</si>
  <si>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</si>
  <si>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</si>
  <si>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</si>
  <si>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</si>
  <si>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</si>
  <si>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</si>
  <si>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</si>
  <si>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</si>
  <si>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</si>
  <si>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</si>
  <si>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</si>
  <si>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</si>
  <si>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</si>
  <si>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</si>
  <si>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</si>
  <si>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</si>
  <si>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</si>
  <si>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</si>
  <si>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</si>
  <si>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</si>
  <si>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</si>
  <si>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</si>
  <si>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</si>
  <si>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</si>
  <si>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</si>
  <si>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</si>
  <si>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</si>
  <si>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</si>
  <si>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</si>
  <si>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</si>
  <si>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</si>
  <si>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</si>
  <si>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</si>
  <si>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</si>
  <si>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</si>
  <si>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</si>
  <si>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</si>
  <si>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</si>
  <si>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</si>
  <si>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</si>
  <si>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</si>
  <si>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</si>
  <si>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</si>
  <si>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</si>
  <si>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</si>
  <si>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</si>
  <si>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</si>
  <si>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</si>
  <si>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</si>
  <si>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</si>
  <si>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</si>
  <si>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</si>
  <si>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</si>
  <si>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</si>
  <si>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</si>
  <si>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</si>
  <si>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</si>
  <si>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</si>
  <si>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</si>
  <si>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</si>
  <si>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</si>
  <si>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</si>
  <si>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</si>
  <si>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</si>
  <si>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</si>
  <si>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</si>
  <si>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</si>
  <si>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</si>
  <si>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</si>
  <si>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</si>
  <si>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</si>
  <si>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Formula</t>
  </si>
  <si>
    <t>fy15</t>
  </si>
  <si>
    <t>ACADEMY OF THE PACIFIC RIM</t>
  </si>
  <si>
    <t>FOUR RIVERS</t>
  </si>
  <si>
    <t>BERKSHIRE ARTS AND TECHNOLOGY</t>
  </si>
  <si>
    <t>BOSTON PREPARATORY</t>
  </si>
  <si>
    <t>BENJAMIN BANNEKER</t>
  </si>
  <si>
    <t>CODMAN ACADEMY</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</si>
  <si>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</si>
  <si>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</si>
  <si>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</si>
  <si>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</si>
  <si>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</si>
  <si>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</si>
  <si>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</si>
  <si>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</si>
  <si>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</si>
  <si>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</si>
  <si>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</si>
  <si>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</si>
  <si>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</si>
  <si>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</si>
  <si>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</si>
  <si>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</si>
  <si>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</si>
  <si>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Homeless Transportation To Outside the District</t>
  </si>
  <si>
    <t>Homeless Transportation From Outside the District</t>
  </si>
  <si>
    <t>Employee Separation Costs (5150)</t>
  </si>
  <si>
    <t>ESSEX NORTH SHORE</t>
  </si>
  <si>
    <t>Sending</t>
  </si>
  <si>
    <t>Loc</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</si>
  <si>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</si>
  <si>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</si>
  <si>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</si>
  <si>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</si>
  <si>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</si>
  <si>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</si>
  <si>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</si>
  <si>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</si>
  <si>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</si>
  <si>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Reserve, State Impact Aid, and Regional Bonus Aid</t>
  </si>
  <si>
    <t>3810</t>
  </si>
  <si>
    <t>3820</t>
  </si>
  <si>
    <t>3830</t>
  </si>
  <si>
    <t>3840</t>
  </si>
  <si>
    <t>3850</t>
  </si>
  <si>
    <t>3860</t>
  </si>
  <si>
    <t>3870</t>
  </si>
  <si>
    <t>3880</t>
  </si>
  <si>
    <t>3890</t>
  </si>
  <si>
    <t>3900</t>
  </si>
  <si>
    <t>3910</t>
  </si>
  <si>
    <t>3920</t>
  </si>
  <si>
    <t>3930</t>
  </si>
  <si>
    <t>3950</t>
  </si>
  <si>
    <t>4000</t>
  </si>
  <si>
    <t>4010</t>
  </si>
  <si>
    <t>4020</t>
  </si>
  <si>
    <t>4040</t>
  </si>
  <si>
    <t>4070</t>
  </si>
  <si>
    <t>4080</t>
  </si>
  <si>
    <t>4110</t>
  </si>
  <si>
    <t>4190</t>
  </si>
  <si>
    <t>4200</t>
  </si>
  <si>
    <t>4220</t>
  </si>
  <si>
    <t>4230</t>
  </si>
  <si>
    <t>4250</t>
  </si>
  <si>
    <t>4260</t>
  </si>
  <si>
    <t>4270</t>
  </si>
  <si>
    <t>4280</t>
  </si>
  <si>
    <t>4283</t>
  </si>
  <si>
    <t>4285</t>
  </si>
  <si>
    <t>4290</t>
  </si>
  <si>
    <t>4310</t>
  </si>
  <si>
    <t>Racial Imbalance (NOT METCO)</t>
  </si>
  <si>
    <t>Decile</t>
  </si>
  <si>
    <t xml:space="preserve">Foundation enrollment is the total headcount of pupils in grades PK - 12.  Enrollment is broken into two categories, </t>
  </si>
  <si>
    <t>regular education pupils or English language learners (ELL).   Pupils are further divided into program groups: pre-</t>
  </si>
  <si>
    <t>through 8; or high school, grades 9 through 12.</t>
  </si>
  <si>
    <t>kindergarten; half-time kindergarten; full-time kindergarten; elementary, grades 1 to 5; middle school, grades 6</t>
  </si>
  <si>
    <t>PK enrollment is not included in the SPED FTE increment.</t>
  </si>
  <si>
    <t xml:space="preserve">Foundation enrollment does not use actual special education enrollment.  The SPED increment FTE is </t>
  </si>
  <si>
    <t>role model enrollment.</t>
  </si>
  <si>
    <t xml:space="preserve">FY15 marks the first year all PK enrollment was included.   In prior years PK enrollment included only SPED and </t>
  </si>
  <si>
    <t>Foundation enrollment considers PK and K2 to be half day programs.  The PK and K2 rates are essentially half the cost</t>
  </si>
  <si>
    <t>of KF.   The headcount is divided by two, rounded to the nearest whole number, then folded into the total enrollment.</t>
  </si>
  <si>
    <t>Foundation Budget Inflation Factor over Time</t>
  </si>
  <si>
    <t>FY</t>
  </si>
  <si>
    <t>FY17</t>
  </si>
  <si>
    <t>NEW HEIGHTS CS OF BROCKTON</t>
  </si>
  <si>
    <t>LIBERTAS ACADEMY</t>
  </si>
  <si>
    <t>BROOKE</t>
  </si>
  <si>
    <t xml:space="preserve">Prior to FY17 October SIMS was the sole source for foundation enrollment.  In FY16 six (6) charter schools </t>
  </si>
  <si>
    <t xml:space="preserve">did not use SIMS to report  their their low income enrollment.  For these districts, prior year low income </t>
  </si>
  <si>
    <t>percentages were used to project their low income foundation enrollment.   The October SIMS was used for the remaining</t>
  </si>
  <si>
    <t>schools.</t>
  </si>
  <si>
    <t>In FY17 DESE transistioned to the ECODIS low income model.  ECODIS low income is sourced from the</t>
  </si>
  <si>
    <t>Department of Health and Human Services.  Low income status is given to pupils enrolled in one or more</t>
  </si>
  <si>
    <t>public assistence program, specifically SNAP, TANF, Medicaid, and DCF foster care.    DESE matches those</t>
  </si>
  <si>
    <t xml:space="preserve">direct certified with each SIMS collection, October, March, and June.  Foundation Enrollment low income status is </t>
  </si>
  <si>
    <t>June, March, and prior year October.</t>
  </si>
  <si>
    <t>given to a pupil if they counted as low income in as little as one of the last four collections, current October,</t>
  </si>
  <si>
    <t>FY18</t>
  </si>
  <si>
    <t>Low Income 1</t>
  </si>
  <si>
    <t>Low Income 2</t>
  </si>
  <si>
    <t>Low Income 3</t>
  </si>
  <si>
    <t>Low Income 4</t>
  </si>
  <si>
    <t>Low Income 5</t>
  </si>
  <si>
    <t>Low Income 6</t>
  </si>
  <si>
    <t>Low Income 7</t>
  </si>
  <si>
    <t>Low Income 8</t>
  </si>
  <si>
    <t>Low Income 9</t>
  </si>
  <si>
    <t>Low Income 10</t>
  </si>
  <si>
    <t>MAP ACADEMY</t>
  </si>
  <si>
    <t>COLLEGIATE CS OF LOWELL</t>
  </si>
  <si>
    <t>determined by formula.  The formula determines SPED FTE to be 3.75% of grade K - 12 enrollment.  PK enrollment</t>
  </si>
  <si>
    <t>SOURCE:  US Dept of Commerce / Bureau of Economic Analysis</t>
  </si>
  <si>
    <t>HAMPDEN CS OF SCIENCE WEST</t>
  </si>
  <si>
    <t>Tuition to Horace Mann Charter Schools (9125)</t>
  </si>
  <si>
    <t>fy19</t>
  </si>
  <si>
    <t>FY19</t>
  </si>
  <si>
    <t>chalea</t>
  </si>
  <si>
    <t>F O U N D A T I O N   T U I T I O N   R A T E</t>
  </si>
  <si>
    <t xml:space="preserve">  F O U N D A T I O N    E N R O L L M E N T</t>
  </si>
  <si>
    <t>is excluded.  District foundation budgets round the SPED FTE to a whole number.  Charter foundation budets</t>
  </si>
  <si>
    <t>do not round, returning enrollment to the 4th decimal point, as there are many rates based on only one (1) pupil.</t>
  </si>
  <si>
    <t>s</t>
  </si>
  <si>
    <t xml:space="preserve"> A l l    P u p i l s</t>
  </si>
  <si>
    <t>voke</t>
  </si>
  <si>
    <t>a</t>
  </si>
  <si>
    <t>FY20</t>
  </si>
  <si>
    <t>- - &gt;  https://www.bea.gov/</t>
  </si>
  <si>
    <t>- - &gt;  Interactive Data</t>
  </si>
  <si>
    <t>J</t>
  </si>
  <si>
    <t>H</t>
  </si>
  <si>
    <t>F</t>
  </si>
  <si>
    <t>M</t>
  </si>
  <si>
    <t>A l l    P u p i l s</t>
  </si>
  <si>
    <t>Early ELP</t>
  </si>
  <si>
    <t>EcoDis</t>
  </si>
  <si>
    <t>Reg</t>
  </si>
  <si>
    <t>All</t>
  </si>
  <si>
    <t>EL</t>
  </si>
  <si>
    <t>Ecodis</t>
  </si>
  <si>
    <t>Low Inc</t>
  </si>
  <si>
    <t>Super</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</si>
  <si>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</si>
  <si>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</si>
  <si>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</si>
  <si>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</si>
  <si>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</si>
  <si>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</si>
  <si>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</si>
  <si>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</si>
  <si>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</si>
  <si>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</si>
  <si>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</si>
  <si>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</si>
  <si>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</si>
  <si>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Prior Year</t>
  </si>
  <si>
    <t>District Name</t>
  </si>
  <si>
    <t>PK - 5</t>
  </si>
  <si>
    <t>all</t>
  </si>
  <si>
    <t>Main</t>
  </si>
  <si>
    <r>
      <t xml:space="preserve">regular education pupils </t>
    </r>
    <r>
      <rPr>
        <b/>
        <sz val="12"/>
        <color rgb="FFFF0000"/>
        <rFont val="Calibri"/>
        <family val="2"/>
        <scheme val="minor"/>
      </rPr>
      <t xml:space="preserve">and traditional or Path vocational pupils.  </t>
    </r>
    <r>
      <rPr>
        <sz val="12"/>
        <rFont val="Calibri"/>
        <family val="2"/>
        <scheme val="minor"/>
      </rPr>
      <t xml:space="preserve"> Pupils are further divided into program groups: pre-</t>
    </r>
  </si>
  <si>
    <r>
      <t xml:space="preserve">through 8; or high school, grades 9 through 12 </t>
    </r>
    <r>
      <rPr>
        <b/>
        <sz val="12"/>
        <color rgb="FFFF0000"/>
        <rFont val="Calibri"/>
        <family val="2"/>
        <scheme val="minor"/>
      </rPr>
      <t>under the Regular Education section, but reported in bulk for</t>
    </r>
  </si>
  <si>
    <r>
      <t>role model enrollment</t>
    </r>
    <r>
      <rPr>
        <b/>
        <sz val="12"/>
        <color rgb="FFFF0000"/>
        <rFont val="Calibri"/>
        <family val="2"/>
        <scheme val="minor"/>
      </rPr>
      <t>, which was set at 2 times the PK headcount.</t>
    </r>
  </si>
  <si>
    <t>pupil.</t>
  </si>
  <si>
    <t xml:space="preserve">FY17 marks the first transition year for using EcoDis in place of SIMS low income reporting.   In FY16 six (6) charter schools </t>
  </si>
  <si>
    <t>Historic Transitions</t>
  </si>
  <si>
    <t>PK enrollment is not included in the special education FTE increment.</t>
  </si>
  <si>
    <t xml:space="preserve">Foundation enrollment does not use actual special education enrollment.  The incremental FTE is </t>
  </si>
  <si>
    <t>is excluded.  District foundation budgets round the increment's FTE to a whole number.  Charter foundation budets</t>
  </si>
  <si>
    <r>
      <t xml:space="preserve">round </t>
    </r>
    <r>
      <rPr>
        <b/>
        <sz val="12"/>
        <color rgb="FFFF0000"/>
        <rFont val="Calibri"/>
        <family val="2"/>
        <scheme val="minor"/>
      </rPr>
      <t>to the 4th decimal point, in order to capture special education tuition in rates with only one (1)</t>
    </r>
  </si>
  <si>
    <t>FY19 marks the first year ELL is transitioned from being based on standalone rates, to the increment side of the formula.</t>
  </si>
  <si>
    <t>A different rate is presented for each regular ed &amp; chapter 74 voke cohort.</t>
  </si>
  <si>
    <t>schools.  In FY18 to the present all rates are set using EcoDis.  ECODIS low income is sourced from the</t>
  </si>
  <si>
    <t xml:space="preserve">FY20 projections incorporate a revision to the recent English Language Learner remodel.    The seven (7) categories used </t>
  </si>
  <si>
    <t>vocational programs.  The Path enrollment categories are new in FY20.  See below.</t>
  </si>
  <si>
    <t>FY20 Changes</t>
  </si>
  <si>
    <t>KF-5</t>
  </si>
  <si>
    <r>
      <t xml:space="preserve">determined by formula.  Special education FTE is set at 3.75% of grade K - 12 </t>
    </r>
    <r>
      <rPr>
        <b/>
        <sz val="12"/>
        <color rgb="FFFF0000"/>
        <rFont val="Calibri"/>
        <family val="2"/>
        <scheme val="minor"/>
      </rPr>
      <t>regular ed and Path</t>
    </r>
    <r>
      <rPr>
        <sz val="12"/>
        <rFont val="Calibri"/>
        <family val="2"/>
        <scheme val="minor"/>
      </rPr>
      <t xml:space="preserve"> enrollment.  PK enrollment</t>
    </r>
  </si>
  <si>
    <t>Three categories have been set up, but only one population identified, Path1.</t>
  </si>
  <si>
    <t xml:space="preserve">Path enrollment is duplicately reported in the regular education high school cohort.  Foundation enrollment </t>
  </si>
  <si>
    <t>deductions the enrollment from regular education high school enrollment.</t>
  </si>
  <si>
    <t xml:space="preserve">in FY19 have been pared down to three, with vocational ELL funding removed altogether. </t>
  </si>
  <si>
    <t>There is the  addition of non-chapter 74 vocational program identified as Early College Innovation Pathways enrollment.</t>
  </si>
  <si>
    <t>The halftime PK also effects Ecodis and ELL.  Where full enrollment is shown under the regular ed PK column, the</t>
  </si>
  <si>
    <t>same enrollment is presented as halved.   So, total enrollment, ELL, and Ecodis all show PK/K2 enrollment as</t>
  </si>
  <si>
    <t>halved.</t>
  </si>
  <si>
    <t>-  Total foundation enrollment includes only the All Pupils section.  Special Population Increments enrollment has already been counted in All Pupils cohorts.</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</si>
  <si>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</si>
  <si>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</si>
  <si>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</si>
  <si>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vocational programs.</t>
  </si>
  <si>
    <t>FY20 Governor's Budget</t>
  </si>
  <si>
    <t>Foundation enrollment is the total headcount of pupils in grades PK - 12.  Pupils are further divided into program</t>
  </si>
  <si>
    <t>groups: pre-kindergarten; half-time kindergarten; full-time kindergarten; elementary, grades 1 to 5; middle school, grades 6</t>
  </si>
  <si>
    <t># of rates</t>
  </si>
  <si>
    <t>&gt; $50</t>
  </si>
  <si>
    <t>&gt; $20</t>
  </si>
  <si>
    <t>less than $0</t>
  </si>
  <si>
    <t>chng</t>
  </si>
  <si>
    <t>fy20</t>
  </si>
  <si>
    <r>
      <t xml:space="preserve">determined by formula.  Special education FTE is set at 3.79% of grade K - 12 </t>
    </r>
    <r>
      <rPr>
        <b/>
        <sz val="12"/>
        <color rgb="FFFF0000"/>
        <rFont val="Calibri"/>
        <family val="2"/>
        <scheme val="minor"/>
      </rPr>
      <t>regular ed</t>
    </r>
    <r>
      <rPr>
        <sz val="12"/>
        <rFont val="Calibri"/>
        <family val="2"/>
        <scheme val="minor"/>
      </rPr>
      <t>.  PK enrollment</t>
    </r>
  </si>
  <si>
    <t>Draft at time of run, 5/7/2019</t>
  </si>
  <si>
    <t>EL PK-5</t>
  </si>
  <si>
    <t>EL jr/middle</t>
  </si>
  <si>
    <t>EL high</t>
  </si>
  <si>
    <t>current</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</si>
  <si>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</si>
  <si>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</si>
  <si>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</si>
  <si>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</si>
  <si>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</si>
  <si>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</si>
  <si>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</si>
  <si>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</si>
  <si>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</si>
  <si>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</si>
  <si>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</si>
  <si>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</si>
  <si>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</si>
  <si>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</si>
  <si>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</si>
  <si>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</si>
  <si>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</si>
  <si>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</si>
  <si>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</si>
  <si>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</si>
  <si>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</si>
  <si>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</si>
  <si>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</si>
  <si>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Percentile</t>
  </si>
  <si>
    <t>change</t>
  </si>
  <si>
    <t>FY20 SWM Budget</t>
  </si>
  <si>
    <t>through 8; or high school, grades 9 through 12 under the Regular Education section, but reported in bulk for</t>
  </si>
  <si>
    <t>round to the 4th decimal point, in order to capture special education tuition in rates with only one (1)</t>
  </si>
  <si>
    <t>role model enrollment, which was set at 2 times the PK headcount.</t>
  </si>
  <si>
    <t>Office of District and School Finance</t>
  </si>
  <si>
    <t>NO LINE ITEM IN FISCAL YEAR</t>
  </si>
  <si>
    <t>NLI</t>
  </si>
  <si>
    <t>Tuition to Mass. Public Schools (9100)</t>
  </si>
  <si>
    <t>Administrative Technology–Districtwide (1450)</t>
  </si>
  <si>
    <t>Technology Infrastructure, Maintenance, and Support–Salaries (4400)</t>
  </si>
  <si>
    <t>Technology Infrastructure, Maintenance, and Support—All Other (4450)</t>
  </si>
  <si>
    <t>Curriculum Directors and Dept. Heads (Supervisory) (2110)</t>
  </si>
  <si>
    <t>Curriculum Directors and Dept. Heads (Non-Supervisory) (2120)</t>
  </si>
  <si>
    <t>Instructional Technology Leadership and Training (2130)</t>
  </si>
  <si>
    <t>Administrative Technology and Support – Schools (2250)</t>
  </si>
  <si>
    <t>Teachers (2305)</t>
  </si>
  <si>
    <t>Medical/Therapeutic Services (2320)</t>
  </si>
  <si>
    <t>Substitutes, Long Term (2324)</t>
  </si>
  <si>
    <t>Substitutes, Short Term (2325)</t>
  </si>
  <si>
    <t>Distance Learning and Online Coursework (2345) (Including Tuition for Dual Enrollment and SPED Transition Programs)</t>
  </si>
  <si>
    <t>Instructional Coaches (2352)</t>
  </si>
  <si>
    <t>Stipends for Teachers Providing Instructional Coaching (2354)</t>
  </si>
  <si>
    <t>Costs for Instructional Staff to Attend Prof. Development (2356)</t>
  </si>
  <si>
    <t>Outside Professional Development for Instructional Staff (2358)</t>
  </si>
  <si>
    <t>Textbooks (2410)</t>
  </si>
  <si>
    <t>Instructional Hardware –Student and Staff Devices (computers) (2451)</t>
  </si>
  <si>
    <t>Instructional Hardware—All Other (2453)</t>
  </si>
  <si>
    <t>Instructional Software and Other Instructional Materials (2455)</t>
  </si>
  <si>
    <t>TOTAL INSTRUCTIONAL SERVICES (2000)</t>
  </si>
  <si>
    <t>EXP FROM GRANTS, REVOLVING FUNDS (NOT CB) (2000, 6800, and 9000 only)</t>
  </si>
  <si>
    <t>RATE ITEM</t>
  </si>
  <si>
    <t>4286</t>
  </si>
  <si>
    <t>Foster Care Transportation from Outside the District</t>
  </si>
  <si>
    <t>Charter Transportation Tuition (9130)</t>
  </si>
  <si>
    <t>Stipends for Instructional Coaching (2354)</t>
  </si>
  <si>
    <t>Costs for Instructional Staff to Attend Prof. Dev. (2356)</t>
  </si>
  <si>
    <t>Outside Prof. Dev. Providers for Instructional Staff (2358)</t>
  </si>
  <si>
    <t>CITY ON A HILL</t>
  </si>
  <si>
    <t>PHOENIX ACADEMY CHELSEA</t>
  </si>
  <si>
    <t>PHOENIX ACADEMY SPRINGFIELD</t>
  </si>
  <si>
    <t>OLD STURBRIDGE ACADEMY</t>
  </si>
  <si>
    <t>PHOENIX ACADEMY LAWRENCE</t>
  </si>
  <si>
    <t>E &amp; D Fund Appropriations FY20: Revenues to Regional District</t>
  </si>
  <si>
    <t>new in fy20</t>
  </si>
  <si>
    <t>FY22</t>
  </si>
  <si>
    <t>Low</t>
  </si>
  <si>
    <t>Income</t>
  </si>
  <si>
    <t xml:space="preserve"> % Low Inc
Rounded to 2 decimals</t>
  </si>
  <si>
    <t xml:space="preserve">HOOSAC VALLEY               </t>
  </si>
  <si>
    <t>Low Income 11</t>
  </si>
  <si>
    <t>Low Income 12</t>
  </si>
  <si>
    <t>Low Income Group</t>
  </si>
  <si>
    <t>Inc</t>
  </si>
  <si>
    <t>Factor</t>
  </si>
  <si>
    <t>low
income</t>
  </si>
  <si>
    <t>group</t>
  </si>
  <si>
    <t>Wage
Adj</t>
  </si>
  <si>
    <t>determined by formula.  Special education FTE is set at 3.83% of grade K - 12 regular ed.  PK enrollment</t>
  </si>
  <si>
    <t>FY22 Changes</t>
  </si>
  <si>
    <t>SPRINGFIELD INTERNATIONAL</t>
  </si>
  <si>
    <t>E &amp; D Fund Appropriations FY21: Revenues to Regional District</t>
  </si>
  <si>
    <t>DESE Administered Grants</t>
  </si>
  <si>
    <t>Long-Term Debt Service/Educ. &amp; Other (8400, 8600)</t>
  </si>
  <si>
    <t>3656</t>
  </si>
  <si>
    <t>3657</t>
  </si>
  <si>
    <t>Long-Term Debt Service/Educ. &amp;Other (8400, 8600)</t>
  </si>
  <si>
    <t>new in fy21</t>
  </si>
  <si>
    <t>minor text diff</t>
  </si>
  <si>
    <t>problem in orig doc, emailed RO</t>
  </si>
  <si>
    <t>orig had row 975</t>
  </si>
  <si>
    <t>fixed description per RO</t>
  </si>
  <si>
    <t>line item change, row added</t>
  </si>
  <si>
    <t>FY23</t>
  </si>
  <si>
    <t>-  Pre-kindergarten and half-time kindergarten pupils count as one-half in totals for ELL, low income, and total foundation enrollment.</t>
  </si>
  <si>
    <t>COMMUNITY DAY</t>
  </si>
  <si>
    <t>fy21 &amp; fy 22</t>
  </si>
  <si>
    <t xml:space="preserve">Traditionally, Commonwealth charter schools have not had vocational enrollment.  This column was always left </t>
  </si>
  <si>
    <t xml:space="preserve">blank, set to 0.  Effective with the signed budget FY23 projections, voke enrollment is included.   </t>
  </si>
  <si>
    <t>FY23 Changes</t>
  </si>
  <si>
    <t>In the truncated 7/29/22 and the full 8/9/22 projection postings, the two rates with voke enrollment</t>
  </si>
  <si>
    <t>were based on faulty foundation enrollment.   The voke enro was not deducted from the HS reg ed column.</t>
  </si>
  <si>
    <t>Later projections, and postings, will include the correction.</t>
  </si>
  <si>
    <r>
      <t xml:space="preserve">2020 - </t>
    </r>
    <r>
      <rPr>
        <b/>
        <sz val="10"/>
        <rFont val="Arial"/>
        <family val="2"/>
      </rPr>
      <t>did not id row offsets</t>
    </r>
  </si>
  <si>
    <t>E &amp; D Fund Appropriations FY22: Revenues to Regional District</t>
  </si>
  <si>
    <t>code change</t>
  </si>
  <si>
    <t>Cell references for extract5022.xls</t>
  </si>
  <si>
    <t>22 above &amp; transp</t>
  </si>
  <si>
    <t>fy24</t>
  </si>
  <si>
    <t>FY23 State Total - PROJe</t>
  </si>
  <si>
    <t>SUM(F1072:I1072)+ROUND(D1072*0.5,0)+ROUND(E1072*0.5,0)</t>
  </si>
  <si>
    <t>FY24</t>
  </si>
  <si>
    <t>source:    fnd enro sh</t>
  </si>
  <si>
    <t xml:space="preserve">  Rates in Orange cells are values.   They are</t>
  </si>
  <si>
    <t xml:space="preserve">  increased according to SOA parameters.</t>
  </si>
  <si>
    <t>Kindergarten half-day</t>
  </si>
  <si>
    <t>Kindergarten full-day</t>
  </si>
  <si>
    <t>Special Education in-district</t>
  </si>
  <si>
    <t>Special Education tuitioned-out</t>
  </si>
  <si>
    <t>WORCESTER CULTURAL ACADEMY</t>
  </si>
  <si>
    <t xml:space="preserve">FY23.  PK enrollmentis excluded.  District foundation budgets round the increment's FTE to a whole number.  </t>
  </si>
  <si>
    <t xml:space="preserve">Charter foundation budets round to the 4th decimal point, in order to capture special education tuition in rates </t>
  </si>
  <si>
    <t>with only one (1) pupil.</t>
  </si>
  <si>
    <t>Foundation enrollment does not use actual special education enrollment.  The spec ed increment is</t>
  </si>
  <si>
    <t xml:space="preserve">determined by formula.  Special education is added at 3.9% of each foundation enrollment, up from 3.83% in </t>
  </si>
  <si>
    <t>FY24  FOUNDATION ENROLLMENT</t>
  </si>
  <si>
    <t>fill in lea - chalocsend, all else formulas</t>
  </si>
  <si>
    <t>Total Foundation Enrollment</t>
  </si>
  <si>
    <t>(dist435 col e/d)</t>
  </si>
  <si>
    <t>(dist435 col AD)</t>
  </si>
  <si>
    <t>(dist435 col BD)</t>
  </si>
  <si>
    <t>GOV</t>
  </si>
  <si>
    <t>Found Budg Inflat Factor</t>
  </si>
  <si>
    <t>BEA Inflation Factor</t>
  </si>
  <si>
    <t>HWM</t>
  </si>
  <si>
    <t>Source data:   found24_updated.xlsm pulled 3/23/23</t>
  </si>
  <si>
    <t>- - &gt;  Line 26  formula (new - old/old) using Q3</t>
  </si>
  <si>
    <t>Office of School Finance</t>
  </si>
  <si>
    <r>
      <t xml:space="preserve">- - &gt;  Select drop down menu </t>
    </r>
    <r>
      <rPr>
        <u/>
        <sz val="11"/>
        <color theme="1"/>
        <rFont val="Calibri"/>
        <family val="2"/>
      </rPr>
      <t>Tools</t>
    </r>
    <r>
      <rPr>
        <sz val="11"/>
        <color theme="1"/>
        <rFont val="Calibri"/>
        <family val="2"/>
      </rPr>
      <t xml:space="preserve"> &gt; </t>
    </r>
    <r>
      <rPr>
        <u/>
        <sz val="11"/>
        <color theme="1"/>
        <rFont val="Calibri"/>
        <family val="2"/>
      </rPr>
      <t>Interactive Data</t>
    </r>
  </si>
  <si>
    <r>
      <t xml:space="preserve">Select </t>
    </r>
    <r>
      <rPr>
        <u/>
        <sz val="11"/>
        <color theme="1"/>
        <rFont val="Calibri"/>
        <family val="2"/>
      </rPr>
      <t>Gross Domestic Product Personal Income</t>
    </r>
  </si>
  <si>
    <t>- - &gt;  Click on Section 1</t>
  </si>
  <si>
    <t>- - &gt;  Click on Interactive Data Tables  button</t>
  </si>
  <si>
    <t>- - &gt;  Select 1.1.9  Implicit Price Deflators for Gross Domestic Product.</t>
  </si>
  <si>
    <t>Vocational programs.  Voke enrollment was first incorporated in FY23.</t>
  </si>
  <si>
    <t>FY23, by the December 2022 analysis, the first vocational pupils were properly included in the</t>
  </si>
  <si>
    <t>foundation base rates for Methuen and Lawrence at 3518 Phoenix Academy.</t>
  </si>
  <si>
    <t xml:space="preserve">Traditionally, Commonwealth charter schools have not reported vocational enrollment.  This column was always left </t>
  </si>
  <si>
    <t>FY24 Chtr Found Enro</t>
  </si>
  <si>
    <t>FY24 District Found Enro</t>
  </si>
  <si>
    <t>(3.9% of</t>
  </si>
  <si>
    <t>total)*</t>
  </si>
  <si>
    <t xml:space="preserve">pupils are halved when counted in total foundation enrollment.  </t>
  </si>
  <si>
    <t xml:space="preserve">Total foundation enrollment includes columns D through J.  The remaining columns are increments, having already been counted in columns D through J.  Pre-kindergarten and half-time kindergarten </t>
  </si>
  <si>
    <t xml:space="preserve"> standalone rate for 3519 Worcester Cultural Academy</t>
  </si>
  <si>
    <t xml:space="preserve">source:  chalocsend fr 24 - PROJa  fnd enro </t>
  </si>
  <si>
    <t>closed</t>
  </si>
  <si>
    <t>Source:  25 - PROJa  fnd enro</t>
  </si>
  <si>
    <t>FY24 Foundation Base Rates</t>
  </si>
  <si>
    <t>FY25 Proposed Foundation Budget Rates (pasted as values)</t>
  </si>
  <si>
    <t>Use FY23 Q4%'s</t>
  </si>
  <si>
    <t>found25draft</t>
  </si>
  <si>
    <t>Chalocsend</t>
  </si>
  <si>
    <t>Cha Lea</t>
  </si>
  <si>
    <t>Chacode</t>
  </si>
  <si>
    <t>Charter School</t>
  </si>
  <si>
    <t>Send Lea</t>
  </si>
  <si>
    <t>Sending District</t>
  </si>
  <si>
    <t>FY24 Q2b or Assumed FTE</t>
  </si>
  <si>
    <t>Groups FY25</t>
  </si>
  <si>
    <t>FY25  FOUNDATION ENROLLMENT</t>
  </si>
  <si>
    <t>The halftime PK also effects low income and English learner (EL) enrollment.  Where full enrollment is shown under the regular ed</t>
  </si>
  <si>
    <t>PK column, the same enrollment is presented as half.   So, total enrollment, EL, and low income all show PK/K2 enrollment as</t>
  </si>
  <si>
    <t>half.</t>
  </si>
  <si>
    <t xml:space="preserve">determined by formula.  Special education is added at 3.93% of each foundation enrollment, up from 3.9% in </t>
  </si>
  <si>
    <t>In FY25, the foundation base rate inflation percentage is capped at 1.35%</t>
  </si>
  <si>
    <t>FY25</t>
  </si>
  <si>
    <t>date of source:  12/21/23</t>
  </si>
  <si>
    <t xml:space="preserve"> F Y 2 5    F O U N D A T I O N    B U D G E T</t>
  </si>
  <si>
    <t>(3.93% of total)</t>
  </si>
  <si>
    <t xml:space="preserve"> - The in-district special education increment uses an "assumed" enrollment percentage of 3.93.</t>
  </si>
  <si>
    <t xml:space="preserve">-  October 2023 enrollment is being used to generate the FY25 rate.  </t>
  </si>
  <si>
    <t>hid columns az-bi</t>
  </si>
  <si>
    <t>The in-district special education increment uses an "assumed" enrollment of 3.93 percent of total enrollment.</t>
  </si>
  <si>
    <t xml:space="preserve">FY23.  PK enrollment is excluded.  District foundation budgets round the increment's FTE to a whole number.  </t>
  </si>
  <si>
    <t>from ch 70 file</t>
  </si>
  <si>
    <t>waf</t>
  </si>
  <si>
    <t>LI %</t>
  </si>
  <si>
    <t xml:space="preserve">HAMPDEN CS OF SCIENCE </t>
  </si>
  <si>
    <t>merged E and W 6/30/24</t>
  </si>
  <si>
    <t>Total Foundation Budget</t>
  </si>
  <si>
    <t>closed following merger E &amp; 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</si>
</sst>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_)"/>
    <numFmt numFmtId="170" formatCode="0.000000000"/>
    <numFmt numFmtId="171" formatCode="0_);[Red]\(0\)"/>
    <numFmt numFmtId="172" formatCode="mmmm\ yyyy"/>
    <numFmt numFmtId="173" formatCode="_(* #,##0_);_(* \(#,##0\);_(* &quot;-&quot;??_);_(@_)"/>
    <numFmt numFmtId="174" formatCode="#,##0.0000_);\(#,##0.0000\)"/>
    <numFmt numFmtId="175" formatCode="#,##0.000_);[Red]\(#,##0.000\)"/>
    <numFmt numFmtId="176" formatCode="#,##0.00000_);\(#,##0.00000\)"/>
    <numFmt numFmtId="177" formatCode="#,##0.0_);\(#,##0.0\)"/>
    <numFmt numFmtId="178" formatCode="#,##0.000_);\(#,##0.000\)"/>
  </numFmts>
  <fonts count="90">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12"/>
      <name val="Arial"/>
      <family val="2"/>
    </font>
    <font>
      <sz val="9"/>
      <name val="Arial"/>
      <family val="2"/>
    </font>
    <font>
      <sz val="12"/>
      <name val="Arial"/>
      <family val="2"/>
    </font>
    <font>
      <b/>
      <sz val="9"/>
      <name val="Arial"/>
      <family val="2"/>
    </font>
    <font>
      <b/>
      <sz val="8"/>
      <color indexed="22"/>
      <name val="Arial"/>
      <family val="2"/>
    </font>
    <font>
      <b/>
      <sz val="18"/>
      <name val="Arial"/>
      <family val="2"/>
    </font>
    <font>
      <b/>
      <sz val="18"/>
      <color indexed="22"/>
      <name val="Arial"/>
      <family val="2"/>
    </font>
    <font>
      <sz val="8"/>
      <color indexed="22"/>
      <name val="Arial"/>
      <family val="2"/>
    </font>
    <font>
      <sz val="10"/>
      <name val="Calibri"/>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11"/>
      <name val="Arial"/>
      <family val="2"/>
    </font>
    <font>
      <sz val="8"/>
      <color theme="9" tint="0.79998168889431442"/>
      <name val="Arial"/>
      <family val="2"/>
    </font>
    <font>
      <u/>
      <sz val="12"/>
      <name val="Arial"/>
      <family val="2"/>
    </font>
    <font>
      <sz val="11"/>
      <color theme="6"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sz val="9"/>
      <color theme="2" tint="-9.9978637043366805E-2"/>
      <name val="Calibri"/>
      <family val="2"/>
      <scheme val="minor"/>
    </font>
    <font>
      <sz val="10"/>
      <color theme="2" tint="-9.9978637043366805E-2"/>
      <name val="Calibri"/>
      <family val="2"/>
    </font>
    <font>
      <b/>
      <sz val="8"/>
      <color rgb="FFFF0000"/>
      <name val="Arial"/>
      <family val="2"/>
    </font>
    <font>
      <sz val="8"/>
      <name val="Calibri"/>
      <family val="2"/>
      <scheme val="minor"/>
    </font>
    <font>
      <sz val="10"/>
      <name val="Calibri"/>
      <family val="2"/>
      <scheme val="minor"/>
    </font>
    <font>
      <sz val="11"/>
      <name val="Calibri"/>
      <family val="2"/>
      <scheme val="minor"/>
    </font>
    <font>
      <b/>
      <sz val="11"/>
      <name val="Calibri"/>
      <family val="2"/>
      <scheme val="minor"/>
    </font>
    <font>
      <sz val="12"/>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sz val="9.5"/>
      <name val="Calibri"/>
      <family val="2"/>
    </font>
    <font>
      <b/>
      <sz val="12"/>
      <color rgb="FFFF0000"/>
      <name val="Calibri"/>
      <family val="2"/>
      <scheme val="minor"/>
    </font>
    <font>
      <sz val="8"/>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sz val="8"/>
      <color rgb="FF000000"/>
      <name val="Arial"/>
      <family val="2"/>
    </font>
    <font>
      <sz val="10"/>
      <color rgb="FF000000"/>
      <name val="Arial"/>
      <family val="2"/>
    </font>
    <font>
      <b/>
      <sz val="9"/>
      <color rgb="FFFFC000"/>
      <name val="Calibri"/>
      <family val="2"/>
      <scheme val="minor"/>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sz val="7"/>
      <name val="Calibri"/>
      <family val="2"/>
    </font>
    <font>
      <b/>
      <u/>
      <sz val="12"/>
      <name val="Calibri"/>
      <family val="2"/>
      <scheme val="minor"/>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16"/>
      <name val="Century Gothic"/>
      <family val="2"/>
    </font>
    <font>
      <b/>
      <sz val="8"/>
      <color indexed="48"/>
      <name val="Arial"/>
      <family val="2"/>
    </font>
    <font>
      <b/>
      <sz val="10"/>
      <name val="Arial"/>
      <family val="2"/>
    </font>
    <font>
      <sz val="9"/>
      <color theme="0" tint="-0.34998626667073579"/>
      <name val="Calibri"/>
      <family val="2"/>
      <scheme val="minor"/>
    </font>
    <font>
      <b/>
      <sz val="8"/>
      <color rgb="FFC00000"/>
      <name val="Arial"/>
      <family val="2"/>
    </font>
    <font>
      <u/>
      <sz val="11"/>
      <color theme="1"/>
      <name val="Calibri"/>
      <family val="2"/>
    </font>
    <font>
      <sz val="11"/>
      <color theme="1" tint="0.249977111117893"/>
      <name val="Calibri"/>
      <family val="2"/>
    </font>
    <font>
      <i/>
      <sz val="8"/>
      <name val="Arial"/>
      <family val="2"/>
    </font>
    <font>
      <sz val="8"/>
      <name val="Arial Narrow"/>
      <family val="2"/>
    </font>
  </fonts>
  <fills count="58">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54"/>
        <bgColor indexed="64"/>
      </patternFill>
    </fill>
    <fill>
      <patternFill patternType="solid">
        <fgColor indexed="60"/>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2" tint="-0.74999237037263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3379CD"/>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theme="8" tint="-0.499984740745262"/>
        <bgColor indexed="64"/>
      </patternFill>
    </fill>
    <fill>
      <patternFill patternType="solid">
        <fgColor rgb="FFF2F2F2"/>
        <bgColor indexed="64"/>
      </patternFill>
    </fill>
    <fill>
      <patternFill patternType="solid">
        <fgColor rgb="FF266878"/>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rgb="FF666699"/>
        <bgColor indexed="64"/>
      </patternFill>
    </fill>
    <fill>
      <patternFill patternType="gray125">
        <fgColor rgb="FF000000"/>
      </patternFill>
    </fill>
    <fill>
      <patternFill patternType="solid">
        <fgColor rgb="FFFFFFFF"/>
        <bgColor rgb="FF000000"/>
      </patternFill>
    </fill>
    <fill>
      <patternFill patternType="solid">
        <fgColor indexed="65"/>
        <bgColor rgb="FF000000"/>
      </patternFill>
    </fill>
    <fill>
      <patternFill patternType="solid">
        <fgColor indexed="65"/>
        <bgColor indexed="64"/>
      </patternFill>
    </fill>
    <fill>
      <patternFill patternType="solid">
        <fgColor rgb="FFDDD9C4"/>
        <bgColor rgb="FF000000"/>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32">
    <xf numFmtId="0" fontId="0" fillId="0" borderId="0"/>
    <xf numFmtId="0" fontId="8" fillId="0" borderId="0">
      <protection locked="0"/>
    </xf>
    <xf numFmtId="0" fontId="5" fillId="0" borderId="0"/>
    <xf numFmtId="0" fontId="4" fillId="0" borderId="0"/>
    <xf numFmtId="169" fontId="12" fillId="0" borderId="0"/>
    <xf numFmtId="0" fontId="2" fillId="0" borderId="0"/>
    <xf numFmtId="0" fontId="2" fillId="0" borderId="0"/>
    <xf numFmtId="0" fontId="3" fillId="0" borderId="0"/>
    <xf numFmtId="0" fontId="5" fillId="0" borderId="0"/>
    <xf numFmtId="0" fontId="2" fillId="0" borderId="0"/>
    <xf numFmtId="0" fontId="2" fillId="0" borderId="0"/>
    <xf numFmtId="43" fontId="43" fillId="0" borderId="0" applyFont="0" applyFill="0" applyBorder="0" applyAlignment="0" applyProtection="0"/>
    <xf numFmtId="0" fontId="1" fillId="0" borderId="0"/>
    <xf numFmtId="43" fontId="1" fillId="0" borderId="0" applyFont="0" applyFill="0" applyBorder="0" applyAlignment="0" applyProtection="0"/>
    <xf numFmtId="9" fontId="45" fillId="0" borderId="0" applyFont="0" applyFill="0" applyBorder="0" applyAlignment="0" applyProtection="0"/>
    <xf numFmtId="0" fontId="46" fillId="0" borderId="0"/>
    <xf numFmtId="0" fontId="53" fillId="0" borderId="0" applyNumberFormat="0" applyFill="0" applyBorder="0" applyAlignment="0" applyProtection="0">
      <alignment vertical="top"/>
      <protection locked="0"/>
    </xf>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60" fillId="0" borderId="0" applyNumberFormat="0" applyFill="0" applyBorder="0" applyAlignment="0" applyProtection="0">
      <alignment vertical="top"/>
      <protection locked="0"/>
    </xf>
    <xf numFmtId="0" fontId="58" fillId="0" borderId="0"/>
    <xf numFmtId="0" fontId="57" fillId="0" borderId="0"/>
    <xf numFmtId="0" fontId="59" fillId="0" borderId="0"/>
    <xf numFmtId="9" fontId="57" fillId="0" borderId="0" applyFont="0" applyFill="0" applyBorder="0" applyAlignment="0" applyProtection="0"/>
    <xf numFmtId="9" fontId="57" fillId="0" borderId="0" applyFont="0" applyFill="0" applyBorder="0" applyAlignment="0" applyProtection="0"/>
    <xf numFmtId="0" fontId="2" fillId="0" borderId="0"/>
    <xf numFmtId="0" fontId="2" fillId="0" borderId="0"/>
    <xf numFmtId="9" fontId="1" fillId="0" borderId="0" applyFont="0" applyFill="0" applyBorder="0" applyAlignment="0" applyProtection="0"/>
  </cellStyleXfs>
  <cellXfs count="690">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5" applyFont="1"/>
    <xf numFmtId="0" fontId="3" fillId="0" borderId="0" xfId="5" applyFont="1" applyAlignment="1">
      <alignment horizontal="center"/>
    </xf>
    <xf numFmtId="0" fontId="2" fillId="0" borderId="0" xfId="5"/>
    <xf numFmtId="0" fontId="0" fillId="0" borderId="0" xfId="0" applyAlignment="1">
      <alignment horizontal="left"/>
    </xf>
    <xf numFmtId="38" fontId="3" fillId="0" borderId="0" xfId="5" applyNumberFormat="1" applyFont="1" applyAlignment="1">
      <alignment horizontal="center"/>
    </xf>
    <xf numFmtId="0" fontId="3" fillId="0" borderId="11" xfId="5" applyFont="1" applyBorder="1"/>
    <xf numFmtId="0" fontId="13" fillId="0" borderId="0" xfId="5" applyFont="1"/>
    <xf numFmtId="0" fontId="14" fillId="0" borderId="0" xfId="5" applyFont="1"/>
    <xf numFmtId="37" fontId="0" fillId="0" borderId="0" xfId="0" applyNumberFormat="1" applyAlignment="1">
      <alignment horizontal="center"/>
    </xf>
    <xf numFmtId="39" fontId="0" fillId="0" borderId="0" xfId="0" applyNumberFormat="1" applyAlignment="1">
      <alignment horizontal="center"/>
    </xf>
    <xf numFmtId="37" fontId="3" fillId="0" borderId="0" xfId="5" applyNumberFormat="1" applyFont="1" applyAlignment="1">
      <alignment horizontal="center"/>
    </xf>
    <xf numFmtId="0" fontId="16" fillId="6" borderId="0" xfId="0" applyFont="1" applyFill="1" applyAlignment="1">
      <alignment horizontal="center"/>
    </xf>
    <xf numFmtId="0" fontId="16" fillId="6" borderId="2" xfId="0" applyFont="1" applyFill="1" applyBorder="1" applyAlignment="1">
      <alignment horizontal="center"/>
    </xf>
    <xf numFmtId="0" fontId="0" fillId="4" borderId="0" xfId="0" applyFill="1" applyAlignment="1">
      <alignment horizontal="center"/>
    </xf>
    <xf numFmtId="38" fontId="2" fillId="0" borderId="0" xfId="5" applyNumberFormat="1"/>
    <xf numFmtId="0" fontId="1" fillId="0" borderId="0" xfId="0" applyFont="1" applyAlignment="1">
      <alignment horizontal="center"/>
    </xf>
    <xf numFmtId="0" fontId="1" fillId="0" borderId="0" xfId="0" applyFont="1"/>
    <xf numFmtId="0" fontId="21" fillId="0" borderId="0" xfId="0" applyFont="1" applyAlignment="1">
      <alignment horizontal="left" vertical="top"/>
    </xf>
    <xf numFmtId="0" fontId="21" fillId="0" borderId="0" xfId="0" applyFont="1" applyAlignment="1">
      <alignment horizontal="center" vertical="center" wrapText="1"/>
    </xf>
    <xf numFmtId="0" fontId="21" fillId="0" borderId="0" xfId="3" applyFont="1" applyAlignment="1">
      <alignment vertical="center" wrapText="1"/>
    </xf>
    <xf numFmtId="0" fontId="21" fillId="0" borderId="0" xfId="3" applyFont="1" applyAlignment="1">
      <alignment horizontal="center" vertical="center" wrapText="1"/>
    </xf>
    <xf numFmtId="0" fontId="21" fillId="0" borderId="0" xfId="0" applyFont="1"/>
    <xf numFmtId="0" fontId="21" fillId="0" borderId="0" xfId="0" applyFont="1" applyAlignment="1">
      <alignment horizontal="center"/>
    </xf>
    <xf numFmtId="0" fontId="21" fillId="0" borderId="0" xfId="3" applyFont="1" applyAlignment="1">
      <alignment horizontal="center"/>
    </xf>
    <xf numFmtId="1" fontId="21" fillId="0" borderId="0" xfId="0" applyNumberFormat="1" applyFont="1" applyAlignment="1">
      <alignment horizontal="center"/>
    </xf>
    <xf numFmtId="0" fontId="21" fillId="0" borderId="0" xfId="0" applyFont="1" applyAlignment="1">
      <alignment vertical="top"/>
    </xf>
    <xf numFmtId="0" fontId="21" fillId="0" borderId="0" xfId="6" applyFont="1" applyAlignment="1">
      <alignment horizontal="center"/>
    </xf>
    <xf numFmtId="2" fontId="21" fillId="0" borderId="0" xfId="0" applyNumberFormat="1" applyFont="1" applyAlignment="1">
      <alignment horizontal="center"/>
    </xf>
    <xf numFmtId="40" fontId="21" fillId="0" borderId="0" xfId="3" applyNumberFormat="1" applyFont="1" applyAlignment="1">
      <alignment horizontal="center"/>
    </xf>
    <xf numFmtId="38" fontId="21" fillId="0" borderId="0" xfId="3" applyNumberFormat="1" applyFont="1" applyAlignment="1">
      <alignment horizontal="center"/>
    </xf>
    <xf numFmtId="1" fontId="21" fillId="0" borderId="0" xfId="0" applyNumberFormat="1" applyFont="1"/>
    <xf numFmtId="0" fontId="20" fillId="0" borderId="0" xfId="5" applyFont="1" applyAlignment="1">
      <alignment horizontal="center"/>
    </xf>
    <xf numFmtId="0" fontId="20" fillId="0" borderId="0" xfId="5" applyFont="1"/>
    <xf numFmtId="0" fontId="20" fillId="0" borderId="11" xfId="5" applyFont="1" applyBorder="1"/>
    <xf numFmtId="0" fontId="3" fillId="7" borderId="1" xfId="5" applyFont="1" applyFill="1" applyBorder="1" applyAlignment="1">
      <alignment horizontal="center"/>
    </xf>
    <xf numFmtId="0" fontId="2" fillId="7" borderId="13" xfId="5" applyFill="1" applyBorder="1"/>
    <xf numFmtId="0" fontId="2" fillId="7" borderId="0" xfId="5" applyFill="1"/>
    <xf numFmtId="0" fontId="6" fillId="7" borderId="0" xfId="5" applyFont="1" applyFill="1" applyAlignment="1">
      <alignment horizontal="center" vertical="center"/>
    </xf>
    <xf numFmtId="0" fontId="6" fillId="7" borderId="14" xfId="5" applyFont="1" applyFill="1" applyBorder="1" applyAlignment="1">
      <alignment horizontal="center" vertical="center"/>
    </xf>
    <xf numFmtId="0" fontId="2" fillId="7" borderId="9" xfId="5" applyFill="1" applyBorder="1"/>
    <xf numFmtId="0" fontId="2" fillId="7" borderId="1" xfId="5" applyFill="1" applyBorder="1"/>
    <xf numFmtId="0" fontId="22" fillId="8" borderId="11" xfId="5" applyFont="1" applyFill="1" applyBorder="1" applyAlignment="1">
      <alignment horizontal="left"/>
    </xf>
    <xf numFmtId="0" fontId="23" fillId="8" borderId="11" xfId="5" applyFont="1" applyFill="1" applyBorder="1"/>
    <xf numFmtId="0" fontId="24" fillId="8" borderId="12" xfId="5" applyFont="1" applyFill="1" applyBorder="1" applyAlignment="1">
      <alignment horizontal="centerContinuous"/>
    </xf>
    <xf numFmtId="0" fontId="22" fillId="8" borderId="1" xfId="5" applyFont="1" applyFill="1" applyBorder="1" applyAlignment="1">
      <alignment horizontal="left"/>
    </xf>
    <xf numFmtId="0" fontId="23" fillId="8" borderId="1" xfId="5" applyFont="1" applyFill="1" applyBorder="1"/>
    <xf numFmtId="0" fontId="20" fillId="5" borderId="0" xfId="5" applyFont="1" applyFill="1"/>
    <xf numFmtId="0" fontId="20" fillId="0" borderId="0" xfId="5" quotePrefix="1" applyFont="1" applyAlignment="1">
      <alignment horizontal="center"/>
    </xf>
    <xf numFmtId="1" fontId="20" fillId="0" borderId="0" xfId="5" applyNumberFormat="1" applyFont="1" applyAlignment="1">
      <alignment horizontal="center"/>
    </xf>
    <xf numFmtId="38" fontId="20" fillId="0" borderId="0" xfId="5" applyNumberFormat="1" applyFont="1" applyAlignment="1">
      <alignment horizontal="center"/>
    </xf>
    <xf numFmtId="38" fontId="20" fillId="0" borderId="0" xfId="5" applyNumberFormat="1" applyFont="1"/>
    <xf numFmtId="0" fontId="20" fillId="0" borderId="11" xfId="5" applyFont="1" applyBorder="1" applyAlignment="1">
      <alignment horizontal="center"/>
    </xf>
    <xf numFmtId="38" fontId="20" fillId="0" borderId="11" xfId="5" applyNumberFormat="1" applyFont="1" applyBorder="1" applyAlignment="1">
      <alignment horizontal="center"/>
    </xf>
    <xf numFmtId="0" fontId="26" fillId="0" borderId="0" xfId="0" applyFont="1" applyAlignment="1">
      <alignment horizontal="center"/>
    </xf>
    <xf numFmtId="0" fontId="26" fillId="0" borderId="0" xfId="0" applyFont="1"/>
    <xf numFmtId="0" fontId="1" fillId="12" borderId="0" xfId="0" applyFont="1" applyFill="1"/>
    <xf numFmtId="0" fontId="19" fillId="13" borderId="0" xfId="0" applyFont="1" applyFill="1"/>
    <xf numFmtId="0" fontId="19" fillId="13" borderId="0" xfId="0" applyFont="1" applyFill="1" applyAlignment="1">
      <alignment horizontal="center"/>
    </xf>
    <xf numFmtId="0" fontId="1" fillId="12" borderId="0" xfId="0" applyFont="1" applyFill="1" applyAlignment="1">
      <alignment horizontal="center"/>
    </xf>
    <xf numFmtId="0" fontId="11" fillId="12" borderId="2" xfId="0" applyFont="1" applyFill="1" applyBorder="1" applyAlignment="1">
      <alignment horizontal="center"/>
    </xf>
    <xf numFmtId="0" fontId="11" fillId="12" borderId="2" xfId="0" applyFont="1" applyFill="1" applyBorder="1"/>
    <xf numFmtId="0" fontId="16" fillId="13" borderId="2" xfId="0" applyFont="1" applyFill="1" applyBorder="1" applyAlignment="1">
      <alignment horizontal="center"/>
    </xf>
    <xf numFmtId="0" fontId="16" fillId="13" borderId="2" xfId="0" applyFont="1" applyFill="1" applyBorder="1"/>
    <xf numFmtId="1" fontId="1" fillId="0" borderId="8" xfId="0" applyNumberFormat="1" applyFont="1" applyBorder="1" applyAlignment="1">
      <alignment horizontal="center"/>
    </xf>
    <xf numFmtId="0" fontId="1" fillId="0" borderId="0" xfId="0" applyFont="1" applyAlignment="1" applyProtection="1">
      <alignment horizontal="center"/>
      <protection locked="0"/>
    </xf>
    <xf numFmtId="0" fontId="1" fillId="0" borderId="0" xfId="0" applyFont="1" applyProtection="1">
      <protection locked="0"/>
    </xf>
    <xf numFmtId="1" fontId="1" fillId="0" borderId="0" xfId="0" applyNumberFormat="1" applyFont="1" applyAlignment="1">
      <alignment horizontal="center"/>
    </xf>
    <xf numFmtId="0" fontId="28" fillId="0" borderId="0" xfId="0" applyFont="1" applyAlignment="1">
      <alignment horizontal="left"/>
    </xf>
    <xf numFmtId="38" fontId="1" fillId="0" borderId="0" xfId="0" applyNumberFormat="1" applyFont="1" applyAlignment="1">
      <alignment horizontal="center"/>
    </xf>
    <xf numFmtId="0" fontId="1" fillId="0" borderId="0" xfId="0" applyFont="1" applyAlignment="1">
      <alignment horizontal="left"/>
    </xf>
    <xf numFmtId="0" fontId="30" fillId="0" borderId="0" xfId="0" applyFont="1" applyAlignment="1">
      <alignment horizontal="center"/>
    </xf>
    <xf numFmtId="0" fontId="30" fillId="0" borderId="0" xfId="0" applyFont="1"/>
    <xf numFmtId="0" fontId="30" fillId="0" borderId="0" xfId="0" applyFont="1" applyAlignment="1">
      <alignment horizontal="center" wrapText="1"/>
    </xf>
    <xf numFmtId="164" fontId="30" fillId="0" borderId="0" xfId="0" applyNumberFormat="1" applyFont="1" applyAlignment="1">
      <alignment horizontal="center"/>
    </xf>
    <xf numFmtId="165" fontId="30" fillId="0" borderId="0" xfId="0" applyNumberFormat="1" applyFont="1" applyAlignment="1">
      <alignment horizontal="center"/>
    </xf>
    <xf numFmtId="40" fontId="30" fillId="0" borderId="0" xfId="0" applyNumberFormat="1" applyFont="1" applyAlignment="1">
      <alignment horizontal="center"/>
    </xf>
    <xf numFmtId="38" fontId="30" fillId="0" borderId="0" xfId="0" applyNumberFormat="1" applyFont="1" applyAlignment="1">
      <alignment horizontal="center"/>
    </xf>
    <xf numFmtId="38" fontId="30" fillId="0" borderId="0" xfId="0" applyNumberFormat="1" applyFont="1"/>
    <xf numFmtId="0" fontId="31" fillId="0" borderId="0" xfId="0" applyFont="1" applyAlignment="1">
      <alignment horizontal="center"/>
    </xf>
    <xf numFmtId="0" fontId="0" fillId="10" borderId="3" xfId="0" applyFill="1" applyBorder="1" applyAlignment="1">
      <alignment horizontal="center"/>
    </xf>
    <xf numFmtId="0" fontId="0" fillId="10" borderId="4" xfId="0" applyFill="1" applyBorder="1" applyAlignment="1">
      <alignment horizontal="center"/>
    </xf>
    <xf numFmtId="0" fontId="0" fillId="10" borderId="5" xfId="0" applyFill="1" applyBorder="1" applyAlignment="1">
      <alignment horizontal="center"/>
    </xf>
    <xf numFmtId="0" fontId="3" fillId="10" borderId="3" xfId="5" applyFont="1" applyFill="1" applyBorder="1" applyAlignment="1">
      <alignment horizontal="center"/>
    </xf>
    <xf numFmtId="0" fontId="3" fillId="10" borderId="4" xfId="5" applyFont="1" applyFill="1" applyBorder="1" applyAlignment="1">
      <alignment horizontal="center"/>
    </xf>
    <xf numFmtId="0" fontId="3" fillId="10" borderId="5" xfId="5" applyFont="1" applyFill="1" applyBorder="1" applyAlignment="1">
      <alignment horizontal="center"/>
    </xf>
    <xf numFmtId="0" fontId="27" fillId="18" borderId="3" xfId="0" applyFont="1" applyFill="1" applyBorder="1" applyAlignment="1">
      <alignment horizontal="center"/>
    </xf>
    <xf numFmtId="0" fontId="27" fillId="18" borderId="4" xfId="0" applyFont="1" applyFill="1" applyBorder="1" applyAlignment="1">
      <alignment horizontal="center"/>
    </xf>
    <xf numFmtId="0" fontId="27" fillId="18" borderId="5" xfId="0" applyFont="1" applyFill="1" applyBorder="1" applyAlignment="1">
      <alignment horizontal="center"/>
    </xf>
    <xf numFmtId="0" fontId="27" fillId="18" borderId="8" xfId="0" applyFont="1" applyFill="1" applyBorder="1" applyAlignment="1">
      <alignment horizontal="center"/>
    </xf>
    <xf numFmtId="0" fontId="32" fillId="5" borderId="1" xfId="2" applyFont="1" applyFill="1" applyBorder="1" applyAlignment="1">
      <alignment horizontal="center" vertical="top"/>
    </xf>
    <xf numFmtId="0" fontId="32" fillId="5" borderId="1" xfId="2" applyFont="1" applyFill="1" applyBorder="1" applyAlignment="1">
      <alignment horizontal="left" vertical="top"/>
    </xf>
    <xf numFmtId="0" fontId="32" fillId="5" borderId="3" xfId="0" applyFont="1" applyFill="1" applyBorder="1" applyAlignment="1">
      <alignment horizontal="center" vertical="center" wrapText="1"/>
    </xf>
    <xf numFmtId="0" fontId="33" fillId="5" borderId="4" xfId="0" applyFont="1" applyFill="1" applyBorder="1"/>
    <xf numFmtId="0" fontId="33" fillId="5" borderId="5" xfId="0" applyFont="1" applyFill="1" applyBorder="1"/>
    <xf numFmtId="0" fontId="21" fillId="17" borderId="1" xfId="2" applyFont="1" applyFill="1" applyBorder="1" applyAlignment="1">
      <alignment horizontal="center" vertical="top"/>
    </xf>
    <xf numFmtId="0" fontId="21" fillId="17" borderId="8" xfId="2" applyFont="1" applyFill="1" applyBorder="1" applyAlignment="1">
      <alignment horizontal="center" vertical="center" wrapText="1"/>
    </xf>
    <xf numFmtId="0" fontId="30" fillId="19" borderId="15" xfId="0" applyFont="1" applyFill="1" applyBorder="1" applyAlignment="1">
      <alignment horizontal="center"/>
    </xf>
    <xf numFmtId="0" fontId="30" fillId="19" borderId="11" xfId="0" applyFont="1" applyFill="1" applyBorder="1" applyAlignment="1">
      <alignment horizontal="center"/>
    </xf>
    <xf numFmtId="0" fontId="30" fillId="19" borderId="13" xfId="0" applyFont="1" applyFill="1" applyBorder="1" applyAlignment="1">
      <alignment horizontal="center"/>
    </xf>
    <xf numFmtId="0" fontId="30" fillId="19" borderId="0" xfId="0" applyFont="1" applyFill="1" applyAlignment="1">
      <alignment horizontal="center"/>
    </xf>
    <xf numFmtId="0" fontId="30" fillId="19" borderId="9" xfId="0" applyFont="1" applyFill="1" applyBorder="1" applyAlignment="1">
      <alignment horizontal="center"/>
    </xf>
    <xf numFmtId="0" fontId="30" fillId="19" borderId="1" xfId="0" applyFont="1" applyFill="1" applyBorder="1" applyAlignment="1">
      <alignment horizontal="center"/>
    </xf>
    <xf numFmtId="0" fontId="34" fillId="15" borderId="17" xfId="0" applyFont="1" applyFill="1" applyBorder="1" applyAlignment="1">
      <alignment horizontal="center"/>
    </xf>
    <xf numFmtId="0" fontId="34" fillId="15" borderId="18" xfId="0" applyFont="1" applyFill="1" applyBorder="1" applyAlignment="1">
      <alignment horizontal="center"/>
    </xf>
    <xf numFmtId="0" fontId="34" fillId="15" borderId="19" xfId="0" applyFont="1" applyFill="1" applyBorder="1" applyAlignment="1">
      <alignment horizontal="center"/>
    </xf>
    <xf numFmtId="38" fontId="34" fillId="15" borderId="16" xfId="0" applyNumberFormat="1" applyFont="1" applyFill="1" applyBorder="1" applyAlignment="1">
      <alignment horizontal="center"/>
    </xf>
    <xf numFmtId="0" fontId="30" fillId="20" borderId="6" xfId="0" applyFont="1" applyFill="1" applyBorder="1" applyAlignment="1">
      <alignment horizontal="center"/>
    </xf>
    <xf numFmtId="0" fontId="30" fillId="20" borderId="2" xfId="0" applyFont="1" applyFill="1" applyBorder="1"/>
    <xf numFmtId="165" fontId="30" fillId="20" borderId="2" xfId="0" applyNumberFormat="1" applyFont="1" applyFill="1" applyBorder="1" applyAlignment="1">
      <alignment horizontal="center"/>
    </xf>
    <xf numFmtId="40" fontId="30" fillId="20" borderId="2" xfId="0" applyNumberFormat="1" applyFont="1" applyFill="1" applyBorder="1" applyAlignment="1">
      <alignment horizontal="center"/>
    </xf>
    <xf numFmtId="38" fontId="30" fillId="20" borderId="2" xfId="0" applyNumberFormat="1" applyFont="1" applyFill="1" applyBorder="1" applyAlignment="1">
      <alignment horizontal="center"/>
    </xf>
    <xf numFmtId="0" fontId="20" fillId="20" borderId="13" xfId="5" applyFont="1" applyFill="1" applyBorder="1"/>
    <xf numFmtId="0" fontId="20" fillId="20" borderId="0" xfId="5" applyFont="1" applyFill="1"/>
    <xf numFmtId="0" fontId="20" fillId="20" borderId="0" xfId="5" quotePrefix="1" applyFont="1" applyFill="1" applyAlignment="1">
      <alignment horizontal="center"/>
    </xf>
    <xf numFmtId="0" fontId="20" fillId="20" borderId="0" xfId="5" applyFont="1" applyFill="1" applyAlignment="1">
      <alignment horizontal="center"/>
    </xf>
    <xf numFmtId="0" fontId="20" fillId="20" borderId="0" xfId="5" quotePrefix="1" applyFont="1" applyFill="1" applyAlignment="1">
      <alignment horizontal="left"/>
    </xf>
    <xf numFmtId="0" fontId="20" fillId="20" borderId="9" xfId="5" applyFont="1" applyFill="1" applyBorder="1"/>
    <xf numFmtId="0" fontId="20" fillId="20" borderId="1" xfId="5" applyFont="1" applyFill="1" applyBorder="1"/>
    <xf numFmtId="0" fontId="20" fillId="20" borderId="1" xfId="5" applyFont="1" applyFill="1" applyBorder="1" applyAlignment="1">
      <alignment horizontal="center"/>
    </xf>
    <xf numFmtId="0" fontId="35" fillId="5" borderId="0" xfId="5" applyFont="1" applyFill="1" applyAlignment="1">
      <alignment horizontal="center"/>
    </xf>
    <xf numFmtId="0" fontId="35" fillId="5" borderId="1" xfId="5" applyFont="1" applyFill="1" applyBorder="1" applyAlignment="1">
      <alignment horizontal="center"/>
    </xf>
    <xf numFmtId="0" fontId="0" fillId="22" borderId="0" xfId="0" applyFill="1" applyAlignment="1">
      <alignment horizontal="center"/>
    </xf>
    <xf numFmtId="0" fontId="0" fillId="22" borderId="0" xfId="0" applyFill="1" applyAlignment="1">
      <alignment horizontal="left"/>
    </xf>
    <xf numFmtId="169" fontId="20" fillId="0" borderId="0" xfId="4" applyFont="1" applyAlignment="1">
      <alignment horizontal="center" vertical="center" wrapText="1"/>
    </xf>
    <xf numFmtId="0" fontId="30" fillId="0" borderId="0" xfId="0" applyFont="1" applyAlignment="1">
      <alignment horizontal="center" vertical="top"/>
    </xf>
    <xf numFmtId="0" fontId="40" fillId="3" borderId="2" xfId="5" applyFont="1" applyFill="1" applyBorder="1" applyAlignment="1">
      <alignment horizontal="center"/>
    </xf>
    <xf numFmtId="0" fontId="40" fillId="3" borderId="2" xfId="5" applyFont="1" applyFill="1" applyBorder="1"/>
    <xf numFmtId="0" fontId="40" fillId="3" borderId="7" xfId="5" applyFont="1" applyFill="1" applyBorder="1" applyAlignment="1">
      <alignment horizontal="center"/>
    </xf>
    <xf numFmtId="0" fontId="40" fillId="0" borderId="0" xfId="5" applyFont="1"/>
    <xf numFmtId="39" fontId="21" fillId="0" borderId="0" xfId="5" applyNumberFormat="1" applyFont="1"/>
    <xf numFmtId="0" fontId="41" fillId="0" borderId="0" xfId="0" applyFont="1"/>
    <xf numFmtId="0" fontId="1" fillId="24" borderId="0" xfId="0" applyFont="1" applyFill="1"/>
    <xf numFmtId="0" fontId="1" fillId="24" borderId="0" xfId="0" applyFont="1" applyFill="1" applyAlignment="1">
      <alignment horizontal="center"/>
    </xf>
    <xf numFmtId="0" fontId="11" fillId="24" borderId="2" xfId="0" applyFont="1" applyFill="1" applyBorder="1" applyAlignment="1">
      <alignment horizontal="center"/>
    </xf>
    <xf numFmtId="0" fontId="11" fillId="24" borderId="2" xfId="0" applyFont="1" applyFill="1" applyBorder="1"/>
    <xf numFmtId="0" fontId="40" fillId="3" borderId="6" xfId="5" applyFont="1" applyFill="1" applyBorder="1"/>
    <xf numFmtId="0" fontId="40" fillId="0" borderId="0" xfId="5" applyFont="1" applyAlignment="1">
      <alignment horizontal="center"/>
    </xf>
    <xf numFmtId="0" fontId="27" fillId="25" borderId="3" xfId="0" applyFont="1" applyFill="1" applyBorder="1" applyAlignment="1">
      <alignment horizontal="center"/>
    </xf>
    <xf numFmtId="0" fontId="27" fillId="25" borderId="4" xfId="0" applyFont="1" applyFill="1" applyBorder="1" applyAlignment="1">
      <alignment horizontal="center"/>
    </xf>
    <xf numFmtId="0" fontId="27" fillId="25" borderId="5" xfId="0" applyFont="1" applyFill="1" applyBorder="1" applyAlignment="1">
      <alignment horizontal="center"/>
    </xf>
    <xf numFmtId="37" fontId="30" fillId="0" borderId="0" xfId="0" applyNumberFormat="1" applyFont="1" applyAlignment="1">
      <alignment horizontal="center" vertical="center"/>
    </xf>
    <xf numFmtId="0" fontId="1" fillId="24" borderId="0" xfId="0" applyFont="1" applyFill="1" applyAlignment="1">
      <alignment horizontal="left"/>
    </xf>
    <xf numFmtId="3" fontId="1" fillId="0" borderId="8" xfId="0" applyNumberFormat="1" applyFont="1" applyBorder="1" applyAlignment="1">
      <alignment horizontal="center"/>
    </xf>
    <xf numFmtId="40" fontId="21" fillId="0" borderId="0" xfId="0" applyNumberFormat="1" applyFont="1"/>
    <xf numFmtId="38" fontId="21" fillId="0" borderId="0" xfId="0" applyNumberFormat="1" applyFont="1"/>
    <xf numFmtId="0" fontId="41" fillId="0" borderId="0" xfId="0" applyFont="1" applyAlignment="1">
      <alignment horizontal="left" vertical="center"/>
    </xf>
    <xf numFmtId="0" fontId="41" fillId="0" borderId="1" xfId="0" applyFont="1" applyBorder="1" applyAlignment="1">
      <alignment horizontal="left" vertical="center"/>
    </xf>
    <xf numFmtId="172" fontId="41" fillId="0" borderId="1" xfId="0" applyNumberFormat="1" applyFont="1" applyBorder="1" applyAlignment="1">
      <alignment horizontal="center" vertical="center"/>
    </xf>
    <xf numFmtId="0" fontId="40" fillId="3" borderId="11" xfId="5" applyFont="1" applyFill="1" applyBorder="1" applyAlignment="1">
      <alignment horizontal="center"/>
    </xf>
    <xf numFmtId="0" fontId="32" fillId="5" borderId="1" xfId="2" applyFont="1" applyFill="1" applyBorder="1" applyAlignment="1">
      <alignment horizontal="center" vertical="top" wrapText="1"/>
    </xf>
    <xf numFmtId="0" fontId="32" fillId="5" borderId="11" xfId="2" applyFont="1" applyFill="1" applyBorder="1" applyAlignment="1">
      <alignment horizontal="center"/>
    </xf>
    <xf numFmtId="0" fontId="32" fillId="5" borderId="11" xfId="2" applyFont="1" applyFill="1" applyBorder="1" applyAlignment="1">
      <alignment horizontal="center" wrapText="1"/>
    </xf>
    <xf numFmtId="1" fontId="30" fillId="0" borderId="0" xfId="0" applyNumberFormat="1" applyFont="1" applyAlignment="1">
      <alignment horizontal="center"/>
    </xf>
    <xf numFmtId="0" fontId="47" fillId="0" borderId="0" xfId="15" applyFont="1" applyAlignment="1">
      <alignment horizontal="left" vertical="center"/>
    </xf>
    <xf numFmtId="0" fontId="46" fillId="0" borderId="0" xfId="15"/>
    <xf numFmtId="0" fontId="48" fillId="0" borderId="0" xfId="15" applyFont="1" applyAlignment="1">
      <alignment horizontal="left" vertical="center"/>
    </xf>
    <xf numFmtId="0" fontId="49" fillId="0" borderId="0" xfId="15" applyFont="1" applyAlignment="1">
      <alignment horizontal="left" vertical="center"/>
    </xf>
    <xf numFmtId="0" fontId="46" fillId="0" borderId="0" xfId="15" applyAlignment="1">
      <alignment horizontal="center"/>
    </xf>
    <xf numFmtId="2" fontId="46" fillId="0" borderId="0" xfId="15" applyNumberFormat="1" applyAlignment="1">
      <alignment horizontal="center"/>
    </xf>
    <xf numFmtId="0" fontId="50" fillId="0" borderId="0" xfId="5" applyFont="1"/>
    <xf numFmtId="38" fontId="50" fillId="0" borderId="0" xfId="5" applyNumberFormat="1" applyFont="1" applyAlignment="1">
      <alignment horizontal="center"/>
    </xf>
    <xf numFmtId="38" fontId="50" fillId="0" borderId="0" xfId="5" applyNumberFormat="1" applyFont="1"/>
    <xf numFmtId="40" fontId="50" fillId="0" borderId="0" xfId="5" applyNumberFormat="1" applyFont="1" applyAlignment="1">
      <alignment horizontal="center"/>
    </xf>
    <xf numFmtId="167" fontId="50" fillId="0" borderId="0" xfId="5" applyNumberFormat="1" applyFont="1" applyAlignment="1">
      <alignment horizontal="center"/>
    </xf>
    <xf numFmtId="165" fontId="30" fillId="20" borderId="2" xfId="0" quotePrefix="1" applyNumberFormat="1" applyFont="1" applyFill="1" applyBorder="1" applyAlignment="1">
      <alignment horizontal="center"/>
    </xf>
    <xf numFmtId="0" fontId="51" fillId="0" borderId="0" xfId="0" applyFont="1"/>
    <xf numFmtId="0" fontId="37" fillId="0" borderId="0" xfId="0" applyFont="1" applyAlignment="1">
      <alignment horizontal="center"/>
    </xf>
    <xf numFmtId="14" fontId="37" fillId="0" borderId="0" xfId="0" applyNumberFormat="1" applyFont="1" applyAlignment="1">
      <alignment horizontal="center"/>
    </xf>
    <xf numFmtId="0" fontId="38" fillId="0" borderId="0" xfId="0" applyFont="1" applyAlignment="1">
      <alignment horizontal="center"/>
    </xf>
    <xf numFmtId="0" fontId="38" fillId="27" borderId="3" xfId="0" applyFont="1" applyFill="1" applyBorder="1" applyAlignment="1">
      <alignment horizontal="center"/>
    </xf>
    <xf numFmtId="0" fontId="38" fillId="27" borderId="4" xfId="0" applyFont="1" applyFill="1" applyBorder="1" applyAlignment="1">
      <alignment horizontal="center"/>
    </xf>
    <xf numFmtId="0" fontId="38" fillId="27" borderId="5" xfId="0" applyFont="1" applyFill="1" applyBorder="1" applyAlignment="1">
      <alignment horizontal="center"/>
    </xf>
    <xf numFmtId="3" fontId="0" fillId="0" borderId="0" xfId="0" applyNumberFormat="1" applyAlignment="1">
      <alignment horizontal="center"/>
    </xf>
    <xf numFmtId="0" fontId="39" fillId="0" borderId="0" xfId="0" applyFont="1" applyAlignment="1">
      <alignment vertical="center"/>
    </xf>
    <xf numFmtId="0" fontId="39" fillId="0" borderId="0" xfId="0" applyFont="1" applyAlignment="1">
      <alignment horizontal="center" vertical="center"/>
    </xf>
    <xf numFmtId="0" fontId="1" fillId="10" borderId="4" xfId="0" applyFont="1" applyFill="1" applyBorder="1" applyAlignment="1">
      <alignment horizontal="center"/>
    </xf>
    <xf numFmtId="0" fontId="1" fillId="10" borderId="5" xfId="0" applyFont="1" applyFill="1" applyBorder="1" applyAlignment="1">
      <alignment horizontal="center"/>
    </xf>
    <xf numFmtId="0" fontId="1" fillId="7" borderId="1" xfId="5" applyFont="1" applyFill="1" applyBorder="1" applyAlignment="1">
      <alignment horizontal="center"/>
    </xf>
    <xf numFmtId="2" fontId="46" fillId="0" borderId="1" xfId="15" applyNumberFormat="1" applyBorder="1" applyAlignment="1">
      <alignment horizontal="center"/>
    </xf>
    <xf numFmtId="0" fontId="46" fillId="0" borderId="1" xfId="15" applyBorder="1"/>
    <xf numFmtId="0" fontId="46" fillId="0" borderId="0" xfId="15" applyAlignment="1">
      <alignment horizontal="left" indent="1"/>
    </xf>
    <xf numFmtId="2" fontId="46" fillId="0" borderId="0" xfId="15" applyNumberFormat="1" applyAlignment="1">
      <alignment horizontal="left" indent="1"/>
    </xf>
    <xf numFmtId="0" fontId="46" fillId="0" borderId="0" xfId="15" quotePrefix="1" applyAlignment="1">
      <alignment horizontal="left" indent="3"/>
    </xf>
    <xf numFmtId="0" fontId="1" fillId="22" borderId="0" xfId="0" applyFont="1" applyFill="1" applyAlignment="1">
      <alignment horizontal="center"/>
    </xf>
    <xf numFmtId="174" fontId="30" fillId="0" borderId="0" xfId="0" applyNumberFormat="1" applyFont="1" applyAlignment="1">
      <alignment horizontal="center" vertical="center"/>
    </xf>
    <xf numFmtId="40" fontId="20" fillId="0" borderId="0" xfId="5" applyNumberFormat="1" applyFont="1"/>
    <xf numFmtId="175" fontId="50" fillId="0" borderId="0" xfId="5" applyNumberFormat="1" applyFont="1" applyAlignment="1">
      <alignment horizontal="center"/>
    </xf>
    <xf numFmtId="38" fontId="20" fillId="0" borderId="0" xfId="5" applyNumberFormat="1" applyFont="1" applyAlignment="1">
      <alignment horizontal="right"/>
    </xf>
    <xf numFmtId="0" fontId="0" fillId="10" borderId="12" xfId="0" applyFill="1" applyBorder="1" applyAlignment="1">
      <alignment horizontal="center"/>
    </xf>
    <xf numFmtId="0" fontId="0" fillId="10" borderId="14" xfId="0" applyFill="1" applyBorder="1" applyAlignment="1">
      <alignment horizontal="center"/>
    </xf>
    <xf numFmtId="0" fontId="0" fillId="10" borderId="10" xfId="0" applyFill="1" applyBorder="1" applyAlignment="1">
      <alignment horizontal="center"/>
    </xf>
    <xf numFmtId="0" fontId="0" fillId="10" borderId="0" xfId="0" applyFill="1" applyAlignment="1">
      <alignment horizontal="center"/>
    </xf>
    <xf numFmtId="0" fontId="0" fillId="10" borderId="11" xfId="0" applyFill="1" applyBorder="1" applyAlignment="1">
      <alignment horizontal="center"/>
    </xf>
    <xf numFmtId="0" fontId="0" fillId="10" borderId="12" xfId="0" applyFill="1" applyBorder="1" applyAlignment="1">
      <alignment horizontal="left"/>
    </xf>
    <xf numFmtId="0" fontId="0" fillId="10" borderId="13" xfId="0" applyFill="1" applyBorder="1" applyAlignment="1">
      <alignment horizontal="center"/>
    </xf>
    <xf numFmtId="0" fontId="0" fillId="10" borderId="14" xfId="0" applyFill="1" applyBorder="1" applyAlignment="1">
      <alignment horizontal="left"/>
    </xf>
    <xf numFmtId="0" fontId="1" fillId="10" borderId="9" xfId="0" applyFont="1" applyFill="1" applyBorder="1" applyAlignment="1">
      <alignment horizontal="center"/>
    </xf>
    <xf numFmtId="0" fontId="0" fillId="10" borderId="1" xfId="0" applyFill="1" applyBorder="1" applyAlignment="1">
      <alignment horizontal="center"/>
    </xf>
    <xf numFmtId="0" fontId="0" fillId="10" borderId="10" xfId="0" applyFill="1" applyBorder="1" applyAlignment="1">
      <alignment horizontal="left"/>
    </xf>
    <xf numFmtId="39" fontId="30" fillId="0" borderId="0" xfId="0" applyNumberFormat="1" applyFont="1" applyAlignment="1">
      <alignment horizontal="center" vertical="center"/>
    </xf>
    <xf numFmtId="0" fontId="25" fillId="8" borderId="15" xfId="5" applyFont="1" applyFill="1" applyBorder="1" applyAlignment="1">
      <alignment horizontal="left" vertical="top"/>
    </xf>
    <xf numFmtId="37" fontId="3" fillId="22" borderId="2" xfId="5" applyNumberFormat="1" applyFont="1" applyFill="1" applyBorder="1" applyAlignment="1">
      <alignment horizontal="center"/>
    </xf>
    <xf numFmtId="0" fontId="3" fillId="22" borderId="2" xfId="5" applyFont="1" applyFill="1" applyBorder="1"/>
    <xf numFmtId="0" fontId="3" fillId="22" borderId="2" xfId="5" applyFont="1" applyFill="1" applyBorder="1" applyAlignment="1">
      <alignment horizontal="center"/>
    </xf>
    <xf numFmtId="0" fontId="2" fillId="22" borderId="2" xfId="5" applyFill="1" applyBorder="1"/>
    <xf numFmtId="37" fontId="1" fillId="22" borderId="2" xfId="5" applyNumberFormat="1" applyFont="1" applyFill="1" applyBorder="1" applyAlignment="1">
      <alignment horizontal="right" vertical="center" indent="1"/>
    </xf>
    <xf numFmtId="0" fontId="2" fillId="7" borderId="15" xfId="5" applyFill="1" applyBorder="1"/>
    <xf numFmtId="0" fontId="2" fillId="7" borderId="11" xfId="5" applyFill="1" applyBorder="1"/>
    <xf numFmtId="0" fontId="6" fillId="7" borderId="11" xfId="5" applyFont="1" applyFill="1" applyBorder="1" applyAlignment="1">
      <alignment horizontal="center"/>
    </xf>
    <xf numFmtId="0" fontId="6" fillId="7" borderId="12" xfId="5" applyFont="1" applyFill="1" applyBorder="1" applyAlignment="1">
      <alignment horizontal="center"/>
    </xf>
    <xf numFmtId="0" fontId="6" fillId="7" borderId="1" xfId="5" applyFont="1" applyFill="1" applyBorder="1" applyAlignment="1">
      <alignment horizontal="center" vertical="center"/>
    </xf>
    <xf numFmtId="0" fontId="6" fillId="7" borderId="10" xfId="5" applyFont="1" applyFill="1" applyBorder="1" applyAlignment="1">
      <alignment horizontal="center" vertical="center"/>
    </xf>
    <xf numFmtId="0" fontId="54" fillId="8" borderId="9" xfId="5" applyFont="1" applyFill="1" applyBorder="1" applyAlignment="1">
      <alignment horizontal="left" vertical="top" indent="1"/>
    </xf>
    <xf numFmtId="164" fontId="63" fillId="9" borderId="0" xfId="3" applyNumberFormat="1" applyFont="1" applyFill="1" applyAlignment="1">
      <alignment horizontal="center"/>
    </xf>
    <xf numFmtId="0" fontId="0" fillId="0" borderId="0" xfId="0" applyAlignment="1">
      <alignment horizontal="center" wrapText="1"/>
    </xf>
    <xf numFmtId="0" fontId="6" fillId="22" borderId="6" xfId="5" applyFont="1" applyFill="1" applyBorder="1" applyAlignment="1">
      <alignment vertical="center"/>
    </xf>
    <xf numFmtId="0" fontId="64" fillId="0" borderId="0" xfId="16" quotePrefix="1" applyFont="1" applyAlignment="1" applyProtection="1">
      <alignment horizontal="left" indent="3"/>
    </xf>
    <xf numFmtId="0" fontId="66" fillId="29" borderId="0" xfId="15" applyFont="1" applyFill="1" applyAlignment="1">
      <alignment vertical="center"/>
    </xf>
    <xf numFmtId="0" fontId="42" fillId="29" borderId="0" xfId="15" applyFont="1" applyFill="1" applyAlignment="1">
      <alignment horizontal="center"/>
    </xf>
    <xf numFmtId="0" fontId="42" fillId="29" borderId="0" xfId="15" applyFont="1" applyFill="1" applyAlignment="1">
      <alignment horizontal="center" wrapText="1"/>
    </xf>
    <xf numFmtId="0" fontId="59" fillId="0" borderId="0" xfId="15" applyFont="1" applyAlignment="1">
      <alignment horizontal="center"/>
    </xf>
    <xf numFmtId="2" fontId="59" fillId="0" borderId="0" xfId="15" applyNumberFormat="1" applyFont="1" applyAlignment="1">
      <alignment horizontal="center"/>
    </xf>
    <xf numFmtId="0" fontId="68" fillId="0" borderId="0" xfId="5" applyFont="1"/>
    <xf numFmtId="0" fontId="68" fillId="0" borderId="0" xfId="5" applyFont="1" applyAlignment="1">
      <alignment horizontal="center"/>
    </xf>
    <xf numFmtId="0" fontId="68" fillId="31" borderId="15" xfId="5" applyFont="1" applyFill="1" applyBorder="1" applyAlignment="1">
      <alignment horizontal="center"/>
    </xf>
    <xf numFmtId="0" fontId="68" fillId="31" borderId="12" xfId="5" applyFont="1" applyFill="1" applyBorder="1" applyAlignment="1">
      <alignment horizontal="center"/>
    </xf>
    <xf numFmtId="0" fontId="68" fillId="31" borderId="3" xfId="5" applyFont="1" applyFill="1" applyBorder="1" applyAlignment="1">
      <alignment horizontal="center"/>
    </xf>
    <xf numFmtId="0" fontId="68" fillId="31" borderId="13" xfId="5" applyFont="1" applyFill="1" applyBorder="1" applyAlignment="1">
      <alignment horizontal="center"/>
    </xf>
    <xf numFmtId="0" fontId="68" fillId="31" borderId="14" xfId="5" applyFont="1" applyFill="1" applyBorder="1" applyAlignment="1">
      <alignment horizontal="center"/>
    </xf>
    <xf numFmtId="0" fontId="68" fillId="31" borderId="4" xfId="5" applyFont="1" applyFill="1" applyBorder="1" applyAlignment="1">
      <alignment horizontal="center"/>
    </xf>
    <xf numFmtId="0" fontId="68" fillId="31" borderId="13" xfId="5" applyFont="1" applyFill="1" applyBorder="1"/>
    <xf numFmtId="0" fontId="68" fillId="31" borderId="9" xfId="5" applyFont="1" applyFill="1" applyBorder="1"/>
    <xf numFmtId="0" fontId="68" fillId="31" borderId="10" xfId="5" applyFont="1" applyFill="1" applyBorder="1" applyAlignment="1">
      <alignment horizontal="center"/>
    </xf>
    <xf numFmtId="0" fontId="68" fillId="31" borderId="5" xfId="5" applyFont="1" applyFill="1" applyBorder="1" applyAlignment="1">
      <alignment horizontal="center"/>
    </xf>
    <xf numFmtId="37" fontId="68" fillId="31" borderId="5" xfId="5" applyNumberFormat="1" applyFont="1" applyFill="1" applyBorder="1" applyAlignment="1">
      <alignment horizontal="center"/>
    </xf>
    <xf numFmtId="0" fontId="68" fillId="0" borderId="2" xfId="5" applyFont="1" applyBorder="1"/>
    <xf numFmtId="0" fontId="68" fillId="0" borderId="1" xfId="5" applyFont="1" applyBorder="1"/>
    <xf numFmtId="0" fontId="68" fillId="0" borderId="1" xfId="5" applyFont="1" applyBorder="1" applyAlignment="1">
      <alignment horizontal="center"/>
    </xf>
    <xf numFmtId="0" fontId="68" fillId="30" borderId="15" xfId="5" applyFont="1" applyFill="1" applyBorder="1" applyAlignment="1">
      <alignment horizontal="center"/>
    </xf>
    <xf numFmtId="0" fontId="68" fillId="30" borderId="11" xfId="5" applyFont="1" applyFill="1" applyBorder="1"/>
    <xf numFmtId="39" fontId="68" fillId="30" borderId="11" xfId="5" applyNumberFormat="1" applyFont="1" applyFill="1" applyBorder="1" applyAlignment="1">
      <alignment horizontal="center"/>
    </xf>
    <xf numFmtId="39" fontId="68" fillId="30" borderId="12" xfId="5" applyNumberFormat="1" applyFont="1" applyFill="1" applyBorder="1" applyAlignment="1">
      <alignment horizontal="center"/>
    </xf>
    <xf numFmtId="39" fontId="68" fillId="0" borderId="0" xfId="5" applyNumberFormat="1" applyFont="1"/>
    <xf numFmtId="4" fontId="68" fillId="0" borderId="0" xfId="5" applyNumberFormat="1" applyFont="1"/>
    <xf numFmtId="0" fontId="68" fillId="30" borderId="13" xfId="5" applyFont="1" applyFill="1" applyBorder="1" applyAlignment="1">
      <alignment horizontal="center"/>
    </xf>
    <xf numFmtId="0" fontId="68" fillId="30" borderId="0" xfId="5" applyFont="1" applyFill="1"/>
    <xf numFmtId="39" fontId="68" fillId="30" borderId="0" xfId="5" applyNumberFormat="1" applyFont="1" applyFill="1" applyAlignment="1">
      <alignment horizontal="center"/>
    </xf>
    <xf numFmtId="39" fontId="68" fillId="30" borderId="14" xfId="5" applyNumberFormat="1" applyFont="1" applyFill="1" applyBorder="1" applyAlignment="1">
      <alignment horizontal="center"/>
    </xf>
    <xf numFmtId="176" fontId="68" fillId="0" borderId="0" xfId="5" applyNumberFormat="1" applyFont="1"/>
    <xf numFmtId="39" fontId="68" fillId="0" borderId="0" xfId="5" applyNumberFormat="1" applyFont="1" applyAlignment="1">
      <alignment horizontal="center"/>
    </xf>
    <xf numFmtId="0" fontId="69" fillId="0" borderId="0" xfId="5" applyFont="1"/>
    <xf numFmtId="0" fontId="70" fillId="0" borderId="15" xfId="5" applyFont="1" applyBorder="1"/>
    <xf numFmtId="0" fontId="68" fillId="0" borderId="11" xfId="5" applyFont="1" applyBorder="1"/>
    <xf numFmtId="0" fontId="68" fillId="0" borderId="12" xfId="5" applyFont="1" applyBorder="1"/>
    <xf numFmtId="0" fontId="68" fillId="0" borderId="13" xfId="5" applyFont="1" applyBorder="1"/>
    <xf numFmtId="0" fontId="68" fillId="0" borderId="9" xfId="5" applyFont="1" applyBorder="1"/>
    <xf numFmtId="0" fontId="68" fillId="0" borderId="0" xfId="5" applyFont="1" applyAlignment="1">
      <alignment horizontal="centerContinuous"/>
    </xf>
    <xf numFmtId="0" fontId="71" fillId="0" borderId="0" xfId="5" applyFont="1" applyAlignment="1">
      <alignment vertical="center"/>
    </xf>
    <xf numFmtId="0" fontId="30" fillId="0" borderId="0" xfId="5" applyFont="1" applyAlignment="1">
      <alignment horizontal="left"/>
    </xf>
    <xf numFmtId="0" fontId="30" fillId="0" borderId="0" xfId="5" applyFont="1" applyAlignment="1">
      <alignment horizontal="center"/>
    </xf>
    <xf numFmtId="0" fontId="30" fillId="0" borderId="0" xfId="5" applyFont="1"/>
    <xf numFmtId="0" fontId="30" fillId="2" borderId="4" xfId="5" applyFont="1" applyFill="1" applyBorder="1" applyAlignment="1">
      <alignment horizontal="center"/>
    </xf>
    <xf numFmtId="0" fontId="30" fillId="2" borderId="5" xfId="5" applyFont="1" applyFill="1" applyBorder="1" applyAlignment="1">
      <alignment horizontal="center"/>
    </xf>
    <xf numFmtId="0" fontId="30" fillId="2" borderId="9" xfId="5" applyFont="1" applyFill="1" applyBorder="1" applyAlignment="1">
      <alignment horizontal="center"/>
    </xf>
    <xf numFmtId="0" fontId="30" fillId="2" borderId="1" xfId="5" applyFont="1" applyFill="1" applyBorder="1" applyAlignment="1">
      <alignment horizontal="center"/>
    </xf>
    <xf numFmtId="0" fontId="30" fillId="2" borderId="10" xfId="5" applyFont="1" applyFill="1" applyBorder="1" applyAlignment="1">
      <alignment horizontal="center"/>
    </xf>
    <xf numFmtId="0" fontId="73" fillId="0" borderId="0" xfId="5" applyFont="1"/>
    <xf numFmtId="37" fontId="73" fillId="0" borderId="0" xfId="5" quotePrefix="1" applyNumberFormat="1" applyFont="1" applyAlignment="1">
      <alignment horizontal="center"/>
    </xf>
    <xf numFmtId="0" fontId="73" fillId="0" borderId="0" xfId="5" applyFont="1" applyAlignment="1">
      <alignment horizontal="center"/>
    </xf>
    <xf numFmtId="37" fontId="30" fillId="3" borderId="0" xfId="5" quotePrefix="1" applyNumberFormat="1" applyFont="1" applyFill="1" applyAlignment="1">
      <alignment horizontal="center"/>
    </xf>
    <xf numFmtId="37" fontId="30" fillId="0" borderId="0" xfId="5" applyNumberFormat="1" applyFont="1" applyAlignment="1">
      <alignment horizontal="center"/>
    </xf>
    <xf numFmtId="37" fontId="72" fillId="3" borderId="2" xfId="5" applyNumberFormat="1" applyFont="1" applyFill="1" applyBorder="1" applyAlignment="1">
      <alignment horizontal="center"/>
    </xf>
    <xf numFmtId="37" fontId="30" fillId="0" borderId="0" xfId="5" applyNumberFormat="1" applyFont="1"/>
    <xf numFmtId="0" fontId="72" fillId="0" borderId="0" xfId="5" applyFont="1"/>
    <xf numFmtId="0" fontId="30" fillId="3" borderId="11" xfId="5" applyFont="1" applyFill="1" applyBorder="1" applyAlignment="1">
      <alignment horizontal="left" vertical="center"/>
    </xf>
    <xf numFmtId="0" fontId="30" fillId="3" borderId="12" xfId="5" applyFont="1" applyFill="1" applyBorder="1" applyAlignment="1">
      <alignment horizontal="left" vertical="center"/>
    </xf>
    <xf numFmtId="0" fontId="30" fillId="2" borderId="2" xfId="5" applyFont="1" applyFill="1" applyBorder="1" applyAlignment="1">
      <alignment horizontal="center" vertical="center"/>
    </xf>
    <xf numFmtId="0" fontId="30" fillId="2" borderId="7" xfId="5" applyFont="1" applyFill="1" applyBorder="1" applyAlignment="1">
      <alignment horizontal="center" vertical="center"/>
    </xf>
    <xf numFmtId="0" fontId="30" fillId="3" borderId="8" xfId="5" applyFont="1" applyFill="1" applyBorder="1" applyAlignment="1">
      <alignment horizontal="center" vertical="center"/>
    </xf>
    <xf numFmtId="0" fontId="30" fillId="2" borderId="8" xfId="5" applyFont="1" applyFill="1" applyBorder="1" applyAlignment="1">
      <alignment horizontal="center" vertical="center"/>
    </xf>
    <xf numFmtId="0" fontId="30" fillId="0" borderId="0" xfId="5" applyFont="1" applyAlignment="1">
      <alignment vertical="center" wrapText="1"/>
    </xf>
    <xf numFmtId="37" fontId="30" fillId="0" borderId="0" xfId="5" applyNumberFormat="1" applyFont="1" applyAlignment="1">
      <alignment vertical="center" wrapText="1"/>
    </xf>
    <xf numFmtId="0" fontId="74" fillId="0" borderId="0" xfId="5" applyFont="1" applyAlignment="1">
      <alignment horizontal="center"/>
    </xf>
    <xf numFmtId="0" fontId="72" fillId="0" borderId="0" xfId="5" applyFont="1" applyAlignment="1">
      <alignment horizontal="center"/>
    </xf>
    <xf numFmtId="0" fontId="30" fillId="3" borderId="6" xfId="5" applyFont="1" applyFill="1" applyBorder="1" applyAlignment="1">
      <alignment horizontal="left"/>
    </xf>
    <xf numFmtId="0" fontId="30" fillId="3" borderId="2" xfId="5" applyFont="1" applyFill="1" applyBorder="1" applyAlignment="1">
      <alignment horizontal="center"/>
    </xf>
    <xf numFmtId="0" fontId="30" fillId="3" borderId="6" xfId="5" applyFont="1" applyFill="1" applyBorder="1" applyAlignment="1">
      <alignment horizontal="center"/>
    </xf>
    <xf numFmtId="0" fontId="30" fillId="3" borderId="7" xfId="5" applyFont="1" applyFill="1" applyBorder="1" applyAlignment="1">
      <alignment horizontal="left"/>
    </xf>
    <xf numFmtId="0" fontId="30" fillId="0" borderId="0" xfId="0" applyFont="1" applyAlignment="1">
      <alignment horizontal="left"/>
    </xf>
    <xf numFmtId="0" fontId="72" fillId="16" borderId="2" xfId="5" applyFont="1" applyFill="1" applyBorder="1" applyAlignment="1">
      <alignment horizontal="center"/>
    </xf>
    <xf numFmtId="0" fontId="72" fillId="16" borderId="2" xfId="5" applyFont="1" applyFill="1" applyBorder="1"/>
    <xf numFmtId="0" fontId="0" fillId="31" borderId="3" xfId="0" applyFill="1" applyBorder="1" applyAlignment="1">
      <alignment horizontal="center"/>
    </xf>
    <xf numFmtId="0" fontId="1" fillId="31" borderId="5" xfId="0" applyFont="1" applyFill="1" applyBorder="1" applyAlignment="1">
      <alignment horizontal="center"/>
    </xf>
    <xf numFmtId="0" fontId="1" fillId="31" borderId="4" xfId="0" applyFont="1" applyFill="1" applyBorder="1" applyAlignment="1">
      <alignment horizontal="center"/>
    </xf>
    <xf numFmtId="0" fontId="65" fillId="0" borderId="0" xfId="0" applyFont="1" applyAlignment="1">
      <alignment horizontal="center" vertical="center" wrapText="1"/>
    </xf>
    <xf numFmtId="0" fontId="30" fillId="2" borderId="5" xfId="5" applyFont="1" applyFill="1" applyBorder="1" applyAlignment="1">
      <alignment horizontal="center" vertical="center"/>
    </xf>
    <xf numFmtId="38" fontId="27" fillId="18" borderId="3" xfId="0" applyNumberFormat="1" applyFont="1" applyFill="1" applyBorder="1" applyAlignment="1">
      <alignment horizontal="center"/>
    </xf>
    <xf numFmtId="0" fontId="3" fillId="7" borderId="9" xfId="5" applyFont="1" applyFill="1" applyBorder="1" applyAlignment="1">
      <alignment horizontal="center"/>
    </xf>
    <xf numFmtId="0" fontId="13" fillId="0" borderId="13" xfId="5" applyFont="1" applyBorder="1"/>
    <xf numFmtId="0" fontId="13" fillId="0" borderId="14" xfId="5" applyFont="1" applyBorder="1"/>
    <xf numFmtId="0" fontId="3" fillId="22" borderId="6" xfId="5" applyFont="1" applyFill="1" applyBorder="1" applyAlignment="1">
      <alignment horizontal="center"/>
    </xf>
    <xf numFmtId="0" fontId="3" fillId="22" borderId="7" xfId="5" applyFont="1" applyFill="1" applyBorder="1" applyAlignment="1">
      <alignment horizontal="center"/>
    </xf>
    <xf numFmtId="0" fontId="3" fillId="0" borderId="13" xfId="5" applyFont="1" applyBorder="1" applyAlignment="1">
      <alignment horizontal="center"/>
    </xf>
    <xf numFmtId="0" fontId="3" fillId="0" borderId="14" xfId="5" applyFont="1" applyBorder="1" applyAlignment="1">
      <alignment horizontal="center"/>
    </xf>
    <xf numFmtId="38" fontId="3" fillId="0" borderId="13" xfId="5" applyNumberFormat="1" applyFont="1" applyBorder="1" applyAlignment="1">
      <alignment horizontal="center"/>
    </xf>
    <xf numFmtId="38" fontId="3" fillId="0" borderId="14" xfId="5" applyNumberFormat="1" applyFont="1" applyBorder="1" applyAlignment="1">
      <alignment horizontal="center"/>
    </xf>
    <xf numFmtId="0" fontId="13" fillId="0" borderId="4" xfId="5" applyFont="1" applyBorder="1"/>
    <xf numFmtId="38" fontId="3" fillId="0" borderId="4" xfId="5" applyNumberFormat="1" applyFont="1" applyBorder="1" applyAlignment="1">
      <alignment horizontal="center"/>
    </xf>
    <xf numFmtId="0" fontId="3" fillId="22" borderId="8" xfId="5" applyFont="1" applyFill="1" applyBorder="1" applyAlignment="1">
      <alignment horizontal="center"/>
    </xf>
    <xf numFmtId="0" fontId="3" fillId="0" borderId="4" xfId="5" applyFont="1" applyBorder="1" applyAlignment="1">
      <alignment horizontal="center"/>
    </xf>
    <xf numFmtId="0" fontId="3" fillId="7" borderId="11" xfId="5" applyFont="1" applyFill="1" applyBorder="1" applyAlignment="1">
      <alignment horizontal="center"/>
    </xf>
    <xf numFmtId="0" fontId="1" fillId="7" borderId="9" xfId="5" applyFont="1" applyFill="1" applyBorder="1" applyAlignment="1">
      <alignment horizontal="center"/>
    </xf>
    <xf numFmtId="0" fontId="1" fillId="7" borderId="3" xfId="5" applyFont="1" applyFill="1" applyBorder="1" applyAlignment="1">
      <alignment horizontal="center"/>
    </xf>
    <xf numFmtId="0" fontId="1" fillId="7" borderId="5" xfId="5" applyFont="1" applyFill="1" applyBorder="1" applyAlignment="1">
      <alignment horizontal="center"/>
    </xf>
    <xf numFmtId="0" fontId="3" fillId="7" borderId="15" xfId="5" applyFont="1" applyFill="1" applyBorder="1" applyAlignment="1">
      <alignment horizontal="center"/>
    </xf>
    <xf numFmtId="0" fontId="3" fillId="7" borderId="11" xfId="5"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1" fontId="0" fillId="0" borderId="0" xfId="0" applyNumberFormat="1" applyAlignment="1">
      <alignment horizontal="center"/>
    </xf>
    <xf numFmtId="166" fontId="3" fillId="22" borderId="8" xfId="5" applyNumberFormat="1" applyFont="1" applyFill="1" applyBorder="1" applyAlignment="1">
      <alignment horizontal="center"/>
    </xf>
    <xf numFmtId="1" fontId="3" fillId="0" borderId="4" xfId="5" applyNumberFormat="1" applyFont="1" applyBorder="1" applyAlignment="1">
      <alignment horizontal="center"/>
    </xf>
    <xf numFmtId="0" fontId="31" fillId="0" borderId="0" xfId="0" applyFont="1" applyAlignment="1">
      <alignment horizontal="center" vertical="top" wrapText="1"/>
    </xf>
    <xf numFmtId="16" fontId="1" fillId="7" borderId="1" xfId="5" quotePrefix="1" applyNumberFormat="1" applyFont="1" applyFill="1" applyBorder="1" applyAlignment="1">
      <alignment horizontal="center"/>
    </xf>
    <xf numFmtId="0" fontId="1" fillId="7" borderId="10" xfId="5" quotePrefix="1" applyFont="1" applyFill="1" applyBorder="1" applyAlignment="1">
      <alignment horizontal="center"/>
    </xf>
    <xf numFmtId="0" fontId="1" fillId="33" borderId="15" xfId="5" quotePrefix="1" applyFont="1" applyFill="1" applyBorder="1" applyAlignment="1">
      <alignment horizontal="left"/>
    </xf>
    <xf numFmtId="0" fontId="3" fillId="33" borderId="11" xfId="5" quotePrefix="1" applyFont="1" applyFill="1" applyBorder="1" applyAlignment="1">
      <alignment horizontal="center"/>
    </xf>
    <xf numFmtId="0" fontId="3" fillId="33" borderId="12" xfId="5" quotePrefix="1" applyFont="1" applyFill="1" applyBorder="1" applyAlignment="1">
      <alignment horizontal="center"/>
    </xf>
    <xf numFmtId="0" fontId="3" fillId="33" borderId="13" xfId="5" quotePrefix="1" applyFont="1" applyFill="1" applyBorder="1" applyAlignment="1">
      <alignment horizontal="center"/>
    </xf>
    <xf numFmtId="0" fontId="3" fillId="33" borderId="0" xfId="5" quotePrefix="1" applyFont="1" applyFill="1" applyAlignment="1">
      <alignment horizontal="center"/>
    </xf>
    <xf numFmtId="0" fontId="1" fillId="33" borderId="0" xfId="5" quotePrefix="1" applyFont="1" applyFill="1" applyAlignment="1">
      <alignment horizontal="center"/>
    </xf>
    <xf numFmtId="0" fontId="3" fillId="33" borderId="13" xfId="5" applyFont="1" applyFill="1" applyBorder="1"/>
    <xf numFmtId="0" fontId="3" fillId="33" borderId="0" xfId="5" applyFont="1" applyFill="1"/>
    <xf numFmtId="0" fontId="3" fillId="33" borderId="0" xfId="5" applyFont="1" applyFill="1" applyAlignment="1">
      <alignment horizontal="center"/>
    </xf>
    <xf numFmtId="0" fontId="3" fillId="33" borderId="9" xfId="5" applyFont="1" applyFill="1" applyBorder="1"/>
    <xf numFmtId="0" fontId="3" fillId="33" borderId="1" xfId="5" applyFont="1" applyFill="1" applyBorder="1"/>
    <xf numFmtId="0" fontId="3" fillId="33" borderId="1" xfId="5" applyFont="1" applyFill="1" applyBorder="1" applyAlignment="1">
      <alignment horizontal="center"/>
    </xf>
    <xf numFmtId="0" fontId="3" fillId="34" borderId="7" xfId="5" applyFont="1" applyFill="1" applyBorder="1" applyAlignment="1">
      <alignment horizontal="center"/>
    </xf>
    <xf numFmtId="0" fontId="1" fillId="34" borderId="6" xfId="5" applyFont="1" applyFill="1" applyBorder="1" applyAlignment="1">
      <alignment horizontal="left"/>
    </xf>
    <xf numFmtId="0" fontId="30" fillId="35" borderId="15" xfId="5" applyFont="1" applyFill="1" applyBorder="1" applyAlignment="1">
      <alignment horizontal="center"/>
    </xf>
    <xf numFmtId="0" fontId="30" fillId="35" borderId="9" xfId="5" applyFont="1" applyFill="1" applyBorder="1" applyAlignment="1">
      <alignment horizontal="center"/>
    </xf>
    <xf numFmtId="0" fontId="30" fillId="35" borderId="2" xfId="5" applyFont="1" applyFill="1" applyBorder="1" applyAlignment="1">
      <alignment horizontal="center"/>
    </xf>
    <xf numFmtId="0" fontId="30" fillId="35" borderId="7" xfId="5" applyFont="1" applyFill="1" applyBorder="1" applyAlignment="1">
      <alignment horizontal="center"/>
    </xf>
    <xf numFmtId="0" fontId="30" fillId="35" borderId="8" xfId="5" applyFont="1" applyFill="1" applyBorder="1" applyAlignment="1">
      <alignment horizontal="center"/>
    </xf>
    <xf numFmtId="0" fontId="30" fillId="35" borderId="10" xfId="5" applyFont="1" applyFill="1" applyBorder="1" applyAlignment="1">
      <alignment horizontal="center"/>
    </xf>
    <xf numFmtId="0" fontId="40" fillId="36" borderId="11" xfId="5" applyFont="1" applyFill="1" applyBorder="1" applyAlignment="1">
      <alignment horizontal="center"/>
    </xf>
    <xf numFmtId="0" fontId="40" fillId="36" borderId="2" xfId="5" applyFont="1" applyFill="1" applyBorder="1" applyAlignment="1">
      <alignment horizontal="center"/>
    </xf>
    <xf numFmtId="0" fontId="40" fillId="36" borderId="7" xfId="5" applyFont="1" applyFill="1" applyBorder="1" applyAlignment="1">
      <alignment horizontal="center"/>
    </xf>
    <xf numFmtId="0" fontId="30" fillId="36" borderId="6" xfId="5" applyFont="1" applyFill="1" applyBorder="1" applyAlignment="1">
      <alignment horizontal="left"/>
    </xf>
    <xf numFmtId="0" fontId="30" fillId="36" borderId="2" xfId="5" applyFont="1" applyFill="1" applyBorder="1" applyAlignment="1">
      <alignment horizontal="left"/>
    </xf>
    <xf numFmtId="0" fontId="30" fillId="36" borderId="7" xfId="5" applyFont="1" applyFill="1" applyBorder="1" applyAlignment="1">
      <alignment horizontal="left"/>
    </xf>
    <xf numFmtId="0" fontId="30" fillId="36" borderId="8" xfId="5" applyFont="1" applyFill="1" applyBorder="1" applyAlignment="1">
      <alignment horizontal="center"/>
    </xf>
    <xf numFmtId="0" fontId="30" fillId="36" borderId="15" xfId="0" applyFont="1" applyFill="1" applyBorder="1" applyAlignment="1">
      <alignment horizontal="center"/>
    </xf>
    <xf numFmtId="0" fontId="30" fillId="36" borderId="11" xfId="0" applyFont="1" applyFill="1" applyBorder="1" applyAlignment="1">
      <alignment horizontal="center"/>
    </xf>
    <xf numFmtId="0" fontId="30" fillId="36" borderId="12" xfId="0" applyFont="1" applyFill="1" applyBorder="1" applyAlignment="1">
      <alignment horizontal="center"/>
    </xf>
    <xf numFmtId="0" fontId="30" fillId="36" borderId="13" xfId="0" applyFont="1" applyFill="1" applyBorder="1" applyAlignment="1">
      <alignment horizontal="center"/>
    </xf>
    <xf numFmtId="0" fontId="30" fillId="36" borderId="0" xfId="0" applyFont="1" applyFill="1" applyAlignment="1">
      <alignment horizontal="center"/>
    </xf>
    <xf numFmtId="0" fontId="30" fillId="36" borderId="14" xfId="0" applyFont="1" applyFill="1" applyBorder="1" applyAlignment="1">
      <alignment horizontal="center"/>
    </xf>
    <xf numFmtId="0" fontId="30" fillId="36" borderId="9" xfId="0" applyFont="1" applyFill="1" applyBorder="1" applyAlignment="1">
      <alignment horizontal="center"/>
    </xf>
    <xf numFmtId="0" fontId="30" fillId="36" borderId="1" xfId="0" applyFont="1" applyFill="1" applyBorder="1" applyAlignment="1">
      <alignment horizontal="center"/>
    </xf>
    <xf numFmtId="0" fontId="30" fillId="36" borderId="10" xfId="0" applyFont="1" applyFill="1" applyBorder="1" applyAlignment="1">
      <alignment horizontal="center"/>
    </xf>
    <xf numFmtId="0" fontId="72" fillId="35" borderId="2" xfId="5" applyFont="1" applyFill="1" applyBorder="1" applyAlignment="1">
      <alignment horizontal="center"/>
    </xf>
    <xf numFmtId="0" fontId="72" fillId="35" borderId="2" xfId="5" applyFont="1" applyFill="1" applyBorder="1"/>
    <xf numFmtId="37" fontId="72" fillId="35" borderId="2" xfId="5" applyNumberFormat="1" applyFont="1" applyFill="1" applyBorder="1" applyAlignment="1">
      <alignment horizontal="center"/>
    </xf>
    <xf numFmtId="37" fontId="72" fillId="35" borderId="2" xfId="5" quotePrefix="1" applyNumberFormat="1" applyFont="1" applyFill="1" applyBorder="1" applyAlignment="1">
      <alignment horizontal="center"/>
    </xf>
    <xf numFmtId="0" fontId="3" fillId="34" borderId="3" xfId="5" applyFont="1" applyFill="1" applyBorder="1" applyAlignment="1">
      <alignment horizontal="center"/>
    </xf>
    <xf numFmtId="0" fontId="3" fillId="34" borderId="5" xfId="5" applyFont="1" applyFill="1" applyBorder="1" applyAlignment="1">
      <alignment horizontal="center"/>
    </xf>
    <xf numFmtId="0" fontId="3" fillId="32" borderId="3" xfId="5" quotePrefix="1" applyFont="1" applyFill="1" applyBorder="1" applyAlignment="1">
      <alignment horizontal="center"/>
    </xf>
    <xf numFmtId="0" fontId="3" fillId="32" borderId="4" xfId="5" quotePrefix="1" applyFont="1" applyFill="1" applyBorder="1" applyAlignment="1">
      <alignment horizontal="center"/>
    </xf>
    <xf numFmtId="0" fontId="3" fillId="32" borderId="5" xfId="5"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68" fillId="36" borderId="15" xfId="5" applyFont="1" applyFill="1" applyBorder="1" applyAlignment="1">
      <alignment horizontal="center"/>
    </xf>
    <xf numFmtId="0" fontId="68" fillId="36" borderId="12" xfId="5" applyFont="1" applyFill="1" applyBorder="1" applyAlignment="1">
      <alignment horizontal="center"/>
    </xf>
    <xf numFmtId="0" fontId="68" fillId="36" borderId="3" xfId="5" applyFont="1" applyFill="1" applyBorder="1" applyAlignment="1">
      <alignment horizontal="center"/>
    </xf>
    <xf numFmtId="0" fontId="68" fillId="36" borderId="13" xfId="5" applyFont="1" applyFill="1" applyBorder="1" applyAlignment="1">
      <alignment horizontal="center"/>
    </xf>
    <xf numFmtId="0" fontId="68" fillId="36" borderId="14" xfId="5" applyFont="1" applyFill="1" applyBorder="1" applyAlignment="1">
      <alignment horizontal="center"/>
    </xf>
    <xf numFmtId="0" fontId="68" fillId="36" borderId="4" xfId="5" applyFont="1" applyFill="1" applyBorder="1" applyAlignment="1">
      <alignment horizontal="center"/>
    </xf>
    <xf numFmtId="0" fontId="68" fillId="36" borderId="13" xfId="5" applyFont="1" applyFill="1" applyBorder="1"/>
    <xf numFmtId="0" fontId="68" fillId="36" borderId="9" xfId="5" applyFont="1" applyFill="1" applyBorder="1"/>
    <xf numFmtId="0" fontId="68" fillId="36" borderId="10" xfId="5" applyFont="1" applyFill="1" applyBorder="1" applyAlignment="1">
      <alignment horizontal="center"/>
    </xf>
    <xf numFmtId="0" fontId="68" fillId="36" borderId="5" xfId="5" applyFont="1" applyFill="1" applyBorder="1" applyAlignment="1">
      <alignment horizontal="center"/>
    </xf>
    <xf numFmtId="37" fontId="68" fillId="36" borderId="5" xfId="5" applyNumberFormat="1" applyFont="1" applyFill="1" applyBorder="1" applyAlignment="1">
      <alignment horizontal="center"/>
    </xf>
    <xf numFmtId="0" fontId="3" fillId="34" borderId="4" xfId="5" applyFont="1" applyFill="1" applyBorder="1" applyAlignment="1">
      <alignment horizontal="center"/>
    </xf>
    <xf numFmtId="0" fontId="1" fillId="34" borderId="4" xfId="5" applyFont="1" applyFill="1" applyBorder="1" applyAlignment="1">
      <alignment horizontal="center"/>
    </xf>
    <xf numFmtId="37" fontId="3" fillId="34" borderId="5" xfId="5" applyNumberFormat="1" applyFont="1" applyFill="1" applyBorder="1" applyAlignment="1">
      <alignment horizontal="center"/>
    </xf>
    <xf numFmtId="37" fontId="72" fillId="3" borderId="6" xfId="5" applyNumberFormat="1" applyFont="1" applyFill="1" applyBorder="1" applyAlignment="1">
      <alignment horizontal="center"/>
    </xf>
    <xf numFmtId="37" fontId="72" fillId="3" borderId="7" xfId="5" applyNumberFormat="1" applyFont="1" applyFill="1" applyBorder="1" applyAlignment="1">
      <alignment horizontal="center"/>
    </xf>
    <xf numFmtId="37" fontId="72" fillId="3" borderId="8" xfId="5" applyNumberFormat="1" applyFont="1" applyFill="1" applyBorder="1" applyAlignment="1">
      <alignment horizontal="center"/>
    </xf>
    <xf numFmtId="0" fontId="30" fillId="3" borderId="6" xfId="5" applyFont="1" applyFill="1" applyBorder="1" applyAlignment="1">
      <alignment horizontal="center" vertical="center"/>
    </xf>
    <xf numFmtId="0" fontId="52" fillId="20" borderId="0" xfId="5" applyFont="1" applyFill="1" applyAlignment="1">
      <alignment horizontal="center"/>
    </xf>
    <xf numFmtId="0" fontId="52" fillId="20" borderId="1" xfId="5" applyFont="1" applyFill="1" applyBorder="1" applyAlignment="1">
      <alignment horizontal="center"/>
    </xf>
    <xf numFmtId="0" fontId="75" fillId="20" borderId="1" xfId="5" applyFont="1" applyFill="1" applyBorder="1" applyAlignment="1">
      <alignment horizontal="center"/>
    </xf>
    <xf numFmtId="0" fontId="20" fillId="20" borderId="1" xfId="5" quotePrefix="1" applyFont="1" applyFill="1" applyBorder="1" applyAlignment="1">
      <alignment horizontal="center"/>
    </xf>
    <xf numFmtId="0" fontId="20" fillId="20" borderId="6" xfId="5" applyFont="1" applyFill="1" applyBorder="1" applyAlignment="1">
      <alignment horizontal="center"/>
    </xf>
    <xf numFmtId="0" fontId="20" fillId="20" borderId="2" xfId="5" applyFont="1" applyFill="1" applyBorder="1" applyAlignment="1">
      <alignment horizontal="center"/>
    </xf>
    <xf numFmtId="0" fontId="20" fillId="20" borderId="7" xfId="5" applyFont="1" applyFill="1" applyBorder="1" applyAlignment="1">
      <alignment horizontal="center"/>
    </xf>
    <xf numFmtId="167" fontId="50" fillId="0" borderId="0" xfId="5" quotePrefix="1" applyNumberFormat="1" applyFont="1" applyAlignment="1">
      <alignment horizontal="center"/>
    </xf>
    <xf numFmtId="0" fontId="76" fillId="0" borderId="0" xfId="0" applyFont="1"/>
    <xf numFmtId="0" fontId="41" fillId="0" borderId="1" xfId="0" applyFont="1" applyBorder="1"/>
    <xf numFmtId="37" fontId="1" fillId="0" borderId="0" xfId="0" applyNumberFormat="1" applyFont="1" applyAlignment="1">
      <alignment horizontal="center"/>
    </xf>
    <xf numFmtId="177" fontId="30" fillId="3" borderId="0" xfId="5" applyNumberFormat="1" applyFont="1" applyFill="1" applyAlignment="1">
      <alignment horizontal="center"/>
    </xf>
    <xf numFmtId="3" fontId="15" fillId="38" borderId="8" xfId="0" applyNumberFormat="1" applyFont="1" applyFill="1" applyBorder="1" applyAlignment="1">
      <alignment horizontal="center"/>
    </xf>
    <xf numFmtId="0" fontId="0" fillId="0" borderId="14" xfId="0" applyBorder="1"/>
    <xf numFmtId="3" fontId="15" fillId="37" borderId="8" xfId="0" applyNumberFormat="1" applyFont="1" applyFill="1" applyBorder="1" applyAlignment="1">
      <alignment horizontal="center"/>
    </xf>
    <xf numFmtId="0" fontId="1" fillId="0" borderId="14" xfId="0" applyFont="1" applyBorder="1"/>
    <xf numFmtId="0" fontId="3" fillId="0" borderId="0" xfId="5" applyFont="1" applyAlignment="1">
      <alignment horizontal="left" indent="1"/>
    </xf>
    <xf numFmtId="0" fontId="1" fillId="0" borderId="0" xfId="5" quotePrefix="1" applyFont="1" applyAlignment="1">
      <alignment horizontal="left" indent="1"/>
    </xf>
    <xf numFmtId="168" fontId="3" fillId="0" borderId="0" xfId="14" applyNumberFormat="1" applyFont="1" applyAlignment="1">
      <alignment horizontal="center"/>
    </xf>
    <xf numFmtId="37" fontId="38" fillId="0" borderId="0" xfId="0" applyNumberFormat="1" applyFont="1"/>
    <xf numFmtId="172" fontId="41" fillId="0" borderId="1" xfId="0" applyNumberFormat="1" applyFont="1" applyBorder="1" applyAlignment="1">
      <alignment horizontal="right" vertical="center"/>
    </xf>
    <xf numFmtId="172" fontId="41" fillId="0" borderId="1" xfId="0" applyNumberFormat="1" applyFont="1" applyBorder="1" applyAlignment="1">
      <alignment horizontal="left" vertical="center"/>
    </xf>
    <xf numFmtId="0" fontId="27" fillId="18"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22" borderId="10" xfId="0" applyNumberFormat="1" applyFill="1" applyBorder="1" applyAlignment="1">
      <alignment horizontal="center"/>
    </xf>
    <xf numFmtId="0" fontId="0" fillId="22" borderId="10" xfId="0" applyFill="1" applyBorder="1" applyAlignment="1">
      <alignment horizontal="center"/>
    </xf>
    <xf numFmtId="38" fontId="1" fillId="22" borderId="14" xfId="0" applyNumberFormat="1" applyFont="1" applyFill="1" applyBorder="1" applyAlignment="1">
      <alignment horizontal="center"/>
    </xf>
    <xf numFmtId="38" fontId="0" fillId="22" borderId="14" xfId="0" applyNumberFormat="1" applyFill="1" applyBorder="1" applyAlignment="1">
      <alignment horizontal="center"/>
    </xf>
    <xf numFmtId="38" fontId="3" fillId="22" borderId="6" xfId="5" applyNumberFormat="1" applyFont="1" applyFill="1" applyBorder="1" applyAlignment="1">
      <alignment horizontal="center"/>
    </xf>
    <xf numFmtId="38" fontId="3" fillId="22" borderId="2" xfId="5" applyNumberFormat="1" applyFont="1" applyFill="1" applyBorder="1" applyAlignment="1">
      <alignment horizontal="center"/>
    </xf>
    <xf numFmtId="38" fontId="3" fillId="22" borderId="7" xfId="5" applyNumberFormat="1" applyFont="1" applyFill="1" applyBorder="1" applyAlignment="1">
      <alignment horizontal="center"/>
    </xf>
    <xf numFmtId="38" fontId="3" fillId="22" borderId="8" xfId="5" applyNumberFormat="1" applyFont="1" applyFill="1" applyBorder="1" applyAlignment="1">
      <alignment horizontal="center"/>
    </xf>
    <xf numFmtId="177" fontId="75" fillId="0" borderId="0" xfId="5" applyNumberFormat="1" applyFont="1"/>
    <xf numFmtId="0" fontId="77" fillId="39" borderId="5" xfId="5" applyFont="1" applyFill="1" applyBorder="1" applyAlignment="1">
      <alignment horizontal="center"/>
    </xf>
    <xf numFmtId="43" fontId="68" fillId="0" borderId="8" xfId="11" applyFont="1" applyBorder="1"/>
    <xf numFmtId="43" fontId="68" fillId="0" borderId="3" xfId="11" applyFont="1" applyBorder="1"/>
    <xf numFmtId="43" fontId="68" fillId="0" borderId="4" xfId="11" applyFont="1" applyBorder="1"/>
    <xf numFmtId="43" fontId="68" fillId="0" borderId="5" xfId="11" applyFont="1" applyBorder="1"/>
    <xf numFmtId="0" fontId="77" fillId="11" borderId="3" xfId="5" applyFont="1" applyFill="1" applyBorder="1" applyAlignment="1">
      <alignment horizontal="center"/>
    </xf>
    <xf numFmtId="0" fontId="77" fillId="11" borderId="4" xfId="5" applyFont="1" applyFill="1" applyBorder="1" applyAlignment="1">
      <alignment horizontal="center"/>
    </xf>
    <xf numFmtId="0" fontId="77" fillId="11" borderId="5" xfId="5" applyFont="1" applyFill="1" applyBorder="1" applyAlignment="1">
      <alignment horizontal="center"/>
    </xf>
    <xf numFmtId="40" fontId="68" fillId="0" borderId="0" xfId="5" applyNumberFormat="1" applyFont="1"/>
    <xf numFmtId="0" fontId="36" fillId="22" borderId="14" xfId="0" applyFont="1" applyFill="1" applyBorder="1" applyAlignment="1">
      <alignment horizontal="center"/>
    </xf>
    <xf numFmtId="0" fontId="36" fillId="0" borderId="13" xfId="0" applyFont="1" applyBorder="1" applyAlignment="1">
      <alignment horizontal="center"/>
    </xf>
    <xf numFmtId="0" fontId="1" fillId="23" borderId="6" xfId="0" applyFont="1" applyFill="1" applyBorder="1" applyAlignment="1">
      <alignment horizontal="center"/>
    </xf>
    <xf numFmtId="38" fontId="0" fillId="23" borderId="7" xfId="0" applyNumberFormat="1" applyFill="1" applyBorder="1" applyAlignment="1">
      <alignment horizontal="center"/>
    </xf>
    <xf numFmtId="0" fontId="1" fillId="34" borderId="2" xfId="5" applyFont="1" applyFill="1" applyBorder="1" applyAlignment="1">
      <alignment horizontal="center"/>
    </xf>
    <xf numFmtId="37" fontId="1" fillId="40" borderId="6" xfId="5" applyNumberFormat="1" applyFont="1" applyFill="1" applyBorder="1" applyAlignment="1">
      <alignment horizontal="right" vertical="center" indent="1"/>
    </xf>
    <xf numFmtId="0" fontId="1" fillId="40" borderId="15" xfId="5" applyFont="1" applyFill="1" applyBorder="1" applyAlignment="1">
      <alignment vertical="center"/>
    </xf>
    <xf numFmtId="0" fontId="3" fillId="40" borderId="11" xfId="5" applyFont="1" applyFill="1" applyBorder="1" applyAlignment="1">
      <alignment vertical="center"/>
    </xf>
    <xf numFmtId="168" fontId="3" fillId="0" borderId="12" xfId="14" applyNumberFormat="1" applyFont="1" applyBorder="1" applyAlignment="1">
      <alignment horizontal="right" vertical="center"/>
    </xf>
    <xf numFmtId="0" fontId="1" fillId="40" borderId="9" xfId="5" applyFont="1" applyFill="1" applyBorder="1" applyAlignment="1">
      <alignment vertical="center"/>
    </xf>
    <xf numFmtId="0" fontId="3" fillId="40" borderId="1" xfId="5" applyFont="1" applyFill="1" applyBorder="1" applyAlignment="1">
      <alignment vertical="center"/>
    </xf>
    <xf numFmtId="168" fontId="3" fillId="0" borderId="10" xfId="14" applyNumberFormat="1" applyFont="1" applyBorder="1" applyAlignment="1">
      <alignment horizontal="right" vertical="center"/>
    </xf>
    <xf numFmtId="0" fontId="3" fillId="0" borderId="0" xfId="5" applyFont="1" applyAlignment="1">
      <alignment vertical="center"/>
    </xf>
    <xf numFmtId="0" fontId="2" fillId="0" borderId="0" xfId="5" applyAlignment="1">
      <alignment vertical="center"/>
    </xf>
    <xf numFmtId="0" fontId="1" fillId="0" borderId="0" xfId="5" applyFont="1" applyAlignment="1">
      <alignment vertical="center"/>
    </xf>
    <xf numFmtId="173" fontId="1" fillId="0" borderId="0" xfId="11" applyNumberFormat="1" applyFont="1" applyAlignment="1">
      <alignment vertical="center"/>
    </xf>
    <xf numFmtId="173" fontId="1" fillId="0" borderId="0" xfId="11" applyNumberFormat="1" applyFont="1" applyFill="1" applyBorder="1" applyAlignment="1">
      <alignment vertical="center"/>
    </xf>
    <xf numFmtId="0" fontId="1" fillId="0" borderId="0" xfId="5" quotePrefix="1" applyFont="1" applyAlignment="1">
      <alignment horizontal="left" vertical="center" indent="1"/>
    </xf>
    <xf numFmtId="174" fontId="37" fillId="0" borderId="0" xfId="0" applyNumberFormat="1" applyFont="1" applyAlignment="1">
      <alignment horizontal="center"/>
    </xf>
    <xf numFmtId="0" fontId="77" fillId="41" borderId="4" xfId="5" applyFont="1" applyFill="1" applyBorder="1" applyAlignment="1">
      <alignment horizontal="center"/>
    </xf>
    <xf numFmtId="0" fontId="77" fillId="41" borderId="5" xfId="5" applyFont="1" applyFill="1" applyBorder="1" applyAlignment="1">
      <alignment horizontal="center"/>
    </xf>
    <xf numFmtId="0" fontId="77" fillId="42" borderId="4" xfId="5" applyFont="1" applyFill="1" applyBorder="1" applyAlignment="1">
      <alignment horizontal="center"/>
    </xf>
    <xf numFmtId="0" fontId="77" fillId="42" borderId="5" xfId="5" applyFont="1" applyFill="1" applyBorder="1" applyAlignment="1">
      <alignment horizontal="center"/>
    </xf>
    <xf numFmtId="0" fontId="72" fillId="16" borderId="6" xfId="5" applyFont="1" applyFill="1" applyBorder="1" applyAlignment="1">
      <alignment horizontal="center"/>
    </xf>
    <xf numFmtId="37" fontId="72" fillId="3" borderId="8" xfId="5" quotePrefix="1" applyNumberFormat="1" applyFont="1" applyFill="1" applyBorder="1" applyAlignment="1">
      <alignment horizontal="center"/>
    </xf>
    <xf numFmtId="0" fontId="30" fillId="0" borderId="0" xfId="3" applyFont="1" applyAlignment="1">
      <alignment horizontal="center"/>
    </xf>
    <xf numFmtId="0" fontId="30" fillId="0" borderId="0" xfId="3" applyFont="1"/>
    <xf numFmtId="0" fontId="30" fillId="0" borderId="0" xfId="10" applyFont="1" applyAlignment="1">
      <alignment horizontal="center"/>
    </xf>
    <xf numFmtId="0" fontId="30" fillId="0" borderId="0" xfId="3" applyFont="1" applyAlignment="1">
      <alignment horizontal="left"/>
    </xf>
    <xf numFmtId="0" fontId="30" fillId="0" borderId="0" xfId="7" applyFont="1"/>
    <xf numFmtId="0" fontId="78" fillId="9" borderId="0" xfId="0" applyFont="1" applyFill="1" applyAlignment="1">
      <alignment horizontal="center"/>
    </xf>
    <xf numFmtId="164" fontId="63" fillId="21" borderId="0" xfId="3" applyNumberFormat="1" applyFont="1" applyFill="1" applyAlignment="1">
      <alignment horizontal="center"/>
    </xf>
    <xf numFmtId="0" fontId="78" fillId="21" borderId="0" xfId="0" applyFont="1" applyFill="1" applyAlignment="1">
      <alignment horizontal="center"/>
    </xf>
    <xf numFmtId="0" fontId="79" fillId="9" borderId="0" xfId="0" applyFont="1" applyFill="1" applyAlignment="1">
      <alignment horizontal="center"/>
    </xf>
    <xf numFmtId="0" fontId="79" fillId="21" borderId="0" xfId="0" applyFont="1" applyFill="1" applyAlignment="1">
      <alignment horizontal="center"/>
    </xf>
    <xf numFmtId="164" fontId="78" fillId="9" borderId="0" xfId="3" applyNumberFormat="1" applyFont="1" applyFill="1" applyAlignment="1">
      <alignment horizontal="center"/>
    </xf>
    <xf numFmtId="0" fontId="79" fillId="9" borderId="0" xfId="3" applyFont="1" applyFill="1" applyAlignment="1">
      <alignment horizontal="center"/>
    </xf>
    <xf numFmtId="0" fontId="78" fillId="9" borderId="0" xfId="3" applyFont="1" applyFill="1" applyAlignment="1">
      <alignment horizontal="center"/>
    </xf>
    <xf numFmtId="164" fontId="78" fillId="21" borderId="0" xfId="3" applyNumberFormat="1" applyFont="1" applyFill="1" applyAlignment="1">
      <alignment horizontal="center"/>
    </xf>
    <xf numFmtId="0" fontId="79" fillId="21" borderId="0" xfId="3" applyFont="1" applyFill="1" applyAlignment="1">
      <alignment horizontal="center"/>
    </xf>
    <xf numFmtId="0" fontId="78" fillId="21" borderId="0" xfId="3" applyFont="1" applyFill="1" applyAlignment="1">
      <alignment horizontal="center"/>
    </xf>
    <xf numFmtId="0" fontId="30" fillId="0" borderId="0" xfId="8" applyFont="1" applyAlignment="1">
      <alignment horizontal="center" vertical="center"/>
    </xf>
    <xf numFmtId="0" fontId="30" fillId="0" borderId="0" xfId="8" applyFont="1" applyAlignment="1">
      <alignment vertical="center"/>
    </xf>
    <xf numFmtId="1" fontId="30" fillId="0" borderId="0" xfId="8" applyNumberFormat="1" applyFont="1" applyAlignment="1">
      <alignment horizontal="center" vertical="center"/>
    </xf>
    <xf numFmtId="0" fontId="30" fillId="0" borderId="0" xfId="10" applyFont="1" applyAlignment="1">
      <alignment horizontal="left"/>
    </xf>
    <xf numFmtId="0" fontId="30" fillId="0" borderId="0" xfId="8" applyFont="1" applyAlignment="1">
      <alignment horizontal="center"/>
    </xf>
    <xf numFmtId="0" fontId="30" fillId="0" borderId="0" xfId="9" applyFont="1"/>
    <xf numFmtId="0" fontId="38" fillId="27" borderId="8" xfId="0" quotePrefix="1" applyFont="1" applyFill="1" applyBorder="1" applyAlignment="1">
      <alignment horizontal="center" vertical="center" wrapText="1"/>
    </xf>
    <xf numFmtId="0" fontId="40" fillId="36" borderId="15" xfId="5" applyFont="1" applyFill="1" applyBorder="1"/>
    <xf numFmtId="0" fontId="40" fillId="36" borderId="11" xfId="5" applyFont="1" applyFill="1" applyBorder="1"/>
    <xf numFmtId="0" fontId="30" fillId="35" borderId="11" xfId="5" applyFont="1" applyFill="1" applyBorder="1" applyAlignment="1">
      <alignment horizontal="center"/>
    </xf>
    <xf numFmtId="0" fontId="30" fillId="35" borderId="12" xfId="5" applyFont="1" applyFill="1" applyBorder="1" applyAlignment="1">
      <alignment horizontal="center"/>
    </xf>
    <xf numFmtId="0" fontId="30" fillId="35" borderId="1" xfId="5" applyFont="1" applyFill="1" applyBorder="1" applyAlignment="1">
      <alignment horizontal="center"/>
    </xf>
    <xf numFmtId="0" fontId="72" fillId="35" borderId="6" xfId="5" applyFont="1" applyFill="1" applyBorder="1" applyAlignment="1">
      <alignment horizontal="center"/>
    </xf>
    <xf numFmtId="37" fontId="72" fillId="35" borderId="7" xfId="5" quotePrefix="1" applyNumberFormat="1" applyFont="1" applyFill="1" applyBorder="1" applyAlignment="1">
      <alignment horizontal="center"/>
    </xf>
    <xf numFmtId="37" fontId="72" fillId="35" borderId="6" xfId="5" quotePrefix="1" applyNumberFormat="1" applyFont="1" applyFill="1" applyBorder="1" applyAlignment="1">
      <alignment horizontal="center"/>
    </xf>
    <xf numFmtId="37" fontId="72" fillId="35" borderId="7" xfId="5" applyNumberFormat="1" applyFont="1" applyFill="1" applyBorder="1" applyAlignment="1">
      <alignment horizontal="center"/>
    </xf>
    <xf numFmtId="0" fontId="39" fillId="0" borderId="0" xfId="5" applyFont="1" applyAlignment="1">
      <alignment horizontal="center"/>
    </xf>
    <xf numFmtId="0" fontId="39" fillId="0" borderId="9" xfId="5" applyFont="1" applyBorder="1" applyAlignment="1">
      <alignment horizontal="center"/>
    </xf>
    <xf numFmtId="0" fontId="39" fillId="0" borderId="0" xfId="5" applyFont="1"/>
    <xf numFmtId="177" fontId="30" fillId="0" borderId="0" xfId="5" applyNumberFormat="1" applyFont="1" applyAlignment="1">
      <alignment horizontal="center"/>
    </xf>
    <xf numFmtId="0" fontId="1" fillId="0" borderId="0" xfId="5" applyFont="1"/>
    <xf numFmtId="16" fontId="77" fillId="41" borderId="3" xfId="5" applyNumberFormat="1" applyFont="1" applyFill="1" applyBorder="1" applyAlignment="1">
      <alignment horizontal="center"/>
    </xf>
    <xf numFmtId="16" fontId="0" fillId="22" borderId="0" xfId="0" applyNumberFormat="1" applyFill="1" applyAlignment="1">
      <alignment horizontal="center"/>
    </xf>
    <xf numFmtId="40" fontId="1" fillId="0" borderId="0" xfId="5" applyNumberFormat="1" applyFont="1" applyAlignment="1">
      <alignment horizontal="center"/>
    </xf>
    <xf numFmtId="37" fontId="15" fillId="22" borderId="7" xfId="5" applyNumberFormat="1" applyFont="1" applyFill="1" applyBorder="1" applyAlignment="1">
      <alignment horizontal="center" vertical="center"/>
    </xf>
    <xf numFmtId="0" fontId="68" fillId="43" borderId="9" xfId="5" applyFont="1" applyFill="1" applyBorder="1" applyAlignment="1">
      <alignment horizontal="center"/>
    </xf>
    <xf numFmtId="0" fontId="68" fillId="43" borderId="1" xfId="5" applyFont="1" applyFill="1" applyBorder="1"/>
    <xf numFmtId="39" fontId="68" fillId="43" borderId="1" xfId="5" applyNumberFormat="1" applyFont="1" applyFill="1" applyBorder="1" applyAlignment="1">
      <alignment horizontal="center"/>
    </xf>
    <xf numFmtId="39" fontId="68" fillId="43" borderId="10" xfId="5" applyNumberFormat="1" applyFont="1" applyFill="1" applyBorder="1" applyAlignment="1">
      <alignment horizontal="center"/>
    </xf>
    <xf numFmtId="0" fontId="68" fillId="43" borderId="15" xfId="5" applyFont="1" applyFill="1" applyBorder="1" applyAlignment="1">
      <alignment horizontal="center"/>
    </xf>
    <xf numFmtId="0" fontId="68" fillId="43" borderId="11" xfId="5" applyFont="1" applyFill="1" applyBorder="1"/>
    <xf numFmtId="39" fontId="68" fillId="43" borderId="11" xfId="5" applyNumberFormat="1" applyFont="1" applyFill="1" applyBorder="1" applyAlignment="1">
      <alignment horizontal="center"/>
    </xf>
    <xf numFmtId="39" fontId="68" fillId="43" borderId="12" xfId="5" applyNumberFormat="1" applyFont="1" applyFill="1" applyBorder="1" applyAlignment="1">
      <alignment horizontal="center"/>
    </xf>
    <xf numFmtId="0" fontId="68" fillId="44" borderId="6" xfId="5" applyFont="1" applyFill="1" applyBorder="1" applyAlignment="1">
      <alignment horizontal="center"/>
    </xf>
    <xf numFmtId="0" fontId="68" fillId="44" borderId="2" xfId="5" applyFont="1" applyFill="1" applyBorder="1"/>
    <xf numFmtId="39" fontId="68" fillId="44" borderId="2" xfId="5" applyNumberFormat="1" applyFont="1" applyFill="1" applyBorder="1" applyAlignment="1">
      <alignment horizontal="center"/>
    </xf>
    <xf numFmtId="39" fontId="68" fillId="44" borderId="7" xfId="5" applyNumberFormat="1" applyFont="1" applyFill="1" applyBorder="1" applyAlignment="1">
      <alignment horizontal="center"/>
    </xf>
    <xf numFmtId="0" fontId="68" fillId="45" borderId="13" xfId="5" applyFont="1" applyFill="1" applyBorder="1" applyAlignment="1">
      <alignment horizontal="center"/>
    </xf>
    <xf numFmtId="0" fontId="68" fillId="45" borderId="0" xfId="5" applyFont="1" applyFill="1"/>
    <xf numFmtId="39" fontId="68" fillId="45" borderId="0" xfId="5" applyNumberFormat="1" applyFont="1" applyFill="1" applyAlignment="1">
      <alignment horizontal="center"/>
    </xf>
    <xf numFmtId="39" fontId="68" fillId="45" borderId="14" xfId="5" applyNumberFormat="1" applyFont="1" applyFill="1" applyBorder="1" applyAlignment="1">
      <alignment horizontal="center"/>
    </xf>
    <xf numFmtId="0" fontId="68" fillId="45" borderId="9" xfId="5" applyFont="1" applyFill="1" applyBorder="1" applyAlignment="1">
      <alignment horizontal="center"/>
    </xf>
    <xf numFmtId="0" fontId="68" fillId="45" borderId="1" xfId="5" applyFont="1" applyFill="1" applyBorder="1"/>
    <xf numFmtId="39" fontId="68" fillId="45" borderId="1" xfId="5" applyNumberFormat="1" applyFont="1" applyFill="1" applyBorder="1" applyAlignment="1">
      <alignment horizontal="center"/>
    </xf>
    <xf numFmtId="39" fontId="68" fillId="45" borderId="10" xfId="5" applyNumberFormat="1" applyFont="1" applyFill="1" applyBorder="1" applyAlignment="1">
      <alignment horizontal="center"/>
    </xf>
    <xf numFmtId="0" fontId="68" fillId="46" borderId="15" xfId="5" applyFont="1" applyFill="1" applyBorder="1" applyAlignment="1">
      <alignment horizontal="center"/>
    </xf>
    <xf numFmtId="0" fontId="68" fillId="46" borderId="11" xfId="5" applyFont="1" applyFill="1" applyBorder="1"/>
    <xf numFmtId="39" fontId="68" fillId="46" borderId="11" xfId="5" applyNumberFormat="1" applyFont="1" applyFill="1" applyBorder="1" applyAlignment="1">
      <alignment horizontal="center"/>
    </xf>
    <xf numFmtId="39" fontId="68" fillId="46" borderId="12" xfId="5" applyNumberFormat="1" applyFont="1" applyFill="1" applyBorder="1" applyAlignment="1">
      <alignment horizontal="center"/>
    </xf>
    <xf numFmtId="0" fontId="68" fillId="46" borderId="13" xfId="5" applyFont="1" applyFill="1" applyBorder="1" applyAlignment="1">
      <alignment horizontal="center"/>
    </xf>
    <xf numFmtId="0" fontId="68" fillId="46" borderId="0" xfId="5" applyFont="1" applyFill="1"/>
    <xf numFmtId="39" fontId="68" fillId="46" borderId="0" xfId="5" applyNumberFormat="1" applyFont="1" applyFill="1" applyAlignment="1">
      <alignment horizontal="center"/>
    </xf>
    <xf numFmtId="39" fontId="68" fillId="46" borderId="14" xfId="5" applyNumberFormat="1" applyFont="1" applyFill="1" applyBorder="1" applyAlignment="1">
      <alignment horizontal="center"/>
    </xf>
    <xf numFmtId="37" fontId="68" fillId="36" borderId="4" xfId="5" applyNumberFormat="1" applyFont="1" applyFill="1" applyBorder="1" applyAlignment="1">
      <alignment horizontal="center"/>
    </xf>
    <xf numFmtId="16" fontId="77" fillId="42" borderId="3" xfId="5" applyNumberFormat="1" applyFont="1" applyFill="1" applyBorder="1" applyAlignment="1">
      <alignment horizontal="center"/>
    </xf>
    <xf numFmtId="0" fontId="65" fillId="48" borderId="0" xfId="0" applyFont="1" applyFill="1" applyAlignment="1">
      <alignment vertical="center" wrapText="1"/>
    </xf>
    <xf numFmtId="0" fontId="30" fillId="0" borderId="0" xfId="0" applyFont="1" applyAlignment="1">
      <alignment horizontal="left" vertical="top"/>
    </xf>
    <xf numFmtId="0" fontId="65" fillId="48" borderId="0" xfId="0" applyFont="1" applyFill="1" applyAlignment="1">
      <alignment horizontal="center" vertical="center" wrapText="1"/>
    </xf>
    <xf numFmtId="0" fontId="65" fillId="48" borderId="0" xfId="0" applyFont="1" applyFill="1" applyAlignment="1">
      <alignment horizontal="right" vertical="center" wrapText="1" indent="1"/>
    </xf>
    <xf numFmtId="0" fontId="38" fillId="49" borderId="0" xfId="0" applyFont="1" applyFill="1"/>
    <xf numFmtId="43" fontId="38" fillId="0" borderId="0" xfId="11" applyFont="1"/>
    <xf numFmtId="0" fontId="38" fillId="0" borderId="0" xfId="0" applyFont="1" applyAlignment="1">
      <alignment horizontal="left"/>
    </xf>
    <xf numFmtId="38" fontId="50" fillId="0" borderId="0" xfId="5" quotePrefix="1" applyNumberFormat="1" applyFont="1" applyAlignment="1">
      <alignment horizontal="center"/>
    </xf>
    <xf numFmtId="0" fontId="30" fillId="2" borderId="5" xfId="5" quotePrefix="1" applyFont="1" applyFill="1" applyBorder="1" applyAlignment="1">
      <alignment horizontal="center" vertical="center"/>
    </xf>
    <xf numFmtId="0" fontId="65" fillId="28" borderId="0" xfId="0" applyFont="1" applyFill="1" applyAlignment="1">
      <alignment horizontal="center" vertical="center" wrapText="1"/>
    </xf>
    <xf numFmtId="0" fontId="0" fillId="23" borderId="0" xfId="0" applyFill="1" applyAlignment="1">
      <alignment horizontal="center" vertical="center"/>
    </xf>
    <xf numFmtId="9" fontId="0" fillId="0" borderId="0" xfId="14" applyFont="1"/>
    <xf numFmtId="16" fontId="77" fillId="39" borderId="3" xfId="5" applyNumberFormat="1" applyFont="1" applyFill="1" applyBorder="1" applyAlignment="1">
      <alignment horizontal="center"/>
    </xf>
    <xf numFmtId="0" fontId="11" fillId="0" borderId="0" xfId="5" applyFont="1"/>
    <xf numFmtId="0" fontId="71" fillId="0" borderId="0" xfId="30" applyFont="1" applyAlignment="1">
      <alignment horizontal="left"/>
    </xf>
    <xf numFmtId="0" fontId="81" fillId="0" borderId="0" xfId="30" applyFont="1" applyAlignment="1">
      <alignment horizontal="left"/>
    </xf>
    <xf numFmtId="0" fontId="1" fillId="0" borderId="8" xfId="0" applyFont="1" applyBorder="1" applyAlignment="1">
      <alignment horizontal="center"/>
    </xf>
    <xf numFmtId="3" fontId="1" fillId="0" borderId="8" xfId="0" applyNumberFormat="1" applyFont="1" applyBorder="1"/>
    <xf numFmtId="0" fontId="1" fillId="37" borderId="8" xfId="0" quotePrefix="1" applyFont="1" applyFill="1" applyBorder="1" applyAlignment="1">
      <alignment horizontal="center"/>
    </xf>
    <xf numFmtId="0" fontId="82" fillId="37" borderId="8" xfId="0" applyFont="1" applyFill="1" applyBorder="1"/>
    <xf numFmtId="3" fontId="1" fillId="37" borderId="8" xfId="0" applyNumberFormat="1" applyFont="1" applyFill="1" applyBorder="1" applyAlignment="1">
      <alignment horizontal="center"/>
    </xf>
    <xf numFmtId="3" fontId="1" fillId="0" borderId="8" xfId="0" applyNumberFormat="1" applyFont="1" applyBorder="1" applyAlignment="1">
      <alignment horizontal="left"/>
    </xf>
    <xf numFmtId="0" fontId="1" fillId="12" borderId="0" xfId="0" applyFont="1" applyFill="1" applyAlignment="1">
      <alignment horizontal="left"/>
    </xf>
    <xf numFmtId="13" fontId="68" fillId="0" borderId="0" xfId="14" applyNumberFormat="1" applyFont="1"/>
    <xf numFmtId="0" fontId="30" fillId="3" borderId="6" xfId="5" applyFont="1" applyFill="1" applyBorder="1" applyAlignment="1">
      <alignment vertical="center"/>
    </xf>
    <xf numFmtId="0" fontId="38" fillId="10" borderId="0" xfId="0" applyFont="1" applyFill="1" applyAlignment="1">
      <alignment horizontal="right" indent="1"/>
    </xf>
    <xf numFmtId="9" fontId="30" fillId="0" borderId="0" xfId="14" applyFont="1" applyAlignment="1">
      <alignment horizontal="center"/>
    </xf>
    <xf numFmtId="39" fontId="68" fillId="50" borderId="11" xfId="5" applyNumberFormat="1" applyFont="1" applyFill="1" applyBorder="1" applyAlignment="1">
      <alignment horizontal="center"/>
    </xf>
    <xf numFmtId="39" fontId="68" fillId="50" borderId="0" xfId="5" applyNumberFormat="1" applyFont="1" applyFill="1" applyAlignment="1">
      <alignment horizontal="center"/>
    </xf>
    <xf numFmtId="0" fontId="68" fillId="50" borderId="0" xfId="5" applyFont="1" applyFill="1"/>
    <xf numFmtId="0" fontId="68" fillId="50" borderId="0" xfId="5" applyFont="1" applyFill="1" applyAlignment="1">
      <alignment horizontal="center"/>
    </xf>
    <xf numFmtId="39" fontId="68" fillId="50" borderId="2" xfId="5" applyNumberFormat="1" applyFont="1" applyFill="1" applyBorder="1" applyAlignment="1">
      <alignment horizontal="center"/>
    </xf>
    <xf numFmtId="39" fontId="68" fillId="50" borderId="1" xfId="5" applyNumberFormat="1" applyFont="1" applyFill="1" applyBorder="1" applyAlignment="1">
      <alignment horizontal="center"/>
    </xf>
    <xf numFmtId="0" fontId="68" fillId="47" borderId="15" xfId="5" applyFont="1" applyFill="1" applyBorder="1" applyAlignment="1">
      <alignment horizontal="center"/>
    </xf>
    <xf numFmtId="0" fontId="68" fillId="47" borderId="11" xfId="5" applyFont="1" applyFill="1" applyBorder="1"/>
    <xf numFmtId="39" fontId="68" fillId="47" borderId="11" xfId="5" applyNumberFormat="1" applyFont="1" applyFill="1" applyBorder="1" applyAlignment="1">
      <alignment horizontal="center"/>
    </xf>
    <xf numFmtId="39" fontId="68" fillId="47" borderId="12" xfId="5" applyNumberFormat="1" applyFont="1" applyFill="1" applyBorder="1" applyAlignment="1">
      <alignment horizontal="center"/>
    </xf>
    <xf numFmtId="0" fontId="68" fillId="47" borderId="9" xfId="5" applyFont="1" applyFill="1" applyBorder="1" applyAlignment="1">
      <alignment horizontal="center"/>
    </xf>
    <xf numFmtId="0" fontId="68" fillId="47" borderId="1" xfId="5" applyFont="1" applyFill="1" applyBorder="1"/>
    <xf numFmtId="39" fontId="68" fillId="47" borderId="1" xfId="5" applyNumberFormat="1" applyFont="1" applyFill="1" applyBorder="1" applyAlignment="1">
      <alignment horizontal="center"/>
    </xf>
    <xf numFmtId="39" fontId="68" fillId="47" borderId="10" xfId="5" applyNumberFormat="1" applyFont="1" applyFill="1" applyBorder="1" applyAlignment="1">
      <alignment horizontal="center"/>
    </xf>
    <xf numFmtId="37" fontId="30" fillId="0" borderId="0" xfId="0" applyNumberFormat="1" applyFont="1" applyAlignment="1">
      <alignment horizontal="center"/>
    </xf>
    <xf numFmtId="43" fontId="3" fillId="0" borderId="0" xfId="5" applyNumberFormat="1" applyFont="1" applyAlignment="1">
      <alignment vertical="center"/>
    </xf>
    <xf numFmtId="10" fontId="38" fillId="0" borderId="0" xfId="14" applyNumberFormat="1" applyFont="1"/>
    <xf numFmtId="178" fontId="30" fillId="0" borderId="0" xfId="5" applyNumberFormat="1" applyFont="1"/>
    <xf numFmtId="0" fontId="16" fillId="13" borderId="6" xfId="0" applyFont="1" applyFill="1" applyBorder="1" applyAlignment="1">
      <alignment horizontal="center"/>
    </xf>
    <xf numFmtId="0" fontId="16" fillId="13" borderId="7" xfId="0" applyFont="1" applyFill="1" applyBorder="1" applyAlignment="1">
      <alignment horizontal="center"/>
    </xf>
    <xf numFmtId="1" fontId="1" fillId="16" borderId="8" xfId="0" applyNumberFormat="1" applyFont="1" applyFill="1" applyBorder="1" applyAlignment="1">
      <alignment horizontal="center"/>
    </xf>
    <xf numFmtId="3" fontId="7" fillId="0" borderId="8" xfId="0" applyNumberFormat="1" applyFont="1" applyBorder="1" applyAlignment="1">
      <alignment horizontal="center"/>
    </xf>
    <xf numFmtId="0" fontId="1" fillId="51" borderId="8" xfId="0" applyFont="1" applyFill="1" applyBorder="1" applyAlignment="1">
      <alignment horizontal="center"/>
    </xf>
    <xf numFmtId="3" fontId="1" fillId="51" borderId="8" xfId="0" applyNumberFormat="1" applyFont="1" applyFill="1" applyBorder="1"/>
    <xf numFmtId="1" fontId="1" fillId="51" borderId="8" xfId="0" applyNumberFormat="1" applyFont="1" applyFill="1" applyBorder="1" applyAlignment="1">
      <alignment horizontal="center"/>
    </xf>
    <xf numFmtId="0" fontId="39" fillId="0" borderId="0" xfId="0" applyFont="1" applyAlignment="1">
      <alignment horizontal="right" vertical="center" indent="2"/>
    </xf>
    <xf numFmtId="0" fontId="65" fillId="48" borderId="0" xfId="0" applyFont="1" applyFill="1" applyAlignment="1">
      <alignment horizontal="right" vertical="center" wrapText="1" indent="2"/>
    </xf>
    <xf numFmtId="10" fontId="38" fillId="0" borderId="0" xfId="14" applyNumberFormat="1" applyFont="1" applyAlignment="1">
      <alignment horizontal="right" indent="2"/>
    </xf>
    <xf numFmtId="10" fontId="38" fillId="0" borderId="0" xfId="28" applyNumberFormat="1" applyFont="1"/>
    <xf numFmtId="0" fontId="84" fillId="0" borderId="0" xfId="5" applyFont="1"/>
    <xf numFmtId="0" fontId="84" fillId="0" borderId="0" xfId="5" applyFont="1" applyAlignment="1">
      <alignment horizontal="center"/>
    </xf>
    <xf numFmtId="38" fontId="1" fillId="0" borderId="0" xfId="0" quotePrefix="1" applyNumberFormat="1" applyFont="1" applyAlignment="1">
      <alignment horizontal="center"/>
    </xf>
    <xf numFmtId="171" fontId="1" fillId="0" borderId="0" xfId="0" applyNumberFormat="1" applyFont="1" applyAlignment="1">
      <alignment horizontal="center"/>
    </xf>
    <xf numFmtId="0" fontId="85" fillId="0" borderId="14" xfId="0" applyFont="1" applyBorder="1" applyAlignment="1">
      <alignment horizontal="right"/>
    </xf>
    <xf numFmtId="0" fontId="67" fillId="0" borderId="1" xfId="15" applyFont="1" applyBorder="1" applyAlignment="1">
      <alignment horizontal="left"/>
    </xf>
    <xf numFmtId="177" fontId="30" fillId="0" borderId="0" xfId="5" applyNumberFormat="1" applyFont="1"/>
    <xf numFmtId="165" fontId="46" fillId="0" borderId="0" xfId="15" applyNumberFormat="1"/>
    <xf numFmtId="0" fontId="0" fillId="10" borderId="15" xfId="0" applyFill="1" applyBorder="1" applyAlignment="1">
      <alignment horizontal="left"/>
    </xf>
    <xf numFmtId="16" fontId="77" fillId="39" borderId="4" xfId="5" applyNumberFormat="1" applyFont="1" applyFill="1" applyBorder="1" applyAlignment="1">
      <alignment horizontal="center"/>
    </xf>
    <xf numFmtId="16" fontId="1" fillId="22" borderId="0" xfId="0" applyNumberFormat="1" applyFont="1" applyFill="1" applyAlignment="1">
      <alignment horizontal="center"/>
    </xf>
    <xf numFmtId="0" fontId="65" fillId="49" borderId="0" xfId="0" applyFont="1" applyFill="1" applyAlignment="1">
      <alignment horizontal="center" vertical="center" wrapText="1"/>
    </xf>
    <xf numFmtId="0" fontId="65" fillId="49" borderId="0" xfId="0" applyFont="1" applyFill="1" applyAlignment="1">
      <alignment vertical="center" wrapText="1"/>
    </xf>
    <xf numFmtId="0" fontId="65" fillId="23" borderId="0" xfId="0" applyFont="1" applyFill="1" applyAlignment="1">
      <alignment horizontal="center" vertical="center"/>
    </xf>
    <xf numFmtId="2" fontId="59" fillId="0" borderId="0" xfId="15" quotePrefix="1" applyNumberFormat="1" applyFont="1" applyAlignment="1">
      <alignment horizontal="center"/>
    </xf>
    <xf numFmtId="38" fontId="68" fillId="0" borderId="0" xfId="5" applyNumberFormat="1" applyFont="1"/>
    <xf numFmtId="0" fontId="24" fillId="8" borderId="14" xfId="5" applyFont="1" applyFill="1" applyBorder="1" applyAlignment="1">
      <alignment horizontal="centerContinuous"/>
    </xf>
    <xf numFmtId="0" fontId="3" fillId="32" borderId="4" xfId="5" applyFont="1" applyFill="1" applyBorder="1" applyAlignment="1">
      <alignment horizontal="center"/>
    </xf>
    <xf numFmtId="0" fontId="1" fillId="33" borderId="14" xfId="5" quotePrefix="1" applyFont="1" applyFill="1" applyBorder="1" applyAlignment="1">
      <alignment horizontal="center"/>
    </xf>
    <xf numFmtId="0" fontId="1" fillId="7" borderId="12" xfId="5" applyFont="1" applyFill="1" applyBorder="1" applyAlignment="1">
      <alignment horizontal="center"/>
    </xf>
    <xf numFmtId="0" fontId="1" fillId="7" borderId="10" xfId="5" applyFont="1" applyFill="1" applyBorder="1" applyAlignment="1">
      <alignment horizontal="center"/>
    </xf>
    <xf numFmtId="2" fontId="3" fillId="22" borderId="7" xfId="5" applyNumberFormat="1" applyFont="1" applyFill="1" applyBorder="1" applyAlignment="1">
      <alignment horizontal="center"/>
    </xf>
    <xf numFmtId="2" fontId="3" fillId="0" borderId="14" xfId="5" applyNumberFormat="1" applyFont="1" applyBorder="1" applyAlignment="1">
      <alignment horizontal="center"/>
    </xf>
    <xf numFmtId="0" fontId="2" fillId="0" borderId="4" xfId="5" applyBorder="1"/>
    <xf numFmtId="0" fontId="44" fillId="37" borderId="3" xfId="2" applyFont="1" applyFill="1" applyBorder="1" applyAlignment="1">
      <alignment horizontal="center" wrapText="1"/>
    </xf>
    <xf numFmtId="0" fontId="44" fillId="37" borderId="5" xfId="2" applyFont="1" applyFill="1" applyBorder="1" applyAlignment="1">
      <alignment horizontal="center" vertical="top" wrapText="1"/>
    </xf>
    <xf numFmtId="0" fontId="87" fillId="0" borderId="0" xfId="0" applyFont="1" applyAlignment="1">
      <alignment horizontal="left" vertical="center" indent="2"/>
    </xf>
    <xf numFmtId="0" fontId="32" fillId="52" borderId="11" xfId="2" applyFont="1" applyFill="1" applyBorder="1" applyAlignment="1">
      <alignment horizontal="center" vertical="top"/>
    </xf>
    <xf numFmtId="165" fontId="30" fillId="16" borderId="0" xfId="0" applyNumberFormat="1" applyFont="1" applyFill="1" applyAlignment="1">
      <alignment horizontal="center"/>
    </xf>
    <xf numFmtId="10" fontId="30" fillId="26" borderId="0" xfId="14" applyNumberFormat="1" applyFont="1" applyFill="1"/>
    <xf numFmtId="0" fontId="80" fillId="16" borderId="0" xfId="0" applyFont="1" applyFill="1" applyAlignment="1">
      <alignment vertical="center"/>
    </xf>
    <xf numFmtId="0" fontId="39" fillId="16" borderId="0" xfId="0" applyFont="1" applyFill="1" applyAlignment="1">
      <alignment vertical="center"/>
    </xf>
    <xf numFmtId="0" fontId="39" fillId="16" borderId="0" xfId="0" applyFont="1" applyFill="1" applyAlignment="1">
      <alignment horizontal="right" vertical="center" indent="2"/>
    </xf>
    <xf numFmtId="40" fontId="30" fillId="16" borderId="0" xfId="0" applyNumberFormat="1" applyFont="1" applyFill="1" applyAlignment="1">
      <alignment horizontal="center"/>
    </xf>
    <xf numFmtId="38" fontId="21" fillId="0" borderId="0" xfId="3" quotePrefix="1" applyNumberFormat="1" applyFont="1" applyAlignment="1">
      <alignment horizontal="center"/>
    </xf>
    <xf numFmtId="0" fontId="30" fillId="0" borderId="4" xfId="5" applyFont="1" applyBorder="1" applyAlignment="1">
      <alignment horizontal="center"/>
    </xf>
    <xf numFmtId="0" fontId="40" fillId="36" borderId="3" xfId="5" applyFont="1" applyFill="1" applyBorder="1" applyAlignment="1">
      <alignment horizontal="center"/>
    </xf>
    <xf numFmtId="1" fontId="30" fillId="16" borderId="0" xfId="0" applyNumberFormat="1" applyFont="1" applyFill="1" applyAlignment="1">
      <alignment horizontal="center"/>
    </xf>
    <xf numFmtId="37" fontId="21" fillId="0" borderId="0" xfId="0" applyNumberFormat="1" applyFont="1"/>
    <xf numFmtId="0" fontId="30" fillId="0" borderId="0" xfId="0" applyFont="1" applyAlignment="1">
      <alignment horizontal="center" vertical="center"/>
    </xf>
    <xf numFmtId="168" fontId="0" fillId="0" borderId="0" xfId="0" applyNumberFormat="1"/>
    <xf numFmtId="0" fontId="1" fillId="0" borderId="20" xfId="0" applyFont="1" applyBorder="1"/>
    <xf numFmtId="0" fontId="1" fillId="0" borderId="8" xfId="0" applyFont="1" applyBorder="1" applyAlignment="1">
      <alignment wrapText="1"/>
    </xf>
    <xf numFmtId="0" fontId="1" fillId="54" borderId="8" xfId="0" applyFont="1" applyFill="1" applyBorder="1" applyAlignment="1">
      <alignment wrapText="1"/>
    </xf>
    <xf numFmtId="0" fontId="1" fillId="55" borderId="8" xfId="0" applyFont="1" applyFill="1" applyBorder="1" applyAlignment="1">
      <alignment wrapText="1"/>
    </xf>
    <xf numFmtId="0" fontId="1" fillId="0" borderId="22" xfId="0" applyFont="1" applyBorder="1"/>
    <xf numFmtId="0" fontId="88" fillId="0" borderId="8" xfId="0" applyFont="1" applyBorder="1" applyAlignment="1">
      <alignment wrapText="1"/>
    </xf>
    <xf numFmtId="0" fontId="1" fillId="53" borderId="8" xfId="0" applyFont="1" applyFill="1" applyBorder="1" applyAlignment="1">
      <alignment wrapText="1"/>
    </xf>
    <xf numFmtId="0" fontId="88" fillId="54" borderId="8" xfId="0" applyFont="1" applyFill="1" applyBorder="1" applyAlignment="1">
      <alignment wrapText="1"/>
    </xf>
    <xf numFmtId="0" fontId="1" fillId="56" borderId="8" xfId="0" applyFont="1" applyFill="1" applyBorder="1" applyAlignment="1">
      <alignment wrapText="1"/>
    </xf>
    <xf numFmtId="0" fontId="88" fillId="56" borderId="8" xfId="0" applyFont="1" applyFill="1" applyBorder="1" applyAlignment="1">
      <alignment wrapText="1"/>
    </xf>
    <xf numFmtId="0" fontId="88" fillId="55" borderId="8" xfId="0" applyFont="1" applyFill="1" applyBorder="1" applyAlignment="1">
      <alignment wrapText="1"/>
    </xf>
    <xf numFmtId="0" fontId="89" fillId="56" borderId="8" xfId="0" applyFont="1" applyFill="1" applyBorder="1" applyAlignment="1">
      <alignment wrapText="1"/>
    </xf>
    <xf numFmtId="0" fontId="61" fillId="56" borderId="8" xfId="0" applyFont="1" applyFill="1" applyBorder="1" applyAlignment="1">
      <alignment horizontal="left" wrapText="1"/>
    </xf>
    <xf numFmtId="0" fontId="1" fillId="0" borderId="20" xfId="0" applyFont="1" applyBorder="1" applyAlignment="1">
      <alignment horizontal="center"/>
    </xf>
    <xf numFmtId="0" fontId="1" fillId="0" borderId="21" xfId="0" applyFont="1" applyBorder="1" applyAlignment="1">
      <alignment horizontal="center"/>
    </xf>
    <xf numFmtId="0" fontId="1" fillId="56" borderId="8" xfId="0" applyFont="1" applyFill="1" applyBorder="1" applyAlignment="1">
      <alignment horizontal="center"/>
    </xf>
    <xf numFmtId="0" fontId="1" fillId="55" borderId="8" xfId="0" applyFont="1" applyFill="1" applyBorder="1" applyAlignment="1">
      <alignment horizontal="center"/>
    </xf>
    <xf numFmtId="0" fontId="1" fillId="54" borderId="8" xfId="0" applyFont="1" applyFill="1" applyBorder="1" applyAlignment="1">
      <alignment horizontal="center"/>
    </xf>
    <xf numFmtId="0" fontId="1" fillId="53" borderId="8" xfId="0" applyFont="1" applyFill="1" applyBorder="1" applyAlignment="1">
      <alignment horizontal="center"/>
    </xf>
    <xf numFmtId="0" fontId="30" fillId="16" borderId="0" xfId="0" applyFont="1" applyFill="1" applyAlignment="1">
      <alignment horizontal="center"/>
    </xf>
    <xf numFmtId="0" fontId="30" fillId="16" borderId="0" xfId="0" applyFont="1" applyFill="1" applyAlignment="1">
      <alignment horizontal="center" vertical="center"/>
    </xf>
    <xf numFmtId="37" fontId="30" fillId="16" borderId="0" xfId="0" applyNumberFormat="1" applyFont="1" applyFill="1" applyAlignment="1">
      <alignment horizontal="center" vertical="center"/>
    </xf>
    <xf numFmtId="10" fontId="52" fillId="0" borderId="0" xfId="0" applyNumberFormat="1" applyFont="1"/>
    <xf numFmtId="10" fontId="52" fillId="57" borderId="0" xfId="0" applyNumberFormat="1" applyFont="1" applyFill="1"/>
    <xf numFmtId="10" fontId="30" fillId="0" borderId="0" xfId="0" applyNumberFormat="1" applyFont="1"/>
    <xf numFmtId="165" fontId="30" fillId="0" borderId="0" xfId="0" applyNumberFormat="1" applyFont="1"/>
    <xf numFmtId="175" fontId="30" fillId="0" borderId="0" xfId="0" applyNumberFormat="1" applyFont="1"/>
    <xf numFmtId="0" fontId="38" fillId="16" borderId="0" xfId="0" applyFont="1" applyFill="1" applyAlignment="1">
      <alignment horizontal="center"/>
    </xf>
    <xf numFmtId="0" fontId="38" fillId="16" borderId="0" xfId="0" applyFont="1" applyFill="1" applyAlignment="1">
      <alignment horizontal="left"/>
    </xf>
    <xf numFmtId="10" fontId="38" fillId="16" borderId="0" xfId="14" applyNumberFormat="1" applyFont="1" applyFill="1" applyAlignment="1">
      <alignment horizontal="right" indent="2"/>
    </xf>
    <xf numFmtId="0" fontId="38" fillId="16" borderId="0" xfId="0" applyFont="1" applyFill="1" applyAlignment="1">
      <alignment horizontal="right" indent="1"/>
    </xf>
    <xf numFmtId="0" fontId="0" fillId="16" borderId="0" xfId="0" applyFill="1"/>
    <xf numFmtId="38" fontId="0" fillId="0" borderId="0" xfId="0" applyNumberFormat="1"/>
    <xf numFmtId="10" fontId="0" fillId="0" borderId="0" xfId="0" applyNumberFormat="1"/>
    <xf numFmtId="38" fontId="0" fillId="16" borderId="0" xfId="0" applyNumberFormat="1" applyFill="1"/>
    <xf numFmtId="10" fontId="0" fillId="16" borderId="0" xfId="0" applyNumberFormat="1" applyFill="1"/>
    <xf numFmtId="1" fontId="39" fillId="0" borderId="0" xfId="8" applyNumberFormat="1" applyFont="1" applyAlignment="1">
      <alignment horizontal="center" vertical="center"/>
    </xf>
    <xf numFmtId="37" fontId="30" fillId="0" borderId="0" xfId="0" applyNumberFormat="1" applyFont="1"/>
    <xf numFmtId="3" fontId="30" fillId="0" borderId="0" xfId="0" applyNumberFormat="1" applyFont="1"/>
    <xf numFmtId="4" fontId="30" fillId="0" borderId="0" xfId="0" applyNumberFormat="1" applyFont="1"/>
    <xf numFmtId="14" fontId="30" fillId="0" borderId="0" xfId="0" applyNumberFormat="1" applyFont="1"/>
    <xf numFmtId="1" fontId="30" fillId="0" borderId="0" xfId="0" applyNumberFormat="1" applyFont="1"/>
    <xf numFmtId="164" fontId="30" fillId="0" borderId="0" xfId="0" applyNumberFormat="1" applyFont="1"/>
    <xf numFmtId="170" fontId="68" fillId="0" borderId="0" xfId="5" applyNumberFormat="1" applyFont="1"/>
    <xf numFmtId="170" fontId="68" fillId="0" borderId="14" xfId="5" applyNumberFormat="1" applyFont="1" applyBorder="1"/>
    <xf numFmtId="170" fontId="68" fillId="0" borderId="1" xfId="5" quotePrefix="1" applyNumberFormat="1" applyFont="1" applyBorder="1"/>
    <xf numFmtId="170" fontId="68" fillId="0" borderId="10" xfId="5" quotePrefix="1" applyNumberFormat="1" applyFont="1" applyBorder="1"/>
    <xf numFmtId="0" fontId="0" fillId="10" borderId="15" xfId="0" applyFill="1" applyBorder="1" applyAlignment="1">
      <alignment horizontal="center" vertical="center" wrapText="1"/>
    </xf>
    <xf numFmtId="0" fontId="0" fillId="10" borderId="12" xfId="0"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29" fillId="14" borderId="0" xfId="0" applyFont="1" applyFill="1" applyAlignment="1">
      <alignment horizontal="center"/>
    </xf>
    <xf numFmtId="0" fontId="17" fillId="24" borderId="0" xfId="0" applyFont="1" applyFill="1" applyAlignment="1">
      <alignment horizontal="left"/>
    </xf>
    <xf numFmtId="0" fontId="17" fillId="12" borderId="0" xfId="0" applyFont="1" applyFill="1" applyAlignment="1">
      <alignment horizontal="left"/>
    </xf>
    <xf numFmtId="0" fontId="18" fillId="13" borderId="0" xfId="0" applyFont="1" applyFill="1" applyAlignment="1">
      <alignment horizontal="left"/>
    </xf>
  </cellXfs>
  <cellStyles count="32">
    <cellStyle name="Comma" xfId="11" builtinId="3"/>
    <cellStyle name="Comma 2" xfId="13" xr:uid="{00000000-0005-0000-0000-000001000000}"/>
    <cellStyle name="Comma 2 2" xfId="19" xr:uid="{00000000-0005-0000-0000-000002000000}"/>
    <cellStyle name="Comma 3" xfId="20" xr:uid="{00000000-0005-0000-0000-000003000000}"/>
    <cellStyle name="Comma 4" xfId="18" xr:uid="{00000000-0005-0000-0000-000004000000}"/>
    <cellStyle name="Currency 2" xfId="22" xr:uid="{00000000-0005-0000-0000-000005000000}"/>
    <cellStyle name="Currency 3" xfId="21" xr:uid="{00000000-0005-0000-0000-000006000000}"/>
    <cellStyle name="Default" xfId="1" xr:uid="{00000000-0005-0000-0000-000007000000}"/>
    <cellStyle name="Hyperlink" xfId="16" builtinId="8"/>
    <cellStyle name="Hyperlink 2" xfId="23" xr:uid="{00000000-0005-0000-0000-000009000000}"/>
    <cellStyle name="Normal" xfId="0" builtinId="0"/>
    <cellStyle name="Normal 2" xfId="12" xr:uid="{00000000-0005-0000-0000-00000B000000}"/>
    <cellStyle name="Normal 2 2" xfId="24" xr:uid="{00000000-0005-0000-0000-00000C000000}"/>
    <cellStyle name="Normal 3" xfId="15" xr:uid="{00000000-0005-0000-0000-00000D000000}"/>
    <cellStyle name="Normal 3 2" xfId="25" xr:uid="{00000000-0005-0000-0000-00000E000000}"/>
    <cellStyle name="Normal 4" xfId="26" xr:uid="{00000000-0005-0000-0000-00000F000000}"/>
    <cellStyle name="Normal 5" xfId="17" xr:uid="{00000000-0005-0000-0000-000010000000}"/>
    <cellStyle name="Normal 6" xfId="29" xr:uid="{092AC2F0-EE36-44B8-8819-D972C2857EB2}"/>
    <cellStyle name="Normal_01 - jan CALC" xfId="2" xr:uid="{00000000-0005-0000-0000-000011000000}"/>
    <cellStyle name="Normal_03 - nss caps" xfId="30" xr:uid="{7E92FE97-4659-49C8-BFC9-FD02575F48CC}"/>
    <cellStyle name="Normal_03 - PJ chasum" xfId="10" xr:uid="{00000000-0005-0000-0000-000012000000}"/>
    <cellStyle name="Normal_04 - Q4 chasum" xfId="8" xr:uid="{00000000-0005-0000-0000-000013000000}"/>
    <cellStyle name="Normal_05 - DEC_F  calc" xfId="3" xr:uid="{00000000-0005-0000-0000-000014000000}"/>
    <cellStyle name="Normal_05 - Q4_O  chartrate" xfId="4" xr:uid="{00000000-0005-0000-0000-000015000000}"/>
    <cellStyle name="Normal_06 - PROJd pre calc ED" xfId="9" xr:uid="{00000000-0005-0000-0000-000016000000}"/>
    <cellStyle name="Normal_06 - Q3  chartrate" xfId="5" xr:uid="{00000000-0005-0000-0000-000017000000}"/>
    <cellStyle name="Normal_08 - PROJf  calc" xfId="7" xr:uid="{00000000-0005-0000-0000-000018000000}"/>
    <cellStyle name="Normal_Sheet2" xfId="6" xr:uid="{00000000-0005-0000-0000-00001A000000}"/>
    <cellStyle name="Percent" xfId="14" builtinId="5"/>
    <cellStyle name="Percent 2" xfId="28" xr:uid="{00000000-0005-0000-0000-00001D000000}"/>
    <cellStyle name="Percent 3" xfId="27" xr:uid="{00000000-0005-0000-0000-00001E000000}"/>
    <cellStyle name="Percent 4" xfId="31" xr:uid="{9095B790-25C5-459B-8999-C84556E08609}"/>
  </cellStyles>
  <dxfs count="7">
    <dxf>
      <font>
        <color auto="1"/>
      </font>
      <fill>
        <patternFill>
          <bgColor theme="6" tint="0.59996337778862885"/>
        </patternFill>
      </fill>
    </dxf>
    <dxf>
      <font>
        <b/>
        <i val="0"/>
        <color rgb="FFC00000"/>
      </font>
    </dxf>
    <dxf>
      <font>
        <color rgb="FF9C0006"/>
      </font>
      <fill>
        <patternFill>
          <bgColor rgb="FFFFC7CE"/>
        </patternFill>
      </fill>
    </dxf>
    <dxf>
      <font>
        <color theme="5" tint="-0.499984740745262"/>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95BB7"/>
      <color rgb="FFFFFFCC"/>
      <color rgb="FF666699"/>
      <color rgb="FF9E7285"/>
      <color rgb="FFB9740F"/>
      <color rgb="FFE22E7F"/>
      <color rgb="FFEB5B65"/>
      <color rgb="FFEC707F"/>
      <color rgb="FFDCDCDC"/>
      <color rgb="FFD4D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3.4943869689632402E-2"/>
          <c:y val="0.1839441923915989"/>
          <c:w val="0.93011226062073515"/>
          <c:h val="0.60580798053353291"/>
        </c:manualLayout>
      </c:layout>
      <c:lineChart>
        <c:grouping val="standard"/>
        <c:varyColors val="0"/>
        <c:ser>
          <c:idx val="0"/>
          <c:order val="0"/>
          <c:tx>
            <c:v>BEA inflation</c:v>
          </c:tx>
          <c:spPr>
            <a:effectLst>
              <a:outerShdw blurRad="50800" dist="50800" dir="5400000" algn="ctr" rotWithShape="0">
                <a:schemeClr val="accent5">
                  <a:lumMod val="50000"/>
                  <a:alpha val="52000"/>
                </a:schemeClr>
              </a:outerShdw>
              <a:softEdge rad="0"/>
            </a:effectLst>
          </c:spPr>
          <c:marker>
            <c:symbol val="none"/>
          </c:marker>
          <c:dLbls>
            <c:spPr>
              <a:solidFill>
                <a:schemeClr val="accent5">
                  <a:lumMod val="20000"/>
                  <a:lumOff val="80000"/>
                </a:schemeClr>
              </a:solidFill>
              <a:effectLst>
                <a:outerShdw blurRad="50800" dist="50800" dir="5400000" algn="ctr" rotWithShape="0">
                  <a:schemeClr val="accent5">
                    <a:lumMod val="50000"/>
                    <a:alpha val="91000"/>
                  </a:schemeClr>
                </a:outerShdw>
              </a:effectLst>
            </c:spPr>
            <c:txPr>
              <a:bodyPr/>
              <a:lstStyle/>
              <a:p>
                <a:pPr>
                  <a:defRPr b="1" i="0" baseline="0">
                    <a:solidFill>
                      <a:schemeClr val="tx1">
                        <a:alpha val="60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inflat!$A$20:$A$30</c15:sqref>
                  </c15:fullRef>
                </c:ext>
              </c:extLst>
              <c:f>inflat!$A$21:$A$30</c:f>
              <c:strCache>
                <c:ptCount val="10"/>
                <c:pt idx="0">
                  <c:v>FY16</c:v>
                </c:pt>
                <c:pt idx="1">
                  <c:v>FY17</c:v>
                </c:pt>
                <c:pt idx="2">
                  <c:v>FY18</c:v>
                </c:pt>
                <c:pt idx="3">
                  <c:v>FY19</c:v>
                </c:pt>
                <c:pt idx="4">
                  <c:v>FY20</c:v>
                </c:pt>
                <c:pt idx="5">
                  <c:v>FY21</c:v>
                </c:pt>
                <c:pt idx="6">
                  <c:v>FY22</c:v>
                </c:pt>
                <c:pt idx="7">
                  <c:v>FY23</c:v>
                </c:pt>
                <c:pt idx="8">
                  <c:v>FY24</c:v>
                </c:pt>
                <c:pt idx="9">
                  <c:v>FY25</c:v>
                </c:pt>
              </c:strCache>
            </c:strRef>
          </c:cat>
          <c:val>
            <c:numRef>
              <c:extLst>
                <c:ext xmlns:c15="http://schemas.microsoft.com/office/drawing/2012/chart" uri="{02D57815-91ED-43cb-92C2-25804820EDAC}">
                  <c15:fullRef>
                    <c15:sqref>inflat!$B$20:$B$30</c15:sqref>
                  </c15:fullRef>
                </c:ext>
              </c:extLst>
              <c:f>inflat!$B$21:$B$30</c:f>
              <c:numCache>
                <c:formatCode>0.00</c:formatCode>
                <c:ptCount val="10"/>
                <c:pt idx="0">
                  <c:v>1.5</c:v>
                </c:pt>
                <c:pt idx="1">
                  <c:v>-0.2</c:v>
                </c:pt>
                <c:pt idx="2">
                  <c:v>1.1100000000000001</c:v>
                </c:pt>
                <c:pt idx="3">
                  <c:v>2.64</c:v>
                </c:pt>
                <c:pt idx="4">
                  <c:v>3.75</c:v>
                </c:pt>
                <c:pt idx="5">
                  <c:v>1.99</c:v>
                </c:pt>
                <c:pt idx="6">
                  <c:v>1.41</c:v>
                </c:pt>
                <c:pt idx="7">
                  <c:v>5.82</c:v>
                </c:pt>
                <c:pt idx="8">
                  <c:v>9.2799999999999994</c:v>
                </c:pt>
                <c:pt idx="9">
                  <c:v>1.35</c:v>
                </c:pt>
              </c:numCache>
            </c:numRef>
          </c:val>
          <c:smooth val="0"/>
          <c:extLst>
            <c:ext xmlns:c16="http://schemas.microsoft.com/office/drawing/2014/chart" uri="{C3380CC4-5D6E-409C-BE32-E72D297353CC}">
              <c16:uniqueId val="{00000000-69EC-4697-93C2-08AC0CE7B344}"/>
            </c:ext>
          </c:extLst>
        </c:ser>
        <c:ser>
          <c:idx val="1"/>
          <c:order val="1"/>
          <c:tx>
            <c:v>Foundation inflation</c:v>
          </c:tx>
          <c:spPr>
            <a:ln>
              <a:solidFill>
                <a:srgbClr val="92D050"/>
              </a:solidFill>
            </a:ln>
            <a:effectLst>
              <a:outerShdw blurRad="50800" dist="50800" dir="5400000" algn="ctr" rotWithShape="0">
                <a:srgbClr val="92D050">
                  <a:alpha val="61000"/>
                </a:srgbClr>
              </a:outerShdw>
            </a:effectLst>
          </c:spPr>
          <c:marker>
            <c:symbol val="none"/>
          </c:marker>
          <c:dLbls>
            <c:dLbl>
              <c:idx val="7"/>
              <c:layout>
                <c:manualLayout>
                  <c:x val="-0.1311350156478312"/>
                  <c:y val="-3.3811178014512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CC-4BDC-80B3-FFBE7D62B7CA}"/>
                </c:ext>
              </c:extLst>
            </c:dLbl>
            <c:dLbl>
              <c:idx val="8"/>
              <c:layout>
                <c:manualLayout>
                  <c:x val="-7.2359674972406113E-2"/>
                  <c:y val="-8.2830785857650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CC-4BDC-80B3-FFBE7D62B7CA}"/>
                </c:ext>
              </c:extLst>
            </c:dLbl>
            <c:spPr>
              <a:solidFill>
                <a:srgbClr val="92D050">
                  <a:alpha val="33000"/>
                </a:srgbClr>
              </a:solidFill>
              <a:ln>
                <a:solidFill>
                  <a:srgbClr val="92D050"/>
                </a:solidFill>
              </a:ln>
              <a:effectLst>
                <a:outerShdw blurRad="50800" dist="76200" dir="1440000" algn="ctr" rotWithShape="0">
                  <a:srgbClr val="92D050">
                    <a:alpha val="97000"/>
                  </a:srgbClr>
                </a:outerShdw>
              </a:effectLst>
            </c:spPr>
            <c:txPr>
              <a:bodyPr wrap="square" lIns="38100" tIns="19050" rIns="38100" bIns="19050" anchor="ctr">
                <a:spAutoFit/>
              </a:bodyPr>
              <a:lstStyle/>
              <a:p>
                <a:pPr>
                  <a:defRPr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inflat!$A$20:$A$30</c15:sqref>
                  </c15:fullRef>
                </c:ext>
              </c:extLst>
              <c:f>inflat!$A$21:$A$30</c:f>
              <c:strCache>
                <c:ptCount val="10"/>
                <c:pt idx="0">
                  <c:v>FY16</c:v>
                </c:pt>
                <c:pt idx="1">
                  <c:v>FY17</c:v>
                </c:pt>
                <c:pt idx="2">
                  <c:v>FY18</c:v>
                </c:pt>
                <c:pt idx="3">
                  <c:v>FY19</c:v>
                </c:pt>
                <c:pt idx="4">
                  <c:v>FY20</c:v>
                </c:pt>
                <c:pt idx="5">
                  <c:v>FY21</c:v>
                </c:pt>
                <c:pt idx="6">
                  <c:v>FY22</c:v>
                </c:pt>
                <c:pt idx="7">
                  <c:v>FY23</c:v>
                </c:pt>
                <c:pt idx="8">
                  <c:v>FY24</c:v>
                </c:pt>
                <c:pt idx="9">
                  <c:v>FY25</c:v>
                </c:pt>
              </c:strCache>
            </c:strRef>
          </c:cat>
          <c:val>
            <c:numRef>
              <c:extLst>
                <c:ext xmlns:c15="http://schemas.microsoft.com/office/drawing/2012/chart" uri="{02D57815-91ED-43cb-92C2-25804820EDAC}">
                  <c15:fullRef>
                    <c15:sqref>inflat!$C$20:$C$30</c15:sqref>
                  </c15:fullRef>
                </c:ext>
              </c:extLst>
              <c:f>inflat!$C$21:$C$30</c:f>
              <c:numCache>
                <c:formatCode>0.00</c:formatCode>
                <c:ptCount val="10"/>
                <c:pt idx="0">
                  <c:v>1.5</c:v>
                </c:pt>
                <c:pt idx="1">
                  <c:v>-0.2</c:v>
                </c:pt>
                <c:pt idx="2">
                  <c:v>1.1100000000000001</c:v>
                </c:pt>
                <c:pt idx="3">
                  <c:v>2.64</c:v>
                </c:pt>
                <c:pt idx="4">
                  <c:v>3.75</c:v>
                </c:pt>
                <c:pt idx="5">
                  <c:v>1.99</c:v>
                </c:pt>
                <c:pt idx="6">
                  <c:v>1.41</c:v>
                </c:pt>
                <c:pt idx="7">
                  <c:v>4.5</c:v>
                </c:pt>
                <c:pt idx="8">
                  <c:v>4.5</c:v>
                </c:pt>
                <c:pt idx="9">
                  <c:v>1.35</c:v>
                </c:pt>
              </c:numCache>
            </c:numRef>
          </c:val>
          <c:smooth val="0"/>
          <c:extLst>
            <c:ext xmlns:c16="http://schemas.microsoft.com/office/drawing/2014/chart" uri="{C3380CC4-5D6E-409C-BE32-E72D297353CC}">
              <c16:uniqueId val="{00000000-F1DE-481E-8C75-69E57336CE73}"/>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spPr>
        <a:ln>
          <a:solidFill>
            <a:srgbClr val="B9740F">
              <a:alpha val="74000"/>
            </a:srgbClr>
          </a:solidFill>
        </a:ln>
        <a:effectLst>
          <a:outerShdw blurRad="50800" dist="76200" dir="720000" algn="ctr" rotWithShape="0">
            <a:srgbClr val="B9740F"/>
          </a:outerShdw>
        </a:effectLst>
      </c:spPr>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22" fmlaLink="charterinfo!$J$1" fmlaRange="charterinfo!$C$10:$C$1069" sel="1060" val="1052"/>
</file>

<file path=xl/ctrlProps/ctrlProp2.xml><?xml version="1.0" encoding="utf-8"?>
<formControlPr xmlns="http://schemas.microsoft.com/office/spreadsheetml/2009/9/main" objectType="Drop" dropStyle="combo" dx="22" fmlaLink="charterinfo!$J$1" fmlaRange="charterinfo!$C$10:$C$1070" sel="1060" val="1053"/>
</file>

<file path=xl/ctrlProps/ctrlProp3.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7</xdr:col>
          <xdr:colOff>190500</xdr:colOff>
          <xdr:row>2</xdr:row>
          <xdr:rowOff>66675</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2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575732</xdr:colOff>
      <xdr:row>38</xdr:row>
      <xdr:rowOff>25401</xdr:rowOff>
    </xdr:from>
    <xdr:to>
      <xdr:col>4</xdr:col>
      <xdr:colOff>169332</xdr:colOff>
      <xdr:row>38</xdr:row>
      <xdr:rowOff>177801</xdr:rowOff>
    </xdr:to>
    <xdr:sp macro="" textlink="">
      <xdr:nvSpPr>
        <xdr:cNvPr id="4" name="Rectangle: Rounded Corners 3">
          <a:extLst>
            <a:ext uri="{FF2B5EF4-FFF2-40B4-BE49-F238E27FC236}">
              <a16:creationId xmlns:a16="http://schemas.microsoft.com/office/drawing/2014/main" id="{00000000-0008-0000-0700-000004000000}"/>
            </a:ext>
          </a:extLst>
        </xdr:cNvPr>
        <xdr:cNvSpPr/>
      </xdr:nvSpPr>
      <xdr:spPr bwMode="auto">
        <a:xfrm>
          <a:off x="1075265" y="5554134"/>
          <a:ext cx="1380067" cy="152400"/>
        </a:xfrm>
        <a:prstGeom prst="roundRect">
          <a:avLst/>
        </a:prstGeom>
        <a:solidFill>
          <a:schemeClr val="accent6">
            <a:lumMod val="50000"/>
            <a:alpha val="11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4</xdr:col>
      <xdr:colOff>125427</xdr:colOff>
      <xdr:row>8</xdr:row>
      <xdr:rowOff>423334</xdr:rowOff>
    </xdr:from>
    <xdr:to>
      <xdr:col>12</xdr:col>
      <xdr:colOff>203200</xdr:colOff>
      <xdr:row>30</xdr:row>
      <xdr:rowOff>118534</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34</xdr:row>
      <xdr:rowOff>0</xdr:rowOff>
    </xdr:from>
    <xdr:to>
      <xdr:col>28</xdr:col>
      <xdr:colOff>161925</xdr:colOff>
      <xdr:row>70</xdr:row>
      <xdr:rowOff>85725</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300" y="4829175"/>
          <a:ext cx="10306050" cy="694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1</xdr:row>
          <xdr:rowOff>66675</xdr:rowOff>
        </xdr:from>
        <xdr:to>
          <xdr:col>11</xdr:col>
          <xdr:colOff>219075</xdr:colOff>
          <xdr:row>1</xdr:row>
          <xdr:rowOff>295275</xdr:rowOff>
        </xdr:to>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266700</xdr:colOff>
          <xdr:row>5</xdr:row>
          <xdr:rowOff>9525</xdr:rowOff>
        </xdr:from>
        <xdr:to>
          <xdr:col>5</xdr:col>
          <xdr:colOff>333375</xdr:colOff>
          <xdr:row>8</xdr:row>
          <xdr:rowOff>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0B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rate</a:t>
              </a:r>
            </a:p>
            <a:p>
              <a:pPr algn="ctr" rtl="0">
                <a:defRPr sz="1000"/>
              </a:pPr>
              <a:r>
                <a:rPr lang="en-US" sz="1000" b="0" i="0" u="none" strike="noStrike" baseline="0">
                  <a:solidFill>
                    <a:srgbClr val="000000"/>
                  </a:solidFill>
                  <a:latin typeface="Arial"/>
                  <a:cs typeface="Arial"/>
                </a:rPr>
                <a:t>check</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bea.gov/"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I448"/>
  <sheetViews>
    <sheetView showGridLines="0" workbookViewId="0">
      <pane ySplit="9" topLeftCell="A49" activePane="bottomLeft" state="frozen"/>
      <selection activeCell="C8" sqref="C8"/>
      <selection pane="bottomLeft" activeCell="M62" sqref="M62"/>
    </sheetView>
  </sheetViews>
  <sheetFormatPr defaultColWidth="9.33203125" defaultRowHeight="12"/>
  <cols>
    <col min="1" max="1" width="10.1640625" style="467" customWidth="1"/>
    <col min="2" max="2" width="37.33203125" style="468" customWidth="1"/>
    <col min="3" max="3" width="7.33203125" style="467" customWidth="1"/>
    <col min="4" max="5" width="11.1640625" style="77" customWidth="1"/>
    <col min="6" max="6" width="11.33203125" style="467" customWidth="1"/>
    <col min="7" max="7" width="49.1640625" style="470" customWidth="1"/>
    <col min="8" max="8" width="14.83203125" style="467" customWidth="1"/>
    <col min="9" max="9" width="32.33203125" style="471" customWidth="1"/>
    <col min="10" max="11" width="9.33203125" style="471"/>
    <col min="12" max="12" width="26" style="471" customWidth="1"/>
    <col min="13" max="16384" width="9.33203125" style="471"/>
  </cols>
  <sheetData>
    <row r="1" spans="1:8">
      <c r="F1" s="469">
        <f>COUNTIF(H10:H99,"=open")</f>
        <v>69</v>
      </c>
      <c r="H1" s="467">
        <f>COUNTA(H10:H99)</f>
        <v>71</v>
      </c>
    </row>
    <row r="2" spans="1:8" ht="11.25" hidden="1" customHeight="1"/>
    <row r="3" spans="1:8" ht="11.25" hidden="1" customHeight="1"/>
    <row r="4" spans="1:8" ht="11.25" hidden="1" customHeight="1"/>
    <row r="5" spans="1:8" ht="11.25" hidden="1" customHeight="1">
      <c r="G5" s="467"/>
    </row>
    <row r="6" spans="1:8">
      <c r="A6" s="219">
        <v>44911</v>
      </c>
      <c r="B6" s="472" t="s">
        <v>1272</v>
      </c>
      <c r="C6" s="472"/>
      <c r="D6" s="472"/>
      <c r="E6" s="468"/>
      <c r="F6" s="473">
        <v>45013</v>
      </c>
      <c r="G6" s="474" t="s">
        <v>434</v>
      </c>
      <c r="H6" s="474"/>
    </row>
    <row r="7" spans="1:8">
      <c r="A7" s="475"/>
      <c r="B7" s="475"/>
      <c r="C7" s="475"/>
      <c r="D7" s="475"/>
      <c r="E7" s="468"/>
      <c r="F7" s="476"/>
      <c r="G7" s="476"/>
      <c r="H7" s="476"/>
    </row>
    <row r="8" spans="1:8">
      <c r="A8" s="477"/>
      <c r="B8" s="478"/>
      <c r="C8" s="479"/>
      <c r="D8" s="479"/>
      <c r="E8" s="468"/>
      <c r="F8" s="480"/>
      <c r="G8" s="481"/>
      <c r="H8" s="482" t="s">
        <v>1284</v>
      </c>
    </row>
    <row r="9" spans="1:8">
      <c r="A9" s="479" t="s">
        <v>435</v>
      </c>
      <c r="B9" s="479" t="s">
        <v>1273</v>
      </c>
      <c r="C9" s="479" t="s">
        <v>1274</v>
      </c>
      <c r="D9" s="479" t="s">
        <v>1491</v>
      </c>
      <c r="E9" s="468"/>
      <c r="F9" s="482" t="s">
        <v>437</v>
      </c>
      <c r="G9" s="482" t="s">
        <v>438</v>
      </c>
      <c r="H9" s="482" t="s">
        <v>439</v>
      </c>
    </row>
    <row r="10" spans="1:8">
      <c r="A10" s="467">
        <v>1</v>
      </c>
      <c r="B10" s="468" t="s">
        <v>440</v>
      </c>
      <c r="C10" s="467">
        <v>1</v>
      </c>
      <c r="F10" s="483">
        <v>409</v>
      </c>
      <c r="G10" s="484" t="s">
        <v>829</v>
      </c>
      <c r="H10" s="485" t="s">
        <v>442</v>
      </c>
    </row>
    <row r="11" spans="1:8">
      <c r="A11" s="467">
        <v>2</v>
      </c>
      <c r="B11" s="468" t="s">
        <v>443</v>
      </c>
      <c r="C11" s="467">
        <v>0</v>
      </c>
      <c r="D11" s="77" t="s">
        <v>1290</v>
      </c>
      <c r="F11" s="483">
        <v>410</v>
      </c>
      <c r="G11" s="484" t="s">
        <v>441</v>
      </c>
      <c r="H11" s="485" t="s">
        <v>442</v>
      </c>
    </row>
    <row r="12" spans="1:8">
      <c r="A12" s="467">
        <v>3</v>
      </c>
      <c r="B12" s="468" t="s">
        <v>444</v>
      </c>
      <c r="C12" s="467">
        <v>1</v>
      </c>
      <c r="F12" s="483">
        <v>412</v>
      </c>
      <c r="G12" s="77" t="s">
        <v>1291</v>
      </c>
      <c r="H12" s="483" t="s">
        <v>442</v>
      </c>
    </row>
    <row r="13" spans="1:8">
      <c r="A13" s="467">
        <v>4</v>
      </c>
      <c r="B13" s="468" t="s">
        <v>445</v>
      </c>
      <c r="C13" s="467">
        <v>0</v>
      </c>
      <c r="F13" s="483">
        <v>413</v>
      </c>
      <c r="G13" s="77" t="s">
        <v>1292</v>
      </c>
      <c r="H13" s="485" t="s">
        <v>442</v>
      </c>
    </row>
    <row r="14" spans="1:8">
      <c r="A14" s="467">
        <v>5</v>
      </c>
      <c r="B14" s="468" t="s">
        <v>446</v>
      </c>
      <c r="C14" s="467">
        <v>1</v>
      </c>
      <c r="F14" s="483">
        <v>414</v>
      </c>
      <c r="G14" s="77" t="s">
        <v>1293</v>
      </c>
      <c r="H14" s="483" t="s">
        <v>442</v>
      </c>
    </row>
    <row r="15" spans="1:8">
      <c r="A15" s="467">
        <v>6</v>
      </c>
      <c r="B15" s="468" t="s">
        <v>447</v>
      </c>
      <c r="C15" s="467">
        <v>0</v>
      </c>
      <c r="F15" s="483">
        <v>416</v>
      </c>
      <c r="G15" s="77" t="s">
        <v>1294</v>
      </c>
      <c r="H15" s="483" t="s">
        <v>442</v>
      </c>
    </row>
    <row r="16" spans="1:8">
      <c r="A16" s="467">
        <v>7</v>
      </c>
      <c r="B16" s="468" t="s">
        <v>448</v>
      </c>
      <c r="C16" s="467">
        <v>1</v>
      </c>
      <c r="F16" s="467">
        <v>417</v>
      </c>
      <c r="G16" s="470" t="s">
        <v>830</v>
      </c>
      <c r="H16" s="467" t="s">
        <v>442</v>
      </c>
    </row>
    <row r="17" spans="1:8">
      <c r="A17" s="467">
        <v>8</v>
      </c>
      <c r="B17" s="468" t="s">
        <v>449</v>
      </c>
      <c r="C17" s="467">
        <v>1</v>
      </c>
      <c r="F17" s="483">
        <v>418</v>
      </c>
      <c r="G17" s="77" t="s">
        <v>1323</v>
      </c>
      <c r="H17" s="485" t="s">
        <v>442</v>
      </c>
    </row>
    <row r="18" spans="1:8">
      <c r="A18" s="467">
        <v>9</v>
      </c>
      <c r="B18" s="468" t="s">
        <v>450</v>
      </c>
      <c r="C18" s="467">
        <v>1</v>
      </c>
      <c r="F18" s="483">
        <v>419</v>
      </c>
      <c r="G18" s="77" t="s">
        <v>1324</v>
      </c>
      <c r="H18" s="485" t="s">
        <v>442</v>
      </c>
    </row>
    <row r="19" spans="1:8">
      <c r="A19" s="467">
        <v>10</v>
      </c>
      <c r="B19" s="468" t="s">
        <v>451</v>
      </c>
      <c r="C19" s="467">
        <v>1</v>
      </c>
      <c r="F19" s="483">
        <v>420</v>
      </c>
      <c r="G19" s="77" t="s">
        <v>1295</v>
      </c>
      <c r="H19" s="485" t="s">
        <v>442</v>
      </c>
    </row>
    <row r="20" spans="1:8">
      <c r="A20" s="467">
        <v>11</v>
      </c>
      <c r="B20" s="468" t="s">
        <v>452</v>
      </c>
      <c r="C20" s="467">
        <v>0</v>
      </c>
      <c r="F20" s="483">
        <v>428</v>
      </c>
      <c r="G20" s="484" t="s">
        <v>1380</v>
      </c>
      <c r="H20" s="485" t="s">
        <v>442</v>
      </c>
    </row>
    <row r="21" spans="1:8">
      <c r="A21" s="467">
        <v>12</v>
      </c>
      <c r="B21" s="468" t="s">
        <v>453</v>
      </c>
      <c r="C21" s="467">
        <v>0</v>
      </c>
      <c r="F21" s="483">
        <v>429</v>
      </c>
      <c r="G21" s="484" t="s">
        <v>455</v>
      </c>
      <c r="H21" s="485" t="s">
        <v>442</v>
      </c>
    </row>
    <row r="22" spans="1:8">
      <c r="A22" s="467">
        <v>13</v>
      </c>
      <c r="B22" s="468" t="s">
        <v>454</v>
      </c>
      <c r="C22" s="467">
        <v>0</v>
      </c>
      <c r="F22" s="483">
        <v>430</v>
      </c>
      <c r="G22" s="484" t="s">
        <v>1285</v>
      </c>
      <c r="H22" s="485" t="s">
        <v>442</v>
      </c>
    </row>
    <row r="23" spans="1:8">
      <c r="A23" s="467">
        <v>14</v>
      </c>
      <c r="B23" s="468" t="s">
        <v>456</v>
      </c>
      <c r="C23" s="467">
        <v>1</v>
      </c>
      <c r="F23" s="483">
        <v>432</v>
      </c>
      <c r="G23" s="484" t="s">
        <v>458</v>
      </c>
      <c r="H23" s="485" t="s">
        <v>442</v>
      </c>
    </row>
    <row r="24" spans="1:8">
      <c r="A24" s="467">
        <v>15</v>
      </c>
      <c r="B24" s="468" t="s">
        <v>457</v>
      </c>
      <c r="C24" s="467">
        <v>0</v>
      </c>
      <c r="F24" s="483">
        <v>435</v>
      </c>
      <c r="G24" s="484" t="s">
        <v>920</v>
      </c>
      <c r="H24" s="485" t="s">
        <v>442</v>
      </c>
    </row>
    <row r="25" spans="1:8">
      <c r="A25" s="467">
        <v>16</v>
      </c>
      <c r="B25" s="468" t="s">
        <v>459</v>
      </c>
      <c r="C25" s="467">
        <v>1</v>
      </c>
      <c r="F25" s="483">
        <v>436</v>
      </c>
      <c r="G25" s="484" t="s">
        <v>1312</v>
      </c>
      <c r="H25" s="485" t="s">
        <v>442</v>
      </c>
    </row>
    <row r="26" spans="1:8">
      <c r="A26" s="467">
        <v>17</v>
      </c>
      <c r="B26" s="468" t="s">
        <v>460</v>
      </c>
      <c r="C26" s="467">
        <v>1</v>
      </c>
      <c r="F26" s="483">
        <v>437</v>
      </c>
      <c r="G26" s="484" t="s">
        <v>1561</v>
      </c>
      <c r="H26" s="485" t="s">
        <v>442</v>
      </c>
    </row>
    <row r="27" spans="1:8">
      <c r="A27" s="467">
        <v>18</v>
      </c>
      <c r="B27" s="468" t="s">
        <v>462</v>
      </c>
      <c r="C27" s="467">
        <v>1</v>
      </c>
      <c r="F27" s="483">
        <v>438</v>
      </c>
      <c r="G27" s="77" t="s">
        <v>1296</v>
      </c>
      <c r="H27" s="485" t="s">
        <v>442</v>
      </c>
    </row>
    <row r="28" spans="1:8">
      <c r="A28" s="467">
        <v>19</v>
      </c>
      <c r="B28" s="468" t="s">
        <v>463</v>
      </c>
      <c r="C28" s="467">
        <v>0</v>
      </c>
      <c r="D28" s="77" t="s">
        <v>1281</v>
      </c>
      <c r="F28" s="483">
        <v>439</v>
      </c>
      <c r="G28" s="77" t="s">
        <v>465</v>
      </c>
      <c r="H28" s="485" t="s">
        <v>442</v>
      </c>
    </row>
    <row r="29" spans="1:8">
      <c r="A29" s="467">
        <v>20</v>
      </c>
      <c r="B29" s="468" t="s">
        <v>464</v>
      </c>
      <c r="C29" s="467">
        <v>1</v>
      </c>
      <c r="F29" s="483">
        <v>440</v>
      </c>
      <c r="G29" s="484" t="s">
        <v>1598</v>
      </c>
      <c r="H29" s="485" t="s">
        <v>442</v>
      </c>
    </row>
    <row r="30" spans="1:8">
      <c r="A30" s="467">
        <v>21</v>
      </c>
      <c r="B30" s="468" t="s">
        <v>466</v>
      </c>
      <c r="C30" s="467">
        <v>0</v>
      </c>
      <c r="F30" s="483">
        <v>441</v>
      </c>
      <c r="G30" s="77" t="s">
        <v>1583</v>
      </c>
      <c r="H30" s="485" t="s">
        <v>442</v>
      </c>
    </row>
    <row r="31" spans="1:8">
      <c r="A31" s="467">
        <v>22</v>
      </c>
      <c r="B31" s="468" t="s">
        <v>467</v>
      </c>
      <c r="C31" s="467">
        <v>0</v>
      </c>
      <c r="F31" s="483">
        <v>444</v>
      </c>
      <c r="G31" s="484" t="s">
        <v>470</v>
      </c>
      <c r="H31" s="485" t="s">
        <v>442</v>
      </c>
    </row>
    <row r="32" spans="1:8">
      <c r="A32" s="467">
        <v>23</v>
      </c>
      <c r="B32" s="468" t="s">
        <v>468</v>
      </c>
      <c r="C32" s="467">
        <v>1</v>
      </c>
      <c r="F32" s="483">
        <v>445</v>
      </c>
      <c r="G32" s="484" t="s">
        <v>1313</v>
      </c>
      <c r="H32" s="485" t="s">
        <v>442</v>
      </c>
    </row>
    <row r="33" spans="1:8">
      <c r="A33" s="467">
        <v>24</v>
      </c>
      <c r="B33" s="468" t="s">
        <v>469</v>
      </c>
      <c r="C33" s="467">
        <v>1</v>
      </c>
      <c r="F33" s="483">
        <v>446</v>
      </c>
      <c r="G33" s="484" t="s">
        <v>1286</v>
      </c>
      <c r="H33" s="485" t="s">
        <v>442</v>
      </c>
    </row>
    <row r="34" spans="1:8">
      <c r="A34" s="467">
        <v>25</v>
      </c>
      <c r="B34" s="468" t="s">
        <v>471</v>
      </c>
      <c r="C34" s="467">
        <v>1</v>
      </c>
      <c r="F34" s="483">
        <v>447</v>
      </c>
      <c r="G34" s="77" t="s">
        <v>1297</v>
      </c>
      <c r="H34" s="485" t="s">
        <v>442</v>
      </c>
    </row>
    <row r="35" spans="1:8">
      <c r="A35" s="467">
        <v>26</v>
      </c>
      <c r="B35" s="468" t="s">
        <v>472</v>
      </c>
      <c r="C35" s="467">
        <v>1</v>
      </c>
      <c r="F35" s="483">
        <v>449</v>
      </c>
      <c r="G35" s="484" t="s">
        <v>475</v>
      </c>
      <c r="H35" s="485" t="s">
        <v>442</v>
      </c>
    </row>
    <row r="36" spans="1:8">
      <c r="A36" s="467">
        <v>27</v>
      </c>
      <c r="B36" s="468" t="s">
        <v>473</v>
      </c>
      <c r="C36" s="467">
        <v>1</v>
      </c>
      <c r="D36" s="77" t="s">
        <v>1281</v>
      </c>
      <c r="F36" s="483">
        <v>450</v>
      </c>
      <c r="G36" s="77" t="s">
        <v>1298</v>
      </c>
      <c r="H36" s="485" t="s">
        <v>442</v>
      </c>
    </row>
    <row r="37" spans="1:8">
      <c r="A37" s="467">
        <v>28</v>
      </c>
      <c r="B37" s="468" t="s">
        <v>474</v>
      </c>
      <c r="C37" s="467">
        <v>0</v>
      </c>
      <c r="D37" s="77" t="s">
        <v>1492</v>
      </c>
      <c r="F37" s="483">
        <v>453</v>
      </c>
      <c r="G37" s="484" t="s">
        <v>479</v>
      </c>
      <c r="H37" s="485" t="s">
        <v>442</v>
      </c>
    </row>
    <row r="38" spans="1:8">
      <c r="A38" s="467">
        <v>29</v>
      </c>
      <c r="B38" s="468" t="s">
        <v>476</v>
      </c>
      <c r="C38" s="467">
        <v>0</v>
      </c>
      <c r="F38" s="483">
        <v>454</v>
      </c>
      <c r="G38" s="484" t="s">
        <v>481</v>
      </c>
      <c r="H38" s="485" t="s">
        <v>442</v>
      </c>
    </row>
    <row r="39" spans="1:8">
      <c r="A39" s="467">
        <v>30</v>
      </c>
      <c r="B39" s="468" t="s">
        <v>477</v>
      </c>
      <c r="C39" s="467">
        <v>1</v>
      </c>
      <c r="F39" s="483">
        <v>455</v>
      </c>
      <c r="G39" s="77" t="s">
        <v>1299</v>
      </c>
      <c r="H39" s="485" t="s">
        <v>442</v>
      </c>
    </row>
    <row r="40" spans="1:8">
      <c r="A40" s="467">
        <v>31</v>
      </c>
      <c r="B40" s="468" t="s">
        <v>478</v>
      </c>
      <c r="C40" s="467">
        <v>1</v>
      </c>
      <c r="F40" s="483">
        <v>456</v>
      </c>
      <c r="G40" s="484" t="s">
        <v>1300</v>
      </c>
      <c r="H40" s="485" t="s">
        <v>442</v>
      </c>
    </row>
    <row r="41" spans="1:8">
      <c r="A41" s="467">
        <v>32</v>
      </c>
      <c r="B41" s="468" t="s">
        <v>480</v>
      </c>
      <c r="C41" s="467">
        <v>0</v>
      </c>
      <c r="F41" s="483">
        <v>458</v>
      </c>
      <c r="G41" s="484" t="s">
        <v>485</v>
      </c>
      <c r="H41" s="485" t="s">
        <v>442</v>
      </c>
    </row>
    <row r="42" spans="1:8">
      <c r="A42" s="467">
        <v>33</v>
      </c>
      <c r="B42" s="468" t="s">
        <v>482</v>
      </c>
      <c r="C42" s="467">
        <v>0</v>
      </c>
      <c r="F42" s="483">
        <v>463</v>
      </c>
      <c r="G42" s="77" t="s">
        <v>1278</v>
      </c>
      <c r="H42" s="485" t="s">
        <v>442</v>
      </c>
    </row>
    <row r="43" spans="1:8">
      <c r="A43" s="467">
        <v>34</v>
      </c>
      <c r="B43" s="468" t="s">
        <v>483</v>
      </c>
      <c r="C43" s="467">
        <v>0</v>
      </c>
      <c r="F43" s="483">
        <v>464</v>
      </c>
      <c r="G43" s="77" t="s">
        <v>1301</v>
      </c>
      <c r="H43" s="485" t="s">
        <v>442</v>
      </c>
    </row>
    <row r="44" spans="1:8">
      <c r="A44" s="467">
        <v>35</v>
      </c>
      <c r="B44" s="468" t="s">
        <v>484</v>
      </c>
      <c r="C44" s="467">
        <v>1</v>
      </c>
      <c r="F44" s="483">
        <v>466</v>
      </c>
      <c r="G44" s="484" t="s">
        <v>1302</v>
      </c>
      <c r="H44" s="485" t="s">
        <v>442</v>
      </c>
    </row>
    <row r="45" spans="1:8">
      <c r="A45" s="467">
        <v>36</v>
      </c>
      <c r="B45" s="468" t="s">
        <v>486</v>
      </c>
      <c r="C45" s="467">
        <v>1</v>
      </c>
      <c r="F45" s="483">
        <v>469</v>
      </c>
      <c r="G45" s="484" t="s">
        <v>1303</v>
      </c>
      <c r="H45" s="485" t="s">
        <v>442</v>
      </c>
    </row>
    <row r="46" spans="1:8">
      <c r="A46" s="467">
        <v>37</v>
      </c>
      <c r="B46" s="468" t="s">
        <v>487</v>
      </c>
      <c r="C46" s="467">
        <v>0</v>
      </c>
      <c r="D46" s="77" t="s">
        <v>1290</v>
      </c>
      <c r="F46" s="483">
        <v>470</v>
      </c>
      <c r="G46" s="484" t="s">
        <v>1287</v>
      </c>
      <c r="H46" s="485" t="s">
        <v>442</v>
      </c>
    </row>
    <row r="47" spans="1:8">
      <c r="A47" s="467">
        <v>38</v>
      </c>
      <c r="B47" s="468" t="s">
        <v>488</v>
      </c>
      <c r="C47" s="467">
        <v>1</v>
      </c>
      <c r="F47" s="483">
        <v>474</v>
      </c>
      <c r="G47" s="484" t="s">
        <v>1325</v>
      </c>
      <c r="H47" s="485" t="s">
        <v>442</v>
      </c>
    </row>
    <row r="48" spans="1:8">
      <c r="A48" s="467">
        <v>39</v>
      </c>
      <c r="B48" s="468" t="s">
        <v>489</v>
      </c>
      <c r="C48" s="467">
        <v>0</v>
      </c>
      <c r="D48" s="77" t="s">
        <v>1492</v>
      </c>
      <c r="F48" s="483">
        <v>478</v>
      </c>
      <c r="G48" s="484" t="s">
        <v>4</v>
      </c>
      <c r="H48" s="485" t="s">
        <v>442</v>
      </c>
    </row>
    <row r="49" spans="1:8">
      <c r="A49" s="467">
        <v>40</v>
      </c>
      <c r="B49" s="468" t="s">
        <v>490</v>
      </c>
      <c r="C49" s="467">
        <v>1</v>
      </c>
      <c r="F49" s="483">
        <v>479</v>
      </c>
      <c r="G49" s="484" t="s">
        <v>1304</v>
      </c>
      <c r="H49" s="485" t="s">
        <v>442</v>
      </c>
    </row>
    <row r="50" spans="1:8">
      <c r="A50" s="467">
        <v>41</v>
      </c>
      <c r="B50" s="468" t="s">
        <v>491</v>
      </c>
      <c r="C50" s="467">
        <v>1</v>
      </c>
      <c r="F50" s="483">
        <v>481</v>
      </c>
      <c r="G50" s="77" t="s">
        <v>1305</v>
      </c>
      <c r="H50" s="485" t="s">
        <v>442</v>
      </c>
    </row>
    <row r="51" spans="1:8">
      <c r="A51" s="467">
        <v>42</v>
      </c>
      <c r="B51" s="468" t="s">
        <v>492</v>
      </c>
      <c r="C51" s="467">
        <v>0</v>
      </c>
      <c r="F51" s="483">
        <v>482</v>
      </c>
      <c r="G51" s="77" t="s">
        <v>498</v>
      </c>
      <c r="H51" s="485" t="s">
        <v>442</v>
      </c>
    </row>
    <row r="52" spans="1:8">
      <c r="A52" s="467">
        <v>43</v>
      </c>
      <c r="B52" s="468" t="s">
        <v>493</v>
      </c>
      <c r="C52" s="467">
        <v>1</v>
      </c>
      <c r="F52" s="483">
        <v>483</v>
      </c>
      <c r="G52" s="77" t="s">
        <v>1306</v>
      </c>
      <c r="H52" s="485" t="s">
        <v>442</v>
      </c>
    </row>
    <row r="53" spans="1:8">
      <c r="A53" s="467">
        <v>44</v>
      </c>
      <c r="B53" s="468" t="s">
        <v>494</v>
      </c>
      <c r="C53" s="467">
        <v>1</v>
      </c>
      <c r="F53" s="483">
        <v>484</v>
      </c>
      <c r="G53" s="484" t="s">
        <v>501</v>
      </c>
      <c r="H53" s="485" t="s">
        <v>442</v>
      </c>
    </row>
    <row r="54" spans="1:8">
      <c r="A54" s="467">
        <v>45</v>
      </c>
      <c r="B54" s="468" t="s">
        <v>495</v>
      </c>
      <c r="C54" s="467">
        <v>1</v>
      </c>
      <c r="F54" s="483">
        <v>485</v>
      </c>
      <c r="G54" s="484" t="s">
        <v>503</v>
      </c>
      <c r="H54" s="485" t="s">
        <v>442</v>
      </c>
    </row>
    <row r="55" spans="1:8">
      <c r="A55" s="467">
        <v>46</v>
      </c>
      <c r="B55" s="468" t="s">
        <v>496</v>
      </c>
      <c r="C55" s="467">
        <v>1</v>
      </c>
      <c r="F55" s="483">
        <v>486</v>
      </c>
      <c r="G55" s="484" t="s">
        <v>1520</v>
      </c>
      <c r="H55" s="485" t="s">
        <v>442</v>
      </c>
    </row>
    <row r="56" spans="1:8">
      <c r="A56" s="467">
        <v>47</v>
      </c>
      <c r="B56" s="468" t="s">
        <v>497</v>
      </c>
      <c r="C56" s="467">
        <v>0</v>
      </c>
      <c r="F56" s="483">
        <v>487</v>
      </c>
      <c r="G56" s="484" t="s">
        <v>506</v>
      </c>
      <c r="H56" s="485" t="s">
        <v>442</v>
      </c>
    </row>
    <row r="57" spans="1:8">
      <c r="A57" s="467">
        <v>48</v>
      </c>
      <c r="B57" s="468" t="s">
        <v>499</v>
      </c>
      <c r="C57" s="467">
        <v>1</v>
      </c>
      <c r="F57" s="483">
        <v>488</v>
      </c>
      <c r="G57" s="484" t="s">
        <v>508</v>
      </c>
      <c r="H57" s="485" t="s">
        <v>442</v>
      </c>
    </row>
    <row r="58" spans="1:8">
      <c r="A58" s="467">
        <v>49</v>
      </c>
      <c r="B58" s="468" t="s">
        <v>500</v>
      </c>
      <c r="C58" s="467">
        <v>1</v>
      </c>
      <c r="F58" s="483">
        <v>489</v>
      </c>
      <c r="G58" s="484" t="s">
        <v>1307</v>
      </c>
      <c r="H58" s="485" t="s">
        <v>442</v>
      </c>
    </row>
    <row r="59" spans="1:8">
      <c r="A59" s="467">
        <v>50</v>
      </c>
      <c r="B59" s="468" t="s">
        <v>502</v>
      </c>
      <c r="C59" s="467">
        <v>1</v>
      </c>
      <c r="F59" s="483">
        <v>491</v>
      </c>
      <c r="G59" s="77" t="s">
        <v>512</v>
      </c>
      <c r="H59" s="485" t="s">
        <v>442</v>
      </c>
    </row>
    <row r="60" spans="1:8">
      <c r="A60" s="467">
        <v>51</v>
      </c>
      <c r="B60" s="468" t="s">
        <v>504</v>
      </c>
      <c r="C60" s="467">
        <v>1</v>
      </c>
      <c r="F60" s="483">
        <v>492</v>
      </c>
      <c r="G60" s="77" t="s">
        <v>1288</v>
      </c>
      <c r="H60" s="485" t="s">
        <v>442</v>
      </c>
    </row>
    <row r="61" spans="1:8">
      <c r="A61" s="467">
        <v>52</v>
      </c>
      <c r="B61" s="468" t="s">
        <v>505</v>
      </c>
      <c r="C61" s="467">
        <v>1</v>
      </c>
      <c r="F61" s="483">
        <v>493</v>
      </c>
      <c r="G61" s="484" t="s">
        <v>1562</v>
      </c>
      <c r="H61" s="485" t="s">
        <v>442</v>
      </c>
    </row>
    <row r="62" spans="1:8">
      <c r="A62" s="467">
        <v>53</v>
      </c>
      <c r="B62" s="468" t="s">
        <v>507</v>
      </c>
      <c r="C62" s="467">
        <v>0</v>
      </c>
      <c r="F62" s="483">
        <v>494</v>
      </c>
      <c r="G62" s="77" t="s">
        <v>1308</v>
      </c>
      <c r="H62" s="485" t="s">
        <v>442</v>
      </c>
    </row>
    <row r="63" spans="1:8">
      <c r="A63" s="467">
        <v>54</v>
      </c>
      <c r="B63" s="468" t="s">
        <v>509</v>
      </c>
      <c r="C63" s="467">
        <v>0</v>
      </c>
      <c r="F63" s="483">
        <v>496</v>
      </c>
      <c r="G63" s="484" t="s">
        <v>1309</v>
      </c>
      <c r="H63" s="485" t="s">
        <v>442</v>
      </c>
    </row>
    <row r="64" spans="1:8">
      <c r="A64" s="467">
        <v>55</v>
      </c>
      <c r="B64" s="468" t="s">
        <v>510</v>
      </c>
      <c r="C64" s="467">
        <v>0</v>
      </c>
      <c r="D64" s="77" t="s">
        <v>1282</v>
      </c>
      <c r="F64" s="483">
        <v>497</v>
      </c>
      <c r="G64" s="484" t="s">
        <v>461</v>
      </c>
      <c r="H64" s="485" t="s">
        <v>442</v>
      </c>
    </row>
    <row r="65" spans="1:9">
      <c r="A65" s="467">
        <v>56</v>
      </c>
      <c r="B65" s="468" t="s">
        <v>511</v>
      </c>
      <c r="C65" s="467">
        <v>1</v>
      </c>
      <c r="F65" s="483">
        <v>498</v>
      </c>
      <c r="G65" s="77" t="s">
        <v>1279</v>
      </c>
      <c r="H65" s="485" t="s">
        <v>442</v>
      </c>
    </row>
    <row r="66" spans="1:9" ht="15">
      <c r="A66" s="467">
        <v>57</v>
      </c>
      <c r="B66" s="468" t="s">
        <v>513</v>
      </c>
      <c r="C66" s="467">
        <v>1</v>
      </c>
      <c r="F66" s="483">
        <v>499</v>
      </c>
      <c r="G66" s="484" t="s">
        <v>1690</v>
      </c>
      <c r="H66" s="485" t="s">
        <v>442</v>
      </c>
      <c r="I66" s="671" t="s">
        <v>1691</v>
      </c>
    </row>
    <row r="67" spans="1:9">
      <c r="A67" s="467">
        <v>58</v>
      </c>
      <c r="B67" s="468" t="s">
        <v>514</v>
      </c>
      <c r="C67" s="467">
        <v>0</v>
      </c>
      <c r="F67" s="483">
        <v>3501</v>
      </c>
      <c r="G67" s="77" t="s">
        <v>1320</v>
      </c>
      <c r="H67" s="485" t="s">
        <v>1658</v>
      </c>
    </row>
    <row r="68" spans="1:9">
      <c r="A68" s="467">
        <v>59</v>
      </c>
      <c r="B68" s="468" t="s">
        <v>515</v>
      </c>
      <c r="C68" s="467">
        <v>0</v>
      </c>
      <c r="F68" s="483">
        <v>3502</v>
      </c>
      <c r="G68" s="77" t="s">
        <v>1321</v>
      </c>
      <c r="H68" s="485" t="s">
        <v>442</v>
      </c>
    </row>
    <row r="69" spans="1:9">
      <c r="A69" s="467">
        <v>60</v>
      </c>
      <c r="B69" s="468" t="s">
        <v>516</v>
      </c>
      <c r="C69" s="467">
        <v>0</v>
      </c>
      <c r="F69" s="483">
        <v>3503</v>
      </c>
      <c r="G69" s="484" t="s">
        <v>1403</v>
      </c>
      <c r="H69" s="485" t="s">
        <v>442</v>
      </c>
    </row>
    <row r="70" spans="1:9">
      <c r="A70" s="467">
        <v>61</v>
      </c>
      <c r="B70" s="468" t="s">
        <v>517</v>
      </c>
      <c r="C70" s="467">
        <v>1</v>
      </c>
      <c r="F70" s="483">
        <v>3506</v>
      </c>
      <c r="G70" s="484" t="s">
        <v>1310</v>
      </c>
      <c r="H70" s="485" t="s">
        <v>442</v>
      </c>
    </row>
    <row r="71" spans="1:9">
      <c r="A71" s="467">
        <v>62</v>
      </c>
      <c r="B71" s="468" t="s">
        <v>518</v>
      </c>
      <c r="C71" s="467">
        <v>0</v>
      </c>
      <c r="F71" s="483">
        <v>3508</v>
      </c>
      <c r="G71" s="484" t="s">
        <v>1563</v>
      </c>
      <c r="H71" s="485" t="s">
        <v>442</v>
      </c>
    </row>
    <row r="72" spans="1:9">
      <c r="A72" s="467">
        <v>63</v>
      </c>
      <c r="B72" s="468" t="s">
        <v>519</v>
      </c>
      <c r="C72" s="467">
        <v>1</v>
      </c>
      <c r="F72" s="483">
        <v>3509</v>
      </c>
      <c r="G72" s="484" t="s">
        <v>1311</v>
      </c>
      <c r="H72" s="485" t="s">
        <v>442</v>
      </c>
    </row>
    <row r="73" spans="1:9">
      <c r="A73" s="467">
        <v>64</v>
      </c>
      <c r="B73" s="468" t="s">
        <v>520</v>
      </c>
      <c r="C73" s="467">
        <v>1</v>
      </c>
      <c r="F73" s="483">
        <v>3510</v>
      </c>
      <c r="G73" s="77" t="s">
        <v>1327</v>
      </c>
      <c r="H73" s="485" t="s">
        <v>442</v>
      </c>
    </row>
    <row r="74" spans="1:9">
      <c r="A74" s="467">
        <v>65</v>
      </c>
      <c r="B74" s="468" t="s">
        <v>521</v>
      </c>
      <c r="C74" s="467">
        <v>1</v>
      </c>
      <c r="F74" s="483">
        <v>3513</v>
      </c>
      <c r="G74" s="484" t="s">
        <v>1378</v>
      </c>
      <c r="H74" s="485" t="s">
        <v>442</v>
      </c>
    </row>
    <row r="75" spans="1:9">
      <c r="A75" s="467">
        <v>66</v>
      </c>
      <c r="B75" s="468" t="s">
        <v>522</v>
      </c>
      <c r="C75" s="467">
        <v>0</v>
      </c>
      <c r="F75" s="483">
        <v>3514</v>
      </c>
      <c r="G75" s="484" t="s">
        <v>1379</v>
      </c>
      <c r="H75" s="485" t="s">
        <v>442</v>
      </c>
    </row>
    <row r="76" spans="1:9">
      <c r="A76" s="467">
        <v>67</v>
      </c>
      <c r="B76" s="468" t="s">
        <v>523</v>
      </c>
      <c r="C76" s="467">
        <v>1</v>
      </c>
      <c r="F76" s="483">
        <v>3515</v>
      </c>
      <c r="G76" s="484" t="s">
        <v>1564</v>
      </c>
      <c r="H76" s="485" t="s">
        <v>442</v>
      </c>
    </row>
    <row r="77" spans="1:9">
      <c r="A77" s="467">
        <v>68</v>
      </c>
      <c r="B77" s="468" t="s">
        <v>524</v>
      </c>
      <c r="C77" s="467">
        <v>1</v>
      </c>
      <c r="F77" s="485">
        <v>3517</v>
      </c>
      <c r="G77" s="484" t="s">
        <v>1402</v>
      </c>
      <c r="H77" s="485" t="s">
        <v>442</v>
      </c>
    </row>
    <row r="78" spans="1:9">
      <c r="A78" s="467">
        <v>69</v>
      </c>
      <c r="B78" s="468" t="s">
        <v>525</v>
      </c>
      <c r="C78" s="467">
        <v>0</v>
      </c>
      <c r="F78" s="485">
        <v>3518</v>
      </c>
      <c r="G78" s="484" t="s">
        <v>1565</v>
      </c>
      <c r="H78" s="485" t="s">
        <v>442</v>
      </c>
    </row>
    <row r="79" spans="1:9">
      <c r="A79" s="467">
        <v>70</v>
      </c>
      <c r="B79" s="468" t="s">
        <v>526</v>
      </c>
      <c r="C79" s="467">
        <v>0</v>
      </c>
      <c r="F79" s="485">
        <v>3519</v>
      </c>
      <c r="G79" s="484" t="s">
        <v>1622</v>
      </c>
      <c r="H79" s="485" t="s">
        <v>442</v>
      </c>
    </row>
    <row r="80" spans="1:9">
      <c r="A80" s="467">
        <v>71</v>
      </c>
      <c r="B80" s="468" t="s">
        <v>527</v>
      </c>
      <c r="C80" s="467">
        <v>1</v>
      </c>
    </row>
    <row r="81" spans="1:9">
      <c r="A81" s="467">
        <v>72</v>
      </c>
      <c r="B81" s="468" t="s">
        <v>528</v>
      </c>
      <c r="C81" s="467">
        <v>1</v>
      </c>
      <c r="F81" s="485"/>
      <c r="G81" s="484"/>
      <c r="H81" s="485"/>
    </row>
    <row r="82" spans="1:9">
      <c r="A82" s="467">
        <v>73</v>
      </c>
      <c r="B82" s="468" t="s">
        <v>529</v>
      </c>
      <c r="C82" s="467">
        <v>1</v>
      </c>
      <c r="F82" s="485"/>
      <c r="G82" s="484"/>
      <c r="H82" s="485"/>
    </row>
    <row r="83" spans="1:9">
      <c r="A83" s="467">
        <v>74</v>
      </c>
      <c r="B83" s="468" t="s">
        <v>530</v>
      </c>
      <c r="C83" s="467">
        <v>1</v>
      </c>
      <c r="F83" s="483"/>
      <c r="G83" s="484"/>
      <c r="H83" s="485"/>
    </row>
    <row r="84" spans="1:9">
      <c r="A84" s="467">
        <v>75</v>
      </c>
      <c r="B84" s="468" t="s">
        <v>531</v>
      </c>
      <c r="C84" s="467">
        <v>0</v>
      </c>
      <c r="F84" s="483"/>
      <c r="G84" s="484"/>
      <c r="H84" s="485"/>
    </row>
    <row r="85" spans="1:9" ht="15">
      <c r="A85" s="467">
        <v>76</v>
      </c>
      <c r="B85" s="468" t="s">
        <v>532</v>
      </c>
      <c r="C85" s="467">
        <v>0</v>
      </c>
      <c r="F85" s="483">
        <v>3516</v>
      </c>
      <c r="G85" s="484" t="s">
        <v>1406</v>
      </c>
      <c r="H85" s="485" t="s">
        <v>1658</v>
      </c>
      <c r="I85" s="671" t="s">
        <v>1693</v>
      </c>
    </row>
    <row r="86" spans="1:9">
      <c r="A86" s="467">
        <v>77</v>
      </c>
      <c r="B86" s="468" t="s">
        <v>533</v>
      </c>
      <c r="C86" s="467">
        <v>1</v>
      </c>
      <c r="F86" s="485"/>
      <c r="G86" s="484"/>
      <c r="H86" s="485"/>
    </row>
    <row r="87" spans="1:9">
      <c r="A87" s="467">
        <v>78</v>
      </c>
      <c r="B87" s="468" t="s">
        <v>534</v>
      </c>
      <c r="C87" s="467">
        <v>1</v>
      </c>
      <c r="F87" s="483"/>
      <c r="G87" s="484"/>
      <c r="H87" s="485"/>
    </row>
    <row r="88" spans="1:9">
      <c r="A88" s="467">
        <v>79</v>
      </c>
      <c r="B88" s="468" t="s">
        <v>535</v>
      </c>
      <c r="C88" s="467">
        <v>1</v>
      </c>
      <c r="F88" s="483"/>
      <c r="G88" s="484"/>
      <c r="H88" s="483"/>
    </row>
    <row r="89" spans="1:9">
      <c r="A89" s="467">
        <v>80</v>
      </c>
      <c r="B89" s="468" t="s">
        <v>536</v>
      </c>
      <c r="C89" s="467">
        <v>0</v>
      </c>
      <c r="F89" s="485"/>
      <c r="G89" s="484"/>
      <c r="H89" s="485"/>
    </row>
    <row r="90" spans="1:9">
      <c r="A90" s="467">
        <v>81</v>
      </c>
      <c r="B90" s="468" t="s">
        <v>537</v>
      </c>
      <c r="C90" s="467">
        <v>0</v>
      </c>
      <c r="F90" s="485"/>
      <c r="G90" s="484"/>
      <c r="H90" s="485"/>
    </row>
    <row r="91" spans="1:9">
      <c r="A91" s="467">
        <v>82</v>
      </c>
      <c r="B91" s="468" t="s">
        <v>538</v>
      </c>
      <c r="C91" s="467">
        <v>1</v>
      </c>
      <c r="F91" s="469"/>
      <c r="G91" s="486"/>
      <c r="H91" s="469"/>
    </row>
    <row r="92" spans="1:9">
      <c r="A92" s="467">
        <v>83</v>
      </c>
      <c r="B92" s="468" t="s">
        <v>539</v>
      </c>
      <c r="C92" s="467">
        <v>1</v>
      </c>
    </row>
    <row r="93" spans="1:9">
      <c r="A93" s="467">
        <v>84</v>
      </c>
      <c r="B93" s="468" t="s">
        <v>540</v>
      </c>
      <c r="C93" s="467">
        <v>0</v>
      </c>
      <c r="F93" s="483"/>
      <c r="G93" s="484"/>
      <c r="H93" s="485"/>
    </row>
    <row r="94" spans="1:9">
      <c r="A94" s="467">
        <v>85</v>
      </c>
      <c r="B94" s="468" t="s">
        <v>541</v>
      </c>
      <c r="C94" s="467">
        <v>1</v>
      </c>
      <c r="F94" s="487"/>
      <c r="G94" s="488"/>
      <c r="H94" s="487"/>
    </row>
    <row r="95" spans="1:9">
      <c r="A95" s="467">
        <v>86</v>
      </c>
      <c r="B95" s="468" t="s">
        <v>542</v>
      </c>
      <c r="C95" s="467">
        <v>1</v>
      </c>
    </row>
    <row r="96" spans="1:9">
      <c r="A96" s="467">
        <v>87</v>
      </c>
      <c r="B96" s="468" t="s">
        <v>543</v>
      </c>
      <c r="C96" s="467">
        <v>1</v>
      </c>
    </row>
    <row r="97" spans="1:4">
      <c r="A97" s="467">
        <v>88</v>
      </c>
      <c r="B97" s="468" t="s">
        <v>544</v>
      </c>
      <c r="C97" s="467">
        <v>1</v>
      </c>
    </row>
    <row r="98" spans="1:4">
      <c r="A98" s="467">
        <v>89</v>
      </c>
      <c r="B98" s="468" t="s">
        <v>545</v>
      </c>
      <c r="C98" s="467">
        <v>1</v>
      </c>
    </row>
    <row r="99" spans="1:4">
      <c r="A99" s="467">
        <v>90</v>
      </c>
      <c r="B99" s="468" t="s">
        <v>546</v>
      </c>
      <c r="C99" s="467">
        <v>0</v>
      </c>
    </row>
    <row r="100" spans="1:4">
      <c r="A100" s="467">
        <v>91</v>
      </c>
      <c r="B100" s="468" t="s">
        <v>547</v>
      </c>
      <c r="C100" s="467">
        <v>1</v>
      </c>
    </row>
    <row r="101" spans="1:4">
      <c r="A101" s="467">
        <v>92</v>
      </c>
      <c r="B101" s="468" t="s">
        <v>548</v>
      </c>
      <c r="C101" s="467">
        <v>0</v>
      </c>
    </row>
    <row r="102" spans="1:4">
      <c r="A102" s="467">
        <v>93</v>
      </c>
      <c r="B102" s="468" t="s">
        <v>549</v>
      </c>
      <c r="C102" s="467">
        <v>1</v>
      </c>
    </row>
    <row r="103" spans="1:4">
      <c r="A103" s="467">
        <v>94</v>
      </c>
      <c r="B103" s="468" t="s">
        <v>550</v>
      </c>
      <c r="C103" s="467">
        <v>1</v>
      </c>
    </row>
    <row r="104" spans="1:4">
      <c r="A104" s="467">
        <v>95</v>
      </c>
      <c r="B104" s="468" t="s">
        <v>551</v>
      </c>
      <c r="C104" s="467">
        <v>1</v>
      </c>
    </row>
    <row r="105" spans="1:4">
      <c r="A105" s="467">
        <v>96</v>
      </c>
      <c r="B105" s="468" t="s">
        <v>552</v>
      </c>
      <c r="C105" s="467">
        <v>1</v>
      </c>
    </row>
    <row r="106" spans="1:4">
      <c r="A106" s="467">
        <v>97</v>
      </c>
      <c r="B106" s="468" t="s">
        <v>553</v>
      </c>
      <c r="C106" s="467">
        <v>1</v>
      </c>
    </row>
    <row r="107" spans="1:4">
      <c r="A107" s="467">
        <v>98</v>
      </c>
      <c r="B107" s="468" t="s">
        <v>554</v>
      </c>
      <c r="C107" s="467">
        <v>1</v>
      </c>
    </row>
    <row r="108" spans="1:4">
      <c r="A108" s="467">
        <v>99</v>
      </c>
      <c r="B108" s="468" t="s">
        <v>556</v>
      </c>
      <c r="C108" s="467">
        <v>1</v>
      </c>
    </row>
    <row r="109" spans="1:4">
      <c r="A109" s="467">
        <v>100</v>
      </c>
      <c r="B109" s="468" t="s">
        <v>557</v>
      </c>
      <c r="C109" s="467">
        <v>1</v>
      </c>
    </row>
    <row r="110" spans="1:4">
      <c r="A110" s="467">
        <v>101</v>
      </c>
      <c r="B110" s="468" t="s">
        <v>558</v>
      </c>
      <c r="C110" s="467">
        <v>1</v>
      </c>
    </row>
    <row r="111" spans="1:4">
      <c r="A111" s="467">
        <v>102</v>
      </c>
      <c r="B111" s="468" t="s">
        <v>559</v>
      </c>
      <c r="C111" s="467">
        <v>0</v>
      </c>
      <c r="D111" s="77" t="s">
        <v>1281</v>
      </c>
    </row>
    <row r="112" spans="1:4">
      <c r="A112" s="467">
        <v>103</v>
      </c>
      <c r="B112" s="468" t="s">
        <v>560</v>
      </c>
      <c r="C112" s="467">
        <v>1</v>
      </c>
    </row>
    <row r="113" spans="1:4">
      <c r="A113" s="467">
        <v>104</v>
      </c>
      <c r="B113" s="468" t="s">
        <v>561</v>
      </c>
      <c r="C113" s="467">
        <v>0</v>
      </c>
    </row>
    <row r="114" spans="1:4">
      <c r="A114" s="467">
        <v>105</v>
      </c>
      <c r="B114" s="468" t="s">
        <v>562</v>
      </c>
      <c r="C114" s="467">
        <v>1</v>
      </c>
    </row>
    <row r="115" spans="1:4">
      <c r="A115" s="467">
        <v>106</v>
      </c>
      <c r="B115" s="468" t="s">
        <v>563</v>
      </c>
      <c r="C115" s="467">
        <v>0</v>
      </c>
    </row>
    <row r="116" spans="1:4">
      <c r="A116" s="467">
        <v>107</v>
      </c>
      <c r="B116" s="468" t="s">
        <v>564</v>
      </c>
      <c r="C116" s="467">
        <v>1</v>
      </c>
    </row>
    <row r="117" spans="1:4">
      <c r="A117" s="467">
        <v>108</v>
      </c>
      <c r="B117" s="468" t="s">
        <v>565</v>
      </c>
      <c r="C117" s="467">
        <v>0</v>
      </c>
    </row>
    <row r="118" spans="1:4">
      <c r="A118" s="467">
        <v>109</v>
      </c>
      <c r="B118" s="468" t="s">
        <v>566</v>
      </c>
      <c r="C118" s="467">
        <v>0</v>
      </c>
    </row>
    <row r="119" spans="1:4">
      <c r="A119" s="467">
        <v>110</v>
      </c>
      <c r="B119" s="468" t="s">
        <v>567</v>
      </c>
      <c r="C119" s="467">
        <v>1</v>
      </c>
    </row>
    <row r="120" spans="1:4">
      <c r="A120" s="467">
        <v>111</v>
      </c>
      <c r="B120" s="468" t="s">
        <v>568</v>
      </c>
      <c r="C120" s="467">
        <v>1</v>
      </c>
    </row>
    <row r="121" spans="1:4">
      <c r="A121" s="467">
        <v>112</v>
      </c>
      <c r="B121" s="468" t="s">
        <v>569</v>
      </c>
      <c r="C121" s="467">
        <v>0</v>
      </c>
      <c r="D121" s="77" t="s">
        <v>1282</v>
      </c>
    </row>
    <row r="122" spans="1:4">
      <c r="A122" s="467">
        <v>113</v>
      </c>
      <c r="B122" s="468" t="s">
        <v>570</v>
      </c>
      <c r="C122" s="467">
        <v>0</v>
      </c>
    </row>
    <row r="123" spans="1:4">
      <c r="A123" s="467">
        <v>114</v>
      </c>
      <c r="B123" s="468" t="s">
        <v>571</v>
      </c>
      <c r="C123" s="467">
        <v>1</v>
      </c>
    </row>
    <row r="124" spans="1:4">
      <c r="A124" s="467">
        <v>115</v>
      </c>
      <c r="B124" s="468" t="s">
        <v>572</v>
      </c>
      <c r="C124" s="467">
        <v>0</v>
      </c>
    </row>
    <row r="125" spans="1:4">
      <c r="A125" s="467">
        <v>116</v>
      </c>
      <c r="B125" s="468" t="s">
        <v>573</v>
      </c>
      <c r="C125" s="467">
        <v>0</v>
      </c>
    </row>
    <row r="126" spans="1:4">
      <c r="A126" s="467">
        <v>117</v>
      </c>
      <c r="B126" s="468" t="s">
        <v>574</v>
      </c>
      <c r="C126" s="467">
        <v>1</v>
      </c>
    </row>
    <row r="127" spans="1:4">
      <c r="A127" s="467">
        <v>118</v>
      </c>
      <c r="B127" s="468" t="s">
        <v>575</v>
      </c>
      <c r="C127" s="467">
        <v>1</v>
      </c>
    </row>
    <row r="128" spans="1:4">
      <c r="A128" s="467">
        <v>119</v>
      </c>
      <c r="B128" s="468" t="s">
        <v>576</v>
      </c>
      <c r="C128" s="467">
        <v>0</v>
      </c>
    </row>
    <row r="129" spans="1:4">
      <c r="A129" s="467">
        <v>120</v>
      </c>
      <c r="B129" s="468" t="s">
        <v>577</v>
      </c>
      <c r="C129" s="467">
        <v>0</v>
      </c>
    </row>
    <row r="130" spans="1:4">
      <c r="A130" s="467">
        <v>121</v>
      </c>
      <c r="B130" s="468" t="s">
        <v>578</v>
      </c>
      <c r="C130" s="467">
        <v>1</v>
      </c>
    </row>
    <row r="131" spans="1:4">
      <c r="A131" s="467">
        <v>122</v>
      </c>
      <c r="B131" s="468" t="s">
        <v>579</v>
      </c>
      <c r="C131" s="467">
        <v>1</v>
      </c>
    </row>
    <row r="132" spans="1:4">
      <c r="A132" s="467">
        <v>123</v>
      </c>
      <c r="B132" s="468" t="s">
        <v>580</v>
      </c>
      <c r="C132" s="467">
        <v>0</v>
      </c>
    </row>
    <row r="133" spans="1:4">
      <c r="A133" s="467">
        <v>124</v>
      </c>
      <c r="B133" s="468" t="s">
        <v>581</v>
      </c>
      <c r="C133" s="467">
        <v>0</v>
      </c>
    </row>
    <row r="134" spans="1:4">
      <c r="A134" s="467">
        <v>125</v>
      </c>
      <c r="B134" s="468" t="s">
        <v>582</v>
      </c>
      <c r="C134" s="467">
        <v>1</v>
      </c>
    </row>
    <row r="135" spans="1:4">
      <c r="A135" s="467">
        <v>126</v>
      </c>
      <c r="B135" s="468" t="s">
        <v>583</v>
      </c>
      <c r="C135" s="467">
        <v>0</v>
      </c>
      <c r="D135" s="77" t="s">
        <v>1282</v>
      </c>
    </row>
    <row r="136" spans="1:4">
      <c r="A136" s="467">
        <v>127</v>
      </c>
      <c r="B136" s="468" t="s">
        <v>584</v>
      </c>
      <c r="C136" s="467">
        <v>1</v>
      </c>
    </row>
    <row r="137" spans="1:4">
      <c r="A137" s="467">
        <v>128</v>
      </c>
      <c r="B137" s="468" t="s">
        <v>585</v>
      </c>
      <c r="C137" s="467">
        <v>1</v>
      </c>
    </row>
    <row r="138" spans="1:4">
      <c r="A138" s="467">
        <v>129</v>
      </c>
      <c r="B138" s="468" t="s">
        <v>586</v>
      </c>
      <c r="C138" s="467">
        <v>0</v>
      </c>
    </row>
    <row r="139" spans="1:4">
      <c r="A139" s="467">
        <v>130</v>
      </c>
      <c r="B139" s="468" t="s">
        <v>587</v>
      </c>
      <c r="C139" s="467">
        <v>0</v>
      </c>
    </row>
    <row r="140" spans="1:4">
      <c r="A140" s="467">
        <v>131</v>
      </c>
      <c r="B140" s="468" t="s">
        <v>588</v>
      </c>
      <c r="C140" s="467">
        <v>1</v>
      </c>
    </row>
    <row r="141" spans="1:4">
      <c r="A141" s="467">
        <v>132</v>
      </c>
      <c r="B141" s="468" t="s">
        <v>589</v>
      </c>
      <c r="C141" s="467">
        <v>0</v>
      </c>
    </row>
    <row r="142" spans="1:4">
      <c r="A142" s="467">
        <v>133</v>
      </c>
      <c r="B142" s="468" t="s">
        <v>590</v>
      </c>
      <c r="C142" s="467">
        <v>1</v>
      </c>
    </row>
    <row r="143" spans="1:4">
      <c r="A143" s="467">
        <v>134</v>
      </c>
      <c r="B143" s="468" t="s">
        <v>591</v>
      </c>
      <c r="C143" s="467">
        <v>0</v>
      </c>
    </row>
    <row r="144" spans="1:4">
      <c r="A144" s="467">
        <v>135</v>
      </c>
      <c r="B144" s="468" t="s">
        <v>592</v>
      </c>
      <c r="C144" s="467">
        <v>1</v>
      </c>
    </row>
    <row r="145" spans="1:4">
      <c r="A145" s="467">
        <v>136</v>
      </c>
      <c r="B145" s="468" t="s">
        <v>593</v>
      </c>
      <c r="C145" s="467">
        <v>1</v>
      </c>
    </row>
    <row r="146" spans="1:4">
      <c r="A146" s="467">
        <v>137</v>
      </c>
      <c r="B146" s="468" t="s">
        <v>594</v>
      </c>
      <c r="C146" s="467">
        <v>1</v>
      </c>
    </row>
    <row r="147" spans="1:4">
      <c r="A147" s="467">
        <v>138</v>
      </c>
      <c r="B147" s="468" t="s">
        <v>595</v>
      </c>
      <c r="C147" s="467">
        <v>1</v>
      </c>
    </row>
    <row r="148" spans="1:4">
      <c r="A148" s="467">
        <v>139</v>
      </c>
      <c r="B148" s="468" t="s">
        <v>596</v>
      </c>
      <c r="C148" s="467">
        <v>1</v>
      </c>
    </row>
    <row r="149" spans="1:4">
      <c r="A149" s="467">
        <v>140</v>
      </c>
      <c r="B149" s="468" t="s">
        <v>597</v>
      </c>
      <c r="C149" s="467">
        <v>0</v>
      </c>
    </row>
    <row r="150" spans="1:4">
      <c r="A150" s="467">
        <v>141</v>
      </c>
      <c r="B150" s="468" t="s">
        <v>598</v>
      </c>
      <c r="C150" s="467">
        <v>1</v>
      </c>
    </row>
    <row r="151" spans="1:4">
      <c r="A151" s="467">
        <v>142</v>
      </c>
      <c r="B151" s="468" t="s">
        <v>599</v>
      </c>
      <c r="C151" s="467">
        <v>1</v>
      </c>
    </row>
    <row r="152" spans="1:4">
      <c r="A152" s="467">
        <v>143</v>
      </c>
      <c r="B152" s="468" t="s">
        <v>600</v>
      </c>
      <c r="C152" s="467">
        <v>0</v>
      </c>
    </row>
    <row r="153" spans="1:4">
      <c r="A153" s="467">
        <v>144</v>
      </c>
      <c r="B153" s="468" t="s">
        <v>601</v>
      </c>
      <c r="C153" s="467">
        <v>1</v>
      </c>
    </row>
    <row r="154" spans="1:4">
      <c r="A154" s="467">
        <v>145</v>
      </c>
      <c r="B154" s="468" t="s">
        <v>602</v>
      </c>
      <c r="C154" s="467">
        <v>1</v>
      </c>
    </row>
    <row r="155" spans="1:4">
      <c r="A155" s="467">
        <v>146</v>
      </c>
      <c r="B155" s="468" t="s">
        <v>603</v>
      </c>
      <c r="C155" s="467">
        <v>0</v>
      </c>
      <c r="D155" s="77" t="s">
        <v>1281</v>
      </c>
    </row>
    <row r="156" spans="1:4">
      <c r="A156" s="467">
        <v>147</v>
      </c>
      <c r="B156" s="468" t="s">
        <v>604</v>
      </c>
      <c r="C156" s="467">
        <v>0</v>
      </c>
    </row>
    <row r="157" spans="1:4">
      <c r="A157" s="467">
        <v>148</v>
      </c>
      <c r="B157" s="468" t="s">
        <v>605</v>
      </c>
      <c r="C157" s="467">
        <v>0</v>
      </c>
      <c r="D157" s="77" t="s">
        <v>1408</v>
      </c>
    </row>
    <row r="158" spans="1:4">
      <c r="A158" s="467">
        <v>149</v>
      </c>
      <c r="B158" s="468" t="s">
        <v>606</v>
      </c>
      <c r="C158" s="467">
        <v>1</v>
      </c>
    </row>
    <row r="159" spans="1:4">
      <c r="A159" s="467">
        <v>150</v>
      </c>
      <c r="B159" s="468" t="s">
        <v>607</v>
      </c>
      <c r="C159" s="467">
        <v>1</v>
      </c>
    </row>
    <row r="160" spans="1:4">
      <c r="A160" s="467">
        <v>151</v>
      </c>
      <c r="B160" s="468" t="s">
        <v>608</v>
      </c>
      <c r="C160" s="467">
        <v>1</v>
      </c>
    </row>
    <row r="161" spans="1:3">
      <c r="A161" s="467">
        <v>152</v>
      </c>
      <c r="B161" s="468" t="s">
        <v>609</v>
      </c>
      <c r="C161" s="467">
        <v>1</v>
      </c>
    </row>
    <row r="162" spans="1:3">
      <c r="A162" s="467">
        <v>153</v>
      </c>
      <c r="B162" s="468" t="s">
        <v>610</v>
      </c>
      <c r="C162" s="467">
        <v>1</v>
      </c>
    </row>
    <row r="163" spans="1:3">
      <c r="A163" s="467">
        <v>154</v>
      </c>
      <c r="B163" s="468" t="s">
        <v>611</v>
      </c>
      <c r="C163" s="467">
        <v>1</v>
      </c>
    </row>
    <row r="164" spans="1:3">
      <c r="A164" s="467">
        <v>155</v>
      </c>
      <c r="B164" s="468" t="s">
        <v>612</v>
      </c>
      <c r="C164" s="467">
        <v>1</v>
      </c>
    </row>
    <row r="165" spans="1:3">
      <c r="A165" s="467">
        <v>156</v>
      </c>
      <c r="B165" s="468" t="s">
        <v>613</v>
      </c>
      <c r="C165" s="467">
        <v>0</v>
      </c>
    </row>
    <row r="166" spans="1:3">
      <c r="A166" s="467">
        <v>157</v>
      </c>
      <c r="B166" s="468" t="s">
        <v>614</v>
      </c>
      <c r="C166" s="467">
        <v>1</v>
      </c>
    </row>
    <row r="167" spans="1:3">
      <c r="A167" s="467">
        <v>158</v>
      </c>
      <c r="B167" s="468" t="s">
        <v>615</v>
      </c>
      <c r="C167" s="467">
        <v>1</v>
      </c>
    </row>
    <row r="168" spans="1:3">
      <c r="A168" s="467">
        <v>159</v>
      </c>
      <c r="B168" s="468" t="s">
        <v>616</v>
      </c>
      <c r="C168" s="467">
        <v>1</v>
      </c>
    </row>
    <row r="169" spans="1:3">
      <c r="A169" s="467">
        <v>160</v>
      </c>
      <c r="B169" s="468" t="s">
        <v>617</v>
      </c>
      <c r="C169" s="467">
        <v>1</v>
      </c>
    </row>
    <row r="170" spans="1:3">
      <c r="A170" s="467">
        <v>161</v>
      </c>
      <c r="B170" s="468" t="s">
        <v>618</v>
      </c>
      <c r="C170" s="467">
        <v>1</v>
      </c>
    </row>
    <row r="171" spans="1:3">
      <c r="A171" s="467">
        <v>162</v>
      </c>
      <c r="B171" s="468" t="s">
        <v>619</v>
      </c>
      <c r="C171" s="467">
        <v>1</v>
      </c>
    </row>
    <row r="172" spans="1:3">
      <c r="A172" s="467">
        <v>163</v>
      </c>
      <c r="B172" s="468" t="s">
        <v>620</v>
      </c>
      <c r="C172" s="467">
        <v>1</v>
      </c>
    </row>
    <row r="173" spans="1:3">
      <c r="A173" s="467">
        <v>164</v>
      </c>
      <c r="B173" s="468" t="s">
        <v>621</v>
      </c>
      <c r="C173" s="467">
        <v>1</v>
      </c>
    </row>
    <row r="174" spans="1:3">
      <c r="A174" s="467">
        <v>165</v>
      </c>
      <c r="B174" s="468" t="s">
        <v>622</v>
      </c>
      <c r="C174" s="467">
        <v>1</v>
      </c>
    </row>
    <row r="175" spans="1:3">
      <c r="A175" s="467">
        <v>166</v>
      </c>
      <c r="B175" s="468" t="s">
        <v>623</v>
      </c>
      <c r="C175" s="467">
        <v>0</v>
      </c>
    </row>
    <row r="176" spans="1:3">
      <c r="A176" s="467">
        <v>167</v>
      </c>
      <c r="B176" s="468" t="s">
        <v>624</v>
      </c>
      <c r="C176" s="467">
        <v>1</v>
      </c>
    </row>
    <row r="177" spans="1:3">
      <c r="A177" s="467">
        <v>168</v>
      </c>
      <c r="B177" s="468" t="s">
        <v>625</v>
      </c>
      <c r="C177" s="467">
        <v>1</v>
      </c>
    </row>
    <row r="178" spans="1:3">
      <c r="A178" s="467">
        <v>169</v>
      </c>
      <c r="B178" s="468" t="s">
        <v>626</v>
      </c>
      <c r="C178" s="467">
        <v>1</v>
      </c>
    </row>
    <row r="179" spans="1:3">
      <c r="A179" s="467">
        <v>170</v>
      </c>
      <c r="B179" s="468" t="s">
        <v>627</v>
      </c>
      <c r="C179" s="467">
        <v>1</v>
      </c>
    </row>
    <row r="180" spans="1:3">
      <c r="A180" s="467">
        <v>171</v>
      </c>
      <c r="B180" s="468" t="s">
        <v>628</v>
      </c>
      <c r="C180" s="467">
        <v>1</v>
      </c>
    </row>
    <row r="181" spans="1:3">
      <c r="A181" s="467">
        <v>172</v>
      </c>
      <c r="B181" s="468" t="s">
        <v>629</v>
      </c>
      <c r="C181" s="467">
        <v>1</v>
      </c>
    </row>
    <row r="182" spans="1:3">
      <c r="A182" s="467">
        <v>173</v>
      </c>
      <c r="B182" s="468" t="s">
        <v>630</v>
      </c>
      <c r="C182" s="467">
        <v>1</v>
      </c>
    </row>
    <row r="183" spans="1:3">
      <c r="A183" s="467">
        <v>174</v>
      </c>
      <c r="B183" s="468" t="s">
        <v>631</v>
      </c>
      <c r="C183" s="467">
        <v>1</v>
      </c>
    </row>
    <row r="184" spans="1:3">
      <c r="A184" s="467">
        <v>175</v>
      </c>
      <c r="B184" s="468" t="s">
        <v>632</v>
      </c>
      <c r="C184" s="467">
        <v>1</v>
      </c>
    </row>
    <row r="185" spans="1:3">
      <c r="A185" s="467">
        <v>176</v>
      </c>
      <c r="B185" s="468" t="s">
        <v>633</v>
      </c>
      <c r="C185" s="467">
        <v>1</v>
      </c>
    </row>
    <row r="186" spans="1:3">
      <c r="A186" s="467">
        <v>177</v>
      </c>
      <c r="B186" s="468" t="s">
        <v>634</v>
      </c>
      <c r="C186" s="467">
        <v>1</v>
      </c>
    </row>
    <row r="187" spans="1:3">
      <c r="A187" s="467">
        <v>178</v>
      </c>
      <c r="B187" s="468" t="s">
        <v>635</v>
      </c>
      <c r="C187" s="467">
        <v>1</v>
      </c>
    </row>
    <row r="188" spans="1:3">
      <c r="A188" s="467">
        <v>179</v>
      </c>
      <c r="B188" s="468" t="s">
        <v>636</v>
      </c>
      <c r="C188" s="467">
        <v>0</v>
      </c>
    </row>
    <row r="189" spans="1:3">
      <c r="A189" s="467">
        <v>180</v>
      </c>
      <c r="B189" s="468" t="s">
        <v>637</v>
      </c>
      <c r="C189" s="467">
        <v>0</v>
      </c>
    </row>
    <row r="190" spans="1:3">
      <c r="A190" s="467">
        <v>181</v>
      </c>
      <c r="B190" s="468" t="s">
        <v>638</v>
      </c>
      <c r="C190" s="467">
        <v>1</v>
      </c>
    </row>
    <row r="191" spans="1:3">
      <c r="A191" s="467">
        <v>182</v>
      </c>
      <c r="B191" s="468" t="s">
        <v>639</v>
      </c>
      <c r="C191" s="467">
        <v>1</v>
      </c>
    </row>
    <row r="192" spans="1:3">
      <c r="A192" s="467">
        <v>183</v>
      </c>
      <c r="B192" s="468" t="s">
        <v>640</v>
      </c>
      <c r="C192" s="467">
        <v>0</v>
      </c>
    </row>
    <row r="193" spans="1:3">
      <c r="A193" s="467">
        <v>184</v>
      </c>
      <c r="B193" s="468" t="s">
        <v>641</v>
      </c>
      <c r="C193" s="467">
        <v>1</v>
      </c>
    </row>
    <row r="194" spans="1:3">
      <c r="A194" s="467">
        <v>185</v>
      </c>
      <c r="B194" s="468" t="s">
        <v>642</v>
      </c>
      <c r="C194" s="467">
        <v>1</v>
      </c>
    </row>
    <row r="195" spans="1:3">
      <c r="A195" s="467">
        <v>186</v>
      </c>
      <c r="B195" s="468" t="s">
        <v>643</v>
      </c>
      <c r="C195" s="467">
        <v>1</v>
      </c>
    </row>
    <row r="196" spans="1:3">
      <c r="A196" s="467">
        <v>187</v>
      </c>
      <c r="B196" s="468" t="s">
        <v>644</v>
      </c>
      <c r="C196" s="467">
        <v>1</v>
      </c>
    </row>
    <row r="197" spans="1:3">
      <c r="A197" s="467">
        <v>188</v>
      </c>
      <c r="B197" s="468" t="s">
        <v>645</v>
      </c>
      <c r="C197" s="467">
        <v>0</v>
      </c>
    </row>
    <row r="198" spans="1:3">
      <c r="A198" s="467">
        <v>189</v>
      </c>
      <c r="B198" s="468" t="s">
        <v>646</v>
      </c>
      <c r="C198" s="467">
        <v>1</v>
      </c>
    </row>
    <row r="199" spans="1:3">
      <c r="A199" s="467">
        <v>190</v>
      </c>
      <c r="B199" s="468" t="s">
        <v>647</v>
      </c>
      <c r="C199" s="467">
        <v>0</v>
      </c>
    </row>
    <row r="200" spans="1:3">
      <c r="A200" s="467">
        <v>191</v>
      </c>
      <c r="B200" s="468" t="s">
        <v>648</v>
      </c>
      <c r="C200" s="467">
        <v>1</v>
      </c>
    </row>
    <row r="201" spans="1:3">
      <c r="A201" s="467">
        <v>192</v>
      </c>
      <c r="B201" s="468" t="s">
        <v>649</v>
      </c>
      <c r="C201" s="467">
        <v>0</v>
      </c>
    </row>
    <row r="202" spans="1:3">
      <c r="A202" s="467">
        <v>193</v>
      </c>
      <c r="B202" s="468" t="s">
        <v>650</v>
      </c>
      <c r="C202" s="467">
        <v>0</v>
      </c>
    </row>
    <row r="203" spans="1:3">
      <c r="A203" s="467">
        <v>194</v>
      </c>
      <c r="B203" s="468" t="s">
        <v>651</v>
      </c>
      <c r="C203" s="467">
        <v>0</v>
      </c>
    </row>
    <row r="204" spans="1:3">
      <c r="A204" s="467">
        <v>195</v>
      </c>
      <c r="B204" s="468" t="s">
        <v>652</v>
      </c>
      <c r="C204" s="467">
        <v>0</v>
      </c>
    </row>
    <row r="205" spans="1:3">
      <c r="A205" s="467">
        <v>196</v>
      </c>
      <c r="B205" s="468" t="s">
        <v>653</v>
      </c>
      <c r="C205" s="467">
        <v>1</v>
      </c>
    </row>
    <row r="206" spans="1:3">
      <c r="A206" s="467">
        <v>197</v>
      </c>
      <c r="B206" s="468" t="s">
        <v>654</v>
      </c>
      <c r="C206" s="467">
        <v>1</v>
      </c>
    </row>
    <row r="207" spans="1:3">
      <c r="A207" s="467">
        <v>198</v>
      </c>
      <c r="B207" s="468" t="s">
        <v>655</v>
      </c>
      <c r="C207" s="467">
        <v>1</v>
      </c>
    </row>
    <row r="208" spans="1:3">
      <c r="A208" s="467">
        <v>199</v>
      </c>
      <c r="B208" s="468" t="s">
        <v>656</v>
      </c>
      <c r="C208" s="467">
        <v>1</v>
      </c>
    </row>
    <row r="209" spans="1:3">
      <c r="A209" s="467">
        <v>200</v>
      </c>
      <c r="B209" s="468" t="s">
        <v>657</v>
      </c>
      <c r="C209" s="467">
        <v>0</v>
      </c>
    </row>
    <row r="210" spans="1:3">
      <c r="A210" s="467">
        <v>201</v>
      </c>
      <c r="B210" s="468" t="s">
        <v>658</v>
      </c>
      <c r="C210" s="467">
        <v>1</v>
      </c>
    </row>
    <row r="211" spans="1:3">
      <c r="A211" s="467">
        <v>202</v>
      </c>
      <c r="B211" s="468" t="s">
        <v>659</v>
      </c>
      <c r="C211" s="467">
        <v>0</v>
      </c>
    </row>
    <row r="212" spans="1:3">
      <c r="A212" s="467">
        <v>203</v>
      </c>
      <c r="B212" s="468" t="s">
        <v>660</v>
      </c>
      <c r="C212" s="467">
        <v>0</v>
      </c>
    </row>
    <row r="213" spans="1:3">
      <c r="A213" s="467">
        <v>204</v>
      </c>
      <c r="B213" s="468" t="s">
        <v>661</v>
      </c>
      <c r="C213" s="467">
        <v>1</v>
      </c>
    </row>
    <row r="214" spans="1:3">
      <c r="A214" s="467">
        <v>205</v>
      </c>
      <c r="B214" s="468" t="s">
        <v>662</v>
      </c>
      <c r="C214" s="467">
        <v>0</v>
      </c>
    </row>
    <row r="215" spans="1:3">
      <c r="A215" s="467">
        <v>206</v>
      </c>
      <c r="B215" s="468" t="s">
        <v>663</v>
      </c>
      <c r="C215" s="467">
        <v>0</v>
      </c>
    </row>
    <row r="216" spans="1:3">
      <c r="A216" s="467">
        <v>207</v>
      </c>
      <c r="B216" s="468" t="s">
        <v>664</v>
      </c>
      <c r="C216" s="467">
        <v>1</v>
      </c>
    </row>
    <row r="217" spans="1:3">
      <c r="A217" s="467">
        <v>208</v>
      </c>
      <c r="B217" s="468" t="s">
        <v>665</v>
      </c>
      <c r="C217" s="467">
        <v>1</v>
      </c>
    </row>
    <row r="218" spans="1:3">
      <c r="A218" s="467">
        <v>209</v>
      </c>
      <c r="B218" s="468" t="s">
        <v>666</v>
      </c>
      <c r="C218" s="467">
        <v>1</v>
      </c>
    </row>
    <row r="219" spans="1:3">
      <c r="A219" s="467">
        <v>210</v>
      </c>
      <c r="B219" s="468" t="s">
        <v>667</v>
      </c>
      <c r="C219" s="467">
        <v>1</v>
      </c>
    </row>
    <row r="220" spans="1:3">
      <c r="A220" s="467">
        <v>211</v>
      </c>
      <c r="B220" s="468" t="s">
        <v>668</v>
      </c>
      <c r="C220" s="467">
        <v>1</v>
      </c>
    </row>
    <row r="221" spans="1:3">
      <c r="A221" s="467">
        <v>212</v>
      </c>
      <c r="B221" s="468" t="s">
        <v>669</v>
      </c>
      <c r="C221" s="467">
        <v>1</v>
      </c>
    </row>
    <row r="222" spans="1:3">
      <c r="A222" s="467">
        <v>213</v>
      </c>
      <c r="B222" s="468" t="s">
        <v>670</v>
      </c>
      <c r="C222" s="467">
        <v>1</v>
      </c>
    </row>
    <row r="223" spans="1:3">
      <c r="A223" s="467">
        <v>214</v>
      </c>
      <c r="B223" s="468" t="s">
        <v>671</v>
      </c>
      <c r="C223" s="467">
        <v>1</v>
      </c>
    </row>
    <row r="224" spans="1:3">
      <c r="A224" s="467">
        <v>215</v>
      </c>
      <c r="B224" s="468" t="s">
        <v>672</v>
      </c>
      <c r="C224" s="467">
        <v>1</v>
      </c>
    </row>
    <row r="225" spans="1:3">
      <c r="A225" s="467">
        <v>216</v>
      </c>
      <c r="B225" s="468" t="s">
        <v>673</v>
      </c>
      <c r="C225" s="467">
        <v>0</v>
      </c>
    </row>
    <row r="226" spans="1:3">
      <c r="A226" s="467">
        <v>217</v>
      </c>
      <c r="B226" s="468" t="s">
        <v>674</v>
      </c>
      <c r="C226" s="467">
        <v>1</v>
      </c>
    </row>
    <row r="227" spans="1:3">
      <c r="A227" s="467">
        <v>218</v>
      </c>
      <c r="B227" s="468" t="s">
        <v>675</v>
      </c>
      <c r="C227" s="467">
        <v>1</v>
      </c>
    </row>
    <row r="228" spans="1:3">
      <c r="A228" s="467">
        <v>219</v>
      </c>
      <c r="B228" s="468" t="s">
        <v>679</v>
      </c>
      <c r="C228" s="467">
        <v>1</v>
      </c>
    </row>
    <row r="229" spans="1:3">
      <c r="A229" s="467">
        <v>220</v>
      </c>
      <c r="B229" s="468" t="s">
        <v>680</v>
      </c>
      <c r="C229" s="467">
        <v>1</v>
      </c>
    </row>
    <row r="230" spans="1:3">
      <c r="A230" s="467">
        <v>221</v>
      </c>
      <c r="B230" s="468" t="s">
        <v>681</v>
      </c>
      <c r="C230" s="467">
        <v>1</v>
      </c>
    </row>
    <row r="231" spans="1:3">
      <c r="A231" s="467">
        <v>222</v>
      </c>
      <c r="B231" s="468" t="s">
        <v>682</v>
      </c>
      <c r="C231" s="467">
        <v>0</v>
      </c>
    </row>
    <row r="232" spans="1:3">
      <c r="A232" s="467">
        <v>223</v>
      </c>
      <c r="B232" s="468" t="s">
        <v>683</v>
      </c>
      <c r="C232" s="467">
        <v>1</v>
      </c>
    </row>
    <row r="233" spans="1:3">
      <c r="A233" s="467">
        <v>224</v>
      </c>
      <c r="B233" s="468" t="s">
        <v>684</v>
      </c>
      <c r="C233" s="467">
        <v>1</v>
      </c>
    </row>
    <row r="234" spans="1:3">
      <c r="A234" s="467">
        <v>225</v>
      </c>
      <c r="B234" s="468" t="s">
        <v>685</v>
      </c>
      <c r="C234" s="467">
        <v>0</v>
      </c>
    </row>
    <row r="235" spans="1:3">
      <c r="A235" s="467">
        <v>226</v>
      </c>
      <c r="B235" s="468" t="s">
        <v>686</v>
      </c>
      <c r="C235" s="467">
        <v>1</v>
      </c>
    </row>
    <row r="236" spans="1:3">
      <c r="A236" s="467">
        <v>227</v>
      </c>
      <c r="B236" s="468" t="s">
        <v>687</v>
      </c>
      <c r="C236" s="467">
        <v>1</v>
      </c>
    </row>
    <row r="237" spans="1:3">
      <c r="A237" s="467">
        <v>228</v>
      </c>
      <c r="B237" s="468" t="s">
        <v>688</v>
      </c>
      <c r="C237" s="467">
        <v>0</v>
      </c>
    </row>
    <row r="238" spans="1:3">
      <c r="A238" s="467">
        <v>229</v>
      </c>
      <c r="B238" s="468" t="s">
        <v>689</v>
      </c>
      <c r="C238" s="467">
        <v>1</v>
      </c>
    </row>
    <row r="239" spans="1:3">
      <c r="A239" s="467">
        <v>230</v>
      </c>
      <c r="B239" s="468" t="s">
        <v>690</v>
      </c>
      <c r="C239" s="467">
        <v>1</v>
      </c>
    </row>
    <row r="240" spans="1:3">
      <c r="A240" s="467">
        <v>231</v>
      </c>
      <c r="B240" s="468" t="s">
        <v>691</v>
      </c>
      <c r="C240" s="467">
        <v>1</v>
      </c>
    </row>
    <row r="241" spans="1:3">
      <c r="A241" s="467">
        <v>232</v>
      </c>
      <c r="B241" s="468" t="s">
        <v>692</v>
      </c>
      <c r="C241" s="467">
        <v>0</v>
      </c>
    </row>
    <row r="242" spans="1:3">
      <c r="A242" s="467">
        <v>233</v>
      </c>
      <c r="B242" s="468" t="s">
        <v>693</v>
      </c>
      <c r="C242" s="467">
        <v>0</v>
      </c>
    </row>
    <row r="243" spans="1:3">
      <c r="A243" s="467">
        <v>234</v>
      </c>
      <c r="B243" s="468" t="s">
        <v>694</v>
      </c>
      <c r="C243" s="467">
        <v>1</v>
      </c>
    </row>
    <row r="244" spans="1:3">
      <c r="A244" s="467">
        <v>235</v>
      </c>
      <c r="B244" s="468" t="s">
        <v>695</v>
      </c>
      <c r="C244" s="467">
        <v>0</v>
      </c>
    </row>
    <row r="245" spans="1:3">
      <c r="A245" s="467">
        <v>236</v>
      </c>
      <c r="B245" s="468" t="s">
        <v>696</v>
      </c>
      <c r="C245" s="467">
        <v>1</v>
      </c>
    </row>
    <row r="246" spans="1:3">
      <c r="A246" s="467">
        <v>237</v>
      </c>
      <c r="B246" s="468" t="s">
        <v>697</v>
      </c>
      <c r="C246" s="467">
        <v>0</v>
      </c>
    </row>
    <row r="247" spans="1:3">
      <c r="A247" s="467">
        <v>238</v>
      </c>
      <c r="B247" s="468" t="s">
        <v>698</v>
      </c>
      <c r="C247" s="467">
        <v>1</v>
      </c>
    </row>
    <row r="248" spans="1:3">
      <c r="A248" s="467">
        <v>239</v>
      </c>
      <c r="B248" s="468" t="s">
        <v>699</v>
      </c>
      <c r="C248" s="467">
        <v>1</v>
      </c>
    </row>
    <row r="249" spans="1:3">
      <c r="A249" s="467">
        <v>240</v>
      </c>
      <c r="B249" s="468" t="s">
        <v>700</v>
      </c>
      <c r="C249" s="467">
        <v>1</v>
      </c>
    </row>
    <row r="250" spans="1:3">
      <c r="A250" s="467">
        <v>241</v>
      </c>
      <c r="B250" s="468" t="s">
        <v>701</v>
      </c>
      <c r="C250" s="467">
        <v>0</v>
      </c>
    </row>
    <row r="251" spans="1:3">
      <c r="A251" s="467">
        <v>242</v>
      </c>
      <c r="B251" s="468" t="s">
        <v>702</v>
      </c>
      <c r="C251" s="467">
        <v>1</v>
      </c>
    </row>
    <row r="252" spans="1:3">
      <c r="A252" s="467">
        <v>243</v>
      </c>
      <c r="B252" s="468" t="s">
        <v>703</v>
      </c>
      <c r="C252" s="467">
        <v>1</v>
      </c>
    </row>
    <row r="253" spans="1:3">
      <c r="A253" s="467">
        <v>244</v>
      </c>
      <c r="B253" s="468" t="s">
        <v>704</v>
      </c>
      <c r="C253" s="467">
        <v>1</v>
      </c>
    </row>
    <row r="254" spans="1:3">
      <c r="A254" s="467">
        <v>245</v>
      </c>
      <c r="B254" s="468" t="s">
        <v>705</v>
      </c>
      <c r="C254" s="467">
        <v>0</v>
      </c>
    </row>
    <row r="255" spans="1:3">
      <c r="A255" s="467">
        <v>246</v>
      </c>
      <c r="B255" s="468" t="s">
        <v>706</v>
      </c>
      <c r="C255" s="467">
        <v>1</v>
      </c>
    </row>
    <row r="256" spans="1:3">
      <c r="A256" s="467">
        <v>247</v>
      </c>
      <c r="B256" s="468" t="s">
        <v>707</v>
      </c>
      <c r="C256" s="467">
        <v>0</v>
      </c>
    </row>
    <row r="257" spans="1:3">
      <c r="A257" s="467">
        <v>248</v>
      </c>
      <c r="B257" s="468" t="s">
        <v>708</v>
      </c>
      <c r="C257" s="467">
        <v>1</v>
      </c>
    </row>
    <row r="258" spans="1:3">
      <c r="A258" s="467">
        <v>249</v>
      </c>
      <c r="B258" s="468" t="s">
        <v>709</v>
      </c>
      <c r="C258" s="467">
        <v>1</v>
      </c>
    </row>
    <row r="259" spans="1:3">
      <c r="A259" s="467">
        <v>250</v>
      </c>
      <c r="B259" s="468" t="s">
        <v>710</v>
      </c>
      <c r="C259" s="467">
        <v>1</v>
      </c>
    </row>
    <row r="260" spans="1:3">
      <c r="A260" s="467">
        <v>251</v>
      </c>
      <c r="B260" s="468" t="s">
        <v>711</v>
      </c>
      <c r="C260" s="467">
        <v>1</v>
      </c>
    </row>
    <row r="261" spans="1:3">
      <c r="A261" s="467">
        <v>252</v>
      </c>
      <c r="B261" s="468" t="s">
        <v>712</v>
      </c>
      <c r="C261" s="467">
        <v>1</v>
      </c>
    </row>
    <row r="262" spans="1:3">
      <c r="A262" s="467">
        <v>253</v>
      </c>
      <c r="B262" s="468" t="s">
        <v>713</v>
      </c>
      <c r="C262" s="467">
        <v>1</v>
      </c>
    </row>
    <row r="263" spans="1:3">
      <c r="A263" s="467">
        <v>254</v>
      </c>
      <c r="B263" s="468" t="s">
        <v>714</v>
      </c>
      <c r="C263" s="467">
        <v>0</v>
      </c>
    </row>
    <row r="264" spans="1:3">
      <c r="A264" s="467">
        <v>255</v>
      </c>
      <c r="B264" s="468" t="s">
        <v>715</v>
      </c>
      <c r="C264" s="467">
        <v>0</v>
      </c>
    </row>
    <row r="265" spans="1:3">
      <c r="A265" s="467">
        <v>256</v>
      </c>
      <c r="B265" s="468" t="s">
        <v>716</v>
      </c>
      <c r="C265" s="467">
        <v>0</v>
      </c>
    </row>
    <row r="266" spans="1:3">
      <c r="A266" s="467">
        <v>257</v>
      </c>
      <c r="B266" s="468" t="s">
        <v>717</v>
      </c>
      <c r="C266" s="467">
        <v>0</v>
      </c>
    </row>
    <row r="267" spans="1:3">
      <c r="A267" s="467">
        <v>258</v>
      </c>
      <c r="B267" s="468" t="s">
        <v>718</v>
      </c>
      <c r="C267" s="467">
        <v>1</v>
      </c>
    </row>
    <row r="268" spans="1:3">
      <c r="A268" s="467">
        <v>259</v>
      </c>
      <c r="B268" s="468" t="s">
        <v>719</v>
      </c>
      <c r="C268" s="467">
        <v>0</v>
      </c>
    </row>
    <row r="269" spans="1:3">
      <c r="A269" s="467">
        <v>260</v>
      </c>
      <c r="B269" s="468" t="s">
        <v>720</v>
      </c>
      <c r="C269" s="467">
        <v>0</v>
      </c>
    </row>
    <row r="270" spans="1:3">
      <c r="A270" s="467">
        <v>261</v>
      </c>
      <c r="B270" s="468" t="s">
        <v>721</v>
      </c>
      <c r="C270" s="467">
        <v>1</v>
      </c>
    </row>
    <row r="271" spans="1:3">
      <c r="A271" s="467">
        <v>262</v>
      </c>
      <c r="B271" s="468" t="s">
        <v>722</v>
      </c>
      <c r="C271" s="467">
        <v>1</v>
      </c>
    </row>
    <row r="272" spans="1:3">
      <c r="A272" s="467">
        <v>263</v>
      </c>
      <c r="B272" s="468" t="s">
        <v>723</v>
      </c>
      <c r="C272" s="467">
        <v>1</v>
      </c>
    </row>
    <row r="273" spans="1:4">
      <c r="A273" s="467">
        <v>264</v>
      </c>
      <c r="B273" s="468" t="s">
        <v>724</v>
      </c>
      <c r="C273" s="467">
        <v>1</v>
      </c>
    </row>
    <row r="274" spans="1:4">
      <c r="A274" s="467">
        <v>265</v>
      </c>
      <c r="B274" s="468" t="s">
        <v>725</v>
      </c>
      <c r="C274" s="467">
        <v>1</v>
      </c>
    </row>
    <row r="275" spans="1:4">
      <c r="A275" s="467">
        <v>266</v>
      </c>
      <c r="B275" s="468" t="s">
        <v>726</v>
      </c>
      <c r="C275" s="467">
        <v>1</v>
      </c>
    </row>
    <row r="276" spans="1:4">
      <c r="A276" s="467">
        <v>267</v>
      </c>
      <c r="B276" s="468" t="s">
        <v>727</v>
      </c>
      <c r="C276" s="467">
        <v>0</v>
      </c>
    </row>
    <row r="277" spans="1:4">
      <c r="A277" s="467">
        <v>268</v>
      </c>
      <c r="B277" s="468" t="s">
        <v>728</v>
      </c>
      <c r="C277" s="467">
        <v>0</v>
      </c>
    </row>
    <row r="278" spans="1:4">
      <c r="A278" s="467">
        <v>269</v>
      </c>
      <c r="B278" s="468" t="s">
        <v>729</v>
      </c>
      <c r="C278" s="467">
        <v>1</v>
      </c>
    </row>
    <row r="279" spans="1:4">
      <c r="A279" s="467">
        <v>270</v>
      </c>
      <c r="B279" s="468" t="s">
        <v>730</v>
      </c>
      <c r="C279" s="467">
        <v>0</v>
      </c>
      <c r="D279" s="77" t="s">
        <v>1281</v>
      </c>
    </row>
    <row r="280" spans="1:4">
      <c r="A280" s="467">
        <v>271</v>
      </c>
      <c r="B280" s="468" t="s">
        <v>731</v>
      </c>
      <c r="C280" s="467">
        <v>1</v>
      </c>
    </row>
    <row r="281" spans="1:4">
      <c r="A281" s="467">
        <v>272</v>
      </c>
      <c r="B281" s="468" t="s">
        <v>732</v>
      </c>
      <c r="C281" s="467">
        <v>1</v>
      </c>
    </row>
    <row r="282" spans="1:4">
      <c r="A282" s="467">
        <v>273</v>
      </c>
      <c r="B282" s="468" t="s">
        <v>733</v>
      </c>
      <c r="C282" s="467">
        <v>1</v>
      </c>
      <c r="D282" s="77" t="s">
        <v>1281</v>
      </c>
    </row>
    <row r="283" spans="1:4">
      <c r="A283" s="467">
        <v>274</v>
      </c>
      <c r="B283" s="468" t="s">
        <v>734</v>
      </c>
      <c r="C283" s="467">
        <v>1</v>
      </c>
    </row>
    <row r="284" spans="1:4">
      <c r="A284" s="467">
        <v>275</v>
      </c>
      <c r="B284" s="468" t="s">
        <v>735</v>
      </c>
      <c r="C284" s="467">
        <v>1</v>
      </c>
    </row>
    <row r="285" spans="1:4">
      <c r="A285" s="467">
        <v>276</v>
      </c>
      <c r="B285" s="468" t="s">
        <v>736</v>
      </c>
      <c r="C285" s="467">
        <v>1</v>
      </c>
    </row>
    <row r="286" spans="1:4">
      <c r="A286" s="467">
        <v>277</v>
      </c>
      <c r="B286" s="468" t="s">
        <v>737</v>
      </c>
      <c r="C286" s="467">
        <v>1</v>
      </c>
    </row>
    <row r="287" spans="1:4">
      <c r="A287" s="467">
        <v>278</v>
      </c>
      <c r="B287" s="468" t="s">
        <v>738</v>
      </c>
      <c r="C287" s="467">
        <v>1</v>
      </c>
    </row>
    <row r="288" spans="1:4">
      <c r="A288" s="467">
        <v>279</v>
      </c>
      <c r="B288" s="468" t="s">
        <v>739</v>
      </c>
      <c r="C288" s="467">
        <v>0</v>
      </c>
    </row>
    <row r="289" spans="1:3">
      <c r="A289" s="467">
        <v>280</v>
      </c>
      <c r="B289" s="468" t="s">
        <v>740</v>
      </c>
      <c r="C289" s="467">
        <v>0</v>
      </c>
    </row>
    <row r="290" spans="1:3">
      <c r="A290" s="467">
        <v>281</v>
      </c>
      <c r="B290" s="468" t="s">
        <v>741</v>
      </c>
      <c r="C290" s="467">
        <v>1</v>
      </c>
    </row>
    <row r="291" spans="1:3">
      <c r="A291" s="467">
        <v>282</v>
      </c>
      <c r="B291" s="468" t="s">
        <v>742</v>
      </c>
      <c r="C291" s="467">
        <v>0</v>
      </c>
    </row>
    <row r="292" spans="1:3">
      <c r="A292" s="467">
        <v>283</v>
      </c>
      <c r="B292" s="468" t="s">
        <v>743</v>
      </c>
      <c r="C292" s="467">
        <v>0</v>
      </c>
    </row>
    <row r="293" spans="1:3">
      <c r="A293" s="467">
        <v>284</v>
      </c>
      <c r="B293" s="468" t="s">
        <v>744</v>
      </c>
      <c r="C293" s="467">
        <v>1</v>
      </c>
    </row>
    <row r="294" spans="1:3">
      <c r="A294" s="467">
        <v>285</v>
      </c>
      <c r="B294" s="468" t="s">
        <v>745</v>
      </c>
      <c r="C294" s="467">
        <v>1</v>
      </c>
    </row>
    <row r="295" spans="1:3">
      <c r="A295" s="467">
        <v>286</v>
      </c>
      <c r="B295" s="468" t="s">
        <v>746</v>
      </c>
      <c r="C295" s="467">
        <v>0</v>
      </c>
    </row>
    <row r="296" spans="1:3">
      <c r="A296" s="467">
        <v>287</v>
      </c>
      <c r="B296" s="468" t="s">
        <v>747</v>
      </c>
      <c r="C296" s="467">
        <v>1</v>
      </c>
    </row>
    <row r="297" spans="1:3">
      <c r="A297" s="467">
        <v>288</v>
      </c>
      <c r="B297" s="468" t="s">
        <v>748</v>
      </c>
      <c r="C297" s="467">
        <v>1</v>
      </c>
    </row>
    <row r="298" spans="1:3">
      <c r="A298" s="467">
        <v>289</v>
      </c>
      <c r="B298" s="468" t="s">
        <v>749</v>
      </c>
      <c r="C298" s="467">
        <v>1</v>
      </c>
    </row>
    <row r="299" spans="1:3">
      <c r="A299" s="467">
        <v>290</v>
      </c>
      <c r="B299" s="468" t="s">
        <v>750</v>
      </c>
      <c r="C299" s="467">
        <v>1</v>
      </c>
    </row>
    <row r="300" spans="1:3">
      <c r="A300" s="467">
        <v>291</v>
      </c>
      <c r="B300" s="468" t="s">
        <v>751</v>
      </c>
      <c r="C300" s="467">
        <v>1</v>
      </c>
    </row>
    <row r="301" spans="1:3">
      <c r="A301" s="467">
        <v>292</v>
      </c>
      <c r="B301" s="468" t="s">
        <v>752</v>
      </c>
      <c r="C301" s="467">
        <v>1</v>
      </c>
    </row>
    <row r="302" spans="1:3">
      <c r="A302" s="467">
        <v>293</v>
      </c>
      <c r="B302" s="468" t="s">
        <v>753</v>
      </c>
      <c r="C302" s="467">
        <v>1</v>
      </c>
    </row>
    <row r="303" spans="1:3">
      <c r="A303" s="467">
        <v>294</v>
      </c>
      <c r="B303" s="468" t="s">
        <v>754</v>
      </c>
      <c r="C303" s="467">
        <v>0</v>
      </c>
    </row>
    <row r="304" spans="1:3">
      <c r="A304" s="467">
        <v>295</v>
      </c>
      <c r="B304" s="468" t="s">
        <v>755</v>
      </c>
      <c r="C304" s="467">
        <v>1</v>
      </c>
    </row>
    <row r="305" spans="1:3">
      <c r="A305" s="467">
        <v>296</v>
      </c>
      <c r="B305" s="468" t="s">
        <v>756</v>
      </c>
      <c r="C305" s="467">
        <v>1</v>
      </c>
    </row>
    <row r="306" spans="1:3">
      <c r="A306" s="467">
        <v>297</v>
      </c>
      <c r="B306" s="468" t="s">
        <v>757</v>
      </c>
      <c r="C306" s="467">
        <v>0</v>
      </c>
    </row>
    <row r="307" spans="1:3">
      <c r="A307" s="467">
        <v>298</v>
      </c>
      <c r="B307" s="468" t="s">
        <v>758</v>
      </c>
      <c r="C307" s="467">
        <v>1</v>
      </c>
    </row>
    <row r="308" spans="1:3">
      <c r="A308" s="467">
        <v>299</v>
      </c>
      <c r="B308" s="468" t="s">
        <v>759</v>
      </c>
      <c r="C308" s="467">
        <v>0</v>
      </c>
    </row>
    <row r="309" spans="1:3">
      <c r="A309" s="467">
        <v>300</v>
      </c>
      <c r="B309" s="468" t="s">
        <v>760</v>
      </c>
      <c r="C309" s="467">
        <v>1</v>
      </c>
    </row>
    <row r="310" spans="1:3">
      <c r="A310" s="467">
        <v>301</v>
      </c>
      <c r="B310" s="468" t="s">
        <v>761</v>
      </c>
      <c r="C310" s="467">
        <v>1</v>
      </c>
    </row>
    <row r="311" spans="1:3">
      <c r="A311" s="467">
        <v>302</v>
      </c>
      <c r="B311" s="468" t="s">
        <v>762</v>
      </c>
      <c r="C311" s="467">
        <v>0</v>
      </c>
    </row>
    <row r="312" spans="1:3">
      <c r="A312" s="467">
        <v>303</v>
      </c>
      <c r="B312" s="468" t="s">
        <v>763</v>
      </c>
      <c r="C312" s="467">
        <v>0</v>
      </c>
    </row>
    <row r="313" spans="1:3">
      <c r="A313" s="467">
        <v>304</v>
      </c>
      <c r="B313" s="468" t="s">
        <v>764</v>
      </c>
      <c r="C313" s="467">
        <v>1</v>
      </c>
    </row>
    <row r="314" spans="1:3">
      <c r="A314" s="467">
        <v>305</v>
      </c>
      <c r="B314" s="468" t="s">
        <v>765</v>
      </c>
      <c r="C314" s="467">
        <v>1</v>
      </c>
    </row>
    <row r="315" spans="1:3">
      <c r="A315" s="467">
        <v>306</v>
      </c>
      <c r="B315" s="468" t="s">
        <v>766</v>
      </c>
      <c r="C315" s="467">
        <v>1</v>
      </c>
    </row>
    <row r="316" spans="1:3">
      <c r="A316" s="467">
        <v>307</v>
      </c>
      <c r="B316" s="468" t="s">
        <v>767</v>
      </c>
      <c r="C316" s="467">
        <v>1</v>
      </c>
    </row>
    <row r="317" spans="1:3">
      <c r="A317" s="467">
        <v>308</v>
      </c>
      <c r="B317" s="468" t="s">
        <v>768</v>
      </c>
      <c r="C317" s="467">
        <v>1</v>
      </c>
    </row>
    <row r="318" spans="1:3">
      <c r="A318" s="467">
        <v>309</v>
      </c>
      <c r="B318" s="468" t="s">
        <v>769</v>
      </c>
      <c r="C318" s="467">
        <v>1</v>
      </c>
    </row>
    <row r="319" spans="1:3">
      <c r="A319" s="467">
        <v>310</v>
      </c>
      <c r="B319" s="468" t="s">
        <v>770</v>
      </c>
      <c r="C319" s="467">
        <v>1</v>
      </c>
    </row>
    <row r="320" spans="1:3">
      <c r="A320" s="467">
        <v>311</v>
      </c>
      <c r="B320" s="468" t="s">
        <v>771</v>
      </c>
      <c r="C320" s="467">
        <v>0</v>
      </c>
    </row>
    <row r="321" spans="1:4">
      <c r="A321" s="467">
        <v>312</v>
      </c>
      <c r="B321" s="468" t="s">
        <v>772</v>
      </c>
      <c r="C321" s="467">
        <v>1</v>
      </c>
      <c r="D321" s="77" t="s">
        <v>1611</v>
      </c>
    </row>
    <row r="322" spans="1:4">
      <c r="A322" s="467">
        <v>313</v>
      </c>
      <c r="B322" s="468" t="s">
        <v>773</v>
      </c>
      <c r="C322" s="467">
        <v>0</v>
      </c>
    </row>
    <row r="323" spans="1:4">
      <c r="A323" s="467">
        <v>314</v>
      </c>
      <c r="B323" s="468" t="s">
        <v>774</v>
      </c>
      <c r="C323" s="467">
        <v>1</v>
      </c>
    </row>
    <row r="324" spans="1:4">
      <c r="A324" s="467">
        <v>315</v>
      </c>
      <c r="B324" s="468" t="s">
        <v>775</v>
      </c>
      <c r="C324" s="467">
        <v>1</v>
      </c>
    </row>
    <row r="325" spans="1:4">
      <c r="A325" s="467">
        <v>316</v>
      </c>
      <c r="B325" s="468" t="s">
        <v>776</v>
      </c>
      <c r="C325" s="467">
        <v>1</v>
      </c>
    </row>
    <row r="326" spans="1:4">
      <c r="A326" s="467">
        <v>317</v>
      </c>
      <c r="B326" s="468" t="s">
        <v>777</v>
      </c>
      <c r="C326" s="467">
        <v>1</v>
      </c>
    </row>
    <row r="327" spans="1:4">
      <c r="A327" s="467">
        <v>318</v>
      </c>
      <c r="B327" s="468" t="s">
        <v>778</v>
      </c>
      <c r="C327" s="467">
        <v>1</v>
      </c>
    </row>
    <row r="328" spans="1:4">
      <c r="A328" s="467">
        <v>319</v>
      </c>
      <c r="B328" s="468" t="s">
        <v>779</v>
      </c>
      <c r="C328" s="467">
        <v>0</v>
      </c>
    </row>
    <row r="329" spans="1:4">
      <c r="A329" s="467">
        <v>320</v>
      </c>
      <c r="B329" s="468" t="s">
        <v>780</v>
      </c>
      <c r="C329" s="467">
        <v>0</v>
      </c>
    </row>
    <row r="330" spans="1:4">
      <c r="A330" s="467">
        <v>321</v>
      </c>
      <c r="B330" s="468" t="s">
        <v>781</v>
      </c>
      <c r="C330" s="467">
        <v>1</v>
      </c>
    </row>
    <row r="331" spans="1:4">
      <c r="A331" s="467">
        <v>322</v>
      </c>
      <c r="B331" s="468" t="s">
        <v>782</v>
      </c>
      <c r="C331" s="467">
        <v>1</v>
      </c>
    </row>
    <row r="332" spans="1:4">
      <c r="A332" s="467">
        <v>323</v>
      </c>
      <c r="B332" s="468" t="s">
        <v>789</v>
      </c>
      <c r="C332" s="467">
        <v>1</v>
      </c>
    </row>
    <row r="333" spans="1:4">
      <c r="A333" s="467">
        <v>324</v>
      </c>
      <c r="B333" s="468" t="s">
        <v>790</v>
      </c>
      <c r="C333" s="467">
        <v>0</v>
      </c>
    </row>
    <row r="334" spans="1:4">
      <c r="A334" s="467">
        <v>325</v>
      </c>
      <c r="B334" s="468" t="s">
        <v>791</v>
      </c>
      <c r="C334" s="467">
        <v>1</v>
      </c>
    </row>
    <row r="335" spans="1:4">
      <c r="A335" s="467">
        <v>326</v>
      </c>
      <c r="B335" s="468" t="s">
        <v>792</v>
      </c>
      <c r="C335" s="467">
        <v>1</v>
      </c>
    </row>
    <row r="336" spans="1:4">
      <c r="A336" s="467">
        <v>327</v>
      </c>
      <c r="B336" s="468" t="s">
        <v>793</v>
      </c>
      <c r="C336" s="467">
        <v>1</v>
      </c>
    </row>
    <row r="337" spans="1:4">
      <c r="A337" s="467">
        <v>328</v>
      </c>
      <c r="B337" s="468" t="s">
        <v>794</v>
      </c>
      <c r="C337" s="467">
        <v>0</v>
      </c>
    </row>
    <row r="338" spans="1:4">
      <c r="A338" s="467">
        <v>329</v>
      </c>
      <c r="B338" s="468" t="s">
        <v>795</v>
      </c>
      <c r="C338" s="467">
        <v>0</v>
      </c>
    </row>
    <row r="339" spans="1:4">
      <c r="A339" s="467">
        <v>330</v>
      </c>
      <c r="B339" s="468" t="s">
        <v>796</v>
      </c>
      <c r="C339" s="467">
        <v>1</v>
      </c>
    </row>
    <row r="340" spans="1:4">
      <c r="A340" s="467">
        <v>331</v>
      </c>
      <c r="B340" s="468" t="s">
        <v>797</v>
      </c>
      <c r="C340" s="467">
        <v>1</v>
      </c>
    </row>
    <row r="341" spans="1:4">
      <c r="A341" s="467">
        <v>332</v>
      </c>
      <c r="B341" s="468" t="s">
        <v>798</v>
      </c>
      <c r="C341" s="467">
        <v>1</v>
      </c>
    </row>
    <row r="342" spans="1:4">
      <c r="A342" s="467">
        <v>333</v>
      </c>
      <c r="B342" s="468" t="s">
        <v>799</v>
      </c>
      <c r="C342" s="467">
        <v>0</v>
      </c>
    </row>
    <row r="343" spans="1:4">
      <c r="A343" s="467">
        <v>334</v>
      </c>
      <c r="B343" s="468" t="s">
        <v>800</v>
      </c>
      <c r="C343" s="467">
        <v>0</v>
      </c>
    </row>
    <row r="344" spans="1:4">
      <c r="A344" s="467">
        <v>335</v>
      </c>
      <c r="B344" s="468" t="s">
        <v>801</v>
      </c>
      <c r="C344" s="467">
        <v>1</v>
      </c>
    </row>
    <row r="345" spans="1:4">
      <c r="A345" s="467">
        <v>336</v>
      </c>
      <c r="B345" s="468" t="s">
        <v>802</v>
      </c>
      <c r="C345" s="467">
        <v>1</v>
      </c>
      <c r="D345" s="77" t="s">
        <v>1282</v>
      </c>
    </row>
    <row r="346" spans="1:4">
      <c r="A346" s="467">
        <v>337</v>
      </c>
      <c r="B346" s="468" t="s">
        <v>803</v>
      </c>
      <c r="C346" s="467">
        <v>1</v>
      </c>
    </row>
    <row r="347" spans="1:4">
      <c r="A347" s="467">
        <v>338</v>
      </c>
      <c r="B347" s="468" t="s">
        <v>804</v>
      </c>
      <c r="C347" s="467">
        <v>0</v>
      </c>
    </row>
    <row r="348" spans="1:4">
      <c r="A348" s="467">
        <v>339</v>
      </c>
      <c r="B348" s="468" t="s">
        <v>805</v>
      </c>
      <c r="C348" s="467">
        <v>0</v>
      </c>
    </row>
    <row r="349" spans="1:4">
      <c r="A349" s="467">
        <v>340</v>
      </c>
      <c r="B349" s="468" t="s">
        <v>806</v>
      </c>
      <c r="C349" s="467">
        <v>1</v>
      </c>
    </row>
    <row r="350" spans="1:4">
      <c r="A350" s="467">
        <v>341</v>
      </c>
      <c r="B350" s="468" t="s">
        <v>807</v>
      </c>
      <c r="C350" s="467">
        <v>0</v>
      </c>
      <c r="D350" s="77" t="s">
        <v>1408</v>
      </c>
    </row>
    <row r="351" spans="1:4">
      <c r="A351" s="467">
        <v>342</v>
      </c>
      <c r="B351" s="468" t="s">
        <v>808</v>
      </c>
      <c r="C351" s="467">
        <v>1</v>
      </c>
    </row>
    <row r="352" spans="1:4">
      <c r="A352" s="467">
        <v>343</v>
      </c>
      <c r="B352" s="468" t="s">
        <v>809</v>
      </c>
      <c r="C352" s="467">
        <v>1</v>
      </c>
    </row>
    <row r="353" spans="1:4">
      <c r="A353" s="467">
        <v>344</v>
      </c>
      <c r="B353" s="468" t="s">
        <v>810</v>
      </c>
      <c r="C353" s="467">
        <v>1</v>
      </c>
    </row>
    <row r="354" spans="1:4">
      <c r="A354" s="467">
        <v>345</v>
      </c>
      <c r="B354" s="468" t="s">
        <v>811</v>
      </c>
      <c r="C354" s="467">
        <v>0</v>
      </c>
    </row>
    <row r="355" spans="1:4">
      <c r="A355" s="467">
        <v>346</v>
      </c>
      <c r="B355" s="468" t="s">
        <v>812</v>
      </c>
      <c r="C355" s="467">
        <v>1</v>
      </c>
    </row>
    <row r="356" spans="1:4">
      <c r="A356" s="467">
        <v>347</v>
      </c>
      <c r="B356" s="468" t="s">
        <v>813</v>
      </c>
      <c r="C356" s="467">
        <v>1</v>
      </c>
    </row>
    <row r="357" spans="1:4">
      <c r="A357" s="467">
        <v>348</v>
      </c>
      <c r="B357" s="468" t="s">
        <v>814</v>
      </c>
      <c r="C357" s="467">
        <v>1</v>
      </c>
    </row>
    <row r="358" spans="1:4">
      <c r="A358" s="467">
        <v>349</v>
      </c>
      <c r="B358" s="468" t="s">
        <v>815</v>
      </c>
      <c r="C358" s="467">
        <v>1</v>
      </c>
      <c r="D358" s="77" t="s">
        <v>1326</v>
      </c>
    </row>
    <row r="359" spans="1:4">
      <c r="A359" s="467">
        <v>350</v>
      </c>
      <c r="B359" s="468" t="s">
        <v>816</v>
      </c>
      <c r="C359" s="467">
        <v>1</v>
      </c>
    </row>
    <row r="360" spans="1:4">
      <c r="A360" s="467">
        <v>351</v>
      </c>
      <c r="B360" s="468" t="s">
        <v>817</v>
      </c>
      <c r="C360" s="467">
        <v>0</v>
      </c>
    </row>
    <row r="361" spans="1:4">
      <c r="A361" s="467">
        <v>352</v>
      </c>
      <c r="B361" s="468" t="s">
        <v>818</v>
      </c>
      <c r="C361" s="467">
        <v>0</v>
      </c>
    </row>
    <row r="362" spans="1:4">
      <c r="A362" s="467">
        <v>406</v>
      </c>
      <c r="B362" s="468" t="s">
        <v>819</v>
      </c>
      <c r="C362" s="467">
        <v>1</v>
      </c>
    </row>
    <row r="363" spans="1:4">
      <c r="A363" s="467">
        <v>600</v>
      </c>
      <c r="B363" s="468" t="s">
        <v>820</v>
      </c>
      <c r="C363" s="467">
        <v>1</v>
      </c>
      <c r="D363" s="77" t="s">
        <v>1290</v>
      </c>
    </row>
    <row r="364" spans="1:4">
      <c r="A364" s="467">
        <v>603</v>
      </c>
      <c r="B364" s="468" t="s">
        <v>1512</v>
      </c>
      <c r="C364" s="467">
        <v>1</v>
      </c>
      <c r="D364" s="77" t="s">
        <v>1419</v>
      </c>
    </row>
    <row r="365" spans="1:4">
      <c r="A365" s="467">
        <v>605</v>
      </c>
      <c r="B365" s="468" t="s">
        <v>822</v>
      </c>
      <c r="C365" s="467">
        <v>1</v>
      </c>
    </row>
    <row r="366" spans="1:4">
      <c r="A366" s="467">
        <v>610</v>
      </c>
      <c r="B366" s="468" t="s">
        <v>823</v>
      </c>
      <c r="C366" s="467">
        <v>1</v>
      </c>
    </row>
    <row r="367" spans="1:4">
      <c r="A367" s="467">
        <v>615</v>
      </c>
      <c r="B367" s="468" t="s">
        <v>824</v>
      </c>
      <c r="C367" s="467">
        <v>1</v>
      </c>
    </row>
    <row r="368" spans="1:4">
      <c r="A368" s="467">
        <v>616</v>
      </c>
      <c r="B368" s="468" t="s">
        <v>1022</v>
      </c>
      <c r="C368" s="467">
        <v>1</v>
      </c>
      <c r="D368" s="77" t="s">
        <v>1281</v>
      </c>
    </row>
    <row r="369" spans="1:4">
      <c r="A369" s="467">
        <v>618</v>
      </c>
      <c r="B369" s="468" t="s">
        <v>825</v>
      </c>
      <c r="C369" s="467">
        <v>1</v>
      </c>
    </row>
    <row r="370" spans="1:4">
      <c r="A370" s="467">
        <v>620</v>
      </c>
      <c r="B370" s="468" t="s">
        <v>826</v>
      </c>
      <c r="C370" s="467">
        <v>1</v>
      </c>
      <c r="D370" s="77" t="s">
        <v>1492</v>
      </c>
    </row>
    <row r="371" spans="1:4">
      <c r="A371" s="467">
        <v>622</v>
      </c>
      <c r="B371" s="468" t="s">
        <v>827</v>
      </c>
      <c r="C371" s="467">
        <v>1</v>
      </c>
    </row>
    <row r="372" spans="1:4">
      <c r="A372" s="467">
        <v>625</v>
      </c>
      <c r="B372" s="468" t="s">
        <v>828</v>
      </c>
      <c r="C372" s="467">
        <v>1</v>
      </c>
    </row>
    <row r="373" spans="1:4">
      <c r="A373" s="467">
        <v>632</v>
      </c>
      <c r="B373" s="468" t="s">
        <v>831</v>
      </c>
      <c r="C373" s="467">
        <v>1</v>
      </c>
    </row>
    <row r="374" spans="1:4">
      <c r="A374" s="467">
        <v>635</v>
      </c>
      <c r="B374" s="468" t="s">
        <v>832</v>
      </c>
      <c r="C374" s="467">
        <v>1</v>
      </c>
    </row>
    <row r="375" spans="1:4">
      <c r="A375" s="467">
        <v>640</v>
      </c>
      <c r="B375" s="468" t="s">
        <v>833</v>
      </c>
      <c r="C375" s="467">
        <v>1</v>
      </c>
    </row>
    <row r="376" spans="1:4">
      <c r="A376" s="467">
        <v>645</v>
      </c>
      <c r="B376" s="468" t="s">
        <v>834</v>
      </c>
      <c r="C376" s="467">
        <v>1</v>
      </c>
    </row>
    <row r="377" spans="1:4">
      <c r="A377" s="467">
        <v>650</v>
      </c>
      <c r="B377" s="468" t="s">
        <v>835</v>
      </c>
      <c r="C377" s="467">
        <v>1</v>
      </c>
    </row>
    <row r="378" spans="1:4">
      <c r="A378" s="467">
        <v>655</v>
      </c>
      <c r="B378" s="468" t="s">
        <v>836</v>
      </c>
      <c r="C378" s="467">
        <v>1</v>
      </c>
    </row>
    <row r="379" spans="1:4">
      <c r="A379" s="467">
        <v>658</v>
      </c>
      <c r="B379" s="468" t="s">
        <v>837</v>
      </c>
      <c r="C379" s="467">
        <v>1</v>
      </c>
    </row>
    <row r="380" spans="1:4">
      <c r="A380" s="467">
        <v>660</v>
      </c>
      <c r="B380" s="468" t="s">
        <v>838</v>
      </c>
      <c r="C380" s="467">
        <v>1</v>
      </c>
    </row>
    <row r="381" spans="1:4">
      <c r="A381" s="467">
        <v>662</v>
      </c>
      <c r="B381" s="468" t="s">
        <v>839</v>
      </c>
      <c r="C381" s="467">
        <v>1</v>
      </c>
    </row>
    <row r="382" spans="1:4">
      <c r="A382" s="467">
        <v>665</v>
      </c>
      <c r="B382" s="468" t="s">
        <v>840</v>
      </c>
      <c r="C382" s="467">
        <v>1</v>
      </c>
      <c r="D382" s="77" t="s">
        <v>1281</v>
      </c>
    </row>
    <row r="383" spans="1:4">
      <c r="A383" s="467">
        <v>670</v>
      </c>
      <c r="B383" s="468" t="s">
        <v>841</v>
      </c>
      <c r="C383" s="467">
        <v>1</v>
      </c>
    </row>
    <row r="384" spans="1:4">
      <c r="A384" s="467">
        <v>672</v>
      </c>
      <c r="B384" s="468" t="s">
        <v>842</v>
      </c>
      <c r="C384" s="467">
        <v>1</v>
      </c>
      <c r="D384" s="77" t="s">
        <v>1326</v>
      </c>
    </row>
    <row r="385" spans="1:4">
      <c r="A385" s="467">
        <v>673</v>
      </c>
      <c r="B385" s="468" t="s">
        <v>843</v>
      </c>
      <c r="C385" s="467">
        <v>1</v>
      </c>
    </row>
    <row r="386" spans="1:4">
      <c r="A386" s="467">
        <v>674</v>
      </c>
      <c r="B386" s="468" t="s">
        <v>844</v>
      </c>
      <c r="C386" s="467">
        <v>1</v>
      </c>
    </row>
    <row r="387" spans="1:4">
      <c r="A387" s="467">
        <v>675</v>
      </c>
      <c r="B387" s="468" t="s">
        <v>845</v>
      </c>
      <c r="C387" s="467">
        <v>1</v>
      </c>
    </row>
    <row r="388" spans="1:4">
      <c r="A388" s="467">
        <v>680</v>
      </c>
      <c r="B388" s="468" t="s">
        <v>846</v>
      </c>
      <c r="C388" s="467">
        <v>1</v>
      </c>
    </row>
    <row r="389" spans="1:4">
      <c r="A389" s="467">
        <v>683</v>
      </c>
      <c r="B389" s="468" t="s">
        <v>847</v>
      </c>
      <c r="C389" s="467">
        <v>1</v>
      </c>
    </row>
    <row r="390" spans="1:4">
      <c r="A390" s="467">
        <v>685</v>
      </c>
      <c r="B390" s="468" t="s">
        <v>848</v>
      </c>
      <c r="C390" s="467">
        <v>1</v>
      </c>
    </row>
    <row r="391" spans="1:4">
      <c r="A391" s="467">
        <v>690</v>
      </c>
      <c r="B391" s="468" t="s">
        <v>849</v>
      </c>
      <c r="C391" s="467">
        <v>1</v>
      </c>
    </row>
    <row r="392" spans="1:4">
      <c r="A392" s="467">
        <v>695</v>
      </c>
      <c r="B392" s="468" t="s">
        <v>850</v>
      </c>
      <c r="C392" s="467">
        <v>1</v>
      </c>
    </row>
    <row r="393" spans="1:4">
      <c r="A393" s="467">
        <v>698</v>
      </c>
      <c r="B393" s="468" t="s">
        <v>851</v>
      </c>
      <c r="C393" s="467">
        <v>1</v>
      </c>
    </row>
    <row r="394" spans="1:4">
      <c r="A394" s="467">
        <v>700</v>
      </c>
      <c r="B394" s="468" t="s">
        <v>852</v>
      </c>
      <c r="C394" s="467">
        <v>1</v>
      </c>
    </row>
    <row r="395" spans="1:4">
      <c r="A395" s="467">
        <v>705</v>
      </c>
      <c r="B395" s="468" t="s">
        <v>853</v>
      </c>
      <c r="C395" s="467">
        <v>1</v>
      </c>
    </row>
    <row r="396" spans="1:4">
      <c r="A396" s="467">
        <v>710</v>
      </c>
      <c r="B396" s="468" t="s">
        <v>854</v>
      </c>
      <c r="C396" s="467">
        <v>1</v>
      </c>
    </row>
    <row r="397" spans="1:4">
      <c r="A397" s="467">
        <v>712</v>
      </c>
      <c r="B397" s="468" t="s">
        <v>1275</v>
      </c>
      <c r="C397" s="467">
        <v>1</v>
      </c>
      <c r="D397" s="77" t="s">
        <v>1282</v>
      </c>
    </row>
    <row r="398" spans="1:4">
      <c r="A398" s="467">
        <v>715</v>
      </c>
      <c r="B398" s="468" t="s">
        <v>855</v>
      </c>
      <c r="C398" s="467">
        <v>1</v>
      </c>
      <c r="D398" s="77" t="s">
        <v>1408</v>
      </c>
    </row>
    <row r="399" spans="1:4">
      <c r="A399" s="467">
        <v>717</v>
      </c>
      <c r="B399" s="468" t="s">
        <v>856</v>
      </c>
      <c r="C399" s="467">
        <v>1</v>
      </c>
    </row>
    <row r="400" spans="1:4">
      <c r="A400" s="467">
        <v>720</v>
      </c>
      <c r="B400" s="468" t="s">
        <v>857</v>
      </c>
      <c r="C400" s="467">
        <v>1</v>
      </c>
    </row>
    <row r="401" spans="1:4">
      <c r="A401" s="467">
        <v>725</v>
      </c>
      <c r="B401" s="468" t="s">
        <v>858</v>
      </c>
      <c r="C401" s="467">
        <v>1</v>
      </c>
    </row>
    <row r="402" spans="1:4">
      <c r="A402" s="467">
        <v>728</v>
      </c>
      <c r="B402" s="468" t="s">
        <v>859</v>
      </c>
      <c r="C402" s="467">
        <v>1</v>
      </c>
    </row>
    <row r="403" spans="1:4">
      <c r="A403" s="467">
        <v>730</v>
      </c>
      <c r="B403" s="468" t="s">
        <v>860</v>
      </c>
      <c r="C403" s="467">
        <v>1</v>
      </c>
    </row>
    <row r="404" spans="1:4">
      <c r="A404" s="467">
        <v>735</v>
      </c>
      <c r="B404" s="468" t="s">
        <v>861</v>
      </c>
      <c r="C404" s="467">
        <v>1</v>
      </c>
    </row>
    <row r="405" spans="1:4">
      <c r="A405" s="467">
        <v>740</v>
      </c>
      <c r="B405" s="468" t="s">
        <v>862</v>
      </c>
      <c r="C405" s="467">
        <v>1</v>
      </c>
    </row>
    <row r="406" spans="1:4">
      <c r="A406" s="467">
        <v>745</v>
      </c>
      <c r="B406" s="468" t="s">
        <v>863</v>
      </c>
      <c r="C406" s="467">
        <v>1</v>
      </c>
    </row>
    <row r="407" spans="1:4">
      <c r="A407" s="467">
        <v>750</v>
      </c>
      <c r="B407" s="468" t="s">
        <v>864</v>
      </c>
      <c r="C407" s="467">
        <v>1</v>
      </c>
    </row>
    <row r="408" spans="1:4">
      <c r="A408" s="467">
        <v>753</v>
      </c>
      <c r="B408" s="468" t="s">
        <v>865</v>
      </c>
      <c r="C408" s="467">
        <v>1</v>
      </c>
    </row>
    <row r="409" spans="1:4">
      <c r="A409" s="467">
        <v>755</v>
      </c>
      <c r="B409" s="468" t="s">
        <v>866</v>
      </c>
      <c r="C409" s="467">
        <v>1</v>
      </c>
    </row>
    <row r="410" spans="1:4">
      <c r="A410" s="467">
        <v>760</v>
      </c>
      <c r="B410" s="468" t="s">
        <v>867</v>
      </c>
      <c r="C410" s="467">
        <v>1</v>
      </c>
    </row>
    <row r="411" spans="1:4">
      <c r="A411" s="467">
        <v>763</v>
      </c>
      <c r="B411" s="468" t="s">
        <v>1023</v>
      </c>
      <c r="C411" s="467">
        <v>1</v>
      </c>
      <c r="D411" s="77" t="s">
        <v>1281</v>
      </c>
    </row>
    <row r="412" spans="1:4">
      <c r="A412" s="467">
        <v>765</v>
      </c>
      <c r="B412" s="468" t="s">
        <v>868</v>
      </c>
      <c r="C412" s="467">
        <v>1</v>
      </c>
    </row>
    <row r="413" spans="1:4">
      <c r="A413" s="467">
        <v>766</v>
      </c>
      <c r="B413" s="468" t="s">
        <v>1276</v>
      </c>
      <c r="C413" s="467">
        <v>1</v>
      </c>
      <c r="D413" s="77" t="s">
        <v>1282</v>
      </c>
    </row>
    <row r="414" spans="1:4">
      <c r="A414" s="467">
        <v>767</v>
      </c>
      <c r="B414" s="468" t="s">
        <v>870</v>
      </c>
      <c r="C414" s="467">
        <v>1</v>
      </c>
    </row>
    <row r="415" spans="1:4">
      <c r="A415" s="467">
        <v>770</v>
      </c>
      <c r="B415" s="468" t="s">
        <v>871</v>
      </c>
      <c r="C415" s="467">
        <v>1</v>
      </c>
    </row>
    <row r="416" spans="1:4">
      <c r="A416" s="467">
        <v>773</v>
      </c>
      <c r="B416" s="468" t="s">
        <v>872</v>
      </c>
      <c r="C416" s="467">
        <v>1</v>
      </c>
    </row>
    <row r="417" spans="1:4">
      <c r="A417" s="467">
        <v>774</v>
      </c>
      <c r="B417" s="468" t="s">
        <v>873</v>
      </c>
      <c r="C417" s="467">
        <v>1</v>
      </c>
    </row>
    <row r="418" spans="1:4">
      <c r="A418" s="467">
        <v>775</v>
      </c>
      <c r="B418" s="468" t="s">
        <v>874</v>
      </c>
      <c r="C418" s="467">
        <v>1</v>
      </c>
    </row>
    <row r="419" spans="1:4">
      <c r="A419" s="467">
        <v>778</v>
      </c>
      <c r="B419" s="468" t="s">
        <v>875</v>
      </c>
      <c r="C419" s="467">
        <v>1</v>
      </c>
    </row>
    <row r="420" spans="1:4">
      <c r="A420" s="467">
        <v>780</v>
      </c>
      <c r="B420" s="468" t="s">
        <v>876</v>
      </c>
      <c r="C420" s="467">
        <v>1</v>
      </c>
    </row>
    <row r="421" spans="1:4">
      <c r="A421" s="467">
        <v>801</v>
      </c>
      <c r="B421" s="468" t="s">
        <v>877</v>
      </c>
      <c r="C421" s="467">
        <v>1</v>
      </c>
    </row>
    <row r="422" spans="1:4">
      <c r="A422" s="467">
        <v>805</v>
      </c>
      <c r="B422" s="468" t="s">
        <v>878</v>
      </c>
      <c r="C422" s="467">
        <v>1</v>
      </c>
    </row>
    <row r="423" spans="1:4">
      <c r="A423" s="467">
        <v>806</v>
      </c>
      <c r="B423" s="468" t="s">
        <v>879</v>
      </c>
      <c r="C423" s="467">
        <v>1</v>
      </c>
    </row>
    <row r="424" spans="1:4">
      <c r="A424" s="467">
        <v>810</v>
      </c>
      <c r="B424" s="468" t="s">
        <v>880</v>
      </c>
      <c r="C424" s="467">
        <v>1</v>
      </c>
    </row>
    <row r="425" spans="1:4">
      <c r="A425" s="467">
        <v>815</v>
      </c>
      <c r="B425" s="468" t="s">
        <v>881</v>
      </c>
      <c r="C425" s="467">
        <v>1</v>
      </c>
    </row>
    <row r="426" spans="1:4">
      <c r="A426" s="467">
        <v>817</v>
      </c>
      <c r="B426" s="468" t="s">
        <v>1317</v>
      </c>
      <c r="C426" s="467">
        <v>1</v>
      </c>
      <c r="D426" s="77" t="s">
        <v>1290</v>
      </c>
    </row>
    <row r="427" spans="1:4">
      <c r="A427" s="467">
        <v>818</v>
      </c>
      <c r="B427" s="468" t="s">
        <v>882</v>
      </c>
      <c r="C427" s="467">
        <v>1</v>
      </c>
    </row>
    <row r="428" spans="1:4">
      <c r="A428" s="467">
        <v>821</v>
      </c>
      <c r="B428" s="468" t="s">
        <v>883</v>
      </c>
      <c r="C428" s="467">
        <v>1</v>
      </c>
    </row>
    <row r="429" spans="1:4">
      <c r="A429" s="467">
        <v>823</v>
      </c>
      <c r="B429" s="468" t="s">
        <v>884</v>
      </c>
      <c r="C429" s="467">
        <v>1</v>
      </c>
    </row>
    <row r="430" spans="1:4">
      <c r="A430" s="467">
        <v>825</v>
      </c>
      <c r="B430" s="468" t="s">
        <v>885</v>
      </c>
      <c r="C430" s="467">
        <v>1</v>
      </c>
    </row>
    <row r="431" spans="1:4">
      <c r="A431" s="467">
        <v>828</v>
      </c>
      <c r="B431" s="468" t="s">
        <v>886</v>
      </c>
      <c r="C431" s="467">
        <v>1</v>
      </c>
    </row>
    <row r="432" spans="1:4">
      <c r="A432" s="467">
        <v>829</v>
      </c>
      <c r="B432" s="468" t="s">
        <v>887</v>
      </c>
      <c r="C432" s="467">
        <v>1</v>
      </c>
    </row>
    <row r="433" spans="1:3">
      <c r="A433" s="467">
        <v>830</v>
      </c>
      <c r="B433" s="468" t="s">
        <v>888</v>
      </c>
      <c r="C433" s="467">
        <v>1</v>
      </c>
    </row>
    <row r="434" spans="1:3">
      <c r="A434" s="467">
        <v>832</v>
      </c>
      <c r="B434" s="468" t="s">
        <v>889</v>
      </c>
      <c r="C434" s="467">
        <v>1</v>
      </c>
    </row>
    <row r="435" spans="1:3">
      <c r="A435" s="467">
        <v>851</v>
      </c>
      <c r="B435" s="468" t="s">
        <v>890</v>
      </c>
      <c r="C435" s="467">
        <v>1</v>
      </c>
    </row>
    <row r="436" spans="1:3">
      <c r="A436" s="467">
        <v>852</v>
      </c>
      <c r="B436" s="468" t="s">
        <v>891</v>
      </c>
      <c r="C436" s="467">
        <v>1</v>
      </c>
    </row>
    <row r="437" spans="1:3">
      <c r="A437" s="467">
        <v>853</v>
      </c>
      <c r="B437" s="468" t="s">
        <v>892</v>
      </c>
      <c r="C437" s="467">
        <v>1</v>
      </c>
    </row>
    <row r="438" spans="1:3">
      <c r="A438" s="467">
        <v>855</v>
      </c>
      <c r="B438" s="468" t="s">
        <v>893</v>
      </c>
      <c r="C438" s="467">
        <v>1</v>
      </c>
    </row>
    <row r="439" spans="1:3">
      <c r="A439" s="467">
        <v>860</v>
      </c>
      <c r="B439" s="468" t="s">
        <v>894</v>
      </c>
      <c r="C439" s="467">
        <v>1</v>
      </c>
    </row>
    <row r="440" spans="1:3">
      <c r="A440" s="467">
        <v>871</v>
      </c>
      <c r="B440" s="468" t="s">
        <v>895</v>
      </c>
      <c r="C440" s="467">
        <v>1</v>
      </c>
    </row>
    <row r="441" spans="1:3">
      <c r="A441" s="467">
        <v>872</v>
      </c>
      <c r="B441" s="468" t="s">
        <v>896</v>
      </c>
      <c r="C441" s="467">
        <v>1</v>
      </c>
    </row>
    <row r="442" spans="1:3">
      <c r="A442" s="467">
        <v>873</v>
      </c>
      <c r="B442" s="468" t="s">
        <v>508</v>
      </c>
      <c r="C442" s="467">
        <v>1</v>
      </c>
    </row>
    <row r="443" spans="1:3">
      <c r="A443" s="467">
        <v>876</v>
      </c>
      <c r="B443" s="468" t="s">
        <v>897</v>
      </c>
      <c r="C443" s="467">
        <v>1</v>
      </c>
    </row>
    <row r="444" spans="1:3">
      <c r="A444" s="467">
        <v>878</v>
      </c>
      <c r="B444" s="468" t="s">
        <v>898</v>
      </c>
      <c r="C444" s="467">
        <v>1</v>
      </c>
    </row>
    <row r="445" spans="1:3">
      <c r="A445" s="467">
        <v>879</v>
      </c>
      <c r="B445" s="468" t="s">
        <v>899</v>
      </c>
      <c r="C445" s="467">
        <v>1</v>
      </c>
    </row>
    <row r="446" spans="1:3">
      <c r="A446" s="467">
        <v>885</v>
      </c>
      <c r="B446" s="468" t="s">
        <v>900</v>
      </c>
      <c r="C446" s="467">
        <v>1</v>
      </c>
    </row>
    <row r="447" spans="1:3">
      <c r="A447" s="467">
        <v>910</v>
      </c>
      <c r="B447" s="468" t="s">
        <v>901</v>
      </c>
      <c r="C447" s="467">
        <v>1</v>
      </c>
    </row>
    <row r="448" spans="1:3">
      <c r="A448" s="467">
        <v>915</v>
      </c>
      <c r="B448" s="468" t="s">
        <v>902</v>
      </c>
      <c r="C448" s="467">
        <v>1</v>
      </c>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19"/>
  <sheetViews>
    <sheetView showGridLines="0" workbookViewId="0">
      <pane xSplit="3" ySplit="9" topLeftCell="M898" activePane="bottomRight" state="frozen"/>
      <selection activeCell="C1069" sqref="C1069"/>
      <selection pane="topRight" activeCell="C1069" sqref="C1069"/>
      <selection pane="bottomLeft" activeCell="C1069" sqref="C1069"/>
      <selection pane="bottomRight" activeCell="X908" sqref="X908"/>
    </sheetView>
  </sheetViews>
  <sheetFormatPr defaultColWidth="9.33203125" defaultRowHeight="11.25"/>
  <cols>
    <col min="1" max="1" width="6.33203125" style="2" customWidth="1"/>
    <col min="2" max="2" width="12" style="2" customWidth="1"/>
    <col min="3" max="3" width="31.1640625" style="9" customWidth="1"/>
    <col min="4" max="7" width="5.33203125" style="2" customWidth="1"/>
    <col min="8" max="8" width="7" style="2" customWidth="1"/>
    <col min="9" max="9" width="7.33203125" style="2" customWidth="1"/>
    <col min="10" max="10" width="8" style="2" customWidth="1"/>
    <col min="11" max="11" width="9.33203125" style="2" customWidth="1"/>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5" style="2" bestFit="1" customWidth="1"/>
    <col min="33" max="33" width="1.33203125" style="2" customWidth="1"/>
    <col min="34" max="34" width="13" style="2" customWidth="1"/>
    <col min="35" max="37" width="8.33203125" style="2" customWidth="1"/>
    <col min="38" max="38" width="8.1640625" style="2" customWidth="1"/>
    <col min="39" max="39" width="8.5" style="2" bestFit="1" customWidth="1"/>
    <col min="40" max="40" width="12.33203125" style="2" customWidth="1"/>
    <col min="41" max="41" width="10.6640625" style="2" customWidth="1"/>
    <col min="42" max="42" width="8.33203125" style="2" hidden="1" customWidth="1"/>
    <col min="43" max="43" width="9.83203125" style="2" hidden="1" customWidth="1"/>
    <col min="44" max="44" width="9.33203125" style="2" hidden="1" customWidth="1"/>
    <col min="45" max="45" width="13" style="2" hidden="1" customWidth="1"/>
    <col min="46" max="46" width="9.33203125" style="2" hidden="1" customWidth="1"/>
    <col min="47" max="47" width="13.6640625" style="2" hidden="1" customWidth="1"/>
    <col min="48" max="48" width="9.33203125" style="2" hidden="1" customWidth="1"/>
    <col min="49" max="49" width="10.83203125" style="2" hidden="1" customWidth="1"/>
    <col min="50" max="50" width="0" style="2" hidden="1" customWidth="1"/>
    <col min="51" max="51" width="11.5" style="2" hidden="1" customWidth="1"/>
    <col min="52" max="52" width="0" style="2" hidden="1" customWidth="1"/>
    <col min="53" max="53" width="12.1640625" style="2" hidden="1" customWidth="1"/>
    <col min="54" max="56" width="0" style="2" hidden="1" customWidth="1"/>
    <col min="57" max="16384" width="9.33203125" style="2"/>
  </cols>
  <sheetData>
    <row r="1" spans="1:55">
      <c r="A1" s="3" t="s">
        <v>1418</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444" t="s">
        <v>1487</v>
      </c>
      <c r="AT1" s="445">
        <f>COUNTA(AX10:AX1796)</f>
        <v>1060</v>
      </c>
      <c r="AU1" s="443" t="s">
        <v>1507</v>
      </c>
      <c r="AV1" s="442">
        <f>COUNTIF($AX$10:$AX$1796,"&gt;0")</f>
        <v>0</v>
      </c>
      <c r="AX1" s="75"/>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443" t="s">
        <v>1490</v>
      </c>
      <c r="AT2" s="442">
        <f>COUNTIF($AX$10:$AX$1796,"&lt;0")</f>
        <v>0</v>
      </c>
      <c r="AU2" s="422" t="s">
        <v>1503</v>
      </c>
      <c r="AV2" s="427">
        <f>COUNTIF($AX$10:$AX$1796,"=0")</f>
        <v>1060</v>
      </c>
      <c r="AX2" s="75"/>
    </row>
    <row r="3" spans="1:55" ht="11.25" customHeight="1">
      <c r="B3" s="682" t="s">
        <v>1027</v>
      </c>
      <c r="C3" s="683"/>
      <c r="U3" s="7" t="s">
        <v>932</v>
      </c>
      <c r="V3" s="7" t="s">
        <v>932</v>
      </c>
      <c r="W3" s="7" t="s">
        <v>932</v>
      </c>
      <c r="X3" s="7" t="s">
        <v>932</v>
      </c>
      <c r="Y3" s="7" t="s">
        <v>932</v>
      </c>
      <c r="Z3" s="7" t="s">
        <v>933</v>
      </c>
      <c r="AA3" s="7" t="s">
        <v>932</v>
      </c>
      <c r="AB3" s="7" t="s">
        <v>932</v>
      </c>
      <c r="AC3" s="7" t="s">
        <v>932</v>
      </c>
      <c r="AD3" s="7" t="s">
        <v>933</v>
      </c>
      <c r="AE3" s="7" t="s">
        <v>933</v>
      </c>
      <c r="AH3" s="135"/>
      <c r="AS3" s="422" t="s">
        <v>1508</v>
      </c>
      <c r="AT3" s="427">
        <f>COUNTIF($AX$10:$AX$1796,"&lt;0")-AT4-AT5-AT6-AT7</f>
        <v>0</v>
      </c>
      <c r="AU3" s="422" t="s">
        <v>1489</v>
      </c>
      <c r="AV3" s="427">
        <f>COUNTIF($AX$10:$AX$1796,"&gt;0")-AV4-AV5-AV6-AV7</f>
        <v>0</v>
      </c>
      <c r="AX3" s="75"/>
    </row>
    <row r="4" spans="1:55">
      <c r="A4" s="9"/>
      <c r="B4" s="684"/>
      <c r="C4" s="685"/>
      <c r="I4" s="14">
        <f>SUM(D10:I1069)</f>
        <v>45828</v>
      </c>
      <c r="K4" s="14">
        <f>SUM(K10:K1796)</f>
        <v>1776.851599999995</v>
      </c>
      <c r="O4" s="409">
        <f>SUM(M10:O1796)</f>
        <v>6546</v>
      </c>
      <c r="P4" s="14">
        <f>SUM(P10:P1796)</f>
        <v>29014</v>
      </c>
      <c r="AH4" s="9"/>
      <c r="AI4" s="9"/>
      <c r="AJ4" s="9"/>
      <c r="AK4" s="9"/>
      <c r="AL4" s="21"/>
      <c r="AS4" s="422" t="s">
        <v>1501</v>
      </c>
      <c r="AT4" s="427">
        <f>COUNTIF($AX$10:$AX$1796,"&lt;-49.999")-AT5-AT6-AT7</f>
        <v>0</v>
      </c>
      <c r="AU4" s="422" t="s">
        <v>1488</v>
      </c>
      <c r="AV4" s="426">
        <f>COUNTIF($AX$10:$AX$1796,"&gt;49.9999")-AV5-AV6-AV7</f>
        <v>0</v>
      </c>
      <c r="AX4" s="75"/>
    </row>
    <row r="5" spans="1:55">
      <c r="A5" s="602" t="s">
        <v>1615</v>
      </c>
      <c r="B5" s="198"/>
      <c r="C5" s="199"/>
      <c r="D5" s="194"/>
      <c r="E5" s="85"/>
      <c r="F5" s="85"/>
      <c r="G5" s="85"/>
      <c r="H5" s="85"/>
      <c r="I5" s="85"/>
      <c r="J5" s="85"/>
      <c r="K5" s="85"/>
      <c r="L5" s="85"/>
      <c r="M5" s="85"/>
      <c r="N5" s="85"/>
      <c r="O5" s="85"/>
      <c r="P5" s="85"/>
      <c r="Q5" s="85"/>
      <c r="R5" s="91"/>
      <c r="S5" s="297"/>
      <c r="U5" s="372"/>
      <c r="V5" s="372"/>
      <c r="W5" s="372"/>
      <c r="X5" s="372"/>
      <c r="Y5" s="372"/>
      <c r="Z5" s="372" t="s">
        <v>1151</v>
      </c>
      <c r="AA5" s="372" t="s">
        <v>1155</v>
      </c>
      <c r="AB5" s="372"/>
      <c r="AC5" s="372" t="s">
        <v>1159</v>
      </c>
      <c r="AD5" s="372" t="s">
        <v>1140</v>
      </c>
      <c r="AE5" s="372"/>
      <c r="AF5" s="88"/>
      <c r="AL5" s="21"/>
      <c r="AS5" s="422" t="s">
        <v>1502</v>
      </c>
      <c r="AT5" s="426">
        <f>COUNTIF($AX$10:$AX$1796,"&lt;-99.9999")-AT6-AT7</f>
        <v>0</v>
      </c>
      <c r="AU5" s="422" t="s">
        <v>1504</v>
      </c>
      <c r="AV5" s="426">
        <f>COUNTIF($AX$10:$AX$1796,"&gt;99.9999")-AV6-AV7</f>
        <v>0</v>
      </c>
      <c r="AX5" s="75"/>
    </row>
    <row r="6" spans="1:55">
      <c r="A6" s="200"/>
      <c r="B6" s="197"/>
      <c r="C6" s="201"/>
      <c r="D6" s="195"/>
      <c r="E6" s="86"/>
      <c r="F6" s="86"/>
      <c r="G6" s="86"/>
      <c r="H6" s="86"/>
      <c r="I6" s="86"/>
      <c r="J6" s="86"/>
      <c r="K6" s="86" t="s">
        <v>416</v>
      </c>
      <c r="L6" s="86" t="s">
        <v>416</v>
      </c>
      <c r="M6" s="181"/>
      <c r="N6" s="181"/>
      <c r="O6" s="181"/>
      <c r="P6" s="86"/>
      <c r="Q6" s="86" t="s">
        <v>386</v>
      </c>
      <c r="R6" s="92"/>
      <c r="S6" s="299" t="s">
        <v>1569</v>
      </c>
      <c r="U6" s="392"/>
      <c r="V6" s="392"/>
      <c r="W6" s="392" t="s">
        <v>1138</v>
      </c>
      <c r="X6" s="392" t="s">
        <v>1139</v>
      </c>
      <c r="Y6" s="392" t="s">
        <v>1148</v>
      </c>
      <c r="Z6" s="392" t="s">
        <v>1152</v>
      </c>
      <c r="AA6" s="392" t="s">
        <v>1156</v>
      </c>
      <c r="AB6" s="392"/>
      <c r="AC6" s="392" t="s">
        <v>1160</v>
      </c>
      <c r="AD6" s="392" t="s">
        <v>393</v>
      </c>
      <c r="AE6" s="392"/>
      <c r="AF6" s="89" t="s">
        <v>952</v>
      </c>
      <c r="AH6" s="91"/>
      <c r="AI6" s="143"/>
      <c r="AJ6" s="143"/>
      <c r="AK6" s="143"/>
      <c r="AL6" s="91" t="s">
        <v>417</v>
      </c>
      <c r="AM6" s="302">
        <f>SUM(AM10:AM1000885)</f>
        <v>45537</v>
      </c>
      <c r="AN6" s="421"/>
      <c r="AS6" s="422" t="s">
        <v>1500</v>
      </c>
      <c r="AT6" s="427">
        <f>COUNTIF($AX$10:$AX$1796,"&lt;-499.9999")-AT7</f>
        <v>0</v>
      </c>
      <c r="AU6" s="422" t="s">
        <v>1505</v>
      </c>
      <c r="AV6" s="426">
        <f>COUNTIF($AX$10:$AX$1796,"&gt;199.9999")-AV7</f>
        <v>0</v>
      </c>
      <c r="AX6" s="75"/>
    </row>
    <row r="7" spans="1:55">
      <c r="A7" s="200"/>
      <c r="B7" s="197"/>
      <c r="C7" s="201"/>
      <c r="D7" s="195"/>
      <c r="E7" s="86"/>
      <c r="F7" s="86"/>
      <c r="G7" s="86"/>
      <c r="H7" s="86" t="s">
        <v>418</v>
      </c>
      <c r="I7" s="86" t="s">
        <v>419</v>
      </c>
      <c r="J7" s="86"/>
      <c r="K7" s="86" t="s">
        <v>408</v>
      </c>
      <c r="L7" s="86" t="s">
        <v>408</v>
      </c>
      <c r="M7" s="181" t="s">
        <v>1431</v>
      </c>
      <c r="N7" s="181" t="s">
        <v>1431</v>
      </c>
      <c r="O7" s="181" t="s">
        <v>1431</v>
      </c>
      <c r="P7" s="181" t="s">
        <v>1432</v>
      </c>
      <c r="Q7" s="86" t="s">
        <v>910</v>
      </c>
      <c r="R7" s="92" t="s">
        <v>960</v>
      </c>
      <c r="S7" s="299" t="s">
        <v>1576</v>
      </c>
      <c r="U7" s="392" t="s">
        <v>1146</v>
      </c>
      <c r="V7" s="392" t="s">
        <v>1141</v>
      </c>
      <c r="W7" s="392" t="s">
        <v>1142</v>
      </c>
      <c r="X7" s="392" t="s">
        <v>392</v>
      </c>
      <c r="Y7" s="393" t="s">
        <v>1415</v>
      </c>
      <c r="Z7" s="392" t="s">
        <v>1153</v>
      </c>
      <c r="AA7" s="392" t="s">
        <v>1157</v>
      </c>
      <c r="AB7" s="392" t="s">
        <v>405</v>
      </c>
      <c r="AC7" s="392" t="s">
        <v>1161</v>
      </c>
      <c r="AD7" s="392" t="s">
        <v>1163</v>
      </c>
      <c r="AE7" s="392" t="s">
        <v>967</v>
      </c>
      <c r="AF7" s="89" t="s">
        <v>953</v>
      </c>
      <c r="AH7" s="92"/>
      <c r="AI7" s="144" t="s">
        <v>904</v>
      </c>
      <c r="AJ7" s="144" t="s">
        <v>1319</v>
      </c>
      <c r="AK7" s="144" t="s">
        <v>1318</v>
      </c>
      <c r="AL7" s="92" t="s">
        <v>421</v>
      </c>
      <c r="AM7" s="92"/>
      <c r="AN7" s="92"/>
      <c r="AS7" s="423" t="s">
        <v>1499</v>
      </c>
      <c r="AT7" s="424">
        <f>COUNTIF($AX$10:$AX$1796,"&lt;-999.9999")</f>
        <v>0</v>
      </c>
      <c r="AU7" s="423" t="s">
        <v>1506</v>
      </c>
      <c r="AV7" s="425">
        <f>COUNTIF($AX$10:$AX$1796,"&gt;299.9999")</f>
        <v>0</v>
      </c>
      <c r="AX7" s="75"/>
    </row>
    <row r="8" spans="1:55">
      <c r="A8" s="202" t="s">
        <v>1410</v>
      </c>
      <c r="B8" s="203" t="s">
        <v>914</v>
      </c>
      <c r="C8" s="204" t="s">
        <v>438</v>
      </c>
      <c r="D8" s="196" t="s">
        <v>971</v>
      </c>
      <c r="E8" s="87" t="s">
        <v>422</v>
      </c>
      <c r="F8" s="87" t="s">
        <v>980</v>
      </c>
      <c r="G8" s="87" t="s">
        <v>423</v>
      </c>
      <c r="H8" s="87" t="s">
        <v>411</v>
      </c>
      <c r="I8" s="87" t="s">
        <v>412</v>
      </c>
      <c r="J8" s="87" t="s">
        <v>1417</v>
      </c>
      <c r="K8" s="87" t="s">
        <v>413</v>
      </c>
      <c r="L8" s="87" t="s">
        <v>424</v>
      </c>
      <c r="M8" s="182" t="s">
        <v>1444</v>
      </c>
      <c r="N8" s="182" t="s">
        <v>1445</v>
      </c>
      <c r="O8" s="182" t="s">
        <v>1446</v>
      </c>
      <c r="P8" s="182" t="s">
        <v>1433</v>
      </c>
      <c r="Q8" s="87" t="s">
        <v>979</v>
      </c>
      <c r="R8" s="93" t="s">
        <v>1065</v>
      </c>
      <c r="S8" s="298" t="s">
        <v>1513</v>
      </c>
      <c r="U8" s="373" t="s">
        <v>1147</v>
      </c>
      <c r="V8" s="373" t="s">
        <v>1143</v>
      </c>
      <c r="W8" s="373" t="s">
        <v>1144</v>
      </c>
      <c r="X8" s="373" t="s">
        <v>1145</v>
      </c>
      <c r="Y8" s="373" t="s">
        <v>1150</v>
      </c>
      <c r="Z8" s="373" t="s">
        <v>1154</v>
      </c>
      <c r="AA8" s="373" t="s">
        <v>1158</v>
      </c>
      <c r="AB8" s="373" t="s">
        <v>1145</v>
      </c>
      <c r="AC8" s="394" t="s">
        <v>1162</v>
      </c>
      <c r="AD8" s="373" t="s">
        <v>1164</v>
      </c>
      <c r="AE8" s="373" t="s">
        <v>387</v>
      </c>
      <c r="AF8" s="90" t="s">
        <v>420</v>
      </c>
      <c r="AH8" s="93" t="s">
        <v>914</v>
      </c>
      <c r="AI8" s="145" t="s">
        <v>435</v>
      </c>
      <c r="AJ8" s="145" t="s">
        <v>435</v>
      </c>
      <c r="AK8" s="145" t="s">
        <v>435</v>
      </c>
      <c r="AL8" s="93" t="s">
        <v>425</v>
      </c>
      <c r="AM8" s="93" t="s">
        <v>426</v>
      </c>
      <c r="AN8" s="93" t="s">
        <v>430</v>
      </c>
      <c r="AO8" s="94" t="s">
        <v>427</v>
      </c>
      <c r="AP8" s="94" t="s">
        <v>962</v>
      </c>
      <c r="AQ8" s="94" t="s">
        <v>431</v>
      </c>
      <c r="AS8" s="21"/>
      <c r="AW8" s="94"/>
      <c r="AX8" s="94" t="s">
        <v>962</v>
      </c>
      <c r="AY8" s="94"/>
      <c r="AZ8" s="94" t="s">
        <v>962</v>
      </c>
      <c r="BA8" s="94"/>
      <c r="BB8" s="94" t="s">
        <v>962</v>
      </c>
      <c r="BC8" s="94"/>
    </row>
    <row r="9" spans="1:55" ht="15" customHeight="1">
      <c r="A9" s="127"/>
      <c r="B9" s="127"/>
      <c r="C9" s="128"/>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89" t="s">
        <v>963</v>
      </c>
      <c r="AQ9" s="127"/>
      <c r="AR9" s="2" t="s">
        <v>963</v>
      </c>
      <c r="AS9" s="21"/>
      <c r="AW9" s="505"/>
      <c r="AX9" s="189" t="s">
        <v>963</v>
      </c>
      <c r="AY9" s="604"/>
      <c r="AZ9" s="189" t="s">
        <v>963</v>
      </c>
      <c r="BA9" s="505"/>
      <c r="BB9" s="189" t="s">
        <v>963</v>
      </c>
      <c r="BC9" s="127"/>
    </row>
    <row r="10" spans="1:55" s="4" customFormat="1">
      <c r="A10" s="326" t="str">
        <f>LEFT(B10,3)</f>
        <v>409</v>
      </c>
      <c r="B10" s="2">
        <v>409201003</v>
      </c>
      <c r="C10" s="9" t="s">
        <v>829</v>
      </c>
      <c r="D10" s="14">
        <f>'fnd enro'!D10</f>
        <v>0</v>
      </c>
      <c r="E10" s="14">
        <f>'fnd enro'!E10</f>
        <v>0</v>
      </c>
      <c r="F10" s="14">
        <f>'fnd enro'!F10</f>
        <v>0</v>
      </c>
      <c r="G10" s="14">
        <f>'fnd enro'!G10</f>
        <v>1</v>
      </c>
      <c r="H10" s="14">
        <f>'fnd enro'!H10</f>
        <v>0</v>
      </c>
      <c r="I10" s="14">
        <f>'fnd enro'!I10</f>
        <v>0</v>
      </c>
      <c r="J10" s="14">
        <f>'fnd enro'!J10</f>
        <v>0</v>
      </c>
      <c r="K10" s="15">
        <f>'fnd enro'!K10</f>
        <v>3.9300000000000002E-2</v>
      </c>
      <c r="L10" s="14">
        <f>'fnd enro'!L10</f>
        <v>0</v>
      </c>
      <c r="M10" s="14">
        <f>'fnd enro'!M10</f>
        <v>0</v>
      </c>
      <c r="N10" s="14">
        <f>'fnd enro'!N10</f>
        <v>0</v>
      </c>
      <c r="O10" s="14">
        <f>'fnd enro'!O10</f>
        <v>0</v>
      </c>
      <c r="P10" s="14">
        <f>'fnd enro'!P10</f>
        <v>0</v>
      </c>
      <c r="Q10" s="14">
        <f>'fnd enro'!R10</f>
        <v>1</v>
      </c>
      <c r="R10" s="15">
        <f t="shared" ref="R10" si="0">VLOOKUP(B10,charterinfo_b,6)</f>
        <v>1</v>
      </c>
      <c r="S10" s="14">
        <f>VALUE('fnd enro'!Q10)</f>
        <v>7</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570.33891299999993</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810.3</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4116.9430339999999</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1327.854926</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166.41018399999999</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554.67686000000003</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378.55</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161.32</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1167.6620190000001</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1782.8553299999999</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11036.911266000001</v>
      </c>
      <c r="AH10" s="326">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85" si="4">enro</f>
        <v>1</v>
      </c>
      <c r="AN10" s="4">
        <f>AF10</f>
        <v>11036.911266000001</v>
      </c>
      <c r="AO10" s="4">
        <f>IF(OR(AF10=0,AM10=0),0,ROUND(AN10/AM10,0))</f>
        <v>11037</v>
      </c>
      <c r="AP10" s="4">
        <f t="shared" ref="AP10:AP73" si="5">AO10-AQ10</f>
        <v>0</v>
      </c>
      <c r="AQ10" s="4">
        <v>11037</v>
      </c>
      <c r="AS10" s="74"/>
      <c r="AT10" s="74"/>
      <c r="AX10" s="5">
        <f>AY10-AW10</f>
        <v>0</v>
      </c>
      <c r="AZ10" s="5">
        <f>BA10-AY10</f>
        <v>0</v>
      </c>
      <c r="BB10" s="5"/>
    </row>
    <row r="11" spans="1:55" s="4" customFormat="1">
      <c r="A11" s="326" t="str">
        <f t="shared" ref="A11:A74" si="6">LEFT(B11,3)</f>
        <v>409</v>
      </c>
      <c r="B11" s="2">
        <v>409201072</v>
      </c>
      <c r="C11" s="9" t="s">
        <v>829</v>
      </c>
      <c r="D11" s="14">
        <f>'fnd enro'!D11</f>
        <v>0</v>
      </c>
      <c r="E11" s="14">
        <f>'fnd enro'!E11</f>
        <v>0</v>
      </c>
      <c r="F11" s="14">
        <f>'fnd enro'!F11</f>
        <v>0</v>
      </c>
      <c r="G11" s="14">
        <f>'fnd enro'!G11</f>
        <v>1</v>
      </c>
      <c r="H11" s="14">
        <f>'fnd enro'!H11</f>
        <v>1</v>
      </c>
      <c r="I11" s="14">
        <f>'fnd enro'!I11</f>
        <v>0</v>
      </c>
      <c r="J11" s="14">
        <f>'fnd enro'!J11</f>
        <v>0</v>
      </c>
      <c r="K11" s="15">
        <f>'fnd enro'!K11</f>
        <v>7.8600000000000003E-2</v>
      </c>
      <c r="L11" s="14">
        <f>'fnd enro'!L11</f>
        <v>0</v>
      </c>
      <c r="M11" s="14">
        <f>'fnd enro'!M11</f>
        <v>1</v>
      </c>
      <c r="N11" s="14">
        <f>'fnd enro'!N11</f>
        <v>1</v>
      </c>
      <c r="O11" s="14">
        <f>'fnd enro'!O11</f>
        <v>0</v>
      </c>
      <c r="P11" s="14">
        <f>'fnd enro'!P11</f>
        <v>2</v>
      </c>
      <c r="Q11" s="14">
        <f>'fnd enro'!R11</f>
        <v>2</v>
      </c>
      <c r="R11" s="15">
        <f t="shared" ref="R11:R74" si="7">VLOOKUP(B11,charterinfo_b,6)</f>
        <v>1</v>
      </c>
      <c r="S11" s="14">
        <f>VALUE('fnd enro'!Q11)</f>
        <v>6</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1515.4878259999998</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2711.23</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17326.296068</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2790.0398519999999</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786.27036799999996</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1446.0337199999999</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1231.4000000000001</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1898.1000000000001</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3110.0340380000002</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5491.8806599999989</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8">SUM(U11:AE11)</f>
        <v>38306.772532000003</v>
      </c>
      <c r="AH11" s="326">
        <f t="shared" ref="AH11:AH74" si="9">B11</f>
        <v>409201072</v>
      </c>
      <c r="AI11" s="4" t="str">
        <f t="shared" ref="AI11:AI74" si="10">IF($B11&lt;499999999,MID($B11,1,3),MID($B11,1,4))</f>
        <v>409</v>
      </c>
      <c r="AJ11" s="2" t="str">
        <f t="shared" ref="AJ11:AJ74" si="11">IF($B11&lt;499999999,MID($B11,4,3),MID($B11,5,3))</f>
        <v>201</v>
      </c>
      <c r="AK11" s="2" t="str">
        <f t="shared" ref="AK11:AK74" si="12">IF($B11&lt;499999999,MID($B11,7,3),MID($B11,8,3))</f>
        <v>072</v>
      </c>
      <c r="AL11" s="4">
        <f t="shared" ref="AL11:AL74" si="13">IF(VLOOKUP(VALUE(IF(AH11&lt;499999999,MID(AH11,4,3),MID(AH11,5,3))),distinfo,4)=R11,1,0)</f>
        <v>1</v>
      </c>
      <c r="AM11" s="4">
        <f t="shared" si="4"/>
        <v>2</v>
      </c>
      <c r="AN11" s="4">
        <f t="shared" ref="AN11:AN74" si="14">AF11</f>
        <v>38306.772532000003</v>
      </c>
      <c r="AO11" s="4">
        <f t="shared" ref="AO11:AO74" si="15">IF(OR(AF11=0,AM11=0),0,ROUND(AN11/AM11,0))</f>
        <v>19153</v>
      </c>
      <c r="AP11" s="4">
        <f t="shared" si="5"/>
        <v>0</v>
      </c>
      <c r="AQ11" s="4">
        <v>19153</v>
      </c>
      <c r="AS11" s="74"/>
      <c r="AT11" s="74"/>
      <c r="AX11" s="5">
        <f t="shared" ref="AX11:AX74" si="16">AY11-AW11</f>
        <v>0</v>
      </c>
      <c r="AZ11" s="5">
        <f t="shared" ref="AZ11:AZ74" si="17">BA11-AY11</f>
        <v>0</v>
      </c>
      <c r="BB11" s="5"/>
    </row>
    <row r="12" spans="1:55" s="4" customFormat="1">
      <c r="A12" s="326" t="str">
        <f t="shared" si="6"/>
        <v>409</v>
      </c>
      <c r="B12" s="2">
        <v>409201095</v>
      </c>
      <c r="C12" s="9" t="s">
        <v>829</v>
      </c>
      <c r="D12" s="14">
        <f>'fnd enro'!D12</f>
        <v>0</v>
      </c>
      <c r="E12" s="14">
        <f>'fnd enro'!E12</f>
        <v>0</v>
      </c>
      <c r="F12" s="14">
        <f>'fnd enro'!F12</f>
        <v>0</v>
      </c>
      <c r="G12" s="14">
        <f>'fnd enro'!G12</f>
        <v>0</v>
      </c>
      <c r="H12" s="14">
        <f>'fnd enro'!H12</f>
        <v>1</v>
      </c>
      <c r="I12" s="14">
        <f>'fnd enro'!I12</f>
        <v>0</v>
      </c>
      <c r="J12" s="14">
        <f>'fnd enro'!J12</f>
        <v>0</v>
      </c>
      <c r="K12" s="15">
        <f>'fnd enro'!K12</f>
        <v>3.9300000000000002E-2</v>
      </c>
      <c r="L12" s="14">
        <f>'fnd enro'!L12</f>
        <v>0</v>
      </c>
      <c r="M12" s="14">
        <f>'fnd enro'!M12</f>
        <v>0</v>
      </c>
      <c r="N12" s="14">
        <f>'fnd enro'!N12</f>
        <v>0</v>
      </c>
      <c r="O12" s="14">
        <f>'fnd enro'!O12</f>
        <v>0</v>
      </c>
      <c r="P12" s="14">
        <f>'fnd enro'!P12</f>
        <v>1</v>
      </c>
      <c r="Q12" s="14">
        <f>'fnd enro'!R12</f>
        <v>1</v>
      </c>
      <c r="R12" s="15">
        <f t="shared" si="7"/>
        <v>1</v>
      </c>
      <c r="S12" s="14">
        <f>VALUE('fnd enro'!Q12)</f>
        <v>12</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685.25891299999989</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1354.77</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8986.153033999999</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1060.8949259999999</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436.60018400000001</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594.20686000000001</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623.61</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1381.87</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1254.4520190000001</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2800.6453299999998</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8"/>
        <v>19178.461265999998</v>
      </c>
      <c r="AH12" s="326">
        <f t="shared" si="9"/>
        <v>409201095</v>
      </c>
      <c r="AI12" s="4" t="str">
        <f t="shared" si="10"/>
        <v>409</v>
      </c>
      <c r="AJ12" s="2" t="str">
        <f t="shared" si="11"/>
        <v>201</v>
      </c>
      <c r="AK12" s="2" t="str">
        <f t="shared" si="12"/>
        <v>095</v>
      </c>
      <c r="AL12" s="4">
        <f t="shared" si="13"/>
        <v>1</v>
      </c>
      <c r="AM12" s="4">
        <f t="shared" si="4"/>
        <v>1</v>
      </c>
      <c r="AN12" s="4">
        <f t="shared" si="14"/>
        <v>19178.461265999998</v>
      </c>
      <c r="AO12" s="4">
        <f t="shared" si="15"/>
        <v>19178</v>
      </c>
      <c r="AP12" s="4">
        <f t="shared" si="5"/>
        <v>0</v>
      </c>
      <c r="AQ12" s="4">
        <v>19178</v>
      </c>
      <c r="AS12" s="74"/>
      <c r="AT12" s="74"/>
      <c r="AX12" s="5">
        <f t="shared" si="16"/>
        <v>0</v>
      </c>
      <c r="AZ12" s="5">
        <f t="shared" si="17"/>
        <v>0</v>
      </c>
      <c r="BB12" s="5"/>
    </row>
    <row r="13" spans="1:55" s="4" customFormat="1">
      <c r="A13" s="326" t="str">
        <f t="shared" si="6"/>
        <v>409</v>
      </c>
      <c r="B13" s="2">
        <v>409201201</v>
      </c>
      <c r="C13" s="9" t="s">
        <v>829</v>
      </c>
      <c r="D13" s="14">
        <f>'fnd enro'!D13</f>
        <v>0</v>
      </c>
      <c r="E13" s="14">
        <f>'fnd enro'!E13</f>
        <v>0</v>
      </c>
      <c r="F13" s="14">
        <f>'fnd enro'!F13</f>
        <v>100</v>
      </c>
      <c r="G13" s="14">
        <f>'fnd enro'!G13</f>
        <v>511</v>
      </c>
      <c r="H13" s="14">
        <f>'fnd enro'!H13</f>
        <v>424</v>
      </c>
      <c r="I13" s="14">
        <f>'fnd enro'!I13</f>
        <v>0</v>
      </c>
      <c r="J13" s="14">
        <f>'fnd enro'!J13</f>
        <v>0</v>
      </c>
      <c r="K13" s="15">
        <f>'fnd enro'!K13</f>
        <v>40.6755</v>
      </c>
      <c r="L13" s="14">
        <f>'fnd enro'!L13</f>
        <v>0</v>
      </c>
      <c r="M13" s="14">
        <f>'fnd enro'!M13</f>
        <v>248</v>
      </c>
      <c r="N13" s="14">
        <f>'fnd enro'!N13</f>
        <v>47</v>
      </c>
      <c r="O13" s="14">
        <f>'fnd enro'!O13</f>
        <v>0</v>
      </c>
      <c r="P13" s="14">
        <f>'fnd enro'!P13</f>
        <v>831</v>
      </c>
      <c r="Q13" s="14">
        <f>'fnd enro'!R13</f>
        <v>1035</v>
      </c>
      <c r="R13" s="15">
        <f t="shared" si="7"/>
        <v>1</v>
      </c>
      <c r="S13" s="14">
        <f>VALUE('fnd enro'!Q13)</f>
        <v>12</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718906.89495500003</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1349050.0999999999</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8894343.120190002</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1319073.8384100001</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408290.14043999999</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648317.96010000003</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608127.60000000009</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1142550.6099999999</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1344644.6396649999</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2742907.4565500002</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8"/>
        <v>19176212.360310003</v>
      </c>
      <c r="AH13" s="326">
        <f t="shared" si="9"/>
        <v>409201201</v>
      </c>
      <c r="AI13" s="4" t="str">
        <f t="shared" si="10"/>
        <v>409</v>
      </c>
      <c r="AJ13" s="2" t="str">
        <f t="shared" si="11"/>
        <v>201</v>
      </c>
      <c r="AK13" s="2" t="str">
        <f t="shared" si="12"/>
        <v>201</v>
      </c>
      <c r="AL13" s="4">
        <f t="shared" si="13"/>
        <v>1</v>
      </c>
      <c r="AM13" s="4">
        <f t="shared" si="4"/>
        <v>1035</v>
      </c>
      <c r="AN13" s="4">
        <f t="shared" si="14"/>
        <v>19176212.360310003</v>
      </c>
      <c r="AO13" s="4">
        <f t="shared" si="15"/>
        <v>18528</v>
      </c>
      <c r="AP13" s="4">
        <f t="shared" si="5"/>
        <v>0</v>
      </c>
      <c r="AQ13" s="4">
        <v>18528</v>
      </c>
      <c r="AS13" s="74"/>
      <c r="AT13" s="74"/>
      <c r="AX13" s="5">
        <f t="shared" si="16"/>
        <v>0</v>
      </c>
      <c r="AZ13" s="5">
        <f t="shared" si="17"/>
        <v>0</v>
      </c>
      <c r="BB13" s="5"/>
    </row>
    <row r="14" spans="1:55" s="4" customFormat="1">
      <c r="A14" s="326" t="str">
        <f t="shared" si="6"/>
        <v>409</v>
      </c>
      <c r="B14" s="2">
        <v>409201331</v>
      </c>
      <c r="C14" s="9" t="s">
        <v>829</v>
      </c>
      <c r="D14" s="14">
        <f>'fnd enro'!D14</f>
        <v>0</v>
      </c>
      <c r="E14" s="14">
        <f>'fnd enro'!E14</f>
        <v>0</v>
      </c>
      <c r="F14" s="14">
        <f>'fnd enro'!F14</f>
        <v>0</v>
      </c>
      <c r="G14" s="14">
        <f>'fnd enro'!G14</f>
        <v>1</v>
      </c>
      <c r="H14" s="14">
        <f>'fnd enro'!H14</f>
        <v>1</v>
      </c>
      <c r="I14" s="14">
        <f>'fnd enro'!I14</f>
        <v>0</v>
      </c>
      <c r="J14" s="14">
        <f>'fnd enro'!J14</f>
        <v>0</v>
      </c>
      <c r="K14" s="15">
        <f>'fnd enro'!K14</f>
        <v>7.8600000000000003E-2</v>
      </c>
      <c r="L14" s="14">
        <f>'fnd enro'!L14</f>
        <v>0</v>
      </c>
      <c r="M14" s="14">
        <f>'fnd enro'!M14</f>
        <v>0</v>
      </c>
      <c r="N14" s="14">
        <f>'fnd enro'!N14</f>
        <v>0</v>
      </c>
      <c r="O14" s="14">
        <f>'fnd enro'!O14</f>
        <v>0</v>
      </c>
      <c r="P14" s="14">
        <f>'fnd enro'!P14</f>
        <v>2</v>
      </c>
      <c r="Q14" s="14">
        <f>'fnd enro'!R14</f>
        <v>2</v>
      </c>
      <c r="R14" s="15">
        <f t="shared" si="7"/>
        <v>1</v>
      </c>
      <c r="S14" s="14">
        <f>VALUE('fnd enro'!Q14)</f>
        <v>7</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1298.1378259999999</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2366.64</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15070.936067999999</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2388.7498519999999</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698.480368</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1163.5137200000001</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1081.8400000000001</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1957.26</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2422.1140380000002</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4919.97066</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8"/>
        <v>33367.642531999998</v>
      </c>
      <c r="AH14" s="326">
        <f t="shared" si="9"/>
        <v>409201331</v>
      </c>
      <c r="AI14" s="4" t="str">
        <f t="shared" si="10"/>
        <v>409</v>
      </c>
      <c r="AJ14" s="2" t="str">
        <f t="shared" si="11"/>
        <v>201</v>
      </c>
      <c r="AK14" s="2" t="str">
        <f t="shared" si="12"/>
        <v>331</v>
      </c>
      <c r="AL14" s="4">
        <f t="shared" si="13"/>
        <v>1</v>
      </c>
      <c r="AM14" s="4">
        <f t="shared" si="4"/>
        <v>2</v>
      </c>
      <c r="AN14" s="4">
        <f t="shared" si="14"/>
        <v>33367.642531999998</v>
      </c>
      <c r="AO14" s="4">
        <f t="shared" si="15"/>
        <v>16684</v>
      </c>
      <c r="AP14" s="4">
        <f t="shared" si="5"/>
        <v>0</v>
      </c>
      <c r="AQ14" s="4">
        <v>16684</v>
      </c>
      <c r="AS14" s="74"/>
      <c r="AT14" s="74"/>
      <c r="AX14" s="5">
        <f t="shared" si="16"/>
        <v>0</v>
      </c>
      <c r="AZ14" s="5">
        <f t="shared" si="17"/>
        <v>0</v>
      </c>
      <c r="BB14" s="5"/>
    </row>
    <row r="15" spans="1:55" s="4" customFormat="1">
      <c r="A15" s="326" t="str">
        <f t="shared" si="6"/>
        <v>410</v>
      </c>
      <c r="B15" s="2">
        <v>410035035</v>
      </c>
      <c r="C15" s="9" t="s">
        <v>441</v>
      </c>
      <c r="D15" s="14">
        <f>'fnd enro'!D15</f>
        <v>0</v>
      </c>
      <c r="E15" s="14">
        <f>'fnd enro'!E15</f>
        <v>0</v>
      </c>
      <c r="F15" s="14">
        <f>'fnd enro'!F15</f>
        <v>0</v>
      </c>
      <c r="G15" s="14">
        <f>'fnd enro'!G15</f>
        <v>91</v>
      </c>
      <c r="H15" s="14">
        <f>'fnd enro'!H15</f>
        <v>252</v>
      </c>
      <c r="I15" s="14">
        <f>'fnd enro'!I15</f>
        <v>322</v>
      </c>
      <c r="J15" s="14">
        <f>'fnd enro'!J15</f>
        <v>0</v>
      </c>
      <c r="K15" s="15">
        <f>'fnd enro'!K15</f>
        <v>26.134499999999999</v>
      </c>
      <c r="L15" s="14">
        <f>'fnd enro'!L15</f>
        <v>0</v>
      </c>
      <c r="M15" s="14">
        <f>'fnd enro'!M15</f>
        <v>25</v>
      </c>
      <c r="N15" s="14">
        <f>'fnd enro'!N15</f>
        <v>41</v>
      </c>
      <c r="O15" s="14">
        <f>'fnd enro'!O15</f>
        <v>42</v>
      </c>
      <c r="P15" s="14">
        <f>'fnd enro'!P15</f>
        <v>497</v>
      </c>
      <c r="Q15" s="14">
        <f>'fnd enro'!R15</f>
        <v>665</v>
      </c>
      <c r="R15" s="15">
        <f t="shared" si="7"/>
        <v>1.087</v>
      </c>
      <c r="S15" s="14">
        <f>VALUE('fnd enro'!Q15)</f>
        <v>11</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483506.10810661496</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881172.95202999993</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6052385.1266020695</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777692.51492373005</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261589.20484531997</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507024.96189999994</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424816.01369999995</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860613.29272000003</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928531.62090424483</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1639398.4744500001</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8"/>
        <v>12816730.270181976</v>
      </c>
      <c r="AH15" s="326">
        <f t="shared" si="9"/>
        <v>410035035</v>
      </c>
      <c r="AI15" s="4" t="str">
        <f t="shared" si="10"/>
        <v>410</v>
      </c>
      <c r="AJ15" s="2" t="str">
        <f t="shared" si="11"/>
        <v>035</v>
      </c>
      <c r="AK15" s="2" t="str">
        <f t="shared" si="12"/>
        <v>035</v>
      </c>
      <c r="AL15" s="4">
        <f t="shared" si="13"/>
        <v>1</v>
      </c>
      <c r="AM15" s="4">
        <f t="shared" si="4"/>
        <v>665</v>
      </c>
      <c r="AN15" s="4">
        <f t="shared" si="14"/>
        <v>12816730.270181976</v>
      </c>
      <c r="AO15" s="4">
        <f t="shared" si="15"/>
        <v>19273</v>
      </c>
      <c r="AP15" s="4">
        <f t="shared" si="5"/>
        <v>0</v>
      </c>
      <c r="AQ15" s="4">
        <v>19273</v>
      </c>
      <c r="AS15" s="74"/>
      <c r="AT15" s="74"/>
      <c r="AX15" s="5">
        <f t="shared" si="16"/>
        <v>0</v>
      </c>
      <c r="AZ15" s="5">
        <f t="shared" si="17"/>
        <v>0</v>
      </c>
      <c r="BB15" s="5"/>
    </row>
    <row r="16" spans="1:55" s="4" customFormat="1">
      <c r="A16" s="326" t="str">
        <f t="shared" si="6"/>
        <v>410</v>
      </c>
      <c r="B16" s="2">
        <v>410035044</v>
      </c>
      <c r="C16" s="9" t="s">
        <v>441</v>
      </c>
      <c r="D16" s="14">
        <f>'fnd enro'!D16</f>
        <v>0</v>
      </c>
      <c r="E16" s="14">
        <f>'fnd enro'!E16</f>
        <v>0</v>
      </c>
      <c r="F16" s="14">
        <f>'fnd enro'!F16</f>
        <v>0</v>
      </c>
      <c r="G16" s="14">
        <f>'fnd enro'!G16</f>
        <v>0</v>
      </c>
      <c r="H16" s="14">
        <f>'fnd enro'!H16</f>
        <v>1</v>
      </c>
      <c r="I16" s="14">
        <f>'fnd enro'!I16</f>
        <v>1</v>
      </c>
      <c r="J16" s="14">
        <f>'fnd enro'!J16</f>
        <v>0</v>
      </c>
      <c r="K16" s="15">
        <f>'fnd enro'!K16</f>
        <v>7.8600000000000003E-2</v>
      </c>
      <c r="L16" s="14">
        <f>'fnd enro'!L16</f>
        <v>0</v>
      </c>
      <c r="M16" s="14">
        <f>'fnd enro'!M16</f>
        <v>0</v>
      </c>
      <c r="N16" s="14">
        <f>'fnd enro'!N16</f>
        <v>0</v>
      </c>
      <c r="O16" s="14">
        <f>'fnd enro'!O16</f>
        <v>0</v>
      </c>
      <c r="P16" s="14">
        <f>'fnd enro'!P16</f>
        <v>0</v>
      </c>
      <c r="Q16" s="14">
        <f>'fnd enro'!R16</f>
        <v>2</v>
      </c>
      <c r="R16" s="15">
        <f t="shared" si="7"/>
        <v>1.087</v>
      </c>
      <c r="S16" s="14">
        <f>VALUE('fnd enro'!Q16)</f>
        <v>11</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1239.9167968619997</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1761.5921999999998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9653.4470659159997</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2181.4783991240001</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383.352690016</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1432.0037200000002</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934.28737000000001</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946.97265999999991</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2690.2315593060002</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3590.3806599999998</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8"/>
        <v>24813.663121223995</v>
      </c>
      <c r="AH16" s="326">
        <f t="shared" si="9"/>
        <v>410035044</v>
      </c>
      <c r="AI16" s="4" t="str">
        <f t="shared" si="10"/>
        <v>410</v>
      </c>
      <c r="AJ16" s="2" t="str">
        <f t="shared" si="11"/>
        <v>035</v>
      </c>
      <c r="AK16" s="2" t="str">
        <f t="shared" si="12"/>
        <v>044</v>
      </c>
      <c r="AL16" s="4">
        <f t="shared" si="13"/>
        <v>1</v>
      </c>
      <c r="AM16" s="4">
        <f t="shared" si="4"/>
        <v>2</v>
      </c>
      <c r="AN16" s="4">
        <f t="shared" si="14"/>
        <v>24813.663121223995</v>
      </c>
      <c r="AO16" s="4">
        <f t="shared" si="15"/>
        <v>12407</v>
      </c>
      <c r="AP16" s="4">
        <f t="shared" si="5"/>
        <v>0</v>
      </c>
      <c r="AQ16" s="4">
        <v>12407</v>
      </c>
      <c r="AS16" s="74"/>
      <c r="AT16" s="74"/>
      <c r="AX16" s="5">
        <f t="shared" si="16"/>
        <v>0</v>
      </c>
      <c r="AZ16" s="5">
        <f t="shared" si="17"/>
        <v>0</v>
      </c>
      <c r="BB16" s="5"/>
    </row>
    <row r="17" spans="1:54" s="4" customFormat="1">
      <c r="A17" s="326" t="str">
        <f t="shared" si="6"/>
        <v>410</v>
      </c>
      <c r="B17" s="2">
        <v>410035057</v>
      </c>
      <c r="C17" s="9" t="s">
        <v>441</v>
      </c>
      <c r="D17" s="14">
        <f>'fnd enro'!D17</f>
        <v>0</v>
      </c>
      <c r="E17" s="14">
        <f>'fnd enro'!E17</f>
        <v>0</v>
      </c>
      <c r="F17" s="14">
        <f>'fnd enro'!F17</f>
        <v>0</v>
      </c>
      <c r="G17" s="14">
        <f>'fnd enro'!G17</f>
        <v>16</v>
      </c>
      <c r="H17" s="14">
        <f>'fnd enro'!H17</f>
        <v>57</v>
      </c>
      <c r="I17" s="14">
        <f>'fnd enro'!I17</f>
        <v>237</v>
      </c>
      <c r="J17" s="14">
        <f>'fnd enro'!J17</f>
        <v>0</v>
      </c>
      <c r="K17" s="15">
        <f>'fnd enro'!K17</f>
        <v>12.183</v>
      </c>
      <c r="L17" s="14">
        <f>'fnd enro'!L17</f>
        <v>0</v>
      </c>
      <c r="M17" s="14">
        <f>'fnd enro'!M17</f>
        <v>5</v>
      </c>
      <c r="N17" s="14">
        <f>'fnd enro'!N17</f>
        <v>15</v>
      </c>
      <c r="O17" s="14">
        <f>'fnd enro'!O17</f>
        <v>16</v>
      </c>
      <c r="P17" s="14">
        <f>'fnd enro'!P17</f>
        <v>216</v>
      </c>
      <c r="Q17" s="14">
        <f>'fnd enro'!R17</f>
        <v>310</v>
      </c>
      <c r="R17" s="15">
        <f t="shared" si="7"/>
        <v>1.087</v>
      </c>
      <c r="S17" s="14">
        <f>VALUE('fnd enro'!Q17)</f>
        <v>12</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223906.03526361001</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409172.65972999996</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2947127.8266369798</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340818.40073421999</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121683.60306248002</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262402.77659999998</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202188.38068999996</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439441.79435999994</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426655.75673242996</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747876.51230000006</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8"/>
        <v>6121273.7461097203</v>
      </c>
      <c r="AH17" s="326">
        <f t="shared" si="9"/>
        <v>410035057</v>
      </c>
      <c r="AI17" s="4" t="str">
        <f t="shared" si="10"/>
        <v>410</v>
      </c>
      <c r="AJ17" s="2" t="str">
        <f t="shared" si="11"/>
        <v>035</v>
      </c>
      <c r="AK17" s="2" t="str">
        <f t="shared" si="12"/>
        <v>057</v>
      </c>
      <c r="AL17" s="4">
        <f t="shared" si="13"/>
        <v>1</v>
      </c>
      <c r="AM17" s="4">
        <f t="shared" si="4"/>
        <v>310</v>
      </c>
      <c r="AN17" s="4">
        <f t="shared" si="14"/>
        <v>6121273.7461097203</v>
      </c>
      <c r="AO17" s="4">
        <f t="shared" si="15"/>
        <v>19746</v>
      </c>
      <c r="AP17" s="4">
        <f t="shared" si="5"/>
        <v>0</v>
      </c>
      <c r="AQ17" s="4">
        <v>19746</v>
      </c>
      <c r="AS17" s="74"/>
      <c r="AT17" s="74"/>
      <c r="AX17" s="5">
        <f t="shared" si="16"/>
        <v>0</v>
      </c>
      <c r="AZ17" s="5">
        <f t="shared" si="17"/>
        <v>0</v>
      </c>
      <c r="BB17" s="5"/>
    </row>
    <row r="18" spans="1:54" s="4" customFormat="1">
      <c r="A18" s="326" t="str">
        <f t="shared" si="6"/>
        <v>410</v>
      </c>
      <c r="B18" s="2">
        <v>410035093</v>
      </c>
      <c r="C18" s="9" t="s">
        <v>441</v>
      </c>
      <c r="D18" s="14">
        <f>'fnd enro'!D18</f>
        <v>0</v>
      </c>
      <c r="E18" s="14">
        <f>'fnd enro'!E18</f>
        <v>0</v>
      </c>
      <c r="F18" s="14">
        <f>'fnd enro'!F18</f>
        <v>0</v>
      </c>
      <c r="G18" s="14">
        <f>'fnd enro'!G18</f>
        <v>0</v>
      </c>
      <c r="H18" s="14">
        <f>'fnd enro'!H18</f>
        <v>6</v>
      </c>
      <c r="I18" s="14">
        <f>'fnd enro'!I18</f>
        <v>9</v>
      </c>
      <c r="J18" s="14">
        <f>'fnd enro'!J18</f>
        <v>0</v>
      </c>
      <c r="K18" s="15">
        <f>'fnd enro'!K18</f>
        <v>0.58950000000000002</v>
      </c>
      <c r="L18" s="14">
        <f>'fnd enro'!L18</f>
        <v>0</v>
      </c>
      <c r="M18" s="14">
        <f>'fnd enro'!M18</f>
        <v>0</v>
      </c>
      <c r="N18" s="14">
        <f>'fnd enro'!N18</f>
        <v>1</v>
      </c>
      <c r="O18" s="14">
        <f>'fnd enro'!O18</f>
        <v>1</v>
      </c>
      <c r="P18" s="14">
        <f>'fnd enro'!P18</f>
        <v>14</v>
      </c>
      <c r="Q18" s="14">
        <f>'fnd enro'!R18</f>
        <v>15</v>
      </c>
      <c r="R18" s="15">
        <f t="shared" si="7"/>
        <v>1.087</v>
      </c>
      <c r="S18" s="14">
        <f>VALUE('fnd enro'!Q18)</f>
        <v>11</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11175.777116465</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21306.482659999998</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152640.91572937</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16639.78935843</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6613.1696901200003</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12039.712899999999</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10292.00949</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23399.370719999999</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20920.271869794997</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39063.989949999996</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8"/>
        <v>314091.48948418</v>
      </c>
      <c r="AH18" s="326">
        <f t="shared" si="9"/>
        <v>410035093</v>
      </c>
      <c r="AI18" s="4" t="str">
        <f t="shared" si="10"/>
        <v>410</v>
      </c>
      <c r="AJ18" s="2" t="str">
        <f t="shared" si="11"/>
        <v>035</v>
      </c>
      <c r="AK18" s="2" t="str">
        <f t="shared" si="12"/>
        <v>093</v>
      </c>
      <c r="AL18" s="4">
        <f t="shared" si="13"/>
        <v>1</v>
      </c>
      <c r="AM18" s="4">
        <f t="shared" si="4"/>
        <v>15</v>
      </c>
      <c r="AN18" s="4">
        <f t="shared" si="14"/>
        <v>314091.48948418</v>
      </c>
      <c r="AO18" s="4">
        <f t="shared" si="15"/>
        <v>20939</v>
      </c>
      <c r="AP18" s="4">
        <f t="shared" si="5"/>
        <v>0</v>
      </c>
      <c r="AQ18" s="4">
        <v>20939</v>
      </c>
      <c r="AS18" s="74"/>
      <c r="AT18" s="74"/>
      <c r="AX18" s="5">
        <f t="shared" si="16"/>
        <v>0</v>
      </c>
      <c r="AZ18" s="5">
        <f t="shared" si="17"/>
        <v>0</v>
      </c>
      <c r="BB18" s="5"/>
    </row>
    <row r="19" spans="1:54" s="4" customFormat="1">
      <c r="A19" s="326" t="str">
        <f t="shared" si="6"/>
        <v>410</v>
      </c>
      <c r="B19" s="2">
        <v>410035153</v>
      </c>
      <c r="C19" s="9" t="s">
        <v>441</v>
      </c>
      <c r="D19" s="14">
        <f>'fnd enro'!D19</f>
        <v>0</v>
      </c>
      <c r="E19" s="14">
        <f>'fnd enro'!E19</f>
        <v>0</v>
      </c>
      <c r="F19" s="14">
        <f>'fnd enro'!F19</f>
        <v>0</v>
      </c>
      <c r="G19" s="14">
        <f>'fnd enro'!G19</f>
        <v>0</v>
      </c>
      <c r="H19" s="14">
        <f>'fnd enro'!H19</f>
        <v>0</v>
      </c>
      <c r="I19" s="14">
        <f>'fnd enro'!I19</f>
        <v>2</v>
      </c>
      <c r="J19" s="14">
        <f>'fnd enro'!J19</f>
        <v>0</v>
      </c>
      <c r="K19" s="15">
        <f>'fnd enro'!K19</f>
        <v>7.8600000000000003E-2</v>
      </c>
      <c r="L19" s="14">
        <f>'fnd enro'!L19</f>
        <v>0</v>
      </c>
      <c r="M19" s="14">
        <f>'fnd enro'!M19</f>
        <v>0</v>
      </c>
      <c r="N19" s="14">
        <f>'fnd enro'!N19</f>
        <v>0</v>
      </c>
      <c r="O19" s="14">
        <f>'fnd enro'!O19</f>
        <v>0</v>
      </c>
      <c r="P19" s="14">
        <f>'fnd enro'!P19</f>
        <v>2</v>
      </c>
      <c r="Q19" s="14">
        <f>'fnd enro'!R19</f>
        <v>2</v>
      </c>
      <c r="R19" s="15">
        <f t="shared" si="7"/>
        <v>1.087</v>
      </c>
      <c r="S19" s="14">
        <f>VALUE('fnd enro'!Q19)</f>
        <v>10</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1450.0991168619996</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2757.5016000000001</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21047.870215915998</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2056.5712291240002</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849.751780016</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1821.17372</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1374.4028000000001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3366.67814</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2653.2844293060002</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4926.3306599999996</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8"/>
        <v>42303.663691223992</v>
      </c>
      <c r="AH19" s="326">
        <f t="shared" si="9"/>
        <v>410035153</v>
      </c>
      <c r="AI19" s="4" t="str">
        <f t="shared" si="10"/>
        <v>410</v>
      </c>
      <c r="AJ19" s="2" t="str">
        <f t="shared" si="11"/>
        <v>035</v>
      </c>
      <c r="AK19" s="2" t="str">
        <f t="shared" si="12"/>
        <v>153</v>
      </c>
      <c r="AL19" s="4">
        <f t="shared" si="13"/>
        <v>1</v>
      </c>
      <c r="AM19" s="4">
        <f t="shared" si="4"/>
        <v>2</v>
      </c>
      <c r="AN19" s="4">
        <f t="shared" si="14"/>
        <v>42303.663691223992</v>
      </c>
      <c r="AO19" s="4">
        <f t="shared" si="15"/>
        <v>21152</v>
      </c>
      <c r="AP19" s="4">
        <f t="shared" si="5"/>
        <v>0</v>
      </c>
      <c r="AQ19" s="4">
        <v>21152</v>
      </c>
      <c r="AS19" s="74"/>
      <c r="AT19" s="74"/>
      <c r="AX19" s="5">
        <f t="shared" si="16"/>
        <v>0</v>
      </c>
      <c r="AZ19" s="5">
        <f t="shared" si="17"/>
        <v>0</v>
      </c>
      <c r="BB19" s="5"/>
    </row>
    <row r="20" spans="1:54" s="4" customFormat="1">
      <c r="A20" s="326" t="str">
        <f t="shared" si="6"/>
        <v>410</v>
      </c>
      <c r="B20" s="2">
        <v>410035160</v>
      </c>
      <c r="C20" s="9" t="s">
        <v>441</v>
      </c>
      <c r="D20" s="14">
        <f>'fnd enro'!D20</f>
        <v>0</v>
      </c>
      <c r="E20" s="14">
        <f>'fnd enro'!E20</f>
        <v>0</v>
      </c>
      <c r="F20" s="14">
        <f>'fnd enro'!F20</f>
        <v>0</v>
      </c>
      <c r="G20" s="14">
        <f>'fnd enro'!G20</f>
        <v>0</v>
      </c>
      <c r="H20" s="14">
        <f>'fnd enro'!H20</f>
        <v>0</v>
      </c>
      <c r="I20" s="14">
        <f>'fnd enro'!I20</f>
        <v>1</v>
      </c>
      <c r="J20" s="14">
        <f>'fnd enro'!J20</f>
        <v>0</v>
      </c>
      <c r="K20" s="15">
        <f>'fnd enro'!K20</f>
        <v>3.9300000000000002E-2</v>
      </c>
      <c r="L20" s="14">
        <f>'fnd enro'!L20</f>
        <v>0</v>
      </c>
      <c r="M20" s="14">
        <f>'fnd enro'!M20</f>
        <v>0</v>
      </c>
      <c r="N20" s="14">
        <f>'fnd enro'!N20</f>
        <v>0</v>
      </c>
      <c r="O20" s="14">
        <f>'fnd enro'!O20</f>
        <v>0</v>
      </c>
      <c r="P20" s="14">
        <f>'fnd enro'!P20</f>
        <v>0</v>
      </c>
      <c r="Q20" s="14">
        <f>'fnd enro'!R20</f>
        <v>1</v>
      </c>
      <c r="R20" s="15">
        <f t="shared" si="7"/>
        <v>1.087</v>
      </c>
      <c r="S20" s="14">
        <f>VALUE('fnd enro'!Q20)</f>
        <v>11</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619.95839843099986</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880.79609999999991</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5662.9471979580003</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1028.2856145620001</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189.05124000800001</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877.32686000000001</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490.36743999999999</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660.52641999999992</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1326.6422146530001</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1698.5253299999999</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8"/>
        <v>13434.426815612</v>
      </c>
      <c r="AH20" s="326">
        <f t="shared" si="9"/>
        <v>410035160</v>
      </c>
      <c r="AI20" s="4" t="str">
        <f t="shared" si="10"/>
        <v>410</v>
      </c>
      <c r="AJ20" s="2" t="str">
        <f t="shared" si="11"/>
        <v>035</v>
      </c>
      <c r="AK20" s="2" t="str">
        <f t="shared" si="12"/>
        <v>160</v>
      </c>
      <c r="AL20" s="4">
        <f t="shared" si="13"/>
        <v>1</v>
      </c>
      <c r="AM20" s="4">
        <f t="shared" si="4"/>
        <v>1</v>
      </c>
      <c r="AN20" s="4">
        <f t="shared" si="14"/>
        <v>13434.426815612</v>
      </c>
      <c r="AO20" s="4">
        <f t="shared" si="15"/>
        <v>13434</v>
      </c>
      <c r="AP20" s="4">
        <f t="shared" si="5"/>
        <v>0</v>
      </c>
      <c r="AQ20" s="4">
        <v>13434</v>
      </c>
      <c r="AS20" s="74"/>
      <c r="AT20" s="74"/>
      <c r="AX20" s="5">
        <f t="shared" si="16"/>
        <v>0</v>
      </c>
      <c r="AZ20" s="5">
        <f t="shared" si="17"/>
        <v>0</v>
      </c>
      <c r="BB20" s="5"/>
    </row>
    <row r="21" spans="1:54" s="4" customFormat="1">
      <c r="A21" s="326" t="str">
        <f t="shared" si="6"/>
        <v>410</v>
      </c>
      <c r="B21" s="2">
        <v>410035163</v>
      </c>
      <c r="C21" s="9" t="s">
        <v>441</v>
      </c>
      <c r="D21" s="14">
        <f>'fnd enro'!D21</f>
        <v>0</v>
      </c>
      <c r="E21" s="14">
        <f>'fnd enro'!E21</f>
        <v>0</v>
      </c>
      <c r="F21" s="14">
        <f>'fnd enro'!F21</f>
        <v>0</v>
      </c>
      <c r="G21" s="14">
        <f>'fnd enro'!G21</f>
        <v>2</v>
      </c>
      <c r="H21" s="14">
        <f>'fnd enro'!H21</f>
        <v>6</v>
      </c>
      <c r="I21" s="14">
        <f>'fnd enro'!I21</f>
        <v>26</v>
      </c>
      <c r="J21" s="14">
        <f>'fnd enro'!J21</f>
        <v>0</v>
      </c>
      <c r="K21" s="15">
        <f>'fnd enro'!K21</f>
        <v>1.3362000000000001</v>
      </c>
      <c r="L21" s="14">
        <f>'fnd enro'!L21</f>
        <v>0</v>
      </c>
      <c r="M21" s="14">
        <f>'fnd enro'!M21</f>
        <v>0</v>
      </c>
      <c r="N21" s="14">
        <f>'fnd enro'!N21</f>
        <v>0</v>
      </c>
      <c r="O21" s="14">
        <f>'fnd enro'!O21</f>
        <v>2</v>
      </c>
      <c r="P21" s="14">
        <f>'fnd enro'!P21</f>
        <v>27</v>
      </c>
      <c r="Q21" s="14">
        <f>'fnd enro'!R21</f>
        <v>34</v>
      </c>
      <c r="R21" s="15">
        <f t="shared" si="7"/>
        <v>1.087</v>
      </c>
      <c r="S21" s="14">
        <f>VALUE('fnd enro'!Q21)</f>
        <v>11</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24459.329466653999</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45141.479500000001</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327124.95747057197</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37023.684675108001</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13548.157400271999</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28547.383239999996</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22258.24899</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49531.481179999995</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46039.590038202005</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82406.731220000001</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8"/>
        <v>676081.04318080784</v>
      </c>
      <c r="AH21" s="326">
        <f t="shared" si="9"/>
        <v>410035163</v>
      </c>
      <c r="AI21" s="4" t="str">
        <f t="shared" si="10"/>
        <v>410</v>
      </c>
      <c r="AJ21" s="2" t="str">
        <f t="shared" si="11"/>
        <v>035</v>
      </c>
      <c r="AK21" s="2" t="str">
        <f t="shared" si="12"/>
        <v>163</v>
      </c>
      <c r="AL21" s="4">
        <f t="shared" si="13"/>
        <v>1</v>
      </c>
      <c r="AM21" s="4">
        <f t="shared" si="4"/>
        <v>34</v>
      </c>
      <c r="AN21" s="4">
        <f t="shared" si="14"/>
        <v>676081.04318080784</v>
      </c>
      <c r="AO21" s="4">
        <f t="shared" si="15"/>
        <v>19885</v>
      </c>
      <c r="AP21" s="4">
        <f t="shared" si="5"/>
        <v>0</v>
      </c>
      <c r="AQ21" s="4">
        <v>19885</v>
      </c>
      <c r="AS21" s="74"/>
      <c r="AT21" s="74"/>
      <c r="AX21" s="5">
        <f t="shared" si="16"/>
        <v>0</v>
      </c>
      <c r="AZ21" s="5">
        <f t="shared" si="17"/>
        <v>0</v>
      </c>
      <c r="BB21" s="5"/>
    </row>
    <row r="22" spans="1:54" s="4" customFormat="1">
      <c r="A22" s="326" t="str">
        <f t="shared" si="6"/>
        <v>410</v>
      </c>
      <c r="B22" s="2">
        <v>410035165</v>
      </c>
      <c r="C22" s="9" t="s">
        <v>441</v>
      </c>
      <c r="D22" s="14">
        <f>'fnd enro'!D22</f>
        <v>0</v>
      </c>
      <c r="E22" s="14">
        <f>'fnd enro'!E22</f>
        <v>0</v>
      </c>
      <c r="F22" s="14">
        <f>'fnd enro'!F22</f>
        <v>0</v>
      </c>
      <c r="G22" s="14">
        <f>'fnd enro'!G22</f>
        <v>0</v>
      </c>
      <c r="H22" s="14">
        <f>'fnd enro'!H22</f>
        <v>2</v>
      </c>
      <c r="I22" s="14">
        <f>'fnd enro'!I22</f>
        <v>5</v>
      </c>
      <c r="J22" s="14">
        <f>'fnd enro'!J22</f>
        <v>0</v>
      </c>
      <c r="K22" s="15">
        <f>'fnd enro'!K22</f>
        <v>0.27510000000000001</v>
      </c>
      <c r="L22" s="14">
        <f>'fnd enro'!L22</f>
        <v>0</v>
      </c>
      <c r="M22" s="14">
        <f>'fnd enro'!M22</f>
        <v>0</v>
      </c>
      <c r="N22" s="14">
        <f>'fnd enro'!N22</f>
        <v>0</v>
      </c>
      <c r="O22" s="14">
        <f>'fnd enro'!O22</f>
        <v>0</v>
      </c>
      <c r="P22" s="14">
        <f>'fnd enro'!P22</f>
        <v>6</v>
      </c>
      <c r="Q22" s="14">
        <f>'fnd enro'!R22</f>
        <v>7</v>
      </c>
      <c r="R22" s="15">
        <f t="shared" si="7"/>
        <v>1.087</v>
      </c>
      <c r="S22" s="14">
        <f>VALUE('fnd enro'!Q22)</f>
        <v>10</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4970.2557490170002</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9153.3009000000002</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65461.663185706006</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7447.8136419339999</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2748.8070000559997</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5695.5480200000002</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4520.6808200000005</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10012.40048</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9360.3897625709997</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16864.177309999999</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8"/>
        <v>136235.036869284</v>
      </c>
      <c r="AH22" s="326">
        <f t="shared" si="9"/>
        <v>410035165</v>
      </c>
      <c r="AI22" s="4" t="str">
        <f t="shared" si="10"/>
        <v>410</v>
      </c>
      <c r="AJ22" s="2" t="str">
        <f t="shared" si="11"/>
        <v>035</v>
      </c>
      <c r="AK22" s="2" t="str">
        <f t="shared" si="12"/>
        <v>165</v>
      </c>
      <c r="AL22" s="4">
        <f t="shared" si="13"/>
        <v>1</v>
      </c>
      <c r="AM22" s="4">
        <f t="shared" si="4"/>
        <v>7</v>
      </c>
      <c r="AN22" s="4">
        <f t="shared" si="14"/>
        <v>136235.036869284</v>
      </c>
      <c r="AO22" s="4">
        <f t="shared" si="15"/>
        <v>19462</v>
      </c>
      <c r="AP22" s="4">
        <f t="shared" si="5"/>
        <v>0</v>
      </c>
      <c r="AQ22" s="4">
        <v>19462</v>
      </c>
      <c r="AS22" s="74"/>
      <c r="AT22" s="74"/>
      <c r="AX22" s="5">
        <f t="shared" si="16"/>
        <v>0</v>
      </c>
      <c r="AZ22" s="5">
        <f t="shared" si="17"/>
        <v>0</v>
      </c>
      <c r="BB22" s="5"/>
    </row>
    <row r="23" spans="1:54" s="4" customFormat="1">
      <c r="A23" s="326" t="str">
        <f t="shared" si="6"/>
        <v>410</v>
      </c>
      <c r="B23" s="2">
        <v>410035176</v>
      </c>
      <c r="C23" s="9" t="s">
        <v>441</v>
      </c>
      <c r="D23" s="14">
        <f>'fnd enro'!D23</f>
        <v>0</v>
      </c>
      <c r="E23" s="14">
        <f>'fnd enro'!E23</f>
        <v>0</v>
      </c>
      <c r="F23" s="14">
        <f>'fnd enro'!F23</f>
        <v>0</v>
      </c>
      <c r="G23" s="14">
        <f>'fnd enro'!G23</f>
        <v>0</v>
      </c>
      <c r="H23" s="14">
        <f>'fnd enro'!H23</f>
        <v>0</v>
      </c>
      <c r="I23" s="14">
        <f>'fnd enro'!I23</f>
        <v>1</v>
      </c>
      <c r="J23" s="14">
        <f>'fnd enro'!J23</f>
        <v>0</v>
      </c>
      <c r="K23" s="15">
        <f>'fnd enro'!K23</f>
        <v>3.9300000000000002E-2</v>
      </c>
      <c r="L23" s="14">
        <f>'fnd enro'!L23</f>
        <v>0</v>
      </c>
      <c r="M23" s="14">
        <f>'fnd enro'!M23</f>
        <v>0</v>
      </c>
      <c r="N23" s="14">
        <f>'fnd enro'!N23</f>
        <v>0</v>
      </c>
      <c r="O23" s="14">
        <f>'fnd enro'!O23</f>
        <v>0</v>
      </c>
      <c r="P23" s="14">
        <f>'fnd enro'!P23</f>
        <v>1</v>
      </c>
      <c r="Q23" s="14">
        <f>'fnd enro'!R23</f>
        <v>1</v>
      </c>
      <c r="R23" s="15">
        <f t="shared" si="7"/>
        <v>1.087</v>
      </c>
      <c r="S23" s="14">
        <f>VALUE('fnd enro'!Q23)</f>
        <v>8</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712.04903843099999</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1317.0961599999998</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9922.1066879579994</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1028.2856145620001</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395.67907000799994</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906.47685999999999</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662.83085999999992</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1556.7035700000001</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1326.6422146530001</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2368.48533</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8"/>
        <v>20196.355405612001</v>
      </c>
      <c r="AH23" s="326">
        <f t="shared" si="9"/>
        <v>410035176</v>
      </c>
      <c r="AI23" s="4" t="str">
        <f t="shared" si="10"/>
        <v>410</v>
      </c>
      <c r="AJ23" s="2" t="str">
        <f t="shared" si="11"/>
        <v>035</v>
      </c>
      <c r="AK23" s="2" t="str">
        <f t="shared" si="12"/>
        <v>176</v>
      </c>
      <c r="AL23" s="4">
        <f t="shared" si="13"/>
        <v>1</v>
      </c>
      <c r="AM23" s="4">
        <f t="shared" si="4"/>
        <v>1</v>
      </c>
      <c r="AN23" s="4">
        <f t="shared" si="14"/>
        <v>20196.355405612001</v>
      </c>
      <c r="AO23" s="4">
        <f t="shared" si="15"/>
        <v>20196</v>
      </c>
      <c r="AP23" s="4">
        <f t="shared" si="5"/>
        <v>0</v>
      </c>
      <c r="AQ23" s="4">
        <v>20196</v>
      </c>
      <c r="AS23" s="74"/>
      <c r="AT23" s="74"/>
      <c r="AX23" s="5">
        <f t="shared" si="16"/>
        <v>0</v>
      </c>
      <c r="AZ23" s="5">
        <f t="shared" si="17"/>
        <v>0</v>
      </c>
      <c r="BB23" s="5"/>
    </row>
    <row r="24" spans="1:54" s="4" customFormat="1">
      <c r="A24" s="326" t="str">
        <f t="shared" si="6"/>
        <v>410</v>
      </c>
      <c r="B24" s="2">
        <v>410035229</v>
      </c>
      <c r="C24" s="9" t="s">
        <v>441</v>
      </c>
      <c r="D24" s="14">
        <f>'fnd enro'!D24</f>
        <v>0</v>
      </c>
      <c r="E24" s="14">
        <f>'fnd enro'!E24</f>
        <v>0</v>
      </c>
      <c r="F24" s="14">
        <f>'fnd enro'!F24</f>
        <v>0</v>
      </c>
      <c r="G24" s="14">
        <f>'fnd enro'!G24</f>
        <v>0</v>
      </c>
      <c r="H24" s="14">
        <f>'fnd enro'!H24</f>
        <v>0</v>
      </c>
      <c r="I24" s="14">
        <f>'fnd enro'!I24</f>
        <v>1</v>
      </c>
      <c r="J24" s="14">
        <f>'fnd enro'!J24</f>
        <v>0</v>
      </c>
      <c r="K24" s="15">
        <f>'fnd enro'!K24</f>
        <v>3.9300000000000002E-2</v>
      </c>
      <c r="L24" s="14">
        <f>'fnd enro'!L24</f>
        <v>0</v>
      </c>
      <c r="M24" s="14">
        <f>'fnd enro'!M24</f>
        <v>0</v>
      </c>
      <c r="N24" s="14">
        <f>'fnd enro'!N24</f>
        <v>0</v>
      </c>
      <c r="O24" s="14">
        <f>'fnd enro'!O24</f>
        <v>0</v>
      </c>
      <c r="P24" s="14">
        <f>'fnd enro'!P24</f>
        <v>0</v>
      </c>
      <c r="Q24" s="14">
        <f>'fnd enro'!R24</f>
        <v>1</v>
      </c>
      <c r="R24" s="15">
        <f t="shared" si="7"/>
        <v>1.087</v>
      </c>
      <c r="S24" s="14">
        <f>VALUE('fnd enro'!Q24)</f>
        <v>9</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619.95839843099986</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880.79609999999991</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5662.9471979580003</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1028.2856145620001</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189.05124000800001</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877.32686000000001</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490.36743999999999</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660.52641999999992</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1326.6422146530001</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1698.5253299999999</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8"/>
        <v>13434.426815612</v>
      </c>
      <c r="AH24" s="326">
        <f t="shared" si="9"/>
        <v>410035229</v>
      </c>
      <c r="AI24" s="4" t="str">
        <f t="shared" si="10"/>
        <v>410</v>
      </c>
      <c r="AJ24" s="2" t="str">
        <f t="shared" si="11"/>
        <v>035</v>
      </c>
      <c r="AK24" s="2" t="str">
        <f t="shared" si="12"/>
        <v>229</v>
      </c>
      <c r="AL24" s="4">
        <f t="shared" si="13"/>
        <v>1</v>
      </c>
      <c r="AM24" s="4">
        <f t="shared" si="4"/>
        <v>1</v>
      </c>
      <c r="AN24" s="4">
        <f t="shared" si="14"/>
        <v>13434.426815612</v>
      </c>
      <c r="AO24" s="4">
        <f t="shared" si="15"/>
        <v>13434</v>
      </c>
      <c r="AP24" s="4">
        <f t="shared" si="5"/>
        <v>0</v>
      </c>
      <c r="AQ24" s="4">
        <v>13434</v>
      </c>
      <c r="AS24" s="74"/>
      <c r="AT24" s="74"/>
      <c r="AX24" s="5">
        <f t="shared" si="16"/>
        <v>0</v>
      </c>
      <c r="AZ24" s="5">
        <f t="shared" si="17"/>
        <v>0</v>
      </c>
      <c r="BB24" s="5"/>
    </row>
    <row r="25" spans="1:54" s="4" customFormat="1">
      <c r="A25" s="326" t="str">
        <f t="shared" si="6"/>
        <v>410</v>
      </c>
      <c r="B25" s="2">
        <v>410035244</v>
      </c>
      <c r="C25" s="9" t="s">
        <v>441</v>
      </c>
      <c r="D25" s="14">
        <f>'fnd enro'!D25</f>
        <v>0</v>
      </c>
      <c r="E25" s="14">
        <f>'fnd enro'!E25</f>
        <v>0</v>
      </c>
      <c r="F25" s="14">
        <f>'fnd enro'!F25</f>
        <v>0</v>
      </c>
      <c r="G25" s="14">
        <f>'fnd enro'!G25</f>
        <v>0</v>
      </c>
      <c r="H25" s="14">
        <f>'fnd enro'!H25</f>
        <v>0</v>
      </c>
      <c r="I25" s="14">
        <f>'fnd enro'!I25</f>
        <v>2</v>
      </c>
      <c r="J25" s="14">
        <f>'fnd enro'!J25</f>
        <v>0</v>
      </c>
      <c r="K25" s="15">
        <f>'fnd enro'!K25</f>
        <v>7.8600000000000003E-2</v>
      </c>
      <c r="L25" s="14">
        <f>'fnd enro'!L25</f>
        <v>0</v>
      </c>
      <c r="M25" s="14">
        <f>'fnd enro'!M25</f>
        <v>0</v>
      </c>
      <c r="N25" s="14">
        <f>'fnd enro'!N25</f>
        <v>0</v>
      </c>
      <c r="O25" s="14">
        <f>'fnd enro'!O25</f>
        <v>0</v>
      </c>
      <c r="P25" s="14">
        <f>'fnd enro'!P25</f>
        <v>1</v>
      </c>
      <c r="Q25" s="14">
        <f>'fnd enro'!R25</f>
        <v>2</v>
      </c>
      <c r="R25" s="15">
        <f t="shared" si="7"/>
        <v>1.087</v>
      </c>
      <c r="S25" s="14">
        <f>VALUE('fnd enro'!Q25)</f>
        <v>10</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1345.0079568619999</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2259.5468999999998</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16186.882305916</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2056.5712291240002</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613.92713001599986</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1787.91372</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1177.5688399999999</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2343.8654899999997</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2653.2844293060002</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4161.6906600000002</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8"/>
        <v>34586.258661223997</v>
      </c>
      <c r="AH25" s="326">
        <f t="shared" si="9"/>
        <v>410035244</v>
      </c>
      <c r="AI25" s="4" t="str">
        <f t="shared" si="10"/>
        <v>410</v>
      </c>
      <c r="AJ25" s="2" t="str">
        <f t="shared" si="11"/>
        <v>035</v>
      </c>
      <c r="AK25" s="2" t="str">
        <f t="shared" si="12"/>
        <v>244</v>
      </c>
      <c r="AL25" s="4">
        <f t="shared" si="13"/>
        <v>1</v>
      </c>
      <c r="AM25" s="4">
        <f t="shared" si="4"/>
        <v>2</v>
      </c>
      <c r="AN25" s="4">
        <f t="shared" si="14"/>
        <v>34586.258661223997</v>
      </c>
      <c r="AO25" s="4">
        <f t="shared" si="15"/>
        <v>17293</v>
      </c>
      <c r="AP25" s="4">
        <f t="shared" si="5"/>
        <v>0</v>
      </c>
      <c r="AQ25" s="4">
        <v>17293</v>
      </c>
      <c r="AS25" s="74"/>
      <c r="AT25" s="74"/>
      <c r="AX25" s="5">
        <f t="shared" si="16"/>
        <v>0</v>
      </c>
      <c r="AZ25" s="5">
        <f t="shared" si="17"/>
        <v>0</v>
      </c>
      <c r="BB25" s="5"/>
    </row>
    <row r="26" spans="1:54" s="4" customFormat="1">
      <c r="A26" s="326" t="str">
        <f t="shared" si="6"/>
        <v>410</v>
      </c>
      <c r="B26" s="2">
        <v>410035248</v>
      </c>
      <c r="C26" s="9" t="s">
        <v>441</v>
      </c>
      <c r="D26" s="14">
        <f>'fnd enro'!D26</f>
        <v>0</v>
      </c>
      <c r="E26" s="14">
        <f>'fnd enro'!E26</f>
        <v>0</v>
      </c>
      <c r="F26" s="14">
        <f>'fnd enro'!F26</f>
        <v>0</v>
      </c>
      <c r="G26" s="14">
        <f>'fnd enro'!G26</f>
        <v>6</v>
      </c>
      <c r="H26" s="14">
        <f>'fnd enro'!H26</f>
        <v>17</v>
      </c>
      <c r="I26" s="14">
        <f>'fnd enro'!I26</f>
        <v>48</v>
      </c>
      <c r="J26" s="14">
        <f>'fnd enro'!J26</f>
        <v>0</v>
      </c>
      <c r="K26" s="15">
        <f>'fnd enro'!K26</f>
        <v>2.7902999999999998</v>
      </c>
      <c r="L26" s="14">
        <f>'fnd enro'!L26</f>
        <v>0</v>
      </c>
      <c r="M26" s="14">
        <f>'fnd enro'!M26</f>
        <v>1</v>
      </c>
      <c r="N26" s="14">
        <f>'fnd enro'!N26</f>
        <v>4</v>
      </c>
      <c r="O26" s="14">
        <f>'fnd enro'!O26</f>
        <v>4</v>
      </c>
      <c r="P26" s="14">
        <f>'fnd enro'!P26</f>
        <v>40</v>
      </c>
      <c r="Q26" s="14">
        <f>'fnd enro'!R26</f>
        <v>71</v>
      </c>
      <c r="R26" s="15">
        <f t="shared" si="7"/>
        <v>1.087</v>
      </c>
      <c r="S26" s="14">
        <f>VALUE('fnd enro'!Q26)</f>
        <v>11</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49803.332078600986</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86407.738779999985</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593807.974645018</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79697.817943901988</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24378.021890568001</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57688.697059999991</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43058.243999999999</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82693.155419999996</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98033.403080363001</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161027.95843</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8"/>
        <v>1276596.3433284517</v>
      </c>
      <c r="AH26" s="326">
        <f t="shared" si="9"/>
        <v>410035248</v>
      </c>
      <c r="AI26" s="4" t="str">
        <f t="shared" si="10"/>
        <v>410</v>
      </c>
      <c r="AJ26" s="2" t="str">
        <f t="shared" si="11"/>
        <v>035</v>
      </c>
      <c r="AK26" s="2" t="str">
        <f t="shared" si="12"/>
        <v>248</v>
      </c>
      <c r="AL26" s="4">
        <f t="shared" si="13"/>
        <v>1</v>
      </c>
      <c r="AM26" s="4">
        <f t="shared" si="4"/>
        <v>71</v>
      </c>
      <c r="AN26" s="4">
        <f t="shared" si="14"/>
        <v>1276596.3433284517</v>
      </c>
      <c r="AO26" s="4">
        <f t="shared" si="15"/>
        <v>17980</v>
      </c>
      <c r="AP26" s="4">
        <f t="shared" si="5"/>
        <v>0</v>
      </c>
      <c r="AQ26" s="4">
        <v>17980</v>
      </c>
      <c r="AS26" s="74"/>
      <c r="AT26" s="74"/>
      <c r="AX26" s="5">
        <f t="shared" si="16"/>
        <v>0</v>
      </c>
      <c r="AZ26" s="5">
        <f t="shared" si="17"/>
        <v>0</v>
      </c>
      <c r="BB26" s="5"/>
    </row>
    <row r="27" spans="1:54" s="4" customFormat="1">
      <c r="A27" s="326" t="str">
        <f t="shared" si="6"/>
        <v>410</v>
      </c>
      <c r="B27" s="2">
        <v>410035262</v>
      </c>
      <c r="C27" s="9" t="s">
        <v>441</v>
      </c>
      <c r="D27" s="14">
        <f>'fnd enro'!D27</f>
        <v>0</v>
      </c>
      <c r="E27" s="14">
        <f>'fnd enro'!E27</f>
        <v>0</v>
      </c>
      <c r="F27" s="14">
        <f>'fnd enro'!F27</f>
        <v>0</v>
      </c>
      <c r="G27" s="14">
        <f>'fnd enro'!G27</f>
        <v>0</v>
      </c>
      <c r="H27" s="14">
        <f>'fnd enro'!H27</f>
        <v>0</v>
      </c>
      <c r="I27" s="14">
        <f>'fnd enro'!I27</f>
        <v>4</v>
      </c>
      <c r="J27" s="14">
        <f>'fnd enro'!J27</f>
        <v>0</v>
      </c>
      <c r="K27" s="15">
        <f>'fnd enro'!K27</f>
        <v>0.15720000000000001</v>
      </c>
      <c r="L27" s="14">
        <f>'fnd enro'!L27</f>
        <v>0</v>
      </c>
      <c r="M27" s="14">
        <f>'fnd enro'!M27</f>
        <v>0</v>
      </c>
      <c r="N27" s="14">
        <f>'fnd enro'!N27</f>
        <v>0</v>
      </c>
      <c r="O27" s="14">
        <f>'fnd enro'!O27</f>
        <v>0</v>
      </c>
      <c r="P27" s="14">
        <f>'fnd enro'!P27</f>
        <v>1</v>
      </c>
      <c r="Q27" s="14">
        <f>'fnd enro'!R27</f>
        <v>4</v>
      </c>
      <c r="R27" s="15">
        <f t="shared" si="7"/>
        <v>1.087</v>
      </c>
      <c r="S27" s="14">
        <f>VALUE('fnd enro'!Q27)</f>
        <v>9</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2578.4244937239996</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3990.3117799999995</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27211.862491831998</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4113.1424582480004</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977.43120003199999</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3540.4974400000001</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2146.1184499999999</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3601.6114499999999</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5306.5688586120004</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7511.4013199999999</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8"/>
        <v>60977.369942447993</v>
      </c>
      <c r="AH27" s="326">
        <f t="shared" si="9"/>
        <v>410035262</v>
      </c>
      <c r="AI27" s="4" t="str">
        <f t="shared" si="10"/>
        <v>410</v>
      </c>
      <c r="AJ27" s="2" t="str">
        <f t="shared" si="11"/>
        <v>035</v>
      </c>
      <c r="AK27" s="2" t="str">
        <f t="shared" si="12"/>
        <v>262</v>
      </c>
      <c r="AL27" s="4">
        <f t="shared" si="13"/>
        <v>1</v>
      </c>
      <c r="AM27" s="4">
        <f t="shared" si="4"/>
        <v>4</v>
      </c>
      <c r="AN27" s="4">
        <f t="shared" si="14"/>
        <v>60977.369942447993</v>
      </c>
      <c r="AO27" s="4">
        <f t="shared" si="15"/>
        <v>15244</v>
      </c>
      <c r="AP27" s="4">
        <f t="shared" si="5"/>
        <v>0</v>
      </c>
      <c r="AQ27" s="4">
        <v>15244</v>
      </c>
      <c r="AS27" s="74"/>
      <c r="AT27" s="74"/>
      <c r="AX27" s="5">
        <f t="shared" si="16"/>
        <v>0</v>
      </c>
      <c r="AZ27" s="5">
        <f t="shared" si="17"/>
        <v>0</v>
      </c>
      <c r="BB27" s="5"/>
    </row>
    <row r="28" spans="1:54" s="4" customFormat="1">
      <c r="A28" s="326" t="str">
        <f t="shared" si="6"/>
        <v>410</v>
      </c>
      <c r="B28" s="2">
        <v>410035346</v>
      </c>
      <c r="C28" s="9" t="s">
        <v>441</v>
      </c>
      <c r="D28" s="14">
        <f>'fnd enro'!D28</f>
        <v>0</v>
      </c>
      <c r="E28" s="14">
        <f>'fnd enro'!E28</f>
        <v>0</v>
      </c>
      <c r="F28" s="14">
        <f>'fnd enro'!F28</f>
        <v>0</v>
      </c>
      <c r="G28" s="14">
        <f>'fnd enro'!G28</f>
        <v>2</v>
      </c>
      <c r="H28" s="14">
        <f>'fnd enro'!H28</f>
        <v>6</v>
      </c>
      <c r="I28" s="14">
        <f>'fnd enro'!I28</f>
        <v>8</v>
      </c>
      <c r="J28" s="14">
        <f>'fnd enro'!J28</f>
        <v>0</v>
      </c>
      <c r="K28" s="15">
        <f>'fnd enro'!K28</f>
        <v>0.62880000000000003</v>
      </c>
      <c r="L28" s="14">
        <f>'fnd enro'!L28</f>
        <v>0</v>
      </c>
      <c r="M28" s="14">
        <f>'fnd enro'!M28</f>
        <v>0</v>
      </c>
      <c r="N28" s="14">
        <f>'fnd enro'!N28</f>
        <v>0</v>
      </c>
      <c r="O28" s="14">
        <f>'fnd enro'!O28</f>
        <v>0</v>
      </c>
      <c r="P28" s="14">
        <f>'fnd enro'!P28</f>
        <v>8</v>
      </c>
      <c r="Q28" s="14">
        <f>'fnd enro'!R28</f>
        <v>16</v>
      </c>
      <c r="R28" s="15">
        <f t="shared" si="7"/>
        <v>1.087</v>
      </c>
      <c r="S28" s="14">
        <f>VALUE('fnd enro'!Q28)</f>
        <v>8</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10656.059494895999</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17583.138080000001</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112270.08686732801</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18032.198232991999</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4693.0170001280003</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11689.229760000002</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8789.1341599999996</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14523.015679999999</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21333.171014448002</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33864.725279999999</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8"/>
        <v>253433.77556979202</v>
      </c>
      <c r="AH28" s="326">
        <f t="shared" si="9"/>
        <v>410035346</v>
      </c>
      <c r="AI28" s="4" t="str">
        <f t="shared" si="10"/>
        <v>410</v>
      </c>
      <c r="AJ28" s="2" t="str">
        <f t="shared" si="11"/>
        <v>035</v>
      </c>
      <c r="AK28" s="2" t="str">
        <f t="shared" si="12"/>
        <v>346</v>
      </c>
      <c r="AL28" s="4">
        <f t="shared" si="13"/>
        <v>1</v>
      </c>
      <c r="AM28" s="4">
        <f t="shared" si="4"/>
        <v>16</v>
      </c>
      <c r="AN28" s="4">
        <f t="shared" si="14"/>
        <v>253433.77556979202</v>
      </c>
      <c r="AO28" s="4">
        <f t="shared" si="15"/>
        <v>15840</v>
      </c>
      <c r="AP28" s="4">
        <f t="shared" si="5"/>
        <v>0</v>
      </c>
      <c r="AQ28" s="4">
        <v>15840</v>
      </c>
      <c r="AS28" s="74"/>
      <c r="AT28" s="74"/>
      <c r="AX28" s="5">
        <f t="shared" si="16"/>
        <v>0</v>
      </c>
      <c r="AZ28" s="5">
        <f t="shared" si="17"/>
        <v>0</v>
      </c>
      <c r="BB28" s="5"/>
    </row>
    <row r="29" spans="1:54" s="4" customFormat="1">
      <c r="A29" s="326" t="str">
        <f t="shared" si="6"/>
        <v>410</v>
      </c>
      <c r="B29" s="2">
        <v>410057035</v>
      </c>
      <c r="C29" s="9" t="s">
        <v>441</v>
      </c>
      <c r="D29" s="14">
        <f>'fnd enro'!D29</f>
        <v>0</v>
      </c>
      <c r="E29" s="14">
        <f>'fnd enro'!E29</f>
        <v>0</v>
      </c>
      <c r="F29" s="14">
        <f>'fnd enro'!F29</f>
        <v>0</v>
      </c>
      <c r="G29" s="14">
        <f>'fnd enro'!G29</f>
        <v>0</v>
      </c>
      <c r="H29" s="14">
        <f>'fnd enro'!H29</f>
        <v>10</v>
      </c>
      <c r="I29" s="14">
        <f>'fnd enro'!I29</f>
        <v>0</v>
      </c>
      <c r="J29" s="14">
        <f>'fnd enro'!J29</f>
        <v>0</v>
      </c>
      <c r="K29" s="15">
        <f>'fnd enro'!K29</f>
        <v>0.39300000000000002</v>
      </c>
      <c r="L29" s="14">
        <f>'fnd enro'!L29</f>
        <v>0</v>
      </c>
      <c r="M29" s="14">
        <f>'fnd enro'!M29</f>
        <v>0</v>
      </c>
      <c r="N29" s="14">
        <f>'fnd enro'!N29</f>
        <v>4</v>
      </c>
      <c r="O29" s="14">
        <f>'fnd enro'!O29</f>
        <v>0</v>
      </c>
      <c r="P29" s="14">
        <f>'fnd enro'!P29</f>
        <v>9</v>
      </c>
      <c r="Q29" s="14">
        <f>'fnd enro'!R29</f>
        <v>10</v>
      </c>
      <c r="R29" s="15">
        <f t="shared" si="7"/>
        <v>1.04</v>
      </c>
      <c r="S29" s="14">
        <f>VALUE('fnd enro'!Q29)</f>
        <v>11</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7413.6910951999998</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13979.763199999999</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90007.2267536</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11893.969630400001</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4326.9635135999997</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6465.3985999999995</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6470.8072000000002</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12501.195200000002</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14521.728197600001</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27823.583299999998</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8"/>
        <v>195404.32669040002</v>
      </c>
      <c r="AH29" s="326">
        <f t="shared" si="9"/>
        <v>410057035</v>
      </c>
      <c r="AI29" s="4" t="str">
        <f t="shared" si="10"/>
        <v>410</v>
      </c>
      <c r="AJ29" s="2" t="str">
        <f t="shared" si="11"/>
        <v>057</v>
      </c>
      <c r="AK29" s="2" t="str">
        <f t="shared" si="12"/>
        <v>035</v>
      </c>
      <c r="AL29" s="4">
        <f t="shared" si="13"/>
        <v>1</v>
      </c>
      <c r="AM29" s="4">
        <f t="shared" si="4"/>
        <v>10</v>
      </c>
      <c r="AN29" s="4">
        <f t="shared" si="14"/>
        <v>195404.32669040002</v>
      </c>
      <c r="AO29" s="4">
        <f t="shared" si="15"/>
        <v>19540</v>
      </c>
      <c r="AP29" s="4">
        <f t="shared" si="5"/>
        <v>0</v>
      </c>
      <c r="AQ29" s="4">
        <v>19540</v>
      </c>
      <c r="AS29" s="74"/>
      <c r="AT29" s="74"/>
      <c r="AX29" s="5">
        <f t="shared" si="16"/>
        <v>0</v>
      </c>
      <c r="AZ29" s="5">
        <f t="shared" si="17"/>
        <v>0</v>
      </c>
      <c r="BB29" s="5"/>
    </row>
    <row r="30" spans="1:54" s="4" customFormat="1">
      <c r="A30" s="326" t="str">
        <f t="shared" si="6"/>
        <v>410</v>
      </c>
      <c r="B30" s="2">
        <v>410057057</v>
      </c>
      <c r="C30" s="9" t="s">
        <v>441</v>
      </c>
      <c r="D30" s="14">
        <f>'fnd enro'!D30</f>
        <v>0</v>
      </c>
      <c r="E30" s="14">
        <f>'fnd enro'!E30</f>
        <v>0</v>
      </c>
      <c r="F30" s="14">
        <f>'fnd enro'!F30</f>
        <v>0</v>
      </c>
      <c r="G30" s="14">
        <f>'fnd enro'!G30</f>
        <v>54</v>
      </c>
      <c r="H30" s="14">
        <f>'fnd enro'!H30</f>
        <v>139</v>
      </c>
      <c r="I30" s="14">
        <f>'fnd enro'!I30</f>
        <v>0</v>
      </c>
      <c r="J30" s="14">
        <f>'fnd enro'!J30</f>
        <v>0</v>
      </c>
      <c r="K30" s="15">
        <f>'fnd enro'!K30</f>
        <v>7.5849000000000002</v>
      </c>
      <c r="L30" s="14">
        <f>'fnd enro'!L30</f>
        <v>0</v>
      </c>
      <c r="M30" s="14">
        <f>'fnd enro'!M30</f>
        <v>21</v>
      </c>
      <c r="N30" s="14">
        <f>'fnd enro'!N30</f>
        <v>18</v>
      </c>
      <c r="O30" s="14">
        <f>'fnd enro'!O30</f>
        <v>0</v>
      </c>
      <c r="P30" s="14">
        <f>'fnd enro'!P30</f>
        <v>150</v>
      </c>
      <c r="Q30" s="14">
        <f>'fnd enro'!R30</f>
        <v>193</v>
      </c>
      <c r="R30" s="15">
        <f t="shared" si="7"/>
        <v>1.04</v>
      </c>
      <c r="S30" s="14">
        <f>VALUE('fnd enro'!Q30)</f>
        <v>12</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137045.60501735998</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255699.41279999999</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1647879.9121844801</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236053.97994671998</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77729.855332480001</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118557.81397999999</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117349.93919999999</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222776.86079999999</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260837.08525368001</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508527.56868999999</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8"/>
        <v>3582458.0332047199</v>
      </c>
      <c r="AH30" s="326">
        <f t="shared" si="9"/>
        <v>410057057</v>
      </c>
      <c r="AI30" s="4" t="str">
        <f t="shared" si="10"/>
        <v>410</v>
      </c>
      <c r="AJ30" s="2" t="str">
        <f t="shared" si="11"/>
        <v>057</v>
      </c>
      <c r="AK30" s="2" t="str">
        <f t="shared" si="12"/>
        <v>057</v>
      </c>
      <c r="AL30" s="4">
        <f t="shared" si="13"/>
        <v>1</v>
      </c>
      <c r="AM30" s="4">
        <f t="shared" si="4"/>
        <v>193</v>
      </c>
      <c r="AN30" s="4">
        <f t="shared" si="14"/>
        <v>3582458.0332047199</v>
      </c>
      <c r="AO30" s="4">
        <f t="shared" si="15"/>
        <v>18562</v>
      </c>
      <c r="AP30" s="4">
        <f t="shared" si="5"/>
        <v>0</v>
      </c>
      <c r="AQ30" s="4">
        <v>18562</v>
      </c>
      <c r="AS30" s="74"/>
      <c r="AT30" s="74"/>
      <c r="AX30" s="5">
        <f t="shared" si="16"/>
        <v>0</v>
      </c>
      <c r="AZ30" s="5">
        <f t="shared" si="17"/>
        <v>0</v>
      </c>
      <c r="BB30" s="5"/>
    </row>
    <row r="31" spans="1:54" s="4" customFormat="1">
      <c r="A31" s="326" t="str">
        <f t="shared" si="6"/>
        <v>410</v>
      </c>
      <c r="B31" s="2">
        <v>410057093</v>
      </c>
      <c r="C31" s="9" t="s">
        <v>441</v>
      </c>
      <c r="D31" s="14">
        <f>'fnd enro'!D31</f>
        <v>0</v>
      </c>
      <c r="E31" s="14">
        <f>'fnd enro'!E31</f>
        <v>0</v>
      </c>
      <c r="F31" s="14">
        <f>'fnd enro'!F31</f>
        <v>0</v>
      </c>
      <c r="G31" s="14">
        <f>'fnd enro'!G31</f>
        <v>1</v>
      </c>
      <c r="H31" s="14">
        <f>'fnd enro'!H31</f>
        <v>8</v>
      </c>
      <c r="I31" s="14">
        <f>'fnd enro'!I31</f>
        <v>0</v>
      </c>
      <c r="J31" s="14">
        <f>'fnd enro'!J31</f>
        <v>0</v>
      </c>
      <c r="K31" s="15">
        <f>'fnd enro'!K31</f>
        <v>0.35370000000000001</v>
      </c>
      <c r="L31" s="14">
        <f>'fnd enro'!L31</f>
        <v>0</v>
      </c>
      <c r="M31" s="14">
        <f>'fnd enro'!M31</f>
        <v>0</v>
      </c>
      <c r="N31" s="14">
        <f>'fnd enro'!N31</f>
        <v>1</v>
      </c>
      <c r="O31" s="14">
        <f>'fnd enro'!O31</f>
        <v>0</v>
      </c>
      <c r="P31" s="14">
        <f>'fnd enro'!P31</f>
        <v>6</v>
      </c>
      <c r="Q31" s="14">
        <f>'fnd enro'!R31</f>
        <v>9</v>
      </c>
      <c r="R31" s="15">
        <f t="shared" si="7"/>
        <v>1.04</v>
      </c>
      <c r="S31" s="14">
        <f>VALUE('fnd enro'!Q31)</f>
        <v>11</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6121.5338256800005</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10927.560800000001</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66866.765998240007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10422.780507360001</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3203.1185222399999</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5358.2117399999997</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5120.1696000000002</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8816.08</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12020.26609784</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22281.617969999999</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8"/>
        <v>151138.10506135999</v>
      </c>
      <c r="AH31" s="326">
        <f t="shared" si="9"/>
        <v>410057093</v>
      </c>
      <c r="AI31" s="4" t="str">
        <f t="shared" si="10"/>
        <v>410</v>
      </c>
      <c r="AJ31" s="2" t="str">
        <f t="shared" si="11"/>
        <v>057</v>
      </c>
      <c r="AK31" s="2" t="str">
        <f t="shared" si="12"/>
        <v>093</v>
      </c>
      <c r="AL31" s="4">
        <f t="shared" si="13"/>
        <v>1</v>
      </c>
      <c r="AM31" s="4">
        <f t="shared" si="4"/>
        <v>9</v>
      </c>
      <c r="AN31" s="4">
        <f t="shared" si="14"/>
        <v>151138.10506135999</v>
      </c>
      <c r="AO31" s="4">
        <f t="shared" si="15"/>
        <v>16793</v>
      </c>
      <c r="AP31" s="4">
        <f t="shared" si="5"/>
        <v>0</v>
      </c>
      <c r="AQ31" s="4">
        <v>16793</v>
      </c>
      <c r="AS31" s="74"/>
      <c r="AT31" s="74"/>
      <c r="AX31" s="5">
        <f t="shared" si="16"/>
        <v>0</v>
      </c>
      <c r="AZ31" s="5">
        <f t="shared" si="17"/>
        <v>0</v>
      </c>
      <c r="BB31" s="5"/>
    </row>
    <row r="32" spans="1:54" s="4" customFormat="1">
      <c r="A32" s="326" t="str">
        <f t="shared" si="6"/>
        <v>410</v>
      </c>
      <c r="B32" s="2">
        <v>410057160</v>
      </c>
      <c r="C32" s="9" t="s">
        <v>441</v>
      </c>
      <c r="D32" s="14">
        <f>'fnd enro'!D32</f>
        <v>0</v>
      </c>
      <c r="E32" s="14">
        <f>'fnd enro'!E32</f>
        <v>0</v>
      </c>
      <c r="F32" s="14">
        <f>'fnd enro'!F32</f>
        <v>0</v>
      </c>
      <c r="G32" s="14">
        <f>'fnd enro'!G32</f>
        <v>0</v>
      </c>
      <c r="H32" s="14">
        <f>'fnd enro'!H32</f>
        <v>1</v>
      </c>
      <c r="I32" s="14">
        <f>'fnd enro'!I32</f>
        <v>0</v>
      </c>
      <c r="J32" s="14">
        <f>'fnd enro'!J32</f>
        <v>0</v>
      </c>
      <c r="K32" s="15">
        <f>'fnd enro'!K32</f>
        <v>3.9300000000000002E-2</v>
      </c>
      <c r="L32" s="14">
        <f>'fnd enro'!L32</f>
        <v>0</v>
      </c>
      <c r="M32" s="14">
        <f>'fnd enro'!M32</f>
        <v>0</v>
      </c>
      <c r="N32" s="14">
        <f>'fnd enro'!N32</f>
        <v>0</v>
      </c>
      <c r="O32" s="14">
        <f>'fnd enro'!O32</f>
        <v>0</v>
      </c>
      <c r="P32" s="14">
        <f>'fnd enro'!P32</f>
        <v>0</v>
      </c>
      <c r="Q32" s="14">
        <f>'fnd enro'!R32</f>
        <v>1</v>
      </c>
      <c r="R32" s="15">
        <f t="shared" si="7"/>
        <v>1.04</v>
      </c>
      <c r="S32" s="14">
        <f>VALUE('fnd enro'!Q32)</f>
        <v>11</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593.15246951999995</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842.71199999999999</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3817.9575553600002</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1103.3307230400001</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185.90019136000001</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554.67686000000003</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424.72559999999999</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274.06079999999997</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1304.6300997600001</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1891.8553299999999</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8"/>
        <v>10993.001629040002</v>
      </c>
      <c r="AH32" s="326">
        <f t="shared" si="9"/>
        <v>410057160</v>
      </c>
      <c r="AI32" s="4" t="str">
        <f t="shared" si="10"/>
        <v>410</v>
      </c>
      <c r="AJ32" s="2" t="str">
        <f t="shared" si="11"/>
        <v>057</v>
      </c>
      <c r="AK32" s="2" t="str">
        <f t="shared" si="12"/>
        <v>160</v>
      </c>
      <c r="AL32" s="4">
        <f t="shared" si="13"/>
        <v>1</v>
      </c>
      <c r="AM32" s="4">
        <f t="shared" si="4"/>
        <v>1</v>
      </c>
      <c r="AN32" s="4">
        <f t="shared" si="14"/>
        <v>10993.001629040002</v>
      </c>
      <c r="AO32" s="4">
        <f t="shared" si="15"/>
        <v>10993</v>
      </c>
      <c r="AP32" s="4">
        <f t="shared" si="5"/>
        <v>0</v>
      </c>
      <c r="AQ32" s="4">
        <v>10993</v>
      </c>
      <c r="AS32" s="74"/>
      <c r="AT32" s="74"/>
      <c r="AX32" s="5">
        <f t="shared" si="16"/>
        <v>0</v>
      </c>
      <c r="AZ32" s="5">
        <f t="shared" si="17"/>
        <v>0</v>
      </c>
      <c r="BB32" s="5"/>
    </row>
    <row r="33" spans="1:54" s="4" customFormat="1">
      <c r="A33" s="326" t="str">
        <f t="shared" si="6"/>
        <v>410</v>
      </c>
      <c r="B33" s="2">
        <v>410057163</v>
      </c>
      <c r="C33" s="9" t="s">
        <v>441</v>
      </c>
      <c r="D33" s="14">
        <f>'fnd enro'!D33</f>
        <v>0</v>
      </c>
      <c r="E33" s="14">
        <f>'fnd enro'!E33</f>
        <v>0</v>
      </c>
      <c r="F33" s="14">
        <f>'fnd enro'!F33</f>
        <v>0</v>
      </c>
      <c r="G33" s="14">
        <f>'fnd enro'!G33</f>
        <v>0</v>
      </c>
      <c r="H33" s="14">
        <f>'fnd enro'!H33</f>
        <v>2</v>
      </c>
      <c r="I33" s="14">
        <f>'fnd enro'!I33</f>
        <v>0</v>
      </c>
      <c r="J33" s="14">
        <f>'fnd enro'!J33</f>
        <v>0</v>
      </c>
      <c r="K33" s="15">
        <f>'fnd enro'!K33</f>
        <v>7.8600000000000003E-2</v>
      </c>
      <c r="L33" s="14">
        <f>'fnd enro'!L33</f>
        <v>0</v>
      </c>
      <c r="M33" s="14">
        <f>'fnd enro'!M33</f>
        <v>0</v>
      </c>
      <c r="N33" s="14">
        <f>'fnd enro'!N33</f>
        <v>0</v>
      </c>
      <c r="O33" s="14">
        <f>'fnd enro'!O33</f>
        <v>0</v>
      </c>
      <c r="P33" s="14">
        <f>'fnd enro'!P33</f>
        <v>1</v>
      </c>
      <c r="Q33" s="14">
        <f>'fnd enro'!R33</f>
        <v>2</v>
      </c>
      <c r="R33" s="15">
        <f t="shared" si="7"/>
        <v>1.04</v>
      </c>
      <c r="S33" s="14">
        <f>VALUE('fnd enro'!Q33)</f>
        <v>11</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1296.3369390399998</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2206.7552000000001</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12725.134310719999</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2206.6614460800001</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618.69638271999997</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1145.7437200000002</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1055.5272</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1618.9680000000001</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2609.2601995200002</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4620.4206599999998</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8"/>
        <v>30103.504058080001</v>
      </c>
      <c r="AH33" s="326">
        <f t="shared" si="9"/>
        <v>410057163</v>
      </c>
      <c r="AI33" s="4" t="str">
        <f t="shared" si="10"/>
        <v>410</v>
      </c>
      <c r="AJ33" s="2" t="str">
        <f t="shared" si="11"/>
        <v>057</v>
      </c>
      <c r="AK33" s="2" t="str">
        <f t="shared" si="12"/>
        <v>163</v>
      </c>
      <c r="AL33" s="4">
        <f t="shared" si="13"/>
        <v>1</v>
      </c>
      <c r="AM33" s="4">
        <f t="shared" si="4"/>
        <v>2</v>
      </c>
      <c r="AN33" s="4">
        <f t="shared" si="14"/>
        <v>30103.504058080001</v>
      </c>
      <c r="AO33" s="4">
        <f t="shared" si="15"/>
        <v>15052</v>
      </c>
      <c r="AP33" s="4">
        <f t="shared" si="5"/>
        <v>0</v>
      </c>
      <c r="AQ33" s="4">
        <v>15052</v>
      </c>
      <c r="AS33" s="74"/>
      <c r="AT33" s="74"/>
      <c r="AX33" s="5">
        <f t="shared" si="16"/>
        <v>0</v>
      </c>
      <c r="AZ33" s="5">
        <f t="shared" si="17"/>
        <v>0</v>
      </c>
      <c r="BB33" s="5"/>
    </row>
    <row r="34" spans="1:54" s="4" customFormat="1">
      <c r="A34" s="326" t="str">
        <f t="shared" si="6"/>
        <v>410</v>
      </c>
      <c r="B34" s="2">
        <v>410057248</v>
      </c>
      <c r="C34" s="9" t="s">
        <v>441</v>
      </c>
      <c r="D34" s="14">
        <f>'fnd enro'!D34</f>
        <v>0</v>
      </c>
      <c r="E34" s="14">
        <f>'fnd enro'!E34</f>
        <v>0</v>
      </c>
      <c r="F34" s="14">
        <f>'fnd enro'!F34</f>
        <v>0</v>
      </c>
      <c r="G34" s="14">
        <f>'fnd enro'!G34</f>
        <v>3</v>
      </c>
      <c r="H34" s="14">
        <f>'fnd enro'!H34</f>
        <v>14</v>
      </c>
      <c r="I34" s="14">
        <f>'fnd enro'!I34</f>
        <v>0</v>
      </c>
      <c r="J34" s="14">
        <f>'fnd enro'!J34</f>
        <v>0</v>
      </c>
      <c r="K34" s="15">
        <f>'fnd enro'!K34</f>
        <v>0.66810000000000003</v>
      </c>
      <c r="L34" s="14">
        <f>'fnd enro'!L34</f>
        <v>0</v>
      </c>
      <c r="M34" s="14">
        <f>'fnd enro'!M34</f>
        <v>1</v>
      </c>
      <c r="N34" s="14">
        <f>'fnd enro'!N34</f>
        <v>0</v>
      </c>
      <c r="O34" s="14">
        <f>'fnd enro'!O34</f>
        <v>0</v>
      </c>
      <c r="P34" s="14">
        <f>'fnd enro'!P34</f>
        <v>15</v>
      </c>
      <c r="Q34" s="14">
        <f>'fnd enro'!R34</f>
        <v>17</v>
      </c>
      <c r="R34" s="15">
        <f t="shared" si="7"/>
        <v>1.04</v>
      </c>
      <c r="S34" s="14">
        <f>VALUE('fnd enro'!Q34)</f>
        <v>11</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11849.605581840002</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22348.247999999996</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144049.74644112002</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19791.713491680002</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6883.0040531200002</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10114.196620000001</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10305.016800000003</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20431.756800000003</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22254.50689592</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44708.100610000001</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8"/>
        <v>312735.89529368008</v>
      </c>
      <c r="AH34" s="326">
        <f t="shared" si="9"/>
        <v>410057248</v>
      </c>
      <c r="AI34" s="4" t="str">
        <f t="shared" si="10"/>
        <v>410</v>
      </c>
      <c r="AJ34" s="2" t="str">
        <f t="shared" si="11"/>
        <v>057</v>
      </c>
      <c r="AK34" s="2" t="str">
        <f t="shared" si="12"/>
        <v>248</v>
      </c>
      <c r="AL34" s="4">
        <f t="shared" si="13"/>
        <v>1</v>
      </c>
      <c r="AM34" s="4">
        <f t="shared" si="4"/>
        <v>17</v>
      </c>
      <c r="AN34" s="4">
        <f t="shared" si="14"/>
        <v>312735.89529368008</v>
      </c>
      <c r="AO34" s="4">
        <f t="shared" si="15"/>
        <v>18396</v>
      </c>
      <c r="AP34" s="4">
        <f t="shared" si="5"/>
        <v>0</v>
      </c>
      <c r="AQ34" s="4">
        <v>18396</v>
      </c>
      <c r="AS34" s="74"/>
      <c r="AT34" s="74"/>
      <c r="AX34" s="5">
        <f t="shared" si="16"/>
        <v>0</v>
      </c>
      <c r="AZ34" s="5">
        <f t="shared" si="17"/>
        <v>0</v>
      </c>
      <c r="BB34" s="5"/>
    </row>
    <row r="35" spans="1:54" s="4" customFormat="1">
      <c r="A35" s="326" t="str">
        <f t="shared" si="6"/>
        <v>412</v>
      </c>
      <c r="B35" s="2">
        <v>412035035</v>
      </c>
      <c r="C35" s="9" t="s">
        <v>1291</v>
      </c>
      <c r="D35" s="14">
        <f>'fnd enro'!D35</f>
        <v>0</v>
      </c>
      <c r="E35" s="14">
        <f>'fnd enro'!E35</f>
        <v>0</v>
      </c>
      <c r="F35" s="14">
        <f>'fnd enro'!F35</f>
        <v>0</v>
      </c>
      <c r="G35" s="14">
        <f>'fnd enro'!G35</f>
        <v>27</v>
      </c>
      <c r="H35" s="14">
        <f>'fnd enro'!H35</f>
        <v>162</v>
      </c>
      <c r="I35" s="14">
        <f>'fnd enro'!I35</f>
        <v>211</v>
      </c>
      <c r="J35" s="14">
        <f>'fnd enro'!J35</f>
        <v>0</v>
      </c>
      <c r="K35" s="15">
        <f>'fnd enro'!K35</f>
        <v>15.72</v>
      </c>
      <c r="L35" s="14">
        <f>'fnd enro'!L35</f>
        <v>0</v>
      </c>
      <c r="M35" s="14">
        <f>'fnd enro'!M35</f>
        <v>8</v>
      </c>
      <c r="N35" s="14">
        <f>'fnd enro'!N35</f>
        <v>23</v>
      </c>
      <c r="O35" s="14">
        <f>'fnd enro'!O35</f>
        <v>16</v>
      </c>
      <c r="P35" s="14">
        <f>'fnd enro'!P35</f>
        <v>286</v>
      </c>
      <c r="Q35" s="14">
        <f>'fnd enro'!R35</f>
        <v>400</v>
      </c>
      <c r="R35" s="15">
        <f t="shared" si="7"/>
        <v>1.087</v>
      </c>
      <c r="S35" s="14">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287001.7896124</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518879.09128999989</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3558517.2845631996</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453478.4323248</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153117.09574320001</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307402.61399999994</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252688.82454</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512144.63713999995</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553472.61367119988</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968689.50199999986</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8"/>
        <v>7565391.8848848008</v>
      </c>
      <c r="AH35" s="326">
        <f t="shared" si="9"/>
        <v>412035035</v>
      </c>
      <c r="AI35" s="4" t="str">
        <f t="shared" si="10"/>
        <v>412</v>
      </c>
      <c r="AJ35" s="2" t="str">
        <f t="shared" si="11"/>
        <v>035</v>
      </c>
      <c r="AK35" s="2" t="str">
        <f t="shared" si="12"/>
        <v>035</v>
      </c>
      <c r="AL35" s="4">
        <f t="shared" si="13"/>
        <v>1</v>
      </c>
      <c r="AM35" s="4">
        <f t="shared" si="4"/>
        <v>400</v>
      </c>
      <c r="AN35" s="4">
        <f t="shared" si="14"/>
        <v>7565391.8848848008</v>
      </c>
      <c r="AO35" s="4">
        <f t="shared" si="15"/>
        <v>18913</v>
      </c>
      <c r="AP35" s="4">
        <f t="shared" si="5"/>
        <v>0</v>
      </c>
      <c r="AQ35" s="4">
        <v>18913</v>
      </c>
      <c r="AS35" s="74"/>
      <c r="AT35" s="74"/>
      <c r="AX35" s="5">
        <f t="shared" si="16"/>
        <v>0</v>
      </c>
      <c r="AZ35" s="5">
        <f t="shared" si="17"/>
        <v>0</v>
      </c>
      <c r="BB35" s="5"/>
    </row>
    <row r="36" spans="1:54" s="4" customFormat="1">
      <c r="A36" s="326" t="str">
        <f t="shared" si="6"/>
        <v>412</v>
      </c>
      <c r="B36" s="2">
        <v>412035044</v>
      </c>
      <c r="C36" s="9" t="s">
        <v>1291</v>
      </c>
      <c r="D36" s="14">
        <f>'fnd enro'!D36</f>
        <v>0</v>
      </c>
      <c r="E36" s="14">
        <f>'fnd enro'!E36</f>
        <v>0</v>
      </c>
      <c r="F36" s="14">
        <f>'fnd enro'!F36</f>
        <v>0</v>
      </c>
      <c r="G36" s="14">
        <f>'fnd enro'!G36</f>
        <v>1</v>
      </c>
      <c r="H36" s="14">
        <f>'fnd enro'!H36</f>
        <v>5</v>
      </c>
      <c r="I36" s="14">
        <f>'fnd enro'!I36</f>
        <v>8</v>
      </c>
      <c r="J36" s="14">
        <f>'fnd enro'!J36</f>
        <v>0</v>
      </c>
      <c r="K36" s="15">
        <f>'fnd enro'!K36</f>
        <v>0.55020000000000002</v>
      </c>
      <c r="L36" s="14">
        <f>'fnd enro'!L36</f>
        <v>0</v>
      </c>
      <c r="M36" s="14">
        <f>'fnd enro'!M36</f>
        <v>1</v>
      </c>
      <c r="N36" s="14">
        <f>'fnd enro'!N36</f>
        <v>0</v>
      </c>
      <c r="O36" s="14">
        <f>'fnd enro'!O36</f>
        <v>1</v>
      </c>
      <c r="P36" s="14">
        <f>'fnd enro'!P36</f>
        <v>7</v>
      </c>
      <c r="Q36" s="14">
        <f>'fnd enro'!R36</f>
        <v>14</v>
      </c>
      <c r="R36" s="15">
        <f t="shared" si="7"/>
        <v>1.087</v>
      </c>
      <c r="S36" s="14">
        <f>VALUE('fnd enro'!Q36)</f>
        <v>11</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9743.0144680339999</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16597.87041</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110133.005661412</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15888.112633868001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4600.4476801120009</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10898.716039999999</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8255.6563000000006</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14791.1351</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19476.005385142002</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31378.744619999998</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8"/>
        <v>241762.70829856803</v>
      </c>
      <c r="AH36" s="326">
        <f t="shared" si="9"/>
        <v>412035044</v>
      </c>
      <c r="AI36" s="4" t="str">
        <f t="shared" si="10"/>
        <v>412</v>
      </c>
      <c r="AJ36" s="2" t="str">
        <f t="shared" si="11"/>
        <v>035</v>
      </c>
      <c r="AK36" s="2" t="str">
        <f t="shared" si="12"/>
        <v>044</v>
      </c>
      <c r="AL36" s="4">
        <f t="shared" si="13"/>
        <v>1</v>
      </c>
      <c r="AM36" s="4">
        <f t="shared" si="4"/>
        <v>14</v>
      </c>
      <c r="AN36" s="4">
        <f t="shared" si="14"/>
        <v>241762.70829856803</v>
      </c>
      <c r="AO36" s="4">
        <f t="shared" si="15"/>
        <v>17269</v>
      </c>
      <c r="AP36" s="4">
        <f t="shared" si="5"/>
        <v>0</v>
      </c>
      <c r="AQ36" s="4">
        <v>17269</v>
      </c>
      <c r="AS36" s="74"/>
      <c r="AT36" s="74"/>
      <c r="AX36" s="5">
        <f t="shared" si="16"/>
        <v>0</v>
      </c>
      <c r="AZ36" s="5">
        <f t="shared" si="17"/>
        <v>0</v>
      </c>
      <c r="BB36" s="5"/>
    </row>
    <row r="37" spans="1:54" s="4" customFormat="1">
      <c r="A37" s="326" t="str">
        <f t="shared" si="6"/>
        <v>412</v>
      </c>
      <c r="B37" s="2">
        <v>412035050</v>
      </c>
      <c r="C37" s="9" t="s">
        <v>1291</v>
      </c>
      <c r="D37" s="14">
        <f>'fnd enro'!D37</f>
        <v>0</v>
      </c>
      <c r="E37" s="14">
        <f>'fnd enro'!E37</f>
        <v>0</v>
      </c>
      <c r="F37" s="14">
        <f>'fnd enro'!F37</f>
        <v>0</v>
      </c>
      <c r="G37" s="14">
        <f>'fnd enro'!G37</f>
        <v>0</v>
      </c>
      <c r="H37" s="14">
        <f>'fnd enro'!H37</f>
        <v>1</v>
      </c>
      <c r="I37" s="14">
        <f>'fnd enro'!I37</f>
        <v>1</v>
      </c>
      <c r="J37" s="14">
        <f>'fnd enro'!J37</f>
        <v>0</v>
      </c>
      <c r="K37" s="15">
        <f>'fnd enro'!K37</f>
        <v>7.8600000000000003E-2</v>
      </c>
      <c r="L37" s="14">
        <f>'fnd enro'!L37</f>
        <v>0</v>
      </c>
      <c r="M37" s="14">
        <f>'fnd enro'!M37</f>
        <v>0</v>
      </c>
      <c r="N37" s="14">
        <f>'fnd enro'!N37</f>
        <v>0</v>
      </c>
      <c r="O37" s="14">
        <f>'fnd enro'!O37</f>
        <v>1</v>
      </c>
      <c r="P37" s="14">
        <f>'fnd enro'!P37</f>
        <v>2</v>
      </c>
      <c r="Q37" s="14">
        <f>'fnd enro'!R37</f>
        <v>2</v>
      </c>
      <c r="R37" s="15">
        <f t="shared" si="7"/>
        <v>1.087</v>
      </c>
      <c r="S37" s="14">
        <f>VALUE('fnd enro'!Q37)</f>
        <v>5</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1520.9497768619997</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2681.3789899999992</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17966.236085916</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2422.651089124</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773.65091001600001</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1635.7937200000001</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1305.8891900000001</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2375.3341399999999</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3103.6611393060002</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5000.970659999999</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8"/>
        <v>38786.515701224002</v>
      </c>
      <c r="AH37" s="326">
        <f t="shared" si="9"/>
        <v>412035050</v>
      </c>
      <c r="AI37" s="4" t="str">
        <f t="shared" si="10"/>
        <v>412</v>
      </c>
      <c r="AJ37" s="2" t="str">
        <f t="shared" si="11"/>
        <v>035</v>
      </c>
      <c r="AK37" s="2" t="str">
        <f t="shared" si="12"/>
        <v>050</v>
      </c>
      <c r="AL37" s="4">
        <f t="shared" si="13"/>
        <v>1</v>
      </c>
      <c r="AM37" s="4">
        <f t="shared" si="4"/>
        <v>2</v>
      </c>
      <c r="AN37" s="4">
        <f t="shared" si="14"/>
        <v>38786.515701224002</v>
      </c>
      <c r="AO37" s="4">
        <f t="shared" si="15"/>
        <v>19393</v>
      </c>
      <c r="AP37" s="4">
        <f t="shared" si="5"/>
        <v>0</v>
      </c>
      <c r="AQ37" s="4">
        <v>19393</v>
      </c>
      <c r="AS37" s="74"/>
      <c r="AT37" s="74"/>
      <c r="AX37" s="5">
        <f t="shared" si="16"/>
        <v>0</v>
      </c>
      <c r="AZ37" s="5">
        <f t="shared" si="17"/>
        <v>0</v>
      </c>
      <c r="BB37" s="5"/>
    </row>
    <row r="38" spans="1:54" s="4" customFormat="1">
      <c r="A38" s="326" t="str">
        <f t="shared" si="6"/>
        <v>412</v>
      </c>
      <c r="B38" s="2">
        <v>412035073</v>
      </c>
      <c r="C38" s="9" t="s">
        <v>1291</v>
      </c>
      <c r="D38" s="14">
        <f>'fnd enro'!D38</f>
        <v>0</v>
      </c>
      <c r="E38" s="14">
        <f>'fnd enro'!E38</f>
        <v>0</v>
      </c>
      <c r="F38" s="14">
        <f>'fnd enro'!F38</f>
        <v>0</v>
      </c>
      <c r="G38" s="14">
        <f>'fnd enro'!G38</f>
        <v>1</v>
      </c>
      <c r="H38" s="14">
        <f>'fnd enro'!H38</f>
        <v>2</v>
      </c>
      <c r="I38" s="14">
        <f>'fnd enro'!I38</f>
        <v>0</v>
      </c>
      <c r="J38" s="14">
        <f>'fnd enro'!J38</f>
        <v>0</v>
      </c>
      <c r="K38" s="15">
        <f>'fnd enro'!K38</f>
        <v>0.1179</v>
      </c>
      <c r="L38" s="14">
        <f>'fnd enro'!L38</f>
        <v>0</v>
      </c>
      <c r="M38" s="14">
        <f>'fnd enro'!M38</f>
        <v>1</v>
      </c>
      <c r="N38" s="14">
        <f>'fnd enro'!N38</f>
        <v>1</v>
      </c>
      <c r="O38" s="14">
        <f>'fnd enro'!O38</f>
        <v>0</v>
      </c>
      <c r="P38" s="14">
        <f>'fnd enro'!P38</f>
        <v>3</v>
      </c>
      <c r="Q38" s="14">
        <f>'fnd enro'!R38</f>
        <v>3</v>
      </c>
      <c r="R38" s="15">
        <f t="shared" si="7"/>
        <v>1.087</v>
      </c>
      <c r="S38" s="14">
        <f>VALUE('fnd enro'!Q38)</f>
        <v>6</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2346.3620452929995</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4202.5594000000001</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26481.525633874</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4185.9661036859998</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1226.4083500239999</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2025.7405799999997</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1930.5446099999999</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3119.2334599999999</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4744.1963439589999</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7959.0359899999994</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8"/>
        <v>58221.572516836</v>
      </c>
      <c r="AH38" s="326">
        <f t="shared" si="9"/>
        <v>412035073</v>
      </c>
      <c r="AI38" s="4" t="str">
        <f t="shared" si="10"/>
        <v>412</v>
      </c>
      <c r="AJ38" s="2" t="str">
        <f t="shared" si="11"/>
        <v>035</v>
      </c>
      <c r="AK38" s="2" t="str">
        <f t="shared" si="12"/>
        <v>073</v>
      </c>
      <c r="AL38" s="4">
        <f t="shared" si="13"/>
        <v>1</v>
      </c>
      <c r="AM38" s="4">
        <f t="shared" si="4"/>
        <v>3</v>
      </c>
      <c r="AN38" s="4">
        <f t="shared" si="14"/>
        <v>58221.572516836</v>
      </c>
      <c r="AO38" s="4">
        <f t="shared" si="15"/>
        <v>19407</v>
      </c>
      <c r="AP38" s="4">
        <f t="shared" si="5"/>
        <v>0</v>
      </c>
      <c r="AQ38" s="4">
        <v>19407</v>
      </c>
      <c r="AS38" s="74"/>
      <c r="AT38" s="74"/>
      <c r="AX38" s="5">
        <f t="shared" si="16"/>
        <v>0</v>
      </c>
      <c r="AZ38" s="5">
        <f t="shared" si="17"/>
        <v>0</v>
      </c>
      <c r="BB38" s="5"/>
    </row>
    <row r="39" spans="1:54" s="4" customFormat="1">
      <c r="A39" s="326" t="str">
        <f t="shared" si="6"/>
        <v>412</v>
      </c>
      <c r="B39" s="2">
        <v>412035095</v>
      </c>
      <c r="C39" s="9" t="s">
        <v>1291</v>
      </c>
      <c r="D39" s="14">
        <f>'fnd enro'!D39</f>
        <v>0</v>
      </c>
      <c r="E39" s="14">
        <f>'fnd enro'!E39</f>
        <v>0</v>
      </c>
      <c r="F39" s="14">
        <f>'fnd enro'!F39</f>
        <v>0</v>
      </c>
      <c r="G39" s="14">
        <f>'fnd enro'!G39</f>
        <v>0</v>
      </c>
      <c r="H39" s="14">
        <f>'fnd enro'!H39</f>
        <v>0</v>
      </c>
      <c r="I39" s="14">
        <f>'fnd enro'!I39</f>
        <v>1</v>
      </c>
      <c r="J39" s="14">
        <f>'fnd enro'!J39</f>
        <v>0</v>
      </c>
      <c r="K39" s="15">
        <f>'fnd enro'!K39</f>
        <v>3.9300000000000002E-2</v>
      </c>
      <c r="L39" s="14">
        <f>'fnd enro'!L39</f>
        <v>0</v>
      </c>
      <c r="M39" s="14">
        <f>'fnd enro'!M39</f>
        <v>0</v>
      </c>
      <c r="N39" s="14">
        <f>'fnd enro'!N39</f>
        <v>0</v>
      </c>
      <c r="O39" s="14">
        <f>'fnd enro'!O39</f>
        <v>0</v>
      </c>
      <c r="P39" s="14">
        <f>'fnd enro'!P39</f>
        <v>1</v>
      </c>
      <c r="Q39" s="14">
        <f>'fnd enro'!R39</f>
        <v>1</v>
      </c>
      <c r="R39" s="15">
        <f t="shared" si="7"/>
        <v>1.087</v>
      </c>
      <c r="S39" s="14">
        <f>VALUE('fnd enro'!Q39)</f>
        <v>12</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744.87643843099988</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1472.63499</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11440.395677957998</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1028.2856145620001</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469.33419000800001</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916.85685999999998</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724.31158000000005</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1876.1728699999996</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1326.6422146530001</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2607.3153299999999</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8"/>
        <v>22606.825765611997</v>
      </c>
      <c r="AH39" s="326">
        <f t="shared" si="9"/>
        <v>412035095</v>
      </c>
      <c r="AI39" s="4" t="str">
        <f t="shared" si="10"/>
        <v>412</v>
      </c>
      <c r="AJ39" s="2" t="str">
        <f t="shared" si="11"/>
        <v>035</v>
      </c>
      <c r="AK39" s="2" t="str">
        <f t="shared" si="12"/>
        <v>095</v>
      </c>
      <c r="AL39" s="4">
        <f t="shared" si="13"/>
        <v>1</v>
      </c>
      <c r="AM39" s="4">
        <f t="shared" si="4"/>
        <v>1</v>
      </c>
      <c r="AN39" s="4">
        <f t="shared" si="14"/>
        <v>22606.825765611997</v>
      </c>
      <c r="AO39" s="4">
        <f t="shared" si="15"/>
        <v>22607</v>
      </c>
      <c r="AP39" s="4">
        <f t="shared" si="5"/>
        <v>0</v>
      </c>
      <c r="AQ39" s="4">
        <v>22607</v>
      </c>
      <c r="AS39" s="74"/>
      <c r="AT39" s="74"/>
      <c r="AX39" s="5">
        <f t="shared" si="16"/>
        <v>0</v>
      </c>
      <c r="AZ39" s="5">
        <f t="shared" si="17"/>
        <v>0</v>
      </c>
      <c r="BB39" s="5"/>
    </row>
    <row r="40" spans="1:54" s="4" customFormat="1">
      <c r="A40" s="326" t="str">
        <f t="shared" si="6"/>
        <v>412</v>
      </c>
      <c r="B40" s="2">
        <v>412035189</v>
      </c>
      <c r="C40" s="9" t="s">
        <v>1291</v>
      </c>
      <c r="D40" s="14">
        <f>'fnd enro'!D40</f>
        <v>0</v>
      </c>
      <c r="E40" s="14">
        <f>'fnd enro'!E40</f>
        <v>0</v>
      </c>
      <c r="F40" s="14">
        <f>'fnd enro'!F40</f>
        <v>0</v>
      </c>
      <c r="G40" s="14">
        <f>'fnd enro'!G40</f>
        <v>0</v>
      </c>
      <c r="H40" s="14">
        <f>'fnd enro'!H40</f>
        <v>2</v>
      </c>
      <c r="I40" s="14">
        <f>'fnd enro'!I40</f>
        <v>0</v>
      </c>
      <c r="J40" s="14">
        <f>'fnd enro'!J40</f>
        <v>0</v>
      </c>
      <c r="K40" s="15">
        <f>'fnd enro'!K40</f>
        <v>7.8600000000000003E-2</v>
      </c>
      <c r="L40" s="14">
        <f>'fnd enro'!L40</f>
        <v>0</v>
      </c>
      <c r="M40" s="14">
        <f>'fnd enro'!M40</f>
        <v>0</v>
      </c>
      <c r="N40" s="14">
        <f>'fnd enro'!N40</f>
        <v>1</v>
      </c>
      <c r="O40" s="14">
        <f>'fnd enro'!O40</f>
        <v>0</v>
      </c>
      <c r="P40" s="14">
        <f>'fnd enro'!P40</f>
        <v>2</v>
      </c>
      <c r="Q40" s="14">
        <f>'fnd enro'!R40</f>
        <v>2</v>
      </c>
      <c r="R40" s="15">
        <f t="shared" si="7"/>
        <v>1.087</v>
      </c>
      <c r="S40" s="14">
        <f>VALUE('fnd enro'!Q40)</f>
        <v>3</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1500.8185368619997</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2613.7458499999998</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15678.394575916</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2531.2749991239998</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749.932570016</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1299.0337200000001</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1232.16885</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1893.4235599999997</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3112.704979306</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5090.5506599999999</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8"/>
        <v>35702.048301223993</v>
      </c>
      <c r="AH40" s="326">
        <f t="shared" si="9"/>
        <v>412035189</v>
      </c>
      <c r="AI40" s="4" t="str">
        <f t="shared" si="10"/>
        <v>412</v>
      </c>
      <c r="AJ40" s="2" t="str">
        <f t="shared" si="11"/>
        <v>035</v>
      </c>
      <c r="AK40" s="2" t="str">
        <f t="shared" si="12"/>
        <v>189</v>
      </c>
      <c r="AL40" s="4">
        <f t="shared" si="13"/>
        <v>1</v>
      </c>
      <c r="AM40" s="4">
        <f t="shared" si="4"/>
        <v>2</v>
      </c>
      <c r="AN40" s="4">
        <f t="shared" si="14"/>
        <v>35702.048301223993</v>
      </c>
      <c r="AO40" s="4">
        <f t="shared" si="15"/>
        <v>17851</v>
      </c>
      <c r="AP40" s="4">
        <f t="shared" si="5"/>
        <v>0</v>
      </c>
      <c r="AQ40" s="4">
        <v>17851</v>
      </c>
      <c r="AS40" s="74"/>
      <c r="AT40" s="74"/>
      <c r="AX40" s="5">
        <f t="shared" si="16"/>
        <v>0</v>
      </c>
      <c r="AZ40" s="5">
        <f t="shared" si="17"/>
        <v>0</v>
      </c>
      <c r="BB40" s="5"/>
    </row>
    <row r="41" spans="1:54" s="4" customFormat="1">
      <c r="A41" s="326" t="str">
        <f t="shared" si="6"/>
        <v>412</v>
      </c>
      <c r="B41" s="2">
        <v>412035207</v>
      </c>
      <c r="C41" s="9" t="s">
        <v>1291</v>
      </c>
      <c r="D41" s="14">
        <f>'fnd enro'!D41</f>
        <v>0</v>
      </c>
      <c r="E41" s="14">
        <f>'fnd enro'!E41</f>
        <v>0</v>
      </c>
      <c r="F41" s="14">
        <f>'fnd enro'!F41</f>
        <v>0</v>
      </c>
      <c r="G41" s="14">
        <f>'fnd enro'!G41</f>
        <v>0</v>
      </c>
      <c r="H41" s="14">
        <f>'fnd enro'!H41</f>
        <v>1</v>
      </c>
      <c r="I41" s="14">
        <f>'fnd enro'!I41</f>
        <v>0</v>
      </c>
      <c r="J41" s="14">
        <f>'fnd enro'!J41</f>
        <v>0</v>
      </c>
      <c r="K41" s="15">
        <f>'fnd enro'!K41</f>
        <v>3.9300000000000002E-2</v>
      </c>
      <c r="L41" s="14">
        <f>'fnd enro'!L41</f>
        <v>0</v>
      </c>
      <c r="M41" s="14">
        <f>'fnd enro'!M41</f>
        <v>0</v>
      </c>
      <c r="N41" s="14">
        <f>'fnd enro'!N41</f>
        <v>0</v>
      </c>
      <c r="O41" s="14">
        <f>'fnd enro'!O41</f>
        <v>0</v>
      </c>
      <c r="P41" s="14">
        <f>'fnd enro'!P41</f>
        <v>1</v>
      </c>
      <c r="Q41" s="14">
        <f>'fnd enro'!R41</f>
        <v>1</v>
      </c>
      <c r="R41" s="15">
        <f t="shared" si="7"/>
        <v>1.087</v>
      </c>
      <c r="S41" s="14">
        <f>VALUE('fnd enro'!Q41)</f>
        <v>3</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686.14582843099993</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1194.4282099999998</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7052.0788479579996</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1153.1927845619998</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342.84000000799995</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575.62686000000008</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567.89227999999991</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930.64591999999993</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1363.5893446530001</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2373.44533</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8"/>
        <v>16239.885405612</v>
      </c>
      <c r="AH41" s="326">
        <f t="shared" si="9"/>
        <v>412035207</v>
      </c>
      <c r="AI41" s="4" t="str">
        <f t="shared" si="10"/>
        <v>412</v>
      </c>
      <c r="AJ41" s="2" t="str">
        <f t="shared" si="11"/>
        <v>035</v>
      </c>
      <c r="AK41" s="2" t="str">
        <f t="shared" si="12"/>
        <v>207</v>
      </c>
      <c r="AL41" s="4">
        <f t="shared" si="13"/>
        <v>1</v>
      </c>
      <c r="AM41" s="4">
        <f t="shared" si="4"/>
        <v>1</v>
      </c>
      <c r="AN41" s="4">
        <f t="shared" si="14"/>
        <v>16239.885405612</v>
      </c>
      <c r="AO41" s="4">
        <f t="shared" si="15"/>
        <v>16240</v>
      </c>
      <c r="AP41" s="4">
        <f t="shared" si="5"/>
        <v>0</v>
      </c>
      <c r="AQ41" s="4">
        <v>16240</v>
      </c>
      <c r="AS41" s="74"/>
      <c r="AT41" s="74"/>
      <c r="AX41" s="5">
        <f t="shared" si="16"/>
        <v>0</v>
      </c>
      <c r="AZ41" s="5">
        <f t="shared" si="17"/>
        <v>0</v>
      </c>
      <c r="BB41" s="5"/>
    </row>
    <row r="42" spans="1:54" s="4" customFormat="1">
      <c r="A42" s="326" t="str">
        <f t="shared" si="6"/>
        <v>412</v>
      </c>
      <c r="B42" s="2">
        <v>412035220</v>
      </c>
      <c r="C42" s="9" t="s">
        <v>1291</v>
      </c>
      <c r="D42" s="14">
        <f>'fnd enro'!D42</f>
        <v>0</v>
      </c>
      <c r="E42" s="14">
        <f>'fnd enro'!E42</f>
        <v>0</v>
      </c>
      <c r="F42" s="14">
        <f>'fnd enro'!F42</f>
        <v>0</v>
      </c>
      <c r="G42" s="14">
        <f>'fnd enro'!G42</f>
        <v>0</v>
      </c>
      <c r="H42" s="14">
        <f>'fnd enro'!H42</f>
        <v>3</v>
      </c>
      <c r="I42" s="14">
        <f>'fnd enro'!I42</f>
        <v>1</v>
      </c>
      <c r="J42" s="14">
        <f>'fnd enro'!J42</f>
        <v>0</v>
      </c>
      <c r="K42" s="15">
        <f>'fnd enro'!K42</f>
        <v>0.15720000000000001</v>
      </c>
      <c r="L42" s="14">
        <f>'fnd enro'!L42</f>
        <v>0</v>
      </c>
      <c r="M42" s="14">
        <f>'fnd enro'!M42</f>
        <v>0</v>
      </c>
      <c r="N42" s="14">
        <f>'fnd enro'!N42</f>
        <v>0</v>
      </c>
      <c r="O42" s="14">
        <f>'fnd enro'!O42</f>
        <v>0</v>
      </c>
      <c r="P42" s="14">
        <f>'fnd enro'!P42</f>
        <v>4</v>
      </c>
      <c r="Q42" s="14">
        <f>'fnd enro'!R42</f>
        <v>4</v>
      </c>
      <c r="R42" s="15">
        <f t="shared" si="7"/>
        <v>1.087</v>
      </c>
      <c r="S42" s="14">
        <f>VALUE('fnd enro'!Q42)</f>
        <v>8</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2848.1961537239999</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5268.3846399999993</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34671.084761831997</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4487.8639682479998</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1598.4669100320002</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2657.9574400000001</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2511.9809099999998</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5104.5737400000007</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5417.410248612</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10053.93132</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8"/>
        <v>74619.850092448003</v>
      </c>
      <c r="AH42" s="326">
        <f t="shared" si="9"/>
        <v>412035220</v>
      </c>
      <c r="AI42" s="4" t="str">
        <f t="shared" si="10"/>
        <v>412</v>
      </c>
      <c r="AJ42" s="2" t="str">
        <f t="shared" si="11"/>
        <v>035</v>
      </c>
      <c r="AK42" s="2" t="str">
        <f t="shared" si="12"/>
        <v>220</v>
      </c>
      <c r="AL42" s="4">
        <f t="shared" si="13"/>
        <v>1</v>
      </c>
      <c r="AM42" s="4">
        <f t="shared" si="4"/>
        <v>4</v>
      </c>
      <c r="AN42" s="4">
        <f t="shared" si="14"/>
        <v>74619.850092448003</v>
      </c>
      <c r="AO42" s="4">
        <f t="shared" si="15"/>
        <v>18655</v>
      </c>
      <c r="AP42" s="4">
        <f t="shared" si="5"/>
        <v>0</v>
      </c>
      <c r="AQ42" s="4">
        <v>18655</v>
      </c>
      <c r="AS42" s="74"/>
      <c r="AT42" s="74"/>
      <c r="AX42" s="5">
        <f t="shared" si="16"/>
        <v>0</v>
      </c>
      <c r="AZ42" s="5">
        <f t="shared" si="17"/>
        <v>0</v>
      </c>
      <c r="BB42" s="5"/>
    </row>
    <row r="43" spans="1:54" s="4" customFormat="1">
      <c r="A43" s="326" t="str">
        <f t="shared" si="6"/>
        <v>412</v>
      </c>
      <c r="B43" s="2">
        <v>412035243</v>
      </c>
      <c r="C43" s="9" t="s">
        <v>1291</v>
      </c>
      <c r="D43" s="14">
        <f>'fnd enro'!D43</f>
        <v>0</v>
      </c>
      <c r="E43" s="14">
        <f>'fnd enro'!E43</f>
        <v>0</v>
      </c>
      <c r="F43" s="14">
        <f>'fnd enro'!F43</f>
        <v>0</v>
      </c>
      <c r="G43" s="14">
        <f>'fnd enro'!G43</f>
        <v>0</v>
      </c>
      <c r="H43" s="14">
        <f>'fnd enro'!H43</f>
        <v>1</v>
      </c>
      <c r="I43" s="14">
        <f>'fnd enro'!I43</f>
        <v>0</v>
      </c>
      <c r="J43" s="14">
        <f>'fnd enro'!J43</f>
        <v>0</v>
      </c>
      <c r="K43" s="15">
        <f>'fnd enro'!K43</f>
        <v>3.9300000000000002E-2</v>
      </c>
      <c r="L43" s="14">
        <f>'fnd enro'!L43</f>
        <v>0</v>
      </c>
      <c r="M43" s="14">
        <f>'fnd enro'!M43</f>
        <v>0</v>
      </c>
      <c r="N43" s="14">
        <f>'fnd enro'!N43</f>
        <v>0</v>
      </c>
      <c r="O43" s="14">
        <f>'fnd enro'!O43</f>
        <v>0</v>
      </c>
      <c r="P43" s="14">
        <f>'fnd enro'!P43</f>
        <v>0</v>
      </c>
      <c r="Q43" s="14">
        <f>'fnd enro'!R43</f>
        <v>1</v>
      </c>
      <c r="R43" s="15">
        <f t="shared" si="7"/>
        <v>1.087</v>
      </c>
      <c r="S43" s="14">
        <f>VALUE('fnd enro'!Q43)</f>
        <v>9</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619.95839843099986</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880.79609999999991</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3990.4998679579999</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1153.1927845619998</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194.30145000799999</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554.67686000000003</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443.91992999999997</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286.44623999999999</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1363.5893446530001</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1891.8553299999999</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8"/>
        <v>11379.236305611999</v>
      </c>
      <c r="AH43" s="326">
        <f t="shared" si="9"/>
        <v>412035243</v>
      </c>
      <c r="AI43" s="4" t="str">
        <f t="shared" si="10"/>
        <v>412</v>
      </c>
      <c r="AJ43" s="2" t="str">
        <f t="shared" si="11"/>
        <v>035</v>
      </c>
      <c r="AK43" s="2" t="str">
        <f t="shared" si="12"/>
        <v>243</v>
      </c>
      <c r="AL43" s="4">
        <f t="shared" si="13"/>
        <v>1</v>
      </c>
      <c r="AM43" s="4">
        <f t="shared" si="4"/>
        <v>1</v>
      </c>
      <c r="AN43" s="4">
        <f t="shared" si="14"/>
        <v>11379.236305611999</v>
      </c>
      <c r="AO43" s="4">
        <f t="shared" si="15"/>
        <v>11379</v>
      </c>
      <c r="AP43" s="4">
        <f t="shared" si="5"/>
        <v>0</v>
      </c>
      <c r="AQ43" s="4">
        <v>11379</v>
      </c>
      <c r="AS43" s="74"/>
      <c r="AT43" s="74"/>
      <c r="AX43" s="5">
        <f t="shared" si="16"/>
        <v>0</v>
      </c>
      <c r="AZ43" s="5">
        <f t="shared" si="17"/>
        <v>0</v>
      </c>
      <c r="BB43" s="5"/>
    </row>
    <row r="44" spans="1:54" s="4" customFormat="1">
      <c r="A44" s="326" t="str">
        <f t="shared" si="6"/>
        <v>412</v>
      </c>
      <c r="B44" s="2">
        <v>412035244</v>
      </c>
      <c r="C44" s="9" t="s">
        <v>1291</v>
      </c>
      <c r="D44" s="14">
        <f>'fnd enro'!D44</f>
        <v>0</v>
      </c>
      <c r="E44" s="14">
        <f>'fnd enro'!E44</f>
        <v>0</v>
      </c>
      <c r="F44" s="14">
        <f>'fnd enro'!F44</f>
        <v>0</v>
      </c>
      <c r="G44" s="14">
        <f>'fnd enro'!G44</f>
        <v>0</v>
      </c>
      <c r="H44" s="14">
        <f>'fnd enro'!H44</f>
        <v>2</v>
      </c>
      <c r="I44" s="14">
        <f>'fnd enro'!I44</f>
        <v>2</v>
      </c>
      <c r="J44" s="14">
        <f>'fnd enro'!J44</f>
        <v>0</v>
      </c>
      <c r="K44" s="15">
        <f>'fnd enro'!K44</f>
        <v>0.15720000000000001</v>
      </c>
      <c r="L44" s="14">
        <f>'fnd enro'!L44</f>
        <v>0</v>
      </c>
      <c r="M44" s="14">
        <f>'fnd enro'!M44</f>
        <v>0</v>
      </c>
      <c r="N44" s="14">
        <f>'fnd enro'!N44</f>
        <v>0</v>
      </c>
      <c r="O44" s="14">
        <f>'fnd enro'!O44</f>
        <v>0</v>
      </c>
      <c r="P44" s="14">
        <f>'fnd enro'!P44</f>
        <v>0</v>
      </c>
      <c r="Q44" s="14">
        <f>'fnd enro'!R44</f>
        <v>4</v>
      </c>
      <c r="R44" s="15">
        <f t="shared" si="7"/>
        <v>1.087</v>
      </c>
      <c r="S44" s="14">
        <f>VALUE('fnd enro'!Q44)</f>
        <v>10</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2479.8335937239995</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3523.1843999999996</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19306.894131831999</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4362.9567982480003</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766.70538003199999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2864.0074400000003</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1868.57474</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1893.9453199999998</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5380.4631186120005</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7180.7613199999996</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8"/>
        <v>49627.326242447991</v>
      </c>
      <c r="AH44" s="326">
        <f t="shared" si="9"/>
        <v>412035244</v>
      </c>
      <c r="AI44" s="4" t="str">
        <f t="shared" si="10"/>
        <v>412</v>
      </c>
      <c r="AJ44" s="2" t="str">
        <f t="shared" si="11"/>
        <v>035</v>
      </c>
      <c r="AK44" s="2" t="str">
        <f t="shared" si="12"/>
        <v>244</v>
      </c>
      <c r="AL44" s="4">
        <f t="shared" si="13"/>
        <v>1</v>
      </c>
      <c r="AM44" s="4">
        <f t="shared" si="4"/>
        <v>4</v>
      </c>
      <c r="AN44" s="4">
        <f t="shared" si="14"/>
        <v>49627.326242447991</v>
      </c>
      <c r="AO44" s="4">
        <f t="shared" si="15"/>
        <v>12407</v>
      </c>
      <c r="AP44" s="4">
        <f t="shared" si="5"/>
        <v>0</v>
      </c>
      <c r="AQ44" s="4">
        <v>12407</v>
      </c>
      <c r="AS44" s="74"/>
      <c r="AT44" s="74"/>
      <c r="AX44" s="5">
        <f t="shared" si="16"/>
        <v>0</v>
      </c>
      <c r="AZ44" s="5">
        <f t="shared" si="17"/>
        <v>0</v>
      </c>
      <c r="BB44" s="5"/>
    </row>
    <row r="45" spans="1:54" s="4" customFormat="1">
      <c r="A45" s="326" t="str">
        <f t="shared" si="6"/>
        <v>412</v>
      </c>
      <c r="B45" s="2">
        <v>412035274</v>
      </c>
      <c r="C45" s="9" t="s">
        <v>1291</v>
      </c>
      <c r="D45" s="14">
        <f>'fnd enro'!D45</f>
        <v>0</v>
      </c>
      <c r="E45" s="14">
        <f>'fnd enro'!E45</f>
        <v>0</v>
      </c>
      <c r="F45" s="14">
        <f>'fnd enro'!F45</f>
        <v>0</v>
      </c>
      <c r="G45" s="14">
        <f>'fnd enro'!G45</f>
        <v>0</v>
      </c>
      <c r="H45" s="14">
        <f>'fnd enro'!H45</f>
        <v>0</v>
      </c>
      <c r="I45" s="14">
        <f>'fnd enro'!I45</f>
        <v>1</v>
      </c>
      <c r="J45" s="14">
        <f>'fnd enro'!J45</f>
        <v>0</v>
      </c>
      <c r="K45" s="15">
        <f>'fnd enro'!K45</f>
        <v>3.9300000000000002E-2</v>
      </c>
      <c r="L45" s="14">
        <f>'fnd enro'!L45</f>
        <v>0</v>
      </c>
      <c r="M45" s="14">
        <f>'fnd enro'!M45</f>
        <v>0</v>
      </c>
      <c r="N45" s="14">
        <f>'fnd enro'!N45</f>
        <v>0</v>
      </c>
      <c r="O45" s="14">
        <f>'fnd enro'!O45</f>
        <v>0</v>
      </c>
      <c r="P45" s="14">
        <f>'fnd enro'!P45</f>
        <v>1</v>
      </c>
      <c r="Q45" s="14">
        <f>'fnd enro'!R45</f>
        <v>1</v>
      </c>
      <c r="R45" s="15">
        <f t="shared" si="7"/>
        <v>1.087</v>
      </c>
      <c r="S45" s="14">
        <f>VALUE('fnd enro'!Q45)</f>
        <v>10</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725.04955843099981</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1378.7508</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10523.935107957999</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1028.2856145620001</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424.875890008</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910.58686</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687.20140000000004</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1683.33907</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1326.6422146530001</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2463.1653299999998</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8"/>
        <v>21151.831845611996</v>
      </c>
      <c r="AH45" s="326">
        <f t="shared" si="9"/>
        <v>412035274</v>
      </c>
      <c r="AI45" s="4" t="str">
        <f t="shared" si="10"/>
        <v>412</v>
      </c>
      <c r="AJ45" s="2" t="str">
        <f t="shared" si="11"/>
        <v>035</v>
      </c>
      <c r="AK45" s="2" t="str">
        <f t="shared" si="12"/>
        <v>274</v>
      </c>
      <c r="AL45" s="4">
        <f t="shared" si="13"/>
        <v>1</v>
      </c>
      <c r="AM45" s="4">
        <f t="shared" si="4"/>
        <v>1</v>
      </c>
      <c r="AN45" s="4">
        <f t="shared" si="14"/>
        <v>21151.831845611996</v>
      </c>
      <c r="AO45" s="4">
        <f t="shared" si="15"/>
        <v>21152</v>
      </c>
      <c r="AP45" s="4">
        <f t="shared" si="5"/>
        <v>0</v>
      </c>
      <c r="AQ45" s="4">
        <v>21152</v>
      </c>
      <c r="AS45" s="74"/>
      <c r="AT45" s="74"/>
      <c r="AX45" s="5">
        <f t="shared" si="16"/>
        <v>0</v>
      </c>
      <c r="AZ45" s="5">
        <f t="shared" si="17"/>
        <v>0</v>
      </c>
      <c r="BB45" s="5"/>
    </row>
    <row r="46" spans="1:54" s="4" customFormat="1">
      <c r="A46" s="326" t="str">
        <f t="shared" si="6"/>
        <v>412</v>
      </c>
      <c r="B46" s="2">
        <v>412035285</v>
      </c>
      <c r="C46" s="9" t="s">
        <v>1291</v>
      </c>
      <c r="D46" s="14">
        <f>'fnd enro'!D46</f>
        <v>0</v>
      </c>
      <c r="E46" s="14">
        <f>'fnd enro'!E46</f>
        <v>0</v>
      </c>
      <c r="F46" s="14">
        <f>'fnd enro'!F46</f>
        <v>0</v>
      </c>
      <c r="G46" s="14">
        <f>'fnd enro'!G46</f>
        <v>0</v>
      </c>
      <c r="H46" s="14">
        <f>'fnd enro'!H46</f>
        <v>1</v>
      </c>
      <c r="I46" s="14">
        <f>'fnd enro'!I46</f>
        <v>1</v>
      </c>
      <c r="J46" s="14">
        <f>'fnd enro'!J46</f>
        <v>0</v>
      </c>
      <c r="K46" s="15">
        <f>'fnd enro'!K46</f>
        <v>7.8600000000000003E-2</v>
      </c>
      <c r="L46" s="14">
        <f>'fnd enro'!L46</f>
        <v>0</v>
      </c>
      <c r="M46" s="14">
        <f>'fnd enro'!M46</f>
        <v>0</v>
      </c>
      <c r="N46" s="14">
        <f>'fnd enro'!N46</f>
        <v>0</v>
      </c>
      <c r="O46" s="14">
        <f>'fnd enro'!O46</f>
        <v>0</v>
      </c>
      <c r="P46" s="14">
        <f>'fnd enro'!P46</f>
        <v>1</v>
      </c>
      <c r="Q46" s="14">
        <f>'fnd enro'!R46</f>
        <v>2</v>
      </c>
      <c r="R46" s="15">
        <f t="shared" si="7"/>
        <v>1.087</v>
      </c>
      <c r="S46" s="14">
        <f>VALUE('fnd enro'!Q46)</f>
        <v>9</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1338.5076968619999</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2228.71958</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14213.520765916001</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2181.4783991240001</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604.57893001600007</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1463.1937200000002</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1118.93606</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1906.4784299999999</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2690.2315593060002</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4307.68066</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8"/>
        <v>32053.325801223997</v>
      </c>
      <c r="AH46" s="326">
        <f t="shared" si="9"/>
        <v>412035285</v>
      </c>
      <c r="AI46" s="4" t="str">
        <f t="shared" si="10"/>
        <v>412</v>
      </c>
      <c r="AJ46" s="2" t="str">
        <f t="shared" si="11"/>
        <v>035</v>
      </c>
      <c r="AK46" s="2" t="str">
        <f t="shared" si="12"/>
        <v>285</v>
      </c>
      <c r="AL46" s="4">
        <f t="shared" si="13"/>
        <v>1</v>
      </c>
      <c r="AM46" s="4">
        <f t="shared" si="4"/>
        <v>2</v>
      </c>
      <c r="AN46" s="4">
        <f t="shared" si="14"/>
        <v>32053.325801223997</v>
      </c>
      <c r="AO46" s="4">
        <f t="shared" si="15"/>
        <v>16027</v>
      </c>
      <c r="AP46" s="4">
        <f t="shared" si="5"/>
        <v>0</v>
      </c>
      <c r="AQ46" s="4">
        <v>16027</v>
      </c>
      <c r="AS46" s="74"/>
      <c r="AT46" s="74"/>
      <c r="AX46" s="5">
        <f t="shared" si="16"/>
        <v>0</v>
      </c>
      <c r="AZ46" s="5">
        <f t="shared" si="17"/>
        <v>0</v>
      </c>
      <c r="BB46" s="5"/>
    </row>
    <row r="47" spans="1:54" s="4" customFormat="1">
      <c r="A47" s="326" t="str">
        <f t="shared" si="6"/>
        <v>412</v>
      </c>
      <c r="B47" s="2">
        <v>412035293</v>
      </c>
      <c r="C47" s="9" t="s">
        <v>1291</v>
      </c>
      <c r="D47" s="14">
        <f>'fnd enro'!D47</f>
        <v>0</v>
      </c>
      <c r="E47" s="14">
        <f>'fnd enro'!E47</f>
        <v>0</v>
      </c>
      <c r="F47" s="14">
        <f>'fnd enro'!F47</f>
        <v>0</v>
      </c>
      <c r="G47" s="14">
        <f>'fnd enro'!G47</f>
        <v>1</v>
      </c>
      <c r="H47" s="14">
        <f>'fnd enro'!H47</f>
        <v>0</v>
      </c>
      <c r="I47" s="14">
        <f>'fnd enro'!I47</f>
        <v>3</v>
      </c>
      <c r="J47" s="14">
        <f>'fnd enro'!J47</f>
        <v>0</v>
      </c>
      <c r="K47" s="15">
        <f>'fnd enro'!K47</f>
        <v>0.15720000000000001</v>
      </c>
      <c r="L47" s="14">
        <f>'fnd enro'!L47</f>
        <v>0</v>
      </c>
      <c r="M47" s="14">
        <f>'fnd enro'!M47</f>
        <v>0</v>
      </c>
      <c r="N47" s="14">
        <f>'fnd enro'!N47</f>
        <v>0</v>
      </c>
      <c r="O47" s="14">
        <f>'fnd enro'!O47</f>
        <v>0</v>
      </c>
      <c r="P47" s="14">
        <f>'fnd enro'!P47</f>
        <v>2</v>
      </c>
      <c r="Q47" s="14">
        <f>'fnd enro'!R47</f>
        <v>4</v>
      </c>
      <c r="R47" s="15">
        <f t="shared" si="7"/>
        <v>1.087</v>
      </c>
      <c r="S47" s="14">
        <f>VALUE('fnd enro'!Q47)</f>
        <v>10</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2690.0159137239998</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4519.0937999999996</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31185.934491832002</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4528.2351482479999</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1219.6908900320002</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3253.1774399999999</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2276.2540899999999</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4202.5594000000001</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5249.1752586120001</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8407.7113200000003</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8"/>
        <v>67531.847752447997</v>
      </c>
      <c r="AH47" s="326">
        <f t="shared" si="9"/>
        <v>412035293</v>
      </c>
      <c r="AI47" s="4" t="str">
        <f t="shared" si="10"/>
        <v>412</v>
      </c>
      <c r="AJ47" s="2" t="str">
        <f t="shared" si="11"/>
        <v>035</v>
      </c>
      <c r="AK47" s="2" t="str">
        <f t="shared" si="12"/>
        <v>293</v>
      </c>
      <c r="AL47" s="4">
        <f t="shared" si="13"/>
        <v>1</v>
      </c>
      <c r="AM47" s="4">
        <f t="shared" si="4"/>
        <v>4</v>
      </c>
      <c r="AN47" s="4">
        <f t="shared" si="14"/>
        <v>67531.847752447997</v>
      </c>
      <c r="AO47" s="4">
        <f t="shared" si="15"/>
        <v>16883</v>
      </c>
      <c r="AP47" s="4">
        <f t="shared" si="5"/>
        <v>0</v>
      </c>
      <c r="AQ47" s="4">
        <v>16883</v>
      </c>
      <c r="AS47" s="74"/>
      <c r="AT47" s="74"/>
      <c r="AX47" s="5">
        <f t="shared" si="16"/>
        <v>0</v>
      </c>
      <c r="AZ47" s="5">
        <f t="shared" si="17"/>
        <v>0</v>
      </c>
      <c r="BB47" s="5"/>
    </row>
    <row r="48" spans="1:54" s="4" customFormat="1">
      <c r="A48" s="326" t="str">
        <f t="shared" si="6"/>
        <v>412</v>
      </c>
      <c r="B48" s="2">
        <v>412035625</v>
      </c>
      <c r="C48" s="9" t="s">
        <v>1291</v>
      </c>
      <c r="D48" s="14">
        <f>'fnd enro'!D48</f>
        <v>0</v>
      </c>
      <c r="E48" s="14">
        <f>'fnd enro'!E48</f>
        <v>0</v>
      </c>
      <c r="F48" s="14">
        <f>'fnd enro'!F48</f>
        <v>0</v>
      </c>
      <c r="G48" s="14">
        <f>'fnd enro'!G48</f>
        <v>0</v>
      </c>
      <c r="H48" s="14">
        <f>'fnd enro'!H48</f>
        <v>1</v>
      </c>
      <c r="I48" s="14">
        <f>'fnd enro'!I48</f>
        <v>0</v>
      </c>
      <c r="J48" s="14">
        <f>'fnd enro'!J48</f>
        <v>0</v>
      </c>
      <c r="K48" s="15">
        <f>'fnd enro'!K48</f>
        <v>3.9300000000000002E-2</v>
      </c>
      <c r="L48" s="14">
        <f>'fnd enro'!L48</f>
        <v>0</v>
      </c>
      <c r="M48" s="14">
        <f>'fnd enro'!M48</f>
        <v>0</v>
      </c>
      <c r="N48" s="14">
        <f>'fnd enro'!N48</f>
        <v>0</v>
      </c>
      <c r="O48" s="14">
        <f>'fnd enro'!O48</f>
        <v>0</v>
      </c>
      <c r="P48" s="14">
        <f>'fnd enro'!P48</f>
        <v>1</v>
      </c>
      <c r="Q48" s="14">
        <f>'fnd enro'!R48</f>
        <v>1</v>
      </c>
      <c r="R48" s="15">
        <f t="shared" si="7"/>
        <v>1.087</v>
      </c>
      <c r="S48" s="14">
        <f>VALUE('fnd enro'!Q48)</f>
        <v>6</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699.02677843099991</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1255.4523899999999</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7647.8418079579997</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1153.1927845619998</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371.73246000799998</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579.70686000000001</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592.01280999999994</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1055.9987599999999</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1363.5893446530001</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2467.1553299999996</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8"/>
        <v>17185.709325611999</v>
      </c>
      <c r="AH48" s="326">
        <f t="shared" si="9"/>
        <v>412035625</v>
      </c>
      <c r="AI48" s="4" t="str">
        <f t="shared" si="10"/>
        <v>412</v>
      </c>
      <c r="AJ48" s="2" t="str">
        <f t="shared" si="11"/>
        <v>035</v>
      </c>
      <c r="AK48" s="2" t="str">
        <f t="shared" si="12"/>
        <v>625</v>
      </c>
      <c r="AL48" s="4">
        <f t="shared" si="13"/>
        <v>1</v>
      </c>
      <c r="AM48" s="4">
        <f t="shared" si="4"/>
        <v>1</v>
      </c>
      <c r="AN48" s="4">
        <f t="shared" si="14"/>
        <v>17185.709325611999</v>
      </c>
      <c r="AO48" s="4">
        <f t="shared" si="15"/>
        <v>17186</v>
      </c>
      <c r="AP48" s="4">
        <f t="shared" si="5"/>
        <v>0</v>
      </c>
      <c r="AQ48" s="4">
        <v>17186</v>
      </c>
      <c r="AS48" s="74"/>
      <c r="AT48" s="74"/>
      <c r="AX48" s="5">
        <f t="shared" si="16"/>
        <v>0</v>
      </c>
      <c r="AZ48" s="5">
        <f t="shared" si="17"/>
        <v>0</v>
      </c>
      <c r="BB48" s="5"/>
    </row>
    <row r="49" spans="1:54" s="4" customFormat="1">
      <c r="A49" s="326" t="str">
        <f t="shared" si="6"/>
        <v>413</v>
      </c>
      <c r="B49" s="2">
        <v>413114091</v>
      </c>
      <c r="C49" s="9" t="s">
        <v>1292</v>
      </c>
      <c r="D49" s="14">
        <f>'fnd enro'!D49</f>
        <v>0</v>
      </c>
      <c r="E49" s="14">
        <f>'fnd enro'!E49</f>
        <v>0</v>
      </c>
      <c r="F49" s="14">
        <f>'fnd enro'!F49</f>
        <v>0</v>
      </c>
      <c r="G49" s="14">
        <f>'fnd enro'!G49</f>
        <v>0</v>
      </c>
      <c r="H49" s="14">
        <f>'fnd enro'!H49</f>
        <v>0</v>
      </c>
      <c r="I49" s="14">
        <f>'fnd enro'!I49</f>
        <v>1</v>
      </c>
      <c r="J49" s="14">
        <f>'fnd enro'!J49</f>
        <v>0</v>
      </c>
      <c r="K49" s="15">
        <f>'fnd enro'!K49</f>
        <v>3.9300000000000002E-2</v>
      </c>
      <c r="L49" s="14">
        <f>'fnd enro'!L49</f>
        <v>0</v>
      </c>
      <c r="M49" s="14">
        <f>'fnd enro'!M49</f>
        <v>0</v>
      </c>
      <c r="N49" s="14">
        <f>'fnd enro'!N49</f>
        <v>0</v>
      </c>
      <c r="O49" s="14">
        <f>'fnd enro'!O49</f>
        <v>0</v>
      </c>
      <c r="P49" s="14">
        <f>'fnd enro'!P49</f>
        <v>0</v>
      </c>
      <c r="Q49" s="14">
        <f>'fnd enro'!R49</f>
        <v>1</v>
      </c>
      <c r="R49" s="15">
        <f t="shared" si="7"/>
        <v>1</v>
      </c>
      <c r="S49" s="14">
        <f>VALUE('fnd enro'!Q49)</f>
        <v>9</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570.33891299999993</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810.3</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5209.7030340000001</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945.98492600000009</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173.92018400000001</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877.32686000000001</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451.12</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607.66</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1220.4620190000001</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1698.5253299999999</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8"/>
        <v>12565.341266000001</v>
      </c>
      <c r="AH49" s="326">
        <f t="shared" si="9"/>
        <v>413114091</v>
      </c>
      <c r="AI49" s="4" t="str">
        <f t="shared" si="10"/>
        <v>413</v>
      </c>
      <c r="AJ49" s="2" t="str">
        <f t="shared" si="11"/>
        <v>114</v>
      </c>
      <c r="AK49" s="2" t="str">
        <f t="shared" si="12"/>
        <v>091</v>
      </c>
      <c r="AL49" s="4">
        <f t="shared" si="13"/>
        <v>1</v>
      </c>
      <c r="AM49" s="4">
        <f t="shared" si="4"/>
        <v>1</v>
      </c>
      <c r="AN49" s="4">
        <f t="shared" si="14"/>
        <v>12565.341266000001</v>
      </c>
      <c r="AO49" s="4">
        <f t="shared" si="15"/>
        <v>12565</v>
      </c>
      <c r="AP49" s="4">
        <f t="shared" si="5"/>
        <v>0</v>
      </c>
      <c r="AQ49" s="4">
        <v>12565</v>
      </c>
      <c r="AS49" s="74"/>
      <c r="AT49" s="74"/>
      <c r="AX49" s="5">
        <f t="shared" si="16"/>
        <v>0</v>
      </c>
      <c r="AZ49" s="5">
        <f t="shared" si="17"/>
        <v>0</v>
      </c>
      <c r="BB49" s="5"/>
    </row>
    <row r="50" spans="1:54" s="4" customFormat="1">
      <c r="A50" s="326" t="str">
        <f t="shared" si="6"/>
        <v>413</v>
      </c>
      <c r="B50" s="2">
        <v>413114114</v>
      </c>
      <c r="C50" s="9" t="s">
        <v>1292</v>
      </c>
      <c r="D50" s="14">
        <f>'fnd enro'!D50</f>
        <v>0</v>
      </c>
      <c r="E50" s="14">
        <f>'fnd enro'!E50</f>
        <v>0</v>
      </c>
      <c r="F50" s="14">
        <f>'fnd enro'!F50</f>
        <v>0</v>
      </c>
      <c r="G50" s="14">
        <f>'fnd enro'!G50</f>
        <v>0</v>
      </c>
      <c r="H50" s="14">
        <f>'fnd enro'!H50</f>
        <v>40</v>
      </c>
      <c r="I50" s="14">
        <f>'fnd enro'!I50</f>
        <v>51</v>
      </c>
      <c r="J50" s="14">
        <f>'fnd enro'!J50</f>
        <v>0</v>
      </c>
      <c r="K50" s="15">
        <f>'fnd enro'!K50</f>
        <v>3.5762999999999998</v>
      </c>
      <c r="L50" s="14">
        <f>'fnd enro'!L50</f>
        <v>0</v>
      </c>
      <c r="M50" s="14">
        <f>'fnd enro'!M50</f>
        <v>0</v>
      </c>
      <c r="N50" s="14">
        <f>'fnd enro'!N50</f>
        <v>0</v>
      </c>
      <c r="O50" s="14">
        <f>'fnd enro'!O50</f>
        <v>0</v>
      </c>
      <c r="P50" s="14">
        <f>'fnd enro'!P50</f>
        <v>35</v>
      </c>
      <c r="Q50" s="14">
        <f>'fnd enro'!R50</f>
        <v>91</v>
      </c>
      <c r="R50" s="15">
        <f t="shared" si="7"/>
        <v>1</v>
      </c>
      <c r="S50" s="14">
        <f>VALUE('fnd enro'!Q50)</f>
        <v>10</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55284.641082999995</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89770.799999999988</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569056.92609399999</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90681.028266000008</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23613.186743999999</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68094.844260000013</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45680.520000000004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74464.709999999992</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112421.643729</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189061.40502999999</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8"/>
        <v>1318129.705206</v>
      </c>
      <c r="AH50" s="326">
        <f t="shared" si="9"/>
        <v>413114114</v>
      </c>
      <c r="AI50" s="4" t="str">
        <f t="shared" si="10"/>
        <v>413</v>
      </c>
      <c r="AJ50" s="2" t="str">
        <f t="shared" si="11"/>
        <v>114</v>
      </c>
      <c r="AK50" s="2" t="str">
        <f t="shared" si="12"/>
        <v>114</v>
      </c>
      <c r="AL50" s="4">
        <f t="shared" si="13"/>
        <v>1</v>
      </c>
      <c r="AM50" s="4">
        <f t="shared" si="4"/>
        <v>91</v>
      </c>
      <c r="AN50" s="4">
        <f t="shared" si="14"/>
        <v>1318129.705206</v>
      </c>
      <c r="AO50" s="4">
        <f t="shared" si="15"/>
        <v>14485</v>
      </c>
      <c r="AP50" s="4">
        <f t="shared" si="5"/>
        <v>0</v>
      </c>
      <c r="AQ50" s="4">
        <v>14485</v>
      </c>
      <c r="AS50" s="74"/>
      <c r="AT50" s="74"/>
      <c r="AX50" s="5">
        <f t="shared" si="16"/>
        <v>0</v>
      </c>
      <c r="AZ50" s="5">
        <f t="shared" si="17"/>
        <v>0</v>
      </c>
      <c r="BB50" s="5"/>
    </row>
    <row r="51" spans="1:54" s="4" customFormat="1">
      <c r="A51" s="326" t="str">
        <f t="shared" si="6"/>
        <v>413</v>
      </c>
      <c r="B51" s="2">
        <v>413114127</v>
      </c>
      <c r="C51" s="9" t="s">
        <v>1292</v>
      </c>
      <c r="D51" s="14">
        <f>'fnd enro'!D51</f>
        <v>0</v>
      </c>
      <c r="E51" s="14">
        <f>'fnd enro'!E51</f>
        <v>0</v>
      </c>
      <c r="F51" s="14">
        <f>'fnd enro'!F51</f>
        <v>0</v>
      </c>
      <c r="G51" s="14">
        <f>'fnd enro'!G51</f>
        <v>0</v>
      </c>
      <c r="H51" s="14">
        <f>'fnd enro'!H51</f>
        <v>0</v>
      </c>
      <c r="I51" s="14">
        <f>'fnd enro'!I51</f>
        <v>1</v>
      </c>
      <c r="J51" s="14">
        <f>'fnd enro'!J51</f>
        <v>0</v>
      </c>
      <c r="K51" s="15">
        <f>'fnd enro'!K51</f>
        <v>3.9300000000000002E-2</v>
      </c>
      <c r="L51" s="14">
        <f>'fnd enro'!L51</f>
        <v>0</v>
      </c>
      <c r="M51" s="14">
        <f>'fnd enro'!M51</f>
        <v>0</v>
      </c>
      <c r="N51" s="14">
        <f>'fnd enro'!N51</f>
        <v>0</v>
      </c>
      <c r="O51" s="14">
        <f>'fnd enro'!O51</f>
        <v>0</v>
      </c>
      <c r="P51" s="14">
        <f>'fnd enro'!P51</f>
        <v>0</v>
      </c>
      <c r="Q51" s="14">
        <f>'fnd enro'!R51</f>
        <v>1</v>
      </c>
      <c r="R51" s="15">
        <f t="shared" si="7"/>
        <v>1</v>
      </c>
      <c r="S51" s="14">
        <f>VALUE('fnd enro'!Q51)</f>
        <v>4</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570.33891299999993</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810.3</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5209.7030340000001</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945.98492600000009</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173.92018400000001</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877.32686000000001</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451.12</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607.66</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1220.4620190000001</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1698.5253299999999</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8"/>
        <v>12565.341266000001</v>
      </c>
      <c r="AH51" s="326">
        <f t="shared" si="9"/>
        <v>413114127</v>
      </c>
      <c r="AI51" s="4" t="str">
        <f t="shared" si="10"/>
        <v>413</v>
      </c>
      <c r="AJ51" s="2" t="str">
        <f t="shared" si="11"/>
        <v>114</v>
      </c>
      <c r="AK51" s="2" t="str">
        <f t="shared" si="12"/>
        <v>127</v>
      </c>
      <c r="AL51" s="4">
        <f t="shared" si="13"/>
        <v>1</v>
      </c>
      <c r="AM51" s="4">
        <f t="shared" si="4"/>
        <v>1</v>
      </c>
      <c r="AN51" s="4">
        <f t="shared" si="14"/>
        <v>12565.341266000001</v>
      </c>
      <c r="AO51" s="4">
        <f t="shared" si="15"/>
        <v>12565</v>
      </c>
      <c r="AP51" s="4">
        <f t="shared" si="5"/>
        <v>0</v>
      </c>
      <c r="AQ51" s="4">
        <v>12565</v>
      </c>
      <c r="AS51" s="74"/>
      <c r="AT51" s="74"/>
      <c r="AX51" s="5">
        <f t="shared" si="16"/>
        <v>0</v>
      </c>
      <c r="AZ51" s="5">
        <f t="shared" si="17"/>
        <v>0</v>
      </c>
      <c r="BB51" s="5"/>
    </row>
    <row r="52" spans="1:54" s="4" customFormat="1">
      <c r="A52" s="326" t="str">
        <f t="shared" si="6"/>
        <v>413</v>
      </c>
      <c r="B52" s="2">
        <v>413114210</v>
      </c>
      <c r="C52" s="9" t="s">
        <v>1292</v>
      </c>
      <c r="D52" s="14">
        <f>'fnd enro'!D52</f>
        <v>0</v>
      </c>
      <c r="E52" s="14">
        <f>'fnd enro'!E52</f>
        <v>0</v>
      </c>
      <c r="F52" s="14">
        <f>'fnd enro'!F52</f>
        <v>0</v>
      </c>
      <c r="G52" s="14">
        <f>'fnd enro'!G52</f>
        <v>0</v>
      </c>
      <c r="H52" s="14">
        <f>'fnd enro'!H52</f>
        <v>0</v>
      </c>
      <c r="I52" s="14">
        <f>'fnd enro'!I52</f>
        <v>2</v>
      </c>
      <c r="J52" s="14">
        <f>'fnd enro'!J52</f>
        <v>0</v>
      </c>
      <c r="K52" s="15">
        <f>'fnd enro'!K52</f>
        <v>7.8600000000000003E-2</v>
      </c>
      <c r="L52" s="14">
        <f>'fnd enro'!L52</f>
        <v>0</v>
      </c>
      <c r="M52" s="14">
        <f>'fnd enro'!M52</f>
        <v>0</v>
      </c>
      <c r="N52" s="14">
        <f>'fnd enro'!N52</f>
        <v>0</v>
      </c>
      <c r="O52" s="14">
        <f>'fnd enro'!O52</f>
        <v>0</v>
      </c>
      <c r="P52" s="14">
        <f>'fnd enro'!P52</f>
        <v>0</v>
      </c>
      <c r="Q52" s="14">
        <f>'fnd enro'!R52</f>
        <v>2</v>
      </c>
      <c r="R52" s="15">
        <f t="shared" si="7"/>
        <v>1</v>
      </c>
      <c r="S52" s="14">
        <f>VALUE('fnd enro'!Q52)</f>
        <v>6</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1140.6778259999999</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1620.6</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10419.406068</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1891.9698520000002</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347.84036800000001</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1754.65372</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902.24</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1215.32</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2440.9240380000001</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3397.0506599999999</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8"/>
        <v>25130.682532000003</v>
      </c>
      <c r="AH52" s="326">
        <f t="shared" si="9"/>
        <v>413114210</v>
      </c>
      <c r="AI52" s="4" t="str">
        <f t="shared" si="10"/>
        <v>413</v>
      </c>
      <c r="AJ52" s="2" t="str">
        <f t="shared" si="11"/>
        <v>114</v>
      </c>
      <c r="AK52" s="2" t="str">
        <f t="shared" si="12"/>
        <v>210</v>
      </c>
      <c r="AL52" s="4">
        <f t="shared" si="13"/>
        <v>1</v>
      </c>
      <c r="AM52" s="4">
        <f t="shared" si="4"/>
        <v>2</v>
      </c>
      <c r="AN52" s="4">
        <f t="shared" si="14"/>
        <v>25130.682532000003</v>
      </c>
      <c r="AO52" s="4">
        <f t="shared" si="15"/>
        <v>12565</v>
      </c>
      <c r="AP52" s="4">
        <f t="shared" si="5"/>
        <v>0</v>
      </c>
      <c r="AQ52" s="4">
        <v>12565</v>
      </c>
      <c r="AS52" s="74"/>
      <c r="AT52" s="74"/>
      <c r="AX52" s="5">
        <f t="shared" si="16"/>
        <v>0</v>
      </c>
      <c r="AZ52" s="5">
        <f t="shared" si="17"/>
        <v>0</v>
      </c>
      <c r="BB52" s="5"/>
    </row>
    <row r="53" spans="1:54" s="4" customFormat="1">
      <c r="A53" s="326" t="str">
        <f t="shared" si="6"/>
        <v>413</v>
      </c>
      <c r="B53" s="2">
        <v>413114253</v>
      </c>
      <c r="C53" s="9" t="s">
        <v>1292</v>
      </c>
      <c r="D53" s="14">
        <f>'fnd enro'!D53</f>
        <v>0</v>
      </c>
      <c r="E53" s="14">
        <f>'fnd enro'!E53</f>
        <v>0</v>
      </c>
      <c r="F53" s="14">
        <f>'fnd enro'!F53</f>
        <v>0</v>
      </c>
      <c r="G53" s="14">
        <f>'fnd enro'!G53</f>
        <v>0</v>
      </c>
      <c r="H53" s="14">
        <f>'fnd enro'!H53</f>
        <v>0</v>
      </c>
      <c r="I53" s="14">
        <f>'fnd enro'!I53</f>
        <v>1</v>
      </c>
      <c r="J53" s="14">
        <f>'fnd enro'!J53</f>
        <v>0</v>
      </c>
      <c r="K53" s="15">
        <f>'fnd enro'!K53</f>
        <v>3.9300000000000002E-2</v>
      </c>
      <c r="L53" s="14">
        <f>'fnd enro'!L53</f>
        <v>0</v>
      </c>
      <c r="M53" s="14">
        <f>'fnd enro'!M53</f>
        <v>0</v>
      </c>
      <c r="N53" s="14">
        <f>'fnd enro'!N53</f>
        <v>0</v>
      </c>
      <c r="O53" s="14">
        <f>'fnd enro'!O53</f>
        <v>0</v>
      </c>
      <c r="P53" s="14">
        <f>'fnd enro'!P53</f>
        <v>0</v>
      </c>
      <c r="Q53" s="14">
        <f>'fnd enro'!R53</f>
        <v>1</v>
      </c>
      <c r="R53" s="15">
        <f t="shared" si="7"/>
        <v>1</v>
      </c>
      <c r="S53" s="14">
        <f>VALUE('fnd enro'!Q53)</f>
        <v>10</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570.33891299999993</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810.3</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5209.7030340000001</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945.98492600000009</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173.92018400000001</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877.32686000000001</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451.12</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607.66</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1220.4620190000001</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1698.5253299999999</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8"/>
        <v>12565.341266000001</v>
      </c>
      <c r="AH53" s="326">
        <f t="shared" si="9"/>
        <v>413114253</v>
      </c>
      <c r="AI53" s="4" t="str">
        <f t="shared" si="10"/>
        <v>413</v>
      </c>
      <c r="AJ53" s="2" t="str">
        <f t="shared" si="11"/>
        <v>114</v>
      </c>
      <c r="AK53" s="2" t="str">
        <f t="shared" si="12"/>
        <v>253</v>
      </c>
      <c r="AL53" s="4">
        <f t="shared" si="13"/>
        <v>1</v>
      </c>
      <c r="AM53" s="4">
        <f t="shared" si="4"/>
        <v>1</v>
      </c>
      <c r="AN53" s="4">
        <f t="shared" si="14"/>
        <v>12565.341266000001</v>
      </c>
      <c r="AO53" s="4">
        <f t="shared" si="15"/>
        <v>12565</v>
      </c>
      <c r="AP53" s="4">
        <f t="shared" si="5"/>
        <v>0</v>
      </c>
      <c r="AQ53" s="4">
        <v>12565</v>
      </c>
      <c r="AS53" s="74"/>
      <c r="AT53" s="74"/>
      <c r="AX53" s="5">
        <f t="shared" si="16"/>
        <v>0</v>
      </c>
      <c r="AZ53" s="5">
        <f t="shared" si="17"/>
        <v>0</v>
      </c>
      <c r="BB53" s="5"/>
    </row>
    <row r="54" spans="1:54" s="4" customFormat="1">
      <c r="A54" s="326" t="str">
        <f t="shared" si="6"/>
        <v>413</v>
      </c>
      <c r="B54" s="2">
        <v>413114312</v>
      </c>
      <c r="C54" s="9" t="s">
        <v>1292</v>
      </c>
      <c r="D54" s="14">
        <f>'fnd enro'!D54</f>
        <v>0</v>
      </c>
      <c r="E54" s="14">
        <f>'fnd enro'!E54</f>
        <v>0</v>
      </c>
      <c r="F54" s="14">
        <f>'fnd enro'!F54</f>
        <v>0</v>
      </c>
      <c r="G54" s="14">
        <f>'fnd enro'!G54</f>
        <v>0</v>
      </c>
      <c r="H54" s="14">
        <f>'fnd enro'!H54</f>
        <v>1</v>
      </c>
      <c r="I54" s="14">
        <f>'fnd enro'!I54</f>
        <v>1</v>
      </c>
      <c r="J54" s="14">
        <f>'fnd enro'!J54</f>
        <v>0</v>
      </c>
      <c r="K54" s="15">
        <f>'fnd enro'!K54</f>
        <v>7.8600000000000003E-2</v>
      </c>
      <c r="L54" s="14">
        <f>'fnd enro'!L54</f>
        <v>0</v>
      </c>
      <c r="M54" s="14">
        <f>'fnd enro'!M54</f>
        <v>0</v>
      </c>
      <c r="N54" s="14">
        <f>'fnd enro'!N54</f>
        <v>0</v>
      </c>
      <c r="O54" s="14">
        <f>'fnd enro'!O54</f>
        <v>0</v>
      </c>
      <c r="P54" s="14">
        <f>'fnd enro'!P54</f>
        <v>0</v>
      </c>
      <c r="Q54" s="14">
        <f>'fnd enro'!R54</f>
        <v>2</v>
      </c>
      <c r="R54" s="15">
        <f t="shared" si="7"/>
        <v>1</v>
      </c>
      <c r="S54" s="14">
        <f>VALUE('fnd enro'!Q54)</f>
        <v>8</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1140.6778259999999</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1620.6</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8880.8160680000001</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2006.879852</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352.670368</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1432.0037200000002</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859.51</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871.18</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2474.9140380000003</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3590.3806599999998</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8"/>
        <v>23229.632531999996</v>
      </c>
      <c r="AH54" s="326">
        <f t="shared" si="9"/>
        <v>413114312</v>
      </c>
      <c r="AI54" s="4" t="str">
        <f t="shared" si="10"/>
        <v>413</v>
      </c>
      <c r="AJ54" s="2" t="str">
        <f t="shared" si="11"/>
        <v>114</v>
      </c>
      <c r="AK54" s="2" t="str">
        <f t="shared" si="12"/>
        <v>312</v>
      </c>
      <c r="AL54" s="4">
        <f t="shared" si="13"/>
        <v>1</v>
      </c>
      <c r="AM54" s="4">
        <f t="shared" si="4"/>
        <v>2</v>
      </c>
      <c r="AN54" s="4">
        <f t="shared" si="14"/>
        <v>23229.632531999996</v>
      </c>
      <c r="AO54" s="4">
        <f t="shared" si="15"/>
        <v>11615</v>
      </c>
      <c r="AP54" s="4">
        <f t="shared" si="5"/>
        <v>0</v>
      </c>
      <c r="AQ54" s="4">
        <v>11615</v>
      </c>
      <c r="AS54" s="74"/>
      <c r="AT54" s="74"/>
      <c r="AX54" s="5">
        <f t="shared" si="16"/>
        <v>0</v>
      </c>
      <c r="AZ54" s="5">
        <f t="shared" si="17"/>
        <v>0</v>
      </c>
      <c r="BB54" s="5"/>
    </row>
    <row r="55" spans="1:54" s="4" customFormat="1">
      <c r="A55" s="326" t="str">
        <f t="shared" si="6"/>
        <v>413</v>
      </c>
      <c r="B55" s="2">
        <v>413114605</v>
      </c>
      <c r="C55" s="9" t="s">
        <v>1292</v>
      </c>
      <c r="D55" s="14">
        <f>'fnd enro'!D55</f>
        <v>0</v>
      </c>
      <c r="E55" s="14">
        <f>'fnd enro'!E55</f>
        <v>0</v>
      </c>
      <c r="F55" s="14">
        <f>'fnd enro'!F55</f>
        <v>0</v>
      </c>
      <c r="G55" s="14">
        <f>'fnd enro'!G55</f>
        <v>0</v>
      </c>
      <c r="H55" s="14">
        <f>'fnd enro'!H55</f>
        <v>1</v>
      </c>
      <c r="I55" s="14">
        <f>'fnd enro'!I55</f>
        <v>0</v>
      </c>
      <c r="J55" s="14">
        <f>'fnd enro'!J55</f>
        <v>0</v>
      </c>
      <c r="K55" s="15">
        <f>'fnd enro'!K55</f>
        <v>3.9300000000000002E-2</v>
      </c>
      <c r="L55" s="14">
        <f>'fnd enro'!L55</f>
        <v>0</v>
      </c>
      <c r="M55" s="14">
        <f>'fnd enro'!M55</f>
        <v>0</v>
      </c>
      <c r="N55" s="14">
        <f>'fnd enro'!N55</f>
        <v>0</v>
      </c>
      <c r="O55" s="14">
        <f>'fnd enro'!O55</f>
        <v>0</v>
      </c>
      <c r="P55" s="14">
        <f>'fnd enro'!P55</f>
        <v>1</v>
      </c>
      <c r="Q55" s="14">
        <f>'fnd enro'!R55</f>
        <v>1</v>
      </c>
      <c r="R55" s="15">
        <f t="shared" si="7"/>
        <v>1</v>
      </c>
      <c r="S55" s="14">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643.07891299999994</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1154.97</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7035.7330339999999</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1060.8949259999999</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341.98018400000001</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579.70686000000001</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544.63</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971.48</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1254.4520190000001</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2467.1553299999996</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8"/>
        <v>16054.081265999999</v>
      </c>
      <c r="AH55" s="326">
        <f t="shared" si="9"/>
        <v>413114605</v>
      </c>
      <c r="AI55" s="4" t="str">
        <f t="shared" si="10"/>
        <v>413</v>
      </c>
      <c r="AJ55" s="2" t="str">
        <f t="shared" si="11"/>
        <v>114</v>
      </c>
      <c r="AK55" s="2" t="str">
        <f t="shared" si="12"/>
        <v>605</v>
      </c>
      <c r="AL55" s="4">
        <f t="shared" si="13"/>
        <v>1</v>
      </c>
      <c r="AM55" s="4">
        <f t="shared" si="4"/>
        <v>1</v>
      </c>
      <c r="AN55" s="4">
        <f t="shared" si="14"/>
        <v>16054.081265999999</v>
      </c>
      <c r="AO55" s="4">
        <f t="shared" si="15"/>
        <v>16054</v>
      </c>
      <c r="AP55" s="4">
        <f t="shared" si="5"/>
        <v>0</v>
      </c>
      <c r="AQ55" s="4">
        <v>16054</v>
      </c>
      <c r="AS55" s="74"/>
      <c r="AT55" s="74"/>
      <c r="AX55" s="5">
        <f t="shared" si="16"/>
        <v>0</v>
      </c>
      <c r="AZ55" s="5">
        <f t="shared" si="17"/>
        <v>0</v>
      </c>
      <c r="BB55" s="5"/>
    </row>
    <row r="56" spans="1:54" s="4" customFormat="1">
      <c r="A56" s="326" t="str">
        <f t="shared" si="6"/>
        <v>413</v>
      </c>
      <c r="B56" s="2">
        <v>413114618</v>
      </c>
      <c r="C56" s="9" t="s">
        <v>1292</v>
      </c>
      <c r="D56" s="14">
        <f>'fnd enro'!D56</f>
        <v>0</v>
      </c>
      <c r="E56" s="14">
        <f>'fnd enro'!E56</f>
        <v>0</v>
      </c>
      <c r="F56" s="14">
        <f>'fnd enro'!F56</f>
        <v>0</v>
      </c>
      <c r="G56" s="14">
        <f>'fnd enro'!G56</f>
        <v>0</v>
      </c>
      <c r="H56" s="14">
        <f>'fnd enro'!H56</f>
        <v>0</v>
      </c>
      <c r="I56" s="14">
        <f>'fnd enro'!I56</f>
        <v>1</v>
      </c>
      <c r="J56" s="14">
        <f>'fnd enro'!J56</f>
        <v>0</v>
      </c>
      <c r="K56" s="15">
        <f>'fnd enro'!K56</f>
        <v>3.9300000000000002E-2</v>
      </c>
      <c r="L56" s="14">
        <f>'fnd enro'!L56</f>
        <v>0</v>
      </c>
      <c r="M56" s="14">
        <f>'fnd enro'!M56</f>
        <v>0</v>
      </c>
      <c r="N56" s="14">
        <f>'fnd enro'!N56</f>
        <v>0</v>
      </c>
      <c r="O56" s="14">
        <f>'fnd enro'!O56</f>
        <v>0</v>
      </c>
      <c r="P56" s="14">
        <f>'fnd enro'!P56</f>
        <v>0</v>
      </c>
      <c r="Q56" s="14">
        <f>'fnd enro'!R56</f>
        <v>1</v>
      </c>
      <c r="R56" s="15">
        <f t="shared" si="7"/>
        <v>1</v>
      </c>
      <c r="S56" s="14">
        <f>VALUE('fnd enro'!Q56)</f>
        <v>8</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570.33891299999993</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810.3</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5209.7030340000001</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945.98492600000009</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173.92018400000001</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877.32686000000001</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451.12</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607.66</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1220.4620190000001</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1698.5253299999999</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8"/>
        <v>12565.341266000001</v>
      </c>
      <c r="AH56" s="326">
        <f t="shared" si="9"/>
        <v>413114618</v>
      </c>
      <c r="AI56" s="4" t="str">
        <f t="shared" si="10"/>
        <v>413</v>
      </c>
      <c r="AJ56" s="2" t="str">
        <f t="shared" si="11"/>
        <v>114</v>
      </c>
      <c r="AK56" s="2" t="str">
        <f t="shared" si="12"/>
        <v>618</v>
      </c>
      <c r="AL56" s="4">
        <f t="shared" si="13"/>
        <v>1</v>
      </c>
      <c r="AM56" s="4">
        <f t="shared" si="4"/>
        <v>1</v>
      </c>
      <c r="AN56" s="4">
        <f t="shared" si="14"/>
        <v>12565.341266000001</v>
      </c>
      <c r="AO56" s="4">
        <f t="shared" si="15"/>
        <v>12565</v>
      </c>
      <c r="AP56" s="4">
        <f t="shared" si="5"/>
        <v>0</v>
      </c>
      <c r="AQ56" s="4">
        <v>12565</v>
      </c>
      <c r="AS56" s="74"/>
      <c r="AT56" s="74"/>
      <c r="AX56" s="5">
        <f t="shared" si="16"/>
        <v>0</v>
      </c>
      <c r="AZ56" s="5">
        <f t="shared" si="17"/>
        <v>0</v>
      </c>
      <c r="BB56" s="5"/>
    </row>
    <row r="57" spans="1:54" s="4" customFormat="1">
      <c r="A57" s="326" t="str">
        <f t="shared" si="6"/>
        <v>413</v>
      </c>
      <c r="B57" s="2">
        <v>413114670</v>
      </c>
      <c r="C57" s="9" t="s">
        <v>1292</v>
      </c>
      <c r="D57" s="14">
        <f>'fnd enro'!D57</f>
        <v>0</v>
      </c>
      <c r="E57" s="14">
        <f>'fnd enro'!E57</f>
        <v>0</v>
      </c>
      <c r="F57" s="14">
        <f>'fnd enro'!F57</f>
        <v>0</v>
      </c>
      <c r="G57" s="14">
        <f>'fnd enro'!G57</f>
        <v>0</v>
      </c>
      <c r="H57" s="14">
        <f>'fnd enro'!H57</f>
        <v>3</v>
      </c>
      <c r="I57" s="14">
        <f>'fnd enro'!I57</f>
        <v>13</v>
      </c>
      <c r="J57" s="14">
        <f>'fnd enro'!J57</f>
        <v>0</v>
      </c>
      <c r="K57" s="15">
        <f>'fnd enro'!K57</f>
        <v>0.62880000000000003</v>
      </c>
      <c r="L57" s="14">
        <f>'fnd enro'!L57</f>
        <v>0</v>
      </c>
      <c r="M57" s="14">
        <f>'fnd enro'!M57</f>
        <v>0</v>
      </c>
      <c r="N57" s="14">
        <f>'fnd enro'!N57</f>
        <v>0</v>
      </c>
      <c r="O57" s="14">
        <f>'fnd enro'!O57</f>
        <v>0</v>
      </c>
      <c r="P57" s="14">
        <f>'fnd enro'!P57</f>
        <v>4</v>
      </c>
      <c r="Q57" s="14">
        <f>'fnd enro'!R57</f>
        <v>16</v>
      </c>
      <c r="R57" s="15">
        <f t="shared" si="7"/>
        <v>1</v>
      </c>
      <c r="S57" s="14">
        <f>VALUE('fnd enro'!Q57)</f>
        <v>6</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9416.3826079999981</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14343.48</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92197.958544000008</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15480.488816000001</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3450.132944</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13169.39976</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7634.6900000000005</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11521.98</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19629.362304000002</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30057.595280000005</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8"/>
        <v>216901.47025600006</v>
      </c>
      <c r="AH57" s="326">
        <f t="shared" si="9"/>
        <v>413114670</v>
      </c>
      <c r="AI57" s="4" t="str">
        <f t="shared" si="10"/>
        <v>413</v>
      </c>
      <c r="AJ57" s="2" t="str">
        <f t="shared" si="11"/>
        <v>114</v>
      </c>
      <c r="AK57" s="2" t="str">
        <f t="shared" si="12"/>
        <v>670</v>
      </c>
      <c r="AL57" s="4">
        <f t="shared" si="13"/>
        <v>1</v>
      </c>
      <c r="AM57" s="4">
        <f t="shared" si="4"/>
        <v>16</v>
      </c>
      <c r="AN57" s="4">
        <f t="shared" si="14"/>
        <v>216901.47025600006</v>
      </c>
      <c r="AO57" s="4">
        <f t="shared" si="15"/>
        <v>13556</v>
      </c>
      <c r="AP57" s="4">
        <f t="shared" si="5"/>
        <v>0</v>
      </c>
      <c r="AQ57" s="4">
        <v>13556</v>
      </c>
      <c r="AS57" s="74"/>
      <c r="AT57" s="74"/>
      <c r="AX57" s="5">
        <f t="shared" si="16"/>
        <v>0</v>
      </c>
      <c r="AZ57" s="5">
        <f t="shared" si="17"/>
        <v>0</v>
      </c>
      <c r="BB57" s="5"/>
    </row>
    <row r="58" spans="1:54" s="4" customFormat="1">
      <c r="A58" s="326" t="str">
        <f t="shared" si="6"/>
        <v>413</v>
      </c>
      <c r="B58" s="2">
        <v>413114674</v>
      </c>
      <c r="C58" s="9" t="s">
        <v>1292</v>
      </c>
      <c r="D58" s="14">
        <f>'fnd enro'!D58</f>
        <v>0</v>
      </c>
      <c r="E58" s="14">
        <f>'fnd enro'!E58</f>
        <v>0</v>
      </c>
      <c r="F58" s="14">
        <f>'fnd enro'!F58</f>
        <v>0</v>
      </c>
      <c r="G58" s="14">
        <f>'fnd enro'!G58</f>
        <v>0</v>
      </c>
      <c r="H58" s="14">
        <f>'fnd enro'!H58</f>
        <v>12</v>
      </c>
      <c r="I58" s="14">
        <f>'fnd enro'!I58</f>
        <v>29</v>
      </c>
      <c r="J58" s="14">
        <f>'fnd enro'!J58</f>
        <v>0</v>
      </c>
      <c r="K58" s="15">
        <f>'fnd enro'!K58</f>
        <v>1.6113</v>
      </c>
      <c r="L58" s="14">
        <f>'fnd enro'!L58</f>
        <v>0</v>
      </c>
      <c r="M58" s="14">
        <f>'fnd enro'!M58</f>
        <v>0</v>
      </c>
      <c r="N58" s="14">
        <f>'fnd enro'!N58</f>
        <v>0</v>
      </c>
      <c r="O58" s="14">
        <f>'fnd enro'!O58</f>
        <v>0</v>
      </c>
      <c r="P58" s="14">
        <f>'fnd enro'!P58</f>
        <v>19</v>
      </c>
      <c r="Q58" s="14">
        <f>'fnd enro'!R58</f>
        <v>41</v>
      </c>
      <c r="R58" s="15">
        <f t="shared" si="7"/>
        <v>1</v>
      </c>
      <c r="S58" s="14">
        <f>VALUE('fnd enro'!Q58)</f>
        <v>10</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25220.815432999996</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41926.199999999997</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280101.41439399996</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40164.301965999999</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11310.737544</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32730.541259999998</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21423.68</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38662.429999999993</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50446.822779000002</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86487.658530000001</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8"/>
        <v>628474.60190599994</v>
      </c>
      <c r="AH58" s="326">
        <f t="shared" si="9"/>
        <v>413114674</v>
      </c>
      <c r="AI58" s="4" t="str">
        <f t="shared" si="10"/>
        <v>413</v>
      </c>
      <c r="AJ58" s="2" t="str">
        <f t="shared" si="11"/>
        <v>114</v>
      </c>
      <c r="AK58" s="2" t="str">
        <f t="shared" si="12"/>
        <v>674</v>
      </c>
      <c r="AL58" s="4">
        <f t="shared" si="13"/>
        <v>1</v>
      </c>
      <c r="AM58" s="4">
        <f t="shared" si="4"/>
        <v>41</v>
      </c>
      <c r="AN58" s="4">
        <f t="shared" si="14"/>
        <v>628474.60190599994</v>
      </c>
      <c r="AO58" s="4">
        <f t="shared" si="15"/>
        <v>15329</v>
      </c>
      <c r="AP58" s="4">
        <f t="shared" si="5"/>
        <v>0</v>
      </c>
      <c r="AQ58" s="4">
        <v>15329</v>
      </c>
      <c r="AS58" s="74"/>
      <c r="AT58" s="74"/>
      <c r="AX58" s="5">
        <f t="shared" si="16"/>
        <v>0</v>
      </c>
      <c r="AZ58" s="5">
        <f t="shared" si="17"/>
        <v>0</v>
      </c>
      <c r="BB58" s="5"/>
    </row>
    <row r="59" spans="1:54" s="4" customFormat="1">
      <c r="A59" s="326" t="str">
        <f t="shared" si="6"/>
        <v>413</v>
      </c>
      <c r="B59" s="2">
        <v>413114717</v>
      </c>
      <c r="C59" s="9" t="s">
        <v>1292</v>
      </c>
      <c r="D59" s="14">
        <f>'fnd enro'!D59</f>
        <v>0</v>
      </c>
      <c r="E59" s="14">
        <f>'fnd enro'!E59</f>
        <v>0</v>
      </c>
      <c r="F59" s="14">
        <f>'fnd enro'!F59</f>
        <v>0</v>
      </c>
      <c r="G59" s="14">
        <f>'fnd enro'!G59</f>
        <v>0</v>
      </c>
      <c r="H59" s="14">
        <f>'fnd enro'!H59</f>
        <v>7</v>
      </c>
      <c r="I59" s="14">
        <f>'fnd enro'!I59</f>
        <v>14</v>
      </c>
      <c r="J59" s="14">
        <f>'fnd enro'!J59</f>
        <v>0</v>
      </c>
      <c r="K59" s="15">
        <f>'fnd enro'!K59</f>
        <v>0.82530000000000003</v>
      </c>
      <c r="L59" s="14">
        <f>'fnd enro'!L59</f>
        <v>0</v>
      </c>
      <c r="M59" s="14">
        <f>'fnd enro'!M59</f>
        <v>0</v>
      </c>
      <c r="N59" s="14">
        <f>'fnd enro'!N59</f>
        <v>0</v>
      </c>
      <c r="O59" s="14">
        <f>'fnd enro'!O59</f>
        <v>0</v>
      </c>
      <c r="P59" s="14">
        <f>'fnd enro'!P59</f>
        <v>12</v>
      </c>
      <c r="Q59" s="14">
        <f>'fnd enro'!R59</f>
        <v>21</v>
      </c>
      <c r="R59" s="15">
        <f t="shared" si="7"/>
        <v>1</v>
      </c>
      <c r="S59" s="14">
        <f>VALUE('fnd enro'!Q59)</f>
        <v>9</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13065.517172999998</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22173.18</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148974.83371400001</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20670.053445999998</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6128.373864000001</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16539.594059999999</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11212.85</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20944.400000000001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25867.632398999998</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45629.941930000001</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8"/>
        <v>331206.37658599997</v>
      </c>
      <c r="AH59" s="326">
        <f t="shared" si="9"/>
        <v>413114717</v>
      </c>
      <c r="AI59" s="4" t="str">
        <f t="shared" si="10"/>
        <v>413</v>
      </c>
      <c r="AJ59" s="2" t="str">
        <f t="shared" si="11"/>
        <v>114</v>
      </c>
      <c r="AK59" s="2" t="str">
        <f t="shared" si="12"/>
        <v>717</v>
      </c>
      <c r="AL59" s="4">
        <f t="shared" si="13"/>
        <v>1</v>
      </c>
      <c r="AM59" s="4">
        <f t="shared" si="4"/>
        <v>21</v>
      </c>
      <c r="AN59" s="4">
        <f t="shared" si="14"/>
        <v>331206.37658599997</v>
      </c>
      <c r="AO59" s="4">
        <f t="shared" si="15"/>
        <v>15772</v>
      </c>
      <c r="AP59" s="4">
        <f t="shared" si="5"/>
        <v>0</v>
      </c>
      <c r="AQ59" s="4">
        <v>15772</v>
      </c>
      <c r="AS59" s="74"/>
      <c r="AT59" s="74"/>
      <c r="AX59" s="5">
        <f t="shared" si="16"/>
        <v>0</v>
      </c>
      <c r="AZ59" s="5">
        <f t="shared" si="17"/>
        <v>0</v>
      </c>
      <c r="BB59" s="5"/>
    </row>
    <row r="60" spans="1:54" s="4" customFormat="1">
      <c r="A60" s="326" t="str">
        <f t="shared" si="6"/>
        <v>413</v>
      </c>
      <c r="B60" s="2">
        <v>413114750</v>
      </c>
      <c r="C60" s="9" t="s">
        <v>1292</v>
      </c>
      <c r="D60" s="14">
        <f>'fnd enro'!D60</f>
        <v>0</v>
      </c>
      <c r="E60" s="14">
        <f>'fnd enro'!E60</f>
        <v>0</v>
      </c>
      <c r="F60" s="14">
        <f>'fnd enro'!F60</f>
        <v>0</v>
      </c>
      <c r="G60" s="14">
        <f>'fnd enro'!G60</f>
        <v>0</v>
      </c>
      <c r="H60" s="14">
        <f>'fnd enro'!H60</f>
        <v>4</v>
      </c>
      <c r="I60" s="14">
        <f>'fnd enro'!I60</f>
        <v>14</v>
      </c>
      <c r="J60" s="14">
        <f>'fnd enro'!J60</f>
        <v>0</v>
      </c>
      <c r="K60" s="15">
        <f>'fnd enro'!K60</f>
        <v>0.70740000000000003</v>
      </c>
      <c r="L60" s="14">
        <f>'fnd enro'!L60</f>
        <v>0</v>
      </c>
      <c r="M60" s="14">
        <f>'fnd enro'!M60</f>
        <v>0</v>
      </c>
      <c r="N60" s="14">
        <f>'fnd enro'!N60</f>
        <v>0</v>
      </c>
      <c r="O60" s="14">
        <f>'fnd enro'!O60</f>
        <v>0</v>
      </c>
      <c r="P60" s="14">
        <f>'fnd enro'!P60</f>
        <v>8</v>
      </c>
      <c r="Q60" s="14">
        <f>'fnd enro'!R60</f>
        <v>18</v>
      </c>
      <c r="R60" s="15">
        <f t="shared" si="7"/>
        <v>1</v>
      </c>
      <c r="S60" s="14">
        <f>VALUE('fnd enro'!Q60)</f>
        <v>7</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10895.940434</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17569.559999999998</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116751.81461199999</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17487.368668000003</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4563.1633120000006</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14717.923479999998</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9128.84</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15691</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22104.276342000001</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36327.81594</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8"/>
        <v>265237.702788</v>
      </c>
      <c r="AH60" s="326">
        <f t="shared" si="9"/>
        <v>413114750</v>
      </c>
      <c r="AI60" s="4" t="str">
        <f t="shared" si="10"/>
        <v>413</v>
      </c>
      <c r="AJ60" s="2" t="str">
        <f t="shared" si="11"/>
        <v>114</v>
      </c>
      <c r="AK60" s="2" t="str">
        <f t="shared" si="12"/>
        <v>750</v>
      </c>
      <c r="AL60" s="4">
        <f t="shared" si="13"/>
        <v>1</v>
      </c>
      <c r="AM60" s="4">
        <f t="shared" si="4"/>
        <v>18</v>
      </c>
      <c r="AN60" s="4">
        <f t="shared" si="14"/>
        <v>265237.702788</v>
      </c>
      <c r="AO60" s="4">
        <f t="shared" si="15"/>
        <v>14735</v>
      </c>
      <c r="AP60" s="4">
        <f t="shared" si="5"/>
        <v>0</v>
      </c>
      <c r="AQ60" s="4">
        <v>14735</v>
      </c>
      <c r="AS60" s="74"/>
      <c r="AT60" s="74"/>
      <c r="AX60" s="5">
        <f t="shared" si="16"/>
        <v>0</v>
      </c>
      <c r="AZ60" s="5">
        <f t="shared" si="17"/>
        <v>0</v>
      </c>
      <c r="BB60" s="5"/>
    </row>
    <row r="61" spans="1:54" s="4" customFormat="1">
      <c r="A61" s="326" t="str">
        <f t="shared" si="6"/>
        <v>413</v>
      </c>
      <c r="B61" s="2">
        <v>413114755</v>
      </c>
      <c r="C61" s="9" t="s">
        <v>1292</v>
      </c>
      <c r="D61" s="14">
        <f>'fnd enro'!D61</f>
        <v>0</v>
      </c>
      <c r="E61" s="14">
        <f>'fnd enro'!E61</f>
        <v>0</v>
      </c>
      <c r="F61" s="14">
        <f>'fnd enro'!F61</f>
        <v>0</v>
      </c>
      <c r="G61" s="14">
        <f>'fnd enro'!G61</f>
        <v>0</v>
      </c>
      <c r="H61" s="14">
        <f>'fnd enro'!H61</f>
        <v>9</v>
      </c>
      <c r="I61" s="14">
        <f>'fnd enro'!I61</f>
        <v>9</v>
      </c>
      <c r="J61" s="14">
        <f>'fnd enro'!J61</f>
        <v>0</v>
      </c>
      <c r="K61" s="15">
        <f>'fnd enro'!K61</f>
        <v>0.70740000000000003</v>
      </c>
      <c r="L61" s="14">
        <f>'fnd enro'!L61</f>
        <v>0</v>
      </c>
      <c r="M61" s="14">
        <f>'fnd enro'!M61</f>
        <v>0</v>
      </c>
      <c r="N61" s="14">
        <f>'fnd enro'!N61</f>
        <v>0</v>
      </c>
      <c r="O61" s="14">
        <f>'fnd enro'!O61</f>
        <v>0</v>
      </c>
      <c r="P61" s="14">
        <f>'fnd enro'!P61</f>
        <v>4</v>
      </c>
      <c r="Q61" s="14">
        <f>'fnd enro'!R61</f>
        <v>18</v>
      </c>
      <c r="R61" s="15">
        <f t="shared" si="7"/>
        <v>1</v>
      </c>
      <c r="S61" s="14">
        <f>VALUE('fnd enro'!Q61)</f>
        <v>10</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10652.820433999999</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16417.8</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97815.064612000002</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18061.918668000002</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4041.8333119999998</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13021.073479999999</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8459.91</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11604.419999999998</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22274.226342000002</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35371.985939999999</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8"/>
        <v>237721.05278799997</v>
      </c>
      <c r="AH61" s="326">
        <f t="shared" si="9"/>
        <v>413114755</v>
      </c>
      <c r="AI61" s="4" t="str">
        <f t="shared" si="10"/>
        <v>413</v>
      </c>
      <c r="AJ61" s="2" t="str">
        <f t="shared" si="11"/>
        <v>114</v>
      </c>
      <c r="AK61" s="2" t="str">
        <f t="shared" si="12"/>
        <v>755</v>
      </c>
      <c r="AL61" s="4">
        <f t="shared" si="13"/>
        <v>1</v>
      </c>
      <c r="AM61" s="4">
        <f t="shared" si="4"/>
        <v>18</v>
      </c>
      <c r="AN61" s="4">
        <f t="shared" si="14"/>
        <v>237721.05278799997</v>
      </c>
      <c r="AO61" s="4">
        <f t="shared" si="15"/>
        <v>13207</v>
      </c>
      <c r="AP61" s="4">
        <f t="shared" si="5"/>
        <v>0</v>
      </c>
      <c r="AQ61" s="4">
        <v>13207</v>
      </c>
      <c r="AS61" s="74"/>
      <c r="AT61" s="74"/>
      <c r="AX61" s="5">
        <f t="shared" si="16"/>
        <v>0</v>
      </c>
      <c r="AZ61" s="5">
        <f t="shared" si="17"/>
        <v>0</v>
      </c>
      <c r="BB61" s="5"/>
    </row>
    <row r="62" spans="1:54" s="4" customFormat="1">
      <c r="A62" s="326" t="str">
        <f t="shared" si="6"/>
        <v>414</v>
      </c>
      <c r="B62" s="2">
        <v>414603063</v>
      </c>
      <c r="C62" s="9" t="s">
        <v>1293</v>
      </c>
      <c r="D62" s="14">
        <f>'fnd enro'!D62</f>
        <v>0</v>
      </c>
      <c r="E62" s="14">
        <f>'fnd enro'!E62</f>
        <v>0</v>
      </c>
      <c r="F62" s="14">
        <f>'fnd enro'!F62</f>
        <v>0</v>
      </c>
      <c r="G62" s="14">
        <f>'fnd enro'!G62</f>
        <v>0</v>
      </c>
      <c r="H62" s="14">
        <f>'fnd enro'!H62</f>
        <v>0</v>
      </c>
      <c r="I62" s="14">
        <f>'fnd enro'!I62</f>
        <v>3</v>
      </c>
      <c r="J62" s="14">
        <f>'fnd enro'!J62</f>
        <v>0</v>
      </c>
      <c r="K62" s="15">
        <f>'fnd enro'!K62</f>
        <v>0.1179</v>
      </c>
      <c r="L62" s="14">
        <f>'fnd enro'!L62</f>
        <v>0</v>
      </c>
      <c r="M62" s="14">
        <f>'fnd enro'!M62</f>
        <v>0</v>
      </c>
      <c r="N62" s="14">
        <f>'fnd enro'!N62</f>
        <v>0</v>
      </c>
      <c r="O62" s="14">
        <f>'fnd enro'!O62</f>
        <v>0</v>
      </c>
      <c r="P62" s="14">
        <f>'fnd enro'!P62</f>
        <v>1</v>
      </c>
      <c r="Q62" s="14">
        <f>'fnd enro'!R62</f>
        <v>3</v>
      </c>
      <c r="R62" s="15">
        <f t="shared" si="7"/>
        <v>1</v>
      </c>
      <c r="S62" s="14">
        <f>VALUE('fnd enro'!Q62)</f>
        <v>8</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1795.7367389999997</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2832.2799999999997</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19547.379101999999</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2837.9547780000003</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711.85055200000011</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2661.13058</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1512.0200000000002</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2647.4300000000003</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3661.3860570000002</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5765.5359900000003</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8"/>
        <v>43972.703798000002</v>
      </c>
      <c r="AH62" s="326">
        <f t="shared" si="9"/>
        <v>414603063</v>
      </c>
      <c r="AI62" s="4" t="str">
        <f t="shared" si="10"/>
        <v>414</v>
      </c>
      <c r="AJ62" s="2" t="str">
        <f t="shared" si="11"/>
        <v>603</v>
      </c>
      <c r="AK62" s="2" t="str">
        <f t="shared" si="12"/>
        <v>063</v>
      </c>
      <c r="AL62" s="4">
        <f t="shared" si="13"/>
        <v>1</v>
      </c>
      <c r="AM62" s="4">
        <f t="shared" si="4"/>
        <v>3</v>
      </c>
      <c r="AN62" s="4">
        <f t="shared" si="14"/>
        <v>43972.703798000002</v>
      </c>
      <c r="AO62" s="4">
        <f t="shared" si="15"/>
        <v>14658</v>
      </c>
      <c r="AP62" s="4">
        <f t="shared" si="5"/>
        <v>0</v>
      </c>
      <c r="AQ62" s="4">
        <v>14658</v>
      </c>
      <c r="AS62" s="74"/>
      <c r="AT62" s="74"/>
      <c r="AX62" s="5">
        <f t="shared" si="16"/>
        <v>0</v>
      </c>
      <c r="AZ62" s="5">
        <f t="shared" si="17"/>
        <v>0</v>
      </c>
      <c r="BB62" s="5"/>
    </row>
    <row r="63" spans="1:54" s="4" customFormat="1">
      <c r="A63" s="326" t="str">
        <f t="shared" si="6"/>
        <v>414</v>
      </c>
      <c r="B63" s="2">
        <v>414603098</v>
      </c>
      <c r="C63" s="9" t="s">
        <v>1293</v>
      </c>
      <c r="D63" s="14">
        <f>'fnd enro'!D63</f>
        <v>0</v>
      </c>
      <c r="E63" s="14">
        <f>'fnd enro'!E63</f>
        <v>0</v>
      </c>
      <c r="F63" s="14">
        <f>'fnd enro'!F63</f>
        <v>0</v>
      </c>
      <c r="G63" s="14">
        <f>'fnd enro'!G63</f>
        <v>0</v>
      </c>
      <c r="H63" s="14">
        <f>'fnd enro'!H63</f>
        <v>1</v>
      </c>
      <c r="I63" s="14">
        <f>'fnd enro'!I63</f>
        <v>0</v>
      </c>
      <c r="J63" s="14">
        <f>'fnd enro'!J63</f>
        <v>0</v>
      </c>
      <c r="K63" s="15">
        <f>'fnd enro'!K63</f>
        <v>3.9300000000000002E-2</v>
      </c>
      <c r="L63" s="14">
        <f>'fnd enro'!L63</f>
        <v>0</v>
      </c>
      <c r="M63" s="14">
        <f>'fnd enro'!M63</f>
        <v>0</v>
      </c>
      <c r="N63" s="14">
        <f>'fnd enro'!N63</f>
        <v>0</v>
      </c>
      <c r="O63" s="14">
        <f>'fnd enro'!O63</f>
        <v>0</v>
      </c>
      <c r="P63" s="14">
        <f>'fnd enro'!P63</f>
        <v>1</v>
      </c>
      <c r="Q63" s="14">
        <f>'fnd enro'!R63</f>
        <v>1</v>
      </c>
      <c r="R63" s="15">
        <f t="shared" si="7"/>
        <v>1</v>
      </c>
      <c r="S63" s="14">
        <f>VALUE('fnd enro'!Q63)</f>
        <v>8</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655.05891299999996</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1211.6799999999998</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7589.3830340000004</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1060.8949259999999</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368.84018400000002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583.82686000000001</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567.04999999999995</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1087.97</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1254.4520190000001</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2561.8153299999999</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8"/>
        <v>16940.971266</v>
      </c>
      <c r="AH63" s="326">
        <f t="shared" si="9"/>
        <v>414603098</v>
      </c>
      <c r="AI63" s="4" t="str">
        <f t="shared" si="10"/>
        <v>414</v>
      </c>
      <c r="AJ63" s="2" t="str">
        <f t="shared" si="11"/>
        <v>603</v>
      </c>
      <c r="AK63" s="2" t="str">
        <f t="shared" si="12"/>
        <v>098</v>
      </c>
      <c r="AL63" s="4">
        <f t="shared" si="13"/>
        <v>1</v>
      </c>
      <c r="AM63" s="4">
        <f t="shared" si="4"/>
        <v>1</v>
      </c>
      <c r="AN63" s="4">
        <f t="shared" si="14"/>
        <v>16940.971266</v>
      </c>
      <c r="AO63" s="4">
        <f t="shared" si="15"/>
        <v>16941</v>
      </c>
      <c r="AP63" s="4">
        <f t="shared" si="5"/>
        <v>0</v>
      </c>
      <c r="AQ63" s="4">
        <v>16941</v>
      </c>
      <c r="AS63" s="74"/>
      <c r="AT63" s="74"/>
      <c r="AX63" s="5">
        <f t="shared" si="16"/>
        <v>0</v>
      </c>
      <c r="AZ63" s="5">
        <f t="shared" si="17"/>
        <v>0</v>
      </c>
      <c r="BB63" s="5"/>
    </row>
    <row r="64" spans="1:54" s="4" customFormat="1">
      <c r="A64" s="326" t="str">
        <f t="shared" si="6"/>
        <v>414</v>
      </c>
      <c r="B64" s="2">
        <v>414603121</v>
      </c>
      <c r="C64" s="9" t="s">
        <v>1293</v>
      </c>
      <c r="D64" s="14">
        <f>'fnd enro'!D64</f>
        <v>0</v>
      </c>
      <c r="E64" s="14">
        <f>'fnd enro'!E64</f>
        <v>0</v>
      </c>
      <c r="F64" s="14">
        <f>'fnd enro'!F64</f>
        <v>0</v>
      </c>
      <c r="G64" s="14">
        <f>'fnd enro'!G64</f>
        <v>0</v>
      </c>
      <c r="H64" s="14">
        <f>'fnd enro'!H64</f>
        <v>1</v>
      </c>
      <c r="I64" s="14">
        <f>'fnd enro'!I64</f>
        <v>0</v>
      </c>
      <c r="J64" s="14">
        <f>'fnd enro'!J64</f>
        <v>0</v>
      </c>
      <c r="K64" s="15">
        <f>'fnd enro'!K64</f>
        <v>3.9300000000000002E-2</v>
      </c>
      <c r="L64" s="14">
        <f>'fnd enro'!L64</f>
        <v>0</v>
      </c>
      <c r="M64" s="14">
        <f>'fnd enro'!M64</f>
        <v>0</v>
      </c>
      <c r="N64" s="14">
        <f>'fnd enro'!N64</f>
        <v>0</v>
      </c>
      <c r="O64" s="14">
        <f>'fnd enro'!O64</f>
        <v>0</v>
      </c>
      <c r="P64" s="14">
        <f>'fnd enro'!P64</f>
        <v>1</v>
      </c>
      <c r="Q64" s="14">
        <f>'fnd enro'!R64</f>
        <v>1</v>
      </c>
      <c r="R64" s="15">
        <f t="shared" si="7"/>
        <v>1</v>
      </c>
      <c r="S64" s="14">
        <f>VALUE('fnd enro'!Q64)</f>
        <v>9</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661.03891299999998</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1240.04</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7866.2130340000003</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1060.8949259999999</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382.27018399999997</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585.86686000000009</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578.26</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1146.23</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1254.4520190000001</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2609.1553299999996</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8"/>
        <v>17384.421265999998</v>
      </c>
      <c r="AH64" s="326">
        <f t="shared" si="9"/>
        <v>414603121</v>
      </c>
      <c r="AI64" s="4" t="str">
        <f t="shared" si="10"/>
        <v>414</v>
      </c>
      <c r="AJ64" s="2" t="str">
        <f t="shared" si="11"/>
        <v>603</v>
      </c>
      <c r="AK64" s="2" t="str">
        <f t="shared" si="12"/>
        <v>121</v>
      </c>
      <c r="AL64" s="4">
        <f t="shared" si="13"/>
        <v>1</v>
      </c>
      <c r="AM64" s="4">
        <f t="shared" si="4"/>
        <v>1</v>
      </c>
      <c r="AN64" s="4">
        <f t="shared" si="14"/>
        <v>17384.421265999998</v>
      </c>
      <c r="AO64" s="4">
        <f t="shared" si="15"/>
        <v>17384</v>
      </c>
      <c r="AP64" s="4">
        <f t="shared" si="5"/>
        <v>0</v>
      </c>
      <c r="AQ64" s="4">
        <v>17384</v>
      </c>
      <c r="AS64" s="74"/>
      <c r="AT64" s="74"/>
      <c r="AX64" s="5">
        <f t="shared" si="16"/>
        <v>0</v>
      </c>
      <c r="AZ64" s="5">
        <f t="shared" si="17"/>
        <v>0</v>
      </c>
      <c r="BB64" s="5"/>
    </row>
    <row r="65" spans="1:54" s="4" customFormat="1">
      <c r="A65" s="326" t="str">
        <f t="shared" si="6"/>
        <v>414</v>
      </c>
      <c r="B65" s="2">
        <v>414603150</v>
      </c>
      <c r="C65" s="9" t="s">
        <v>1293</v>
      </c>
      <c r="D65" s="14">
        <f>'fnd enro'!D65</f>
        <v>0</v>
      </c>
      <c r="E65" s="14">
        <f>'fnd enro'!E65</f>
        <v>0</v>
      </c>
      <c r="F65" s="14">
        <f>'fnd enro'!F65</f>
        <v>0</v>
      </c>
      <c r="G65" s="14">
        <f>'fnd enro'!G65</f>
        <v>0</v>
      </c>
      <c r="H65" s="14">
        <f>'fnd enro'!H65</f>
        <v>1</v>
      </c>
      <c r="I65" s="14">
        <f>'fnd enro'!I65</f>
        <v>0</v>
      </c>
      <c r="J65" s="14">
        <f>'fnd enro'!J65</f>
        <v>0</v>
      </c>
      <c r="K65" s="15">
        <f>'fnd enro'!K65</f>
        <v>3.9300000000000002E-2</v>
      </c>
      <c r="L65" s="14">
        <f>'fnd enro'!L65</f>
        <v>0</v>
      </c>
      <c r="M65" s="14">
        <f>'fnd enro'!M65</f>
        <v>0</v>
      </c>
      <c r="N65" s="14">
        <f>'fnd enro'!N65</f>
        <v>0</v>
      </c>
      <c r="O65" s="14">
        <f>'fnd enro'!O65</f>
        <v>0</v>
      </c>
      <c r="P65" s="14">
        <f>'fnd enro'!P65</f>
        <v>0</v>
      </c>
      <c r="Q65" s="14">
        <f>'fnd enro'!R65</f>
        <v>1</v>
      </c>
      <c r="R65" s="15">
        <f t="shared" si="7"/>
        <v>1</v>
      </c>
      <c r="S65" s="14">
        <f>VALUE('fnd enro'!Q65)</f>
        <v>8</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570.33891299999993</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810.3</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3671.113034</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1060.8949259999999</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178.75018399999999</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554.67686000000003</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408.39</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263.52</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1254.4520190000001</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1891.8553299999999</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8"/>
        <v>10664.291266</v>
      </c>
      <c r="AH65" s="326">
        <f t="shared" si="9"/>
        <v>414603150</v>
      </c>
      <c r="AI65" s="4" t="str">
        <f t="shared" si="10"/>
        <v>414</v>
      </c>
      <c r="AJ65" s="2" t="str">
        <f t="shared" si="11"/>
        <v>603</v>
      </c>
      <c r="AK65" s="2" t="str">
        <f t="shared" si="12"/>
        <v>150</v>
      </c>
      <c r="AL65" s="4">
        <f t="shared" si="13"/>
        <v>1</v>
      </c>
      <c r="AM65" s="4">
        <f t="shared" si="4"/>
        <v>1</v>
      </c>
      <c r="AN65" s="4">
        <f t="shared" si="14"/>
        <v>10664.291266</v>
      </c>
      <c r="AO65" s="4">
        <f t="shared" si="15"/>
        <v>10664</v>
      </c>
      <c r="AP65" s="4">
        <f t="shared" si="5"/>
        <v>0</v>
      </c>
      <c r="AQ65" s="4">
        <v>10664</v>
      </c>
      <c r="AS65" s="74"/>
      <c r="AT65" s="74"/>
      <c r="AX65" s="5">
        <f t="shared" si="16"/>
        <v>0</v>
      </c>
      <c r="AZ65" s="5">
        <f t="shared" si="17"/>
        <v>0</v>
      </c>
      <c r="BB65" s="5"/>
    </row>
    <row r="66" spans="1:54" s="4" customFormat="1">
      <c r="A66" s="326" t="str">
        <f t="shared" si="6"/>
        <v>414</v>
      </c>
      <c r="B66" s="2">
        <v>414603209</v>
      </c>
      <c r="C66" s="9" t="s">
        <v>1293</v>
      </c>
      <c r="D66" s="14">
        <f>'fnd enro'!D66</f>
        <v>0</v>
      </c>
      <c r="E66" s="14">
        <f>'fnd enro'!E66</f>
        <v>0</v>
      </c>
      <c r="F66" s="14">
        <f>'fnd enro'!F66</f>
        <v>0</v>
      </c>
      <c r="G66" s="14">
        <f>'fnd enro'!G66</f>
        <v>0</v>
      </c>
      <c r="H66" s="14">
        <f>'fnd enro'!H66</f>
        <v>45</v>
      </c>
      <c r="I66" s="14">
        <f>'fnd enro'!I66</f>
        <v>37</v>
      </c>
      <c r="J66" s="14">
        <f>'fnd enro'!J66</f>
        <v>0</v>
      </c>
      <c r="K66" s="15">
        <f>'fnd enro'!K66</f>
        <v>3.2225999999999999</v>
      </c>
      <c r="L66" s="14">
        <f>'fnd enro'!L66</f>
        <v>0</v>
      </c>
      <c r="M66" s="14">
        <f>'fnd enro'!M66</f>
        <v>0</v>
      </c>
      <c r="N66" s="14">
        <f>'fnd enro'!N66</f>
        <v>0</v>
      </c>
      <c r="O66" s="14">
        <f>'fnd enro'!O66</f>
        <v>0</v>
      </c>
      <c r="P66" s="14">
        <f>'fnd enro'!P66</f>
        <v>62</v>
      </c>
      <c r="Q66" s="14">
        <f>'fnd enro'!R66</f>
        <v>82</v>
      </c>
      <c r="R66" s="15">
        <f t="shared" si="7"/>
        <v>1</v>
      </c>
      <c r="S66" s="14">
        <f>VALUE('fnd enro'!Q66)</f>
        <v>11</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53327.390866000002</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97523.96</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661354.85878799995</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82741.713931999999</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29197.605088000004</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59677.732519999998</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47354.29</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98180.74</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101607.43555800001</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199854.94706000003</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8"/>
        <v>1430820.6738120001</v>
      </c>
      <c r="AH66" s="326">
        <f t="shared" si="9"/>
        <v>414603209</v>
      </c>
      <c r="AI66" s="4" t="str">
        <f t="shared" si="10"/>
        <v>414</v>
      </c>
      <c r="AJ66" s="2" t="str">
        <f t="shared" si="11"/>
        <v>603</v>
      </c>
      <c r="AK66" s="2" t="str">
        <f t="shared" si="12"/>
        <v>209</v>
      </c>
      <c r="AL66" s="4">
        <f t="shared" si="13"/>
        <v>1</v>
      </c>
      <c r="AM66" s="4">
        <f t="shared" si="4"/>
        <v>82</v>
      </c>
      <c r="AN66" s="4">
        <f t="shared" si="14"/>
        <v>1430820.6738120001</v>
      </c>
      <c r="AO66" s="4">
        <f t="shared" si="15"/>
        <v>17449</v>
      </c>
      <c r="AP66" s="4">
        <f t="shared" si="5"/>
        <v>0</v>
      </c>
      <c r="AQ66" s="4">
        <v>17449</v>
      </c>
      <c r="AS66" s="74"/>
      <c r="AT66" s="74"/>
      <c r="AX66" s="5">
        <f t="shared" si="16"/>
        <v>0</v>
      </c>
      <c r="AZ66" s="5">
        <f t="shared" si="17"/>
        <v>0</v>
      </c>
      <c r="BB66" s="5"/>
    </row>
    <row r="67" spans="1:54" s="4" customFormat="1">
      <c r="A67" s="326" t="str">
        <f t="shared" si="6"/>
        <v>414</v>
      </c>
      <c r="B67" s="2">
        <v>414603236</v>
      </c>
      <c r="C67" s="9" t="s">
        <v>1293</v>
      </c>
      <c r="D67" s="14">
        <f>'fnd enro'!D67</f>
        <v>0</v>
      </c>
      <c r="E67" s="14">
        <f>'fnd enro'!E67</f>
        <v>0</v>
      </c>
      <c r="F67" s="14">
        <f>'fnd enro'!F67</f>
        <v>0</v>
      </c>
      <c r="G67" s="14">
        <f>'fnd enro'!G67</f>
        <v>0</v>
      </c>
      <c r="H67" s="14">
        <f>'fnd enro'!H67</f>
        <v>102</v>
      </c>
      <c r="I67" s="14">
        <f>'fnd enro'!I67</f>
        <v>67</v>
      </c>
      <c r="J67" s="14">
        <f>'fnd enro'!J67</f>
        <v>0</v>
      </c>
      <c r="K67" s="15">
        <f>'fnd enro'!K67</f>
        <v>6.6417000000000002</v>
      </c>
      <c r="L67" s="14">
        <f>'fnd enro'!L67</f>
        <v>0</v>
      </c>
      <c r="M67" s="14">
        <f>'fnd enro'!M67</f>
        <v>0</v>
      </c>
      <c r="N67" s="14">
        <f>'fnd enro'!N67</f>
        <v>2</v>
      </c>
      <c r="O67" s="14">
        <f>'fnd enro'!O67</f>
        <v>2</v>
      </c>
      <c r="P67" s="14">
        <f>'fnd enro'!P67</f>
        <v>122</v>
      </c>
      <c r="Q67" s="14">
        <f>'fnd enro'!R67</f>
        <v>169</v>
      </c>
      <c r="R67" s="15">
        <f t="shared" si="7"/>
        <v>1</v>
      </c>
      <c r="S67" s="14">
        <f>VALUE('fnd enro'!Q67)</f>
        <v>10</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108672.27629699999</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193686.41999999998</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1275081.6927459999</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172449.79249399999</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56598.051095999996</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120028.15934</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94340.080000000016</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182510.68</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211195.08121099998</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401480.90077000007</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8"/>
        <v>2816043.1339539997</v>
      </c>
      <c r="AH67" s="326">
        <f t="shared" si="9"/>
        <v>414603236</v>
      </c>
      <c r="AI67" s="4" t="str">
        <f t="shared" si="10"/>
        <v>414</v>
      </c>
      <c r="AJ67" s="2" t="str">
        <f t="shared" si="11"/>
        <v>603</v>
      </c>
      <c r="AK67" s="2" t="str">
        <f t="shared" si="12"/>
        <v>236</v>
      </c>
      <c r="AL67" s="4">
        <f t="shared" si="13"/>
        <v>1</v>
      </c>
      <c r="AM67" s="4">
        <f t="shared" si="4"/>
        <v>169</v>
      </c>
      <c r="AN67" s="4">
        <f t="shared" si="14"/>
        <v>2816043.1339539997</v>
      </c>
      <c r="AO67" s="4">
        <f t="shared" si="15"/>
        <v>16663</v>
      </c>
      <c r="AP67" s="4">
        <f t="shared" si="5"/>
        <v>0</v>
      </c>
      <c r="AQ67" s="4">
        <v>16663</v>
      </c>
      <c r="AS67" s="74"/>
      <c r="AT67" s="74"/>
      <c r="AX67" s="5">
        <f t="shared" si="16"/>
        <v>0</v>
      </c>
      <c r="AZ67" s="5">
        <f t="shared" si="17"/>
        <v>0</v>
      </c>
      <c r="BB67" s="5"/>
    </row>
    <row r="68" spans="1:54" s="4" customFormat="1">
      <c r="A68" s="326" t="str">
        <f t="shared" si="6"/>
        <v>414</v>
      </c>
      <c r="B68" s="2">
        <v>414603263</v>
      </c>
      <c r="C68" s="9" t="s">
        <v>1293</v>
      </c>
      <c r="D68" s="14">
        <f>'fnd enro'!D68</f>
        <v>0</v>
      </c>
      <c r="E68" s="14">
        <f>'fnd enro'!E68</f>
        <v>0</v>
      </c>
      <c r="F68" s="14">
        <f>'fnd enro'!F68</f>
        <v>0</v>
      </c>
      <c r="G68" s="14">
        <f>'fnd enro'!G68</f>
        <v>0</v>
      </c>
      <c r="H68" s="14">
        <f>'fnd enro'!H68</f>
        <v>0</v>
      </c>
      <c r="I68" s="14">
        <f>'fnd enro'!I68</f>
        <v>1</v>
      </c>
      <c r="J68" s="14">
        <f>'fnd enro'!J68</f>
        <v>0</v>
      </c>
      <c r="K68" s="15">
        <f>'fnd enro'!K68</f>
        <v>3.9300000000000002E-2</v>
      </c>
      <c r="L68" s="14">
        <f>'fnd enro'!L68</f>
        <v>0</v>
      </c>
      <c r="M68" s="14">
        <f>'fnd enro'!M68</f>
        <v>0</v>
      </c>
      <c r="N68" s="14">
        <f>'fnd enro'!N68</f>
        <v>0</v>
      </c>
      <c r="O68" s="14">
        <f>'fnd enro'!O68</f>
        <v>0</v>
      </c>
      <c r="P68" s="14">
        <f>'fnd enro'!P68</f>
        <v>0</v>
      </c>
      <c r="Q68" s="14">
        <f>'fnd enro'!R68</f>
        <v>1</v>
      </c>
      <c r="R68" s="15">
        <f t="shared" si="7"/>
        <v>1</v>
      </c>
      <c r="S68" s="14">
        <f>VALUE('fnd enro'!Q68)</f>
        <v>11</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570.33891299999993</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810.3</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5209.7030340000001</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945.98492600000009</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173.92018400000001</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877.32686000000001</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451.12</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607.66</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1220.4620190000001</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1698.5253299999999</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8"/>
        <v>12565.341266000001</v>
      </c>
      <c r="AH68" s="326">
        <f t="shared" si="9"/>
        <v>414603263</v>
      </c>
      <c r="AI68" s="4" t="str">
        <f t="shared" si="10"/>
        <v>414</v>
      </c>
      <c r="AJ68" s="2" t="str">
        <f t="shared" si="11"/>
        <v>603</v>
      </c>
      <c r="AK68" s="2" t="str">
        <f t="shared" si="12"/>
        <v>263</v>
      </c>
      <c r="AL68" s="4">
        <f t="shared" si="13"/>
        <v>1</v>
      </c>
      <c r="AM68" s="4">
        <f t="shared" si="4"/>
        <v>1</v>
      </c>
      <c r="AN68" s="4">
        <f t="shared" si="14"/>
        <v>12565.341266000001</v>
      </c>
      <c r="AO68" s="4">
        <f t="shared" si="15"/>
        <v>12565</v>
      </c>
      <c r="AP68" s="4">
        <f t="shared" si="5"/>
        <v>0</v>
      </c>
      <c r="AQ68" s="4">
        <v>12565</v>
      </c>
      <c r="AS68" s="74"/>
      <c r="AT68" s="74"/>
      <c r="AX68" s="5">
        <f t="shared" si="16"/>
        <v>0</v>
      </c>
      <c r="AZ68" s="5">
        <f t="shared" si="17"/>
        <v>0</v>
      </c>
      <c r="BB68" s="5"/>
    </row>
    <row r="69" spans="1:54" s="4" customFormat="1">
      <c r="A69" s="326" t="str">
        <f t="shared" si="6"/>
        <v>414</v>
      </c>
      <c r="B69" s="2">
        <v>414603603</v>
      </c>
      <c r="C69" s="9" t="s">
        <v>1293</v>
      </c>
      <c r="D69" s="14">
        <f>'fnd enro'!D69</f>
        <v>0</v>
      </c>
      <c r="E69" s="14">
        <f>'fnd enro'!E69</f>
        <v>0</v>
      </c>
      <c r="F69" s="14">
        <f>'fnd enro'!F69</f>
        <v>0</v>
      </c>
      <c r="G69" s="14">
        <f>'fnd enro'!G69</f>
        <v>0</v>
      </c>
      <c r="H69" s="14">
        <f>'fnd enro'!H69</f>
        <v>43</v>
      </c>
      <c r="I69" s="14">
        <f>'fnd enro'!I69</f>
        <v>33</v>
      </c>
      <c r="J69" s="14">
        <f>'fnd enro'!J69</f>
        <v>0</v>
      </c>
      <c r="K69" s="15">
        <f>'fnd enro'!K69</f>
        <v>2.9868000000000001</v>
      </c>
      <c r="L69" s="14">
        <f>'fnd enro'!L69</f>
        <v>0</v>
      </c>
      <c r="M69" s="14">
        <f>'fnd enro'!M69</f>
        <v>0</v>
      </c>
      <c r="N69" s="14">
        <f>'fnd enro'!N69</f>
        <v>0</v>
      </c>
      <c r="O69" s="14">
        <f>'fnd enro'!O69</f>
        <v>0</v>
      </c>
      <c r="P69" s="14">
        <f>'fnd enro'!P69</f>
        <v>46</v>
      </c>
      <c r="Q69" s="14">
        <f>'fnd enro'!R69</f>
        <v>76</v>
      </c>
      <c r="R69" s="15">
        <f t="shared" si="7"/>
        <v>1</v>
      </c>
      <c r="S69" s="14">
        <f>VALUE('fnd enro'!Q69)</f>
        <v>10</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47793.037387999997</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82655.400000000009</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535486.84058400011</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76835.984375999993</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23405.323984000002</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54332.851360000001</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40777.410000000003</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74667.839999999997</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94216.683444000009</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172574.55508000002</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8"/>
        <v>1202745.926216</v>
      </c>
      <c r="AH69" s="326">
        <f t="shared" si="9"/>
        <v>414603603</v>
      </c>
      <c r="AI69" s="4" t="str">
        <f t="shared" si="10"/>
        <v>414</v>
      </c>
      <c r="AJ69" s="2" t="str">
        <f t="shared" si="11"/>
        <v>603</v>
      </c>
      <c r="AK69" s="2" t="str">
        <f t="shared" si="12"/>
        <v>603</v>
      </c>
      <c r="AL69" s="4">
        <f t="shared" si="13"/>
        <v>1</v>
      </c>
      <c r="AM69" s="4">
        <f t="shared" si="4"/>
        <v>76</v>
      </c>
      <c r="AN69" s="4">
        <f t="shared" si="14"/>
        <v>1202745.926216</v>
      </c>
      <c r="AO69" s="4">
        <f t="shared" si="15"/>
        <v>15826</v>
      </c>
      <c r="AP69" s="4">
        <f t="shared" si="5"/>
        <v>0</v>
      </c>
      <c r="AQ69" s="4">
        <v>15826</v>
      </c>
      <c r="AS69" s="74"/>
      <c r="AT69" s="74"/>
      <c r="AX69" s="5">
        <f t="shared" si="16"/>
        <v>0</v>
      </c>
      <c r="AZ69" s="5">
        <f t="shared" si="17"/>
        <v>0</v>
      </c>
      <c r="BB69" s="5"/>
    </row>
    <row r="70" spans="1:54" s="4" customFormat="1">
      <c r="A70" s="326" t="str">
        <f t="shared" si="6"/>
        <v>414</v>
      </c>
      <c r="B70" s="2">
        <v>414603635</v>
      </c>
      <c r="C70" s="9" t="s">
        <v>1293</v>
      </c>
      <c r="D70" s="14">
        <f>'fnd enro'!D70</f>
        <v>0</v>
      </c>
      <c r="E70" s="14">
        <f>'fnd enro'!E70</f>
        <v>0</v>
      </c>
      <c r="F70" s="14">
        <f>'fnd enro'!F70</f>
        <v>0</v>
      </c>
      <c r="G70" s="14">
        <f>'fnd enro'!G70</f>
        <v>0</v>
      </c>
      <c r="H70" s="14">
        <f>'fnd enro'!H70</f>
        <v>7</v>
      </c>
      <c r="I70" s="14">
        <f>'fnd enro'!I70</f>
        <v>12</v>
      </c>
      <c r="J70" s="14">
        <f>'fnd enro'!J70</f>
        <v>0</v>
      </c>
      <c r="K70" s="15">
        <f>'fnd enro'!K70</f>
        <v>0.74670000000000003</v>
      </c>
      <c r="L70" s="14">
        <f>'fnd enro'!L70</f>
        <v>0</v>
      </c>
      <c r="M70" s="14">
        <f>'fnd enro'!M70</f>
        <v>0</v>
      </c>
      <c r="N70" s="14">
        <f>'fnd enro'!N70</f>
        <v>0</v>
      </c>
      <c r="O70" s="14">
        <f>'fnd enro'!O70</f>
        <v>0</v>
      </c>
      <c r="P70" s="14">
        <f>'fnd enro'!P70</f>
        <v>7</v>
      </c>
      <c r="Q70" s="14">
        <f>'fnd enro'!R70</f>
        <v>19</v>
      </c>
      <c r="R70" s="15">
        <f t="shared" si="7"/>
        <v>1</v>
      </c>
      <c r="S70" s="14">
        <f>VALUE('fnd enro'!Q70)</f>
        <v>8</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11429.479347</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18205.359999999997</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115642.117646</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18778.083594</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4668.9234960000003</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14614.710339999998</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9382.7900000000009</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14907.71</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23426.708361000001</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38315.011270000003</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8"/>
        <v>269370.89405399997</v>
      </c>
      <c r="AH70" s="326">
        <f t="shared" si="9"/>
        <v>414603635</v>
      </c>
      <c r="AI70" s="4" t="str">
        <f t="shared" si="10"/>
        <v>414</v>
      </c>
      <c r="AJ70" s="2" t="str">
        <f t="shared" si="11"/>
        <v>603</v>
      </c>
      <c r="AK70" s="2" t="str">
        <f t="shared" si="12"/>
        <v>635</v>
      </c>
      <c r="AL70" s="4">
        <f t="shared" si="13"/>
        <v>1</v>
      </c>
      <c r="AM70" s="4">
        <f t="shared" si="4"/>
        <v>19</v>
      </c>
      <c r="AN70" s="4">
        <f t="shared" si="14"/>
        <v>269370.89405399997</v>
      </c>
      <c r="AO70" s="4">
        <f t="shared" si="15"/>
        <v>14177</v>
      </c>
      <c r="AP70" s="4">
        <f t="shared" si="5"/>
        <v>0</v>
      </c>
      <c r="AQ70" s="4">
        <v>14177</v>
      </c>
      <c r="AS70" s="74"/>
      <c r="AT70" s="74"/>
      <c r="AX70" s="5">
        <f t="shared" si="16"/>
        <v>0</v>
      </c>
      <c r="AZ70" s="5">
        <f t="shared" si="17"/>
        <v>0</v>
      </c>
      <c r="BB70" s="5"/>
    </row>
    <row r="71" spans="1:54" s="4" customFormat="1">
      <c r="A71" s="326" t="str">
        <f t="shared" si="6"/>
        <v>414</v>
      </c>
      <c r="B71" s="2">
        <v>414603715</v>
      </c>
      <c r="C71" s="9" t="s">
        <v>1293</v>
      </c>
      <c r="D71" s="14">
        <f>'fnd enro'!D71</f>
        <v>0</v>
      </c>
      <c r="E71" s="14">
        <f>'fnd enro'!E71</f>
        <v>0</v>
      </c>
      <c r="F71" s="14">
        <f>'fnd enro'!F71</f>
        <v>0</v>
      </c>
      <c r="G71" s="14">
        <f>'fnd enro'!G71</f>
        <v>0</v>
      </c>
      <c r="H71" s="14">
        <f>'fnd enro'!H71</f>
        <v>6</v>
      </c>
      <c r="I71" s="14">
        <f>'fnd enro'!I71</f>
        <v>6</v>
      </c>
      <c r="J71" s="14">
        <f>'fnd enro'!J71</f>
        <v>0</v>
      </c>
      <c r="K71" s="15">
        <f>'fnd enro'!K71</f>
        <v>0.47160000000000002</v>
      </c>
      <c r="L71" s="14">
        <f>'fnd enro'!L71</f>
        <v>0</v>
      </c>
      <c r="M71" s="14">
        <f>'fnd enro'!M71</f>
        <v>0</v>
      </c>
      <c r="N71" s="14">
        <f>'fnd enro'!N71</f>
        <v>0</v>
      </c>
      <c r="O71" s="14">
        <f>'fnd enro'!O71</f>
        <v>0</v>
      </c>
      <c r="P71" s="14">
        <f>'fnd enro'!P71</f>
        <v>6</v>
      </c>
      <c r="Q71" s="14">
        <f>'fnd enro'!R71</f>
        <v>12</v>
      </c>
      <c r="R71" s="15">
        <f t="shared" si="7"/>
        <v>1</v>
      </c>
      <c r="S71" s="14">
        <f>VALUE('fnd enro'!Q71)</f>
        <v>6</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7280.5069559999984</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11791.619999999999</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73472.616408000002</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12041.279112</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3095.4022079999995</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8742.2023200000003</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5974.5</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9474.84</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14849.484227999999</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24994.08396</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8"/>
        <v>171716.53519199998</v>
      </c>
      <c r="AH71" s="326">
        <f t="shared" si="9"/>
        <v>414603715</v>
      </c>
      <c r="AI71" s="4" t="str">
        <f t="shared" si="10"/>
        <v>414</v>
      </c>
      <c r="AJ71" s="2" t="str">
        <f t="shared" si="11"/>
        <v>603</v>
      </c>
      <c r="AK71" s="2" t="str">
        <f t="shared" si="12"/>
        <v>715</v>
      </c>
      <c r="AL71" s="4">
        <f t="shared" si="13"/>
        <v>1</v>
      </c>
      <c r="AM71" s="4">
        <f t="shared" si="4"/>
        <v>12</v>
      </c>
      <c r="AN71" s="4">
        <f t="shared" si="14"/>
        <v>171716.53519199998</v>
      </c>
      <c r="AO71" s="4">
        <f t="shared" si="15"/>
        <v>14310</v>
      </c>
      <c r="AP71" s="4">
        <f t="shared" si="5"/>
        <v>0</v>
      </c>
      <c r="AQ71" s="4">
        <v>14310</v>
      </c>
      <c r="AS71" s="74"/>
      <c r="AT71" s="74"/>
      <c r="AX71" s="5">
        <f t="shared" si="16"/>
        <v>0</v>
      </c>
      <c r="AZ71" s="5">
        <f t="shared" si="17"/>
        <v>0</v>
      </c>
      <c r="BB71" s="5"/>
    </row>
    <row r="72" spans="1:54" s="4" customFormat="1">
      <c r="A72" s="326" t="str">
        <f t="shared" si="6"/>
        <v>416</v>
      </c>
      <c r="B72" s="2">
        <v>416035018</v>
      </c>
      <c r="C72" s="9" t="s">
        <v>1294</v>
      </c>
      <c r="D72" s="14">
        <f>'fnd enro'!D72</f>
        <v>0</v>
      </c>
      <c r="E72" s="14">
        <f>'fnd enro'!E72</f>
        <v>0</v>
      </c>
      <c r="F72" s="14">
        <f>'fnd enro'!F72</f>
        <v>0</v>
      </c>
      <c r="G72" s="14">
        <f>'fnd enro'!G72</f>
        <v>0</v>
      </c>
      <c r="H72" s="14">
        <f>'fnd enro'!H72</f>
        <v>0</v>
      </c>
      <c r="I72" s="14">
        <f>'fnd enro'!I72</f>
        <v>1</v>
      </c>
      <c r="J72" s="14">
        <f>'fnd enro'!J72</f>
        <v>0</v>
      </c>
      <c r="K72" s="15">
        <f>'fnd enro'!K72</f>
        <v>3.9300000000000002E-2</v>
      </c>
      <c r="L72" s="14">
        <f>'fnd enro'!L72</f>
        <v>0</v>
      </c>
      <c r="M72" s="14">
        <f>'fnd enro'!M72</f>
        <v>0</v>
      </c>
      <c r="N72" s="14">
        <f>'fnd enro'!N72</f>
        <v>0</v>
      </c>
      <c r="O72" s="14">
        <f>'fnd enro'!O72</f>
        <v>0</v>
      </c>
      <c r="P72" s="14">
        <f>'fnd enro'!P72</f>
        <v>1</v>
      </c>
      <c r="Q72" s="14">
        <f>'fnd enro'!R72</f>
        <v>1</v>
      </c>
      <c r="R72" s="15">
        <f t="shared" si="7"/>
        <v>1.087</v>
      </c>
      <c r="S72" s="14">
        <f>VALUE('fnd enro'!Q72)</f>
        <v>9</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718.54929843100001</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1347.9234799999999</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10223.020897958</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1028.2856145620001</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410.27748000800005</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908.51686000000007</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675.01612999999998</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1620.0321899999999</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1326.6422146530001</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2415.8253299999997</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8"/>
        <v>20674.089495611999</v>
      </c>
      <c r="AH72" s="326">
        <f t="shared" si="9"/>
        <v>416035018</v>
      </c>
      <c r="AI72" s="4" t="str">
        <f t="shared" si="10"/>
        <v>416</v>
      </c>
      <c r="AJ72" s="2" t="str">
        <f t="shared" si="11"/>
        <v>035</v>
      </c>
      <c r="AK72" s="2" t="str">
        <f t="shared" si="12"/>
        <v>018</v>
      </c>
      <c r="AL72" s="4">
        <f t="shared" si="13"/>
        <v>1</v>
      </c>
      <c r="AM72" s="4">
        <f t="shared" si="4"/>
        <v>1</v>
      </c>
      <c r="AN72" s="4">
        <f t="shared" si="14"/>
        <v>20674.089495611999</v>
      </c>
      <c r="AO72" s="4">
        <f t="shared" si="15"/>
        <v>20674</v>
      </c>
      <c r="AP72" s="4">
        <f t="shared" si="5"/>
        <v>0</v>
      </c>
      <c r="AQ72" s="4">
        <v>20674</v>
      </c>
      <c r="AS72" s="74"/>
      <c r="AT72" s="74"/>
      <c r="AX72" s="5">
        <f t="shared" si="16"/>
        <v>0</v>
      </c>
      <c r="AZ72" s="5">
        <f t="shared" si="17"/>
        <v>0</v>
      </c>
      <c r="BB72" s="5"/>
    </row>
    <row r="73" spans="1:54" s="4" customFormat="1">
      <c r="A73" s="326" t="str">
        <f t="shared" si="6"/>
        <v>416</v>
      </c>
      <c r="B73" s="2">
        <v>416035030</v>
      </c>
      <c r="C73" s="9" t="s">
        <v>1294</v>
      </c>
      <c r="D73" s="14">
        <f>'fnd enro'!D73</f>
        <v>0</v>
      </c>
      <c r="E73" s="14">
        <f>'fnd enro'!E73</f>
        <v>0</v>
      </c>
      <c r="F73" s="14">
        <f>'fnd enro'!F73</f>
        <v>0</v>
      </c>
      <c r="G73" s="14">
        <f>'fnd enro'!G73</f>
        <v>0</v>
      </c>
      <c r="H73" s="14">
        <f>'fnd enro'!H73</f>
        <v>1</v>
      </c>
      <c r="I73" s="14">
        <f>'fnd enro'!I73</f>
        <v>0</v>
      </c>
      <c r="J73" s="14">
        <f>'fnd enro'!J73</f>
        <v>0</v>
      </c>
      <c r="K73" s="15">
        <f>'fnd enro'!K73</f>
        <v>3.9300000000000002E-2</v>
      </c>
      <c r="L73" s="14">
        <f>'fnd enro'!L73</f>
        <v>0</v>
      </c>
      <c r="M73" s="14">
        <f>'fnd enro'!M73</f>
        <v>0</v>
      </c>
      <c r="N73" s="14">
        <f>'fnd enro'!N73</f>
        <v>0</v>
      </c>
      <c r="O73" s="14">
        <f>'fnd enro'!O73</f>
        <v>0</v>
      </c>
      <c r="P73" s="14">
        <f>'fnd enro'!P73</f>
        <v>1</v>
      </c>
      <c r="Q73" s="14">
        <f>'fnd enro'!R73</f>
        <v>1</v>
      </c>
      <c r="R73" s="15">
        <f t="shared" si="7"/>
        <v>1.087</v>
      </c>
      <c r="S73" s="14">
        <f>VALUE('fnd enro'!Q73)</f>
        <v>6</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699.02677843099991</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1255.4523899999999</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7647.8418079579997</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1153.1927845619998</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371.73246000799998</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579.70686000000001</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592.01280999999994</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1055.9987599999999</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1363.5893446530001</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2467.1553299999996</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8"/>
        <v>17185.709325611999</v>
      </c>
      <c r="AH73" s="326">
        <f t="shared" si="9"/>
        <v>416035030</v>
      </c>
      <c r="AI73" s="4" t="str">
        <f t="shared" si="10"/>
        <v>416</v>
      </c>
      <c r="AJ73" s="2" t="str">
        <f t="shared" si="11"/>
        <v>035</v>
      </c>
      <c r="AK73" s="2" t="str">
        <f t="shared" si="12"/>
        <v>030</v>
      </c>
      <c r="AL73" s="4">
        <f t="shared" si="13"/>
        <v>1</v>
      </c>
      <c r="AM73" s="4">
        <f t="shared" si="4"/>
        <v>1</v>
      </c>
      <c r="AN73" s="4">
        <f t="shared" si="14"/>
        <v>17185.709325611999</v>
      </c>
      <c r="AO73" s="4">
        <f t="shared" si="15"/>
        <v>17186</v>
      </c>
      <c r="AP73" s="4">
        <f t="shared" si="5"/>
        <v>0</v>
      </c>
      <c r="AQ73" s="4">
        <v>17186</v>
      </c>
      <c r="AS73" s="74"/>
      <c r="AT73" s="74"/>
      <c r="AX73" s="5">
        <f t="shared" si="16"/>
        <v>0</v>
      </c>
      <c r="AZ73" s="5">
        <f t="shared" si="17"/>
        <v>0</v>
      </c>
      <c r="BB73" s="5"/>
    </row>
    <row r="74" spans="1:54" s="4" customFormat="1">
      <c r="A74" s="326" t="str">
        <f t="shared" si="6"/>
        <v>416</v>
      </c>
      <c r="B74" s="2">
        <v>416035035</v>
      </c>
      <c r="C74" s="9" t="s">
        <v>1294</v>
      </c>
      <c r="D74" s="14">
        <f>'fnd enro'!D74</f>
        <v>0</v>
      </c>
      <c r="E74" s="14">
        <f>'fnd enro'!E74</f>
        <v>0</v>
      </c>
      <c r="F74" s="14">
        <f>'fnd enro'!F74</f>
        <v>0</v>
      </c>
      <c r="G74" s="14">
        <f>'fnd enro'!G74</f>
        <v>0</v>
      </c>
      <c r="H74" s="14">
        <f>'fnd enro'!H74</f>
        <v>288</v>
      </c>
      <c r="I74" s="14">
        <f>'fnd enro'!I74</f>
        <v>385</v>
      </c>
      <c r="J74" s="14">
        <f>'fnd enro'!J74</f>
        <v>0</v>
      </c>
      <c r="K74" s="15">
        <f>'fnd enro'!K74</f>
        <v>26.448899999999998</v>
      </c>
      <c r="L74" s="14">
        <f>'fnd enro'!L74</f>
        <v>0</v>
      </c>
      <c r="M74" s="14">
        <f>'fnd enro'!M74</f>
        <v>0</v>
      </c>
      <c r="N74" s="14">
        <f>'fnd enro'!N74</f>
        <v>61</v>
      </c>
      <c r="O74" s="14">
        <f>'fnd enro'!O74</f>
        <v>45</v>
      </c>
      <c r="P74" s="14">
        <f>'fnd enro'!P74</f>
        <v>512</v>
      </c>
      <c r="Q74" s="14">
        <f>'fnd enro'!R74</f>
        <v>673</v>
      </c>
      <c r="R74" s="15">
        <f t="shared" si="7"/>
        <v>1.087</v>
      </c>
      <c r="S74" s="14">
        <f>VALUE('fnd enro'!Q74)</f>
        <v>11</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490155.94072406297</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896331.17790000001</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6224931.9458857337</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752580.50984022592</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267886.73007538402</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532295.18678000011</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437449.87772999995</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913360.92427999992</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945592.41869146901</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1664729.2170899999</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8"/>
        <v>13125313.928996878</v>
      </c>
      <c r="AH74" s="326">
        <f t="shared" si="9"/>
        <v>416035035</v>
      </c>
      <c r="AI74" s="4" t="str">
        <f t="shared" si="10"/>
        <v>416</v>
      </c>
      <c r="AJ74" s="2" t="str">
        <f t="shared" si="11"/>
        <v>035</v>
      </c>
      <c r="AK74" s="2" t="str">
        <f t="shared" si="12"/>
        <v>035</v>
      </c>
      <c r="AL74" s="4">
        <f t="shared" si="13"/>
        <v>1</v>
      </c>
      <c r="AM74" s="4">
        <f t="shared" si="4"/>
        <v>673</v>
      </c>
      <c r="AN74" s="4">
        <f t="shared" si="14"/>
        <v>13125313.928996878</v>
      </c>
      <c r="AO74" s="4">
        <f t="shared" si="15"/>
        <v>19503</v>
      </c>
      <c r="AP74" s="4">
        <f t="shared" ref="AP74:AP137" si="18">AO74-AQ74</f>
        <v>0</v>
      </c>
      <c r="AQ74" s="4">
        <v>19503</v>
      </c>
      <c r="AS74" s="74"/>
      <c r="AT74" s="74"/>
      <c r="AX74" s="5">
        <f t="shared" si="16"/>
        <v>0</v>
      </c>
      <c r="AZ74" s="5">
        <f t="shared" si="17"/>
        <v>0</v>
      </c>
      <c r="BB74" s="5"/>
    </row>
    <row r="75" spans="1:54" s="4" customFormat="1">
      <c r="A75" s="326" t="str">
        <f t="shared" ref="A75:A138" si="19">LEFT(B75,3)</f>
        <v>416</v>
      </c>
      <c r="B75" s="2">
        <v>416035044</v>
      </c>
      <c r="C75" s="9" t="s">
        <v>1294</v>
      </c>
      <c r="D75" s="14">
        <f>'fnd enro'!D75</f>
        <v>0</v>
      </c>
      <c r="E75" s="14">
        <f>'fnd enro'!E75</f>
        <v>0</v>
      </c>
      <c r="F75" s="14">
        <f>'fnd enro'!F75</f>
        <v>0</v>
      </c>
      <c r="G75" s="14">
        <f>'fnd enro'!G75</f>
        <v>0</v>
      </c>
      <c r="H75" s="14">
        <f>'fnd enro'!H75</f>
        <v>2</v>
      </c>
      <c r="I75" s="14">
        <f>'fnd enro'!I75</f>
        <v>2</v>
      </c>
      <c r="J75" s="14">
        <f>'fnd enro'!J75</f>
        <v>0</v>
      </c>
      <c r="K75" s="15">
        <f>'fnd enro'!K75</f>
        <v>0.15720000000000001</v>
      </c>
      <c r="L75" s="14">
        <f>'fnd enro'!L75</f>
        <v>0</v>
      </c>
      <c r="M75" s="14">
        <f>'fnd enro'!M75</f>
        <v>0</v>
      </c>
      <c r="N75" s="14">
        <f>'fnd enro'!N75</f>
        <v>1</v>
      </c>
      <c r="O75" s="14">
        <f>'fnd enro'!O75</f>
        <v>1</v>
      </c>
      <c r="P75" s="14">
        <f>'fnd enro'!P75</f>
        <v>2</v>
      </c>
      <c r="Q75" s="14">
        <f>'fnd enro'!R75</f>
        <v>4</v>
      </c>
      <c r="R75" s="15">
        <f t="shared" ref="R75:R138" si="20">VLOOKUP(B75,charterinfo_b,6)</f>
        <v>1.087</v>
      </c>
      <c r="S75" s="14">
        <f>VALUE('fnd enro'!Q75)</f>
        <v>11</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2976.1795337239996</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5079.0292399999989</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33207.732751832002</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4829.0189182479999</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1415.959610032</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3243.0374400000005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2499.0890899999999</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4199.0157799999997</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6179.4189886120012</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9566.3713199999984</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21">SUM(U75:AE75)</f>
        <v>73194.852672448003</v>
      </c>
      <c r="AH75" s="326">
        <f t="shared" ref="AH75:AH138" si="22">B75</f>
        <v>416035044</v>
      </c>
      <c r="AI75" s="4" t="str">
        <f t="shared" ref="AI75:AI138" si="23">IF($B75&lt;499999999,MID($B75,1,3),MID($B75,1,4))</f>
        <v>416</v>
      </c>
      <c r="AJ75" s="2" t="str">
        <f t="shared" ref="AJ75:AJ138" si="24">IF($B75&lt;499999999,MID($B75,4,3),MID($B75,5,3))</f>
        <v>035</v>
      </c>
      <c r="AK75" s="2" t="str">
        <f t="shared" ref="AK75:AK138" si="25">IF($B75&lt;499999999,MID($B75,7,3),MID($B75,8,3))</f>
        <v>044</v>
      </c>
      <c r="AL75" s="4">
        <f t="shared" ref="AL75:AL138" si="26">IF(VLOOKUP(VALUE(IF(AH75&lt;499999999,MID(AH75,4,3),MID(AH75,5,3))),distinfo,4)=R75,1,0)</f>
        <v>1</v>
      </c>
      <c r="AM75" s="4">
        <f t="shared" si="4"/>
        <v>4</v>
      </c>
      <c r="AN75" s="4">
        <f t="shared" ref="AN75:AN138" si="27">AF75</f>
        <v>73194.852672448003</v>
      </c>
      <c r="AO75" s="4">
        <f t="shared" ref="AO75:AO138" si="28">IF(OR(AF75=0,AM75=0),0,ROUND(AN75/AM75,0))</f>
        <v>18299</v>
      </c>
      <c r="AP75" s="4">
        <f t="shared" si="18"/>
        <v>0</v>
      </c>
      <c r="AQ75" s="4">
        <v>18299</v>
      </c>
      <c r="AS75" s="74"/>
      <c r="AT75" s="74"/>
      <c r="AX75" s="5">
        <f t="shared" ref="AX75:AX138" si="29">AY75-AW75</f>
        <v>0</v>
      </c>
      <c r="AZ75" s="5">
        <f t="shared" ref="AZ75:AZ138" si="30">BA75-AY75</f>
        <v>0</v>
      </c>
      <c r="BB75" s="5"/>
    </row>
    <row r="76" spans="1:54" s="4" customFormat="1">
      <c r="A76" s="326" t="str">
        <f t="shared" si="19"/>
        <v>416</v>
      </c>
      <c r="B76" s="2">
        <v>416035050</v>
      </c>
      <c r="C76" s="9" t="s">
        <v>1294</v>
      </c>
      <c r="D76" s="14">
        <f>'fnd enro'!D76</f>
        <v>0</v>
      </c>
      <c r="E76" s="14">
        <f>'fnd enro'!E76</f>
        <v>0</v>
      </c>
      <c r="F76" s="14">
        <f>'fnd enro'!F76</f>
        <v>0</v>
      </c>
      <c r="G76" s="14">
        <f>'fnd enro'!G76</f>
        <v>0</v>
      </c>
      <c r="H76" s="14">
        <f>'fnd enro'!H76</f>
        <v>1</v>
      </c>
      <c r="I76" s="14">
        <f>'fnd enro'!I76</f>
        <v>0</v>
      </c>
      <c r="J76" s="14">
        <f>'fnd enro'!J76</f>
        <v>0</v>
      </c>
      <c r="K76" s="15">
        <f>'fnd enro'!K76</f>
        <v>3.9300000000000002E-2</v>
      </c>
      <c r="L76" s="14">
        <f>'fnd enro'!L76</f>
        <v>0</v>
      </c>
      <c r="M76" s="14">
        <f>'fnd enro'!M76</f>
        <v>0</v>
      </c>
      <c r="N76" s="14">
        <f>'fnd enro'!N76</f>
        <v>1</v>
      </c>
      <c r="O76" s="14">
        <f>'fnd enro'!O76</f>
        <v>0</v>
      </c>
      <c r="P76" s="14">
        <f>'fnd enro'!P76</f>
        <v>1</v>
      </c>
      <c r="Q76" s="14">
        <f>'fnd enro'!R76</f>
        <v>1</v>
      </c>
      <c r="R76" s="15">
        <f t="shared" si="20"/>
        <v>1.087</v>
      </c>
      <c r="S76" s="14">
        <f>VALUE('fnd enro'!Q76)</f>
        <v>5</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820.09683843099992</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1444.9925799999999</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8877.0431479579984</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1378.0822145619998</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419.25610000800003</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725.11685999999997</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674.42915000000005</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1015.5297499999999</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1749.1156346530001</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2756.5453299999999</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21"/>
        <v>19860.207605611999</v>
      </c>
      <c r="AH76" s="326">
        <f t="shared" si="22"/>
        <v>416035050</v>
      </c>
      <c r="AI76" s="4" t="str">
        <f t="shared" si="23"/>
        <v>416</v>
      </c>
      <c r="AJ76" s="2" t="str">
        <f t="shared" si="24"/>
        <v>035</v>
      </c>
      <c r="AK76" s="2" t="str">
        <f t="shared" si="25"/>
        <v>050</v>
      </c>
      <c r="AL76" s="4">
        <f t="shared" si="26"/>
        <v>1</v>
      </c>
      <c r="AM76" s="4">
        <f t="shared" si="4"/>
        <v>1</v>
      </c>
      <c r="AN76" s="4">
        <f t="shared" si="27"/>
        <v>19860.207605611999</v>
      </c>
      <c r="AO76" s="4">
        <f t="shared" si="28"/>
        <v>19860</v>
      </c>
      <c r="AP76" s="4">
        <f t="shared" si="18"/>
        <v>0</v>
      </c>
      <c r="AQ76" s="4">
        <v>19860</v>
      </c>
      <c r="AS76" s="74"/>
      <c r="AT76" s="74"/>
      <c r="AX76" s="5">
        <f t="shared" si="29"/>
        <v>0</v>
      </c>
      <c r="AZ76" s="5">
        <f t="shared" si="30"/>
        <v>0</v>
      </c>
      <c r="BB76" s="5"/>
    </row>
    <row r="77" spans="1:54" s="4" customFormat="1">
      <c r="A77" s="326" t="str">
        <f t="shared" si="19"/>
        <v>416</v>
      </c>
      <c r="B77" s="2">
        <v>416035073</v>
      </c>
      <c r="C77" s="9" t="s">
        <v>1294</v>
      </c>
      <c r="D77" s="14">
        <f>'fnd enro'!D77</f>
        <v>0</v>
      </c>
      <c r="E77" s="14">
        <f>'fnd enro'!E77</f>
        <v>0</v>
      </c>
      <c r="F77" s="14">
        <f>'fnd enro'!F77</f>
        <v>0</v>
      </c>
      <c r="G77" s="14">
        <f>'fnd enro'!G77</f>
        <v>0</v>
      </c>
      <c r="H77" s="14">
        <f>'fnd enro'!H77</f>
        <v>0</v>
      </c>
      <c r="I77" s="14">
        <f>'fnd enro'!I77</f>
        <v>1</v>
      </c>
      <c r="J77" s="14">
        <f>'fnd enro'!J77</f>
        <v>0</v>
      </c>
      <c r="K77" s="15">
        <f>'fnd enro'!K77</f>
        <v>3.9300000000000002E-2</v>
      </c>
      <c r="L77" s="14">
        <f>'fnd enro'!L77</f>
        <v>0</v>
      </c>
      <c r="M77" s="14">
        <f>'fnd enro'!M77</f>
        <v>0</v>
      </c>
      <c r="N77" s="14">
        <f>'fnd enro'!N77</f>
        <v>0</v>
      </c>
      <c r="O77" s="14">
        <f>'fnd enro'!O77</f>
        <v>0</v>
      </c>
      <c r="P77" s="14">
        <f>'fnd enro'!P77</f>
        <v>0</v>
      </c>
      <c r="Q77" s="14">
        <f>'fnd enro'!R77</f>
        <v>1</v>
      </c>
      <c r="R77" s="15">
        <f t="shared" si="20"/>
        <v>1.087</v>
      </c>
      <c r="S77" s="14">
        <f>VALUE('fnd enro'!Q77)</f>
        <v>6</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619.95839843099986</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880.79609999999991</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5662.9471979580003</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1028.2856145620001</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189.05124000800001</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877.32686000000001</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490.36743999999999</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660.52641999999992</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1326.6422146530001</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1698.5253299999999</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21"/>
        <v>13434.426815612</v>
      </c>
      <c r="AH77" s="326">
        <f t="shared" si="22"/>
        <v>416035073</v>
      </c>
      <c r="AI77" s="4" t="str">
        <f t="shared" si="23"/>
        <v>416</v>
      </c>
      <c r="AJ77" s="2" t="str">
        <f t="shared" si="24"/>
        <v>035</v>
      </c>
      <c r="AK77" s="2" t="str">
        <f t="shared" si="25"/>
        <v>073</v>
      </c>
      <c r="AL77" s="4">
        <f t="shared" si="26"/>
        <v>1</v>
      </c>
      <c r="AM77" s="4">
        <f t="shared" si="4"/>
        <v>1</v>
      </c>
      <c r="AN77" s="4">
        <f t="shared" si="27"/>
        <v>13434.426815612</v>
      </c>
      <c r="AO77" s="4">
        <f t="shared" si="28"/>
        <v>13434</v>
      </c>
      <c r="AP77" s="4">
        <f t="shared" si="18"/>
        <v>0</v>
      </c>
      <c r="AQ77" s="4">
        <v>13434</v>
      </c>
      <c r="AS77" s="74"/>
      <c r="AT77" s="74"/>
      <c r="AX77" s="5">
        <f t="shared" si="29"/>
        <v>0</v>
      </c>
      <c r="AZ77" s="5">
        <f t="shared" si="30"/>
        <v>0</v>
      </c>
      <c r="BB77" s="5"/>
    </row>
    <row r="78" spans="1:54" s="4" customFormat="1">
      <c r="A78" s="326" t="str">
        <f t="shared" si="19"/>
        <v>416</v>
      </c>
      <c r="B78" s="2">
        <v>416035133</v>
      </c>
      <c r="C78" s="9" t="s">
        <v>1294</v>
      </c>
      <c r="D78" s="14">
        <f>'fnd enro'!D78</f>
        <v>0</v>
      </c>
      <c r="E78" s="14">
        <f>'fnd enro'!E78</f>
        <v>0</v>
      </c>
      <c r="F78" s="14">
        <f>'fnd enro'!F78</f>
        <v>0</v>
      </c>
      <c r="G78" s="14">
        <f>'fnd enro'!G78</f>
        <v>0</v>
      </c>
      <c r="H78" s="14">
        <f>'fnd enro'!H78</f>
        <v>1</v>
      </c>
      <c r="I78" s="14">
        <f>'fnd enro'!I78</f>
        <v>0</v>
      </c>
      <c r="J78" s="14">
        <f>'fnd enro'!J78</f>
        <v>0</v>
      </c>
      <c r="K78" s="15">
        <f>'fnd enro'!K78</f>
        <v>3.9300000000000002E-2</v>
      </c>
      <c r="L78" s="14">
        <f>'fnd enro'!L78</f>
        <v>0</v>
      </c>
      <c r="M78" s="14">
        <f>'fnd enro'!M78</f>
        <v>0</v>
      </c>
      <c r="N78" s="14">
        <f>'fnd enro'!N78</f>
        <v>1</v>
      </c>
      <c r="O78" s="14">
        <f>'fnd enro'!O78</f>
        <v>0</v>
      </c>
      <c r="P78" s="14">
        <f>'fnd enro'!P78</f>
        <v>0</v>
      </c>
      <c r="Q78" s="14">
        <f>'fnd enro'!R78</f>
        <v>1</v>
      </c>
      <c r="R78" s="15">
        <f t="shared" si="20"/>
        <v>1.087</v>
      </c>
      <c r="S78" s="14">
        <f>VALUE('fnd enro'!Q78)</f>
        <v>9</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748.48527843099987</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1105.68553</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5564.7367479579998</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1378.0822145619998</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258.55402000800001</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702.45686000000001</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540.30421999999999</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318.57795999999996</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1749.1156346530001</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2235.5153299999997</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21"/>
        <v>14601.513795612002</v>
      </c>
      <c r="AH78" s="326">
        <f t="shared" si="22"/>
        <v>416035133</v>
      </c>
      <c r="AI78" s="4" t="str">
        <f t="shared" si="23"/>
        <v>416</v>
      </c>
      <c r="AJ78" s="2" t="str">
        <f t="shared" si="24"/>
        <v>035</v>
      </c>
      <c r="AK78" s="2" t="str">
        <f t="shared" si="25"/>
        <v>133</v>
      </c>
      <c r="AL78" s="4">
        <f t="shared" si="26"/>
        <v>1</v>
      </c>
      <c r="AM78" s="4">
        <f t="shared" si="4"/>
        <v>1</v>
      </c>
      <c r="AN78" s="4">
        <f t="shared" si="27"/>
        <v>14601.513795612002</v>
      </c>
      <c r="AO78" s="4">
        <f t="shared" si="28"/>
        <v>14602</v>
      </c>
      <c r="AP78" s="4">
        <f t="shared" si="18"/>
        <v>0</v>
      </c>
      <c r="AQ78" s="4">
        <v>14602</v>
      </c>
      <c r="AS78" s="74"/>
      <c r="AT78" s="74"/>
      <c r="AX78" s="5">
        <f t="shared" si="29"/>
        <v>0</v>
      </c>
      <c r="AZ78" s="5">
        <f t="shared" si="30"/>
        <v>0</v>
      </c>
      <c r="BB78" s="5"/>
    </row>
    <row r="79" spans="1:54" s="4" customFormat="1">
      <c r="A79" s="326" t="str">
        <f t="shared" si="19"/>
        <v>416</v>
      </c>
      <c r="B79" s="2">
        <v>416035189</v>
      </c>
      <c r="C79" s="9" t="s">
        <v>1294</v>
      </c>
      <c r="D79" s="14">
        <f>'fnd enro'!D79</f>
        <v>0</v>
      </c>
      <c r="E79" s="14">
        <f>'fnd enro'!E79</f>
        <v>0</v>
      </c>
      <c r="F79" s="14">
        <f>'fnd enro'!F79</f>
        <v>0</v>
      </c>
      <c r="G79" s="14">
        <f>'fnd enro'!G79</f>
        <v>0</v>
      </c>
      <c r="H79" s="14">
        <f>'fnd enro'!H79</f>
        <v>1</v>
      </c>
      <c r="I79" s="14">
        <f>'fnd enro'!I79</f>
        <v>1</v>
      </c>
      <c r="J79" s="14">
        <f>'fnd enro'!J79</f>
        <v>0</v>
      </c>
      <c r="K79" s="15">
        <f>'fnd enro'!K79</f>
        <v>7.8600000000000003E-2</v>
      </c>
      <c r="L79" s="14">
        <f>'fnd enro'!L79</f>
        <v>0</v>
      </c>
      <c r="M79" s="14">
        <f>'fnd enro'!M79</f>
        <v>0</v>
      </c>
      <c r="N79" s="14">
        <f>'fnd enro'!N79</f>
        <v>0</v>
      </c>
      <c r="O79" s="14">
        <f>'fnd enro'!O79</f>
        <v>0</v>
      </c>
      <c r="P79" s="14">
        <f>'fnd enro'!P79</f>
        <v>2</v>
      </c>
      <c r="Q79" s="14">
        <f>'fnd enro'!R79</f>
        <v>2</v>
      </c>
      <c r="R79" s="15">
        <f t="shared" si="20"/>
        <v>1.087</v>
      </c>
      <c r="S79" s="14">
        <f>VALUE('fnd enro'!Q79)</f>
        <v>3</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1372.2916568619999</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2388.8564199999996</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15776.605025916</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2181.4783991240001</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680.42979001599997</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1473.9037200000002</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1182.2320699999998</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2235.3720199999998</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2690.2315593060002</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4553.5606600000001</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21"/>
        <v>34534.961321224</v>
      </c>
      <c r="AH79" s="326">
        <f t="shared" si="22"/>
        <v>416035189</v>
      </c>
      <c r="AI79" s="4" t="str">
        <f t="shared" si="23"/>
        <v>416</v>
      </c>
      <c r="AJ79" s="2" t="str">
        <f t="shared" si="24"/>
        <v>035</v>
      </c>
      <c r="AK79" s="2" t="str">
        <f t="shared" si="25"/>
        <v>189</v>
      </c>
      <c r="AL79" s="4">
        <f t="shared" si="26"/>
        <v>1</v>
      </c>
      <c r="AM79" s="4">
        <f t="shared" si="4"/>
        <v>2</v>
      </c>
      <c r="AN79" s="4">
        <f t="shared" si="27"/>
        <v>34534.961321224</v>
      </c>
      <c r="AO79" s="4">
        <f t="shared" si="28"/>
        <v>17267</v>
      </c>
      <c r="AP79" s="4">
        <f t="shared" si="18"/>
        <v>0</v>
      </c>
      <c r="AQ79" s="4">
        <v>17267</v>
      </c>
      <c r="AS79" s="74"/>
      <c r="AT79" s="74"/>
      <c r="AX79" s="5">
        <f t="shared" si="29"/>
        <v>0</v>
      </c>
      <c r="AZ79" s="5">
        <f t="shared" si="30"/>
        <v>0</v>
      </c>
      <c r="BB79" s="5"/>
    </row>
    <row r="80" spans="1:54" s="4" customFormat="1">
      <c r="A80" s="326" t="str">
        <f t="shared" si="19"/>
        <v>416</v>
      </c>
      <c r="B80" s="2">
        <v>416035243</v>
      </c>
      <c r="C80" s="9" t="s">
        <v>1294</v>
      </c>
      <c r="D80" s="14">
        <f>'fnd enro'!D80</f>
        <v>0</v>
      </c>
      <c r="E80" s="14">
        <f>'fnd enro'!E80</f>
        <v>0</v>
      </c>
      <c r="F80" s="14">
        <f>'fnd enro'!F80</f>
        <v>0</v>
      </c>
      <c r="G80" s="14">
        <f>'fnd enro'!G80</f>
        <v>0</v>
      </c>
      <c r="H80" s="14">
        <f>'fnd enro'!H80</f>
        <v>1</v>
      </c>
      <c r="I80" s="14">
        <f>'fnd enro'!I80</f>
        <v>1</v>
      </c>
      <c r="J80" s="14">
        <f>'fnd enro'!J80</f>
        <v>0</v>
      </c>
      <c r="K80" s="15">
        <f>'fnd enro'!K80</f>
        <v>7.8600000000000003E-2</v>
      </c>
      <c r="L80" s="14">
        <f>'fnd enro'!L80</f>
        <v>0</v>
      </c>
      <c r="M80" s="14">
        <f>'fnd enro'!M80</f>
        <v>0</v>
      </c>
      <c r="N80" s="14">
        <f>'fnd enro'!N80</f>
        <v>0</v>
      </c>
      <c r="O80" s="14">
        <f>'fnd enro'!O80</f>
        <v>0</v>
      </c>
      <c r="P80" s="14">
        <f>'fnd enro'!P80</f>
        <v>1</v>
      </c>
      <c r="Q80" s="14">
        <f>'fnd enro'!R80</f>
        <v>2</v>
      </c>
      <c r="R80" s="15">
        <f t="shared" si="20"/>
        <v>1.087</v>
      </c>
      <c r="S80" s="14">
        <f>VALUE('fnd enro'!Q80)</f>
        <v>9</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1338.5076968619999</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2228.71958</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14213.520765916001</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2181.4783991240001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604.57893001600007</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1463.1937200000002</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1118.93606</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1906.4784299999999</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2690.2315593060002</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4307.68066</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21"/>
        <v>32053.325801223997</v>
      </c>
      <c r="AH80" s="326">
        <f t="shared" si="22"/>
        <v>416035243</v>
      </c>
      <c r="AI80" s="4" t="str">
        <f t="shared" si="23"/>
        <v>416</v>
      </c>
      <c r="AJ80" s="2" t="str">
        <f t="shared" si="24"/>
        <v>035</v>
      </c>
      <c r="AK80" s="2" t="str">
        <f t="shared" si="25"/>
        <v>243</v>
      </c>
      <c r="AL80" s="4">
        <f t="shared" si="26"/>
        <v>1</v>
      </c>
      <c r="AM80" s="4">
        <f t="shared" si="4"/>
        <v>2</v>
      </c>
      <c r="AN80" s="4">
        <f t="shared" si="27"/>
        <v>32053.325801223997</v>
      </c>
      <c r="AO80" s="4">
        <f t="shared" si="28"/>
        <v>16027</v>
      </c>
      <c r="AP80" s="4">
        <f t="shared" si="18"/>
        <v>0</v>
      </c>
      <c r="AQ80" s="4">
        <v>16027</v>
      </c>
      <c r="AS80" s="74"/>
      <c r="AT80" s="74"/>
      <c r="AX80" s="5">
        <f t="shared" si="29"/>
        <v>0</v>
      </c>
      <c r="AZ80" s="5">
        <f t="shared" si="30"/>
        <v>0</v>
      </c>
      <c r="BB80" s="5"/>
    </row>
    <row r="81" spans="1:54" s="4" customFormat="1">
      <c r="A81" s="326" t="str">
        <f t="shared" si="19"/>
        <v>416</v>
      </c>
      <c r="B81" s="2">
        <v>416035244</v>
      </c>
      <c r="C81" s="9" t="s">
        <v>1294</v>
      </c>
      <c r="D81" s="14">
        <f>'fnd enro'!D81</f>
        <v>0</v>
      </c>
      <c r="E81" s="14">
        <f>'fnd enro'!E81</f>
        <v>0</v>
      </c>
      <c r="F81" s="14">
        <f>'fnd enro'!F81</f>
        <v>0</v>
      </c>
      <c r="G81" s="14">
        <f>'fnd enro'!G81</f>
        <v>0</v>
      </c>
      <c r="H81" s="14">
        <f>'fnd enro'!H81</f>
        <v>3</v>
      </c>
      <c r="I81" s="14">
        <f>'fnd enro'!I81</f>
        <v>4</v>
      </c>
      <c r="J81" s="14">
        <f>'fnd enro'!J81</f>
        <v>0</v>
      </c>
      <c r="K81" s="15">
        <f>'fnd enro'!K81</f>
        <v>0.27510000000000001</v>
      </c>
      <c r="L81" s="14">
        <f>'fnd enro'!L81</f>
        <v>0</v>
      </c>
      <c r="M81" s="14">
        <f>'fnd enro'!M81</f>
        <v>0</v>
      </c>
      <c r="N81" s="14">
        <f>'fnd enro'!N81</f>
        <v>1</v>
      </c>
      <c r="O81" s="14">
        <f>'fnd enro'!O81</f>
        <v>1</v>
      </c>
      <c r="P81" s="14">
        <f>'fnd enro'!P81</f>
        <v>6</v>
      </c>
      <c r="Q81" s="14">
        <f>'fnd enro'!R81</f>
        <v>7</v>
      </c>
      <c r="R81" s="15">
        <f t="shared" si="20"/>
        <v>1.087</v>
      </c>
      <c r="S81" s="14">
        <f>VALUE('fnd enro'!Q81)</f>
        <v>10</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5236.592489016999</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9619.3630199999989</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67051.628955705994</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8038.7829319339999</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2887.203840056</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5679.1480200000005</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4673.9695599999995</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9704.9099200000001</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10196.292762571002</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17769.69731</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21"/>
        <v>140857.588809284</v>
      </c>
      <c r="AH81" s="326">
        <f t="shared" si="22"/>
        <v>416035244</v>
      </c>
      <c r="AI81" s="4" t="str">
        <f t="shared" si="23"/>
        <v>416</v>
      </c>
      <c r="AJ81" s="2" t="str">
        <f t="shared" si="24"/>
        <v>035</v>
      </c>
      <c r="AK81" s="2" t="str">
        <f t="shared" si="25"/>
        <v>244</v>
      </c>
      <c r="AL81" s="4">
        <f t="shared" si="26"/>
        <v>1</v>
      </c>
      <c r="AM81" s="4">
        <f t="shared" si="4"/>
        <v>7</v>
      </c>
      <c r="AN81" s="4">
        <f t="shared" si="27"/>
        <v>140857.588809284</v>
      </c>
      <c r="AO81" s="4">
        <f t="shared" si="28"/>
        <v>20123</v>
      </c>
      <c r="AP81" s="4">
        <f t="shared" si="18"/>
        <v>0</v>
      </c>
      <c r="AQ81" s="4">
        <v>20123</v>
      </c>
      <c r="AS81" s="74"/>
      <c r="AT81" s="74"/>
      <c r="AX81" s="5">
        <f t="shared" si="29"/>
        <v>0</v>
      </c>
      <c r="AZ81" s="5">
        <f t="shared" si="30"/>
        <v>0</v>
      </c>
      <c r="BB81" s="5"/>
    </row>
    <row r="82" spans="1:54" s="4" customFormat="1">
      <c r="A82" s="326" t="str">
        <f t="shared" si="19"/>
        <v>416</v>
      </c>
      <c r="B82" s="2">
        <v>416035274</v>
      </c>
      <c r="C82" s="9" t="s">
        <v>1294</v>
      </c>
      <c r="D82" s="14">
        <f>'fnd enro'!D82</f>
        <v>0</v>
      </c>
      <c r="E82" s="14">
        <f>'fnd enro'!E82</f>
        <v>0</v>
      </c>
      <c r="F82" s="14">
        <f>'fnd enro'!F82</f>
        <v>0</v>
      </c>
      <c r="G82" s="14">
        <f>'fnd enro'!G82</f>
        <v>0</v>
      </c>
      <c r="H82" s="14">
        <f>'fnd enro'!H82</f>
        <v>0</v>
      </c>
      <c r="I82" s="14">
        <f>'fnd enro'!I82</f>
        <v>1</v>
      </c>
      <c r="J82" s="14">
        <f>'fnd enro'!J82</f>
        <v>0</v>
      </c>
      <c r="K82" s="15">
        <f>'fnd enro'!K82</f>
        <v>3.9300000000000002E-2</v>
      </c>
      <c r="L82" s="14">
        <f>'fnd enro'!L82</f>
        <v>0</v>
      </c>
      <c r="M82" s="14">
        <f>'fnd enro'!M82</f>
        <v>0</v>
      </c>
      <c r="N82" s="14">
        <f>'fnd enro'!N82</f>
        <v>0</v>
      </c>
      <c r="O82" s="14">
        <f>'fnd enro'!O82</f>
        <v>0</v>
      </c>
      <c r="P82" s="14">
        <f>'fnd enro'!P82</f>
        <v>1</v>
      </c>
      <c r="Q82" s="14">
        <f>'fnd enro'!R82</f>
        <v>1</v>
      </c>
      <c r="R82" s="15">
        <f t="shared" si="20"/>
        <v>1.087</v>
      </c>
      <c r="S82" s="14">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725.04955843099981</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1378.7508</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10523.935107957999</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1028.2856145620001</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424.875890008</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910.58686</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687.20140000000004</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1683.33907</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1326.6422146530001</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2463.1653299999998</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21"/>
        <v>21151.831845611996</v>
      </c>
      <c r="AH82" s="326">
        <f t="shared" si="22"/>
        <v>416035274</v>
      </c>
      <c r="AI82" s="4" t="str">
        <f t="shared" si="23"/>
        <v>416</v>
      </c>
      <c r="AJ82" s="2" t="str">
        <f t="shared" si="24"/>
        <v>035</v>
      </c>
      <c r="AK82" s="2" t="str">
        <f t="shared" si="25"/>
        <v>274</v>
      </c>
      <c r="AL82" s="4">
        <f t="shared" si="26"/>
        <v>1</v>
      </c>
      <c r="AM82" s="4">
        <f t="shared" si="4"/>
        <v>1</v>
      </c>
      <c r="AN82" s="4">
        <f t="shared" si="27"/>
        <v>21151.831845611996</v>
      </c>
      <c r="AO82" s="4">
        <f t="shared" si="28"/>
        <v>21152</v>
      </c>
      <c r="AP82" s="4">
        <f t="shared" si="18"/>
        <v>0</v>
      </c>
      <c r="AQ82" s="4">
        <v>21152</v>
      </c>
      <c r="AS82" s="74"/>
      <c r="AT82" s="74"/>
      <c r="AX82" s="5">
        <f t="shared" si="29"/>
        <v>0</v>
      </c>
      <c r="AZ82" s="5">
        <f t="shared" si="30"/>
        <v>0</v>
      </c>
      <c r="BB82" s="5"/>
    </row>
    <row r="83" spans="1:54" s="4" customFormat="1">
      <c r="A83" s="326" t="str">
        <f t="shared" si="19"/>
        <v>416</v>
      </c>
      <c r="B83" s="2">
        <v>416035285</v>
      </c>
      <c r="C83" s="9" t="s">
        <v>1294</v>
      </c>
      <c r="D83" s="14">
        <f>'fnd enro'!D83</f>
        <v>0</v>
      </c>
      <c r="E83" s="14">
        <f>'fnd enro'!E83</f>
        <v>0</v>
      </c>
      <c r="F83" s="14">
        <f>'fnd enro'!F83</f>
        <v>0</v>
      </c>
      <c r="G83" s="14">
        <f>'fnd enro'!G83</f>
        <v>0</v>
      </c>
      <c r="H83" s="14">
        <f>'fnd enro'!H83</f>
        <v>0</v>
      </c>
      <c r="I83" s="14">
        <f>'fnd enro'!I83</f>
        <v>1</v>
      </c>
      <c r="J83" s="14">
        <f>'fnd enro'!J83</f>
        <v>0</v>
      </c>
      <c r="K83" s="15">
        <f>'fnd enro'!K83</f>
        <v>3.9300000000000002E-2</v>
      </c>
      <c r="L83" s="14">
        <f>'fnd enro'!L83</f>
        <v>0</v>
      </c>
      <c r="M83" s="14">
        <f>'fnd enro'!M83</f>
        <v>0</v>
      </c>
      <c r="N83" s="14">
        <f>'fnd enro'!N83</f>
        <v>0</v>
      </c>
      <c r="O83" s="14">
        <f>'fnd enro'!O83</f>
        <v>0</v>
      </c>
      <c r="P83" s="14">
        <f>'fnd enro'!P83</f>
        <v>0</v>
      </c>
      <c r="Q83" s="14">
        <f>'fnd enro'!R83</f>
        <v>1</v>
      </c>
      <c r="R83" s="15">
        <f t="shared" si="20"/>
        <v>1.087</v>
      </c>
      <c r="S83" s="14">
        <f>VALUE('fnd enro'!Q83)</f>
        <v>9</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619.95839843099986</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880.79609999999991</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5662.9471979580003</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1028.2856145620001</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189.05124000800001</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877.32686000000001</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490.36743999999999</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660.52641999999992</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1326.6422146530001</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1698.5253299999999</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21"/>
        <v>13434.426815612</v>
      </c>
      <c r="AH83" s="326">
        <f t="shared" si="22"/>
        <v>416035285</v>
      </c>
      <c r="AI83" s="4" t="str">
        <f t="shared" si="23"/>
        <v>416</v>
      </c>
      <c r="AJ83" s="2" t="str">
        <f t="shared" si="24"/>
        <v>035</v>
      </c>
      <c r="AK83" s="2" t="str">
        <f t="shared" si="25"/>
        <v>285</v>
      </c>
      <c r="AL83" s="4">
        <f t="shared" si="26"/>
        <v>1</v>
      </c>
      <c r="AM83" s="4">
        <f t="shared" si="4"/>
        <v>1</v>
      </c>
      <c r="AN83" s="4">
        <f t="shared" si="27"/>
        <v>13434.426815612</v>
      </c>
      <c r="AO83" s="4">
        <f t="shared" si="28"/>
        <v>13434</v>
      </c>
      <c r="AP83" s="4">
        <f t="shared" si="18"/>
        <v>0</v>
      </c>
      <c r="AQ83" s="4">
        <v>13434</v>
      </c>
      <c r="AS83" s="74"/>
      <c r="AT83" s="74"/>
      <c r="AX83" s="5">
        <f t="shared" si="29"/>
        <v>0</v>
      </c>
      <c r="AZ83" s="5">
        <f t="shared" si="30"/>
        <v>0</v>
      </c>
      <c r="BB83" s="5"/>
    </row>
    <row r="84" spans="1:54" s="4" customFormat="1">
      <c r="A84" s="326" t="str">
        <f t="shared" si="19"/>
        <v>417</v>
      </c>
      <c r="B84" s="2">
        <v>417035035</v>
      </c>
      <c r="C84" s="9" t="s">
        <v>830</v>
      </c>
      <c r="D84" s="14">
        <f>'fnd enro'!D84</f>
        <v>32</v>
      </c>
      <c r="E84" s="14">
        <f>'fnd enro'!E84</f>
        <v>0</v>
      </c>
      <c r="F84" s="14">
        <f>'fnd enro'!F84</f>
        <v>37</v>
      </c>
      <c r="G84" s="14">
        <f>'fnd enro'!G84</f>
        <v>180</v>
      </c>
      <c r="H84" s="14">
        <f>'fnd enro'!H84</f>
        <v>68</v>
      </c>
      <c r="I84" s="14">
        <f>'fnd enro'!I84</f>
        <v>0</v>
      </c>
      <c r="J84" s="14">
        <f>'fnd enro'!J84</f>
        <v>0</v>
      </c>
      <c r="K84" s="15">
        <f>'fnd enro'!K84</f>
        <v>11.2005</v>
      </c>
      <c r="L84" s="14">
        <f>'fnd enro'!L84</f>
        <v>0</v>
      </c>
      <c r="M84" s="14">
        <f>'fnd enro'!M84</f>
        <v>63</v>
      </c>
      <c r="N84" s="14">
        <f>'fnd enro'!N84</f>
        <v>7</v>
      </c>
      <c r="O84" s="14">
        <f>'fnd enro'!O84</f>
        <v>0</v>
      </c>
      <c r="P84" s="14">
        <f>'fnd enro'!P84</f>
        <v>253</v>
      </c>
      <c r="Q84" s="14">
        <f>'fnd enro'!R84</f>
        <v>301</v>
      </c>
      <c r="R84" s="15">
        <f t="shared" si="20"/>
        <v>1.087</v>
      </c>
      <c r="S84" s="14">
        <f>VALUE('fnd enro'!Q84)</f>
        <v>11</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222094.64452283501</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417863.72474999999</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2757042.3802080299</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423089.97065016994</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124560.75662227998</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185674.79509999999</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186935.39016000001</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342533.30948000005</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411615.02417610498</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775910.40905000002</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21"/>
        <v>5847320.4047194198</v>
      </c>
      <c r="AH84" s="326">
        <f t="shared" si="22"/>
        <v>417035035</v>
      </c>
      <c r="AI84" s="4" t="str">
        <f t="shared" si="23"/>
        <v>417</v>
      </c>
      <c r="AJ84" s="2" t="str">
        <f t="shared" si="24"/>
        <v>035</v>
      </c>
      <c r="AK84" s="2" t="str">
        <f t="shared" si="25"/>
        <v>035</v>
      </c>
      <c r="AL84" s="4">
        <f t="shared" si="26"/>
        <v>1</v>
      </c>
      <c r="AM84" s="4">
        <f t="shared" si="4"/>
        <v>301</v>
      </c>
      <c r="AN84" s="4">
        <f t="shared" si="27"/>
        <v>5847320.4047194198</v>
      </c>
      <c r="AO84" s="4">
        <f t="shared" si="28"/>
        <v>19426</v>
      </c>
      <c r="AP84" s="4">
        <f t="shared" si="18"/>
        <v>0</v>
      </c>
      <c r="AQ84" s="4">
        <v>19426</v>
      </c>
      <c r="AS84" s="74"/>
      <c r="AT84" s="74"/>
      <c r="AX84" s="5">
        <f t="shared" si="29"/>
        <v>0</v>
      </c>
      <c r="AZ84" s="5">
        <f t="shared" si="30"/>
        <v>0</v>
      </c>
      <c r="BB84" s="5"/>
    </row>
    <row r="85" spans="1:54" s="4" customFormat="1">
      <c r="A85" s="326" t="str">
        <f t="shared" si="19"/>
        <v>417</v>
      </c>
      <c r="B85" s="2">
        <v>417035040</v>
      </c>
      <c r="C85" s="9" t="s">
        <v>830</v>
      </c>
      <c r="D85" s="14">
        <f>'fnd enro'!D85</f>
        <v>0</v>
      </c>
      <c r="E85" s="14">
        <f>'fnd enro'!E85</f>
        <v>0</v>
      </c>
      <c r="F85" s="14">
        <f>'fnd enro'!F85</f>
        <v>0</v>
      </c>
      <c r="G85" s="14">
        <f>'fnd enro'!G85</f>
        <v>1</v>
      </c>
      <c r="H85" s="14">
        <f>'fnd enro'!H85</f>
        <v>0</v>
      </c>
      <c r="I85" s="14">
        <f>'fnd enro'!I85</f>
        <v>0</v>
      </c>
      <c r="J85" s="14">
        <f>'fnd enro'!J85</f>
        <v>0</v>
      </c>
      <c r="K85" s="15">
        <f>'fnd enro'!K85</f>
        <v>3.9300000000000002E-2</v>
      </c>
      <c r="L85" s="14">
        <f>'fnd enro'!L85</f>
        <v>0</v>
      </c>
      <c r="M85" s="14">
        <f>'fnd enro'!M85</f>
        <v>0</v>
      </c>
      <c r="N85" s="14">
        <f>'fnd enro'!N85</f>
        <v>0</v>
      </c>
      <c r="O85" s="14">
        <f>'fnd enro'!O85</f>
        <v>0</v>
      </c>
      <c r="P85" s="14">
        <f>'fnd enro'!P85</f>
        <v>1</v>
      </c>
      <c r="Q85" s="14">
        <f>'fnd enro'!R85</f>
        <v>1</v>
      </c>
      <c r="R85" s="15">
        <f t="shared" si="20"/>
        <v>1.087</v>
      </c>
      <c r="S85" s="14">
        <f>VALUE('fnd enro'!Q85)</f>
        <v>6</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699.02677843099991</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1255.4523899999999</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8132.4590179579991</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1443.378304562</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358.31888000799995</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579.70686000000001</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559.57673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944.90735999999993</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1269.248614653</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2358.1553299999996</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21"/>
        <v>17600.230265612001</v>
      </c>
      <c r="AH85" s="326">
        <f t="shared" si="22"/>
        <v>417035040</v>
      </c>
      <c r="AI85" s="4" t="str">
        <f t="shared" si="23"/>
        <v>417</v>
      </c>
      <c r="AJ85" s="2" t="str">
        <f t="shared" si="24"/>
        <v>035</v>
      </c>
      <c r="AK85" s="2" t="str">
        <f t="shared" si="25"/>
        <v>040</v>
      </c>
      <c r="AL85" s="4">
        <f t="shared" si="26"/>
        <v>1</v>
      </c>
      <c r="AM85" s="4">
        <f t="shared" si="4"/>
        <v>1</v>
      </c>
      <c r="AN85" s="4">
        <f t="shared" si="27"/>
        <v>17600.230265612001</v>
      </c>
      <c r="AO85" s="4">
        <f t="shared" si="28"/>
        <v>17600</v>
      </c>
      <c r="AP85" s="4">
        <f t="shared" si="18"/>
        <v>0</v>
      </c>
      <c r="AQ85" s="4">
        <v>17600</v>
      </c>
      <c r="AS85" s="74"/>
      <c r="AT85" s="74"/>
      <c r="AX85" s="5">
        <f t="shared" si="29"/>
        <v>0</v>
      </c>
      <c r="AZ85" s="5">
        <f t="shared" si="30"/>
        <v>0</v>
      </c>
      <c r="BB85" s="5"/>
    </row>
    <row r="86" spans="1:54" s="4" customFormat="1">
      <c r="A86" s="326" t="str">
        <f t="shared" si="19"/>
        <v>417</v>
      </c>
      <c r="B86" s="2">
        <v>417035044</v>
      </c>
      <c r="C86" s="9" t="s">
        <v>830</v>
      </c>
      <c r="D86" s="14">
        <f>'fnd enro'!D86</f>
        <v>0</v>
      </c>
      <c r="E86" s="14">
        <f>'fnd enro'!E86</f>
        <v>0</v>
      </c>
      <c r="F86" s="14">
        <f>'fnd enro'!F86</f>
        <v>0</v>
      </c>
      <c r="G86" s="14">
        <f>'fnd enro'!G86</f>
        <v>1</v>
      </c>
      <c r="H86" s="14">
        <f>'fnd enro'!H86</f>
        <v>0</v>
      </c>
      <c r="I86" s="14">
        <f>'fnd enro'!I86</f>
        <v>0</v>
      </c>
      <c r="J86" s="14">
        <f>'fnd enro'!J86</f>
        <v>0</v>
      </c>
      <c r="K86" s="15">
        <f>'fnd enro'!K86</f>
        <v>3.9300000000000002E-2</v>
      </c>
      <c r="L86" s="14">
        <f>'fnd enro'!L86</f>
        <v>0</v>
      </c>
      <c r="M86" s="14">
        <f>'fnd enro'!M86</f>
        <v>0</v>
      </c>
      <c r="N86" s="14">
        <f>'fnd enro'!N86</f>
        <v>0</v>
      </c>
      <c r="O86" s="14">
        <f>'fnd enro'!O86</f>
        <v>0</v>
      </c>
      <c r="P86" s="14">
        <f>'fnd enro'!P86</f>
        <v>0</v>
      </c>
      <c r="Q86" s="14">
        <f>'fnd enro'!R86</f>
        <v>1</v>
      </c>
      <c r="R86" s="15">
        <f t="shared" si="20"/>
        <v>1.087</v>
      </c>
      <c r="S86" s="14">
        <f>VALUE('fnd enro'!Q86)</f>
        <v>11</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619.95839843099986</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880.79609999999991</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4475.1170779579998</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1443.378304562</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180.88787000799999</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554.67686000000003</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411.48385000000002</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175.35484</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1269.248614653</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1782.8553299999999</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21"/>
        <v>11793.757245612001</v>
      </c>
      <c r="AH86" s="326">
        <f t="shared" si="22"/>
        <v>417035044</v>
      </c>
      <c r="AI86" s="4" t="str">
        <f t="shared" si="23"/>
        <v>417</v>
      </c>
      <c r="AJ86" s="2" t="str">
        <f t="shared" si="24"/>
        <v>035</v>
      </c>
      <c r="AK86" s="2" t="str">
        <f t="shared" si="25"/>
        <v>044</v>
      </c>
      <c r="AL86" s="4">
        <f t="shared" si="26"/>
        <v>1</v>
      </c>
      <c r="AM86" s="4">
        <f t="shared" ref="AM86:AM149" si="31">enro</f>
        <v>1</v>
      </c>
      <c r="AN86" s="4">
        <f t="shared" si="27"/>
        <v>11793.757245612001</v>
      </c>
      <c r="AO86" s="4">
        <f t="shared" si="28"/>
        <v>11794</v>
      </c>
      <c r="AP86" s="4">
        <f t="shared" si="18"/>
        <v>0</v>
      </c>
      <c r="AQ86" s="4">
        <v>11794</v>
      </c>
      <c r="AS86" s="74"/>
      <c r="AT86" s="74"/>
      <c r="AX86" s="5">
        <f t="shared" si="29"/>
        <v>0</v>
      </c>
      <c r="AZ86" s="5">
        <f t="shared" si="30"/>
        <v>0</v>
      </c>
      <c r="BB86" s="5"/>
    </row>
    <row r="87" spans="1:54" s="4" customFormat="1">
      <c r="A87" s="326" t="str">
        <f t="shared" si="19"/>
        <v>417</v>
      </c>
      <c r="B87" s="2">
        <v>417035100</v>
      </c>
      <c r="C87" s="9" t="s">
        <v>830</v>
      </c>
      <c r="D87" s="14">
        <f>'fnd enro'!D87</f>
        <v>0</v>
      </c>
      <c r="E87" s="14">
        <f>'fnd enro'!E87</f>
        <v>0</v>
      </c>
      <c r="F87" s="14">
        <f>'fnd enro'!F87</f>
        <v>0</v>
      </c>
      <c r="G87" s="14">
        <f>'fnd enro'!G87</f>
        <v>2</v>
      </c>
      <c r="H87" s="14">
        <f>'fnd enro'!H87</f>
        <v>1</v>
      </c>
      <c r="I87" s="14">
        <f>'fnd enro'!I87</f>
        <v>0</v>
      </c>
      <c r="J87" s="14">
        <f>'fnd enro'!J87</f>
        <v>0</v>
      </c>
      <c r="K87" s="15">
        <f>'fnd enro'!K87</f>
        <v>0.1179</v>
      </c>
      <c r="L87" s="14">
        <f>'fnd enro'!L87</f>
        <v>0</v>
      </c>
      <c r="M87" s="14">
        <f>'fnd enro'!M87</f>
        <v>0</v>
      </c>
      <c r="N87" s="14">
        <f>'fnd enro'!N87</f>
        <v>0</v>
      </c>
      <c r="O87" s="14">
        <f>'fnd enro'!O87</f>
        <v>0</v>
      </c>
      <c r="P87" s="14">
        <f>'fnd enro'!P87</f>
        <v>3</v>
      </c>
      <c r="Q87" s="14">
        <f>'fnd enro'!R87</f>
        <v>3</v>
      </c>
      <c r="R87" s="15">
        <f t="shared" si="20"/>
        <v>1.087</v>
      </c>
      <c r="S87" s="14">
        <f>VALUE('fnd enro'!Q87)</f>
        <v>10</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2175.1486752929995</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4136.2523999999994</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27523.697753874003</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4039.9493936859999</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1263.5511400239998</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1763.8105799999998</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1857.38951</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3705.5938700000002</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3902.0865739589999</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7751.4859900000001</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21"/>
        <v>58118.965886835998</v>
      </c>
      <c r="AH87" s="326">
        <f t="shared" si="22"/>
        <v>417035100</v>
      </c>
      <c r="AI87" s="4" t="str">
        <f t="shared" si="23"/>
        <v>417</v>
      </c>
      <c r="AJ87" s="2" t="str">
        <f t="shared" si="24"/>
        <v>035</v>
      </c>
      <c r="AK87" s="2" t="str">
        <f t="shared" si="25"/>
        <v>100</v>
      </c>
      <c r="AL87" s="4">
        <f t="shared" si="26"/>
        <v>1</v>
      </c>
      <c r="AM87" s="4">
        <f t="shared" si="31"/>
        <v>3</v>
      </c>
      <c r="AN87" s="4">
        <f t="shared" si="27"/>
        <v>58118.965886835998</v>
      </c>
      <c r="AO87" s="4">
        <f t="shared" si="28"/>
        <v>19373</v>
      </c>
      <c r="AP87" s="4">
        <f t="shared" si="18"/>
        <v>0</v>
      </c>
      <c r="AQ87" s="4">
        <v>19373</v>
      </c>
      <c r="AS87" s="74"/>
      <c r="AT87" s="74"/>
      <c r="AX87" s="5">
        <f t="shared" si="29"/>
        <v>0</v>
      </c>
      <c r="AZ87" s="5">
        <f t="shared" si="30"/>
        <v>0</v>
      </c>
      <c r="BB87" s="5"/>
    </row>
    <row r="88" spans="1:54" s="4" customFormat="1">
      <c r="A88" s="326" t="str">
        <f t="shared" si="19"/>
        <v>417</v>
      </c>
      <c r="B88" s="2">
        <v>417035133</v>
      </c>
      <c r="C88" s="9" t="s">
        <v>830</v>
      </c>
      <c r="D88" s="14">
        <f>'fnd enro'!D88</f>
        <v>0</v>
      </c>
      <c r="E88" s="14">
        <f>'fnd enro'!E88</f>
        <v>0</v>
      </c>
      <c r="F88" s="14">
        <f>'fnd enro'!F88</f>
        <v>0</v>
      </c>
      <c r="G88" s="14">
        <f>'fnd enro'!G88</f>
        <v>2</v>
      </c>
      <c r="H88" s="14">
        <f>'fnd enro'!H88</f>
        <v>1</v>
      </c>
      <c r="I88" s="14">
        <f>'fnd enro'!I88</f>
        <v>0</v>
      </c>
      <c r="J88" s="14">
        <f>'fnd enro'!J88</f>
        <v>0</v>
      </c>
      <c r="K88" s="15">
        <f>'fnd enro'!K88</f>
        <v>0.1179</v>
      </c>
      <c r="L88" s="14">
        <f>'fnd enro'!L88</f>
        <v>0</v>
      </c>
      <c r="M88" s="14">
        <f>'fnd enro'!M88</f>
        <v>0</v>
      </c>
      <c r="N88" s="14">
        <f>'fnd enro'!N88</f>
        <v>0</v>
      </c>
      <c r="O88" s="14">
        <f>'fnd enro'!O88</f>
        <v>0</v>
      </c>
      <c r="P88" s="14">
        <f>'fnd enro'!P88</f>
        <v>0</v>
      </c>
      <c r="Q88" s="14">
        <f>'fnd enro'!R88</f>
        <v>3</v>
      </c>
      <c r="R88" s="15">
        <f t="shared" si="20"/>
        <v>1.087</v>
      </c>
      <c r="S88" s="14">
        <f>VALUE('fnd enro'!Q88)</f>
        <v>9</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1859.8751952929997</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2642.3882999999996</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12940.734023874002</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4039.9493936859999</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556.07719002399995</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1664.0305799999999</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1266.8876299999999</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637.15591999999992</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3902.0865739589999</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5457.5659900000001</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21"/>
        <v>34966.750796836008</v>
      </c>
      <c r="AH88" s="326">
        <f t="shared" si="22"/>
        <v>417035133</v>
      </c>
      <c r="AI88" s="4" t="str">
        <f t="shared" si="23"/>
        <v>417</v>
      </c>
      <c r="AJ88" s="2" t="str">
        <f t="shared" si="24"/>
        <v>035</v>
      </c>
      <c r="AK88" s="2" t="str">
        <f t="shared" si="25"/>
        <v>133</v>
      </c>
      <c r="AL88" s="4">
        <f t="shared" si="26"/>
        <v>1</v>
      </c>
      <c r="AM88" s="4">
        <f t="shared" si="31"/>
        <v>3</v>
      </c>
      <c r="AN88" s="4">
        <f t="shared" si="27"/>
        <v>34966.750796836008</v>
      </c>
      <c r="AO88" s="4">
        <f t="shared" si="28"/>
        <v>11656</v>
      </c>
      <c r="AP88" s="4">
        <f t="shared" si="18"/>
        <v>0</v>
      </c>
      <c r="AQ88" s="4">
        <v>11656</v>
      </c>
      <c r="AS88" s="74"/>
      <c r="AT88" s="74"/>
      <c r="AX88" s="5">
        <f t="shared" si="29"/>
        <v>0</v>
      </c>
      <c r="AZ88" s="5">
        <f t="shared" si="30"/>
        <v>0</v>
      </c>
      <c r="BB88" s="5"/>
    </row>
    <row r="89" spans="1:54" s="4" customFormat="1">
      <c r="A89" s="326" t="str">
        <f t="shared" si="19"/>
        <v>417</v>
      </c>
      <c r="B89" s="2">
        <v>417035244</v>
      </c>
      <c r="C89" s="9" t="s">
        <v>830</v>
      </c>
      <c r="D89" s="14">
        <f>'fnd enro'!D89</f>
        <v>1</v>
      </c>
      <c r="E89" s="14">
        <f>'fnd enro'!E89</f>
        <v>0</v>
      </c>
      <c r="F89" s="14">
        <f>'fnd enro'!F89</f>
        <v>0</v>
      </c>
      <c r="G89" s="14">
        <f>'fnd enro'!G89</f>
        <v>2</v>
      </c>
      <c r="H89" s="14">
        <f>'fnd enro'!H89</f>
        <v>2</v>
      </c>
      <c r="I89" s="14">
        <f>'fnd enro'!I89</f>
        <v>0</v>
      </c>
      <c r="J89" s="14">
        <f>'fnd enro'!J89</f>
        <v>0</v>
      </c>
      <c r="K89" s="15">
        <f>'fnd enro'!K89</f>
        <v>0.15720000000000001</v>
      </c>
      <c r="L89" s="14">
        <f>'fnd enro'!L89</f>
        <v>0</v>
      </c>
      <c r="M89" s="14">
        <f>'fnd enro'!M89</f>
        <v>2</v>
      </c>
      <c r="N89" s="14">
        <f>'fnd enro'!N89</f>
        <v>1</v>
      </c>
      <c r="O89" s="14">
        <f>'fnd enro'!O89</f>
        <v>0</v>
      </c>
      <c r="P89" s="14">
        <f>'fnd enro'!P89</f>
        <v>3</v>
      </c>
      <c r="Q89" s="14">
        <f>'fnd enro'!R89</f>
        <v>5</v>
      </c>
      <c r="R89" s="15">
        <f t="shared" si="20"/>
        <v>1.087</v>
      </c>
      <c r="S89" s="14">
        <f>VALUE('fnd enro'!Q89)</f>
        <v>10</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3408.9903237239992</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6104.9507100000001</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38066.079251832009</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6358.5583582480003</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1722.7110100319999</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3012.8174400000003</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2784.5461600000003</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4143.0026699999999</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6936.4383986120001</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11443.721320000001</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21"/>
        <v>83981.815642447997</v>
      </c>
      <c r="AH89" s="326">
        <f t="shared" si="22"/>
        <v>417035244</v>
      </c>
      <c r="AI89" s="4" t="str">
        <f t="shared" si="23"/>
        <v>417</v>
      </c>
      <c r="AJ89" s="2" t="str">
        <f t="shared" si="24"/>
        <v>035</v>
      </c>
      <c r="AK89" s="2" t="str">
        <f t="shared" si="25"/>
        <v>244</v>
      </c>
      <c r="AL89" s="4">
        <f t="shared" si="26"/>
        <v>1</v>
      </c>
      <c r="AM89" s="4">
        <f t="shared" si="31"/>
        <v>5</v>
      </c>
      <c r="AN89" s="4">
        <f t="shared" si="27"/>
        <v>83981.815642447997</v>
      </c>
      <c r="AO89" s="4">
        <f t="shared" si="28"/>
        <v>16796</v>
      </c>
      <c r="AP89" s="4">
        <f t="shared" si="18"/>
        <v>0</v>
      </c>
      <c r="AQ89" s="4">
        <v>16796</v>
      </c>
      <c r="AS89" s="74"/>
      <c r="AT89" s="74"/>
      <c r="AX89" s="5">
        <f t="shared" si="29"/>
        <v>0</v>
      </c>
      <c r="AZ89" s="5">
        <f t="shared" si="30"/>
        <v>0</v>
      </c>
      <c r="BB89" s="5"/>
    </row>
    <row r="90" spans="1:54" s="4" customFormat="1">
      <c r="A90" s="326" t="str">
        <f t="shared" si="19"/>
        <v>417</v>
      </c>
      <c r="B90" s="2">
        <v>417035285</v>
      </c>
      <c r="C90" s="9" t="s">
        <v>830</v>
      </c>
      <c r="D90" s="14">
        <f>'fnd enro'!D90</f>
        <v>0</v>
      </c>
      <c r="E90" s="14">
        <f>'fnd enro'!E90</f>
        <v>0</v>
      </c>
      <c r="F90" s="14">
        <f>'fnd enro'!F90</f>
        <v>0</v>
      </c>
      <c r="G90" s="14">
        <f>'fnd enro'!G90</f>
        <v>3</v>
      </c>
      <c r="H90" s="14">
        <f>'fnd enro'!H90</f>
        <v>1</v>
      </c>
      <c r="I90" s="14">
        <f>'fnd enro'!I90</f>
        <v>0</v>
      </c>
      <c r="J90" s="14">
        <f>'fnd enro'!J90</f>
        <v>0</v>
      </c>
      <c r="K90" s="15">
        <f>'fnd enro'!K90</f>
        <v>0.15720000000000001</v>
      </c>
      <c r="L90" s="14">
        <f>'fnd enro'!L90</f>
        <v>0</v>
      </c>
      <c r="M90" s="14">
        <f>'fnd enro'!M90</f>
        <v>1</v>
      </c>
      <c r="N90" s="14">
        <f>'fnd enro'!N90</f>
        <v>0</v>
      </c>
      <c r="O90" s="14">
        <f>'fnd enro'!O90</f>
        <v>0</v>
      </c>
      <c r="P90" s="14">
        <f>'fnd enro'!P90</f>
        <v>1</v>
      </c>
      <c r="Q90" s="14">
        <f>'fnd enro'!R90</f>
        <v>4</v>
      </c>
      <c r="R90" s="15">
        <f t="shared" si="20"/>
        <v>1.087</v>
      </c>
      <c r="S90" s="14">
        <f>VALUE('fnd enro'!Q90)</f>
        <v>9</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2699.1793237239995</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4201.6245799999997</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23455.070921831997</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5694.6404982479989</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1018.5632800319999</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2388.7374400000003</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1953.5781399999996</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1802.2133899999999</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5533.5779386120003</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8280.6313199999986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21"/>
        <v>57027.816832447992</v>
      </c>
      <c r="AH90" s="326">
        <f t="shared" si="22"/>
        <v>417035285</v>
      </c>
      <c r="AI90" s="4" t="str">
        <f t="shared" si="23"/>
        <v>417</v>
      </c>
      <c r="AJ90" s="2" t="str">
        <f t="shared" si="24"/>
        <v>035</v>
      </c>
      <c r="AK90" s="2" t="str">
        <f t="shared" si="25"/>
        <v>285</v>
      </c>
      <c r="AL90" s="4">
        <f t="shared" si="26"/>
        <v>1</v>
      </c>
      <c r="AM90" s="4">
        <f t="shared" si="31"/>
        <v>4</v>
      </c>
      <c r="AN90" s="4">
        <f t="shared" si="27"/>
        <v>57027.816832447992</v>
      </c>
      <c r="AO90" s="4">
        <f t="shared" si="28"/>
        <v>14257</v>
      </c>
      <c r="AP90" s="4">
        <f t="shared" si="18"/>
        <v>0</v>
      </c>
      <c r="AQ90" s="4">
        <v>14257</v>
      </c>
      <c r="AS90" s="74"/>
      <c r="AT90" s="74"/>
      <c r="AX90" s="5">
        <f t="shared" si="29"/>
        <v>0</v>
      </c>
      <c r="AZ90" s="5">
        <f t="shared" si="30"/>
        <v>0</v>
      </c>
      <c r="BB90" s="5"/>
    </row>
    <row r="91" spans="1:54" s="4" customFormat="1">
      <c r="A91" s="326" t="str">
        <f t="shared" si="19"/>
        <v>418</v>
      </c>
      <c r="B91" s="2">
        <v>418100014</v>
      </c>
      <c r="C91" s="9" t="s">
        <v>1323</v>
      </c>
      <c r="D91" s="14">
        <f>'fnd enro'!D91</f>
        <v>0</v>
      </c>
      <c r="E91" s="14">
        <f>'fnd enro'!E91</f>
        <v>0</v>
      </c>
      <c r="F91" s="14">
        <f>'fnd enro'!F91</f>
        <v>0</v>
      </c>
      <c r="G91" s="14">
        <f>'fnd enro'!G91</f>
        <v>0</v>
      </c>
      <c r="H91" s="14">
        <f>'fnd enro'!H91</f>
        <v>1</v>
      </c>
      <c r="I91" s="14">
        <f>'fnd enro'!I91</f>
        <v>0</v>
      </c>
      <c r="J91" s="14">
        <f>'fnd enro'!J91</f>
        <v>0</v>
      </c>
      <c r="K91" s="15">
        <f>'fnd enro'!K91</f>
        <v>3.9300000000000002E-2</v>
      </c>
      <c r="L91" s="14">
        <f>'fnd enro'!L91</f>
        <v>0</v>
      </c>
      <c r="M91" s="14">
        <f>'fnd enro'!M91</f>
        <v>0</v>
      </c>
      <c r="N91" s="14">
        <f>'fnd enro'!N91</f>
        <v>0</v>
      </c>
      <c r="O91" s="14">
        <f>'fnd enro'!O91</f>
        <v>0</v>
      </c>
      <c r="P91" s="14">
        <f>'fnd enro'!P91</f>
        <v>0</v>
      </c>
      <c r="Q91" s="14">
        <f>'fnd enro'!R91</f>
        <v>1</v>
      </c>
      <c r="R91" s="15">
        <f t="shared" si="20"/>
        <v>1.0169999999999999</v>
      </c>
      <c r="S91" s="14">
        <f>VALUE('fnd enro'!Q91)</f>
        <v>5</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580.03467452099983</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824.07509999999991</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3733.5219555779995</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1078.9301397419999</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181.78893712799999</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554.67686000000003</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415.33262999999994</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267.99983999999995</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1275.777703323</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1891.8553299999999</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21"/>
        <v>10803.993170291998</v>
      </c>
      <c r="AH91" s="326">
        <f t="shared" si="22"/>
        <v>418100014</v>
      </c>
      <c r="AI91" s="4" t="str">
        <f t="shared" si="23"/>
        <v>418</v>
      </c>
      <c r="AJ91" s="2" t="str">
        <f t="shared" si="24"/>
        <v>100</v>
      </c>
      <c r="AK91" s="2" t="str">
        <f t="shared" si="25"/>
        <v>014</v>
      </c>
      <c r="AL91" s="4">
        <f t="shared" si="26"/>
        <v>1</v>
      </c>
      <c r="AM91" s="4">
        <f t="shared" si="31"/>
        <v>1</v>
      </c>
      <c r="AN91" s="4">
        <f t="shared" si="27"/>
        <v>10803.993170291998</v>
      </c>
      <c r="AO91" s="4">
        <f t="shared" si="28"/>
        <v>10804</v>
      </c>
      <c r="AP91" s="4">
        <f t="shared" si="18"/>
        <v>0</v>
      </c>
      <c r="AQ91" s="4">
        <v>10804</v>
      </c>
      <c r="AS91" s="74"/>
      <c r="AT91" s="74"/>
      <c r="AX91" s="5">
        <f t="shared" si="29"/>
        <v>0</v>
      </c>
      <c r="AZ91" s="5">
        <f t="shared" si="30"/>
        <v>0</v>
      </c>
      <c r="BB91" s="5"/>
    </row>
    <row r="92" spans="1:54" s="4" customFormat="1">
      <c r="A92" s="326" t="str">
        <f t="shared" si="19"/>
        <v>418</v>
      </c>
      <c r="B92" s="2">
        <v>418100100</v>
      </c>
      <c r="C92" s="9" t="s">
        <v>1323</v>
      </c>
      <c r="D92" s="14">
        <f>'fnd enro'!D92</f>
        <v>0</v>
      </c>
      <c r="E92" s="14">
        <f>'fnd enro'!E92</f>
        <v>0</v>
      </c>
      <c r="F92" s="14">
        <f>'fnd enro'!F92</f>
        <v>0</v>
      </c>
      <c r="G92" s="14">
        <f>'fnd enro'!G92</f>
        <v>0</v>
      </c>
      <c r="H92" s="14">
        <f>'fnd enro'!H92</f>
        <v>263</v>
      </c>
      <c r="I92" s="14">
        <f>'fnd enro'!I92</f>
        <v>-1</v>
      </c>
      <c r="J92" s="14">
        <f>'fnd enro'!J92</f>
        <v>1</v>
      </c>
      <c r="K92" s="15">
        <f>'fnd enro'!K92</f>
        <v>10.385199999999999</v>
      </c>
      <c r="L92" s="14">
        <f>'fnd enro'!L92</f>
        <v>0</v>
      </c>
      <c r="M92" s="14">
        <f>'fnd enro'!M92</f>
        <v>0</v>
      </c>
      <c r="N92" s="14">
        <f>'fnd enro'!N92</f>
        <v>24</v>
      </c>
      <c r="O92" s="14">
        <f>'fnd enro'!O92</f>
        <v>0</v>
      </c>
      <c r="P92" s="14">
        <f>'fnd enro'!P92</f>
        <v>148</v>
      </c>
      <c r="Q92" s="14">
        <f>'fnd enro'!R92</f>
        <v>263</v>
      </c>
      <c r="R92" s="15">
        <f t="shared" si="20"/>
        <v>1.0169999999999999</v>
      </c>
      <c r="S92" s="14">
        <f>VALUE('fnd enro'!Q92)</f>
        <v>10</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170142.256313244</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290732.90201999998</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1694297.2002271917</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289286.70632128796</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82035.081931391993</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155015.73304000002</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138652.17632999999</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212833.48859999998</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345321.02923837199</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619643.68812000006</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21"/>
        <v>3997960.2621414876</v>
      </c>
      <c r="AH92" s="326">
        <f t="shared" si="22"/>
        <v>418100100</v>
      </c>
      <c r="AI92" s="4" t="str">
        <f t="shared" si="23"/>
        <v>418</v>
      </c>
      <c r="AJ92" s="2" t="str">
        <f t="shared" si="24"/>
        <v>100</v>
      </c>
      <c r="AK92" s="2" t="str">
        <f t="shared" si="25"/>
        <v>100</v>
      </c>
      <c r="AL92" s="4">
        <f t="shared" si="26"/>
        <v>1</v>
      </c>
      <c r="AM92" s="4">
        <f t="shared" si="31"/>
        <v>263</v>
      </c>
      <c r="AN92" s="4">
        <f t="shared" si="27"/>
        <v>3997960.2621414876</v>
      </c>
      <c r="AO92" s="4">
        <f t="shared" si="28"/>
        <v>15201</v>
      </c>
      <c r="AP92" s="4">
        <f t="shared" si="18"/>
        <v>0</v>
      </c>
      <c r="AQ92" s="4">
        <v>15201</v>
      </c>
      <c r="AS92" s="74"/>
      <c r="AT92" s="74"/>
      <c r="AX92" s="5">
        <f t="shared" si="29"/>
        <v>0</v>
      </c>
      <c r="AZ92" s="5">
        <f t="shared" si="30"/>
        <v>0</v>
      </c>
      <c r="BB92" s="5"/>
    </row>
    <row r="93" spans="1:54" s="4" customFormat="1">
      <c r="A93" s="326" t="str">
        <f t="shared" si="19"/>
        <v>418</v>
      </c>
      <c r="B93" s="2">
        <v>418100136</v>
      </c>
      <c r="C93" s="9" t="s">
        <v>1323</v>
      </c>
      <c r="D93" s="14">
        <f>'fnd enro'!D93</f>
        <v>0</v>
      </c>
      <c r="E93" s="14">
        <f>'fnd enro'!E93</f>
        <v>0</v>
      </c>
      <c r="F93" s="14">
        <f>'fnd enro'!F93</f>
        <v>0</v>
      </c>
      <c r="G93" s="14">
        <f>'fnd enro'!G93</f>
        <v>0</v>
      </c>
      <c r="H93" s="14">
        <f>'fnd enro'!H93</f>
        <v>4</v>
      </c>
      <c r="I93" s="14">
        <f>'fnd enro'!I93</f>
        <v>0</v>
      </c>
      <c r="J93" s="14">
        <f>'fnd enro'!J93</f>
        <v>0</v>
      </c>
      <c r="K93" s="15">
        <f>'fnd enro'!K93</f>
        <v>0.15720000000000001</v>
      </c>
      <c r="L93" s="14">
        <f>'fnd enro'!L93</f>
        <v>0</v>
      </c>
      <c r="M93" s="14">
        <f>'fnd enro'!M93</f>
        <v>0</v>
      </c>
      <c r="N93" s="14">
        <f>'fnd enro'!N93</f>
        <v>0</v>
      </c>
      <c r="O93" s="14">
        <f>'fnd enro'!O93</f>
        <v>0</v>
      </c>
      <c r="P93" s="14">
        <f>'fnd enro'!P93</f>
        <v>1</v>
      </c>
      <c r="Q93" s="14">
        <f>'fnd enro'!R93</f>
        <v>4</v>
      </c>
      <c r="R93" s="15">
        <f t="shared" si="20"/>
        <v>1.0169999999999999</v>
      </c>
      <c r="S93" s="14">
        <f>VALUE('fnd enro'!Q93)</f>
        <v>3</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2382.0638280839994</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3589.7354099999993</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17798.509002311999</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4315.7205589679998</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866.12879851199989</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2239.65744</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1777.3193699999997</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1674.7142399999996</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5103.1108132919999</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8049.0113199999996</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21"/>
        <v>47795.970781167998</v>
      </c>
      <c r="AH93" s="326">
        <f t="shared" si="22"/>
        <v>418100136</v>
      </c>
      <c r="AI93" s="4" t="str">
        <f t="shared" si="23"/>
        <v>418</v>
      </c>
      <c r="AJ93" s="2" t="str">
        <f t="shared" si="24"/>
        <v>100</v>
      </c>
      <c r="AK93" s="2" t="str">
        <f t="shared" si="25"/>
        <v>136</v>
      </c>
      <c r="AL93" s="4">
        <f t="shared" si="26"/>
        <v>1</v>
      </c>
      <c r="AM93" s="4">
        <f t="shared" si="31"/>
        <v>4</v>
      </c>
      <c r="AN93" s="4">
        <f t="shared" si="27"/>
        <v>47795.970781167998</v>
      </c>
      <c r="AO93" s="4">
        <f t="shared" si="28"/>
        <v>11949</v>
      </c>
      <c r="AP93" s="4">
        <f t="shared" si="18"/>
        <v>0</v>
      </c>
      <c r="AQ93" s="4">
        <v>11949</v>
      </c>
      <c r="AS93" s="74"/>
      <c r="AT93" s="74"/>
      <c r="AX93" s="5">
        <f t="shared" si="29"/>
        <v>0</v>
      </c>
      <c r="AZ93" s="5">
        <f t="shared" si="30"/>
        <v>0</v>
      </c>
      <c r="BB93" s="5"/>
    </row>
    <row r="94" spans="1:54" s="4" customFormat="1">
      <c r="A94" s="326" t="str">
        <f t="shared" si="19"/>
        <v>418</v>
      </c>
      <c r="B94" s="2">
        <v>418100170</v>
      </c>
      <c r="C94" s="9" t="s">
        <v>1323</v>
      </c>
      <c r="D94" s="14">
        <f>'fnd enro'!D94</f>
        <v>0</v>
      </c>
      <c r="E94" s="14">
        <f>'fnd enro'!E94</f>
        <v>0</v>
      </c>
      <c r="F94" s="14">
        <f>'fnd enro'!F94</f>
        <v>0</v>
      </c>
      <c r="G94" s="14">
        <f>'fnd enro'!G94</f>
        <v>0</v>
      </c>
      <c r="H94" s="14">
        <f>'fnd enro'!H94</f>
        <v>5</v>
      </c>
      <c r="I94" s="14">
        <f>'fnd enro'!I94</f>
        <v>0</v>
      </c>
      <c r="J94" s="14">
        <f>'fnd enro'!J94</f>
        <v>0</v>
      </c>
      <c r="K94" s="15">
        <f>'fnd enro'!K94</f>
        <v>0.19650000000000001</v>
      </c>
      <c r="L94" s="14">
        <f>'fnd enro'!L94</f>
        <v>0</v>
      </c>
      <c r="M94" s="14">
        <f>'fnd enro'!M94</f>
        <v>0</v>
      </c>
      <c r="N94" s="14">
        <f>'fnd enro'!N94</f>
        <v>0</v>
      </c>
      <c r="O94" s="14">
        <f>'fnd enro'!O94</f>
        <v>0</v>
      </c>
      <c r="P94" s="14">
        <f>'fnd enro'!P94</f>
        <v>2</v>
      </c>
      <c r="Q94" s="14">
        <f>'fnd enro'!R94</f>
        <v>5</v>
      </c>
      <c r="R94" s="15">
        <f t="shared" si="20"/>
        <v>1.0169999999999999</v>
      </c>
      <c r="S94" s="14">
        <f>VALUE('fnd enro'!Q94)</f>
        <v>10</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3096.8204926049998</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5052.1508999999996</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27763.515397889998</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5394.6506987100001</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1350.22098564</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2839.9042999999997</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2444.9798699999992</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3253.8914999999997</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6378.8885166150003</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10988.55665</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21"/>
        <v>68563.579311459995</v>
      </c>
      <c r="AH94" s="326">
        <f t="shared" si="22"/>
        <v>418100170</v>
      </c>
      <c r="AI94" s="4" t="str">
        <f t="shared" si="23"/>
        <v>418</v>
      </c>
      <c r="AJ94" s="2" t="str">
        <f t="shared" si="24"/>
        <v>100</v>
      </c>
      <c r="AK94" s="2" t="str">
        <f t="shared" si="25"/>
        <v>170</v>
      </c>
      <c r="AL94" s="4">
        <f t="shared" si="26"/>
        <v>1</v>
      </c>
      <c r="AM94" s="4">
        <f t="shared" si="31"/>
        <v>5</v>
      </c>
      <c r="AN94" s="4">
        <f t="shared" si="27"/>
        <v>68563.579311459995</v>
      </c>
      <c r="AO94" s="4">
        <f t="shared" si="28"/>
        <v>13713</v>
      </c>
      <c r="AP94" s="4">
        <f t="shared" si="18"/>
        <v>0</v>
      </c>
      <c r="AQ94" s="4">
        <v>13713</v>
      </c>
      <c r="AS94" s="74"/>
      <c r="AT94" s="74"/>
      <c r="AX94" s="5">
        <f t="shared" si="29"/>
        <v>0</v>
      </c>
      <c r="AZ94" s="5">
        <f t="shared" si="30"/>
        <v>0</v>
      </c>
      <c r="BB94" s="5"/>
    </row>
    <row r="95" spans="1:54" s="4" customFormat="1">
      <c r="A95" s="326" t="str">
        <f t="shared" si="19"/>
        <v>418</v>
      </c>
      <c r="B95" s="2">
        <v>418100198</v>
      </c>
      <c r="C95" s="9" t="s">
        <v>1323</v>
      </c>
      <c r="D95" s="14">
        <f>'fnd enro'!D95</f>
        <v>0</v>
      </c>
      <c r="E95" s="14">
        <f>'fnd enro'!E95</f>
        <v>0</v>
      </c>
      <c r="F95" s="14">
        <f>'fnd enro'!F95</f>
        <v>0</v>
      </c>
      <c r="G95" s="14">
        <f>'fnd enro'!G95</f>
        <v>0</v>
      </c>
      <c r="H95" s="14">
        <f>'fnd enro'!H95</f>
        <v>7</v>
      </c>
      <c r="I95" s="14">
        <f>'fnd enro'!I95</f>
        <v>0</v>
      </c>
      <c r="J95" s="14">
        <f>'fnd enro'!J95</f>
        <v>0</v>
      </c>
      <c r="K95" s="15">
        <f>'fnd enro'!K95</f>
        <v>0.27510000000000001</v>
      </c>
      <c r="L95" s="14">
        <f>'fnd enro'!L95</f>
        <v>0</v>
      </c>
      <c r="M95" s="14">
        <f>'fnd enro'!M95</f>
        <v>0</v>
      </c>
      <c r="N95" s="14">
        <f>'fnd enro'!N95</f>
        <v>0</v>
      </c>
      <c r="O95" s="14">
        <f>'fnd enro'!O95</f>
        <v>0</v>
      </c>
      <c r="P95" s="14">
        <f>'fnd enro'!P95</f>
        <v>0</v>
      </c>
      <c r="Q95" s="14">
        <f>'fnd enro'!R95</f>
        <v>7</v>
      </c>
      <c r="R95" s="15">
        <f t="shared" si="20"/>
        <v>1.0169999999999999</v>
      </c>
      <c r="S95" s="14">
        <f>VALUE('fnd enro'!Q95)</f>
        <v>3</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4060.2427216469996</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5768.5256999999992</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26134.653689045997</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7552.510978194</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1272.5225598959998</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3882.7380199999998</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2907.3284099999996</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1875.9988799999996</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8930.4439232610002</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13242.98731</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21"/>
        <v>75627.952192044002</v>
      </c>
      <c r="AH95" s="326">
        <f t="shared" si="22"/>
        <v>418100198</v>
      </c>
      <c r="AI95" s="4" t="str">
        <f t="shared" si="23"/>
        <v>418</v>
      </c>
      <c r="AJ95" s="2" t="str">
        <f t="shared" si="24"/>
        <v>100</v>
      </c>
      <c r="AK95" s="2" t="str">
        <f t="shared" si="25"/>
        <v>198</v>
      </c>
      <c r="AL95" s="4">
        <f t="shared" si="26"/>
        <v>1</v>
      </c>
      <c r="AM95" s="4">
        <f t="shared" si="31"/>
        <v>7</v>
      </c>
      <c r="AN95" s="4">
        <f t="shared" si="27"/>
        <v>75627.952192044002</v>
      </c>
      <c r="AO95" s="4">
        <f t="shared" si="28"/>
        <v>10804</v>
      </c>
      <c r="AP95" s="4">
        <f t="shared" si="18"/>
        <v>0</v>
      </c>
      <c r="AQ95" s="4">
        <v>10804</v>
      </c>
      <c r="AS95" s="74"/>
      <c r="AT95" s="74"/>
      <c r="AX95" s="5">
        <f t="shared" si="29"/>
        <v>0</v>
      </c>
      <c r="AZ95" s="5">
        <f t="shared" si="30"/>
        <v>0</v>
      </c>
      <c r="BB95" s="5"/>
    </row>
    <row r="96" spans="1:54" s="4" customFormat="1">
      <c r="A96" s="326" t="str">
        <f t="shared" si="19"/>
        <v>418</v>
      </c>
      <c r="B96" s="2">
        <v>418100276</v>
      </c>
      <c r="C96" s="9" t="s">
        <v>1323</v>
      </c>
      <c r="D96" s="14">
        <f>'fnd enro'!D96</f>
        <v>0</v>
      </c>
      <c r="E96" s="14">
        <f>'fnd enro'!E96</f>
        <v>0</v>
      </c>
      <c r="F96" s="14">
        <f>'fnd enro'!F96</f>
        <v>0</v>
      </c>
      <c r="G96" s="14">
        <f>'fnd enro'!G96</f>
        <v>0</v>
      </c>
      <c r="H96" s="14">
        <f>'fnd enro'!H96</f>
        <v>1</v>
      </c>
      <c r="I96" s="14">
        <f>'fnd enro'!I96</f>
        <v>0</v>
      </c>
      <c r="J96" s="14">
        <f>'fnd enro'!J96</f>
        <v>0</v>
      </c>
      <c r="K96" s="15">
        <f>'fnd enro'!K96</f>
        <v>3.9300000000000002E-2</v>
      </c>
      <c r="L96" s="14">
        <f>'fnd enro'!L96</f>
        <v>0</v>
      </c>
      <c r="M96" s="14">
        <f>'fnd enro'!M96</f>
        <v>0</v>
      </c>
      <c r="N96" s="14">
        <f>'fnd enro'!N96</f>
        <v>0</v>
      </c>
      <c r="O96" s="14">
        <f>'fnd enro'!O96</f>
        <v>0</v>
      </c>
      <c r="P96" s="14">
        <f>'fnd enro'!P96</f>
        <v>0</v>
      </c>
      <c r="Q96" s="14">
        <f>'fnd enro'!R96</f>
        <v>1</v>
      </c>
      <c r="R96" s="15">
        <f t="shared" si="20"/>
        <v>1.0169999999999999</v>
      </c>
      <c r="S96" s="14">
        <f>VALUE('fnd enro'!Q96)</f>
        <v>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580.03467452099983</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824.07509999999991</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3733.5219555779995</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1078.9301397419999</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181.78893712799999</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554.67686000000003</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415.33262999999994</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267.99983999999995</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1275.777703323</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1891.8553299999999</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21"/>
        <v>10803.993170291998</v>
      </c>
      <c r="AH96" s="326">
        <f t="shared" si="22"/>
        <v>418100276</v>
      </c>
      <c r="AI96" s="4" t="str">
        <f t="shared" si="23"/>
        <v>418</v>
      </c>
      <c r="AJ96" s="2" t="str">
        <f t="shared" si="24"/>
        <v>100</v>
      </c>
      <c r="AK96" s="2" t="str">
        <f t="shared" si="25"/>
        <v>276</v>
      </c>
      <c r="AL96" s="4">
        <f t="shared" si="26"/>
        <v>1</v>
      </c>
      <c r="AM96" s="4">
        <f t="shared" si="31"/>
        <v>1</v>
      </c>
      <c r="AN96" s="4">
        <f t="shared" si="27"/>
        <v>10803.993170291998</v>
      </c>
      <c r="AO96" s="4">
        <f t="shared" si="28"/>
        <v>10804</v>
      </c>
      <c r="AP96" s="4">
        <f t="shared" si="18"/>
        <v>0</v>
      </c>
      <c r="AQ96" s="4">
        <v>10804</v>
      </c>
      <c r="AS96" s="74"/>
      <c r="AT96" s="74"/>
      <c r="AX96" s="5">
        <f t="shared" si="29"/>
        <v>0</v>
      </c>
      <c r="AZ96" s="5">
        <f t="shared" si="30"/>
        <v>0</v>
      </c>
      <c r="BB96" s="5"/>
    </row>
    <row r="97" spans="1:54" s="4" customFormat="1">
      <c r="A97" s="326" t="str">
        <f t="shared" si="19"/>
        <v>418</v>
      </c>
      <c r="B97" s="2">
        <v>418100308</v>
      </c>
      <c r="C97" s="9" t="s">
        <v>1323</v>
      </c>
      <c r="D97" s="14">
        <f>'fnd enro'!D97</f>
        <v>0</v>
      </c>
      <c r="E97" s="14">
        <f>'fnd enro'!E97</f>
        <v>0</v>
      </c>
      <c r="F97" s="14">
        <f>'fnd enro'!F97</f>
        <v>0</v>
      </c>
      <c r="G97" s="14">
        <f>'fnd enro'!G97</f>
        <v>0</v>
      </c>
      <c r="H97" s="14">
        <f>'fnd enro'!H97</f>
        <v>2</v>
      </c>
      <c r="I97" s="14">
        <f>'fnd enro'!I97</f>
        <v>0</v>
      </c>
      <c r="J97" s="14">
        <f>'fnd enro'!J97</f>
        <v>0</v>
      </c>
      <c r="K97" s="15">
        <f>'fnd enro'!K97</f>
        <v>7.8600000000000003E-2</v>
      </c>
      <c r="L97" s="14">
        <f>'fnd enro'!L97</f>
        <v>0</v>
      </c>
      <c r="M97" s="14">
        <f>'fnd enro'!M97</f>
        <v>0</v>
      </c>
      <c r="N97" s="14">
        <f>'fnd enro'!N97</f>
        <v>0</v>
      </c>
      <c r="O97" s="14">
        <f>'fnd enro'!O97</f>
        <v>0</v>
      </c>
      <c r="P97" s="14">
        <f>'fnd enro'!P97</f>
        <v>0</v>
      </c>
      <c r="Q97" s="14">
        <f>'fnd enro'!R97</f>
        <v>2</v>
      </c>
      <c r="R97" s="15">
        <f t="shared" si="20"/>
        <v>1.0169999999999999</v>
      </c>
      <c r="S97" s="14">
        <f>VALUE('fnd enro'!Q97)</f>
        <v>9</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1160.0693490419997</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1648.1501999999998</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7467.043911155999</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2157.8602794839999</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363.57787425599997</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1109.3537200000001</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830.66525999999988</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535.9996799999999</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2551.5554066459999</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3783.7106599999997</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21"/>
        <v>21607.986340583997</v>
      </c>
      <c r="AH97" s="326">
        <f t="shared" si="22"/>
        <v>418100308</v>
      </c>
      <c r="AI97" s="4" t="str">
        <f t="shared" si="23"/>
        <v>418</v>
      </c>
      <c r="AJ97" s="2" t="str">
        <f t="shared" si="24"/>
        <v>100</v>
      </c>
      <c r="AK97" s="2" t="str">
        <f t="shared" si="25"/>
        <v>308</v>
      </c>
      <c r="AL97" s="4">
        <f t="shared" si="26"/>
        <v>1</v>
      </c>
      <c r="AM97" s="4">
        <f t="shared" si="31"/>
        <v>2</v>
      </c>
      <c r="AN97" s="4">
        <f t="shared" si="27"/>
        <v>21607.986340583997</v>
      </c>
      <c r="AO97" s="4">
        <f t="shared" si="28"/>
        <v>10804</v>
      </c>
      <c r="AP97" s="4">
        <f t="shared" si="18"/>
        <v>0</v>
      </c>
      <c r="AQ97" s="4">
        <v>10804</v>
      </c>
      <c r="AS97" s="74"/>
      <c r="AT97" s="74"/>
      <c r="AX97" s="5">
        <f t="shared" si="29"/>
        <v>0</v>
      </c>
      <c r="AZ97" s="5">
        <f t="shared" si="30"/>
        <v>0</v>
      </c>
      <c r="BB97" s="5"/>
    </row>
    <row r="98" spans="1:54" s="4" customFormat="1">
      <c r="A98" s="326" t="str">
        <f t="shared" si="19"/>
        <v>418</v>
      </c>
      <c r="B98" s="2">
        <v>418100315</v>
      </c>
      <c r="C98" s="9" t="s">
        <v>1323</v>
      </c>
      <c r="D98" s="14">
        <f>'fnd enro'!D98</f>
        <v>0</v>
      </c>
      <c r="E98" s="14">
        <f>'fnd enro'!E98</f>
        <v>0</v>
      </c>
      <c r="F98" s="14">
        <f>'fnd enro'!F98</f>
        <v>0</v>
      </c>
      <c r="G98" s="14">
        <f>'fnd enro'!G98</f>
        <v>0</v>
      </c>
      <c r="H98" s="14">
        <f>'fnd enro'!H98</f>
        <v>1</v>
      </c>
      <c r="I98" s="14">
        <f>'fnd enro'!I98</f>
        <v>0</v>
      </c>
      <c r="J98" s="14">
        <f>'fnd enro'!J98</f>
        <v>0</v>
      </c>
      <c r="K98" s="15">
        <f>'fnd enro'!K98</f>
        <v>3.9300000000000002E-2</v>
      </c>
      <c r="L98" s="14">
        <f>'fnd enro'!L98</f>
        <v>0</v>
      </c>
      <c r="M98" s="14">
        <f>'fnd enro'!M98</f>
        <v>0</v>
      </c>
      <c r="N98" s="14">
        <f>'fnd enro'!N98</f>
        <v>0</v>
      </c>
      <c r="O98" s="14">
        <f>'fnd enro'!O98</f>
        <v>0</v>
      </c>
      <c r="P98" s="14">
        <f>'fnd enro'!P98</f>
        <v>0</v>
      </c>
      <c r="Q98" s="14">
        <f>'fnd enro'!R98</f>
        <v>1</v>
      </c>
      <c r="R98" s="15">
        <f t="shared" si="20"/>
        <v>1.0169999999999999</v>
      </c>
      <c r="S98" s="14">
        <f>VALUE('fnd enro'!Q98)</f>
        <v>2</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580.03467452099983</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824.07509999999991</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3733.5219555779995</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1078.9301397419999</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181.78893712799999</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554.67686000000003</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415.33262999999994</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267.99983999999995</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1275.777703323</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1891.8553299999999</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21"/>
        <v>10803.993170291998</v>
      </c>
      <c r="AH98" s="326">
        <f t="shared" si="22"/>
        <v>418100315</v>
      </c>
      <c r="AI98" s="4" t="str">
        <f t="shared" si="23"/>
        <v>418</v>
      </c>
      <c r="AJ98" s="2" t="str">
        <f t="shared" si="24"/>
        <v>100</v>
      </c>
      <c r="AK98" s="2" t="str">
        <f t="shared" si="25"/>
        <v>315</v>
      </c>
      <c r="AL98" s="4">
        <f t="shared" si="26"/>
        <v>1</v>
      </c>
      <c r="AM98" s="4">
        <f t="shared" si="31"/>
        <v>1</v>
      </c>
      <c r="AN98" s="4">
        <f t="shared" si="27"/>
        <v>10803.993170291998</v>
      </c>
      <c r="AO98" s="4">
        <f t="shared" si="28"/>
        <v>10804</v>
      </c>
      <c r="AP98" s="4">
        <f t="shared" si="18"/>
        <v>0</v>
      </c>
      <c r="AQ98" s="4">
        <v>10804</v>
      </c>
      <c r="AS98" s="74"/>
      <c r="AT98" s="74"/>
      <c r="AX98" s="5">
        <f t="shared" si="29"/>
        <v>0</v>
      </c>
      <c r="AZ98" s="5">
        <f t="shared" si="30"/>
        <v>0</v>
      </c>
      <c r="BB98" s="5"/>
    </row>
    <row r="99" spans="1:54" s="4" customFormat="1">
      <c r="A99" s="326" t="str">
        <f t="shared" si="19"/>
        <v>418</v>
      </c>
      <c r="B99" s="2">
        <v>418100321</v>
      </c>
      <c r="C99" s="9" t="s">
        <v>1323</v>
      </c>
      <c r="D99" s="14">
        <f>'fnd enro'!D99</f>
        <v>0</v>
      </c>
      <c r="E99" s="14">
        <f>'fnd enro'!E99</f>
        <v>0</v>
      </c>
      <c r="F99" s="14">
        <f>'fnd enro'!F99</f>
        <v>0</v>
      </c>
      <c r="G99" s="14">
        <f>'fnd enro'!G99</f>
        <v>0</v>
      </c>
      <c r="H99" s="14">
        <f>'fnd enro'!H99</f>
        <v>1</v>
      </c>
      <c r="I99" s="14">
        <f>'fnd enro'!I99</f>
        <v>0</v>
      </c>
      <c r="J99" s="14">
        <f>'fnd enro'!J99</f>
        <v>0</v>
      </c>
      <c r="K99" s="15">
        <f>'fnd enro'!K99</f>
        <v>3.9300000000000002E-2</v>
      </c>
      <c r="L99" s="14">
        <f>'fnd enro'!L99</f>
        <v>0</v>
      </c>
      <c r="M99" s="14">
        <f>'fnd enro'!M99</f>
        <v>0</v>
      </c>
      <c r="N99" s="14">
        <f>'fnd enro'!N99</f>
        <v>0</v>
      </c>
      <c r="O99" s="14">
        <f>'fnd enro'!O99</f>
        <v>0</v>
      </c>
      <c r="P99" s="14">
        <f>'fnd enro'!P99</f>
        <v>0</v>
      </c>
      <c r="Q99" s="14">
        <f>'fnd enro'!R99</f>
        <v>1</v>
      </c>
      <c r="R99" s="15">
        <f t="shared" si="20"/>
        <v>1.0169999999999999</v>
      </c>
      <c r="S99" s="14">
        <f>VALUE('fnd enro'!Q99)</f>
        <v>4</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580.03467452099983</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824.07509999999991</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3733.5219555779995</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1078.9301397419999</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181.78893712799999</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554.67686000000003</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415.33262999999994</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267.99983999999995</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1275.777703323</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1891.8553299999999</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21"/>
        <v>10803.993170291998</v>
      </c>
      <c r="AH99" s="326">
        <f t="shared" si="22"/>
        <v>418100321</v>
      </c>
      <c r="AI99" s="4" t="str">
        <f t="shared" si="23"/>
        <v>418</v>
      </c>
      <c r="AJ99" s="2" t="str">
        <f t="shared" si="24"/>
        <v>100</v>
      </c>
      <c r="AK99" s="2" t="str">
        <f t="shared" si="25"/>
        <v>321</v>
      </c>
      <c r="AL99" s="4">
        <f t="shared" si="26"/>
        <v>1</v>
      </c>
      <c r="AM99" s="4">
        <f t="shared" si="31"/>
        <v>1</v>
      </c>
      <c r="AN99" s="4">
        <f t="shared" si="27"/>
        <v>10803.993170291998</v>
      </c>
      <c r="AO99" s="4">
        <f t="shared" si="28"/>
        <v>10804</v>
      </c>
      <c r="AP99" s="4">
        <f t="shared" si="18"/>
        <v>0</v>
      </c>
      <c r="AQ99" s="4">
        <v>10804</v>
      </c>
      <c r="AS99" s="74"/>
      <c r="AT99" s="74"/>
      <c r="AX99" s="5">
        <f t="shared" si="29"/>
        <v>0</v>
      </c>
      <c r="AZ99" s="5">
        <f t="shared" si="30"/>
        <v>0</v>
      </c>
      <c r="BB99" s="5"/>
    </row>
    <row r="100" spans="1:54" s="4" customFormat="1">
      <c r="A100" s="326" t="str">
        <f t="shared" si="19"/>
        <v>418</v>
      </c>
      <c r="B100" s="2">
        <v>418100348</v>
      </c>
      <c r="C100" s="9" t="s">
        <v>1323</v>
      </c>
      <c r="D100" s="14">
        <f>'fnd enro'!D100</f>
        <v>0</v>
      </c>
      <c r="E100" s="14">
        <f>'fnd enro'!E100</f>
        <v>0</v>
      </c>
      <c r="F100" s="14">
        <f>'fnd enro'!F100</f>
        <v>0</v>
      </c>
      <c r="G100" s="14">
        <f>'fnd enro'!G100</f>
        <v>0</v>
      </c>
      <c r="H100" s="14">
        <f>'fnd enro'!H100</f>
        <v>2</v>
      </c>
      <c r="I100" s="14">
        <f>'fnd enro'!I100</f>
        <v>0</v>
      </c>
      <c r="J100" s="14">
        <f>'fnd enro'!J100</f>
        <v>0</v>
      </c>
      <c r="K100" s="15">
        <f>'fnd enro'!K100</f>
        <v>7.8600000000000003E-2</v>
      </c>
      <c r="L100" s="14">
        <f>'fnd enro'!L100</f>
        <v>0</v>
      </c>
      <c r="M100" s="14">
        <f>'fnd enro'!M100</f>
        <v>0</v>
      </c>
      <c r="N100" s="14">
        <f>'fnd enro'!N100</f>
        <v>0</v>
      </c>
      <c r="O100" s="14">
        <f>'fnd enro'!O100</f>
        <v>0</v>
      </c>
      <c r="P100" s="14">
        <f>'fnd enro'!P100</f>
        <v>1</v>
      </c>
      <c r="Q100" s="14">
        <f>'fnd enro'!R100</f>
        <v>2</v>
      </c>
      <c r="R100" s="15">
        <f t="shared" si="20"/>
        <v>1.0169999999999999</v>
      </c>
      <c r="S100" s="14">
        <f>VALUE('fnd enro'!Q100)</f>
        <v>11</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1267.6679490419997</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2157.9519599999999</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12443.713071155998</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2157.8602794839999</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605.01367425599994</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1145.7437200000002</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1032.1838099999998</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1583.1638999999998</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2551.5554066459999</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4620.4206599999998</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21"/>
        <v>29565.274430583991</v>
      </c>
      <c r="AH100" s="326">
        <f t="shared" si="22"/>
        <v>418100348</v>
      </c>
      <c r="AI100" s="4" t="str">
        <f t="shared" si="23"/>
        <v>418</v>
      </c>
      <c r="AJ100" s="2" t="str">
        <f t="shared" si="24"/>
        <v>100</v>
      </c>
      <c r="AK100" s="2" t="str">
        <f t="shared" si="25"/>
        <v>348</v>
      </c>
      <c r="AL100" s="4">
        <f t="shared" si="26"/>
        <v>1</v>
      </c>
      <c r="AM100" s="4">
        <f t="shared" si="31"/>
        <v>2</v>
      </c>
      <c r="AN100" s="4">
        <f t="shared" si="27"/>
        <v>29565.274430583991</v>
      </c>
      <c r="AO100" s="4">
        <f t="shared" si="28"/>
        <v>14783</v>
      </c>
      <c r="AP100" s="4">
        <f t="shared" si="18"/>
        <v>0</v>
      </c>
      <c r="AQ100" s="4">
        <v>14783</v>
      </c>
      <c r="AS100" s="74"/>
      <c r="AT100" s="74"/>
      <c r="AX100" s="5">
        <f t="shared" si="29"/>
        <v>0</v>
      </c>
      <c r="AZ100" s="5">
        <f t="shared" si="30"/>
        <v>0</v>
      </c>
      <c r="BB100" s="5"/>
    </row>
    <row r="101" spans="1:54" s="4" customFormat="1">
      <c r="A101" s="326" t="str">
        <f t="shared" si="19"/>
        <v>418</v>
      </c>
      <c r="B101" s="2">
        <v>418100690</v>
      </c>
      <c r="C101" s="9" t="s">
        <v>1323</v>
      </c>
      <c r="D101" s="14">
        <f>'fnd enro'!D101</f>
        <v>0</v>
      </c>
      <c r="E101" s="14">
        <f>'fnd enro'!E101</f>
        <v>0</v>
      </c>
      <c r="F101" s="14">
        <f>'fnd enro'!F101</f>
        <v>0</v>
      </c>
      <c r="G101" s="14">
        <f>'fnd enro'!G101</f>
        <v>0</v>
      </c>
      <c r="H101" s="14">
        <f>'fnd enro'!H101</f>
        <v>2</v>
      </c>
      <c r="I101" s="14">
        <f>'fnd enro'!I101</f>
        <v>0</v>
      </c>
      <c r="J101" s="14">
        <f>'fnd enro'!J101</f>
        <v>0</v>
      </c>
      <c r="K101" s="15">
        <f>'fnd enro'!K101</f>
        <v>7.8600000000000003E-2</v>
      </c>
      <c r="L101" s="14">
        <f>'fnd enro'!L101</f>
        <v>0</v>
      </c>
      <c r="M101" s="14">
        <f>'fnd enro'!M101</f>
        <v>0</v>
      </c>
      <c r="N101" s="14">
        <f>'fnd enro'!N101</f>
        <v>0</v>
      </c>
      <c r="O101" s="14">
        <f>'fnd enro'!O101</f>
        <v>0</v>
      </c>
      <c r="P101" s="14">
        <f>'fnd enro'!P101</f>
        <v>0</v>
      </c>
      <c r="Q101" s="14">
        <f>'fnd enro'!R101</f>
        <v>2</v>
      </c>
      <c r="R101" s="15">
        <f t="shared" si="20"/>
        <v>1.0169999999999999</v>
      </c>
      <c r="S101" s="14">
        <f>VALUE('fnd enro'!Q101)</f>
        <v>4</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1160.0693490419997</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1648.1501999999998</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7467.043911155999</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2157.8602794839999</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363.57787425599997</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1109.3537200000001</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830.66525999999988</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535.9996799999999</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2551.5554066459999</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3783.7106599999997</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21"/>
        <v>21607.986340583997</v>
      </c>
      <c r="AH101" s="326">
        <f t="shared" si="22"/>
        <v>418100690</v>
      </c>
      <c r="AI101" s="4" t="str">
        <f t="shared" si="23"/>
        <v>418</v>
      </c>
      <c r="AJ101" s="2" t="str">
        <f t="shared" si="24"/>
        <v>100</v>
      </c>
      <c r="AK101" s="2" t="str">
        <f t="shared" si="25"/>
        <v>690</v>
      </c>
      <c r="AL101" s="4">
        <f t="shared" si="26"/>
        <v>1</v>
      </c>
      <c r="AM101" s="4">
        <f t="shared" si="31"/>
        <v>2</v>
      </c>
      <c r="AN101" s="4">
        <f t="shared" si="27"/>
        <v>21607.986340583997</v>
      </c>
      <c r="AO101" s="4">
        <f t="shared" si="28"/>
        <v>10804</v>
      </c>
      <c r="AP101" s="4">
        <f t="shared" si="18"/>
        <v>0</v>
      </c>
      <c r="AQ101" s="4">
        <v>10804</v>
      </c>
      <c r="AS101" s="74"/>
      <c r="AT101" s="74"/>
      <c r="AX101" s="5">
        <f t="shared" si="29"/>
        <v>0</v>
      </c>
      <c r="AZ101" s="5">
        <f t="shared" si="30"/>
        <v>0</v>
      </c>
      <c r="BB101" s="5"/>
    </row>
    <row r="102" spans="1:54" s="4" customFormat="1">
      <c r="A102" s="326" t="str">
        <f t="shared" si="19"/>
        <v>419</v>
      </c>
      <c r="B102" s="2">
        <v>419035035</v>
      </c>
      <c r="C102" s="9" t="s">
        <v>1324</v>
      </c>
      <c r="D102" s="14">
        <f>'fnd enro'!D102</f>
        <v>0</v>
      </c>
      <c r="E102" s="14">
        <f>'fnd enro'!E102</f>
        <v>0</v>
      </c>
      <c r="F102" s="14">
        <f>'fnd enro'!F102</f>
        <v>0</v>
      </c>
      <c r="G102" s="14">
        <f>'fnd enro'!G102</f>
        <v>0</v>
      </c>
      <c r="H102" s="14">
        <f>'fnd enro'!H102</f>
        <v>90</v>
      </c>
      <c r="I102" s="14">
        <f>'fnd enro'!I102</f>
        <v>0</v>
      </c>
      <c r="J102" s="14">
        <f>'fnd enro'!J102</f>
        <v>0</v>
      </c>
      <c r="K102" s="15">
        <f>'fnd enro'!K102</f>
        <v>3.5369999999999999</v>
      </c>
      <c r="L102" s="14">
        <f>'fnd enro'!L102</f>
        <v>0</v>
      </c>
      <c r="M102" s="14">
        <f>'fnd enro'!M102</f>
        <v>0</v>
      </c>
      <c r="N102" s="14">
        <f>'fnd enro'!N102</f>
        <v>7</v>
      </c>
      <c r="O102" s="14">
        <f>'fnd enro'!O102</f>
        <v>0</v>
      </c>
      <c r="P102" s="14">
        <f>'fnd enro'!P102</f>
        <v>84</v>
      </c>
      <c r="Q102" s="14">
        <f>'fnd enro'!R102</f>
        <v>90</v>
      </c>
      <c r="R102" s="15">
        <f t="shared" si="20"/>
        <v>1.087</v>
      </c>
      <c r="S102" s="14">
        <f>VALUE('fnd enro'!Q102)</f>
        <v>11</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66356.330418789992</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126616.74924999999</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816978.5181162199</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105361.57662058</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39613.417690719994</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54012.1374</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58720.163929999995</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120021.27892</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125421.72504877001</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242956.23969999998</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21"/>
        <v>1756058.1370950798</v>
      </c>
      <c r="AH102" s="326">
        <f t="shared" si="22"/>
        <v>419035035</v>
      </c>
      <c r="AI102" s="4" t="str">
        <f t="shared" si="23"/>
        <v>419</v>
      </c>
      <c r="AJ102" s="2" t="str">
        <f t="shared" si="24"/>
        <v>035</v>
      </c>
      <c r="AK102" s="2" t="str">
        <f t="shared" si="25"/>
        <v>035</v>
      </c>
      <c r="AL102" s="4">
        <f t="shared" si="26"/>
        <v>1</v>
      </c>
      <c r="AM102" s="4">
        <f t="shared" si="31"/>
        <v>90</v>
      </c>
      <c r="AN102" s="4">
        <f t="shared" si="27"/>
        <v>1756058.1370950798</v>
      </c>
      <c r="AO102" s="4">
        <f t="shared" si="28"/>
        <v>19512</v>
      </c>
      <c r="AP102" s="4">
        <f t="shared" si="18"/>
        <v>0</v>
      </c>
      <c r="AQ102" s="4">
        <v>19512</v>
      </c>
      <c r="AS102" s="74"/>
      <c r="AT102" s="74"/>
      <c r="AX102" s="5">
        <f t="shared" si="29"/>
        <v>0</v>
      </c>
      <c r="AZ102" s="5">
        <f t="shared" si="30"/>
        <v>0</v>
      </c>
      <c r="BB102" s="5"/>
    </row>
    <row r="103" spans="1:54" s="4" customFormat="1">
      <c r="A103" s="326" t="str">
        <f t="shared" si="19"/>
        <v>419</v>
      </c>
      <c r="B103" s="2">
        <v>419035044</v>
      </c>
      <c r="C103" s="9" t="s">
        <v>1324</v>
      </c>
      <c r="D103" s="14">
        <f>'fnd enro'!D103</f>
        <v>0</v>
      </c>
      <c r="E103" s="14">
        <f>'fnd enro'!E103</f>
        <v>0</v>
      </c>
      <c r="F103" s="14">
        <f>'fnd enro'!F103</f>
        <v>0</v>
      </c>
      <c r="G103" s="14">
        <f>'fnd enro'!G103</f>
        <v>0</v>
      </c>
      <c r="H103" s="14">
        <f>'fnd enro'!H103</f>
        <v>1</v>
      </c>
      <c r="I103" s="14">
        <f>'fnd enro'!I103</f>
        <v>0</v>
      </c>
      <c r="J103" s="14">
        <f>'fnd enro'!J103</f>
        <v>0</v>
      </c>
      <c r="K103" s="15">
        <f>'fnd enro'!K103</f>
        <v>3.9300000000000002E-2</v>
      </c>
      <c r="L103" s="14">
        <f>'fnd enro'!L103</f>
        <v>0</v>
      </c>
      <c r="M103" s="14">
        <f>'fnd enro'!M103</f>
        <v>0</v>
      </c>
      <c r="N103" s="14">
        <f>'fnd enro'!N103</f>
        <v>0</v>
      </c>
      <c r="O103" s="14">
        <f>'fnd enro'!O103</f>
        <v>0</v>
      </c>
      <c r="P103" s="14">
        <f>'fnd enro'!P103</f>
        <v>1</v>
      </c>
      <c r="Q103" s="14">
        <f>'fnd enro'!R103</f>
        <v>1</v>
      </c>
      <c r="R103" s="15">
        <f t="shared" si="20"/>
        <v>1.087</v>
      </c>
      <c r="S103" s="14">
        <f>VALUE('fnd enro'!Q103)</f>
        <v>11</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734.96299843099985</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1425.6874599999999</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9309.7126279579988</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1153.1927845619998</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452.35525000799993</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591.06686000000002</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659.30897999999991</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1405.6866600000001</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1363.5893446530001</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2728.5653299999999</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21"/>
        <v>19824.128295612001</v>
      </c>
      <c r="AH103" s="326">
        <f t="shared" si="22"/>
        <v>419035044</v>
      </c>
      <c r="AI103" s="4" t="str">
        <f t="shared" si="23"/>
        <v>419</v>
      </c>
      <c r="AJ103" s="2" t="str">
        <f t="shared" si="24"/>
        <v>035</v>
      </c>
      <c r="AK103" s="2" t="str">
        <f t="shared" si="25"/>
        <v>044</v>
      </c>
      <c r="AL103" s="4">
        <f t="shared" si="26"/>
        <v>1</v>
      </c>
      <c r="AM103" s="4">
        <f t="shared" si="31"/>
        <v>1</v>
      </c>
      <c r="AN103" s="4">
        <f t="shared" si="27"/>
        <v>19824.128295612001</v>
      </c>
      <c r="AO103" s="4">
        <f t="shared" si="28"/>
        <v>19824</v>
      </c>
      <c r="AP103" s="4">
        <f t="shared" si="18"/>
        <v>0</v>
      </c>
      <c r="AQ103" s="4">
        <v>19824</v>
      </c>
      <c r="AS103" s="74"/>
      <c r="AT103" s="74"/>
      <c r="AX103" s="5">
        <f t="shared" si="29"/>
        <v>0</v>
      </c>
      <c r="AZ103" s="5">
        <f t="shared" si="30"/>
        <v>0</v>
      </c>
      <c r="BB103" s="5"/>
    </row>
    <row r="104" spans="1:54" s="4" customFormat="1">
      <c r="A104" s="326" t="str">
        <f t="shared" si="19"/>
        <v>419</v>
      </c>
      <c r="B104" s="2">
        <v>419035189</v>
      </c>
      <c r="C104" s="9" t="s">
        <v>1324</v>
      </c>
      <c r="D104" s="14">
        <f>'fnd enro'!D104</f>
        <v>0</v>
      </c>
      <c r="E104" s="14">
        <f>'fnd enro'!E104</f>
        <v>0</v>
      </c>
      <c r="F104" s="14">
        <f>'fnd enro'!F104</f>
        <v>0</v>
      </c>
      <c r="G104" s="14">
        <f>'fnd enro'!G104</f>
        <v>0</v>
      </c>
      <c r="H104" s="14">
        <f>'fnd enro'!H104</f>
        <v>2</v>
      </c>
      <c r="I104" s="14">
        <f>'fnd enro'!I104</f>
        <v>0</v>
      </c>
      <c r="J104" s="14">
        <f>'fnd enro'!J104</f>
        <v>0</v>
      </c>
      <c r="K104" s="15">
        <f>'fnd enro'!K104</f>
        <v>7.8600000000000003E-2</v>
      </c>
      <c r="L104" s="14">
        <f>'fnd enro'!L104</f>
        <v>0</v>
      </c>
      <c r="M104" s="14">
        <f>'fnd enro'!M104</f>
        <v>0</v>
      </c>
      <c r="N104" s="14">
        <f>'fnd enro'!N104</f>
        <v>0</v>
      </c>
      <c r="O104" s="14">
        <f>'fnd enro'!O104</f>
        <v>0</v>
      </c>
      <c r="P104" s="14">
        <f>'fnd enro'!P104</f>
        <v>2</v>
      </c>
      <c r="Q104" s="14">
        <f>'fnd enro'!R104</f>
        <v>2</v>
      </c>
      <c r="R104" s="15">
        <f t="shared" si="20"/>
        <v>1.087</v>
      </c>
      <c r="S104" s="14">
        <f>VALUE('fnd enro'!Q104)</f>
        <v>3</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1372.2916568619999</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2388.8564199999996</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14104.157695915999</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2306.3855691239996</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685.68000001599989</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1151.2537200000002</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1135.7845599999998</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1861.2918399999999</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2727.1786893060003</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4746.89066</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21"/>
        <v>32479.770811224</v>
      </c>
      <c r="AH104" s="326">
        <f t="shared" si="22"/>
        <v>419035189</v>
      </c>
      <c r="AI104" s="4" t="str">
        <f t="shared" si="23"/>
        <v>419</v>
      </c>
      <c r="AJ104" s="2" t="str">
        <f t="shared" si="24"/>
        <v>035</v>
      </c>
      <c r="AK104" s="2" t="str">
        <f t="shared" si="25"/>
        <v>189</v>
      </c>
      <c r="AL104" s="4">
        <f t="shared" si="26"/>
        <v>1</v>
      </c>
      <c r="AM104" s="4">
        <f t="shared" si="31"/>
        <v>2</v>
      </c>
      <c r="AN104" s="4">
        <f t="shared" si="27"/>
        <v>32479.770811224</v>
      </c>
      <c r="AO104" s="4">
        <f t="shared" si="28"/>
        <v>16240</v>
      </c>
      <c r="AP104" s="4">
        <f t="shared" si="18"/>
        <v>0</v>
      </c>
      <c r="AQ104" s="4">
        <v>16240</v>
      </c>
      <c r="AS104" s="74"/>
      <c r="AT104" s="74"/>
      <c r="AX104" s="5">
        <f t="shared" si="29"/>
        <v>0</v>
      </c>
      <c r="AZ104" s="5">
        <f t="shared" si="30"/>
        <v>0</v>
      </c>
      <c r="BB104" s="5"/>
    </row>
    <row r="105" spans="1:54" s="4" customFormat="1">
      <c r="A105" s="326" t="str">
        <f t="shared" si="19"/>
        <v>419</v>
      </c>
      <c r="B105" s="2">
        <v>419035244</v>
      </c>
      <c r="C105" s="9" t="s">
        <v>1324</v>
      </c>
      <c r="D105" s="14">
        <f>'fnd enro'!D105</f>
        <v>0</v>
      </c>
      <c r="E105" s="14">
        <f>'fnd enro'!E105</f>
        <v>0</v>
      </c>
      <c r="F105" s="14">
        <f>'fnd enro'!F105</f>
        <v>0</v>
      </c>
      <c r="G105" s="14">
        <f>'fnd enro'!G105</f>
        <v>0</v>
      </c>
      <c r="H105" s="14">
        <f>'fnd enro'!H105</f>
        <v>2</v>
      </c>
      <c r="I105" s="14">
        <f>'fnd enro'!I105</f>
        <v>0</v>
      </c>
      <c r="J105" s="14">
        <f>'fnd enro'!J105</f>
        <v>0</v>
      </c>
      <c r="K105" s="15">
        <f>'fnd enro'!K105</f>
        <v>7.8600000000000003E-2</v>
      </c>
      <c r="L105" s="14">
        <f>'fnd enro'!L105</f>
        <v>0</v>
      </c>
      <c r="M105" s="14">
        <f>'fnd enro'!M105</f>
        <v>0</v>
      </c>
      <c r="N105" s="14">
        <f>'fnd enro'!N105</f>
        <v>1</v>
      </c>
      <c r="O105" s="14">
        <f>'fnd enro'!O105</f>
        <v>0</v>
      </c>
      <c r="P105" s="14">
        <f>'fnd enro'!P105</f>
        <v>0</v>
      </c>
      <c r="Q105" s="14">
        <f>'fnd enro'!R105</f>
        <v>2</v>
      </c>
      <c r="R105" s="15">
        <f t="shared" si="20"/>
        <v>1.087</v>
      </c>
      <c r="S105" s="14">
        <f>VALUE('fnd enro'!Q105)</f>
        <v>10</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1368.4436768619998</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1986.4816299999998</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9555.2366159159992</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2531.2749991239998</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452.85547001599997</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1257.13372</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984.2241499999999</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605.02419999999984</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3112.704979306</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4127.3706599999996</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21"/>
        <v>25980.750101223999</v>
      </c>
      <c r="AH105" s="326">
        <f t="shared" si="22"/>
        <v>419035244</v>
      </c>
      <c r="AI105" s="4" t="str">
        <f t="shared" si="23"/>
        <v>419</v>
      </c>
      <c r="AJ105" s="2" t="str">
        <f t="shared" si="24"/>
        <v>035</v>
      </c>
      <c r="AK105" s="2" t="str">
        <f t="shared" si="25"/>
        <v>244</v>
      </c>
      <c r="AL105" s="4">
        <f t="shared" si="26"/>
        <v>1</v>
      </c>
      <c r="AM105" s="4">
        <f t="shared" si="31"/>
        <v>2</v>
      </c>
      <c r="AN105" s="4">
        <f t="shared" si="27"/>
        <v>25980.750101223999</v>
      </c>
      <c r="AO105" s="4">
        <f t="shared" si="28"/>
        <v>12990</v>
      </c>
      <c r="AP105" s="4">
        <f t="shared" si="18"/>
        <v>0</v>
      </c>
      <c r="AQ105" s="4">
        <v>12990</v>
      </c>
      <c r="AS105" s="74"/>
      <c r="AT105" s="74"/>
      <c r="AX105" s="5">
        <f t="shared" si="29"/>
        <v>0</v>
      </c>
      <c r="AZ105" s="5">
        <f t="shared" si="30"/>
        <v>0</v>
      </c>
      <c r="BB105" s="5"/>
    </row>
    <row r="106" spans="1:54" s="4" customFormat="1">
      <c r="A106" s="326" t="str">
        <f t="shared" si="19"/>
        <v>420</v>
      </c>
      <c r="B106" s="2">
        <v>420049010</v>
      </c>
      <c r="C106" s="9" t="s">
        <v>1295</v>
      </c>
      <c r="D106" s="14">
        <f>'fnd enro'!D106</f>
        <v>0</v>
      </c>
      <c r="E106" s="14">
        <f>'fnd enro'!E106</f>
        <v>0</v>
      </c>
      <c r="F106" s="14">
        <f>'fnd enro'!F106</f>
        <v>2</v>
      </c>
      <c r="G106" s="14">
        <f>'fnd enro'!G106</f>
        <v>4</v>
      </c>
      <c r="H106" s="14">
        <f>'fnd enro'!H106</f>
        <v>1</v>
      </c>
      <c r="I106" s="14">
        <f>'fnd enro'!I106</f>
        <v>0</v>
      </c>
      <c r="J106" s="14">
        <f>'fnd enro'!J106</f>
        <v>0</v>
      </c>
      <c r="K106" s="15">
        <f>'fnd enro'!K106</f>
        <v>0.27510000000000001</v>
      </c>
      <c r="L106" s="14">
        <f>'fnd enro'!L106</f>
        <v>0</v>
      </c>
      <c r="M106" s="14">
        <f>'fnd enro'!M106</f>
        <v>1</v>
      </c>
      <c r="N106" s="14">
        <f>'fnd enro'!N106</f>
        <v>0</v>
      </c>
      <c r="O106" s="14">
        <f>'fnd enro'!O106</f>
        <v>0</v>
      </c>
      <c r="P106" s="14">
        <f>'fnd enro'!P106</f>
        <v>4</v>
      </c>
      <c r="Q106" s="14">
        <f>'fnd enro'!R106</f>
        <v>7</v>
      </c>
      <c r="R106" s="15">
        <f t="shared" si="20"/>
        <v>1.1120000000000001</v>
      </c>
      <c r="S106" s="14">
        <f>VALUE('fnd enro'!Q106)</f>
        <v>3</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4833.8888987920009</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7806.9294399999999</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45591.767856655999</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10255.336023984002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1978.5941522560001</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4105.3780200000001</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3579.7503999999999</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3916.7531200000008</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9556.1656358960008</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14838.21731</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21"/>
        <v>106462.780857584</v>
      </c>
      <c r="AH106" s="326">
        <f t="shared" si="22"/>
        <v>420049010</v>
      </c>
      <c r="AI106" s="4" t="str">
        <f t="shared" si="23"/>
        <v>420</v>
      </c>
      <c r="AJ106" s="2" t="str">
        <f t="shared" si="24"/>
        <v>049</v>
      </c>
      <c r="AK106" s="2" t="str">
        <f t="shared" si="25"/>
        <v>010</v>
      </c>
      <c r="AL106" s="4">
        <f t="shared" si="26"/>
        <v>1</v>
      </c>
      <c r="AM106" s="4">
        <f t="shared" si="31"/>
        <v>7</v>
      </c>
      <c r="AN106" s="4">
        <f t="shared" si="27"/>
        <v>106462.780857584</v>
      </c>
      <c r="AO106" s="4">
        <f t="shared" si="28"/>
        <v>15209</v>
      </c>
      <c r="AP106" s="4">
        <f t="shared" si="18"/>
        <v>0</v>
      </c>
      <c r="AQ106" s="4">
        <v>15209</v>
      </c>
      <c r="AS106" s="74"/>
      <c r="AT106" s="74"/>
      <c r="AX106" s="5">
        <f t="shared" si="29"/>
        <v>0</v>
      </c>
      <c r="AZ106" s="5">
        <f t="shared" si="30"/>
        <v>0</v>
      </c>
      <c r="BB106" s="5"/>
    </row>
    <row r="107" spans="1:54" s="4" customFormat="1">
      <c r="A107" s="326" t="str">
        <f t="shared" si="19"/>
        <v>420</v>
      </c>
      <c r="B107" s="2">
        <v>420049016</v>
      </c>
      <c r="C107" s="9" t="s">
        <v>1295</v>
      </c>
      <c r="D107" s="14">
        <f>'fnd enro'!D107</f>
        <v>0</v>
      </c>
      <c r="E107" s="14">
        <f>'fnd enro'!E107</f>
        <v>0</v>
      </c>
      <c r="F107" s="14">
        <f>'fnd enro'!F107</f>
        <v>0</v>
      </c>
      <c r="G107" s="14">
        <f>'fnd enro'!G107</f>
        <v>1</v>
      </c>
      <c r="H107" s="14">
        <f>'fnd enro'!H107</f>
        <v>1</v>
      </c>
      <c r="I107" s="14">
        <f>'fnd enro'!I107</f>
        <v>0</v>
      </c>
      <c r="J107" s="14">
        <f>'fnd enro'!J107</f>
        <v>0</v>
      </c>
      <c r="K107" s="15">
        <f>'fnd enro'!K107</f>
        <v>7.8600000000000003E-2</v>
      </c>
      <c r="L107" s="14">
        <f>'fnd enro'!L107</f>
        <v>0</v>
      </c>
      <c r="M107" s="14">
        <f>'fnd enro'!M107</f>
        <v>0</v>
      </c>
      <c r="N107" s="14">
        <f>'fnd enro'!N107</f>
        <v>0</v>
      </c>
      <c r="O107" s="14">
        <f>'fnd enro'!O107</f>
        <v>0</v>
      </c>
      <c r="P107" s="14">
        <f>'fnd enro'!P107</f>
        <v>2</v>
      </c>
      <c r="Q107" s="14">
        <f>'fnd enro'!R107</f>
        <v>2</v>
      </c>
      <c r="R107" s="15">
        <f t="shared" si="20"/>
        <v>1.1120000000000001</v>
      </c>
      <c r="S107" s="14">
        <f>VALUE('fnd enro'!Q107)</f>
        <v>8</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1456.8510225120001</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2694.7763199999999</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17374.550827616</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2656.2898354240001</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806.57848921599998</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1167.65372</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1227.93712</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2305.9988800000006</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2693.3908102560003</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5014.6306599999998</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21"/>
        <v>37398.657685023994</v>
      </c>
      <c r="AH107" s="326">
        <f t="shared" si="22"/>
        <v>420049016</v>
      </c>
      <c r="AI107" s="4" t="str">
        <f t="shared" si="23"/>
        <v>420</v>
      </c>
      <c r="AJ107" s="2" t="str">
        <f t="shared" si="24"/>
        <v>049</v>
      </c>
      <c r="AK107" s="2" t="str">
        <f t="shared" si="25"/>
        <v>016</v>
      </c>
      <c r="AL107" s="4">
        <f t="shared" si="26"/>
        <v>1</v>
      </c>
      <c r="AM107" s="4">
        <f t="shared" si="31"/>
        <v>2</v>
      </c>
      <c r="AN107" s="4">
        <f t="shared" si="27"/>
        <v>37398.657685023994</v>
      </c>
      <c r="AO107" s="4">
        <f t="shared" si="28"/>
        <v>18699</v>
      </c>
      <c r="AP107" s="4">
        <f t="shared" si="18"/>
        <v>0</v>
      </c>
      <c r="AQ107" s="4">
        <v>18699</v>
      </c>
      <c r="AS107" s="74"/>
      <c r="AT107" s="74"/>
      <c r="AX107" s="5">
        <f t="shared" si="29"/>
        <v>0</v>
      </c>
      <c r="AZ107" s="5">
        <f t="shared" si="30"/>
        <v>0</v>
      </c>
      <c r="BB107" s="5"/>
    </row>
    <row r="108" spans="1:54" s="4" customFormat="1">
      <c r="A108" s="326" t="str">
        <f t="shared" si="19"/>
        <v>420</v>
      </c>
      <c r="B108" s="2">
        <v>420049026</v>
      </c>
      <c r="C108" s="9" t="s">
        <v>1295</v>
      </c>
      <c r="D108" s="14">
        <f>'fnd enro'!D108</f>
        <v>0</v>
      </c>
      <c r="E108" s="14">
        <f>'fnd enro'!E108</f>
        <v>0</v>
      </c>
      <c r="F108" s="14">
        <f>'fnd enro'!F108</f>
        <v>0</v>
      </c>
      <c r="G108" s="14">
        <f>'fnd enro'!G108</f>
        <v>4</v>
      </c>
      <c r="H108" s="14">
        <f>'fnd enro'!H108</f>
        <v>0</v>
      </c>
      <c r="I108" s="14">
        <f>'fnd enro'!I108</f>
        <v>0</v>
      </c>
      <c r="J108" s="14">
        <f>'fnd enro'!J108</f>
        <v>0</v>
      </c>
      <c r="K108" s="15">
        <f>'fnd enro'!K108</f>
        <v>0.15720000000000001</v>
      </c>
      <c r="L108" s="14">
        <f>'fnd enro'!L108</f>
        <v>0</v>
      </c>
      <c r="M108" s="14">
        <f>'fnd enro'!M108</f>
        <v>0</v>
      </c>
      <c r="N108" s="14">
        <f>'fnd enro'!N108</f>
        <v>0</v>
      </c>
      <c r="O108" s="14">
        <f>'fnd enro'!O108</f>
        <v>0</v>
      </c>
      <c r="P108" s="14">
        <f>'fnd enro'!P108</f>
        <v>1</v>
      </c>
      <c r="Q108" s="14">
        <f>'fnd enro'!R108</f>
        <v>4</v>
      </c>
      <c r="R108" s="15">
        <f t="shared" si="20"/>
        <v>1.1120000000000001</v>
      </c>
      <c r="S108" s="14">
        <f>VALUE('fnd enro'!Q108)</f>
        <v>3</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2604.5771650239999</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3925.0597599999996</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21444.155095232003</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5906.2987108480002</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892.14729843199996</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2239.65744</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1810.6140000000003</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1376.5670400000001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5193.7606605120009</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7613.0113199999996</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21"/>
        <v>53005.848490048003</v>
      </c>
      <c r="AH108" s="326">
        <f t="shared" si="22"/>
        <v>420049026</v>
      </c>
      <c r="AI108" s="4" t="str">
        <f t="shared" si="23"/>
        <v>420</v>
      </c>
      <c r="AJ108" s="2" t="str">
        <f t="shared" si="24"/>
        <v>049</v>
      </c>
      <c r="AK108" s="2" t="str">
        <f t="shared" si="25"/>
        <v>026</v>
      </c>
      <c r="AL108" s="4">
        <f t="shared" si="26"/>
        <v>1</v>
      </c>
      <c r="AM108" s="4">
        <f t="shared" si="31"/>
        <v>4</v>
      </c>
      <c r="AN108" s="4">
        <f t="shared" si="27"/>
        <v>53005.848490048003</v>
      </c>
      <c r="AO108" s="4">
        <f t="shared" si="28"/>
        <v>13251</v>
      </c>
      <c r="AP108" s="4">
        <f t="shared" si="18"/>
        <v>0</v>
      </c>
      <c r="AQ108" s="4">
        <v>13251</v>
      </c>
      <c r="AS108" s="74"/>
      <c r="AT108" s="74"/>
      <c r="AX108" s="5">
        <f t="shared" si="29"/>
        <v>0</v>
      </c>
      <c r="AZ108" s="5">
        <f t="shared" si="30"/>
        <v>0</v>
      </c>
      <c r="BB108" s="5"/>
    </row>
    <row r="109" spans="1:54" s="4" customFormat="1">
      <c r="A109" s="326" t="str">
        <f t="shared" si="19"/>
        <v>420</v>
      </c>
      <c r="B109" s="2">
        <v>420049031</v>
      </c>
      <c r="C109" s="9" t="s">
        <v>1295</v>
      </c>
      <c r="D109" s="14">
        <f>'fnd enro'!D109</f>
        <v>0</v>
      </c>
      <c r="E109" s="14">
        <f>'fnd enro'!E109</f>
        <v>0</v>
      </c>
      <c r="F109" s="14">
        <f>'fnd enro'!F109</f>
        <v>0</v>
      </c>
      <c r="G109" s="14">
        <f>'fnd enro'!G109</f>
        <v>1</v>
      </c>
      <c r="H109" s="14">
        <f>'fnd enro'!H109</f>
        <v>0</v>
      </c>
      <c r="I109" s="14">
        <f>'fnd enro'!I109</f>
        <v>0</v>
      </c>
      <c r="J109" s="14">
        <f>'fnd enro'!J109</f>
        <v>0</v>
      </c>
      <c r="K109" s="15">
        <f>'fnd enro'!K109</f>
        <v>3.9300000000000002E-2</v>
      </c>
      <c r="L109" s="14">
        <f>'fnd enro'!L109</f>
        <v>0</v>
      </c>
      <c r="M109" s="14">
        <f>'fnd enro'!M109</f>
        <v>0</v>
      </c>
      <c r="N109" s="14">
        <f>'fnd enro'!N109</f>
        <v>0</v>
      </c>
      <c r="O109" s="14">
        <f>'fnd enro'!O109</f>
        <v>0</v>
      </c>
      <c r="P109" s="14">
        <f>'fnd enro'!P109</f>
        <v>0</v>
      </c>
      <c r="Q109" s="14">
        <f>'fnd enro'!R109</f>
        <v>1</v>
      </c>
      <c r="R109" s="15">
        <f t="shared" si="20"/>
        <v>1.1120000000000001</v>
      </c>
      <c r="S109" s="14">
        <f>VALUE('fnd enro'!Q109)</f>
        <v>5</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634.21687125599999</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901.05360000000007</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4578.0406538080006</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1476.574677712</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185.04812460799999</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554.67686000000003</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420.94760000000002</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179.38784000000001</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1298.4401651280002</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1782.8553299999999</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21"/>
        <v>12011.241722512001</v>
      </c>
      <c r="AH109" s="326">
        <f t="shared" si="22"/>
        <v>420049031</v>
      </c>
      <c r="AI109" s="4" t="str">
        <f t="shared" si="23"/>
        <v>420</v>
      </c>
      <c r="AJ109" s="2" t="str">
        <f t="shared" si="24"/>
        <v>049</v>
      </c>
      <c r="AK109" s="2" t="str">
        <f t="shared" si="25"/>
        <v>031</v>
      </c>
      <c r="AL109" s="4">
        <f t="shared" si="26"/>
        <v>1</v>
      </c>
      <c r="AM109" s="4">
        <f t="shared" si="31"/>
        <v>1</v>
      </c>
      <c r="AN109" s="4">
        <f t="shared" si="27"/>
        <v>12011.241722512001</v>
      </c>
      <c r="AO109" s="4">
        <f t="shared" si="28"/>
        <v>12011</v>
      </c>
      <c r="AP109" s="4">
        <f t="shared" si="18"/>
        <v>0</v>
      </c>
      <c r="AQ109" s="4">
        <v>12011</v>
      </c>
      <c r="AS109" s="74"/>
      <c r="AT109" s="74"/>
      <c r="AX109" s="5">
        <f t="shared" si="29"/>
        <v>0</v>
      </c>
      <c r="AZ109" s="5">
        <f t="shared" si="30"/>
        <v>0</v>
      </c>
      <c r="BB109" s="5"/>
    </row>
    <row r="110" spans="1:54" s="4" customFormat="1">
      <c r="A110" s="326" t="str">
        <f t="shared" si="19"/>
        <v>420</v>
      </c>
      <c r="B110" s="2">
        <v>420049035</v>
      </c>
      <c r="C110" s="9" t="s">
        <v>1295</v>
      </c>
      <c r="D110" s="14">
        <f>'fnd enro'!D110</f>
        <v>3</v>
      </c>
      <c r="E110" s="14">
        <f>'fnd enro'!E110</f>
        <v>0</v>
      </c>
      <c r="F110" s="14">
        <f>'fnd enro'!F110</f>
        <v>1</v>
      </c>
      <c r="G110" s="14">
        <f>'fnd enro'!G110</f>
        <v>17</v>
      </c>
      <c r="H110" s="14">
        <f>'fnd enro'!H110</f>
        <v>8</v>
      </c>
      <c r="I110" s="14">
        <f>'fnd enro'!I110</f>
        <v>0</v>
      </c>
      <c r="J110" s="14">
        <f>'fnd enro'!J110</f>
        <v>0</v>
      </c>
      <c r="K110" s="15">
        <f>'fnd enro'!K110</f>
        <v>1.0218</v>
      </c>
      <c r="L110" s="14">
        <f>'fnd enro'!L110</f>
        <v>0</v>
      </c>
      <c r="M110" s="14">
        <f>'fnd enro'!M110</f>
        <v>2</v>
      </c>
      <c r="N110" s="14">
        <f>'fnd enro'!N110</f>
        <v>0</v>
      </c>
      <c r="O110" s="14">
        <f>'fnd enro'!O110</f>
        <v>0</v>
      </c>
      <c r="P110" s="14">
        <f>'fnd enro'!P110</f>
        <v>18</v>
      </c>
      <c r="Q110" s="14">
        <f>'fnd enro'!R110</f>
        <v>28</v>
      </c>
      <c r="R110" s="15">
        <f t="shared" si="20"/>
        <v>1.1120000000000001</v>
      </c>
      <c r="S110" s="14">
        <f>VALUE('fnd enro'!Q110)</f>
        <v>11</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19602.760492656002</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35244.906719999999</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222234.62211900798</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38037.848260512001</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10041.420919808001</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16160.908360000001</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15992.950800000004</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26364.274560000005</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36993.618453328003</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65365.518579999996</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21"/>
        <v>486038.82926531188</v>
      </c>
      <c r="AH110" s="326">
        <f t="shared" si="22"/>
        <v>420049035</v>
      </c>
      <c r="AI110" s="4" t="str">
        <f t="shared" si="23"/>
        <v>420</v>
      </c>
      <c r="AJ110" s="2" t="str">
        <f t="shared" si="24"/>
        <v>049</v>
      </c>
      <c r="AK110" s="2" t="str">
        <f t="shared" si="25"/>
        <v>035</v>
      </c>
      <c r="AL110" s="4">
        <f t="shared" si="26"/>
        <v>1</v>
      </c>
      <c r="AM110" s="4">
        <f t="shared" si="31"/>
        <v>28</v>
      </c>
      <c r="AN110" s="4">
        <f t="shared" si="27"/>
        <v>486038.82926531188</v>
      </c>
      <c r="AO110" s="4">
        <f t="shared" si="28"/>
        <v>17359</v>
      </c>
      <c r="AP110" s="4">
        <f t="shared" si="18"/>
        <v>0</v>
      </c>
      <c r="AQ110" s="4">
        <v>17359</v>
      </c>
      <c r="AS110" s="74"/>
      <c r="AT110" s="74"/>
      <c r="AX110" s="5">
        <f t="shared" si="29"/>
        <v>0</v>
      </c>
      <c r="AZ110" s="5">
        <f t="shared" si="30"/>
        <v>0</v>
      </c>
      <c r="BB110" s="5"/>
    </row>
    <row r="111" spans="1:54" s="4" customFormat="1">
      <c r="A111" s="326" t="str">
        <f t="shared" si="19"/>
        <v>420</v>
      </c>
      <c r="B111" s="2">
        <v>420049044</v>
      </c>
      <c r="C111" s="9" t="s">
        <v>1295</v>
      </c>
      <c r="D111" s="14">
        <f>'fnd enro'!D111</f>
        <v>0</v>
      </c>
      <c r="E111" s="14">
        <f>'fnd enro'!E111</f>
        <v>0</v>
      </c>
      <c r="F111" s="14">
        <f>'fnd enro'!F111</f>
        <v>0</v>
      </c>
      <c r="G111" s="14">
        <f>'fnd enro'!G111</f>
        <v>7</v>
      </c>
      <c r="H111" s="14">
        <f>'fnd enro'!H111</f>
        <v>1</v>
      </c>
      <c r="I111" s="14">
        <f>'fnd enro'!I111</f>
        <v>0</v>
      </c>
      <c r="J111" s="14">
        <f>'fnd enro'!J111</f>
        <v>0</v>
      </c>
      <c r="K111" s="15">
        <f>'fnd enro'!K111</f>
        <v>0.31440000000000001</v>
      </c>
      <c r="L111" s="14">
        <f>'fnd enro'!L111</f>
        <v>0</v>
      </c>
      <c r="M111" s="14">
        <f>'fnd enro'!M111</f>
        <v>0</v>
      </c>
      <c r="N111" s="14">
        <f>'fnd enro'!N111</f>
        <v>0</v>
      </c>
      <c r="O111" s="14">
        <f>'fnd enro'!O111</f>
        <v>0</v>
      </c>
      <c r="P111" s="14">
        <f>'fnd enro'!P111</f>
        <v>6</v>
      </c>
      <c r="Q111" s="14">
        <f>'fnd enro'!R111</f>
        <v>8</v>
      </c>
      <c r="R111" s="15">
        <f t="shared" si="20"/>
        <v>1.1120000000000001</v>
      </c>
      <c r="S111" s="14">
        <f>VALUE('fnd enro'!Q111)</f>
        <v>11</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5779.6325700480002</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10552.96896</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68777.860830464007</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11515.737901696</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3078.0398768640002</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4655.7548800000004</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4722.8196799999996</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8418.6406400000014</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10484.031801024003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19392.102639999997</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21"/>
        <v>147377.58978009599</v>
      </c>
      <c r="AH111" s="326">
        <f t="shared" si="22"/>
        <v>420049044</v>
      </c>
      <c r="AI111" s="4" t="str">
        <f t="shared" si="23"/>
        <v>420</v>
      </c>
      <c r="AJ111" s="2" t="str">
        <f t="shared" si="24"/>
        <v>049</v>
      </c>
      <c r="AK111" s="2" t="str">
        <f t="shared" si="25"/>
        <v>044</v>
      </c>
      <c r="AL111" s="4">
        <f t="shared" si="26"/>
        <v>1</v>
      </c>
      <c r="AM111" s="4">
        <f t="shared" si="31"/>
        <v>8</v>
      </c>
      <c r="AN111" s="4">
        <f t="shared" si="27"/>
        <v>147377.58978009599</v>
      </c>
      <c r="AO111" s="4">
        <f t="shared" si="28"/>
        <v>18422</v>
      </c>
      <c r="AP111" s="4">
        <f t="shared" si="18"/>
        <v>0</v>
      </c>
      <c r="AQ111" s="4">
        <v>18422</v>
      </c>
      <c r="AS111" s="74"/>
      <c r="AT111" s="74"/>
      <c r="AX111" s="5">
        <f t="shared" si="29"/>
        <v>0</v>
      </c>
      <c r="AZ111" s="5">
        <f t="shared" si="30"/>
        <v>0</v>
      </c>
      <c r="BB111" s="5"/>
    </row>
    <row r="112" spans="1:54" s="4" customFormat="1">
      <c r="A112" s="326" t="str">
        <f t="shared" si="19"/>
        <v>420</v>
      </c>
      <c r="B112" s="2">
        <v>420049049</v>
      </c>
      <c r="C112" s="9" t="s">
        <v>1295</v>
      </c>
      <c r="D112" s="14">
        <f>'fnd enro'!D112</f>
        <v>11</v>
      </c>
      <c r="E112" s="14">
        <f>'fnd enro'!E112</f>
        <v>0</v>
      </c>
      <c r="F112" s="14">
        <f>'fnd enro'!F112</f>
        <v>30</v>
      </c>
      <c r="G112" s="14">
        <f>'fnd enro'!G112</f>
        <v>153</v>
      </c>
      <c r="H112" s="14">
        <f>'fnd enro'!H112</f>
        <v>25</v>
      </c>
      <c r="I112" s="14">
        <f>'fnd enro'!I112</f>
        <v>0</v>
      </c>
      <c r="J112" s="14">
        <f>'fnd enro'!J112</f>
        <v>0</v>
      </c>
      <c r="K112" s="15">
        <f>'fnd enro'!K112</f>
        <v>8.1744000000000003</v>
      </c>
      <c r="L112" s="14">
        <f>'fnd enro'!L112</f>
        <v>0</v>
      </c>
      <c r="M112" s="14">
        <f>'fnd enro'!M112</f>
        <v>17</v>
      </c>
      <c r="N112" s="14">
        <f>'fnd enro'!N112</f>
        <v>0</v>
      </c>
      <c r="O112" s="14">
        <f>'fnd enro'!O112</f>
        <v>0</v>
      </c>
      <c r="P112" s="14">
        <f>'fnd enro'!P112</f>
        <v>169</v>
      </c>
      <c r="Q112" s="14">
        <f>'fnd enro'!R112</f>
        <v>214</v>
      </c>
      <c r="R112" s="15">
        <f t="shared" si="20"/>
        <v>1.1120000000000001</v>
      </c>
      <c r="S112" s="14">
        <f>VALUE('fnd enro'!Q112)</f>
        <v>7</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151556.730581248</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266150.66144</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1672616.1467120643</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309208.918964096</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73980.368398464008</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125267.15687999999</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119986.67928000001</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183535.45544000002</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285098.196186624</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493192.14864000003</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21"/>
        <v>3680592.4625224965</v>
      </c>
      <c r="AH112" s="326">
        <f t="shared" si="22"/>
        <v>420049049</v>
      </c>
      <c r="AI112" s="4" t="str">
        <f t="shared" si="23"/>
        <v>420</v>
      </c>
      <c r="AJ112" s="2" t="str">
        <f t="shared" si="24"/>
        <v>049</v>
      </c>
      <c r="AK112" s="2" t="str">
        <f t="shared" si="25"/>
        <v>049</v>
      </c>
      <c r="AL112" s="4">
        <f t="shared" si="26"/>
        <v>1</v>
      </c>
      <c r="AM112" s="4">
        <f t="shared" si="31"/>
        <v>214</v>
      </c>
      <c r="AN112" s="4">
        <f t="shared" si="27"/>
        <v>3680592.4625224965</v>
      </c>
      <c r="AO112" s="4">
        <f t="shared" si="28"/>
        <v>17199</v>
      </c>
      <c r="AP112" s="4">
        <f t="shared" si="18"/>
        <v>0</v>
      </c>
      <c r="AQ112" s="4">
        <v>17199</v>
      </c>
      <c r="AS112" s="74"/>
      <c r="AT112" s="74"/>
      <c r="AX112" s="5">
        <f t="shared" si="29"/>
        <v>0</v>
      </c>
      <c r="AZ112" s="5">
        <f t="shared" si="30"/>
        <v>0</v>
      </c>
      <c r="BB112" s="5"/>
    </row>
    <row r="113" spans="1:54" s="4" customFormat="1">
      <c r="A113" s="326" t="str">
        <f t="shared" si="19"/>
        <v>420</v>
      </c>
      <c r="B113" s="2">
        <v>420049057</v>
      </c>
      <c r="C113" s="9" t="s">
        <v>1295</v>
      </c>
      <c r="D113" s="14">
        <f>'fnd enro'!D113</f>
        <v>0</v>
      </c>
      <c r="E113" s="14">
        <f>'fnd enro'!E113</f>
        <v>0</v>
      </c>
      <c r="F113" s="14">
        <f>'fnd enro'!F113</f>
        <v>0</v>
      </c>
      <c r="G113" s="14">
        <f>'fnd enro'!G113</f>
        <v>3</v>
      </c>
      <c r="H113" s="14">
        <f>'fnd enro'!H113</f>
        <v>0</v>
      </c>
      <c r="I113" s="14">
        <f>'fnd enro'!I113</f>
        <v>0</v>
      </c>
      <c r="J113" s="14">
        <f>'fnd enro'!J113</f>
        <v>0</v>
      </c>
      <c r="K113" s="15">
        <f>'fnd enro'!K113</f>
        <v>0.1179</v>
      </c>
      <c r="L113" s="14">
        <f>'fnd enro'!L113</f>
        <v>0</v>
      </c>
      <c r="M113" s="14">
        <f>'fnd enro'!M113</f>
        <v>0</v>
      </c>
      <c r="N113" s="14">
        <f>'fnd enro'!N113</f>
        <v>0</v>
      </c>
      <c r="O113" s="14">
        <f>'fnd enro'!O113</f>
        <v>0</v>
      </c>
      <c r="P113" s="14">
        <f>'fnd enro'!P113</f>
        <v>0</v>
      </c>
      <c r="Q113" s="14">
        <f>'fnd enro'!R113</f>
        <v>3</v>
      </c>
      <c r="R113" s="15">
        <f t="shared" si="20"/>
        <v>1.1120000000000001</v>
      </c>
      <c r="S113" s="14">
        <f>VALUE('fnd enro'!Q113)</f>
        <v>12</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1902.6506137679999</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2703.1607999999997</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13734.121961424002</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4429.7240331359999</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555.14437382400001</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1664.0305799999999</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1262.8428000000001</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538.16352000000006</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3895.3204953840004</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5348.5659900000001</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21"/>
        <v>36033.725167536002</v>
      </c>
      <c r="AH113" s="326">
        <f t="shared" si="22"/>
        <v>420049057</v>
      </c>
      <c r="AI113" s="4" t="str">
        <f t="shared" si="23"/>
        <v>420</v>
      </c>
      <c r="AJ113" s="2" t="str">
        <f t="shared" si="24"/>
        <v>049</v>
      </c>
      <c r="AK113" s="2" t="str">
        <f t="shared" si="25"/>
        <v>057</v>
      </c>
      <c r="AL113" s="4">
        <f t="shared" si="26"/>
        <v>1</v>
      </c>
      <c r="AM113" s="4">
        <f t="shared" si="31"/>
        <v>3</v>
      </c>
      <c r="AN113" s="4">
        <f t="shared" si="27"/>
        <v>36033.725167536002</v>
      </c>
      <c r="AO113" s="4">
        <f t="shared" si="28"/>
        <v>12011</v>
      </c>
      <c r="AP113" s="4">
        <f t="shared" si="18"/>
        <v>0</v>
      </c>
      <c r="AQ113" s="4">
        <v>12011</v>
      </c>
      <c r="AS113" s="74"/>
      <c r="AT113" s="74"/>
      <c r="AX113" s="5">
        <f t="shared" si="29"/>
        <v>0</v>
      </c>
      <c r="AZ113" s="5">
        <f t="shared" si="30"/>
        <v>0</v>
      </c>
      <c r="BB113" s="5"/>
    </row>
    <row r="114" spans="1:54" s="4" customFormat="1">
      <c r="A114" s="326" t="str">
        <f t="shared" si="19"/>
        <v>420</v>
      </c>
      <c r="B114" s="2">
        <v>420049093</v>
      </c>
      <c r="C114" s="9" t="s">
        <v>1295</v>
      </c>
      <c r="D114" s="14">
        <f>'fnd enro'!D114</f>
        <v>0</v>
      </c>
      <c r="E114" s="14">
        <f>'fnd enro'!E114</f>
        <v>0</v>
      </c>
      <c r="F114" s="14">
        <f>'fnd enro'!F114</f>
        <v>4</v>
      </c>
      <c r="G114" s="14">
        <f>'fnd enro'!G114</f>
        <v>5</v>
      </c>
      <c r="H114" s="14">
        <f>'fnd enro'!H114</f>
        <v>3</v>
      </c>
      <c r="I114" s="14">
        <f>'fnd enro'!I114</f>
        <v>0</v>
      </c>
      <c r="J114" s="14">
        <f>'fnd enro'!J114</f>
        <v>0</v>
      </c>
      <c r="K114" s="15">
        <f>'fnd enro'!K114</f>
        <v>0.47160000000000002</v>
      </c>
      <c r="L114" s="14">
        <f>'fnd enro'!L114</f>
        <v>0</v>
      </c>
      <c r="M114" s="14">
        <f>'fnd enro'!M114</f>
        <v>1</v>
      </c>
      <c r="N114" s="14">
        <f>'fnd enro'!N114</f>
        <v>0</v>
      </c>
      <c r="O114" s="14">
        <f>'fnd enro'!O114</f>
        <v>0</v>
      </c>
      <c r="P114" s="14">
        <f>'fnd enro'!P114</f>
        <v>5</v>
      </c>
      <c r="Q114" s="14">
        <f>'fnd enro'!R114</f>
        <v>12</v>
      </c>
      <c r="R114" s="15">
        <f t="shared" si="20"/>
        <v>1.1120000000000001</v>
      </c>
      <c r="S114" s="14">
        <f>VALUE('fnd enro'!Q114)</f>
        <v>11</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8322.3825350719999</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13815.932799999999</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82170.335285696012</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17044.490372544005</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3643.3592552960004</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6976.9123199999995</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6345.2721600000004</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8010.2697600000001</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16241.387421536001</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26227.643959999998</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21"/>
        <v>188797.98587014398</v>
      </c>
      <c r="AH114" s="326">
        <f t="shared" si="22"/>
        <v>420049093</v>
      </c>
      <c r="AI114" s="4" t="str">
        <f t="shared" si="23"/>
        <v>420</v>
      </c>
      <c r="AJ114" s="2" t="str">
        <f t="shared" si="24"/>
        <v>049</v>
      </c>
      <c r="AK114" s="2" t="str">
        <f t="shared" si="25"/>
        <v>093</v>
      </c>
      <c r="AL114" s="4">
        <f t="shared" si="26"/>
        <v>1</v>
      </c>
      <c r="AM114" s="4">
        <f t="shared" si="31"/>
        <v>12</v>
      </c>
      <c r="AN114" s="4">
        <f t="shared" si="27"/>
        <v>188797.98587014398</v>
      </c>
      <c r="AO114" s="4">
        <f t="shared" si="28"/>
        <v>15733</v>
      </c>
      <c r="AP114" s="4">
        <f t="shared" si="18"/>
        <v>0</v>
      </c>
      <c r="AQ114" s="4">
        <v>15733</v>
      </c>
      <c r="AS114" s="74"/>
      <c r="AT114" s="74"/>
      <c r="AX114" s="5">
        <f t="shared" si="29"/>
        <v>0</v>
      </c>
      <c r="AZ114" s="5">
        <f t="shared" si="30"/>
        <v>0</v>
      </c>
      <c r="BB114" s="5"/>
    </row>
    <row r="115" spans="1:54" s="4" customFormat="1">
      <c r="A115" s="326" t="str">
        <f t="shared" si="19"/>
        <v>420</v>
      </c>
      <c r="B115" s="2">
        <v>420049097</v>
      </c>
      <c r="C115" s="9" t="s">
        <v>1295</v>
      </c>
      <c r="D115" s="14">
        <f>'fnd enro'!D115</f>
        <v>0</v>
      </c>
      <c r="E115" s="14">
        <f>'fnd enro'!E115</f>
        <v>0</v>
      </c>
      <c r="F115" s="14">
        <f>'fnd enro'!F115</f>
        <v>1</v>
      </c>
      <c r="G115" s="14">
        <f>'fnd enro'!G115</f>
        <v>0</v>
      </c>
      <c r="H115" s="14">
        <f>'fnd enro'!H115</f>
        <v>0</v>
      </c>
      <c r="I115" s="14">
        <f>'fnd enro'!I115</f>
        <v>0</v>
      </c>
      <c r="J115" s="14">
        <f>'fnd enro'!J115</f>
        <v>0</v>
      </c>
      <c r="K115" s="15">
        <f>'fnd enro'!K115</f>
        <v>3.9300000000000002E-2</v>
      </c>
      <c r="L115" s="14">
        <f>'fnd enro'!L115</f>
        <v>0</v>
      </c>
      <c r="M115" s="14">
        <f>'fnd enro'!M115</f>
        <v>0</v>
      </c>
      <c r="N115" s="14">
        <f>'fnd enro'!N115</f>
        <v>0</v>
      </c>
      <c r="O115" s="14">
        <f>'fnd enro'!O115</f>
        <v>0</v>
      </c>
      <c r="P115" s="14">
        <f>'fnd enro'!P115</f>
        <v>1</v>
      </c>
      <c r="Q115" s="14">
        <f>'fnd enro'!R115</f>
        <v>1</v>
      </c>
      <c r="R115" s="15">
        <f t="shared" si="20"/>
        <v>1.1120000000000001</v>
      </c>
      <c r="S115" s="14">
        <f>VALUE('fnd enro'!Q115)</f>
        <v>11</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751.86647125599995</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1458.47696</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10019.646013808</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1476.574677712</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449.01468460800004</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591.06686000000002</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641.29040000000009</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1264.5886400000002</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1298.4401651280002</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2619.5453299999999</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21"/>
        <v>20570.510202512003</v>
      </c>
      <c r="AH115" s="326">
        <f t="shared" si="22"/>
        <v>420049097</v>
      </c>
      <c r="AI115" s="4" t="str">
        <f t="shared" si="23"/>
        <v>420</v>
      </c>
      <c r="AJ115" s="2" t="str">
        <f t="shared" si="24"/>
        <v>049</v>
      </c>
      <c r="AK115" s="2" t="str">
        <f t="shared" si="25"/>
        <v>097</v>
      </c>
      <c r="AL115" s="4">
        <f t="shared" si="26"/>
        <v>1</v>
      </c>
      <c r="AM115" s="4">
        <f t="shared" si="31"/>
        <v>1</v>
      </c>
      <c r="AN115" s="4">
        <f t="shared" si="27"/>
        <v>20570.510202512003</v>
      </c>
      <c r="AO115" s="4">
        <f t="shared" si="28"/>
        <v>20571</v>
      </c>
      <c r="AP115" s="4">
        <f t="shared" si="18"/>
        <v>0</v>
      </c>
      <c r="AQ115" s="4">
        <v>20571</v>
      </c>
      <c r="AS115" s="74"/>
      <c r="AT115" s="74"/>
      <c r="AX115" s="5">
        <f t="shared" si="29"/>
        <v>0</v>
      </c>
      <c r="AZ115" s="5">
        <f t="shared" si="30"/>
        <v>0</v>
      </c>
      <c r="BB115" s="5"/>
    </row>
    <row r="116" spans="1:54" s="4" customFormat="1">
      <c r="A116" s="326" t="str">
        <f t="shared" si="19"/>
        <v>420</v>
      </c>
      <c r="B116" s="2">
        <v>420049128</v>
      </c>
      <c r="C116" s="9" t="s">
        <v>1295</v>
      </c>
      <c r="D116" s="14">
        <f>'fnd enro'!D116</f>
        <v>0</v>
      </c>
      <c r="E116" s="14">
        <f>'fnd enro'!E116</f>
        <v>0</v>
      </c>
      <c r="F116" s="14">
        <f>'fnd enro'!F116</f>
        <v>0</v>
      </c>
      <c r="G116" s="14">
        <f>'fnd enro'!G116</f>
        <v>1</v>
      </c>
      <c r="H116" s="14">
        <f>'fnd enro'!H116</f>
        <v>0</v>
      </c>
      <c r="I116" s="14">
        <f>'fnd enro'!I116</f>
        <v>0</v>
      </c>
      <c r="J116" s="14">
        <f>'fnd enro'!J116</f>
        <v>0</v>
      </c>
      <c r="K116" s="15">
        <f>'fnd enro'!K116</f>
        <v>3.9300000000000002E-2</v>
      </c>
      <c r="L116" s="14">
        <f>'fnd enro'!L116</f>
        <v>0</v>
      </c>
      <c r="M116" s="14">
        <f>'fnd enro'!M116</f>
        <v>0</v>
      </c>
      <c r="N116" s="14">
        <f>'fnd enro'!N116</f>
        <v>0</v>
      </c>
      <c r="O116" s="14">
        <f>'fnd enro'!O116</f>
        <v>0</v>
      </c>
      <c r="P116" s="14">
        <f>'fnd enro'!P116</f>
        <v>1</v>
      </c>
      <c r="Q116" s="14">
        <f>'fnd enro'!R116</f>
        <v>1</v>
      </c>
      <c r="R116" s="15">
        <f t="shared" si="20"/>
        <v>1.1120000000000001</v>
      </c>
      <c r="S116" s="14">
        <f>VALUE('fnd enro'!Q116)</f>
        <v>10</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741.72503125599997</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1410.4608000000003</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9550.8268138080002</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1476.574677712</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426.29652460800003</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587.93686000000002</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622.30856000000006</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1225.72424</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1298.4401651280002</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2547.4953299999997</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21"/>
        <v>19887.789002512</v>
      </c>
      <c r="AH116" s="326">
        <f t="shared" si="22"/>
        <v>420049128</v>
      </c>
      <c r="AI116" s="4" t="str">
        <f t="shared" si="23"/>
        <v>420</v>
      </c>
      <c r="AJ116" s="2" t="str">
        <f t="shared" si="24"/>
        <v>049</v>
      </c>
      <c r="AK116" s="2" t="str">
        <f t="shared" si="25"/>
        <v>128</v>
      </c>
      <c r="AL116" s="4">
        <f t="shared" si="26"/>
        <v>1</v>
      </c>
      <c r="AM116" s="4">
        <f t="shared" si="31"/>
        <v>1</v>
      </c>
      <c r="AN116" s="4">
        <f t="shared" si="27"/>
        <v>19887.789002512</v>
      </c>
      <c r="AO116" s="4">
        <f t="shared" si="28"/>
        <v>19888</v>
      </c>
      <c r="AP116" s="4">
        <f t="shared" si="18"/>
        <v>0</v>
      </c>
      <c r="AQ116" s="4">
        <v>19888</v>
      </c>
      <c r="AS116" s="74"/>
      <c r="AT116" s="74"/>
      <c r="AX116" s="5">
        <f t="shared" si="29"/>
        <v>0</v>
      </c>
      <c r="AZ116" s="5">
        <f t="shared" si="30"/>
        <v>0</v>
      </c>
      <c r="BB116" s="5"/>
    </row>
    <row r="117" spans="1:54" s="4" customFormat="1">
      <c r="A117" s="326" t="str">
        <f t="shared" si="19"/>
        <v>420</v>
      </c>
      <c r="B117" s="2">
        <v>420049153</v>
      </c>
      <c r="C117" s="9" t="s">
        <v>1295</v>
      </c>
      <c r="D117" s="14">
        <f>'fnd enro'!D117</f>
        <v>0</v>
      </c>
      <c r="E117" s="14">
        <f>'fnd enro'!E117</f>
        <v>0</v>
      </c>
      <c r="F117" s="14">
        <f>'fnd enro'!F117</f>
        <v>1</v>
      </c>
      <c r="G117" s="14">
        <f>'fnd enro'!G117</f>
        <v>2</v>
      </c>
      <c r="H117" s="14">
        <f>'fnd enro'!H117</f>
        <v>0</v>
      </c>
      <c r="I117" s="14">
        <f>'fnd enro'!I117</f>
        <v>0</v>
      </c>
      <c r="J117" s="14">
        <f>'fnd enro'!J117</f>
        <v>0</v>
      </c>
      <c r="K117" s="15">
        <f>'fnd enro'!K117</f>
        <v>0.1179</v>
      </c>
      <c r="L117" s="14">
        <f>'fnd enro'!L117</f>
        <v>0</v>
      </c>
      <c r="M117" s="14">
        <f>'fnd enro'!M117</f>
        <v>0</v>
      </c>
      <c r="N117" s="14">
        <f>'fnd enro'!N117</f>
        <v>0</v>
      </c>
      <c r="O117" s="14">
        <f>'fnd enro'!O117</f>
        <v>0</v>
      </c>
      <c r="P117" s="14">
        <f>'fnd enro'!P117</f>
        <v>1</v>
      </c>
      <c r="Q117" s="14">
        <f>'fnd enro'!R117</f>
        <v>3</v>
      </c>
      <c r="R117" s="15">
        <f t="shared" si="20"/>
        <v>1.1120000000000001</v>
      </c>
      <c r="S117" s="14">
        <f>VALUE('fnd enro'!Q117)</f>
        <v>10</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2010.1587737679999</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3212.5679999999998</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18706.963721423999</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4429.7240331359999</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796.37053382400018</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1697.2905799999999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1464.2037600000001</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1524.7188000000003</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3895.3204953840004</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6113.1859900000009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21"/>
        <v>43850.504687536006</v>
      </c>
      <c r="AH117" s="326">
        <f t="shared" si="22"/>
        <v>420049153</v>
      </c>
      <c r="AI117" s="4" t="str">
        <f t="shared" si="23"/>
        <v>420</v>
      </c>
      <c r="AJ117" s="2" t="str">
        <f t="shared" si="24"/>
        <v>049</v>
      </c>
      <c r="AK117" s="2" t="str">
        <f t="shared" si="25"/>
        <v>153</v>
      </c>
      <c r="AL117" s="4">
        <f t="shared" si="26"/>
        <v>1</v>
      </c>
      <c r="AM117" s="4">
        <f t="shared" si="31"/>
        <v>3</v>
      </c>
      <c r="AN117" s="4">
        <f t="shared" si="27"/>
        <v>43850.504687536006</v>
      </c>
      <c r="AO117" s="4">
        <f t="shared" si="28"/>
        <v>14617</v>
      </c>
      <c r="AP117" s="4">
        <f t="shared" si="18"/>
        <v>0</v>
      </c>
      <c r="AQ117" s="4">
        <v>14617</v>
      </c>
      <c r="AS117" s="74"/>
      <c r="AT117" s="74"/>
      <c r="AX117" s="5">
        <f t="shared" si="29"/>
        <v>0</v>
      </c>
      <c r="AZ117" s="5">
        <f t="shared" si="30"/>
        <v>0</v>
      </c>
      <c r="BB117" s="5"/>
    </row>
    <row r="118" spans="1:54" s="4" customFormat="1">
      <c r="A118" s="326" t="str">
        <f t="shared" si="19"/>
        <v>420</v>
      </c>
      <c r="B118" s="2">
        <v>420049155</v>
      </c>
      <c r="C118" s="9" t="s">
        <v>1295</v>
      </c>
      <c r="D118" s="14">
        <f>'fnd enro'!D118</f>
        <v>1</v>
      </c>
      <c r="E118" s="14">
        <f>'fnd enro'!E118</f>
        <v>0</v>
      </c>
      <c r="F118" s="14">
        <f>'fnd enro'!F118</f>
        <v>0</v>
      </c>
      <c r="G118" s="14">
        <f>'fnd enro'!G118</f>
        <v>0</v>
      </c>
      <c r="H118" s="14">
        <f>'fnd enro'!H118</f>
        <v>0</v>
      </c>
      <c r="I118" s="14">
        <f>'fnd enro'!I118</f>
        <v>0</v>
      </c>
      <c r="J118" s="14">
        <f>'fnd enro'!J118</f>
        <v>0</v>
      </c>
      <c r="K118" s="15">
        <f>'fnd enro'!K118</f>
        <v>0</v>
      </c>
      <c r="L118" s="14">
        <f>'fnd enro'!L118</f>
        <v>0</v>
      </c>
      <c r="M118" s="14">
        <f>'fnd enro'!M118</f>
        <v>0</v>
      </c>
      <c r="N118" s="14">
        <f>'fnd enro'!N118</f>
        <v>0</v>
      </c>
      <c r="O118" s="14">
        <f>'fnd enro'!O118</f>
        <v>0</v>
      </c>
      <c r="P118" s="14">
        <f>'fnd enro'!P118</f>
        <v>1</v>
      </c>
      <c r="Q118" s="14">
        <f>'fnd enro'!R118</f>
        <v>1</v>
      </c>
      <c r="R118" s="15">
        <f t="shared" si="20"/>
        <v>1.1120000000000001</v>
      </c>
      <c r="S118" s="14">
        <f>VALUE('fnd enro'!Q118)</f>
        <v>2</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314.39576000000005</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758.21719999999993</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5069.5412800000013</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529.81240000000003</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227.43736000000001</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288.95999999999998</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332.09879999999998</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691.80856000000006</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573.64744000000007</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1272.77</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21"/>
        <v>10058.688800000002</v>
      </c>
      <c r="AH118" s="326">
        <f t="shared" si="22"/>
        <v>420049155</v>
      </c>
      <c r="AI118" s="4" t="str">
        <f t="shared" si="23"/>
        <v>420</v>
      </c>
      <c r="AJ118" s="2" t="str">
        <f t="shared" si="24"/>
        <v>049</v>
      </c>
      <c r="AK118" s="2" t="str">
        <f t="shared" si="25"/>
        <v>155</v>
      </c>
      <c r="AL118" s="4">
        <f t="shared" si="26"/>
        <v>1</v>
      </c>
      <c r="AM118" s="4">
        <f t="shared" si="31"/>
        <v>1</v>
      </c>
      <c r="AN118" s="4">
        <f t="shared" si="27"/>
        <v>10058.688800000002</v>
      </c>
      <c r="AO118" s="4">
        <f t="shared" si="28"/>
        <v>10059</v>
      </c>
      <c r="AP118" s="4">
        <f t="shared" si="18"/>
        <v>0</v>
      </c>
      <c r="AQ118" s="4">
        <v>10059</v>
      </c>
      <c r="AS118" s="74"/>
      <c r="AT118" s="74"/>
      <c r="AX118" s="5">
        <f t="shared" si="29"/>
        <v>0</v>
      </c>
      <c r="AZ118" s="5">
        <f t="shared" si="30"/>
        <v>0</v>
      </c>
      <c r="BB118" s="5"/>
    </row>
    <row r="119" spans="1:54" s="4" customFormat="1">
      <c r="A119" s="326" t="str">
        <f t="shared" si="19"/>
        <v>420</v>
      </c>
      <c r="B119" s="2">
        <v>420049163</v>
      </c>
      <c r="C119" s="9" t="s">
        <v>1295</v>
      </c>
      <c r="D119" s="14">
        <f>'fnd enro'!D119</f>
        <v>0</v>
      </c>
      <c r="E119" s="14">
        <f>'fnd enro'!E119</f>
        <v>0</v>
      </c>
      <c r="F119" s="14">
        <f>'fnd enro'!F119</f>
        <v>0</v>
      </c>
      <c r="G119" s="14">
        <f>'fnd enro'!G119</f>
        <v>1</v>
      </c>
      <c r="H119" s="14">
        <f>'fnd enro'!H119</f>
        <v>0</v>
      </c>
      <c r="I119" s="14">
        <f>'fnd enro'!I119</f>
        <v>0</v>
      </c>
      <c r="J119" s="14">
        <f>'fnd enro'!J119</f>
        <v>0</v>
      </c>
      <c r="K119" s="15">
        <f>'fnd enro'!K119</f>
        <v>3.9300000000000002E-2</v>
      </c>
      <c r="L119" s="14">
        <f>'fnd enro'!L119</f>
        <v>0</v>
      </c>
      <c r="M119" s="14">
        <f>'fnd enro'!M119</f>
        <v>0</v>
      </c>
      <c r="N119" s="14">
        <f>'fnd enro'!N119</f>
        <v>0</v>
      </c>
      <c r="O119" s="14">
        <f>'fnd enro'!O119</f>
        <v>0</v>
      </c>
      <c r="P119" s="14">
        <f>'fnd enro'!P119</f>
        <v>0</v>
      </c>
      <c r="Q119" s="14">
        <f>'fnd enro'!R119</f>
        <v>1</v>
      </c>
      <c r="R119" s="15">
        <f t="shared" si="20"/>
        <v>1.1120000000000001</v>
      </c>
      <c r="S119" s="14">
        <f>VALUE('fnd enro'!Q119)</f>
        <v>11</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634.21687125599999</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901.05360000000007</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4578.0406538080006</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1476.574677712</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185.04812460799999</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554.67686000000003</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420.94760000000002</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179.38784000000001</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1298.4401651280002</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1782.8553299999999</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21"/>
        <v>12011.241722512001</v>
      </c>
      <c r="AH119" s="326">
        <f t="shared" si="22"/>
        <v>420049163</v>
      </c>
      <c r="AI119" s="4" t="str">
        <f t="shared" si="23"/>
        <v>420</v>
      </c>
      <c r="AJ119" s="2" t="str">
        <f t="shared" si="24"/>
        <v>049</v>
      </c>
      <c r="AK119" s="2" t="str">
        <f t="shared" si="25"/>
        <v>163</v>
      </c>
      <c r="AL119" s="4">
        <f t="shared" si="26"/>
        <v>1</v>
      </c>
      <c r="AM119" s="4">
        <f t="shared" si="31"/>
        <v>1</v>
      </c>
      <c r="AN119" s="4">
        <f t="shared" si="27"/>
        <v>12011.241722512001</v>
      </c>
      <c r="AO119" s="4">
        <f t="shared" si="28"/>
        <v>12011</v>
      </c>
      <c r="AP119" s="4">
        <f t="shared" si="18"/>
        <v>0</v>
      </c>
      <c r="AQ119" s="4">
        <v>12011</v>
      </c>
      <c r="AS119" s="74"/>
      <c r="AT119" s="74"/>
      <c r="AX119" s="5">
        <f t="shared" si="29"/>
        <v>0</v>
      </c>
      <c r="AZ119" s="5">
        <f t="shared" si="30"/>
        <v>0</v>
      </c>
      <c r="BB119" s="5"/>
    </row>
    <row r="120" spans="1:54" s="4" customFormat="1">
      <c r="A120" s="326" t="str">
        <f t="shared" si="19"/>
        <v>420</v>
      </c>
      <c r="B120" s="2">
        <v>420049165</v>
      </c>
      <c r="C120" s="9" t="s">
        <v>1295</v>
      </c>
      <c r="D120" s="14">
        <f>'fnd enro'!D120</f>
        <v>1</v>
      </c>
      <c r="E120" s="14">
        <f>'fnd enro'!E120</f>
        <v>0</v>
      </c>
      <c r="F120" s="14">
        <f>'fnd enro'!F120</f>
        <v>1</v>
      </c>
      <c r="G120" s="14">
        <f>'fnd enro'!G120</f>
        <v>8</v>
      </c>
      <c r="H120" s="14">
        <f>'fnd enro'!H120</f>
        <v>1</v>
      </c>
      <c r="I120" s="14">
        <f>'fnd enro'!I120</f>
        <v>0</v>
      </c>
      <c r="J120" s="14">
        <f>'fnd enro'!J120</f>
        <v>0</v>
      </c>
      <c r="K120" s="15">
        <f>'fnd enro'!K120</f>
        <v>0.39300000000000002</v>
      </c>
      <c r="L120" s="14">
        <f>'fnd enro'!L120</f>
        <v>0</v>
      </c>
      <c r="M120" s="14">
        <f>'fnd enro'!M120</f>
        <v>0</v>
      </c>
      <c r="N120" s="14">
        <f>'fnd enro'!N120</f>
        <v>0</v>
      </c>
      <c r="O120" s="14">
        <f>'fnd enro'!O120</f>
        <v>0</v>
      </c>
      <c r="P120" s="14">
        <f>'fnd enro'!P120</f>
        <v>5</v>
      </c>
      <c r="Q120" s="14">
        <f>'fnd enro'!R120</f>
        <v>11</v>
      </c>
      <c r="R120" s="15">
        <f t="shared" si="20"/>
        <v>1.1120000000000001</v>
      </c>
      <c r="S120" s="14">
        <f>VALUE('fnd enro'!Q120)</f>
        <v>10</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7129.1644725599999</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12008.087680000001</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72214.425738080012</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14998.699657120002</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3152.1217260800004</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5981.9385999999995</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5459.9311200000011</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7139.2067999999999</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13654.559571280002</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22571.633300000001</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21"/>
        <v>164309.76866512001</v>
      </c>
      <c r="AH120" s="326">
        <f t="shared" si="22"/>
        <v>420049165</v>
      </c>
      <c r="AI120" s="4" t="str">
        <f t="shared" si="23"/>
        <v>420</v>
      </c>
      <c r="AJ120" s="2" t="str">
        <f t="shared" si="24"/>
        <v>049</v>
      </c>
      <c r="AK120" s="2" t="str">
        <f t="shared" si="25"/>
        <v>165</v>
      </c>
      <c r="AL120" s="4">
        <f t="shared" si="26"/>
        <v>1</v>
      </c>
      <c r="AM120" s="4">
        <f t="shared" si="31"/>
        <v>11</v>
      </c>
      <c r="AN120" s="4">
        <f t="shared" si="27"/>
        <v>164309.76866512001</v>
      </c>
      <c r="AO120" s="4">
        <f t="shared" si="28"/>
        <v>14937</v>
      </c>
      <c r="AP120" s="4">
        <f t="shared" si="18"/>
        <v>0</v>
      </c>
      <c r="AQ120" s="4">
        <v>14937</v>
      </c>
      <c r="AS120" s="74"/>
      <c r="AT120" s="74"/>
      <c r="AX120" s="5">
        <f t="shared" si="29"/>
        <v>0</v>
      </c>
      <c r="AZ120" s="5">
        <f t="shared" si="30"/>
        <v>0</v>
      </c>
      <c r="BB120" s="5"/>
    </row>
    <row r="121" spans="1:54" s="4" customFormat="1">
      <c r="A121" s="326" t="str">
        <f t="shared" si="19"/>
        <v>420</v>
      </c>
      <c r="B121" s="2">
        <v>420049174</v>
      </c>
      <c r="C121" s="9" t="s">
        <v>1295</v>
      </c>
      <c r="D121" s="14">
        <f>'fnd enro'!D121</f>
        <v>0</v>
      </c>
      <c r="E121" s="14">
        <f>'fnd enro'!E121</f>
        <v>0</v>
      </c>
      <c r="F121" s="14">
        <f>'fnd enro'!F121</f>
        <v>0</v>
      </c>
      <c r="G121" s="14">
        <f>'fnd enro'!G121</f>
        <v>2</v>
      </c>
      <c r="H121" s="14">
        <f>'fnd enro'!H121</f>
        <v>0</v>
      </c>
      <c r="I121" s="14">
        <f>'fnd enro'!I121</f>
        <v>0</v>
      </c>
      <c r="J121" s="14">
        <f>'fnd enro'!J121</f>
        <v>0</v>
      </c>
      <c r="K121" s="15">
        <f>'fnd enro'!K121</f>
        <v>7.8600000000000003E-2</v>
      </c>
      <c r="L121" s="14">
        <f>'fnd enro'!L121</f>
        <v>0</v>
      </c>
      <c r="M121" s="14">
        <f>'fnd enro'!M121</f>
        <v>0</v>
      </c>
      <c r="N121" s="14">
        <f>'fnd enro'!N121</f>
        <v>0</v>
      </c>
      <c r="O121" s="14">
        <f>'fnd enro'!O121</f>
        <v>0</v>
      </c>
      <c r="P121" s="14">
        <f>'fnd enro'!P121</f>
        <v>0</v>
      </c>
      <c r="Q121" s="14">
        <f>'fnd enro'!R121</f>
        <v>2</v>
      </c>
      <c r="R121" s="15">
        <f t="shared" si="20"/>
        <v>1.1120000000000001</v>
      </c>
      <c r="S121" s="14">
        <f>VALUE('fnd enro'!Q121)</f>
        <v>5</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1268.433742512</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1802.1072000000001</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9156.0813076160011</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2953.1493554240001</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370.09624921599999</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1109.3537200000001</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841.89520000000005</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358.77568000000002</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2596.8803302560004</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3565.7106599999997</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21"/>
        <v>24022.483445024001</v>
      </c>
      <c r="AH121" s="326">
        <f t="shared" si="22"/>
        <v>420049174</v>
      </c>
      <c r="AI121" s="4" t="str">
        <f t="shared" si="23"/>
        <v>420</v>
      </c>
      <c r="AJ121" s="2" t="str">
        <f t="shared" si="24"/>
        <v>049</v>
      </c>
      <c r="AK121" s="2" t="str">
        <f t="shared" si="25"/>
        <v>174</v>
      </c>
      <c r="AL121" s="4">
        <f t="shared" si="26"/>
        <v>1</v>
      </c>
      <c r="AM121" s="4">
        <f t="shared" si="31"/>
        <v>2</v>
      </c>
      <c r="AN121" s="4">
        <f t="shared" si="27"/>
        <v>24022.483445024001</v>
      </c>
      <c r="AO121" s="4">
        <f t="shared" si="28"/>
        <v>12011</v>
      </c>
      <c r="AP121" s="4">
        <f t="shared" si="18"/>
        <v>0</v>
      </c>
      <c r="AQ121" s="4">
        <v>12011</v>
      </c>
      <c r="AS121" s="74"/>
      <c r="AT121" s="74"/>
      <c r="AX121" s="5">
        <f t="shared" si="29"/>
        <v>0</v>
      </c>
      <c r="AZ121" s="5">
        <f t="shared" si="30"/>
        <v>0</v>
      </c>
      <c r="BB121" s="5"/>
    </row>
    <row r="122" spans="1:54" s="4" customFormat="1">
      <c r="A122" s="326" t="str">
        <f t="shared" si="19"/>
        <v>420</v>
      </c>
      <c r="B122" s="2">
        <v>420049176</v>
      </c>
      <c r="C122" s="9" t="s">
        <v>1295</v>
      </c>
      <c r="D122" s="14">
        <f>'fnd enro'!D122</f>
        <v>0</v>
      </c>
      <c r="E122" s="14">
        <f>'fnd enro'!E122</f>
        <v>0</v>
      </c>
      <c r="F122" s="14">
        <f>'fnd enro'!F122</f>
        <v>3</v>
      </c>
      <c r="G122" s="14">
        <f>'fnd enro'!G122</f>
        <v>9</v>
      </c>
      <c r="H122" s="14">
        <f>'fnd enro'!H122</f>
        <v>1</v>
      </c>
      <c r="I122" s="14">
        <f>'fnd enro'!I122</f>
        <v>0</v>
      </c>
      <c r="J122" s="14">
        <f>'fnd enro'!J122</f>
        <v>0</v>
      </c>
      <c r="K122" s="15">
        <f>'fnd enro'!K122</f>
        <v>0.51090000000000002</v>
      </c>
      <c r="L122" s="14">
        <f>'fnd enro'!L122</f>
        <v>0</v>
      </c>
      <c r="M122" s="14">
        <f>'fnd enro'!M122</f>
        <v>1</v>
      </c>
      <c r="N122" s="14">
        <f>'fnd enro'!N122</f>
        <v>0</v>
      </c>
      <c r="O122" s="14">
        <f>'fnd enro'!O122</f>
        <v>0</v>
      </c>
      <c r="P122" s="14">
        <f>'fnd enro'!P122</f>
        <v>3</v>
      </c>
      <c r="Q122" s="14">
        <f>'fnd enro'!R122</f>
        <v>13</v>
      </c>
      <c r="R122" s="15">
        <f t="shared" si="20"/>
        <v>1.1120000000000001</v>
      </c>
      <c r="S122" s="14">
        <f>VALUE('fnd enro'!Q122)</f>
        <v>8</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8650.9773263279985</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13268.873279999998</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73603.446179503997</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19114.784090256006</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3115.1816999040002</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7437.0891799999999</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6127.4313600000014</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5047.6015200000011</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17346.806626664002</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25618.849290000002</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21"/>
        <v>179331.04055265602</v>
      </c>
      <c r="AH122" s="326">
        <f t="shared" si="22"/>
        <v>420049176</v>
      </c>
      <c r="AI122" s="4" t="str">
        <f t="shared" si="23"/>
        <v>420</v>
      </c>
      <c r="AJ122" s="2" t="str">
        <f t="shared" si="24"/>
        <v>049</v>
      </c>
      <c r="AK122" s="2" t="str">
        <f t="shared" si="25"/>
        <v>176</v>
      </c>
      <c r="AL122" s="4">
        <f t="shared" si="26"/>
        <v>1</v>
      </c>
      <c r="AM122" s="4">
        <f t="shared" si="31"/>
        <v>13</v>
      </c>
      <c r="AN122" s="4">
        <f t="shared" si="27"/>
        <v>179331.04055265602</v>
      </c>
      <c r="AO122" s="4">
        <f t="shared" si="28"/>
        <v>13795</v>
      </c>
      <c r="AP122" s="4">
        <f t="shared" si="18"/>
        <v>0</v>
      </c>
      <c r="AQ122" s="4">
        <v>13795</v>
      </c>
      <c r="AS122" s="74"/>
      <c r="AT122" s="74"/>
      <c r="AX122" s="5">
        <f t="shared" si="29"/>
        <v>0</v>
      </c>
      <c r="AZ122" s="5">
        <f t="shared" si="30"/>
        <v>0</v>
      </c>
      <c r="BB122" s="5"/>
    </row>
    <row r="123" spans="1:54" s="4" customFormat="1">
      <c r="A123" s="326" t="str">
        <f t="shared" si="19"/>
        <v>420</v>
      </c>
      <c r="B123" s="2">
        <v>420049181</v>
      </c>
      <c r="C123" s="9" t="s">
        <v>1295</v>
      </c>
      <c r="D123" s="14">
        <f>'fnd enro'!D123</f>
        <v>0</v>
      </c>
      <c r="E123" s="14">
        <f>'fnd enro'!E123</f>
        <v>0</v>
      </c>
      <c r="F123" s="14">
        <f>'fnd enro'!F123</f>
        <v>0</v>
      </c>
      <c r="G123" s="14">
        <f>'fnd enro'!G123</f>
        <v>1</v>
      </c>
      <c r="H123" s="14">
        <f>'fnd enro'!H123</f>
        <v>0</v>
      </c>
      <c r="I123" s="14">
        <f>'fnd enro'!I123</f>
        <v>0</v>
      </c>
      <c r="J123" s="14">
        <f>'fnd enro'!J123</f>
        <v>0</v>
      </c>
      <c r="K123" s="15">
        <f>'fnd enro'!K123</f>
        <v>3.9300000000000002E-2</v>
      </c>
      <c r="L123" s="14">
        <f>'fnd enro'!L123</f>
        <v>0</v>
      </c>
      <c r="M123" s="14">
        <f>'fnd enro'!M123</f>
        <v>0</v>
      </c>
      <c r="N123" s="14">
        <f>'fnd enro'!N123</f>
        <v>0</v>
      </c>
      <c r="O123" s="14">
        <f>'fnd enro'!O123</f>
        <v>0</v>
      </c>
      <c r="P123" s="14">
        <f>'fnd enro'!P123</f>
        <v>1</v>
      </c>
      <c r="Q123" s="14">
        <f>'fnd enro'!R123</f>
        <v>1</v>
      </c>
      <c r="R123" s="15">
        <f t="shared" si="20"/>
        <v>1.1120000000000001</v>
      </c>
      <c r="S123" s="14">
        <f>VALUE('fnd enro'!Q123)</f>
        <v>10</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741.72503125599997</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1410.4608000000003</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9550.8268138080002</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1476.574677712</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426.29652460800003</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587.93686000000002</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622.30856000000006</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1225.72424</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1298.4401651280002</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2547.4953299999997</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21"/>
        <v>19887.789002512</v>
      </c>
      <c r="AH123" s="326">
        <f t="shared" si="22"/>
        <v>420049181</v>
      </c>
      <c r="AI123" s="4" t="str">
        <f t="shared" si="23"/>
        <v>420</v>
      </c>
      <c r="AJ123" s="2" t="str">
        <f t="shared" si="24"/>
        <v>049</v>
      </c>
      <c r="AK123" s="2" t="str">
        <f t="shared" si="25"/>
        <v>181</v>
      </c>
      <c r="AL123" s="4">
        <f t="shared" si="26"/>
        <v>1</v>
      </c>
      <c r="AM123" s="4">
        <f t="shared" si="31"/>
        <v>1</v>
      </c>
      <c r="AN123" s="4">
        <f t="shared" si="27"/>
        <v>19887.789002512</v>
      </c>
      <c r="AO123" s="4">
        <f t="shared" si="28"/>
        <v>19888</v>
      </c>
      <c r="AP123" s="4">
        <f t="shared" si="18"/>
        <v>0</v>
      </c>
      <c r="AQ123" s="4">
        <v>19888</v>
      </c>
      <c r="AS123" s="74"/>
      <c r="AT123" s="74"/>
      <c r="AX123" s="5">
        <f t="shared" si="29"/>
        <v>0</v>
      </c>
      <c r="AZ123" s="5">
        <f t="shared" si="30"/>
        <v>0</v>
      </c>
      <c r="BB123" s="5"/>
    </row>
    <row r="124" spans="1:54" s="4" customFormat="1">
      <c r="A124" s="326" t="str">
        <f t="shared" si="19"/>
        <v>420</v>
      </c>
      <c r="B124" s="2">
        <v>420049199</v>
      </c>
      <c r="C124" s="9" t="s">
        <v>1295</v>
      </c>
      <c r="D124" s="14">
        <f>'fnd enro'!D124</f>
        <v>0</v>
      </c>
      <c r="E124" s="14">
        <f>'fnd enro'!E124</f>
        <v>0</v>
      </c>
      <c r="F124" s="14">
        <f>'fnd enro'!F124</f>
        <v>0</v>
      </c>
      <c r="G124" s="14">
        <f>'fnd enro'!G124</f>
        <v>1</v>
      </c>
      <c r="H124" s="14">
        <f>'fnd enro'!H124</f>
        <v>0</v>
      </c>
      <c r="I124" s="14">
        <f>'fnd enro'!I124</f>
        <v>0</v>
      </c>
      <c r="J124" s="14">
        <f>'fnd enro'!J124</f>
        <v>0</v>
      </c>
      <c r="K124" s="15">
        <f>'fnd enro'!K124</f>
        <v>3.9300000000000002E-2</v>
      </c>
      <c r="L124" s="14">
        <f>'fnd enro'!L124</f>
        <v>0</v>
      </c>
      <c r="M124" s="14">
        <f>'fnd enro'!M124</f>
        <v>0</v>
      </c>
      <c r="N124" s="14">
        <f>'fnd enro'!N124</f>
        <v>0</v>
      </c>
      <c r="O124" s="14">
        <f>'fnd enro'!O124</f>
        <v>0</v>
      </c>
      <c r="P124" s="14">
        <f>'fnd enro'!P124</f>
        <v>1</v>
      </c>
      <c r="Q124" s="14">
        <f>'fnd enro'!R124</f>
        <v>1</v>
      </c>
      <c r="R124" s="15">
        <f t="shared" si="20"/>
        <v>1.1120000000000001</v>
      </c>
      <c r="S124" s="14">
        <f>VALUE('fnd enro'!Q124)</f>
        <v>2</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699.15767125599996</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1208.75512</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7581.786173808001</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1476.574677712</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330.78684460800002</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574.76686000000007</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542.57816000000003</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811.41528000000017</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1298.4401651280002</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2244.7253299999998</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21"/>
        <v>16768.986282512</v>
      </c>
      <c r="AH124" s="326">
        <f t="shared" si="22"/>
        <v>420049199</v>
      </c>
      <c r="AI124" s="4" t="str">
        <f t="shared" si="23"/>
        <v>420</v>
      </c>
      <c r="AJ124" s="2" t="str">
        <f t="shared" si="24"/>
        <v>049</v>
      </c>
      <c r="AK124" s="2" t="str">
        <f t="shared" si="25"/>
        <v>199</v>
      </c>
      <c r="AL124" s="4">
        <f t="shared" si="26"/>
        <v>1</v>
      </c>
      <c r="AM124" s="4">
        <f t="shared" si="31"/>
        <v>1</v>
      </c>
      <c r="AN124" s="4">
        <f t="shared" si="27"/>
        <v>16768.986282512</v>
      </c>
      <c r="AO124" s="4">
        <f t="shared" si="28"/>
        <v>16769</v>
      </c>
      <c r="AP124" s="4">
        <f t="shared" si="18"/>
        <v>0</v>
      </c>
      <c r="AQ124" s="4">
        <v>16769</v>
      </c>
      <c r="AS124" s="74"/>
      <c r="AT124" s="74"/>
      <c r="AX124" s="5">
        <f t="shared" si="29"/>
        <v>0</v>
      </c>
      <c r="AZ124" s="5">
        <f t="shared" si="30"/>
        <v>0</v>
      </c>
      <c r="BB124" s="5"/>
    </row>
    <row r="125" spans="1:54" s="4" customFormat="1">
      <c r="A125" s="326" t="str">
        <f t="shared" si="19"/>
        <v>420</v>
      </c>
      <c r="B125" s="2">
        <v>420049207</v>
      </c>
      <c r="C125" s="9" t="s">
        <v>1295</v>
      </c>
      <c r="D125" s="14">
        <f>'fnd enro'!D125</f>
        <v>0</v>
      </c>
      <c r="E125" s="14">
        <f>'fnd enro'!E125</f>
        <v>0</v>
      </c>
      <c r="F125" s="14">
        <f>'fnd enro'!F125</f>
        <v>0</v>
      </c>
      <c r="G125" s="14">
        <f>'fnd enro'!G125</f>
        <v>0</v>
      </c>
      <c r="H125" s="14">
        <f>'fnd enro'!H125</f>
        <v>1</v>
      </c>
      <c r="I125" s="14">
        <f>'fnd enro'!I125</f>
        <v>0</v>
      </c>
      <c r="J125" s="14">
        <f>'fnd enro'!J125</f>
        <v>0</v>
      </c>
      <c r="K125" s="15">
        <f>'fnd enro'!K125</f>
        <v>3.9300000000000002E-2</v>
      </c>
      <c r="L125" s="14">
        <f>'fnd enro'!L125</f>
        <v>0</v>
      </c>
      <c r="M125" s="14">
        <f>'fnd enro'!M125</f>
        <v>0</v>
      </c>
      <c r="N125" s="14">
        <f>'fnd enro'!N125</f>
        <v>0</v>
      </c>
      <c r="O125" s="14">
        <f>'fnd enro'!O125</f>
        <v>0</v>
      </c>
      <c r="P125" s="14">
        <f>'fnd enro'!P125</f>
        <v>0</v>
      </c>
      <c r="Q125" s="14">
        <f>'fnd enro'!R125</f>
        <v>1</v>
      </c>
      <c r="R125" s="15">
        <f t="shared" si="20"/>
        <v>1.1120000000000001</v>
      </c>
      <c r="S125" s="14">
        <f>VALUE('fnd enro'!Q125)</f>
        <v>3</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634.21687125599999</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901.05360000000007</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4082.2776938080005</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1179.7151577120001</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198.770204608</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554.67686000000003</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454.12968000000001</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293.03424000000001</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1394.9506451280001</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1891.8553299999999</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21"/>
        <v>11584.680282512001</v>
      </c>
      <c r="AH125" s="326">
        <f t="shared" si="22"/>
        <v>420049207</v>
      </c>
      <c r="AI125" s="4" t="str">
        <f t="shared" si="23"/>
        <v>420</v>
      </c>
      <c r="AJ125" s="2" t="str">
        <f t="shared" si="24"/>
        <v>049</v>
      </c>
      <c r="AK125" s="2" t="str">
        <f t="shared" si="25"/>
        <v>207</v>
      </c>
      <c r="AL125" s="4">
        <f t="shared" si="26"/>
        <v>1</v>
      </c>
      <c r="AM125" s="4">
        <f t="shared" si="31"/>
        <v>1</v>
      </c>
      <c r="AN125" s="4">
        <f t="shared" si="27"/>
        <v>11584.680282512001</v>
      </c>
      <c r="AO125" s="4">
        <f t="shared" si="28"/>
        <v>11585</v>
      </c>
      <c r="AP125" s="4">
        <f t="shared" si="18"/>
        <v>0</v>
      </c>
      <c r="AQ125" s="4">
        <v>11585</v>
      </c>
      <c r="AS125" s="74"/>
      <c r="AT125" s="74"/>
      <c r="AX125" s="5">
        <f t="shared" si="29"/>
        <v>0</v>
      </c>
      <c r="AZ125" s="5">
        <f t="shared" si="30"/>
        <v>0</v>
      </c>
      <c r="BB125" s="5"/>
    </row>
    <row r="126" spans="1:54" s="4" customFormat="1">
      <c r="A126" s="326" t="str">
        <f t="shared" si="19"/>
        <v>420</v>
      </c>
      <c r="B126" s="2">
        <v>420049243</v>
      </c>
      <c r="C126" s="9" t="s">
        <v>1295</v>
      </c>
      <c r="D126" s="14">
        <f>'fnd enro'!D126</f>
        <v>0</v>
      </c>
      <c r="E126" s="14">
        <f>'fnd enro'!E126</f>
        <v>0</v>
      </c>
      <c r="F126" s="14">
        <f>'fnd enro'!F126</f>
        <v>1</v>
      </c>
      <c r="G126" s="14">
        <f>'fnd enro'!G126</f>
        <v>0</v>
      </c>
      <c r="H126" s="14">
        <f>'fnd enro'!H126</f>
        <v>0</v>
      </c>
      <c r="I126" s="14">
        <f>'fnd enro'!I126</f>
        <v>0</v>
      </c>
      <c r="J126" s="14">
        <f>'fnd enro'!J126</f>
        <v>0</v>
      </c>
      <c r="K126" s="15">
        <f>'fnd enro'!K126</f>
        <v>3.9300000000000002E-2</v>
      </c>
      <c r="L126" s="14">
        <f>'fnd enro'!L126</f>
        <v>0</v>
      </c>
      <c r="M126" s="14">
        <f>'fnd enro'!M126</f>
        <v>0</v>
      </c>
      <c r="N126" s="14">
        <f>'fnd enro'!N126</f>
        <v>0</v>
      </c>
      <c r="O126" s="14">
        <f>'fnd enro'!O126</f>
        <v>0</v>
      </c>
      <c r="P126" s="14">
        <f>'fnd enro'!P126</f>
        <v>0</v>
      </c>
      <c r="Q126" s="14">
        <f>'fnd enro'!R126</f>
        <v>1</v>
      </c>
      <c r="R126" s="15">
        <f t="shared" si="20"/>
        <v>1.1120000000000001</v>
      </c>
      <c r="S126" s="14">
        <f>VALUE('fnd enro'!Q126)</f>
        <v>9</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634.21687125599999</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901.05360000000007</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4578.0962538080003</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1476.574677712</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185.02588460800001</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554.67686000000003</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420.94760000000002</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119.60672000000001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1298.4401651280002</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1782.8353299999999</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21"/>
        <v>11951.473962512</v>
      </c>
      <c r="AH126" s="326">
        <f t="shared" si="22"/>
        <v>420049243</v>
      </c>
      <c r="AI126" s="4" t="str">
        <f t="shared" si="23"/>
        <v>420</v>
      </c>
      <c r="AJ126" s="2" t="str">
        <f t="shared" si="24"/>
        <v>049</v>
      </c>
      <c r="AK126" s="2" t="str">
        <f t="shared" si="25"/>
        <v>243</v>
      </c>
      <c r="AL126" s="4">
        <f t="shared" si="26"/>
        <v>1</v>
      </c>
      <c r="AM126" s="4">
        <f t="shared" si="31"/>
        <v>1</v>
      </c>
      <c r="AN126" s="4">
        <f t="shared" si="27"/>
        <v>11951.473962512</v>
      </c>
      <c r="AO126" s="4">
        <f t="shared" si="28"/>
        <v>11951</v>
      </c>
      <c r="AP126" s="4">
        <f t="shared" si="18"/>
        <v>0</v>
      </c>
      <c r="AQ126" s="4">
        <v>11951</v>
      </c>
      <c r="AS126" s="74"/>
      <c r="AT126" s="74"/>
      <c r="AX126" s="5">
        <f t="shared" si="29"/>
        <v>0</v>
      </c>
      <c r="AZ126" s="5">
        <f t="shared" si="30"/>
        <v>0</v>
      </c>
      <c r="BB126" s="5"/>
    </row>
    <row r="127" spans="1:54" s="4" customFormat="1">
      <c r="A127" s="326" t="str">
        <f t="shared" si="19"/>
        <v>420</v>
      </c>
      <c r="B127" s="2">
        <v>420049248</v>
      </c>
      <c r="C127" s="9" t="s">
        <v>1295</v>
      </c>
      <c r="D127" s="14">
        <f>'fnd enro'!D127</f>
        <v>0</v>
      </c>
      <c r="E127" s="14">
        <f>'fnd enro'!E127</f>
        <v>0</v>
      </c>
      <c r="F127" s="14">
        <f>'fnd enro'!F127</f>
        <v>1</v>
      </c>
      <c r="G127" s="14">
        <f>'fnd enro'!G127</f>
        <v>6</v>
      </c>
      <c r="H127" s="14">
        <f>'fnd enro'!H127</f>
        <v>0</v>
      </c>
      <c r="I127" s="14">
        <f>'fnd enro'!I127</f>
        <v>0</v>
      </c>
      <c r="J127" s="14">
        <f>'fnd enro'!J127</f>
        <v>0</v>
      </c>
      <c r="K127" s="15">
        <f>'fnd enro'!K127</f>
        <v>0.27510000000000001</v>
      </c>
      <c r="L127" s="14">
        <f>'fnd enro'!L127</f>
        <v>0</v>
      </c>
      <c r="M127" s="14">
        <f>'fnd enro'!M127</f>
        <v>0</v>
      </c>
      <c r="N127" s="14">
        <f>'fnd enro'!N127</f>
        <v>0</v>
      </c>
      <c r="O127" s="14">
        <f>'fnd enro'!O127</f>
        <v>0</v>
      </c>
      <c r="P127" s="14">
        <f>'fnd enro'!P127</f>
        <v>2</v>
      </c>
      <c r="Q127" s="14">
        <f>'fnd enro'!R127</f>
        <v>7</v>
      </c>
      <c r="R127" s="15">
        <f t="shared" si="20"/>
        <v>1.1120000000000001</v>
      </c>
      <c r="S127" s="14">
        <f>VALUE('fnd enro'!Q127)</f>
        <v>11</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4674.8172987920007</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7422.2219200000009</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42929.439696656002</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10336.022743984</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1823.2922322560003</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3955.51802</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3387.3188000000009</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3485.8976000000007</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9089.0811558960013</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14153.38731</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21"/>
        <v>101256.99677758402</v>
      </c>
      <c r="AH127" s="326">
        <f t="shared" si="22"/>
        <v>420049248</v>
      </c>
      <c r="AI127" s="4" t="str">
        <f t="shared" si="23"/>
        <v>420</v>
      </c>
      <c r="AJ127" s="2" t="str">
        <f t="shared" si="24"/>
        <v>049</v>
      </c>
      <c r="AK127" s="2" t="str">
        <f t="shared" si="25"/>
        <v>248</v>
      </c>
      <c r="AL127" s="4">
        <f t="shared" si="26"/>
        <v>1</v>
      </c>
      <c r="AM127" s="4">
        <f t="shared" si="31"/>
        <v>7</v>
      </c>
      <c r="AN127" s="4">
        <f t="shared" si="27"/>
        <v>101256.99677758402</v>
      </c>
      <c r="AO127" s="4">
        <f t="shared" si="28"/>
        <v>14465</v>
      </c>
      <c r="AP127" s="4">
        <f t="shared" si="18"/>
        <v>0</v>
      </c>
      <c r="AQ127" s="4">
        <v>14465</v>
      </c>
      <c r="AS127" s="74"/>
      <c r="AT127" s="74"/>
      <c r="AX127" s="5">
        <f t="shared" si="29"/>
        <v>0</v>
      </c>
      <c r="AZ127" s="5">
        <f t="shared" si="30"/>
        <v>0</v>
      </c>
      <c r="BB127" s="5"/>
    </row>
    <row r="128" spans="1:54" s="4" customFormat="1">
      <c r="A128" s="326" t="str">
        <f t="shared" si="19"/>
        <v>420</v>
      </c>
      <c r="B128" s="2">
        <v>420049262</v>
      </c>
      <c r="C128" s="9" t="s">
        <v>1295</v>
      </c>
      <c r="D128" s="14">
        <f>'fnd enro'!D128</f>
        <v>0</v>
      </c>
      <c r="E128" s="14">
        <f>'fnd enro'!E128</f>
        <v>0</v>
      </c>
      <c r="F128" s="14">
        <f>'fnd enro'!F128</f>
        <v>0</v>
      </c>
      <c r="G128" s="14">
        <f>'fnd enro'!G128</f>
        <v>4</v>
      </c>
      <c r="H128" s="14">
        <f>'fnd enro'!H128</f>
        <v>0</v>
      </c>
      <c r="I128" s="14">
        <f>'fnd enro'!I128</f>
        <v>0</v>
      </c>
      <c r="J128" s="14">
        <f>'fnd enro'!J128</f>
        <v>0</v>
      </c>
      <c r="K128" s="15">
        <f>'fnd enro'!K128</f>
        <v>0.15720000000000001</v>
      </c>
      <c r="L128" s="14">
        <f>'fnd enro'!L128</f>
        <v>0</v>
      </c>
      <c r="M128" s="14">
        <f>'fnd enro'!M128</f>
        <v>0</v>
      </c>
      <c r="N128" s="14">
        <f>'fnd enro'!N128</f>
        <v>0</v>
      </c>
      <c r="O128" s="14">
        <f>'fnd enro'!O128</f>
        <v>0</v>
      </c>
      <c r="P128" s="14">
        <f>'fnd enro'!P128</f>
        <v>1</v>
      </c>
      <c r="Q128" s="14">
        <f>'fnd enro'!R128</f>
        <v>4</v>
      </c>
      <c r="R128" s="15">
        <f t="shared" si="20"/>
        <v>1.1120000000000001</v>
      </c>
      <c r="S128" s="14">
        <f>VALUE('fnd enro'!Q128)</f>
        <v>9</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2637.7258850239996</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4082.0852799999998</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22977.113815232002</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5906.2987108480002</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966.50673843200002</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2249.8974400000002</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1872.6858400000003</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1699.1248800000001</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5193.7606605120009</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7848.7213199999997</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21"/>
        <v>55433.920570048002</v>
      </c>
      <c r="AH128" s="326">
        <f t="shared" si="22"/>
        <v>420049262</v>
      </c>
      <c r="AI128" s="4" t="str">
        <f t="shared" si="23"/>
        <v>420</v>
      </c>
      <c r="AJ128" s="2" t="str">
        <f t="shared" si="24"/>
        <v>049</v>
      </c>
      <c r="AK128" s="2" t="str">
        <f t="shared" si="25"/>
        <v>262</v>
      </c>
      <c r="AL128" s="4">
        <f t="shared" si="26"/>
        <v>1</v>
      </c>
      <c r="AM128" s="4">
        <f t="shared" si="31"/>
        <v>4</v>
      </c>
      <c r="AN128" s="4">
        <f t="shared" si="27"/>
        <v>55433.920570048002</v>
      </c>
      <c r="AO128" s="4">
        <f t="shared" si="28"/>
        <v>13858</v>
      </c>
      <c r="AP128" s="4">
        <f t="shared" si="18"/>
        <v>0</v>
      </c>
      <c r="AQ128" s="4">
        <v>13858</v>
      </c>
      <c r="AS128" s="74"/>
      <c r="AT128" s="74"/>
      <c r="AX128" s="5">
        <f t="shared" si="29"/>
        <v>0</v>
      </c>
      <c r="AZ128" s="5">
        <f t="shared" si="30"/>
        <v>0</v>
      </c>
      <c r="BB128" s="5"/>
    </row>
    <row r="129" spans="1:54" s="4" customFormat="1">
      <c r="A129" s="326" t="str">
        <f t="shared" si="19"/>
        <v>420</v>
      </c>
      <c r="B129" s="2">
        <v>420049284</v>
      </c>
      <c r="C129" s="9" t="s">
        <v>1295</v>
      </c>
      <c r="D129" s="14">
        <f>'fnd enro'!D129</f>
        <v>0</v>
      </c>
      <c r="E129" s="14">
        <f>'fnd enro'!E129</f>
        <v>0</v>
      </c>
      <c r="F129" s="14">
        <f>'fnd enro'!F129</f>
        <v>0</v>
      </c>
      <c r="G129" s="14">
        <f>'fnd enro'!G129</f>
        <v>2</v>
      </c>
      <c r="H129" s="14">
        <f>'fnd enro'!H129</f>
        <v>0</v>
      </c>
      <c r="I129" s="14">
        <f>'fnd enro'!I129</f>
        <v>0</v>
      </c>
      <c r="J129" s="14">
        <f>'fnd enro'!J129</f>
        <v>0</v>
      </c>
      <c r="K129" s="15">
        <f>'fnd enro'!K129</f>
        <v>7.8600000000000003E-2</v>
      </c>
      <c r="L129" s="14">
        <f>'fnd enro'!L129</f>
        <v>0</v>
      </c>
      <c r="M129" s="14">
        <f>'fnd enro'!M129</f>
        <v>0</v>
      </c>
      <c r="N129" s="14">
        <f>'fnd enro'!N129</f>
        <v>0</v>
      </c>
      <c r="O129" s="14">
        <f>'fnd enro'!O129</f>
        <v>0</v>
      </c>
      <c r="P129" s="14">
        <f>'fnd enro'!P129</f>
        <v>2</v>
      </c>
      <c r="Q129" s="14">
        <f>'fnd enro'!R129</f>
        <v>2</v>
      </c>
      <c r="R129" s="15">
        <f t="shared" si="20"/>
        <v>1.1120000000000001</v>
      </c>
      <c r="S129" s="14">
        <f>VALUE('fnd enro'!Q129)</f>
        <v>5</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1414.950862512</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2496.3287999999998</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15933.054107616001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2953.1493554240001</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698.89240921600003</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1154.67372</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1116.31456</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1784.7377600000002</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2596.8803302560004</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4607.7706600000001</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21"/>
        <v>34756.752565023999</v>
      </c>
      <c r="AH129" s="326">
        <f t="shared" si="22"/>
        <v>420049284</v>
      </c>
      <c r="AI129" s="4" t="str">
        <f t="shared" si="23"/>
        <v>420</v>
      </c>
      <c r="AJ129" s="2" t="str">
        <f t="shared" si="24"/>
        <v>049</v>
      </c>
      <c r="AK129" s="2" t="str">
        <f t="shared" si="25"/>
        <v>284</v>
      </c>
      <c r="AL129" s="4">
        <f t="shared" si="26"/>
        <v>1</v>
      </c>
      <c r="AM129" s="4">
        <f t="shared" si="31"/>
        <v>2</v>
      </c>
      <c r="AN129" s="4">
        <f t="shared" si="27"/>
        <v>34756.752565023999</v>
      </c>
      <c r="AO129" s="4">
        <f t="shared" si="28"/>
        <v>17378</v>
      </c>
      <c r="AP129" s="4">
        <f t="shared" si="18"/>
        <v>0</v>
      </c>
      <c r="AQ129" s="4">
        <v>17378</v>
      </c>
      <c r="AS129" s="74"/>
      <c r="AT129" s="74"/>
      <c r="AX129" s="5">
        <f t="shared" si="29"/>
        <v>0</v>
      </c>
      <c r="AZ129" s="5">
        <f t="shared" si="30"/>
        <v>0</v>
      </c>
      <c r="BB129" s="5"/>
    </row>
    <row r="130" spans="1:54" s="4" customFormat="1">
      <c r="A130" s="326" t="str">
        <f t="shared" si="19"/>
        <v>420</v>
      </c>
      <c r="B130" s="2">
        <v>420049295</v>
      </c>
      <c r="C130" s="9" t="s">
        <v>1295</v>
      </c>
      <c r="D130" s="14">
        <f>'fnd enro'!D130</f>
        <v>0</v>
      </c>
      <c r="E130" s="14">
        <f>'fnd enro'!E130</f>
        <v>0</v>
      </c>
      <c r="F130" s="14">
        <f>'fnd enro'!F130</f>
        <v>1</v>
      </c>
      <c r="G130" s="14">
        <f>'fnd enro'!G130</f>
        <v>0</v>
      </c>
      <c r="H130" s="14">
        <f>'fnd enro'!H130</f>
        <v>1</v>
      </c>
      <c r="I130" s="14">
        <f>'fnd enro'!I130</f>
        <v>0</v>
      </c>
      <c r="J130" s="14">
        <f>'fnd enro'!J130</f>
        <v>0</v>
      </c>
      <c r="K130" s="15">
        <f>'fnd enro'!K130</f>
        <v>7.8600000000000003E-2</v>
      </c>
      <c r="L130" s="14">
        <f>'fnd enro'!L130</f>
        <v>0</v>
      </c>
      <c r="M130" s="14">
        <f>'fnd enro'!M130</f>
        <v>0</v>
      </c>
      <c r="N130" s="14">
        <f>'fnd enro'!N130</f>
        <v>0</v>
      </c>
      <c r="O130" s="14">
        <f>'fnd enro'!O130</f>
        <v>0</v>
      </c>
      <c r="P130" s="14">
        <f>'fnd enro'!P130</f>
        <v>2</v>
      </c>
      <c r="Q130" s="14">
        <f>'fnd enro'!R130</f>
        <v>2</v>
      </c>
      <c r="R130" s="15">
        <f t="shared" si="20"/>
        <v>1.1120000000000001</v>
      </c>
      <c r="S130" s="14">
        <f>VALUE('fnd enro'!Q130)</f>
        <v>5</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1414.950862512</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2496.3287999999998</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15437.346747616</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2656.2898354240001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712.59224921600003</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1154.67372</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1149.4966400000001</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1838.60304</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2693.3908102560003</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4716.7506599999997</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21"/>
        <v>34270.423365023998</v>
      </c>
      <c r="AH130" s="326">
        <f t="shared" si="22"/>
        <v>420049295</v>
      </c>
      <c r="AI130" s="4" t="str">
        <f t="shared" si="23"/>
        <v>420</v>
      </c>
      <c r="AJ130" s="2" t="str">
        <f t="shared" si="24"/>
        <v>049</v>
      </c>
      <c r="AK130" s="2" t="str">
        <f t="shared" si="25"/>
        <v>295</v>
      </c>
      <c r="AL130" s="4">
        <f t="shared" si="26"/>
        <v>1</v>
      </c>
      <c r="AM130" s="4">
        <f t="shared" si="31"/>
        <v>2</v>
      </c>
      <c r="AN130" s="4">
        <f t="shared" si="27"/>
        <v>34270.423365023998</v>
      </c>
      <c r="AO130" s="4">
        <f t="shared" si="28"/>
        <v>17135</v>
      </c>
      <c r="AP130" s="4">
        <f t="shared" si="18"/>
        <v>0</v>
      </c>
      <c r="AQ130" s="4">
        <v>17135</v>
      </c>
      <c r="AS130" s="74"/>
      <c r="AT130" s="74"/>
      <c r="AX130" s="5">
        <f t="shared" si="29"/>
        <v>0</v>
      </c>
      <c r="AZ130" s="5">
        <f t="shared" si="30"/>
        <v>0</v>
      </c>
      <c r="BB130" s="5"/>
    </row>
    <row r="131" spans="1:54" s="4" customFormat="1">
      <c r="A131" s="326" t="str">
        <f t="shared" si="19"/>
        <v>420</v>
      </c>
      <c r="B131" s="2">
        <v>420049305</v>
      </c>
      <c r="C131" s="9" t="s">
        <v>1295</v>
      </c>
      <c r="D131" s="14">
        <f>'fnd enro'!D131</f>
        <v>0</v>
      </c>
      <c r="E131" s="14">
        <f>'fnd enro'!E131</f>
        <v>0</v>
      </c>
      <c r="F131" s="14">
        <f>'fnd enro'!F131</f>
        <v>0</v>
      </c>
      <c r="G131" s="14">
        <f>'fnd enro'!G131</f>
        <v>1</v>
      </c>
      <c r="H131" s="14">
        <f>'fnd enro'!H131</f>
        <v>0</v>
      </c>
      <c r="I131" s="14">
        <f>'fnd enro'!I131</f>
        <v>0</v>
      </c>
      <c r="J131" s="14">
        <f>'fnd enro'!J131</f>
        <v>0</v>
      </c>
      <c r="K131" s="15">
        <f>'fnd enro'!K131</f>
        <v>3.9300000000000002E-2</v>
      </c>
      <c r="L131" s="14">
        <f>'fnd enro'!L131</f>
        <v>0</v>
      </c>
      <c r="M131" s="14">
        <f>'fnd enro'!M131</f>
        <v>0</v>
      </c>
      <c r="N131" s="14">
        <f>'fnd enro'!N131</f>
        <v>0</v>
      </c>
      <c r="O131" s="14">
        <f>'fnd enro'!O131</f>
        <v>0</v>
      </c>
      <c r="P131" s="14">
        <f>'fnd enro'!P131</f>
        <v>0</v>
      </c>
      <c r="Q131" s="14">
        <f>'fnd enro'!R131</f>
        <v>1</v>
      </c>
      <c r="R131" s="15">
        <f t="shared" si="20"/>
        <v>1.1120000000000001</v>
      </c>
      <c r="S131" s="14">
        <f>VALUE('fnd enro'!Q131)</f>
        <v>4</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634.21687125599999</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901.05360000000007</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4578.0406538080006</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1476.574677712</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185.04812460799999</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554.67686000000003</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420.94760000000002</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179.38784000000001</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1298.4401651280002</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1782.8553299999999</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21"/>
        <v>12011.241722512001</v>
      </c>
      <c r="AH131" s="326">
        <f t="shared" si="22"/>
        <v>420049305</v>
      </c>
      <c r="AI131" s="4" t="str">
        <f t="shared" si="23"/>
        <v>420</v>
      </c>
      <c r="AJ131" s="2" t="str">
        <f t="shared" si="24"/>
        <v>049</v>
      </c>
      <c r="AK131" s="2" t="str">
        <f t="shared" si="25"/>
        <v>305</v>
      </c>
      <c r="AL131" s="4">
        <f t="shared" si="26"/>
        <v>1</v>
      </c>
      <c r="AM131" s="4">
        <f t="shared" si="31"/>
        <v>1</v>
      </c>
      <c r="AN131" s="4">
        <f t="shared" si="27"/>
        <v>12011.241722512001</v>
      </c>
      <c r="AO131" s="4">
        <f t="shared" si="28"/>
        <v>12011</v>
      </c>
      <c r="AP131" s="4">
        <f t="shared" si="18"/>
        <v>0</v>
      </c>
      <c r="AQ131" s="4">
        <v>12011</v>
      </c>
      <c r="AS131" s="74"/>
      <c r="AT131" s="74"/>
      <c r="AX131" s="5">
        <f t="shared" si="29"/>
        <v>0</v>
      </c>
      <c r="AZ131" s="5">
        <f t="shared" si="30"/>
        <v>0</v>
      </c>
      <c r="BB131" s="5"/>
    </row>
    <row r="132" spans="1:54" s="4" customFormat="1">
      <c r="A132" s="326" t="str">
        <f t="shared" si="19"/>
        <v>420</v>
      </c>
      <c r="B132" s="2">
        <v>420049344</v>
      </c>
      <c r="C132" s="9" t="s">
        <v>1295</v>
      </c>
      <c r="D132" s="14">
        <f>'fnd enro'!D132</f>
        <v>0</v>
      </c>
      <c r="E132" s="14">
        <f>'fnd enro'!E132</f>
        <v>0</v>
      </c>
      <c r="F132" s="14">
        <f>'fnd enro'!F132</f>
        <v>0</v>
      </c>
      <c r="G132" s="14">
        <f>'fnd enro'!G132</f>
        <v>1</v>
      </c>
      <c r="H132" s="14">
        <f>'fnd enro'!H132</f>
        <v>0</v>
      </c>
      <c r="I132" s="14">
        <f>'fnd enro'!I132</f>
        <v>0</v>
      </c>
      <c r="J132" s="14">
        <f>'fnd enro'!J132</f>
        <v>0</v>
      </c>
      <c r="K132" s="15">
        <f>'fnd enro'!K132</f>
        <v>3.9300000000000002E-2</v>
      </c>
      <c r="L132" s="14">
        <f>'fnd enro'!L132</f>
        <v>0</v>
      </c>
      <c r="M132" s="14">
        <f>'fnd enro'!M132</f>
        <v>0</v>
      </c>
      <c r="N132" s="14">
        <f>'fnd enro'!N132</f>
        <v>0</v>
      </c>
      <c r="O132" s="14">
        <f>'fnd enro'!O132</f>
        <v>0</v>
      </c>
      <c r="P132" s="14">
        <f>'fnd enro'!P132</f>
        <v>1</v>
      </c>
      <c r="Q132" s="14">
        <f>'fnd enro'!R132</f>
        <v>1</v>
      </c>
      <c r="R132" s="15">
        <f t="shared" si="20"/>
        <v>1.1120000000000001</v>
      </c>
      <c r="S132" s="14">
        <f>VALUE('fnd enro'!Q132)</f>
        <v>2</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699.15767125599996</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1208.75512</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7581.786173808001</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1476.574677712</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330.78684460800002</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574.76686000000007</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542.57816000000003</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811.41528000000017</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1298.4401651280002</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2244.7253299999998</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21"/>
        <v>16768.986282512</v>
      </c>
      <c r="AH132" s="326">
        <f t="shared" si="22"/>
        <v>420049344</v>
      </c>
      <c r="AI132" s="4" t="str">
        <f t="shared" si="23"/>
        <v>420</v>
      </c>
      <c r="AJ132" s="2" t="str">
        <f t="shared" si="24"/>
        <v>049</v>
      </c>
      <c r="AK132" s="2" t="str">
        <f t="shared" si="25"/>
        <v>344</v>
      </c>
      <c r="AL132" s="4">
        <f t="shared" si="26"/>
        <v>1</v>
      </c>
      <c r="AM132" s="4">
        <f t="shared" si="31"/>
        <v>1</v>
      </c>
      <c r="AN132" s="4">
        <f t="shared" si="27"/>
        <v>16768.986282512</v>
      </c>
      <c r="AO132" s="4">
        <f t="shared" si="28"/>
        <v>16769</v>
      </c>
      <c r="AP132" s="4">
        <f t="shared" si="18"/>
        <v>0</v>
      </c>
      <c r="AQ132" s="4">
        <v>16769</v>
      </c>
      <c r="AS132" s="74"/>
      <c r="AT132" s="74"/>
      <c r="AX132" s="5">
        <f t="shared" si="29"/>
        <v>0</v>
      </c>
      <c r="AZ132" s="5">
        <f t="shared" si="30"/>
        <v>0</v>
      </c>
      <c r="BB132" s="5"/>
    </row>
    <row r="133" spans="1:54" s="4" customFormat="1">
      <c r="A133" s="326" t="str">
        <f t="shared" si="19"/>
        <v>420</v>
      </c>
      <c r="B133" s="2">
        <v>420049346</v>
      </c>
      <c r="C133" s="9" t="s">
        <v>1295</v>
      </c>
      <c r="D133" s="14">
        <f>'fnd enro'!D133</f>
        <v>0</v>
      </c>
      <c r="E133" s="14">
        <f>'fnd enro'!E133</f>
        <v>0</v>
      </c>
      <c r="F133" s="14">
        <f>'fnd enro'!F133</f>
        <v>1</v>
      </c>
      <c r="G133" s="14">
        <f>'fnd enro'!G133</f>
        <v>0</v>
      </c>
      <c r="H133" s="14">
        <f>'fnd enro'!H133</f>
        <v>0</v>
      </c>
      <c r="I133" s="14">
        <f>'fnd enro'!I133</f>
        <v>0</v>
      </c>
      <c r="J133" s="14">
        <f>'fnd enro'!J133</f>
        <v>0</v>
      </c>
      <c r="K133" s="15">
        <f>'fnd enro'!K133</f>
        <v>3.9300000000000002E-2</v>
      </c>
      <c r="L133" s="14">
        <f>'fnd enro'!L133</f>
        <v>0</v>
      </c>
      <c r="M133" s="14">
        <f>'fnd enro'!M133</f>
        <v>0</v>
      </c>
      <c r="N133" s="14">
        <f>'fnd enro'!N133</f>
        <v>0</v>
      </c>
      <c r="O133" s="14">
        <f>'fnd enro'!O133</f>
        <v>0</v>
      </c>
      <c r="P133" s="14">
        <f>'fnd enro'!P133</f>
        <v>0</v>
      </c>
      <c r="Q133" s="14">
        <f>'fnd enro'!R133</f>
        <v>1</v>
      </c>
      <c r="R133" s="15">
        <f t="shared" si="20"/>
        <v>1.1120000000000001</v>
      </c>
      <c r="S133" s="14">
        <f>VALUE('fnd enro'!Q133)</f>
        <v>8</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634.21687125599999</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901.05360000000007</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4578.0962538080003</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1476.574677712</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185.02588460800001</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554.67686000000003</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420.94760000000002</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119.60672000000001</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1298.4401651280002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1782.8353299999999</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21"/>
        <v>11951.473962512</v>
      </c>
      <c r="AH133" s="326">
        <f t="shared" si="22"/>
        <v>420049346</v>
      </c>
      <c r="AI133" s="4" t="str">
        <f t="shared" si="23"/>
        <v>420</v>
      </c>
      <c r="AJ133" s="2" t="str">
        <f t="shared" si="24"/>
        <v>049</v>
      </c>
      <c r="AK133" s="2" t="str">
        <f t="shared" si="25"/>
        <v>346</v>
      </c>
      <c r="AL133" s="4">
        <f t="shared" si="26"/>
        <v>1</v>
      </c>
      <c r="AM133" s="4">
        <f t="shared" si="31"/>
        <v>1</v>
      </c>
      <c r="AN133" s="4">
        <f t="shared" si="27"/>
        <v>11951.473962512</v>
      </c>
      <c r="AO133" s="4">
        <f t="shared" si="28"/>
        <v>11951</v>
      </c>
      <c r="AP133" s="4">
        <f t="shared" si="18"/>
        <v>0</v>
      </c>
      <c r="AQ133" s="4">
        <v>11951</v>
      </c>
      <c r="AS133" s="74"/>
      <c r="AT133" s="74"/>
      <c r="AX133" s="5">
        <f t="shared" si="29"/>
        <v>0</v>
      </c>
      <c r="AZ133" s="5">
        <f t="shared" si="30"/>
        <v>0</v>
      </c>
      <c r="BB133" s="5"/>
    </row>
    <row r="134" spans="1:54" s="4" customFormat="1">
      <c r="A134" s="326" t="str">
        <f t="shared" si="19"/>
        <v>420</v>
      </c>
      <c r="B134" s="2">
        <v>420049347</v>
      </c>
      <c r="C134" s="9" t="s">
        <v>1295</v>
      </c>
      <c r="D134" s="14">
        <f>'fnd enro'!D134</f>
        <v>0</v>
      </c>
      <c r="E134" s="14">
        <f>'fnd enro'!E134</f>
        <v>0</v>
      </c>
      <c r="F134" s="14">
        <f>'fnd enro'!F134</f>
        <v>1</v>
      </c>
      <c r="G134" s="14">
        <f>'fnd enro'!G134</f>
        <v>2</v>
      </c>
      <c r="H134" s="14">
        <f>'fnd enro'!H134</f>
        <v>0</v>
      </c>
      <c r="I134" s="14">
        <f>'fnd enro'!I134</f>
        <v>0</v>
      </c>
      <c r="J134" s="14">
        <f>'fnd enro'!J134</f>
        <v>0</v>
      </c>
      <c r="K134" s="15">
        <f>'fnd enro'!K134</f>
        <v>0.1179</v>
      </c>
      <c r="L134" s="14">
        <f>'fnd enro'!L134</f>
        <v>0</v>
      </c>
      <c r="M134" s="14">
        <f>'fnd enro'!M134</f>
        <v>0</v>
      </c>
      <c r="N134" s="14">
        <f>'fnd enro'!N134</f>
        <v>0</v>
      </c>
      <c r="O134" s="14">
        <f>'fnd enro'!O134</f>
        <v>0</v>
      </c>
      <c r="P134" s="14">
        <f>'fnd enro'!P134</f>
        <v>3</v>
      </c>
      <c r="Q134" s="14">
        <f>'fnd enro'!R134</f>
        <v>3</v>
      </c>
      <c r="R134" s="15">
        <f t="shared" si="20"/>
        <v>1.1120000000000001</v>
      </c>
      <c r="S134" s="14">
        <f>VALUE('fnd enro'!Q134)</f>
        <v>8</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2185.2765337679998</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4042.1644799999999</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26805.526281423998</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4429.7240331359999</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1189.2623738240002</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1751.4805799999999</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1792.1325600000002</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3228.7476000000006</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3895.3204953840004</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7358.4259900000006</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21"/>
        <v>56678.060927536011</v>
      </c>
      <c r="AH134" s="326">
        <f t="shared" si="22"/>
        <v>420049347</v>
      </c>
      <c r="AI134" s="4" t="str">
        <f t="shared" si="23"/>
        <v>420</v>
      </c>
      <c r="AJ134" s="2" t="str">
        <f t="shared" si="24"/>
        <v>049</v>
      </c>
      <c r="AK134" s="2" t="str">
        <f t="shared" si="25"/>
        <v>347</v>
      </c>
      <c r="AL134" s="4">
        <f t="shared" si="26"/>
        <v>1</v>
      </c>
      <c r="AM134" s="4">
        <f t="shared" si="31"/>
        <v>3</v>
      </c>
      <c r="AN134" s="4">
        <f t="shared" si="27"/>
        <v>56678.060927536011</v>
      </c>
      <c r="AO134" s="4">
        <f t="shared" si="28"/>
        <v>18893</v>
      </c>
      <c r="AP134" s="4">
        <f t="shared" si="18"/>
        <v>0</v>
      </c>
      <c r="AQ134" s="4">
        <v>18893</v>
      </c>
      <c r="AS134" s="74"/>
      <c r="AT134" s="74"/>
      <c r="AX134" s="5">
        <f t="shared" si="29"/>
        <v>0</v>
      </c>
      <c r="AZ134" s="5">
        <f t="shared" si="30"/>
        <v>0</v>
      </c>
      <c r="BB134" s="5"/>
    </row>
    <row r="135" spans="1:54" s="4" customFormat="1">
      <c r="A135" s="326" t="str">
        <f t="shared" si="19"/>
        <v>420</v>
      </c>
      <c r="B135" s="2">
        <v>420049616</v>
      </c>
      <c r="C135" s="9" t="s">
        <v>1295</v>
      </c>
      <c r="D135" s="14">
        <f>'fnd enro'!D135</f>
        <v>0</v>
      </c>
      <c r="E135" s="14">
        <f>'fnd enro'!E135</f>
        <v>0</v>
      </c>
      <c r="F135" s="14">
        <f>'fnd enro'!F135</f>
        <v>1</v>
      </c>
      <c r="G135" s="14">
        <f>'fnd enro'!G135</f>
        <v>1</v>
      </c>
      <c r="H135" s="14">
        <f>'fnd enro'!H135</f>
        <v>0</v>
      </c>
      <c r="I135" s="14">
        <f>'fnd enro'!I135</f>
        <v>0</v>
      </c>
      <c r="J135" s="14">
        <f>'fnd enro'!J135</f>
        <v>0</v>
      </c>
      <c r="K135" s="15">
        <f>'fnd enro'!K135</f>
        <v>7.8600000000000003E-2</v>
      </c>
      <c r="L135" s="14">
        <f>'fnd enro'!L135</f>
        <v>0</v>
      </c>
      <c r="M135" s="14">
        <f>'fnd enro'!M135</f>
        <v>0</v>
      </c>
      <c r="N135" s="14">
        <f>'fnd enro'!N135</f>
        <v>0</v>
      </c>
      <c r="O135" s="14">
        <f>'fnd enro'!O135</f>
        <v>0</v>
      </c>
      <c r="P135" s="14">
        <f>'fnd enro'!P135</f>
        <v>2</v>
      </c>
      <c r="Q135" s="14">
        <f>'fnd enro'!R135</f>
        <v>2</v>
      </c>
      <c r="R135" s="15">
        <f t="shared" si="20"/>
        <v>1.1120000000000001</v>
      </c>
      <c r="S135" s="14">
        <f>VALUE('fnd enro'!Q135)</f>
        <v>7</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1443.5292625120001</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2631.7036800000001</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17254.699467616003</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2953.1493554240001</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762.96584921600004</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1163.5137200000001</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1169.8240000000001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2003.0456000000004</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2596.8803302560004</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4810.9506600000004</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21"/>
        <v>36790.26192502401</v>
      </c>
      <c r="AH135" s="326">
        <f t="shared" si="22"/>
        <v>420049616</v>
      </c>
      <c r="AI135" s="4" t="str">
        <f t="shared" si="23"/>
        <v>420</v>
      </c>
      <c r="AJ135" s="2" t="str">
        <f t="shared" si="24"/>
        <v>049</v>
      </c>
      <c r="AK135" s="2" t="str">
        <f t="shared" si="25"/>
        <v>616</v>
      </c>
      <c r="AL135" s="4">
        <f t="shared" si="26"/>
        <v>1</v>
      </c>
      <c r="AM135" s="4">
        <f t="shared" si="31"/>
        <v>2</v>
      </c>
      <c r="AN135" s="4">
        <f t="shared" si="27"/>
        <v>36790.26192502401</v>
      </c>
      <c r="AO135" s="4">
        <f t="shared" si="28"/>
        <v>18395</v>
      </c>
      <c r="AP135" s="4">
        <f t="shared" si="18"/>
        <v>0</v>
      </c>
      <c r="AQ135" s="4">
        <v>18395</v>
      </c>
      <c r="AS135" s="74"/>
      <c r="AT135" s="74"/>
      <c r="AX135" s="5">
        <f t="shared" si="29"/>
        <v>0</v>
      </c>
      <c r="AZ135" s="5">
        <f t="shared" si="30"/>
        <v>0</v>
      </c>
      <c r="BB135" s="5"/>
    </row>
    <row r="136" spans="1:54" s="4" customFormat="1">
      <c r="A136" s="326" t="str">
        <f t="shared" si="19"/>
        <v>420</v>
      </c>
      <c r="B136" s="2">
        <v>420049625</v>
      </c>
      <c r="C136" s="9" t="s">
        <v>1295</v>
      </c>
      <c r="D136" s="14">
        <f>'fnd enro'!D136</f>
        <v>0</v>
      </c>
      <c r="E136" s="14">
        <f>'fnd enro'!E136</f>
        <v>0</v>
      </c>
      <c r="F136" s="14">
        <f>'fnd enro'!F136</f>
        <v>0</v>
      </c>
      <c r="G136" s="14">
        <f>'fnd enro'!G136</f>
        <v>1</v>
      </c>
      <c r="H136" s="14">
        <f>'fnd enro'!H136</f>
        <v>0</v>
      </c>
      <c r="I136" s="14">
        <f>'fnd enro'!I136</f>
        <v>0</v>
      </c>
      <c r="J136" s="14">
        <f>'fnd enro'!J136</f>
        <v>0</v>
      </c>
      <c r="K136" s="15">
        <f>'fnd enro'!K136</f>
        <v>3.9300000000000002E-2</v>
      </c>
      <c r="L136" s="14">
        <f>'fnd enro'!L136</f>
        <v>0</v>
      </c>
      <c r="M136" s="14">
        <f>'fnd enro'!M136</f>
        <v>0</v>
      </c>
      <c r="N136" s="14">
        <f>'fnd enro'!N136</f>
        <v>0</v>
      </c>
      <c r="O136" s="14">
        <f>'fnd enro'!O136</f>
        <v>0</v>
      </c>
      <c r="P136" s="14">
        <f>'fnd enro'!P136</f>
        <v>0</v>
      </c>
      <c r="Q136" s="14">
        <f>'fnd enro'!R136</f>
        <v>1</v>
      </c>
      <c r="R136" s="15">
        <f t="shared" si="20"/>
        <v>1.1120000000000001</v>
      </c>
      <c r="S136" s="14">
        <f>VALUE('fnd enro'!Q136)</f>
        <v>6</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634.21687125599999</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901.05360000000007</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4578.0406538080006</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1476.574677712</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185.04812460799999</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554.67686000000003</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420.94760000000002</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179.38784000000001</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1298.4401651280002</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1782.8553299999999</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21"/>
        <v>12011.241722512001</v>
      </c>
      <c r="AH136" s="326">
        <f t="shared" si="22"/>
        <v>420049625</v>
      </c>
      <c r="AI136" s="4" t="str">
        <f t="shared" si="23"/>
        <v>420</v>
      </c>
      <c r="AJ136" s="2" t="str">
        <f t="shared" si="24"/>
        <v>049</v>
      </c>
      <c r="AK136" s="2" t="str">
        <f t="shared" si="25"/>
        <v>625</v>
      </c>
      <c r="AL136" s="4">
        <f t="shared" si="26"/>
        <v>1</v>
      </c>
      <c r="AM136" s="4">
        <f t="shared" si="31"/>
        <v>1</v>
      </c>
      <c r="AN136" s="4">
        <f t="shared" si="27"/>
        <v>12011.241722512001</v>
      </c>
      <c r="AO136" s="4">
        <f t="shared" si="28"/>
        <v>12011</v>
      </c>
      <c r="AP136" s="4">
        <f t="shared" si="18"/>
        <v>0</v>
      </c>
      <c r="AQ136" s="4">
        <v>12011</v>
      </c>
      <c r="AS136" s="74"/>
      <c r="AT136" s="74"/>
      <c r="AX136" s="5">
        <f t="shared" si="29"/>
        <v>0</v>
      </c>
      <c r="AZ136" s="5">
        <f t="shared" si="30"/>
        <v>0</v>
      </c>
      <c r="BB136" s="5"/>
    </row>
    <row r="137" spans="1:54" s="4" customFormat="1">
      <c r="A137" s="326" t="str">
        <f t="shared" si="19"/>
        <v>428</v>
      </c>
      <c r="B137" s="2">
        <v>428035016</v>
      </c>
      <c r="C137" s="9" t="s">
        <v>1380</v>
      </c>
      <c r="D137" s="14">
        <f>'fnd enro'!D137</f>
        <v>0</v>
      </c>
      <c r="E137" s="14">
        <f>'fnd enro'!E137</f>
        <v>0</v>
      </c>
      <c r="F137" s="14">
        <f>'fnd enro'!F137</f>
        <v>0</v>
      </c>
      <c r="G137" s="14">
        <f>'fnd enro'!G137</f>
        <v>0</v>
      </c>
      <c r="H137" s="14">
        <f>'fnd enro'!H137</f>
        <v>2</v>
      </c>
      <c r="I137" s="14">
        <f>'fnd enro'!I137</f>
        <v>1</v>
      </c>
      <c r="J137" s="14">
        <f>'fnd enro'!J137</f>
        <v>0</v>
      </c>
      <c r="K137" s="15">
        <f>'fnd enro'!K137</f>
        <v>0.1179</v>
      </c>
      <c r="L137" s="14">
        <f>'fnd enro'!L137</f>
        <v>0</v>
      </c>
      <c r="M137" s="14">
        <f>'fnd enro'!M137</f>
        <v>0</v>
      </c>
      <c r="N137" s="14">
        <f>'fnd enro'!N137</f>
        <v>0</v>
      </c>
      <c r="O137" s="14">
        <f>'fnd enro'!O137</f>
        <v>0</v>
      </c>
      <c r="P137" s="14">
        <f>'fnd enro'!P137</f>
        <v>0</v>
      </c>
      <c r="Q137" s="14">
        <f>'fnd enro'!R137</f>
        <v>3</v>
      </c>
      <c r="R137" s="15">
        <f t="shared" si="20"/>
        <v>1.087</v>
      </c>
      <c r="S137" s="14">
        <f>VALUE('fnd enro'!Q137)</f>
        <v>8</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1859.8751952929997</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2642.3882999999996</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13643.946933873998</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3334.6711836859999</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577.65414002400007</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1986.68058</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1378.2073</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1233.4188999999997</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4053.8209039589997</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5482.2359900000001</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21"/>
        <v>36192.899426835997</v>
      </c>
      <c r="AH137" s="326">
        <f t="shared" si="22"/>
        <v>428035016</v>
      </c>
      <c r="AI137" s="4" t="str">
        <f t="shared" si="23"/>
        <v>428</v>
      </c>
      <c r="AJ137" s="2" t="str">
        <f t="shared" si="24"/>
        <v>035</v>
      </c>
      <c r="AK137" s="2" t="str">
        <f t="shared" si="25"/>
        <v>016</v>
      </c>
      <c r="AL137" s="4">
        <f t="shared" si="26"/>
        <v>1</v>
      </c>
      <c r="AM137" s="4">
        <f t="shared" si="31"/>
        <v>3</v>
      </c>
      <c r="AN137" s="4">
        <f t="shared" si="27"/>
        <v>36192.899426835997</v>
      </c>
      <c r="AO137" s="4">
        <f t="shared" si="28"/>
        <v>12064</v>
      </c>
      <c r="AP137" s="4">
        <f t="shared" si="18"/>
        <v>0</v>
      </c>
      <c r="AQ137" s="4">
        <v>12064</v>
      </c>
      <c r="AS137" s="74"/>
      <c r="AT137" s="74"/>
      <c r="AX137" s="5">
        <f t="shared" si="29"/>
        <v>0</v>
      </c>
      <c r="AZ137" s="5">
        <f t="shared" si="30"/>
        <v>0</v>
      </c>
      <c r="BB137" s="5"/>
    </row>
    <row r="138" spans="1:54" s="4" customFormat="1">
      <c r="A138" s="326" t="str">
        <f t="shared" si="19"/>
        <v>428</v>
      </c>
      <c r="B138" s="2">
        <v>428035018</v>
      </c>
      <c r="C138" s="9" t="s">
        <v>1380</v>
      </c>
      <c r="D138" s="14">
        <f>'fnd enro'!D138</f>
        <v>0</v>
      </c>
      <c r="E138" s="14">
        <f>'fnd enro'!E138</f>
        <v>0</v>
      </c>
      <c r="F138" s="14">
        <f>'fnd enro'!F138</f>
        <v>1</v>
      </c>
      <c r="G138" s="14">
        <f>'fnd enro'!G138</f>
        <v>0</v>
      </c>
      <c r="H138" s="14">
        <f>'fnd enro'!H138</f>
        <v>0</v>
      </c>
      <c r="I138" s="14">
        <f>'fnd enro'!I138</f>
        <v>0</v>
      </c>
      <c r="J138" s="14">
        <f>'fnd enro'!J138</f>
        <v>0</v>
      </c>
      <c r="K138" s="15">
        <f>'fnd enro'!K138</f>
        <v>3.9300000000000002E-2</v>
      </c>
      <c r="L138" s="14">
        <f>'fnd enro'!L138</f>
        <v>0</v>
      </c>
      <c r="M138" s="14">
        <f>'fnd enro'!M138</f>
        <v>0</v>
      </c>
      <c r="N138" s="14">
        <f>'fnd enro'!N138</f>
        <v>0</v>
      </c>
      <c r="O138" s="14">
        <f>'fnd enro'!O138</f>
        <v>0</v>
      </c>
      <c r="P138" s="14">
        <f>'fnd enro'!P138</f>
        <v>1</v>
      </c>
      <c r="Q138" s="14">
        <f>'fnd enro'!R138</f>
        <v>1</v>
      </c>
      <c r="R138" s="15">
        <f t="shared" si="20"/>
        <v>1.087</v>
      </c>
      <c r="S138" s="14">
        <f>VALUE('fnd enro'!Q138)</f>
        <v>9</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718.54929843100001</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1347.9234799999999</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9035.2451279580018</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1443.378304562</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402.09237000799999</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585.86686000000009</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596.13254000000006</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1076.4234899999999</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1269.248614653</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2500.1353300000001</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21"/>
        <v>18974.995415612004</v>
      </c>
      <c r="AH138" s="326">
        <f t="shared" si="22"/>
        <v>428035018</v>
      </c>
      <c r="AI138" s="4" t="str">
        <f t="shared" si="23"/>
        <v>428</v>
      </c>
      <c r="AJ138" s="2" t="str">
        <f t="shared" si="24"/>
        <v>035</v>
      </c>
      <c r="AK138" s="2" t="str">
        <f t="shared" si="25"/>
        <v>018</v>
      </c>
      <c r="AL138" s="4">
        <f t="shared" si="26"/>
        <v>1</v>
      </c>
      <c r="AM138" s="4">
        <f t="shared" si="31"/>
        <v>1</v>
      </c>
      <c r="AN138" s="4">
        <f t="shared" si="27"/>
        <v>18974.995415612004</v>
      </c>
      <c r="AO138" s="4">
        <f t="shared" si="28"/>
        <v>18975</v>
      </c>
      <c r="AP138" s="4">
        <f t="shared" ref="AP138:AP201" si="32">AO138-AQ138</f>
        <v>0</v>
      </c>
      <c r="AQ138" s="4">
        <v>18975</v>
      </c>
      <c r="AS138" s="74"/>
      <c r="AT138" s="74"/>
      <c r="AX138" s="5">
        <f t="shared" si="29"/>
        <v>0</v>
      </c>
      <c r="AZ138" s="5">
        <f t="shared" si="30"/>
        <v>0</v>
      </c>
      <c r="BB138" s="5"/>
    </row>
    <row r="139" spans="1:54" s="4" customFormat="1">
      <c r="A139" s="326" t="str">
        <f t="shared" ref="A139:A202" si="33">LEFT(B139,3)</f>
        <v>428</v>
      </c>
      <c r="B139" s="2">
        <v>428035035</v>
      </c>
      <c r="C139" s="9" t="s">
        <v>1380</v>
      </c>
      <c r="D139" s="14">
        <f>'fnd enro'!D139</f>
        <v>0</v>
      </c>
      <c r="E139" s="14">
        <f>'fnd enro'!E139</f>
        <v>0</v>
      </c>
      <c r="F139" s="14">
        <f>'fnd enro'!F139</f>
        <v>169</v>
      </c>
      <c r="G139" s="14">
        <f>'fnd enro'!G139</f>
        <v>809</v>
      </c>
      <c r="H139" s="14">
        <f>'fnd enro'!H139</f>
        <v>456</v>
      </c>
      <c r="I139" s="14">
        <f>'fnd enro'!I139</f>
        <v>431</v>
      </c>
      <c r="J139" s="14">
        <f>'fnd enro'!J139</f>
        <v>0</v>
      </c>
      <c r="K139" s="15">
        <f>'fnd enro'!K139</f>
        <v>73.294499999999999</v>
      </c>
      <c r="L139" s="14">
        <f>'fnd enro'!L139</f>
        <v>0</v>
      </c>
      <c r="M139" s="14">
        <f>'fnd enro'!M139</f>
        <v>134</v>
      </c>
      <c r="N139" s="14">
        <f>'fnd enro'!N139</f>
        <v>25</v>
      </c>
      <c r="O139" s="14">
        <f>'fnd enro'!O139</f>
        <v>12</v>
      </c>
      <c r="P139" s="14">
        <f>'fnd enro'!P139</f>
        <v>1336</v>
      </c>
      <c r="Q139" s="14">
        <f>'fnd enro'!R139</f>
        <v>1865</v>
      </c>
      <c r="R139" s="15">
        <f t="shared" ref="R139:R202" si="34">VLOOKUP(B139,charterinfo_b,6)</f>
        <v>1.087</v>
      </c>
      <c r="S139" s="14">
        <f>VALUE('fnd enro'!Q139)</f>
        <v>11</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1330916.5962138153</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2407491.80669</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16001359.73358167</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2417503.21472813</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702269.97354491998</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1246352.2338999999</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1119751.4295699999</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2077495.9008599999</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2498044.5215178449</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4512507.9404499996</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35">SUM(U139:AE139)</f>
        <v>34313693.351056375</v>
      </c>
      <c r="AH139" s="326">
        <f t="shared" ref="AH139:AH202" si="36">B139</f>
        <v>428035035</v>
      </c>
      <c r="AI139" s="4" t="str">
        <f t="shared" ref="AI139:AI202" si="37">IF($B139&lt;499999999,MID($B139,1,3),MID($B139,1,4))</f>
        <v>428</v>
      </c>
      <c r="AJ139" s="2" t="str">
        <f t="shared" ref="AJ139:AJ202" si="38">IF($B139&lt;499999999,MID($B139,4,3),MID($B139,5,3))</f>
        <v>035</v>
      </c>
      <c r="AK139" s="2" t="str">
        <f t="shared" ref="AK139:AK202" si="39">IF($B139&lt;499999999,MID($B139,7,3),MID($B139,8,3))</f>
        <v>035</v>
      </c>
      <c r="AL139" s="4">
        <f t="shared" ref="AL139:AL202" si="40">IF(VLOOKUP(VALUE(IF(AH139&lt;499999999,MID(AH139,4,3),MID(AH139,5,3))),distinfo,4)=R139,1,0)</f>
        <v>1</v>
      </c>
      <c r="AM139" s="4">
        <f t="shared" si="31"/>
        <v>1865</v>
      </c>
      <c r="AN139" s="4">
        <f t="shared" ref="AN139:AN202" si="41">AF139</f>
        <v>34313693.351056375</v>
      </c>
      <c r="AO139" s="4">
        <f t="shared" ref="AO139:AO202" si="42">IF(OR(AF139=0,AM139=0),0,ROUND(AN139/AM139,0))</f>
        <v>18399</v>
      </c>
      <c r="AP139" s="4">
        <f t="shared" si="32"/>
        <v>0</v>
      </c>
      <c r="AQ139" s="4">
        <v>18399</v>
      </c>
      <c r="AS139" s="74"/>
      <c r="AT139" s="74"/>
      <c r="AX139" s="5">
        <f t="shared" ref="AX139:AX202" si="43">AY139-AW139</f>
        <v>0</v>
      </c>
      <c r="AZ139" s="5">
        <f t="shared" ref="AZ139:AZ202" si="44">BA139-AY139</f>
        <v>0</v>
      </c>
      <c r="BB139" s="5"/>
    </row>
    <row r="140" spans="1:54" s="4" customFormat="1">
      <c r="A140" s="326" t="str">
        <f t="shared" si="33"/>
        <v>428</v>
      </c>
      <c r="B140" s="2">
        <v>428035044</v>
      </c>
      <c r="C140" s="9" t="s">
        <v>1380</v>
      </c>
      <c r="D140" s="14">
        <f>'fnd enro'!D140</f>
        <v>0</v>
      </c>
      <c r="E140" s="14">
        <f>'fnd enro'!E140</f>
        <v>0</v>
      </c>
      <c r="F140" s="14">
        <f>'fnd enro'!F140</f>
        <v>0</v>
      </c>
      <c r="G140" s="14">
        <f>'fnd enro'!G140</f>
        <v>12</v>
      </c>
      <c r="H140" s="14">
        <f>'fnd enro'!H140</f>
        <v>6</v>
      </c>
      <c r="I140" s="14">
        <f>'fnd enro'!I140</f>
        <v>13</v>
      </c>
      <c r="J140" s="14">
        <f>'fnd enro'!J140</f>
        <v>0</v>
      </c>
      <c r="K140" s="15">
        <f>'fnd enro'!K140</f>
        <v>1.2182999999999999</v>
      </c>
      <c r="L140" s="14">
        <f>'fnd enro'!L140</f>
        <v>0</v>
      </c>
      <c r="M140" s="14">
        <f>'fnd enro'!M140</f>
        <v>2</v>
      </c>
      <c r="N140" s="14">
        <f>'fnd enro'!N140</f>
        <v>1</v>
      </c>
      <c r="O140" s="14">
        <f>'fnd enro'!O140</f>
        <v>1</v>
      </c>
      <c r="P140" s="14">
        <f>'fnd enro'!P140</f>
        <v>18</v>
      </c>
      <c r="Q140" s="14">
        <f>'fnd enro'!R140</f>
        <v>31</v>
      </c>
      <c r="R140" s="15">
        <f t="shared" si="34"/>
        <v>1.087</v>
      </c>
      <c r="S140" s="14">
        <f>VALUE('fnd enro'!Q140)</f>
        <v>11</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21796.639551361</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38001.411299999992</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253229.25273669793</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38496.097071422002</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10692.988250248</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22628.382659999999</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18233.957589999998</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32683.08988</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42182.309604242997</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71245.015230000005</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35"/>
        <v>549189.143873972</v>
      </c>
      <c r="AH140" s="326">
        <f t="shared" si="36"/>
        <v>428035044</v>
      </c>
      <c r="AI140" s="4" t="str">
        <f t="shared" si="37"/>
        <v>428</v>
      </c>
      <c r="AJ140" s="2" t="str">
        <f t="shared" si="38"/>
        <v>035</v>
      </c>
      <c r="AK140" s="2" t="str">
        <f t="shared" si="39"/>
        <v>044</v>
      </c>
      <c r="AL140" s="4">
        <f t="shared" si="40"/>
        <v>1</v>
      </c>
      <c r="AM140" s="4">
        <f t="shared" si="31"/>
        <v>31</v>
      </c>
      <c r="AN140" s="4">
        <f t="shared" si="41"/>
        <v>549189.143873972</v>
      </c>
      <c r="AO140" s="4">
        <f t="shared" si="42"/>
        <v>17716</v>
      </c>
      <c r="AP140" s="4">
        <f t="shared" si="32"/>
        <v>0</v>
      </c>
      <c r="AQ140" s="4">
        <v>17716</v>
      </c>
      <c r="AS140" s="74"/>
      <c r="AT140" s="74"/>
      <c r="AX140" s="5">
        <f t="shared" si="43"/>
        <v>0</v>
      </c>
      <c r="AZ140" s="5">
        <f t="shared" si="44"/>
        <v>0</v>
      </c>
      <c r="BB140" s="5"/>
    </row>
    <row r="141" spans="1:54" s="4" customFormat="1">
      <c r="A141" s="326" t="str">
        <f t="shared" si="33"/>
        <v>428</v>
      </c>
      <c r="B141" s="2">
        <v>428035057</v>
      </c>
      <c r="C141" s="9" t="s">
        <v>1380</v>
      </c>
      <c r="D141" s="14">
        <f>'fnd enro'!D141</f>
        <v>0</v>
      </c>
      <c r="E141" s="14">
        <f>'fnd enro'!E141</f>
        <v>0</v>
      </c>
      <c r="F141" s="14">
        <f>'fnd enro'!F141</f>
        <v>18</v>
      </c>
      <c r="G141" s="14">
        <f>'fnd enro'!G141</f>
        <v>87</v>
      </c>
      <c r="H141" s="14">
        <f>'fnd enro'!H141</f>
        <v>46</v>
      </c>
      <c r="I141" s="14">
        <f>'fnd enro'!I141</f>
        <v>28</v>
      </c>
      <c r="J141" s="14">
        <f>'fnd enro'!J141</f>
        <v>0</v>
      </c>
      <c r="K141" s="15">
        <f>'fnd enro'!K141</f>
        <v>7.0347</v>
      </c>
      <c r="L141" s="14">
        <f>'fnd enro'!L141</f>
        <v>0</v>
      </c>
      <c r="M141" s="14">
        <f>'fnd enro'!M141</f>
        <v>32</v>
      </c>
      <c r="N141" s="14">
        <f>'fnd enro'!N141</f>
        <v>1</v>
      </c>
      <c r="O141" s="14">
        <f>'fnd enro'!O141</f>
        <v>0</v>
      </c>
      <c r="P141" s="14">
        <f>'fnd enro'!P141</f>
        <v>130</v>
      </c>
      <c r="Q141" s="14">
        <f>'fnd enro'!R141</f>
        <v>179</v>
      </c>
      <c r="R141" s="15">
        <f t="shared" si="34"/>
        <v>1.087</v>
      </c>
      <c r="S141" s="14">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131204.57995914901</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241588.45662999997</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1611989.0020744817</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240380.48630659797</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71657.075881432</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118050.91793999998</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110763.38687999999</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208064.12657999998</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245119.49069288702</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450602.98406999995</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35"/>
        <v>3429420.5070145475</v>
      </c>
      <c r="AH141" s="326">
        <f t="shared" si="36"/>
        <v>428035057</v>
      </c>
      <c r="AI141" s="4" t="str">
        <f t="shared" si="37"/>
        <v>428</v>
      </c>
      <c r="AJ141" s="2" t="str">
        <f t="shared" si="38"/>
        <v>035</v>
      </c>
      <c r="AK141" s="2" t="str">
        <f t="shared" si="39"/>
        <v>057</v>
      </c>
      <c r="AL141" s="4">
        <f t="shared" si="40"/>
        <v>1</v>
      </c>
      <c r="AM141" s="4">
        <f t="shared" si="31"/>
        <v>179</v>
      </c>
      <c r="AN141" s="4">
        <f t="shared" si="41"/>
        <v>3429420.5070145475</v>
      </c>
      <c r="AO141" s="4">
        <f t="shared" si="42"/>
        <v>19159</v>
      </c>
      <c r="AP141" s="4">
        <f t="shared" si="32"/>
        <v>0</v>
      </c>
      <c r="AQ141" s="4">
        <v>19159</v>
      </c>
      <c r="AS141" s="74"/>
      <c r="AT141" s="74"/>
      <c r="AX141" s="5">
        <f t="shared" si="43"/>
        <v>0</v>
      </c>
      <c r="AZ141" s="5">
        <f t="shared" si="44"/>
        <v>0</v>
      </c>
      <c r="BB141" s="5"/>
    </row>
    <row r="142" spans="1:54" s="4" customFormat="1">
      <c r="A142" s="326" t="str">
        <f t="shared" si="33"/>
        <v>428</v>
      </c>
      <c r="B142" s="2">
        <v>428035073</v>
      </c>
      <c r="C142" s="9" t="s">
        <v>1380</v>
      </c>
      <c r="D142" s="14">
        <f>'fnd enro'!D142</f>
        <v>0</v>
      </c>
      <c r="E142" s="14">
        <f>'fnd enro'!E142</f>
        <v>0</v>
      </c>
      <c r="F142" s="14">
        <f>'fnd enro'!F142</f>
        <v>0</v>
      </c>
      <c r="G142" s="14">
        <f>'fnd enro'!G142</f>
        <v>7</v>
      </c>
      <c r="H142" s="14">
        <f>'fnd enro'!H142</f>
        <v>4</v>
      </c>
      <c r="I142" s="14">
        <f>'fnd enro'!I142</f>
        <v>6</v>
      </c>
      <c r="J142" s="14">
        <f>'fnd enro'!J142</f>
        <v>0</v>
      </c>
      <c r="K142" s="15">
        <f>'fnd enro'!K142</f>
        <v>0.66810000000000003</v>
      </c>
      <c r="L142" s="14">
        <f>'fnd enro'!L142</f>
        <v>0</v>
      </c>
      <c r="M142" s="14">
        <f>'fnd enro'!M142</f>
        <v>0</v>
      </c>
      <c r="N142" s="14">
        <f>'fnd enro'!N142</f>
        <v>0</v>
      </c>
      <c r="O142" s="14">
        <f>'fnd enro'!O142</f>
        <v>0</v>
      </c>
      <c r="P142" s="14">
        <f>'fnd enro'!P142</f>
        <v>11</v>
      </c>
      <c r="Q142" s="14">
        <f>'fnd enro'!R142</f>
        <v>17</v>
      </c>
      <c r="R142" s="15">
        <f t="shared" si="34"/>
        <v>1.087</v>
      </c>
      <c r="S142" s="14">
        <f>VALUE('fnd enro'!Q142)</f>
        <v>6</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11409.044953327</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19094.752889999996</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121496.26354528601</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20886.132957554</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5129.4694401359993</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11640.736619999998</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9227.2929899999999</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14801.505079999999</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22298.950969101003</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36566.860610000003</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35"/>
        <v>272551.01005540404</v>
      </c>
      <c r="AH142" s="326">
        <f t="shared" si="36"/>
        <v>428035073</v>
      </c>
      <c r="AI142" s="4" t="str">
        <f t="shared" si="37"/>
        <v>428</v>
      </c>
      <c r="AJ142" s="2" t="str">
        <f t="shared" si="38"/>
        <v>035</v>
      </c>
      <c r="AK142" s="2" t="str">
        <f t="shared" si="39"/>
        <v>073</v>
      </c>
      <c r="AL142" s="4">
        <f t="shared" si="40"/>
        <v>1</v>
      </c>
      <c r="AM142" s="4">
        <f t="shared" si="31"/>
        <v>17</v>
      </c>
      <c r="AN142" s="4">
        <f t="shared" si="41"/>
        <v>272551.01005540404</v>
      </c>
      <c r="AO142" s="4">
        <f t="shared" si="42"/>
        <v>16032</v>
      </c>
      <c r="AP142" s="4">
        <f t="shared" si="32"/>
        <v>0</v>
      </c>
      <c r="AQ142" s="4">
        <v>16032</v>
      </c>
      <c r="AS142" s="74"/>
      <c r="AT142" s="74"/>
      <c r="AX142" s="5">
        <f t="shared" si="43"/>
        <v>0</v>
      </c>
      <c r="AZ142" s="5">
        <f t="shared" si="44"/>
        <v>0</v>
      </c>
      <c r="BB142" s="5"/>
    </row>
    <row r="143" spans="1:54" s="4" customFormat="1">
      <c r="A143" s="326" t="str">
        <f t="shared" si="33"/>
        <v>428</v>
      </c>
      <c r="B143" s="2">
        <v>428035093</v>
      </c>
      <c r="C143" s="9" t="s">
        <v>1380</v>
      </c>
      <c r="D143" s="14">
        <f>'fnd enro'!D143</f>
        <v>0</v>
      </c>
      <c r="E143" s="14">
        <f>'fnd enro'!E143</f>
        <v>0</v>
      </c>
      <c r="F143" s="14">
        <f>'fnd enro'!F143</f>
        <v>1</v>
      </c>
      <c r="G143" s="14">
        <f>'fnd enro'!G143</f>
        <v>4</v>
      </c>
      <c r="H143" s="14">
        <f>'fnd enro'!H143</f>
        <v>1</v>
      </c>
      <c r="I143" s="14">
        <f>'fnd enro'!I143</f>
        <v>1</v>
      </c>
      <c r="J143" s="14">
        <f>'fnd enro'!J143</f>
        <v>0</v>
      </c>
      <c r="K143" s="15">
        <f>'fnd enro'!K143</f>
        <v>0.27510000000000001</v>
      </c>
      <c r="L143" s="14">
        <f>'fnd enro'!L143</f>
        <v>0</v>
      </c>
      <c r="M143" s="14">
        <f>'fnd enro'!M143</f>
        <v>1</v>
      </c>
      <c r="N143" s="14">
        <f>'fnd enro'!N143</f>
        <v>0</v>
      </c>
      <c r="O143" s="14">
        <f>'fnd enro'!O143</f>
        <v>0</v>
      </c>
      <c r="P143" s="14">
        <f>'fnd enro'!P143</f>
        <v>7</v>
      </c>
      <c r="Q143" s="14">
        <f>'fnd enro'!R143</f>
        <v>7</v>
      </c>
      <c r="R143" s="15">
        <f t="shared" si="34"/>
        <v>1.087</v>
      </c>
      <c r="S143" s="14">
        <f>VALUE('fnd enro'!Q143)</f>
        <v>11</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5265.495819017</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10191.125019999999</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70742.722245705998</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9609.6827219339993</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3154.5188800559999</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4598.95802</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4589.98794</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9630.1895399999994</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9398.7173825709997</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18684.517309999999</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35"/>
        <v>145865.91487928401</v>
      </c>
      <c r="AH143" s="326">
        <f t="shared" si="36"/>
        <v>428035093</v>
      </c>
      <c r="AI143" s="4" t="str">
        <f t="shared" si="37"/>
        <v>428</v>
      </c>
      <c r="AJ143" s="2" t="str">
        <f t="shared" si="38"/>
        <v>035</v>
      </c>
      <c r="AK143" s="2" t="str">
        <f t="shared" si="39"/>
        <v>093</v>
      </c>
      <c r="AL143" s="4">
        <f t="shared" si="40"/>
        <v>1</v>
      </c>
      <c r="AM143" s="4">
        <f t="shared" si="31"/>
        <v>7</v>
      </c>
      <c r="AN143" s="4">
        <f t="shared" si="41"/>
        <v>145865.91487928401</v>
      </c>
      <c r="AO143" s="4">
        <f t="shared" si="42"/>
        <v>20838</v>
      </c>
      <c r="AP143" s="4">
        <f t="shared" si="32"/>
        <v>0</v>
      </c>
      <c r="AQ143" s="4">
        <v>20838</v>
      </c>
      <c r="AS143" s="74"/>
      <c r="AT143" s="74"/>
      <c r="AX143" s="5">
        <f t="shared" si="43"/>
        <v>0</v>
      </c>
      <c r="AZ143" s="5">
        <f t="shared" si="44"/>
        <v>0</v>
      </c>
      <c r="BB143" s="5"/>
    </row>
    <row r="144" spans="1:54" s="4" customFormat="1">
      <c r="A144" s="326" t="str">
        <f t="shared" si="33"/>
        <v>428</v>
      </c>
      <c r="B144" s="2">
        <v>428035128</v>
      </c>
      <c r="C144" s="9" t="s">
        <v>1380</v>
      </c>
      <c r="D144" s="14">
        <f>'fnd enro'!D144</f>
        <v>0</v>
      </c>
      <c r="E144" s="14">
        <f>'fnd enro'!E144</f>
        <v>0</v>
      </c>
      <c r="F144" s="14">
        <f>'fnd enro'!F144</f>
        <v>0</v>
      </c>
      <c r="G144" s="14">
        <f>'fnd enro'!G144</f>
        <v>1</v>
      </c>
      <c r="H144" s="14">
        <f>'fnd enro'!H144</f>
        <v>0</v>
      </c>
      <c r="I144" s="14">
        <f>'fnd enro'!I144</f>
        <v>0</v>
      </c>
      <c r="J144" s="14">
        <f>'fnd enro'!J144</f>
        <v>0</v>
      </c>
      <c r="K144" s="15">
        <f>'fnd enro'!K144</f>
        <v>3.9300000000000002E-2</v>
      </c>
      <c r="L144" s="14">
        <f>'fnd enro'!L144</f>
        <v>0</v>
      </c>
      <c r="M144" s="14">
        <f>'fnd enro'!M144</f>
        <v>0</v>
      </c>
      <c r="N144" s="14">
        <f>'fnd enro'!N144</f>
        <v>0</v>
      </c>
      <c r="O144" s="14">
        <f>'fnd enro'!O144</f>
        <v>0</v>
      </c>
      <c r="P144" s="14">
        <f>'fnd enro'!P144</f>
        <v>0</v>
      </c>
      <c r="Q144" s="14">
        <f>'fnd enro'!R144</f>
        <v>1</v>
      </c>
      <c r="R144" s="15">
        <f t="shared" si="34"/>
        <v>1.087</v>
      </c>
      <c r="S144" s="14">
        <f>VALUE('fnd enro'!Q144)</f>
        <v>10</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619.95839843099986</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880.79609999999991</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4475.1170779579998</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1443.378304562</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180.88787000799999</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554.67686000000003</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411.48385000000002</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175.35484</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1269.248614653</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1782.8553299999999</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35"/>
        <v>11793.757245612001</v>
      </c>
      <c r="AH144" s="326">
        <f t="shared" si="36"/>
        <v>428035128</v>
      </c>
      <c r="AI144" s="4" t="str">
        <f t="shared" si="37"/>
        <v>428</v>
      </c>
      <c r="AJ144" s="2" t="str">
        <f t="shared" si="38"/>
        <v>035</v>
      </c>
      <c r="AK144" s="2" t="str">
        <f t="shared" si="39"/>
        <v>128</v>
      </c>
      <c r="AL144" s="4">
        <f t="shared" si="40"/>
        <v>1</v>
      </c>
      <c r="AM144" s="4">
        <f t="shared" si="31"/>
        <v>1</v>
      </c>
      <c r="AN144" s="4">
        <f t="shared" si="41"/>
        <v>11793.757245612001</v>
      </c>
      <c r="AO144" s="4">
        <f t="shared" si="42"/>
        <v>11794</v>
      </c>
      <c r="AP144" s="4">
        <f t="shared" si="32"/>
        <v>0</v>
      </c>
      <c r="AQ144" s="4">
        <v>11794</v>
      </c>
      <c r="AS144" s="74"/>
      <c r="AT144" s="74"/>
      <c r="AX144" s="5">
        <f t="shared" si="43"/>
        <v>0</v>
      </c>
      <c r="AZ144" s="5">
        <f t="shared" si="44"/>
        <v>0</v>
      </c>
      <c r="BB144" s="5"/>
    </row>
    <row r="145" spans="1:54" s="4" customFormat="1">
      <c r="A145" s="326" t="str">
        <f t="shared" si="33"/>
        <v>428</v>
      </c>
      <c r="B145" s="2">
        <v>428035133</v>
      </c>
      <c r="C145" s="9" t="s">
        <v>1380</v>
      </c>
      <c r="D145" s="14">
        <f>'fnd enro'!D145</f>
        <v>0</v>
      </c>
      <c r="E145" s="14">
        <f>'fnd enro'!E145</f>
        <v>0</v>
      </c>
      <c r="F145" s="14">
        <f>'fnd enro'!F145</f>
        <v>0</v>
      </c>
      <c r="G145" s="14">
        <f>'fnd enro'!G145</f>
        <v>0</v>
      </c>
      <c r="H145" s="14">
        <f>'fnd enro'!H145</f>
        <v>1</v>
      </c>
      <c r="I145" s="14">
        <f>'fnd enro'!I145</f>
        <v>1</v>
      </c>
      <c r="J145" s="14">
        <f>'fnd enro'!J145</f>
        <v>0</v>
      </c>
      <c r="K145" s="15">
        <f>'fnd enro'!K145</f>
        <v>7.8600000000000003E-2</v>
      </c>
      <c r="L145" s="14">
        <f>'fnd enro'!L145</f>
        <v>0</v>
      </c>
      <c r="M145" s="14">
        <f>'fnd enro'!M145</f>
        <v>0</v>
      </c>
      <c r="N145" s="14">
        <f>'fnd enro'!N145</f>
        <v>0</v>
      </c>
      <c r="O145" s="14">
        <f>'fnd enro'!O145</f>
        <v>0</v>
      </c>
      <c r="P145" s="14">
        <f>'fnd enro'!P145</f>
        <v>1</v>
      </c>
      <c r="Q145" s="14">
        <f>'fnd enro'!R145</f>
        <v>2</v>
      </c>
      <c r="R145" s="15">
        <f t="shared" si="34"/>
        <v>1.087</v>
      </c>
      <c r="S145" s="14">
        <f>VALUE('fnd enro'!Q145)</f>
        <v>9</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1338.5076968619999</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2228.71958</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14213.520765916001</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2181.4783991240001</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604.57893001600007</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1463.1937200000002</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1118.93606</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1906.4784299999999</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2690.2315593060002</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4307.68066</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35"/>
        <v>32053.325801223997</v>
      </c>
      <c r="AH145" s="326">
        <f t="shared" si="36"/>
        <v>428035133</v>
      </c>
      <c r="AI145" s="4" t="str">
        <f t="shared" si="37"/>
        <v>428</v>
      </c>
      <c r="AJ145" s="2" t="str">
        <f t="shared" si="38"/>
        <v>035</v>
      </c>
      <c r="AK145" s="2" t="str">
        <f t="shared" si="39"/>
        <v>133</v>
      </c>
      <c r="AL145" s="4">
        <f t="shared" si="40"/>
        <v>1</v>
      </c>
      <c r="AM145" s="4">
        <f t="shared" si="31"/>
        <v>2</v>
      </c>
      <c r="AN145" s="4">
        <f t="shared" si="41"/>
        <v>32053.325801223997</v>
      </c>
      <c r="AO145" s="4">
        <f t="shared" si="42"/>
        <v>16027</v>
      </c>
      <c r="AP145" s="4">
        <f t="shared" si="32"/>
        <v>0</v>
      </c>
      <c r="AQ145" s="4">
        <v>16027</v>
      </c>
      <c r="AS145" s="74"/>
      <c r="AT145" s="74"/>
      <c r="AX145" s="5">
        <f t="shared" si="43"/>
        <v>0</v>
      </c>
      <c r="AZ145" s="5">
        <f t="shared" si="44"/>
        <v>0</v>
      </c>
      <c r="BB145" s="5"/>
    </row>
    <row r="146" spans="1:54" s="4" customFormat="1">
      <c r="A146" s="326" t="str">
        <f t="shared" si="33"/>
        <v>428</v>
      </c>
      <c r="B146" s="2">
        <v>428035163</v>
      </c>
      <c r="C146" s="9" t="s">
        <v>1380</v>
      </c>
      <c r="D146" s="14">
        <f>'fnd enro'!D146</f>
        <v>0</v>
      </c>
      <c r="E146" s="14">
        <f>'fnd enro'!E146</f>
        <v>0</v>
      </c>
      <c r="F146" s="14">
        <f>'fnd enro'!F146</f>
        <v>2</v>
      </c>
      <c r="G146" s="14">
        <f>'fnd enro'!G146</f>
        <v>6</v>
      </c>
      <c r="H146" s="14">
        <f>'fnd enro'!H146</f>
        <v>2</v>
      </c>
      <c r="I146" s="14">
        <f>'fnd enro'!I146</f>
        <v>4</v>
      </c>
      <c r="J146" s="14">
        <f>'fnd enro'!J146</f>
        <v>0</v>
      </c>
      <c r="K146" s="15">
        <f>'fnd enro'!K146</f>
        <v>0.55020000000000002</v>
      </c>
      <c r="L146" s="14">
        <f>'fnd enro'!L146</f>
        <v>0</v>
      </c>
      <c r="M146" s="14">
        <f>'fnd enro'!M146</f>
        <v>0</v>
      </c>
      <c r="N146" s="14">
        <f>'fnd enro'!N146</f>
        <v>0</v>
      </c>
      <c r="O146" s="14">
        <f>'fnd enro'!O146</f>
        <v>0</v>
      </c>
      <c r="P146" s="14">
        <f>'fnd enro'!P146</f>
        <v>10</v>
      </c>
      <c r="Q146" s="14">
        <f>'fnd enro'!R146</f>
        <v>14</v>
      </c>
      <c r="R146" s="15">
        <f t="shared" si="34"/>
        <v>1.087</v>
      </c>
      <c r="S146" s="14">
        <f>VALUE('fnd enro'!Q146)</f>
        <v>11</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9829.4635780340013</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17780.059000000001</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119625.961451412</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17966.554463867997</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5172.405340112</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9419.9760399999996</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8295.0709200000001</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15693.366839999999</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18187.736465141999</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33207.714619999999</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35"/>
        <v>255178.30871856801</v>
      </c>
      <c r="AH146" s="326">
        <f t="shared" si="36"/>
        <v>428035163</v>
      </c>
      <c r="AI146" s="4" t="str">
        <f t="shared" si="37"/>
        <v>428</v>
      </c>
      <c r="AJ146" s="2" t="str">
        <f t="shared" si="38"/>
        <v>035</v>
      </c>
      <c r="AK146" s="2" t="str">
        <f t="shared" si="39"/>
        <v>163</v>
      </c>
      <c r="AL146" s="4">
        <f t="shared" si="40"/>
        <v>1</v>
      </c>
      <c r="AM146" s="4">
        <f t="shared" si="31"/>
        <v>14</v>
      </c>
      <c r="AN146" s="4">
        <f t="shared" si="41"/>
        <v>255178.30871856801</v>
      </c>
      <c r="AO146" s="4">
        <f t="shared" si="42"/>
        <v>18227</v>
      </c>
      <c r="AP146" s="4">
        <f t="shared" si="32"/>
        <v>0</v>
      </c>
      <c r="AQ146" s="4">
        <v>18227</v>
      </c>
      <c r="AS146" s="74"/>
      <c r="AT146" s="74"/>
      <c r="AX146" s="5">
        <f t="shared" si="43"/>
        <v>0</v>
      </c>
      <c r="AZ146" s="5">
        <f t="shared" si="44"/>
        <v>0</v>
      </c>
      <c r="BB146" s="5"/>
    </row>
    <row r="147" spans="1:54" s="4" customFormat="1">
      <c r="A147" s="326" t="str">
        <f t="shared" si="33"/>
        <v>428</v>
      </c>
      <c r="B147" s="2">
        <v>428035165</v>
      </c>
      <c r="C147" s="9" t="s">
        <v>1380</v>
      </c>
      <c r="D147" s="14">
        <f>'fnd enro'!D147</f>
        <v>0</v>
      </c>
      <c r="E147" s="14">
        <f>'fnd enro'!E147</f>
        <v>0</v>
      </c>
      <c r="F147" s="14">
        <f>'fnd enro'!F147</f>
        <v>0</v>
      </c>
      <c r="G147" s="14">
        <f>'fnd enro'!G147</f>
        <v>3</v>
      </c>
      <c r="H147" s="14">
        <f>'fnd enro'!H147</f>
        <v>5</v>
      </c>
      <c r="I147" s="14">
        <f>'fnd enro'!I147</f>
        <v>0</v>
      </c>
      <c r="J147" s="14">
        <f>'fnd enro'!J147</f>
        <v>0</v>
      </c>
      <c r="K147" s="15">
        <f>'fnd enro'!K147</f>
        <v>0.31440000000000001</v>
      </c>
      <c r="L147" s="14">
        <f>'fnd enro'!L147</f>
        <v>0</v>
      </c>
      <c r="M147" s="14">
        <f>'fnd enro'!M147</f>
        <v>0</v>
      </c>
      <c r="N147" s="14">
        <f>'fnd enro'!N147</f>
        <v>0</v>
      </c>
      <c r="O147" s="14">
        <f>'fnd enro'!O147</f>
        <v>0</v>
      </c>
      <c r="P147" s="14">
        <f>'fnd enro'!P147</f>
        <v>8</v>
      </c>
      <c r="Q147" s="14">
        <f>'fnd enro'!R147</f>
        <v>8</v>
      </c>
      <c r="R147" s="15">
        <f t="shared" si="34"/>
        <v>1.087</v>
      </c>
      <c r="S147" s="14">
        <f>VALUE('fnd enro'!Q147)</f>
        <v>10</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5800.3964674479985</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11030.0064</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72265.753853664006</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10096.098836495999</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3400.7680600639997</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4703.4948800000002</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5028.7228799999993</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10140.796919999999</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10625.692567224001</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20924.962639999998</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35"/>
        <v>154016.69350489601</v>
      </c>
      <c r="AH147" s="326">
        <f t="shared" si="36"/>
        <v>428035165</v>
      </c>
      <c r="AI147" s="4" t="str">
        <f t="shared" si="37"/>
        <v>428</v>
      </c>
      <c r="AJ147" s="2" t="str">
        <f t="shared" si="38"/>
        <v>035</v>
      </c>
      <c r="AK147" s="2" t="str">
        <f t="shared" si="39"/>
        <v>165</v>
      </c>
      <c r="AL147" s="4">
        <f t="shared" si="40"/>
        <v>1</v>
      </c>
      <c r="AM147" s="4">
        <f t="shared" si="31"/>
        <v>8</v>
      </c>
      <c r="AN147" s="4">
        <f t="shared" si="41"/>
        <v>154016.69350489601</v>
      </c>
      <c r="AO147" s="4">
        <f t="shared" si="42"/>
        <v>19252</v>
      </c>
      <c r="AP147" s="4">
        <f t="shared" si="32"/>
        <v>0</v>
      </c>
      <c r="AQ147" s="4">
        <v>19252</v>
      </c>
      <c r="AS147" s="74"/>
      <c r="AT147" s="74"/>
      <c r="AX147" s="5">
        <f t="shared" si="43"/>
        <v>0</v>
      </c>
      <c r="AZ147" s="5">
        <f t="shared" si="44"/>
        <v>0</v>
      </c>
      <c r="BB147" s="5"/>
    </row>
    <row r="148" spans="1:54" s="4" customFormat="1">
      <c r="A148" s="326" t="str">
        <f t="shared" si="33"/>
        <v>428</v>
      </c>
      <c r="B148" s="2">
        <v>428035220</v>
      </c>
      <c r="C148" s="9" t="s">
        <v>1380</v>
      </c>
      <c r="D148" s="14">
        <f>'fnd enro'!D148</f>
        <v>0</v>
      </c>
      <c r="E148" s="14">
        <f>'fnd enro'!E148</f>
        <v>0</v>
      </c>
      <c r="F148" s="14">
        <f>'fnd enro'!F148</f>
        <v>0</v>
      </c>
      <c r="G148" s="14">
        <f>'fnd enro'!G148</f>
        <v>2</v>
      </c>
      <c r="H148" s="14">
        <f>'fnd enro'!H148</f>
        <v>4</v>
      </c>
      <c r="I148" s="14">
        <f>'fnd enro'!I148</f>
        <v>3</v>
      </c>
      <c r="J148" s="14">
        <f>'fnd enro'!J148</f>
        <v>0</v>
      </c>
      <c r="K148" s="15">
        <f>'fnd enro'!K148</f>
        <v>0.35370000000000001</v>
      </c>
      <c r="L148" s="14">
        <f>'fnd enro'!L148</f>
        <v>0</v>
      </c>
      <c r="M148" s="14">
        <f>'fnd enro'!M148</f>
        <v>2</v>
      </c>
      <c r="N148" s="14">
        <f>'fnd enro'!N148</f>
        <v>0</v>
      </c>
      <c r="O148" s="14">
        <f>'fnd enro'!O148</f>
        <v>0</v>
      </c>
      <c r="P148" s="14">
        <f>'fnd enro'!P148</f>
        <v>7</v>
      </c>
      <c r="Q148" s="14">
        <f>'fnd enro'!R148</f>
        <v>9</v>
      </c>
      <c r="R148" s="15">
        <f t="shared" si="34"/>
        <v>1.087</v>
      </c>
      <c r="S148" s="14">
        <f>VALUE('fnd enro'!Q148)</f>
        <v>8</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6465.7697258790004</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11403.89092</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74673.483891621989</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11007.010191058</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3273.2740300720002</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6441.7717399999992</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5458.1096200000002</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9811.7076699999998</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12697.266751877001</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21564.24797</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35"/>
        <v>162796.532510508</v>
      </c>
      <c r="AH148" s="326">
        <f t="shared" si="36"/>
        <v>428035220</v>
      </c>
      <c r="AI148" s="4" t="str">
        <f t="shared" si="37"/>
        <v>428</v>
      </c>
      <c r="AJ148" s="2" t="str">
        <f t="shared" si="38"/>
        <v>035</v>
      </c>
      <c r="AK148" s="2" t="str">
        <f t="shared" si="39"/>
        <v>220</v>
      </c>
      <c r="AL148" s="4">
        <f t="shared" si="40"/>
        <v>1</v>
      </c>
      <c r="AM148" s="4">
        <f t="shared" si="31"/>
        <v>9</v>
      </c>
      <c r="AN148" s="4">
        <f t="shared" si="41"/>
        <v>162796.532510508</v>
      </c>
      <c r="AO148" s="4">
        <f t="shared" si="42"/>
        <v>18089</v>
      </c>
      <c r="AP148" s="4">
        <f t="shared" si="32"/>
        <v>0</v>
      </c>
      <c r="AQ148" s="4">
        <v>18089</v>
      </c>
      <c r="AS148" s="74"/>
      <c r="AT148" s="74"/>
      <c r="AX148" s="5">
        <f t="shared" si="43"/>
        <v>0</v>
      </c>
      <c r="AZ148" s="5">
        <f t="shared" si="44"/>
        <v>0</v>
      </c>
      <c r="BB148" s="5"/>
    </row>
    <row r="149" spans="1:54" s="4" customFormat="1">
      <c r="A149" s="326" t="str">
        <f t="shared" si="33"/>
        <v>428</v>
      </c>
      <c r="B149" s="2">
        <v>428035243</v>
      </c>
      <c r="C149" s="9" t="s">
        <v>1380</v>
      </c>
      <c r="D149" s="14">
        <f>'fnd enro'!D149</f>
        <v>0</v>
      </c>
      <c r="E149" s="14">
        <f>'fnd enro'!E149</f>
        <v>0</v>
      </c>
      <c r="F149" s="14">
        <f>'fnd enro'!F149</f>
        <v>1</v>
      </c>
      <c r="G149" s="14">
        <f>'fnd enro'!G149</f>
        <v>1</v>
      </c>
      <c r="H149" s="14">
        <f>'fnd enro'!H149</f>
        <v>0</v>
      </c>
      <c r="I149" s="14">
        <f>'fnd enro'!I149</f>
        <v>1</v>
      </c>
      <c r="J149" s="14">
        <f>'fnd enro'!J149</f>
        <v>0</v>
      </c>
      <c r="K149" s="15">
        <f>'fnd enro'!K149</f>
        <v>0.1179</v>
      </c>
      <c r="L149" s="14">
        <f>'fnd enro'!L149</f>
        <v>0</v>
      </c>
      <c r="M149" s="14">
        <f>'fnd enro'!M149</f>
        <v>0</v>
      </c>
      <c r="N149" s="14">
        <f>'fnd enro'!N149</f>
        <v>0</v>
      </c>
      <c r="O149" s="14">
        <f>'fnd enro'!O149</f>
        <v>0</v>
      </c>
      <c r="P149" s="14">
        <f>'fnd enro'!P149</f>
        <v>3</v>
      </c>
      <c r="Q149" s="14">
        <f>'fnd enro'!R149</f>
        <v>3</v>
      </c>
      <c r="R149" s="15">
        <f t="shared" si="34"/>
        <v>1.087</v>
      </c>
      <c r="S149" s="14">
        <f>VALUE('fnd enro'!Q149)</f>
        <v>9</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2155.6478952929997</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4043.7704399999998</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28293.456803874004</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3915.0422236859999</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1214.4839600240002</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2080.2505799999999</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1867.2812099999999</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3831.3162899999998</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3865.1394439589994</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7416.1159900000002</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35"/>
        <v>58682.504836836008</v>
      </c>
      <c r="AH149" s="326">
        <f t="shared" si="36"/>
        <v>428035243</v>
      </c>
      <c r="AI149" s="4" t="str">
        <f t="shared" si="37"/>
        <v>428</v>
      </c>
      <c r="AJ149" s="2" t="str">
        <f t="shared" si="38"/>
        <v>035</v>
      </c>
      <c r="AK149" s="2" t="str">
        <f t="shared" si="39"/>
        <v>243</v>
      </c>
      <c r="AL149" s="4">
        <f t="shared" si="40"/>
        <v>1</v>
      </c>
      <c r="AM149" s="4">
        <f t="shared" si="31"/>
        <v>3</v>
      </c>
      <c r="AN149" s="4">
        <f t="shared" si="41"/>
        <v>58682.504836836008</v>
      </c>
      <c r="AO149" s="4">
        <f t="shared" si="42"/>
        <v>19561</v>
      </c>
      <c r="AP149" s="4">
        <f t="shared" si="32"/>
        <v>0</v>
      </c>
      <c r="AQ149" s="4">
        <v>19561</v>
      </c>
      <c r="AS149" s="74"/>
      <c r="AT149" s="74"/>
      <c r="AX149" s="5">
        <f t="shared" si="43"/>
        <v>0</v>
      </c>
      <c r="AZ149" s="5">
        <f t="shared" si="44"/>
        <v>0</v>
      </c>
      <c r="BB149" s="5"/>
    </row>
    <row r="150" spans="1:54" s="4" customFormat="1">
      <c r="A150" s="326" t="str">
        <f t="shared" si="33"/>
        <v>428</v>
      </c>
      <c r="B150" s="2">
        <v>428035244</v>
      </c>
      <c r="C150" s="9" t="s">
        <v>1380</v>
      </c>
      <c r="D150" s="14">
        <f>'fnd enro'!D150</f>
        <v>0</v>
      </c>
      <c r="E150" s="14">
        <f>'fnd enro'!E150</f>
        <v>0</v>
      </c>
      <c r="F150" s="14">
        <f>'fnd enro'!F150</f>
        <v>0</v>
      </c>
      <c r="G150" s="14">
        <f>'fnd enro'!G150</f>
        <v>7</v>
      </c>
      <c r="H150" s="14">
        <f>'fnd enro'!H150</f>
        <v>7</v>
      </c>
      <c r="I150" s="14">
        <f>'fnd enro'!I150</f>
        <v>10</v>
      </c>
      <c r="J150" s="14">
        <f>'fnd enro'!J150</f>
        <v>0</v>
      </c>
      <c r="K150" s="15">
        <f>'fnd enro'!K150</f>
        <v>0.94320000000000004</v>
      </c>
      <c r="L150" s="14">
        <f>'fnd enro'!L150</f>
        <v>0</v>
      </c>
      <c r="M150" s="14">
        <f>'fnd enro'!M150</f>
        <v>1</v>
      </c>
      <c r="N150" s="14">
        <f>'fnd enro'!N150</f>
        <v>0</v>
      </c>
      <c r="O150" s="14">
        <f>'fnd enro'!O150</f>
        <v>0</v>
      </c>
      <c r="P150" s="14">
        <f>'fnd enro'!P150</f>
        <v>7</v>
      </c>
      <c r="Q150" s="14">
        <f>'fnd enro'!R150</f>
        <v>24</v>
      </c>
      <c r="R150" s="15">
        <f t="shared" si="34"/>
        <v>1.087</v>
      </c>
      <c r="S150" s="14">
        <f>VALUE('fnd enro'!Q150)</f>
        <v>10</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15735.394512343997</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24836.1021</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151394.852090992</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28670.166569488003</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6227.9821701919991</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16910.404640000001</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12359.896549999998</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17027.757170000001</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32058.530611671998</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48383.617920000004</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35"/>
        <v>353604.70433468797</v>
      </c>
      <c r="AH150" s="326">
        <f t="shared" si="36"/>
        <v>428035244</v>
      </c>
      <c r="AI150" s="4" t="str">
        <f t="shared" si="37"/>
        <v>428</v>
      </c>
      <c r="AJ150" s="2" t="str">
        <f t="shared" si="38"/>
        <v>035</v>
      </c>
      <c r="AK150" s="2" t="str">
        <f t="shared" si="39"/>
        <v>244</v>
      </c>
      <c r="AL150" s="4">
        <f t="shared" si="40"/>
        <v>1</v>
      </c>
      <c r="AM150" s="4">
        <f t="shared" ref="AM150:AM213" si="45">enro</f>
        <v>24</v>
      </c>
      <c r="AN150" s="4">
        <f t="shared" si="41"/>
        <v>353604.70433468797</v>
      </c>
      <c r="AO150" s="4">
        <f t="shared" si="42"/>
        <v>14734</v>
      </c>
      <c r="AP150" s="4">
        <f t="shared" si="32"/>
        <v>0</v>
      </c>
      <c r="AQ150" s="4">
        <v>14734</v>
      </c>
      <c r="AS150" s="74"/>
      <c r="AT150" s="74"/>
      <c r="AX150" s="5">
        <f t="shared" si="43"/>
        <v>0</v>
      </c>
      <c r="AZ150" s="5">
        <f t="shared" si="44"/>
        <v>0</v>
      </c>
      <c r="BB150" s="5"/>
    </row>
    <row r="151" spans="1:54" s="4" customFormat="1">
      <c r="A151" s="326" t="str">
        <f t="shared" si="33"/>
        <v>428</v>
      </c>
      <c r="B151" s="2">
        <v>428035248</v>
      </c>
      <c r="C151" s="9" t="s">
        <v>1380</v>
      </c>
      <c r="D151" s="14">
        <f>'fnd enro'!D151</f>
        <v>0</v>
      </c>
      <c r="E151" s="14">
        <f>'fnd enro'!E151</f>
        <v>0</v>
      </c>
      <c r="F151" s="14">
        <f>'fnd enro'!F151</f>
        <v>1</v>
      </c>
      <c r="G151" s="14">
        <f>'fnd enro'!G151</f>
        <v>10</v>
      </c>
      <c r="H151" s="14">
        <f>'fnd enro'!H151</f>
        <v>5</v>
      </c>
      <c r="I151" s="14">
        <f>'fnd enro'!I151</f>
        <v>5</v>
      </c>
      <c r="J151" s="14">
        <f>'fnd enro'!J151</f>
        <v>0</v>
      </c>
      <c r="K151" s="15">
        <f>'fnd enro'!K151</f>
        <v>0.82530000000000003</v>
      </c>
      <c r="L151" s="14">
        <f>'fnd enro'!L151</f>
        <v>0</v>
      </c>
      <c r="M151" s="14">
        <f>'fnd enro'!M151</f>
        <v>5</v>
      </c>
      <c r="N151" s="14">
        <f>'fnd enro'!N151</f>
        <v>0</v>
      </c>
      <c r="O151" s="14">
        <f>'fnd enro'!O151</f>
        <v>0</v>
      </c>
      <c r="P151" s="14">
        <f>'fnd enro'!P151</f>
        <v>12</v>
      </c>
      <c r="Q151" s="14">
        <f>'fnd enro'!R151</f>
        <v>21</v>
      </c>
      <c r="R151" s="15">
        <f t="shared" si="34"/>
        <v>1.087</v>
      </c>
      <c r="S151" s="14">
        <f>VALUE('fnd enro'!Q151)</f>
        <v>11</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15002.955717051</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26091.978419999999</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168719.86125711797</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27841.117345802006</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7305.0137801679994</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14392.344059999999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12235.217650000001</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20187.198760000003</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29224.106307712998</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49218.361929999999</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35"/>
        <v>370218.155227852</v>
      </c>
      <c r="AH151" s="326">
        <f t="shared" si="36"/>
        <v>428035248</v>
      </c>
      <c r="AI151" s="4" t="str">
        <f t="shared" si="37"/>
        <v>428</v>
      </c>
      <c r="AJ151" s="2" t="str">
        <f t="shared" si="38"/>
        <v>035</v>
      </c>
      <c r="AK151" s="2" t="str">
        <f t="shared" si="39"/>
        <v>248</v>
      </c>
      <c r="AL151" s="4">
        <f t="shared" si="40"/>
        <v>1</v>
      </c>
      <c r="AM151" s="4">
        <f t="shared" si="45"/>
        <v>21</v>
      </c>
      <c r="AN151" s="4">
        <f t="shared" si="41"/>
        <v>370218.155227852</v>
      </c>
      <c r="AO151" s="4">
        <f t="shared" si="42"/>
        <v>17629</v>
      </c>
      <c r="AP151" s="4">
        <f t="shared" si="32"/>
        <v>0</v>
      </c>
      <c r="AQ151" s="4">
        <v>17629</v>
      </c>
      <c r="AS151" s="74"/>
      <c r="AT151" s="74"/>
      <c r="AX151" s="5">
        <f t="shared" si="43"/>
        <v>0</v>
      </c>
      <c r="AZ151" s="5">
        <f t="shared" si="44"/>
        <v>0</v>
      </c>
      <c r="BB151" s="5"/>
    </row>
    <row r="152" spans="1:54" s="4" customFormat="1">
      <c r="A152" s="326" t="str">
        <f t="shared" si="33"/>
        <v>428</v>
      </c>
      <c r="B152" s="2">
        <v>428035258</v>
      </c>
      <c r="C152" s="9" t="s">
        <v>1380</v>
      </c>
      <c r="D152" s="14">
        <f>'fnd enro'!D152</f>
        <v>0</v>
      </c>
      <c r="E152" s="14">
        <f>'fnd enro'!E152</f>
        <v>0</v>
      </c>
      <c r="F152" s="14">
        <f>'fnd enro'!F152</f>
        <v>0</v>
      </c>
      <c r="G152" s="14">
        <f>'fnd enro'!G152</f>
        <v>1</v>
      </c>
      <c r="H152" s="14">
        <f>'fnd enro'!H152</f>
        <v>0</v>
      </c>
      <c r="I152" s="14">
        <f>'fnd enro'!I152</f>
        <v>1</v>
      </c>
      <c r="J152" s="14">
        <f>'fnd enro'!J152</f>
        <v>0</v>
      </c>
      <c r="K152" s="15">
        <f>'fnd enro'!K152</f>
        <v>7.8600000000000003E-2</v>
      </c>
      <c r="L152" s="14">
        <f>'fnd enro'!L152</f>
        <v>0</v>
      </c>
      <c r="M152" s="14">
        <f>'fnd enro'!M152</f>
        <v>0</v>
      </c>
      <c r="N152" s="14">
        <f>'fnd enro'!N152</f>
        <v>0</v>
      </c>
      <c r="O152" s="14">
        <f>'fnd enro'!O152</f>
        <v>0</v>
      </c>
      <c r="P152" s="14">
        <f>'fnd enro'!P152</f>
        <v>2</v>
      </c>
      <c r="Q152" s="14">
        <f>'fnd enro'!R152</f>
        <v>2</v>
      </c>
      <c r="R152" s="15">
        <f t="shared" si="34"/>
        <v>1.087</v>
      </c>
      <c r="S152" s="14">
        <f>VALUE('fnd enro'!Q152)</f>
        <v>10</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1450.0991168619996</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2757.5016000000001</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19860.040095916003</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2471.6639191240001</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841.58841001600001</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1498.5237200000001</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1295.5192100000002</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2881.5065599999998</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2595.8908293060003</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5010.6606599999996</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35"/>
        <v>40662.994121224001</v>
      </c>
      <c r="AH152" s="326">
        <f t="shared" si="36"/>
        <v>428035258</v>
      </c>
      <c r="AI152" s="4" t="str">
        <f t="shared" si="37"/>
        <v>428</v>
      </c>
      <c r="AJ152" s="2" t="str">
        <f t="shared" si="38"/>
        <v>035</v>
      </c>
      <c r="AK152" s="2" t="str">
        <f t="shared" si="39"/>
        <v>258</v>
      </c>
      <c r="AL152" s="4">
        <f t="shared" si="40"/>
        <v>1</v>
      </c>
      <c r="AM152" s="4">
        <f t="shared" si="45"/>
        <v>2</v>
      </c>
      <c r="AN152" s="4">
        <f t="shared" si="41"/>
        <v>40662.994121224001</v>
      </c>
      <c r="AO152" s="4">
        <f t="shared" si="42"/>
        <v>20331</v>
      </c>
      <c r="AP152" s="4">
        <f t="shared" si="32"/>
        <v>0</v>
      </c>
      <c r="AQ152" s="4">
        <v>20331</v>
      </c>
      <c r="AS152" s="74"/>
      <c r="AT152" s="74"/>
      <c r="AX152" s="5">
        <f t="shared" si="43"/>
        <v>0</v>
      </c>
      <c r="AZ152" s="5">
        <f t="shared" si="44"/>
        <v>0</v>
      </c>
      <c r="BB152" s="5"/>
    </row>
    <row r="153" spans="1:54" s="4" customFormat="1">
      <c r="A153" s="326" t="str">
        <f t="shared" si="33"/>
        <v>428</v>
      </c>
      <c r="B153" s="2">
        <v>428035262</v>
      </c>
      <c r="C153" s="9" t="s">
        <v>1380</v>
      </c>
      <c r="D153" s="14">
        <f>'fnd enro'!D153</f>
        <v>0</v>
      </c>
      <c r="E153" s="14">
        <f>'fnd enro'!E153</f>
        <v>0</v>
      </c>
      <c r="F153" s="14">
        <f>'fnd enro'!F153</f>
        <v>0</v>
      </c>
      <c r="G153" s="14">
        <f>'fnd enro'!G153</f>
        <v>1</v>
      </c>
      <c r="H153" s="14">
        <f>'fnd enro'!H153</f>
        <v>1</v>
      </c>
      <c r="I153" s="14">
        <f>'fnd enro'!I153</f>
        <v>1</v>
      </c>
      <c r="J153" s="14">
        <f>'fnd enro'!J153</f>
        <v>0</v>
      </c>
      <c r="K153" s="15">
        <f>'fnd enro'!K153</f>
        <v>0.1179</v>
      </c>
      <c r="L153" s="14">
        <f>'fnd enro'!L153</f>
        <v>0</v>
      </c>
      <c r="M153" s="14">
        <f>'fnd enro'!M153</f>
        <v>0</v>
      </c>
      <c r="N153" s="14">
        <f>'fnd enro'!N153</f>
        <v>0</v>
      </c>
      <c r="O153" s="14">
        <f>'fnd enro'!O153</f>
        <v>0</v>
      </c>
      <c r="P153" s="14">
        <f>'fnd enro'!P153</f>
        <v>3</v>
      </c>
      <c r="Q153" s="14">
        <f>'fnd enro'!R153</f>
        <v>3</v>
      </c>
      <c r="R153" s="15">
        <f t="shared" si="34"/>
        <v>1.087</v>
      </c>
      <c r="S153" s="14">
        <f>VALUE('fnd enro'!Q153)</f>
        <v>9</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2155.6478952929997</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4043.7704399999998</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27808.785243873997</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3624.8567036859999</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1227.919280024</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2080.2505799999999</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1899.71729</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4000.8448100000001</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3959.4801739589998</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7525.1359899999998</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35"/>
        <v>58326.408406835995</v>
      </c>
      <c r="AH153" s="326">
        <f t="shared" si="36"/>
        <v>428035262</v>
      </c>
      <c r="AI153" s="4" t="str">
        <f t="shared" si="37"/>
        <v>428</v>
      </c>
      <c r="AJ153" s="2" t="str">
        <f t="shared" si="38"/>
        <v>035</v>
      </c>
      <c r="AK153" s="2" t="str">
        <f t="shared" si="39"/>
        <v>262</v>
      </c>
      <c r="AL153" s="4">
        <f t="shared" si="40"/>
        <v>1</v>
      </c>
      <c r="AM153" s="4">
        <f t="shared" si="45"/>
        <v>3</v>
      </c>
      <c r="AN153" s="4">
        <f t="shared" si="41"/>
        <v>58326.408406835995</v>
      </c>
      <c r="AO153" s="4">
        <f t="shared" si="42"/>
        <v>19442</v>
      </c>
      <c r="AP153" s="4">
        <f t="shared" si="32"/>
        <v>0</v>
      </c>
      <c r="AQ153" s="4">
        <v>19442</v>
      </c>
      <c r="AS153" s="74"/>
      <c r="AT153" s="74"/>
      <c r="AX153" s="5">
        <f t="shared" si="43"/>
        <v>0</v>
      </c>
      <c r="AZ153" s="5">
        <f t="shared" si="44"/>
        <v>0</v>
      </c>
      <c r="BB153" s="5"/>
    </row>
    <row r="154" spans="1:54" s="4" customFormat="1">
      <c r="A154" s="326" t="str">
        <f t="shared" si="33"/>
        <v>428</v>
      </c>
      <c r="B154" s="2">
        <v>428035285</v>
      </c>
      <c r="C154" s="9" t="s">
        <v>1380</v>
      </c>
      <c r="D154" s="14">
        <f>'fnd enro'!D154</f>
        <v>0</v>
      </c>
      <c r="E154" s="14">
        <f>'fnd enro'!E154</f>
        <v>0</v>
      </c>
      <c r="F154" s="14">
        <f>'fnd enro'!F154</f>
        <v>0</v>
      </c>
      <c r="G154" s="14">
        <f>'fnd enro'!G154</f>
        <v>0</v>
      </c>
      <c r="H154" s="14">
        <f>'fnd enro'!H154</f>
        <v>1</v>
      </c>
      <c r="I154" s="14">
        <f>'fnd enro'!I154</f>
        <v>1</v>
      </c>
      <c r="J154" s="14">
        <f>'fnd enro'!J154</f>
        <v>0</v>
      </c>
      <c r="K154" s="15">
        <f>'fnd enro'!K154</f>
        <v>7.8600000000000003E-2</v>
      </c>
      <c r="L154" s="14">
        <f>'fnd enro'!L154</f>
        <v>0</v>
      </c>
      <c r="M154" s="14">
        <f>'fnd enro'!M154</f>
        <v>0</v>
      </c>
      <c r="N154" s="14">
        <f>'fnd enro'!N154</f>
        <v>0</v>
      </c>
      <c r="O154" s="14">
        <f>'fnd enro'!O154</f>
        <v>0</v>
      </c>
      <c r="P154" s="14">
        <f>'fnd enro'!P154</f>
        <v>0</v>
      </c>
      <c r="Q154" s="14">
        <f>'fnd enro'!R154</f>
        <v>2</v>
      </c>
      <c r="R154" s="15">
        <f t="shared" si="34"/>
        <v>1.087</v>
      </c>
      <c r="S154" s="14">
        <f>VALUE('fnd enro'!Q154)</f>
        <v>9</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1239.9167968619997</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1761.5921999999998</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9653.4470659159997</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2181.4783991240001</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383.352690016</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1432.0037200000002</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934.28737000000001</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946.97265999999991</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2690.2315593060002</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3590.3806599999998</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35"/>
        <v>24813.663121223995</v>
      </c>
      <c r="AH154" s="326">
        <f t="shared" si="36"/>
        <v>428035285</v>
      </c>
      <c r="AI154" s="4" t="str">
        <f t="shared" si="37"/>
        <v>428</v>
      </c>
      <c r="AJ154" s="2" t="str">
        <f t="shared" si="38"/>
        <v>035</v>
      </c>
      <c r="AK154" s="2" t="str">
        <f t="shared" si="39"/>
        <v>285</v>
      </c>
      <c r="AL154" s="4">
        <f t="shared" si="40"/>
        <v>1</v>
      </c>
      <c r="AM154" s="4">
        <f t="shared" si="45"/>
        <v>2</v>
      </c>
      <c r="AN154" s="4">
        <f t="shared" si="41"/>
        <v>24813.663121223995</v>
      </c>
      <c r="AO154" s="4">
        <f t="shared" si="42"/>
        <v>12407</v>
      </c>
      <c r="AP154" s="4">
        <f t="shared" si="32"/>
        <v>0</v>
      </c>
      <c r="AQ154" s="4">
        <v>12407</v>
      </c>
      <c r="AS154" s="74"/>
      <c r="AT154" s="74"/>
      <c r="AX154" s="5">
        <f t="shared" si="43"/>
        <v>0</v>
      </c>
      <c r="AZ154" s="5">
        <f t="shared" si="44"/>
        <v>0</v>
      </c>
      <c r="BB154" s="5"/>
    </row>
    <row r="155" spans="1:54" s="4" customFormat="1">
      <c r="A155" s="326" t="str">
        <f t="shared" si="33"/>
        <v>428</v>
      </c>
      <c r="B155" s="2">
        <v>428035293</v>
      </c>
      <c r="C155" s="9" t="s">
        <v>1380</v>
      </c>
      <c r="D155" s="14">
        <f>'fnd enro'!D155</f>
        <v>0</v>
      </c>
      <c r="E155" s="14">
        <f>'fnd enro'!E155</f>
        <v>0</v>
      </c>
      <c r="F155" s="14">
        <f>'fnd enro'!F155</f>
        <v>0</v>
      </c>
      <c r="G155" s="14">
        <f>'fnd enro'!G155</f>
        <v>0</v>
      </c>
      <c r="H155" s="14">
        <f>'fnd enro'!H155</f>
        <v>1</v>
      </c>
      <c r="I155" s="14">
        <f>'fnd enro'!I155</f>
        <v>1</v>
      </c>
      <c r="J155" s="14">
        <f>'fnd enro'!J155</f>
        <v>0</v>
      </c>
      <c r="K155" s="15">
        <f>'fnd enro'!K155</f>
        <v>7.8600000000000003E-2</v>
      </c>
      <c r="L155" s="14">
        <f>'fnd enro'!L155</f>
        <v>0</v>
      </c>
      <c r="M155" s="14">
        <f>'fnd enro'!M155</f>
        <v>0</v>
      </c>
      <c r="N155" s="14">
        <f>'fnd enro'!N155</f>
        <v>0</v>
      </c>
      <c r="O155" s="14">
        <f>'fnd enro'!O155</f>
        <v>0</v>
      </c>
      <c r="P155" s="14">
        <f>'fnd enro'!P155</f>
        <v>2</v>
      </c>
      <c r="Q155" s="14">
        <f>'fnd enro'!R155</f>
        <v>2</v>
      </c>
      <c r="R155" s="15">
        <f t="shared" si="34"/>
        <v>1.087</v>
      </c>
      <c r="S155" s="14">
        <f>VALUE('fnd enro'!Q155)</f>
        <v>10</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1450.0991168619996</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2757.5016000000001</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19375.422885915999</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2181.4783991240001</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855.00199001599992</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1498.5237200000001</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1327.9552900000001</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2992.5979599999996</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2690.2315593060002</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5119.6606599999996</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35"/>
        <v>40248.473181223999</v>
      </c>
      <c r="AH155" s="326">
        <f t="shared" si="36"/>
        <v>428035293</v>
      </c>
      <c r="AI155" s="4" t="str">
        <f t="shared" si="37"/>
        <v>428</v>
      </c>
      <c r="AJ155" s="2" t="str">
        <f t="shared" si="38"/>
        <v>035</v>
      </c>
      <c r="AK155" s="2" t="str">
        <f t="shared" si="39"/>
        <v>293</v>
      </c>
      <c r="AL155" s="4">
        <f t="shared" si="40"/>
        <v>1</v>
      </c>
      <c r="AM155" s="4">
        <f t="shared" si="45"/>
        <v>2</v>
      </c>
      <c r="AN155" s="4">
        <f t="shared" si="41"/>
        <v>40248.473181223999</v>
      </c>
      <c r="AO155" s="4">
        <f t="shared" si="42"/>
        <v>20124</v>
      </c>
      <c r="AP155" s="4">
        <f t="shared" si="32"/>
        <v>0</v>
      </c>
      <c r="AQ155" s="4">
        <v>20124</v>
      </c>
      <c r="AS155" s="74"/>
      <c r="AT155" s="74"/>
      <c r="AX155" s="5">
        <f t="shared" si="43"/>
        <v>0</v>
      </c>
      <c r="AZ155" s="5">
        <f t="shared" si="44"/>
        <v>0</v>
      </c>
      <c r="BB155" s="5"/>
    </row>
    <row r="156" spans="1:54" s="4" customFormat="1">
      <c r="A156" s="326" t="str">
        <f t="shared" si="33"/>
        <v>428</v>
      </c>
      <c r="B156" s="2">
        <v>428035314</v>
      </c>
      <c r="C156" s="9" t="s">
        <v>1380</v>
      </c>
      <c r="D156" s="14">
        <f>'fnd enro'!D156</f>
        <v>0</v>
      </c>
      <c r="E156" s="14">
        <f>'fnd enro'!E156</f>
        <v>0</v>
      </c>
      <c r="F156" s="14">
        <f>'fnd enro'!F156</f>
        <v>0</v>
      </c>
      <c r="G156" s="14">
        <f>'fnd enro'!G156</f>
        <v>2</v>
      </c>
      <c r="H156" s="14">
        <f>'fnd enro'!H156</f>
        <v>0</v>
      </c>
      <c r="I156" s="14">
        <f>'fnd enro'!I156</f>
        <v>0</v>
      </c>
      <c r="J156" s="14">
        <f>'fnd enro'!J156</f>
        <v>0</v>
      </c>
      <c r="K156" s="15">
        <f>'fnd enro'!K156</f>
        <v>7.8600000000000003E-2</v>
      </c>
      <c r="L156" s="14">
        <f>'fnd enro'!L156</f>
        <v>0</v>
      </c>
      <c r="M156" s="14">
        <f>'fnd enro'!M156</f>
        <v>0</v>
      </c>
      <c r="N156" s="14">
        <f>'fnd enro'!N156</f>
        <v>0</v>
      </c>
      <c r="O156" s="14">
        <f>'fnd enro'!O156</f>
        <v>0</v>
      </c>
      <c r="P156" s="14">
        <f>'fnd enro'!P156</f>
        <v>0</v>
      </c>
      <c r="Q156" s="14">
        <f>'fnd enro'!R156</f>
        <v>2</v>
      </c>
      <c r="R156" s="15">
        <f t="shared" si="34"/>
        <v>1.087</v>
      </c>
      <c r="S156" s="14">
        <f>VALUE('fnd enro'!Q156)</f>
        <v>7</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1239.9167968619997</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1761.5921999999998</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8950.2341559159995</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2886.7566091240001</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361.77574001599999</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1109.3537200000001</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822.96770000000004</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350.70967999999999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2538.497229306</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3565.7106599999997</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35"/>
        <v>23587.514491224003</v>
      </c>
      <c r="AH156" s="326">
        <f t="shared" si="36"/>
        <v>428035314</v>
      </c>
      <c r="AI156" s="4" t="str">
        <f t="shared" si="37"/>
        <v>428</v>
      </c>
      <c r="AJ156" s="2" t="str">
        <f t="shared" si="38"/>
        <v>035</v>
      </c>
      <c r="AK156" s="2" t="str">
        <f t="shared" si="39"/>
        <v>314</v>
      </c>
      <c r="AL156" s="4">
        <f t="shared" si="40"/>
        <v>1</v>
      </c>
      <c r="AM156" s="4">
        <f t="shared" si="45"/>
        <v>2</v>
      </c>
      <c r="AN156" s="4">
        <f t="shared" si="41"/>
        <v>23587.514491224003</v>
      </c>
      <c r="AO156" s="4">
        <f t="shared" si="42"/>
        <v>11794</v>
      </c>
      <c r="AP156" s="4">
        <f t="shared" si="32"/>
        <v>0</v>
      </c>
      <c r="AQ156" s="4">
        <v>11794</v>
      </c>
      <c r="AS156" s="74"/>
      <c r="AT156" s="74"/>
      <c r="AX156" s="5">
        <f t="shared" si="43"/>
        <v>0</v>
      </c>
      <c r="AZ156" s="5">
        <f t="shared" si="44"/>
        <v>0</v>
      </c>
      <c r="BB156" s="5"/>
    </row>
    <row r="157" spans="1:54" s="4" customFormat="1">
      <c r="A157" s="326" t="str">
        <f t="shared" si="33"/>
        <v>428</v>
      </c>
      <c r="B157" s="2">
        <v>428035336</v>
      </c>
      <c r="C157" s="9" t="s">
        <v>1380</v>
      </c>
      <c r="D157" s="14">
        <f>'fnd enro'!D157</f>
        <v>0</v>
      </c>
      <c r="E157" s="14">
        <f>'fnd enro'!E157</f>
        <v>0</v>
      </c>
      <c r="F157" s="14">
        <f>'fnd enro'!F157</f>
        <v>0</v>
      </c>
      <c r="G157" s="14">
        <f>'fnd enro'!G157</f>
        <v>1</v>
      </c>
      <c r="H157" s="14">
        <f>'fnd enro'!H157</f>
        <v>1</v>
      </c>
      <c r="I157" s="14">
        <f>'fnd enro'!I157</f>
        <v>0</v>
      </c>
      <c r="J157" s="14">
        <f>'fnd enro'!J157</f>
        <v>0</v>
      </c>
      <c r="K157" s="15">
        <f>'fnd enro'!K157</f>
        <v>7.8600000000000003E-2</v>
      </c>
      <c r="L157" s="14">
        <f>'fnd enro'!L157</f>
        <v>0</v>
      </c>
      <c r="M157" s="14">
        <f>'fnd enro'!M157</f>
        <v>0</v>
      </c>
      <c r="N157" s="14">
        <f>'fnd enro'!N157</f>
        <v>0</v>
      </c>
      <c r="O157" s="14">
        <f>'fnd enro'!O157</f>
        <v>0</v>
      </c>
      <c r="P157" s="14">
        <f>'fnd enro'!P157</f>
        <v>1</v>
      </c>
      <c r="Q157" s="14">
        <f>'fnd enro'!R157</f>
        <v>2</v>
      </c>
      <c r="R157" s="15">
        <f t="shared" si="34"/>
        <v>1.087</v>
      </c>
      <c r="S157" s="14">
        <f>VALUE('fnd enro'!Q157)</f>
        <v>8</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1332.0074368619998</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2197.8922600000001</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12724.776435915999</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2596.5710891239996</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581.81715001599991</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1138.5037200000002</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1027.8671999999999</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1357.9782299999999</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2632.8379593059999</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4344.6706599999998</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35"/>
        <v>29934.922141223997</v>
      </c>
      <c r="AH157" s="326">
        <f t="shared" si="36"/>
        <v>428035336</v>
      </c>
      <c r="AI157" s="4" t="str">
        <f t="shared" si="37"/>
        <v>428</v>
      </c>
      <c r="AJ157" s="2" t="str">
        <f t="shared" si="38"/>
        <v>035</v>
      </c>
      <c r="AK157" s="2" t="str">
        <f t="shared" si="39"/>
        <v>336</v>
      </c>
      <c r="AL157" s="4">
        <f t="shared" si="40"/>
        <v>1</v>
      </c>
      <c r="AM157" s="4">
        <f t="shared" si="45"/>
        <v>2</v>
      </c>
      <c r="AN157" s="4">
        <f t="shared" si="41"/>
        <v>29934.922141223997</v>
      </c>
      <c r="AO157" s="4">
        <f t="shared" si="42"/>
        <v>14967</v>
      </c>
      <c r="AP157" s="4">
        <f t="shared" si="32"/>
        <v>0</v>
      </c>
      <c r="AQ157" s="4">
        <v>14967</v>
      </c>
      <c r="AS157" s="74"/>
      <c r="AT157" s="74"/>
      <c r="AX157" s="5">
        <f t="shared" si="43"/>
        <v>0</v>
      </c>
      <c r="AZ157" s="5">
        <f t="shared" si="44"/>
        <v>0</v>
      </c>
      <c r="BB157" s="5"/>
    </row>
    <row r="158" spans="1:54" s="4" customFormat="1">
      <c r="A158" s="326" t="str">
        <f t="shared" si="33"/>
        <v>428</v>
      </c>
      <c r="B158" s="2">
        <v>428035346</v>
      </c>
      <c r="C158" s="9" t="s">
        <v>1380</v>
      </c>
      <c r="D158" s="14">
        <f>'fnd enro'!D158</f>
        <v>0</v>
      </c>
      <c r="E158" s="14">
        <f>'fnd enro'!E158</f>
        <v>0</v>
      </c>
      <c r="F158" s="14">
        <f>'fnd enro'!F158</f>
        <v>0</v>
      </c>
      <c r="G158" s="14">
        <f>'fnd enro'!G158</f>
        <v>5</v>
      </c>
      <c r="H158" s="14">
        <f>'fnd enro'!H158</f>
        <v>1</v>
      </c>
      <c r="I158" s="14">
        <f>'fnd enro'!I158</f>
        <v>3</v>
      </c>
      <c r="J158" s="14">
        <f>'fnd enro'!J158</f>
        <v>0</v>
      </c>
      <c r="K158" s="15">
        <f>'fnd enro'!K158</f>
        <v>0.35370000000000001</v>
      </c>
      <c r="L158" s="14">
        <f>'fnd enro'!L158</f>
        <v>0</v>
      </c>
      <c r="M158" s="14">
        <f>'fnd enro'!M158</f>
        <v>1</v>
      </c>
      <c r="N158" s="14">
        <f>'fnd enro'!N158</f>
        <v>0</v>
      </c>
      <c r="O158" s="14">
        <f>'fnd enro'!O158</f>
        <v>0</v>
      </c>
      <c r="P158" s="14">
        <f>'fnd enro'!P158</f>
        <v>4</v>
      </c>
      <c r="Q158" s="14">
        <f>'fnd enro'!R158</f>
        <v>9</v>
      </c>
      <c r="R158" s="15">
        <f t="shared" si="34"/>
        <v>1.087</v>
      </c>
      <c r="S158" s="14">
        <f>VALUE('fnd enro'!Q158)</f>
        <v>8</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6068.7429758790004</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9883.6779399999978</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61870.710931622001</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11666.253951057999</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2552.7778200719999</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6215.4817399999993</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4752.8531499999999</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6759.7051600000004</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12052.001811877</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18904.457969999999</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35"/>
        <v>140726.663450508</v>
      </c>
      <c r="AH158" s="326">
        <f t="shared" si="36"/>
        <v>428035346</v>
      </c>
      <c r="AI158" s="4" t="str">
        <f t="shared" si="37"/>
        <v>428</v>
      </c>
      <c r="AJ158" s="2" t="str">
        <f t="shared" si="38"/>
        <v>035</v>
      </c>
      <c r="AK158" s="2" t="str">
        <f t="shared" si="39"/>
        <v>346</v>
      </c>
      <c r="AL158" s="4">
        <f t="shared" si="40"/>
        <v>1</v>
      </c>
      <c r="AM158" s="4">
        <f t="shared" si="45"/>
        <v>9</v>
      </c>
      <c r="AN158" s="4">
        <f t="shared" si="41"/>
        <v>140726.663450508</v>
      </c>
      <c r="AO158" s="4">
        <f t="shared" si="42"/>
        <v>15636</v>
      </c>
      <c r="AP158" s="4">
        <f t="shared" si="32"/>
        <v>0</v>
      </c>
      <c r="AQ158" s="4">
        <v>15636</v>
      </c>
      <c r="AS158" s="74"/>
      <c r="AT158" s="74"/>
      <c r="AX158" s="5">
        <f t="shared" si="43"/>
        <v>0</v>
      </c>
      <c r="AZ158" s="5">
        <f t="shared" si="44"/>
        <v>0</v>
      </c>
      <c r="BB158" s="5"/>
    </row>
    <row r="159" spans="1:54" s="4" customFormat="1">
      <c r="A159" s="326" t="str">
        <f t="shared" si="33"/>
        <v>428</v>
      </c>
      <c r="B159" s="2">
        <v>428035350</v>
      </c>
      <c r="C159" s="9" t="s">
        <v>1380</v>
      </c>
      <c r="D159" s="14">
        <f>'fnd enro'!D159</f>
        <v>0</v>
      </c>
      <c r="E159" s="14">
        <f>'fnd enro'!E159</f>
        <v>0</v>
      </c>
      <c r="F159" s="14">
        <f>'fnd enro'!F159</f>
        <v>0</v>
      </c>
      <c r="G159" s="14">
        <f>'fnd enro'!G159</f>
        <v>1</v>
      </c>
      <c r="H159" s="14">
        <f>'fnd enro'!H159</f>
        <v>0</v>
      </c>
      <c r="I159" s="14">
        <f>'fnd enro'!I159</f>
        <v>0</v>
      </c>
      <c r="J159" s="14">
        <f>'fnd enro'!J159</f>
        <v>0</v>
      </c>
      <c r="K159" s="15">
        <f>'fnd enro'!K159</f>
        <v>3.9300000000000002E-2</v>
      </c>
      <c r="L159" s="14">
        <f>'fnd enro'!L159</f>
        <v>0</v>
      </c>
      <c r="M159" s="14">
        <f>'fnd enro'!M159</f>
        <v>0</v>
      </c>
      <c r="N159" s="14">
        <f>'fnd enro'!N159</f>
        <v>0</v>
      </c>
      <c r="O159" s="14">
        <f>'fnd enro'!O159</f>
        <v>0</v>
      </c>
      <c r="P159" s="14">
        <f>'fnd enro'!P159</f>
        <v>1</v>
      </c>
      <c r="Q159" s="14">
        <f>'fnd enro'!R159</f>
        <v>1</v>
      </c>
      <c r="R159" s="15">
        <f t="shared" si="34"/>
        <v>1.087</v>
      </c>
      <c r="S159" s="14">
        <f>VALUE('fnd enro'!Q159)</f>
        <v>3</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686.14582843099993</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1194.4282099999998</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7536.696057958</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1443.378304562</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329.42642000799998</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575.62686000000008</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535.45619999999997</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819.55452000000002</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1269.248614653</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2264.44533</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35"/>
        <v>16654.406345611998</v>
      </c>
      <c r="AH159" s="326">
        <f t="shared" si="36"/>
        <v>428035350</v>
      </c>
      <c r="AI159" s="4" t="str">
        <f t="shared" si="37"/>
        <v>428</v>
      </c>
      <c r="AJ159" s="2" t="str">
        <f t="shared" si="38"/>
        <v>035</v>
      </c>
      <c r="AK159" s="2" t="str">
        <f t="shared" si="39"/>
        <v>350</v>
      </c>
      <c r="AL159" s="4">
        <f t="shared" si="40"/>
        <v>1</v>
      </c>
      <c r="AM159" s="4">
        <f t="shared" si="45"/>
        <v>1</v>
      </c>
      <c r="AN159" s="4">
        <f t="shared" si="41"/>
        <v>16654.406345611998</v>
      </c>
      <c r="AO159" s="4">
        <f t="shared" si="42"/>
        <v>16654</v>
      </c>
      <c r="AP159" s="4">
        <f t="shared" si="32"/>
        <v>0</v>
      </c>
      <c r="AQ159" s="4">
        <v>16654</v>
      </c>
      <c r="AS159" s="74"/>
      <c r="AT159" s="74"/>
      <c r="AX159" s="5">
        <f t="shared" si="43"/>
        <v>0</v>
      </c>
      <c r="AZ159" s="5">
        <f t="shared" si="44"/>
        <v>0</v>
      </c>
      <c r="BB159" s="5"/>
    </row>
    <row r="160" spans="1:54" s="4" customFormat="1">
      <c r="A160" s="326" t="str">
        <f t="shared" si="33"/>
        <v>429</v>
      </c>
      <c r="B160" s="2">
        <v>429163030</v>
      </c>
      <c r="C160" s="9" t="s">
        <v>455</v>
      </c>
      <c r="D160" s="14">
        <f>'fnd enro'!D160</f>
        <v>0</v>
      </c>
      <c r="E160" s="14">
        <f>'fnd enro'!E160</f>
        <v>0</v>
      </c>
      <c r="F160" s="14">
        <f>'fnd enro'!F160</f>
        <v>0</v>
      </c>
      <c r="G160" s="14">
        <f>'fnd enro'!G160</f>
        <v>0</v>
      </c>
      <c r="H160" s="14">
        <f>'fnd enro'!H160</f>
        <v>0</v>
      </c>
      <c r="I160" s="14">
        <f>'fnd enro'!I160</f>
        <v>2</v>
      </c>
      <c r="J160" s="14">
        <f>'fnd enro'!J160</f>
        <v>0</v>
      </c>
      <c r="K160" s="15">
        <f>'fnd enro'!K160</f>
        <v>7.8600000000000003E-2</v>
      </c>
      <c r="L160" s="14">
        <f>'fnd enro'!L160</f>
        <v>0</v>
      </c>
      <c r="M160" s="14">
        <f>'fnd enro'!M160</f>
        <v>0</v>
      </c>
      <c r="N160" s="14">
        <f>'fnd enro'!N160</f>
        <v>0</v>
      </c>
      <c r="O160" s="14">
        <f>'fnd enro'!O160</f>
        <v>0</v>
      </c>
      <c r="P160" s="14">
        <f>'fnd enro'!P160</f>
        <v>2</v>
      </c>
      <c r="Q160" s="14">
        <f>'fnd enro'!R160</f>
        <v>2</v>
      </c>
      <c r="R160" s="15">
        <f t="shared" si="34"/>
        <v>1</v>
      </c>
      <c r="S160" s="14">
        <f>VALUE('fnd enro'!Q160)</f>
        <v>6</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1286.1578259999999</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2309.94</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17148.646068000002</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1891.9698520000002</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674.30036799999993</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1804.71372</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1174.72</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2631.24</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2440.9240380000001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4547.6506599999993</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35"/>
        <v>35910.262532000008</v>
      </c>
      <c r="AH160" s="326">
        <f t="shared" si="36"/>
        <v>429163030</v>
      </c>
      <c r="AI160" s="4" t="str">
        <f t="shared" si="37"/>
        <v>429</v>
      </c>
      <c r="AJ160" s="2" t="str">
        <f t="shared" si="38"/>
        <v>163</v>
      </c>
      <c r="AK160" s="2" t="str">
        <f t="shared" si="39"/>
        <v>030</v>
      </c>
      <c r="AL160" s="4">
        <f t="shared" si="40"/>
        <v>1</v>
      </c>
      <c r="AM160" s="4">
        <f t="shared" si="45"/>
        <v>2</v>
      </c>
      <c r="AN160" s="4">
        <f t="shared" si="41"/>
        <v>35910.262532000008</v>
      </c>
      <c r="AO160" s="4">
        <f t="shared" si="42"/>
        <v>17955</v>
      </c>
      <c r="AP160" s="4">
        <f t="shared" si="32"/>
        <v>0</v>
      </c>
      <c r="AQ160" s="4">
        <v>17955</v>
      </c>
      <c r="AS160" s="74"/>
      <c r="AT160" s="74"/>
      <c r="AX160" s="5">
        <f t="shared" si="43"/>
        <v>0</v>
      </c>
      <c r="AZ160" s="5">
        <f t="shared" si="44"/>
        <v>0</v>
      </c>
      <c r="BB160" s="5"/>
    </row>
    <row r="161" spans="1:54" s="4" customFormat="1">
      <c r="A161" s="326" t="str">
        <f t="shared" si="33"/>
        <v>429</v>
      </c>
      <c r="B161" s="2">
        <v>429163035</v>
      </c>
      <c r="C161" s="9" t="s">
        <v>455</v>
      </c>
      <c r="D161" s="14">
        <f>'fnd enro'!D161</f>
        <v>0</v>
      </c>
      <c r="E161" s="14">
        <f>'fnd enro'!E161</f>
        <v>0</v>
      </c>
      <c r="F161" s="14">
        <f>'fnd enro'!F161</f>
        <v>0</v>
      </c>
      <c r="G161" s="14">
        <f>'fnd enro'!G161</f>
        <v>0</v>
      </c>
      <c r="H161" s="14">
        <f>'fnd enro'!H161</f>
        <v>0</v>
      </c>
      <c r="I161" s="14">
        <f>'fnd enro'!I161</f>
        <v>1</v>
      </c>
      <c r="J161" s="14">
        <f>'fnd enro'!J161</f>
        <v>0</v>
      </c>
      <c r="K161" s="15">
        <f>'fnd enro'!K161</f>
        <v>3.9300000000000002E-2</v>
      </c>
      <c r="L161" s="14">
        <f>'fnd enro'!L161</f>
        <v>0</v>
      </c>
      <c r="M161" s="14">
        <f>'fnd enro'!M161</f>
        <v>0</v>
      </c>
      <c r="N161" s="14">
        <f>'fnd enro'!N161</f>
        <v>0</v>
      </c>
      <c r="O161" s="14">
        <f>'fnd enro'!O161</f>
        <v>0</v>
      </c>
      <c r="P161" s="14">
        <f>'fnd enro'!P161</f>
        <v>1</v>
      </c>
      <c r="Q161" s="14">
        <f>'fnd enro'!R161</f>
        <v>1</v>
      </c>
      <c r="R161" s="15">
        <f t="shared" si="34"/>
        <v>1</v>
      </c>
      <c r="S161" s="14">
        <f>VALUE('fnd enro'!Q161)</f>
        <v>11</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676.13891299999989</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1311.58</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10103.183034</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945.98492600000009</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411.32018400000004</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913.71686</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649.27</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1637.3200000000002</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1220.4620190000001</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2535.23533</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35"/>
        <v>20404.211265999998</v>
      </c>
      <c r="AH161" s="326">
        <f t="shared" si="36"/>
        <v>429163035</v>
      </c>
      <c r="AI161" s="4" t="str">
        <f t="shared" si="37"/>
        <v>429</v>
      </c>
      <c r="AJ161" s="2" t="str">
        <f t="shared" si="38"/>
        <v>163</v>
      </c>
      <c r="AK161" s="2" t="str">
        <f t="shared" si="39"/>
        <v>035</v>
      </c>
      <c r="AL161" s="4">
        <f t="shared" si="40"/>
        <v>1</v>
      </c>
      <c r="AM161" s="4">
        <f t="shared" si="45"/>
        <v>1</v>
      </c>
      <c r="AN161" s="4">
        <f t="shared" si="41"/>
        <v>20404.211265999998</v>
      </c>
      <c r="AO161" s="4">
        <f t="shared" si="42"/>
        <v>20404</v>
      </c>
      <c r="AP161" s="4">
        <f t="shared" si="32"/>
        <v>0</v>
      </c>
      <c r="AQ161" s="4">
        <v>20404</v>
      </c>
      <c r="AS161" s="74"/>
      <c r="AT161" s="74"/>
      <c r="AX161" s="5">
        <f t="shared" si="43"/>
        <v>0</v>
      </c>
      <c r="AZ161" s="5">
        <f t="shared" si="44"/>
        <v>0</v>
      </c>
      <c r="BB161" s="5"/>
    </row>
    <row r="162" spans="1:54" s="4" customFormat="1">
      <c r="A162" s="326" t="str">
        <f t="shared" si="33"/>
        <v>429</v>
      </c>
      <c r="B162" s="2">
        <v>429163057</v>
      </c>
      <c r="C162" s="9" t="s">
        <v>455</v>
      </c>
      <c r="D162" s="14">
        <f>'fnd enro'!D162</f>
        <v>0</v>
      </c>
      <c r="E162" s="14">
        <f>'fnd enro'!E162</f>
        <v>0</v>
      </c>
      <c r="F162" s="14">
        <f>'fnd enro'!F162</f>
        <v>0</v>
      </c>
      <c r="G162" s="14">
        <f>'fnd enro'!G162</f>
        <v>0</v>
      </c>
      <c r="H162" s="14">
        <f>'fnd enro'!H162</f>
        <v>0</v>
      </c>
      <c r="I162" s="14">
        <f>'fnd enro'!I162</f>
        <v>1</v>
      </c>
      <c r="J162" s="14">
        <f>'fnd enro'!J162</f>
        <v>0</v>
      </c>
      <c r="K162" s="15">
        <f>'fnd enro'!K162</f>
        <v>3.9300000000000002E-2</v>
      </c>
      <c r="L162" s="14">
        <f>'fnd enro'!L162</f>
        <v>0</v>
      </c>
      <c r="M162" s="14">
        <f>'fnd enro'!M162</f>
        <v>0</v>
      </c>
      <c r="N162" s="14">
        <f>'fnd enro'!N162</f>
        <v>0</v>
      </c>
      <c r="O162" s="14">
        <f>'fnd enro'!O162</f>
        <v>0</v>
      </c>
      <c r="P162" s="14">
        <f>'fnd enro'!P162</f>
        <v>1</v>
      </c>
      <c r="Q162" s="14">
        <f>'fnd enro'!R162</f>
        <v>1</v>
      </c>
      <c r="R162" s="15">
        <f t="shared" si="34"/>
        <v>1</v>
      </c>
      <c r="S162" s="14">
        <f>VALUE('fnd enro'!Q162)</f>
        <v>12</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685.25891299999989</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1354.77</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10524.743033999999</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945.98492600000009</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431.77018400000003</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916.85685999999998</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666.34</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1726.0099999999998</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1220.4620190000001</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2607.3153299999999</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35"/>
        <v>21079.511265999998</v>
      </c>
      <c r="AH162" s="326">
        <f t="shared" si="36"/>
        <v>429163057</v>
      </c>
      <c r="AI162" s="4" t="str">
        <f t="shared" si="37"/>
        <v>429</v>
      </c>
      <c r="AJ162" s="2" t="str">
        <f t="shared" si="38"/>
        <v>163</v>
      </c>
      <c r="AK162" s="2" t="str">
        <f t="shared" si="39"/>
        <v>057</v>
      </c>
      <c r="AL162" s="4">
        <f t="shared" si="40"/>
        <v>1</v>
      </c>
      <c r="AM162" s="4">
        <f t="shared" si="45"/>
        <v>1</v>
      </c>
      <c r="AN162" s="4">
        <f t="shared" si="41"/>
        <v>21079.511265999998</v>
      </c>
      <c r="AO162" s="4">
        <f t="shared" si="42"/>
        <v>21080</v>
      </c>
      <c r="AP162" s="4">
        <f t="shared" si="32"/>
        <v>0</v>
      </c>
      <c r="AQ162" s="4">
        <v>21080</v>
      </c>
      <c r="AS162" s="74"/>
      <c r="AT162" s="74"/>
      <c r="AX162" s="5">
        <f t="shared" si="43"/>
        <v>0</v>
      </c>
      <c r="AZ162" s="5">
        <f t="shared" si="44"/>
        <v>0</v>
      </c>
      <c r="BB162" s="5"/>
    </row>
    <row r="163" spans="1:54" s="4" customFormat="1">
      <c r="A163" s="326" t="str">
        <f t="shared" si="33"/>
        <v>429</v>
      </c>
      <c r="B163" s="2">
        <v>429163071</v>
      </c>
      <c r="C163" s="9" t="s">
        <v>455</v>
      </c>
      <c r="D163" s="14">
        <f>'fnd enro'!D163</f>
        <v>0</v>
      </c>
      <c r="E163" s="14">
        <f>'fnd enro'!E163</f>
        <v>0</v>
      </c>
      <c r="F163" s="14">
        <f>'fnd enro'!F163</f>
        <v>0</v>
      </c>
      <c r="G163" s="14">
        <f>'fnd enro'!G163</f>
        <v>1</v>
      </c>
      <c r="H163" s="14">
        <f>'fnd enro'!H163</f>
        <v>0</v>
      </c>
      <c r="I163" s="14">
        <f>'fnd enro'!I163</f>
        <v>3</v>
      </c>
      <c r="J163" s="14">
        <f>'fnd enro'!J163</f>
        <v>0</v>
      </c>
      <c r="K163" s="15">
        <f>'fnd enro'!K163</f>
        <v>0.15720000000000001</v>
      </c>
      <c r="L163" s="14">
        <f>'fnd enro'!L163</f>
        <v>0</v>
      </c>
      <c r="M163" s="14">
        <f>'fnd enro'!M163</f>
        <v>0</v>
      </c>
      <c r="N163" s="14">
        <f>'fnd enro'!N163</f>
        <v>0</v>
      </c>
      <c r="O163" s="14">
        <f>'fnd enro'!O163</f>
        <v>0</v>
      </c>
      <c r="P163" s="14">
        <f>'fnd enro'!P163</f>
        <v>4</v>
      </c>
      <c r="Q163" s="14">
        <f>'fnd enro'!R163</f>
        <v>4</v>
      </c>
      <c r="R163" s="15">
        <f t="shared" si="34"/>
        <v>1</v>
      </c>
      <c r="S163" s="14">
        <f>VALUE('fnd enro'!Q163)</f>
        <v>5</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2544.8756519999997</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4489.7999999999993</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31934.852136000001</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4165.8097040000002</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1279.5307360000002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3277.2974399999998</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2225.4700000000003</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4548.9799999999996</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4829.048076</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8962.5513199999987</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35"/>
        <v>68258.215063999989</v>
      </c>
      <c r="AH163" s="326">
        <f t="shared" si="36"/>
        <v>429163071</v>
      </c>
      <c r="AI163" s="4" t="str">
        <f t="shared" si="37"/>
        <v>429</v>
      </c>
      <c r="AJ163" s="2" t="str">
        <f t="shared" si="38"/>
        <v>163</v>
      </c>
      <c r="AK163" s="2" t="str">
        <f t="shared" si="39"/>
        <v>071</v>
      </c>
      <c r="AL163" s="4">
        <f t="shared" si="40"/>
        <v>1</v>
      </c>
      <c r="AM163" s="4">
        <f t="shared" si="45"/>
        <v>4</v>
      </c>
      <c r="AN163" s="4">
        <f t="shared" si="41"/>
        <v>68258.215063999989</v>
      </c>
      <c r="AO163" s="4">
        <f t="shared" si="42"/>
        <v>17065</v>
      </c>
      <c r="AP163" s="4">
        <f t="shared" si="32"/>
        <v>0</v>
      </c>
      <c r="AQ163" s="4">
        <v>17065</v>
      </c>
      <c r="AS163" s="74"/>
      <c r="AT163" s="74"/>
      <c r="AX163" s="5">
        <f t="shared" si="43"/>
        <v>0</v>
      </c>
      <c r="AZ163" s="5">
        <f t="shared" si="44"/>
        <v>0</v>
      </c>
      <c r="BB163" s="5"/>
    </row>
    <row r="164" spans="1:54" s="4" customFormat="1">
      <c r="A164" s="326" t="str">
        <f t="shared" si="33"/>
        <v>429</v>
      </c>
      <c r="B164" s="2">
        <v>429163128</v>
      </c>
      <c r="C164" s="9" t="s">
        <v>455</v>
      </c>
      <c r="D164" s="14">
        <f>'fnd enro'!D164</f>
        <v>0</v>
      </c>
      <c r="E164" s="14">
        <f>'fnd enro'!E164</f>
        <v>0</v>
      </c>
      <c r="F164" s="14">
        <f>'fnd enro'!F164</f>
        <v>0</v>
      </c>
      <c r="G164" s="14">
        <f>'fnd enro'!G164</f>
        <v>1</v>
      </c>
      <c r="H164" s="14">
        <f>'fnd enro'!H164</f>
        <v>0</v>
      </c>
      <c r="I164" s="14">
        <f>'fnd enro'!I164</f>
        <v>0</v>
      </c>
      <c r="J164" s="14">
        <f>'fnd enro'!J164</f>
        <v>0</v>
      </c>
      <c r="K164" s="15">
        <f>'fnd enro'!K164</f>
        <v>3.9300000000000002E-2</v>
      </c>
      <c r="L164" s="14">
        <f>'fnd enro'!L164</f>
        <v>0</v>
      </c>
      <c r="M164" s="14">
        <f>'fnd enro'!M164</f>
        <v>0</v>
      </c>
      <c r="N164" s="14">
        <f>'fnd enro'!N164</f>
        <v>0</v>
      </c>
      <c r="O164" s="14">
        <f>'fnd enro'!O164</f>
        <v>0</v>
      </c>
      <c r="P164" s="14">
        <f>'fnd enro'!P164</f>
        <v>1</v>
      </c>
      <c r="Q164" s="14">
        <f>'fnd enro'!R164</f>
        <v>1</v>
      </c>
      <c r="R164" s="15">
        <f t="shared" si="34"/>
        <v>1</v>
      </c>
      <c r="S164" s="14">
        <f>VALUE('fnd enro'!Q164)</f>
        <v>10</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667.01891299999988</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1268.4000000000001</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8588.8730340000002</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1327.854926</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383.360184</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587.93686000000002</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559.63</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1102.27</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1167.6620190000001</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2547.4953299999997</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35"/>
        <v>18200.501265999999</v>
      </c>
      <c r="AH164" s="326">
        <f t="shared" si="36"/>
        <v>429163128</v>
      </c>
      <c r="AI164" s="4" t="str">
        <f t="shared" si="37"/>
        <v>429</v>
      </c>
      <c r="AJ164" s="2" t="str">
        <f t="shared" si="38"/>
        <v>163</v>
      </c>
      <c r="AK164" s="2" t="str">
        <f t="shared" si="39"/>
        <v>128</v>
      </c>
      <c r="AL164" s="4">
        <f t="shared" si="40"/>
        <v>1</v>
      </c>
      <c r="AM164" s="4">
        <f t="shared" si="45"/>
        <v>1</v>
      </c>
      <c r="AN164" s="4">
        <f t="shared" si="41"/>
        <v>18200.501265999999</v>
      </c>
      <c r="AO164" s="4">
        <f t="shared" si="42"/>
        <v>18201</v>
      </c>
      <c r="AP164" s="4">
        <f t="shared" si="32"/>
        <v>0</v>
      </c>
      <c r="AQ164" s="4">
        <v>18201</v>
      </c>
      <c r="AS164" s="74"/>
      <c r="AT164" s="74"/>
      <c r="AX164" s="5">
        <f t="shared" si="43"/>
        <v>0</v>
      </c>
      <c r="AZ164" s="5">
        <f t="shared" si="44"/>
        <v>0</v>
      </c>
      <c r="BB164" s="5"/>
    </row>
    <row r="165" spans="1:54" s="4" customFormat="1">
      <c r="A165" s="326" t="str">
        <f t="shared" si="33"/>
        <v>429</v>
      </c>
      <c r="B165" s="2">
        <v>429163160</v>
      </c>
      <c r="C165" s="9" t="s">
        <v>455</v>
      </c>
      <c r="D165" s="14">
        <f>'fnd enro'!D165</f>
        <v>0</v>
      </c>
      <c r="E165" s="14">
        <f>'fnd enro'!E165</f>
        <v>0</v>
      </c>
      <c r="F165" s="14">
        <f>'fnd enro'!F165</f>
        <v>0</v>
      </c>
      <c r="G165" s="14">
        <f>'fnd enro'!G165</f>
        <v>0</v>
      </c>
      <c r="H165" s="14">
        <f>'fnd enro'!H165</f>
        <v>0</v>
      </c>
      <c r="I165" s="14">
        <f>'fnd enro'!I165</f>
        <v>2</v>
      </c>
      <c r="J165" s="14">
        <f>'fnd enro'!J165</f>
        <v>0</v>
      </c>
      <c r="K165" s="15">
        <f>'fnd enro'!K165</f>
        <v>7.8600000000000003E-2</v>
      </c>
      <c r="L165" s="14">
        <f>'fnd enro'!L165</f>
        <v>0</v>
      </c>
      <c r="M165" s="14">
        <f>'fnd enro'!M165</f>
        <v>0</v>
      </c>
      <c r="N165" s="14">
        <f>'fnd enro'!N165</f>
        <v>0</v>
      </c>
      <c r="O165" s="14">
        <f>'fnd enro'!O165</f>
        <v>0</v>
      </c>
      <c r="P165" s="14">
        <f>'fnd enro'!P165</f>
        <v>2</v>
      </c>
      <c r="Q165" s="14">
        <f>'fnd enro'!R165</f>
        <v>2</v>
      </c>
      <c r="R165" s="15">
        <f t="shared" si="34"/>
        <v>1</v>
      </c>
      <c r="S165" s="14">
        <f>VALUE('fnd enro'!Q165)</f>
        <v>11</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1352.2778259999998</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2623.16</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20206.366067999999</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1891.9698520000002</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822.64036800000008</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1827.43372</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1298.54</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3274.6400000000003</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2440.9240380000001</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5070.47066</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35"/>
        <v>40808.422531999997</v>
      </c>
      <c r="AH165" s="326">
        <f t="shared" si="36"/>
        <v>429163160</v>
      </c>
      <c r="AI165" s="4" t="str">
        <f t="shared" si="37"/>
        <v>429</v>
      </c>
      <c r="AJ165" s="2" t="str">
        <f t="shared" si="38"/>
        <v>163</v>
      </c>
      <c r="AK165" s="2" t="str">
        <f t="shared" si="39"/>
        <v>160</v>
      </c>
      <c r="AL165" s="4">
        <f t="shared" si="40"/>
        <v>1</v>
      </c>
      <c r="AM165" s="4">
        <f t="shared" si="45"/>
        <v>2</v>
      </c>
      <c r="AN165" s="4">
        <f t="shared" si="41"/>
        <v>40808.422531999997</v>
      </c>
      <c r="AO165" s="4">
        <f t="shared" si="42"/>
        <v>20404</v>
      </c>
      <c r="AP165" s="4">
        <f t="shared" si="32"/>
        <v>0</v>
      </c>
      <c r="AQ165" s="4">
        <v>20404</v>
      </c>
      <c r="AS165" s="74"/>
      <c r="AT165" s="74"/>
      <c r="AX165" s="5">
        <f t="shared" si="43"/>
        <v>0</v>
      </c>
      <c r="AZ165" s="5">
        <f t="shared" si="44"/>
        <v>0</v>
      </c>
      <c r="BB165" s="5"/>
    </row>
    <row r="166" spans="1:54" s="4" customFormat="1">
      <c r="A166" s="326" t="str">
        <f t="shared" si="33"/>
        <v>429</v>
      </c>
      <c r="B166" s="2">
        <v>429163163</v>
      </c>
      <c r="C166" s="9" t="s">
        <v>455</v>
      </c>
      <c r="D166" s="14">
        <f>'fnd enro'!D166</f>
        <v>0</v>
      </c>
      <c r="E166" s="14">
        <f>'fnd enro'!E166</f>
        <v>0</v>
      </c>
      <c r="F166" s="14">
        <f>'fnd enro'!F166</f>
        <v>120</v>
      </c>
      <c r="G166" s="14">
        <f>'fnd enro'!G166</f>
        <v>596</v>
      </c>
      <c r="H166" s="14">
        <f>'fnd enro'!H166</f>
        <v>355</v>
      </c>
      <c r="I166" s="14">
        <f>'fnd enro'!I166</f>
        <v>470</v>
      </c>
      <c r="J166" s="14">
        <f>'fnd enro'!J166</f>
        <v>0</v>
      </c>
      <c r="K166" s="15">
        <f>'fnd enro'!K166</f>
        <v>60.561300000000003</v>
      </c>
      <c r="L166" s="14">
        <f>'fnd enro'!L166</f>
        <v>0</v>
      </c>
      <c r="M166" s="14">
        <f>'fnd enro'!M166</f>
        <v>179</v>
      </c>
      <c r="N166" s="14">
        <f>'fnd enro'!N166</f>
        <v>34</v>
      </c>
      <c r="O166" s="14">
        <f>'fnd enro'!O166</f>
        <v>23</v>
      </c>
      <c r="P166" s="14">
        <f>'fnd enro'!P166</f>
        <v>1111</v>
      </c>
      <c r="Q166" s="14">
        <f>'fnd enro'!R166</f>
        <v>1541</v>
      </c>
      <c r="R166" s="15">
        <f t="shared" si="34"/>
        <v>1</v>
      </c>
      <c r="S166" s="14">
        <f>VALUE('fnd enro'!Q166)</f>
        <v>11</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1023257.2749329999</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1852529.25</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12464735.625393998</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1818909.6109660002</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541506.63354399998</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1080353.5212599998</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868305.41</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1638862.74</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1935451.9712789999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3753983.89353</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35"/>
        <v>26977895.930905998</v>
      </c>
      <c r="AH166" s="326">
        <f t="shared" si="36"/>
        <v>429163163</v>
      </c>
      <c r="AI166" s="4" t="str">
        <f t="shared" si="37"/>
        <v>429</v>
      </c>
      <c r="AJ166" s="2" t="str">
        <f t="shared" si="38"/>
        <v>163</v>
      </c>
      <c r="AK166" s="2" t="str">
        <f t="shared" si="39"/>
        <v>163</v>
      </c>
      <c r="AL166" s="4">
        <f t="shared" si="40"/>
        <v>1</v>
      </c>
      <c r="AM166" s="4">
        <f t="shared" si="45"/>
        <v>1541</v>
      </c>
      <c r="AN166" s="4">
        <f t="shared" si="41"/>
        <v>26977895.930905998</v>
      </c>
      <c r="AO166" s="4">
        <f t="shared" si="42"/>
        <v>17507</v>
      </c>
      <c r="AP166" s="4">
        <f t="shared" si="32"/>
        <v>0</v>
      </c>
      <c r="AQ166" s="4">
        <v>17507</v>
      </c>
      <c r="AS166" s="74"/>
      <c r="AT166" s="74"/>
      <c r="AX166" s="5">
        <f t="shared" si="43"/>
        <v>0</v>
      </c>
      <c r="AZ166" s="5">
        <f t="shared" si="44"/>
        <v>0</v>
      </c>
      <c r="BB166" s="5"/>
    </row>
    <row r="167" spans="1:54" s="4" customFormat="1">
      <c r="A167" s="326" t="str">
        <f t="shared" si="33"/>
        <v>429</v>
      </c>
      <c r="B167" s="2">
        <v>429163165</v>
      </c>
      <c r="C167" s="9" t="s">
        <v>455</v>
      </c>
      <c r="D167" s="14">
        <f>'fnd enro'!D167</f>
        <v>0</v>
      </c>
      <c r="E167" s="14">
        <f>'fnd enro'!E167</f>
        <v>0</v>
      </c>
      <c r="F167" s="14">
        <f>'fnd enro'!F167</f>
        <v>0</v>
      </c>
      <c r="G167" s="14">
        <f>'fnd enro'!G167</f>
        <v>0</v>
      </c>
      <c r="H167" s="14">
        <f>'fnd enro'!H167</f>
        <v>1</v>
      </c>
      <c r="I167" s="14">
        <f>'fnd enro'!I167</f>
        <v>0</v>
      </c>
      <c r="J167" s="14">
        <f>'fnd enro'!J167</f>
        <v>0</v>
      </c>
      <c r="K167" s="15">
        <f>'fnd enro'!K167</f>
        <v>3.9300000000000002E-2</v>
      </c>
      <c r="L167" s="14">
        <f>'fnd enro'!L167</f>
        <v>0</v>
      </c>
      <c r="M167" s="14">
        <f>'fnd enro'!M167</f>
        <v>0</v>
      </c>
      <c r="N167" s="14">
        <f>'fnd enro'!N167</f>
        <v>0</v>
      </c>
      <c r="O167" s="14">
        <f>'fnd enro'!O167</f>
        <v>0</v>
      </c>
      <c r="P167" s="14">
        <f>'fnd enro'!P167</f>
        <v>1</v>
      </c>
      <c r="Q167" s="14">
        <f>'fnd enro'!R167</f>
        <v>1</v>
      </c>
      <c r="R167" s="15">
        <f t="shared" si="34"/>
        <v>1</v>
      </c>
      <c r="S167" s="14">
        <f>VALUE('fnd enro'!Q167)</f>
        <v>10</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667.01891299999988</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1268.4000000000001</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8143.0430340000003</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1060.8949259999999</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395.70018399999998</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587.93686000000002</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589.47</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1204.47</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1254.4520190000001</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2656.4953299999997</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35"/>
        <v>17827.881265999997</v>
      </c>
      <c r="AH167" s="326">
        <f t="shared" si="36"/>
        <v>429163165</v>
      </c>
      <c r="AI167" s="4" t="str">
        <f t="shared" si="37"/>
        <v>429</v>
      </c>
      <c r="AJ167" s="2" t="str">
        <f t="shared" si="38"/>
        <v>163</v>
      </c>
      <c r="AK167" s="2" t="str">
        <f t="shared" si="39"/>
        <v>165</v>
      </c>
      <c r="AL167" s="4">
        <f t="shared" si="40"/>
        <v>1</v>
      </c>
      <c r="AM167" s="4">
        <f t="shared" si="45"/>
        <v>1</v>
      </c>
      <c r="AN167" s="4">
        <f t="shared" si="41"/>
        <v>17827.881265999997</v>
      </c>
      <c r="AO167" s="4">
        <f t="shared" si="42"/>
        <v>17828</v>
      </c>
      <c r="AP167" s="4">
        <f t="shared" si="32"/>
        <v>0</v>
      </c>
      <c r="AQ167" s="4">
        <v>17828</v>
      </c>
      <c r="AS167" s="74"/>
      <c r="AT167" s="74"/>
      <c r="AX167" s="5">
        <f t="shared" si="43"/>
        <v>0</v>
      </c>
      <c r="AZ167" s="5">
        <f t="shared" si="44"/>
        <v>0</v>
      </c>
      <c r="BB167" s="5"/>
    </row>
    <row r="168" spans="1:54" s="4" customFormat="1">
      <c r="A168" s="326" t="str">
        <f t="shared" si="33"/>
        <v>429</v>
      </c>
      <c r="B168" s="2">
        <v>429163168</v>
      </c>
      <c r="C168" s="9" t="s">
        <v>455</v>
      </c>
      <c r="D168" s="14">
        <f>'fnd enro'!D168</f>
        <v>0</v>
      </c>
      <c r="E168" s="14">
        <f>'fnd enro'!E168</f>
        <v>0</v>
      </c>
      <c r="F168" s="14">
        <f>'fnd enro'!F168</f>
        <v>0</v>
      </c>
      <c r="G168" s="14">
        <f>'fnd enro'!G168</f>
        <v>2</v>
      </c>
      <c r="H168" s="14">
        <f>'fnd enro'!H168</f>
        <v>1</v>
      </c>
      <c r="I168" s="14">
        <f>'fnd enro'!I168</f>
        <v>0</v>
      </c>
      <c r="J168" s="14">
        <f>'fnd enro'!J168</f>
        <v>0</v>
      </c>
      <c r="K168" s="15">
        <f>'fnd enro'!K168</f>
        <v>0.1179</v>
      </c>
      <c r="L168" s="14">
        <f>'fnd enro'!L168</f>
        <v>0</v>
      </c>
      <c r="M168" s="14">
        <f>'fnd enro'!M168</f>
        <v>1</v>
      </c>
      <c r="N168" s="14">
        <f>'fnd enro'!N168</f>
        <v>0</v>
      </c>
      <c r="O168" s="14">
        <f>'fnd enro'!O168</f>
        <v>0</v>
      </c>
      <c r="P168" s="14">
        <f>'fnd enro'!P168</f>
        <v>3</v>
      </c>
      <c r="Q168" s="14">
        <f>'fnd enro'!R168</f>
        <v>3</v>
      </c>
      <c r="R168" s="15">
        <f t="shared" si="34"/>
        <v>1</v>
      </c>
      <c r="S168" s="14">
        <f>VALUE('fnd enro'!Q168)</f>
        <v>3</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2004.7767389999997</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3490.8899999999994</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21715.379101999999</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3911.004778</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977.06055200000003</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1865.7205799999997</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1590.9499999999998</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2391.86</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3923.026057</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7225.2459899999994</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35"/>
        <v>49095.913797999994</v>
      </c>
      <c r="AH168" s="326">
        <f t="shared" si="36"/>
        <v>429163168</v>
      </c>
      <c r="AI168" s="4" t="str">
        <f t="shared" si="37"/>
        <v>429</v>
      </c>
      <c r="AJ168" s="2" t="str">
        <f t="shared" si="38"/>
        <v>163</v>
      </c>
      <c r="AK168" s="2" t="str">
        <f t="shared" si="39"/>
        <v>168</v>
      </c>
      <c r="AL168" s="4">
        <f t="shared" si="40"/>
        <v>1</v>
      </c>
      <c r="AM168" s="4">
        <f t="shared" si="45"/>
        <v>3</v>
      </c>
      <c r="AN168" s="4">
        <f t="shared" si="41"/>
        <v>49095.913797999994</v>
      </c>
      <c r="AO168" s="4">
        <f t="shared" si="42"/>
        <v>16365</v>
      </c>
      <c r="AP168" s="4">
        <f t="shared" si="32"/>
        <v>0</v>
      </c>
      <c r="AQ168" s="4">
        <v>16365</v>
      </c>
      <c r="AS168" s="74"/>
      <c r="AT168" s="74"/>
      <c r="AX168" s="5">
        <f t="shared" si="43"/>
        <v>0</v>
      </c>
      <c r="AZ168" s="5">
        <f t="shared" si="44"/>
        <v>0</v>
      </c>
      <c r="BB168" s="5"/>
    </row>
    <row r="169" spans="1:54" s="4" customFormat="1">
      <c r="A169" s="326" t="str">
        <f t="shared" si="33"/>
        <v>429</v>
      </c>
      <c r="B169" s="2">
        <v>429163181</v>
      </c>
      <c r="C169" s="9" t="s">
        <v>455</v>
      </c>
      <c r="D169" s="14">
        <f>'fnd enro'!D169</f>
        <v>0</v>
      </c>
      <c r="E169" s="14">
        <f>'fnd enro'!E169</f>
        <v>0</v>
      </c>
      <c r="F169" s="14">
        <f>'fnd enro'!F169</f>
        <v>0</v>
      </c>
      <c r="G169" s="14">
        <f>'fnd enro'!G169</f>
        <v>0</v>
      </c>
      <c r="H169" s="14">
        <f>'fnd enro'!H169</f>
        <v>0</v>
      </c>
      <c r="I169" s="14">
        <f>'fnd enro'!I169</f>
        <v>2</v>
      </c>
      <c r="J169" s="14">
        <f>'fnd enro'!J169</f>
        <v>0</v>
      </c>
      <c r="K169" s="15">
        <f>'fnd enro'!K169</f>
        <v>7.8600000000000003E-2</v>
      </c>
      <c r="L169" s="14">
        <f>'fnd enro'!L169</f>
        <v>0</v>
      </c>
      <c r="M169" s="14">
        <f>'fnd enro'!M169</f>
        <v>0</v>
      </c>
      <c r="N169" s="14">
        <f>'fnd enro'!N169</f>
        <v>0</v>
      </c>
      <c r="O169" s="14">
        <f>'fnd enro'!O169</f>
        <v>0</v>
      </c>
      <c r="P169" s="14">
        <f>'fnd enro'!P169</f>
        <v>2</v>
      </c>
      <c r="Q169" s="14">
        <f>'fnd enro'!R169</f>
        <v>2</v>
      </c>
      <c r="R169" s="15">
        <f t="shared" si="34"/>
        <v>1</v>
      </c>
      <c r="S169" s="14">
        <f>VALUE('fnd enro'!Q169)</f>
        <v>10</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1334.0378259999998</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2536.8000000000002</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19363.266068000001</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1891.9698520000002</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781.74036799999999</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1821.17372</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1264.4000000000001</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3097.2200000000003</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2440.9240380000001</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4926.3306599999996</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35"/>
        <v>39457.862531999999</v>
      </c>
      <c r="AH169" s="326">
        <f t="shared" si="36"/>
        <v>429163181</v>
      </c>
      <c r="AI169" s="4" t="str">
        <f t="shared" si="37"/>
        <v>429</v>
      </c>
      <c r="AJ169" s="2" t="str">
        <f t="shared" si="38"/>
        <v>163</v>
      </c>
      <c r="AK169" s="2" t="str">
        <f t="shared" si="39"/>
        <v>181</v>
      </c>
      <c r="AL169" s="4">
        <f t="shared" si="40"/>
        <v>1</v>
      </c>
      <c r="AM169" s="4">
        <f t="shared" si="45"/>
        <v>2</v>
      </c>
      <c r="AN169" s="4">
        <f t="shared" si="41"/>
        <v>39457.862531999999</v>
      </c>
      <c r="AO169" s="4">
        <f t="shared" si="42"/>
        <v>19729</v>
      </c>
      <c r="AP169" s="4">
        <f t="shared" si="32"/>
        <v>0</v>
      </c>
      <c r="AQ169" s="4">
        <v>19729</v>
      </c>
      <c r="AS169" s="74"/>
      <c r="AT169" s="74"/>
      <c r="AX169" s="5">
        <f t="shared" si="43"/>
        <v>0</v>
      </c>
      <c r="AZ169" s="5">
        <f t="shared" si="44"/>
        <v>0</v>
      </c>
      <c r="BB169" s="5"/>
    </row>
    <row r="170" spans="1:54" s="4" customFormat="1">
      <c r="A170" s="326" t="str">
        <f t="shared" si="33"/>
        <v>429</v>
      </c>
      <c r="B170" s="2">
        <v>429163229</v>
      </c>
      <c r="C170" s="9" t="s">
        <v>455</v>
      </c>
      <c r="D170" s="14">
        <f>'fnd enro'!D170</f>
        <v>0</v>
      </c>
      <c r="E170" s="14">
        <f>'fnd enro'!E170</f>
        <v>0</v>
      </c>
      <c r="F170" s="14">
        <f>'fnd enro'!F170</f>
        <v>0</v>
      </c>
      <c r="G170" s="14">
        <f>'fnd enro'!G170</f>
        <v>2</v>
      </c>
      <c r="H170" s="14">
        <f>'fnd enro'!H170</f>
        <v>3</v>
      </c>
      <c r="I170" s="14">
        <f>'fnd enro'!I170</f>
        <v>4</v>
      </c>
      <c r="J170" s="14">
        <f>'fnd enro'!J170</f>
        <v>0</v>
      </c>
      <c r="K170" s="15">
        <f>'fnd enro'!K170</f>
        <v>0.35370000000000001</v>
      </c>
      <c r="L170" s="14">
        <f>'fnd enro'!L170</f>
        <v>0</v>
      </c>
      <c r="M170" s="14">
        <f>'fnd enro'!M170</f>
        <v>0</v>
      </c>
      <c r="N170" s="14">
        <f>'fnd enro'!N170</f>
        <v>1</v>
      </c>
      <c r="O170" s="14">
        <f>'fnd enro'!O170</f>
        <v>0</v>
      </c>
      <c r="P170" s="14">
        <f>'fnd enro'!P170</f>
        <v>4</v>
      </c>
      <c r="Q170" s="14">
        <f>'fnd enro'!R170</f>
        <v>9</v>
      </c>
      <c r="R170" s="15">
        <f t="shared" si="34"/>
        <v>1</v>
      </c>
      <c r="S170" s="14">
        <f>VALUE('fnd enro'!Q170)</f>
        <v>9</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5614.0902169999999</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9218.5499999999993</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58314.677305999998</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9829.2243340000005</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2437.941656</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6555.2317400000002</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4554.8999999999996</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7104.24</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11335.198171</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19248.237970000002</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35"/>
        <v>134212.291394</v>
      </c>
      <c r="AH170" s="326">
        <f t="shared" si="36"/>
        <v>429163229</v>
      </c>
      <c r="AI170" s="4" t="str">
        <f t="shared" si="37"/>
        <v>429</v>
      </c>
      <c r="AJ170" s="2" t="str">
        <f t="shared" si="38"/>
        <v>163</v>
      </c>
      <c r="AK170" s="2" t="str">
        <f t="shared" si="39"/>
        <v>229</v>
      </c>
      <c r="AL170" s="4">
        <f t="shared" si="40"/>
        <v>1</v>
      </c>
      <c r="AM170" s="4">
        <f t="shared" si="45"/>
        <v>9</v>
      </c>
      <c r="AN170" s="4">
        <f t="shared" si="41"/>
        <v>134212.291394</v>
      </c>
      <c r="AO170" s="4">
        <f t="shared" si="42"/>
        <v>14912</v>
      </c>
      <c r="AP170" s="4">
        <f t="shared" si="32"/>
        <v>0</v>
      </c>
      <c r="AQ170" s="4">
        <v>14912</v>
      </c>
      <c r="AS170" s="74"/>
      <c r="AT170" s="74"/>
      <c r="AX170" s="5">
        <f t="shared" si="43"/>
        <v>0</v>
      </c>
      <c r="AZ170" s="5">
        <f t="shared" si="44"/>
        <v>0</v>
      </c>
      <c r="BB170" s="5"/>
    </row>
    <row r="171" spans="1:54" s="4" customFormat="1">
      <c r="A171" s="326" t="str">
        <f t="shared" si="33"/>
        <v>429</v>
      </c>
      <c r="B171" s="2">
        <v>429163246</v>
      </c>
      <c r="C171" s="9" t="s">
        <v>455</v>
      </c>
      <c r="D171" s="14">
        <f>'fnd enro'!D171</f>
        <v>0</v>
      </c>
      <c r="E171" s="14">
        <f>'fnd enro'!E171</f>
        <v>0</v>
      </c>
      <c r="F171" s="14">
        <f>'fnd enro'!F171</f>
        <v>0</v>
      </c>
      <c r="G171" s="14">
        <f>'fnd enro'!G171</f>
        <v>0</v>
      </c>
      <c r="H171" s="14">
        <f>'fnd enro'!H171</f>
        <v>0</v>
      </c>
      <c r="I171" s="14">
        <f>'fnd enro'!I171</f>
        <v>1</v>
      </c>
      <c r="J171" s="14">
        <f>'fnd enro'!J171</f>
        <v>0</v>
      </c>
      <c r="K171" s="15">
        <f>'fnd enro'!K171</f>
        <v>3.9300000000000002E-2</v>
      </c>
      <c r="L171" s="14">
        <f>'fnd enro'!L171</f>
        <v>0</v>
      </c>
      <c r="M171" s="14">
        <f>'fnd enro'!M171</f>
        <v>0</v>
      </c>
      <c r="N171" s="14">
        <f>'fnd enro'!N171</f>
        <v>0</v>
      </c>
      <c r="O171" s="14">
        <f>'fnd enro'!O171</f>
        <v>0</v>
      </c>
      <c r="P171" s="14">
        <f>'fnd enro'!P171</f>
        <v>1</v>
      </c>
      <c r="Q171" s="14">
        <f>'fnd enro'!R171</f>
        <v>1</v>
      </c>
      <c r="R171" s="15">
        <f t="shared" si="34"/>
        <v>1</v>
      </c>
      <c r="S171" s="14">
        <f>VALUE('fnd enro'!Q171)</f>
        <v>3</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631.22891299999992</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1098.83</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8026.2430340000001</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945.98492600000009</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310.57018400000004</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898.27686000000006</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565.16999999999996</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1200.3</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1220.4620190000001</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2180.1153300000001</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35"/>
        <v>17077.181266</v>
      </c>
      <c r="AH171" s="326">
        <f t="shared" si="36"/>
        <v>429163246</v>
      </c>
      <c r="AI171" s="4" t="str">
        <f t="shared" si="37"/>
        <v>429</v>
      </c>
      <c r="AJ171" s="2" t="str">
        <f t="shared" si="38"/>
        <v>163</v>
      </c>
      <c r="AK171" s="2" t="str">
        <f t="shared" si="39"/>
        <v>246</v>
      </c>
      <c r="AL171" s="4">
        <f t="shared" si="40"/>
        <v>1</v>
      </c>
      <c r="AM171" s="4">
        <f t="shared" si="45"/>
        <v>1</v>
      </c>
      <c r="AN171" s="4">
        <f t="shared" si="41"/>
        <v>17077.181266</v>
      </c>
      <c r="AO171" s="4">
        <f t="shared" si="42"/>
        <v>17077</v>
      </c>
      <c r="AP171" s="4">
        <f t="shared" si="32"/>
        <v>0</v>
      </c>
      <c r="AQ171" s="4">
        <v>17077</v>
      </c>
      <c r="AS171" s="74"/>
      <c r="AT171" s="74"/>
      <c r="AX171" s="5">
        <f t="shared" si="43"/>
        <v>0</v>
      </c>
      <c r="AZ171" s="5">
        <f t="shared" si="44"/>
        <v>0</v>
      </c>
      <c r="BB171" s="5"/>
    </row>
    <row r="172" spans="1:54" s="4" customFormat="1">
      <c r="A172" s="326" t="str">
        <f t="shared" si="33"/>
        <v>429</v>
      </c>
      <c r="B172" s="2">
        <v>429163248</v>
      </c>
      <c r="C172" s="9" t="s">
        <v>455</v>
      </c>
      <c r="D172" s="14">
        <f>'fnd enro'!D172</f>
        <v>0</v>
      </c>
      <c r="E172" s="14">
        <f>'fnd enro'!E172</f>
        <v>0</v>
      </c>
      <c r="F172" s="14">
        <f>'fnd enro'!F172</f>
        <v>0</v>
      </c>
      <c r="G172" s="14">
        <f>'fnd enro'!G172</f>
        <v>0</v>
      </c>
      <c r="H172" s="14">
        <f>'fnd enro'!H172</f>
        <v>2</v>
      </c>
      <c r="I172" s="14">
        <f>'fnd enro'!I172</f>
        <v>1</v>
      </c>
      <c r="J172" s="14">
        <f>'fnd enro'!J172</f>
        <v>0</v>
      </c>
      <c r="K172" s="15">
        <f>'fnd enro'!K172</f>
        <v>0.1179</v>
      </c>
      <c r="L172" s="14">
        <f>'fnd enro'!L172</f>
        <v>0</v>
      </c>
      <c r="M172" s="14">
        <f>'fnd enro'!M172</f>
        <v>0</v>
      </c>
      <c r="N172" s="14">
        <f>'fnd enro'!N172</f>
        <v>0</v>
      </c>
      <c r="O172" s="14">
        <f>'fnd enro'!O172</f>
        <v>0</v>
      </c>
      <c r="P172" s="14">
        <f>'fnd enro'!P172</f>
        <v>3</v>
      </c>
      <c r="Q172" s="14">
        <f>'fnd enro'!R172</f>
        <v>3</v>
      </c>
      <c r="R172" s="15">
        <f t="shared" si="34"/>
        <v>1</v>
      </c>
      <c r="S172" s="14">
        <f>VALUE('fnd enro'!Q172)</f>
        <v>11</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2028.4167389999998</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3934.74</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27232.369101999997</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3067.774778</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1243.6205520000001</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2095.8505799999998</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1862.3500000000001</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4223.68</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3729.3660569999997</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7992.3659900000002</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35"/>
        <v>57410.533797999989</v>
      </c>
      <c r="AH172" s="326">
        <f t="shared" si="36"/>
        <v>429163248</v>
      </c>
      <c r="AI172" s="4" t="str">
        <f t="shared" si="37"/>
        <v>429</v>
      </c>
      <c r="AJ172" s="2" t="str">
        <f t="shared" si="38"/>
        <v>163</v>
      </c>
      <c r="AK172" s="2" t="str">
        <f t="shared" si="39"/>
        <v>248</v>
      </c>
      <c r="AL172" s="4">
        <f t="shared" si="40"/>
        <v>1</v>
      </c>
      <c r="AM172" s="4">
        <f t="shared" si="45"/>
        <v>3</v>
      </c>
      <c r="AN172" s="4">
        <f t="shared" si="41"/>
        <v>57410.533797999989</v>
      </c>
      <c r="AO172" s="4">
        <f t="shared" si="42"/>
        <v>19137</v>
      </c>
      <c r="AP172" s="4">
        <f t="shared" si="32"/>
        <v>0</v>
      </c>
      <c r="AQ172" s="4">
        <v>19137</v>
      </c>
      <c r="AS172" s="74"/>
      <c r="AT172" s="74"/>
      <c r="AX172" s="5">
        <f t="shared" si="43"/>
        <v>0</v>
      </c>
      <c r="AZ172" s="5">
        <f t="shared" si="44"/>
        <v>0</v>
      </c>
      <c r="BB172" s="5"/>
    </row>
    <row r="173" spans="1:54" s="4" customFormat="1">
      <c r="A173" s="326" t="str">
        <f t="shared" si="33"/>
        <v>429</v>
      </c>
      <c r="B173" s="2">
        <v>429163258</v>
      </c>
      <c r="C173" s="9" t="s">
        <v>455</v>
      </c>
      <c r="D173" s="14">
        <f>'fnd enro'!D173</f>
        <v>0</v>
      </c>
      <c r="E173" s="14">
        <f>'fnd enro'!E173</f>
        <v>0</v>
      </c>
      <c r="F173" s="14">
        <f>'fnd enro'!F173</f>
        <v>1</v>
      </c>
      <c r="G173" s="14">
        <f>'fnd enro'!G173</f>
        <v>13</v>
      </c>
      <c r="H173" s="14">
        <f>'fnd enro'!H173</f>
        <v>4</v>
      </c>
      <c r="I173" s="14">
        <f>'fnd enro'!I173</f>
        <v>6</v>
      </c>
      <c r="J173" s="14">
        <f>'fnd enro'!J173</f>
        <v>0</v>
      </c>
      <c r="K173" s="15">
        <f>'fnd enro'!K173</f>
        <v>0.94320000000000004</v>
      </c>
      <c r="L173" s="14">
        <f>'fnd enro'!L173</f>
        <v>0</v>
      </c>
      <c r="M173" s="14">
        <f>'fnd enro'!M173</f>
        <v>3</v>
      </c>
      <c r="N173" s="14">
        <f>'fnd enro'!N173</f>
        <v>0</v>
      </c>
      <c r="O173" s="14">
        <f>'fnd enro'!O173</f>
        <v>0</v>
      </c>
      <c r="P173" s="14">
        <f>'fnd enro'!P173</f>
        <v>18</v>
      </c>
      <c r="Q173" s="14">
        <f>'fnd enro'!R173</f>
        <v>24</v>
      </c>
      <c r="R173" s="15">
        <f t="shared" si="34"/>
        <v>1</v>
      </c>
      <c r="S173" s="14">
        <f>VALUE('fnd enro'!Q173)</f>
        <v>10</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15761.643911999998</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28276.199999999997</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188156.94281600002</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29092.658224000003</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8159.9644160000007</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16263.344640000001</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13149.35</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23925.200000000004</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29687.598456</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57450.777920000008</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35"/>
        <v>409923.68038400006</v>
      </c>
      <c r="AH173" s="326">
        <f t="shared" si="36"/>
        <v>429163258</v>
      </c>
      <c r="AI173" s="4" t="str">
        <f t="shared" si="37"/>
        <v>429</v>
      </c>
      <c r="AJ173" s="2" t="str">
        <f t="shared" si="38"/>
        <v>163</v>
      </c>
      <c r="AK173" s="2" t="str">
        <f t="shared" si="39"/>
        <v>258</v>
      </c>
      <c r="AL173" s="4">
        <f t="shared" si="40"/>
        <v>1</v>
      </c>
      <c r="AM173" s="4">
        <f t="shared" si="45"/>
        <v>24</v>
      </c>
      <c r="AN173" s="4">
        <f t="shared" si="41"/>
        <v>409923.68038400006</v>
      </c>
      <c r="AO173" s="4">
        <f t="shared" si="42"/>
        <v>17080</v>
      </c>
      <c r="AP173" s="4">
        <f t="shared" si="32"/>
        <v>0</v>
      </c>
      <c r="AQ173" s="4">
        <v>17080</v>
      </c>
      <c r="AS173" s="74"/>
      <c r="AT173" s="74"/>
      <c r="AX173" s="5">
        <f t="shared" si="43"/>
        <v>0</v>
      </c>
      <c r="AZ173" s="5">
        <f t="shared" si="44"/>
        <v>0</v>
      </c>
      <c r="BB173" s="5"/>
    </row>
    <row r="174" spans="1:54" s="4" customFormat="1">
      <c r="A174" s="326" t="str">
        <f t="shared" si="33"/>
        <v>429</v>
      </c>
      <c r="B174" s="2">
        <v>429163262</v>
      </c>
      <c r="C174" s="9" t="s">
        <v>455</v>
      </c>
      <c r="D174" s="14">
        <f>'fnd enro'!D174</f>
        <v>0</v>
      </c>
      <c r="E174" s="14">
        <f>'fnd enro'!E174</f>
        <v>0</v>
      </c>
      <c r="F174" s="14">
        <f>'fnd enro'!F174</f>
        <v>2</v>
      </c>
      <c r="G174" s="14">
        <f>'fnd enro'!G174</f>
        <v>6</v>
      </c>
      <c r="H174" s="14">
        <f>'fnd enro'!H174</f>
        <v>3</v>
      </c>
      <c r="I174" s="14">
        <f>'fnd enro'!I174</f>
        <v>3</v>
      </c>
      <c r="J174" s="14">
        <f>'fnd enro'!J174</f>
        <v>0</v>
      </c>
      <c r="K174" s="15">
        <f>'fnd enro'!K174</f>
        <v>0.55020000000000002</v>
      </c>
      <c r="L174" s="14">
        <f>'fnd enro'!L174</f>
        <v>0</v>
      </c>
      <c r="M174" s="14">
        <f>'fnd enro'!M174</f>
        <v>2</v>
      </c>
      <c r="N174" s="14">
        <f>'fnd enro'!N174</f>
        <v>0</v>
      </c>
      <c r="O174" s="14">
        <f>'fnd enro'!O174</f>
        <v>0</v>
      </c>
      <c r="P174" s="14">
        <f>'fnd enro'!P174</f>
        <v>13</v>
      </c>
      <c r="Q174" s="14">
        <f>'fnd enro'!R174</f>
        <v>14</v>
      </c>
      <c r="R174" s="15">
        <f t="shared" si="34"/>
        <v>1</v>
      </c>
      <c r="S174" s="14">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9386.0247820000004</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17319.62</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116835.912476</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17032.278964000001</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5146.0925760000009</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9416.5760399999999</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7981.8600000000006</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15327.369999999999</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17432.538266</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35004.664619999996</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35"/>
        <v>250882.93772399996</v>
      </c>
      <c r="AH174" s="326">
        <f t="shared" si="36"/>
        <v>429163262</v>
      </c>
      <c r="AI174" s="4" t="str">
        <f t="shared" si="37"/>
        <v>429</v>
      </c>
      <c r="AJ174" s="2" t="str">
        <f t="shared" si="38"/>
        <v>163</v>
      </c>
      <c r="AK174" s="2" t="str">
        <f t="shared" si="39"/>
        <v>262</v>
      </c>
      <c r="AL174" s="4">
        <f t="shared" si="40"/>
        <v>1</v>
      </c>
      <c r="AM174" s="4">
        <f t="shared" si="45"/>
        <v>14</v>
      </c>
      <c r="AN174" s="4">
        <f t="shared" si="41"/>
        <v>250882.93772399996</v>
      </c>
      <c r="AO174" s="4">
        <f t="shared" si="42"/>
        <v>17920</v>
      </c>
      <c r="AP174" s="4">
        <f t="shared" si="32"/>
        <v>0</v>
      </c>
      <c r="AQ174" s="4">
        <v>17920</v>
      </c>
      <c r="AS174" s="74"/>
      <c r="AT174" s="74"/>
      <c r="AX174" s="5">
        <f t="shared" si="43"/>
        <v>0</v>
      </c>
      <c r="AZ174" s="5">
        <f t="shared" si="44"/>
        <v>0</v>
      </c>
      <c r="BB174" s="5"/>
    </row>
    <row r="175" spans="1:54" s="4" customFormat="1">
      <c r="A175" s="326" t="str">
        <f t="shared" si="33"/>
        <v>429</v>
      </c>
      <c r="B175" s="2">
        <v>429163291</v>
      </c>
      <c r="C175" s="9" t="s">
        <v>455</v>
      </c>
      <c r="D175" s="14">
        <f>'fnd enro'!D175</f>
        <v>0</v>
      </c>
      <c r="E175" s="14">
        <f>'fnd enro'!E175</f>
        <v>0</v>
      </c>
      <c r="F175" s="14">
        <f>'fnd enro'!F175</f>
        <v>0</v>
      </c>
      <c r="G175" s="14">
        <f>'fnd enro'!G175</f>
        <v>1</v>
      </c>
      <c r="H175" s="14">
        <f>'fnd enro'!H175</f>
        <v>1</v>
      </c>
      <c r="I175" s="14">
        <f>'fnd enro'!I175</f>
        <v>2</v>
      </c>
      <c r="J175" s="14">
        <f>'fnd enro'!J175</f>
        <v>0</v>
      </c>
      <c r="K175" s="15">
        <f>'fnd enro'!K175</f>
        <v>0.15720000000000001</v>
      </c>
      <c r="L175" s="14">
        <f>'fnd enro'!L175</f>
        <v>0</v>
      </c>
      <c r="M175" s="14">
        <f>'fnd enro'!M175</f>
        <v>1</v>
      </c>
      <c r="N175" s="14">
        <f>'fnd enro'!N175</f>
        <v>0</v>
      </c>
      <c r="O175" s="14">
        <f>'fnd enro'!O175</f>
        <v>0</v>
      </c>
      <c r="P175" s="14">
        <f>'fnd enro'!P175</f>
        <v>4</v>
      </c>
      <c r="Q175" s="14">
        <f>'fnd enro'!R175</f>
        <v>4</v>
      </c>
      <c r="R175" s="15">
        <f t="shared" si="34"/>
        <v>1</v>
      </c>
      <c r="S175" s="14">
        <f>VALUE('fnd enro'!Q175)</f>
        <v>5</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2655.9656519999999</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4684.2</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31757.022136</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4475.1197039999997</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1339.9007360000001</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3093.4874400000003</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2266.0500000000002</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4232.62</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5196.2880759999998</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9478.7913200000003</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35"/>
        <v>69179.445064</v>
      </c>
      <c r="AH175" s="326">
        <f t="shared" si="36"/>
        <v>429163291</v>
      </c>
      <c r="AI175" s="4" t="str">
        <f t="shared" si="37"/>
        <v>429</v>
      </c>
      <c r="AJ175" s="2" t="str">
        <f t="shared" si="38"/>
        <v>163</v>
      </c>
      <c r="AK175" s="2" t="str">
        <f t="shared" si="39"/>
        <v>291</v>
      </c>
      <c r="AL175" s="4">
        <f t="shared" si="40"/>
        <v>1</v>
      </c>
      <c r="AM175" s="4">
        <f t="shared" si="45"/>
        <v>4</v>
      </c>
      <c r="AN175" s="4">
        <f t="shared" si="41"/>
        <v>69179.445064</v>
      </c>
      <c r="AO175" s="4">
        <f t="shared" si="42"/>
        <v>17295</v>
      </c>
      <c r="AP175" s="4">
        <f t="shared" si="32"/>
        <v>0</v>
      </c>
      <c r="AQ175" s="4">
        <v>17295</v>
      </c>
      <c r="AS175" s="74"/>
      <c r="AT175" s="74"/>
      <c r="AX175" s="5">
        <f t="shared" si="43"/>
        <v>0</v>
      </c>
      <c r="AZ175" s="5">
        <f t="shared" si="44"/>
        <v>0</v>
      </c>
      <c r="BB175" s="5"/>
    </row>
    <row r="176" spans="1:54" s="4" customFormat="1">
      <c r="A176" s="326" t="str">
        <f t="shared" si="33"/>
        <v>429</v>
      </c>
      <c r="B176" s="2">
        <v>429163305</v>
      </c>
      <c r="C176" s="9" t="s">
        <v>455</v>
      </c>
      <c r="D176" s="14">
        <f>'fnd enro'!D176</f>
        <v>0</v>
      </c>
      <c r="E176" s="14">
        <f>'fnd enro'!E176</f>
        <v>0</v>
      </c>
      <c r="F176" s="14">
        <f>'fnd enro'!F176</f>
        <v>0</v>
      </c>
      <c r="G176" s="14">
        <f>'fnd enro'!G176</f>
        <v>0</v>
      </c>
      <c r="H176" s="14">
        <f>'fnd enro'!H176</f>
        <v>0</v>
      </c>
      <c r="I176" s="14">
        <f>'fnd enro'!I176</f>
        <v>1</v>
      </c>
      <c r="J176" s="14">
        <f>'fnd enro'!J176</f>
        <v>0</v>
      </c>
      <c r="K176" s="15">
        <f>'fnd enro'!K176</f>
        <v>3.9300000000000002E-2</v>
      </c>
      <c r="L176" s="14">
        <f>'fnd enro'!L176</f>
        <v>0</v>
      </c>
      <c r="M176" s="14">
        <f>'fnd enro'!M176</f>
        <v>0</v>
      </c>
      <c r="N176" s="14">
        <f>'fnd enro'!N176</f>
        <v>0</v>
      </c>
      <c r="O176" s="14">
        <f>'fnd enro'!O176</f>
        <v>0</v>
      </c>
      <c r="P176" s="14">
        <f>'fnd enro'!P176</f>
        <v>1</v>
      </c>
      <c r="Q176" s="14">
        <f>'fnd enro'!R176</f>
        <v>1</v>
      </c>
      <c r="R176" s="15">
        <f t="shared" si="34"/>
        <v>1</v>
      </c>
      <c r="S176" s="14">
        <f>VALUE('fnd enro'!Q176)</f>
        <v>4</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633.72891299999992</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1110.6399999999999</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8141.573034</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945.98492600000009</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316.16018400000002</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899.12685999999997</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569.84</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1224.56</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1220.4620190000001</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2199.8353299999999</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35"/>
        <v>17261.911266000003</v>
      </c>
      <c r="AH176" s="326">
        <f t="shared" si="36"/>
        <v>429163305</v>
      </c>
      <c r="AI176" s="4" t="str">
        <f t="shared" si="37"/>
        <v>429</v>
      </c>
      <c r="AJ176" s="2" t="str">
        <f t="shared" si="38"/>
        <v>163</v>
      </c>
      <c r="AK176" s="2" t="str">
        <f t="shared" si="39"/>
        <v>305</v>
      </c>
      <c r="AL176" s="4">
        <f t="shared" si="40"/>
        <v>1</v>
      </c>
      <c r="AM176" s="4">
        <f t="shared" si="45"/>
        <v>1</v>
      </c>
      <c r="AN176" s="4">
        <f t="shared" si="41"/>
        <v>17261.911266000003</v>
      </c>
      <c r="AO176" s="4">
        <f t="shared" si="42"/>
        <v>17262</v>
      </c>
      <c r="AP176" s="4">
        <f t="shared" si="32"/>
        <v>0</v>
      </c>
      <c r="AQ176" s="4">
        <v>17262</v>
      </c>
      <c r="AS176" s="74"/>
      <c r="AT176" s="74"/>
      <c r="AX176" s="5">
        <f t="shared" si="43"/>
        <v>0</v>
      </c>
      <c r="AZ176" s="5">
        <f t="shared" si="44"/>
        <v>0</v>
      </c>
      <c r="BB176" s="5"/>
    </row>
    <row r="177" spans="1:54" s="4" customFormat="1">
      <c r="A177" s="326" t="str">
        <f t="shared" si="33"/>
        <v>429</v>
      </c>
      <c r="B177" s="2">
        <v>429163347</v>
      </c>
      <c r="C177" s="9" t="s">
        <v>455</v>
      </c>
      <c r="D177" s="14">
        <f>'fnd enro'!D177</f>
        <v>0</v>
      </c>
      <c r="E177" s="14">
        <f>'fnd enro'!E177</f>
        <v>0</v>
      </c>
      <c r="F177" s="14">
        <f>'fnd enro'!F177</f>
        <v>0</v>
      </c>
      <c r="G177" s="14">
        <f>'fnd enro'!G177</f>
        <v>1</v>
      </c>
      <c r="H177" s="14">
        <f>'fnd enro'!H177</f>
        <v>0</v>
      </c>
      <c r="I177" s="14">
        <f>'fnd enro'!I177</f>
        <v>0</v>
      </c>
      <c r="J177" s="14">
        <f>'fnd enro'!J177</f>
        <v>0</v>
      </c>
      <c r="K177" s="15">
        <f>'fnd enro'!K177</f>
        <v>3.9300000000000002E-2</v>
      </c>
      <c r="L177" s="14">
        <f>'fnd enro'!L177</f>
        <v>0</v>
      </c>
      <c r="M177" s="14">
        <f>'fnd enro'!M177</f>
        <v>0</v>
      </c>
      <c r="N177" s="14">
        <f>'fnd enro'!N177</f>
        <v>0</v>
      </c>
      <c r="O177" s="14">
        <f>'fnd enro'!O177</f>
        <v>0</v>
      </c>
      <c r="P177" s="14">
        <f>'fnd enro'!P177</f>
        <v>1</v>
      </c>
      <c r="Q177" s="14">
        <f>'fnd enro'!R177</f>
        <v>1</v>
      </c>
      <c r="R177" s="15">
        <f t="shared" si="34"/>
        <v>1</v>
      </c>
      <c r="S177" s="14">
        <f>VALUE('fnd enro'!Q177)</f>
        <v>8</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655.05891299999996</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1211.6799999999998</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8035.2130340000003</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1327.854926</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356.50018399999999</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583.82686000000001</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537.21</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985.77</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1167.6620190000001</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2452.8153299999999</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35"/>
        <v>17313.591265999999</v>
      </c>
      <c r="AH177" s="326">
        <f t="shared" si="36"/>
        <v>429163347</v>
      </c>
      <c r="AI177" s="4" t="str">
        <f t="shared" si="37"/>
        <v>429</v>
      </c>
      <c r="AJ177" s="2" t="str">
        <f t="shared" si="38"/>
        <v>163</v>
      </c>
      <c r="AK177" s="2" t="str">
        <f t="shared" si="39"/>
        <v>347</v>
      </c>
      <c r="AL177" s="4">
        <f t="shared" si="40"/>
        <v>1</v>
      </c>
      <c r="AM177" s="4">
        <f t="shared" si="45"/>
        <v>1</v>
      </c>
      <c r="AN177" s="4">
        <f t="shared" si="41"/>
        <v>17313.591265999999</v>
      </c>
      <c r="AO177" s="4">
        <f t="shared" si="42"/>
        <v>17314</v>
      </c>
      <c r="AP177" s="4">
        <f t="shared" si="32"/>
        <v>0</v>
      </c>
      <c r="AQ177" s="4">
        <v>17314</v>
      </c>
      <c r="AS177" s="74"/>
      <c r="AT177" s="74"/>
      <c r="AX177" s="5">
        <f t="shared" si="43"/>
        <v>0</v>
      </c>
      <c r="AZ177" s="5">
        <f t="shared" si="44"/>
        <v>0</v>
      </c>
      <c r="BB177" s="5"/>
    </row>
    <row r="178" spans="1:54" s="4" customFormat="1">
      <c r="A178" s="326" t="str">
        <f t="shared" si="33"/>
        <v>430</v>
      </c>
      <c r="B178" s="2">
        <v>430170025</v>
      </c>
      <c r="C178" s="9" t="s">
        <v>1285</v>
      </c>
      <c r="D178" s="14">
        <f>'fnd enro'!D178</f>
        <v>0</v>
      </c>
      <c r="E178" s="14">
        <f>'fnd enro'!E178</f>
        <v>0</v>
      </c>
      <c r="F178" s="14">
        <f>'fnd enro'!F178</f>
        <v>0</v>
      </c>
      <c r="G178" s="14">
        <f>'fnd enro'!G178</f>
        <v>0</v>
      </c>
      <c r="H178" s="14">
        <f>'fnd enro'!H178</f>
        <v>0</v>
      </c>
      <c r="I178" s="14">
        <f>'fnd enro'!I178</f>
        <v>1</v>
      </c>
      <c r="J178" s="14">
        <f>'fnd enro'!J178</f>
        <v>0</v>
      </c>
      <c r="K178" s="15">
        <f>'fnd enro'!K178</f>
        <v>3.9300000000000002E-2</v>
      </c>
      <c r="L178" s="14">
        <f>'fnd enro'!L178</f>
        <v>0</v>
      </c>
      <c r="M178" s="14">
        <f>'fnd enro'!M178</f>
        <v>0</v>
      </c>
      <c r="N178" s="14">
        <f>'fnd enro'!N178</f>
        <v>0</v>
      </c>
      <c r="O178" s="14">
        <f>'fnd enro'!O178</f>
        <v>0</v>
      </c>
      <c r="P178" s="14">
        <f>'fnd enro'!P178</f>
        <v>0</v>
      </c>
      <c r="Q178" s="14">
        <f>'fnd enro'!R178</f>
        <v>1</v>
      </c>
      <c r="R178" s="15">
        <f t="shared" si="34"/>
        <v>1.02</v>
      </c>
      <c r="S178" s="14">
        <f>VALUE('fnd enro'!Q178)</f>
        <v>6</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581.74569125999994</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826.50599999999997</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5313.89709468</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964.90462452000008</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177.39858768000002</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877.32686000000001</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460.14240000000001</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619.81319999999994</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1244.8712593800001</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1698.5253299999999</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35"/>
        <v>12765.131047520001</v>
      </c>
      <c r="AH178" s="326">
        <f t="shared" si="36"/>
        <v>430170025</v>
      </c>
      <c r="AI178" s="4" t="str">
        <f t="shared" si="37"/>
        <v>430</v>
      </c>
      <c r="AJ178" s="2" t="str">
        <f t="shared" si="38"/>
        <v>170</v>
      </c>
      <c r="AK178" s="2" t="str">
        <f t="shared" si="39"/>
        <v>025</v>
      </c>
      <c r="AL178" s="4">
        <f t="shared" si="40"/>
        <v>1</v>
      </c>
      <c r="AM178" s="4">
        <f t="shared" si="45"/>
        <v>1</v>
      </c>
      <c r="AN178" s="4">
        <f t="shared" si="41"/>
        <v>12765.131047520001</v>
      </c>
      <c r="AO178" s="4">
        <f t="shared" si="42"/>
        <v>12765</v>
      </c>
      <c r="AP178" s="4">
        <f t="shared" si="32"/>
        <v>0</v>
      </c>
      <c r="AQ178" s="4">
        <v>12765</v>
      </c>
      <c r="AS178" s="74"/>
      <c r="AT178" s="74"/>
      <c r="AX178" s="5">
        <f t="shared" si="43"/>
        <v>0</v>
      </c>
      <c r="AZ178" s="5">
        <f t="shared" si="44"/>
        <v>0</v>
      </c>
      <c r="BB178" s="5"/>
    </row>
    <row r="179" spans="1:54" s="4" customFormat="1">
      <c r="A179" s="326" t="str">
        <f t="shared" si="33"/>
        <v>430</v>
      </c>
      <c r="B179" s="2">
        <v>430170064</v>
      </c>
      <c r="C179" s="9" t="s">
        <v>1285</v>
      </c>
      <c r="D179" s="14">
        <f>'fnd enro'!D179</f>
        <v>0</v>
      </c>
      <c r="E179" s="14">
        <f>'fnd enro'!E179</f>
        <v>0</v>
      </c>
      <c r="F179" s="14">
        <f>'fnd enro'!F179</f>
        <v>0</v>
      </c>
      <c r="G179" s="14">
        <f>'fnd enro'!G179</f>
        <v>0</v>
      </c>
      <c r="H179" s="14">
        <f>'fnd enro'!H179</f>
        <v>27</v>
      </c>
      <c r="I179" s="14">
        <f>'fnd enro'!I179</f>
        <v>48</v>
      </c>
      <c r="J179" s="14">
        <f>'fnd enro'!J179</f>
        <v>0</v>
      </c>
      <c r="K179" s="15">
        <f>'fnd enro'!K179</f>
        <v>2.9474999999999998</v>
      </c>
      <c r="L179" s="14">
        <f>'fnd enro'!L179</f>
        <v>0</v>
      </c>
      <c r="M179" s="14">
        <f>'fnd enro'!M179</f>
        <v>0</v>
      </c>
      <c r="N179" s="14">
        <f>'fnd enro'!N179</f>
        <v>0</v>
      </c>
      <c r="O179" s="14">
        <f>'fnd enro'!O179</f>
        <v>0</v>
      </c>
      <c r="P179" s="14">
        <f>'fnd enro'!P179</f>
        <v>19</v>
      </c>
      <c r="Q179" s="14">
        <f>'fnd enro'!R179</f>
        <v>75</v>
      </c>
      <c r="R179" s="15">
        <f t="shared" si="34"/>
        <v>1.02</v>
      </c>
      <c r="S179" s="14">
        <f>VALUE('fnd enro'!Q179)</f>
        <v>10</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45504.585244499998</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70865.928</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442835.51690100005</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75532.468239000009</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17642.403276000001</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57719.904499999997</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36843.226199999997</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55243.985400000005</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94301.429053500018</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147137.46975000002</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35"/>
        <v>1043626.9165640003</v>
      </c>
      <c r="AH179" s="326">
        <f t="shared" si="36"/>
        <v>430170064</v>
      </c>
      <c r="AI179" s="4" t="str">
        <f t="shared" si="37"/>
        <v>430</v>
      </c>
      <c r="AJ179" s="2" t="str">
        <f t="shared" si="38"/>
        <v>170</v>
      </c>
      <c r="AK179" s="2" t="str">
        <f t="shared" si="39"/>
        <v>064</v>
      </c>
      <c r="AL179" s="4">
        <f t="shared" si="40"/>
        <v>1</v>
      </c>
      <c r="AM179" s="4">
        <f t="shared" si="45"/>
        <v>75</v>
      </c>
      <c r="AN179" s="4">
        <f t="shared" si="41"/>
        <v>1043626.9165640003</v>
      </c>
      <c r="AO179" s="4">
        <f t="shared" si="42"/>
        <v>13915</v>
      </c>
      <c r="AP179" s="4">
        <f t="shared" si="32"/>
        <v>0</v>
      </c>
      <c r="AQ179" s="4">
        <v>13915</v>
      </c>
      <c r="AS179" s="74"/>
      <c r="AT179" s="74"/>
      <c r="AX179" s="5">
        <f t="shared" si="43"/>
        <v>0</v>
      </c>
      <c r="AZ179" s="5">
        <f t="shared" si="44"/>
        <v>0</v>
      </c>
      <c r="BB179" s="5"/>
    </row>
    <row r="180" spans="1:54" s="4" customFormat="1">
      <c r="A180" s="326" t="str">
        <f t="shared" si="33"/>
        <v>430</v>
      </c>
      <c r="B180" s="2">
        <v>430170100</v>
      </c>
      <c r="C180" s="9" t="s">
        <v>1285</v>
      </c>
      <c r="D180" s="14">
        <f>'fnd enro'!D180</f>
        <v>0</v>
      </c>
      <c r="E180" s="14">
        <f>'fnd enro'!E180</f>
        <v>0</v>
      </c>
      <c r="F180" s="14">
        <f>'fnd enro'!F180</f>
        <v>0</v>
      </c>
      <c r="G180" s="14">
        <f>'fnd enro'!G180</f>
        <v>0</v>
      </c>
      <c r="H180" s="14">
        <f>'fnd enro'!H180</f>
        <v>0</v>
      </c>
      <c r="I180" s="14">
        <f>'fnd enro'!I180</f>
        <v>9</v>
      </c>
      <c r="J180" s="14">
        <f>'fnd enro'!J180</f>
        <v>0</v>
      </c>
      <c r="K180" s="15">
        <f>'fnd enro'!K180</f>
        <v>0.35370000000000001</v>
      </c>
      <c r="L180" s="14">
        <f>'fnd enro'!L180</f>
        <v>0</v>
      </c>
      <c r="M180" s="14">
        <f>'fnd enro'!M180</f>
        <v>0</v>
      </c>
      <c r="N180" s="14">
        <f>'fnd enro'!N180</f>
        <v>0</v>
      </c>
      <c r="O180" s="14">
        <f>'fnd enro'!O180</f>
        <v>0</v>
      </c>
      <c r="P180" s="14">
        <f>'fnd enro'!P180</f>
        <v>0</v>
      </c>
      <c r="Q180" s="14">
        <f>'fnd enro'!R180</f>
        <v>9</v>
      </c>
      <c r="R180" s="15">
        <f t="shared" si="34"/>
        <v>1.02</v>
      </c>
      <c r="S180" s="14">
        <f>VALUE('fnd enro'!Q180)</f>
        <v>10</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5235.7112213400005</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7438.5540000000001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47825.073852119996</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8684.1416206800004</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1596.5872891200002</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7895.9417400000002</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4141.2816000000003</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5578.3188</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11203.841334420002</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15286.72797</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35"/>
        <v>114886.17942768001</v>
      </c>
      <c r="AH180" s="326">
        <f t="shared" si="36"/>
        <v>430170100</v>
      </c>
      <c r="AI180" s="4" t="str">
        <f t="shared" si="37"/>
        <v>430</v>
      </c>
      <c r="AJ180" s="2" t="str">
        <f t="shared" si="38"/>
        <v>170</v>
      </c>
      <c r="AK180" s="2" t="str">
        <f t="shared" si="39"/>
        <v>100</v>
      </c>
      <c r="AL180" s="4">
        <f t="shared" si="40"/>
        <v>1</v>
      </c>
      <c r="AM180" s="4">
        <f t="shared" si="45"/>
        <v>9</v>
      </c>
      <c r="AN180" s="4">
        <f t="shared" si="41"/>
        <v>114886.17942768001</v>
      </c>
      <c r="AO180" s="4">
        <f t="shared" si="42"/>
        <v>12765</v>
      </c>
      <c r="AP180" s="4">
        <f t="shared" si="32"/>
        <v>0</v>
      </c>
      <c r="AQ180" s="4">
        <v>12765</v>
      </c>
      <c r="AS180" s="74"/>
      <c r="AT180" s="74"/>
      <c r="AX180" s="5">
        <f t="shared" si="43"/>
        <v>0</v>
      </c>
      <c r="AZ180" s="5">
        <f t="shared" si="44"/>
        <v>0</v>
      </c>
      <c r="BB180" s="5"/>
    </row>
    <row r="181" spans="1:54" s="4" customFormat="1">
      <c r="A181" s="326" t="str">
        <f t="shared" si="33"/>
        <v>430</v>
      </c>
      <c r="B181" s="2">
        <v>430170101</v>
      </c>
      <c r="C181" s="9" t="s">
        <v>1285</v>
      </c>
      <c r="D181" s="14">
        <f>'fnd enro'!D181</f>
        <v>0</v>
      </c>
      <c r="E181" s="14">
        <f>'fnd enro'!E181</f>
        <v>0</v>
      </c>
      <c r="F181" s="14">
        <f>'fnd enro'!F181</f>
        <v>0</v>
      </c>
      <c r="G181" s="14">
        <f>'fnd enro'!G181</f>
        <v>0</v>
      </c>
      <c r="H181" s="14">
        <f>'fnd enro'!H181</f>
        <v>1</v>
      </c>
      <c r="I181" s="14">
        <f>'fnd enro'!I181</f>
        <v>1</v>
      </c>
      <c r="J181" s="14">
        <f>'fnd enro'!J181</f>
        <v>0</v>
      </c>
      <c r="K181" s="15">
        <f>'fnd enro'!K181</f>
        <v>7.8600000000000003E-2</v>
      </c>
      <c r="L181" s="14">
        <f>'fnd enro'!L181</f>
        <v>0</v>
      </c>
      <c r="M181" s="14">
        <f>'fnd enro'!M181</f>
        <v>0</v>
      </c>
      <c r="N181" s="14">
        <f>'fnd enro'!N181</f>
        <v>0</v>
      </c>
      <c r="O181" s="14">
        <f>'fnd enro'!O181</f>
        <v>0</v>
      </c>
      <c r="P181" s="14">
        <f>'fnd enro'!P181</f>
        <v>0</v>
      </c>
      <c r="Q181" s="14">
        <f>'fnd enro'!R181</f>
        <v>2</v>
      </c>
      <c r="R181" s="15">
        <f t="shared" si="34"/>
        <v>1.02</v>
      </c>
      <c r="S181" s="14">
        <f>VALUE('fnd enro'!Q181)</f>
        <v>3</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1163.4913825199999</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1653.0119999999999</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9058.4323893599994</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2047.01744904</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359.72377535999999</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1432.0037200000002</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876.7002</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888.60359999999991</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2524.4123187600003</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3590.3806599999998</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35"/>
        <v>23593.777495039998</v>
      </c>
      <c r="AH181" s="326">
        <f t="shared" si="36"/>
        <v>430170101</v>
      </c>
      <c r="AI181" s="4" t="str">
        <f t="shared" si="37"/>
        <v>430</v>
      </c>
      <c r="AJ181" s="2" t="str">
        <f t="shared" si="38"/>
        <v>170</v>
      </c>
      <c r="AK181" s="2" t="str">
        <f t="shared" si="39"/>
        <v>101</v>
      </c>
      <c r="AL181" s="4">
        <f t="shared" si="40"/>
        <v>1</v>
      </c>
      <c r="AM181" s="4">
        <f t="shared" si="45"/>
        <v>2</v>
      </c>
      <c r="AN181" s="4">
        <f t="shared" si="41"/>
        <v>23593.777495039998</v>
      </c>
      <c r="AO181" s="4">
        <f t="shared" si="42"/>
        <v>11797</v>
      </c>
      <c r="AP181" s="4">
        <f t="shared" si="32"/>
        <v>0</v>
      </c>
      <c r="AQ181" s="4">
        <v>11797</v>
      </c>
      <c r="AS181" s="74"/>
      <c r="AT181" s="74"/>
      <c r="AX181" s="5">
        <f t="shared" si="43"/>
        <v>0</v>
      </c>
      <c r="AZ181" s="5">
        <f t="shared" si="44"/>
        <v>0</v>
      </c>
      <c r="BB181" s="5"/>
    </row>
    <row r="182" spans="1:54" s="4" customFormat="1">
      <c r="A182" s="326" t="str">
        <f t="shared" si="33"/>
        <v>430</v>
      </c>
      <c r="B182" s="2">
        <v>430170110</v>
      </c>
      <c r="C182" s="9" t="s">
        <v>1285</v>
      </c>
      <c r="D182" s="14">
        <f>'fnd enro'!D182</f>
        <v>0</v>
      </c>
      <c r="E182" s="14">
        <f>'fnd enro'!E182</f>
        <v>0</v>
      </c>
      <c r="F182" s="14">
        <f>'fnd enro'!F182</f>
        <v>0</v>
      </c>
      <c r="G182" s="14">
        <f>'fnd enro'!G182</f>
        <v>0</v>
      </c>
      <c r="H182" s="14">
        <f>'fnd enro'!H182</f>
        <v>1</v>
      </c>
      <c r="I182" s="14">
        <f>'fnd enro'!I182</f>
        <v>7</v>
      </c>
      <c r="J182" s="14">
        <f>'fnd enro'!J182</f>
        <v>0</v>
      </c>
      <c r="K182" s="15">
        <f>'fnd enro'!K182</f>
        <v>0.31440000000000001</v>
      </c>
      <c r="L182" s="14">
        <f>'fnd enro'!L182</f>
        <v>0</v>
      </c>
      <c r="M182" s="14">
        <f>'fnd enro'!M182</f>
        <v>0</v>
      </c>
      <c r="N182" s="14">
        <f>'fnd enro'!N182</f>
        <v>0</v>
      </c>
      <c r="O182" s="14">
        <f>'fnd enro'!O182</f>
        <v>0</v>
      </c>
      <c r="P182" s="14">
        <f>'fnd enro'!P182</f>
        <v>0</v>
      </c>
      <c r="Q182" s="14">
        <f>'fnd enro'!R182</f>
        <v>8</v>
      </c>
      <c r="R182" s="15">
        <f t="shared" si="34"/>
        <v>1.02</v>
      </c>
      <c r="S182" s="14">
        <f>VALUE('fnd enro'!Q182)</f>
        <v>4</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4653.9655300799996</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6612.0479999999998</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40941.814957440001</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7836.4451961600007</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1424.1153014399999</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6695.9648799999995</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3637.5545999999999</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4607.4827999999998</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9993.6398750400003</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13781.532640000001</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35"/>
        <v>100184.56378016001</v>
      </c>
      <c r="AH182" s="326">
        <f t="shared" si="36"/>
        <v>430170110</v>
      </c>
      <c r="AI182" s="4" t="str">
        <f t="shared" si="37"/>
        <v>430</v>
      </c>
      <c r="AJ182" s="2" t="str">
        <f t="shared" si="38"/>
        <v>170</v>
      </c>
      <c r="AK182" s="2" t="str">
        <f t="shared" si="39"/>
        <v>110</v>
      </c>
      <c r="AL182" s="4">
        <f t="shared" si="40"/>
        <v>1</v>
      </c>
      <c r="AM182" s="4">
        <f t="shared" si="45"/>
        <v>8</v>
      </c>
      <c r="AN182" s="4">
        <f t="shared" si="41"/>
        <v>100184.56378016001</v>
      </c>
      <c r="AO182" s="4">
        <f t="shared" si="42"/>
        <v>12523</v>
      </c>
      <c r="AP182" s="4">
        <f t="shared" si="32"/>
        <v>0</v>
      </c>
      <c r="AQ182" s="4">
        <v>12523</v>
      </c>
      <c r="AS182" s="74"/>
      <c r="AT182" s="74"/>
      <c r="AX182" s="5">
        <f t="shared" si="43"/>
        <v>0</v>
      </c>
      <c r="AZ182" s="5">
        <f t="shared" si="44"/>
        <v>0</v>
      </c>
      <c r="BB182" s="5"/>
    </row>
    <row r="183" spans="1:54" s="4" customFormat="1">
      <c r="A183" s="326" t="str">
        <f t="shared" si="33"/>
        <v>430</v>
      </c>
      <c r="B183" s="2">
        <v>430170136</v>
      </c>
      <c r="C183" s="9" t="s">
        <v>1285</v>
      </c>
      <c r="D183" s="14">
        <f>'fnd enro'!D183</f>
        <v>0</v>
      </c>
      <c r="E183" s="14">
        <f>'fnd enro'!E183</f>
        <v>0</v>
      </c>
      <c r="F183" s="14">
        <f>'fnd enro'!F183</f>
        <v>0</v>
      </c>
      <c r="G183" s="14">
        <f>'fnd enro'!G183</f>
        <v>0</v>
      </c>
      <c r="H183" s="14">
        <f>'fnd enro'!H183</f>
        <v>0</v>
      </c>
      <c r="I183" s="14">
        <f>'fnd enro'!I183</f>
        <v>2</v>
      </c>
      <c r="J183" s="14">
        <f>'fnd enro'!J183</f>
        <v>0</v>
      </c>
      <c r="K183" s="15">
        <f>'fnd enro'!K183</f>
        <v>7.8600000000000003E-2</v>
      </c>
      <c r="L183" s="14">
        <f>'fnd enro'!L183</f>
        <v>0</v>
      </c>
      <c r="M183" s="14">
        <f>'fnd enro'!M183</f>
        <v>0</v>
      </c>
      <c r="N183" s="14">
        <f>'fnd enro'!N183</f>
        <v>0</v>
      </c>
      <c r="O183" s="14">
        <f>'fnd enro'!O183</f>
        <v>0</v>
      </c>
      <c r="P183" s="14">
        <f>'fnd enro'!P183</f>
        <v>0</v>
      </c>
      <c r="Q183" s="14">
        <f>'fnd enro'!R183</f>
        <v>2</v>
      </c>
      <c r="R183" s="15">
        <f t="shared" si="34"/>
        <v>1.02</v>
      </c>
      <c r="S183" s="14">
        <f>VALUE('fnd enro'!Q183)</f>
        <v>3</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1163.4913825199999</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1653.0119999999999</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10627.79418936</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1929.8092490400002</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354.79717536000004</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1754.65372</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920.28480000000002</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1239.6263999999999</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2489.7425187600002</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3397.0506599999999</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35"/>
        <v>25530.262095040001</v>
      </c>
      <c r="AH183" s="326">
        <f t="shared" si="36"/>
        <v>430170136</v>
      </c>
      <c r="AI183" s="4" t="str">
        <f t="shared" si="37"/>
        <v>430</v>
      </c>
      <c r="AJ183" s="2" t="str">
        <f t="shared" si="38"/>
        <v>170</v>
      </c>
      <c r="AK183" s="2" t="str">
        <f t="shared" si="39"/>
        <v>136</v>
      </c>
      <c r="AL183" s="4">
        <f t="shared" si="40"/>
        <v>1</v>
      </c>
      <c r="AM183" s="4">
        <f t="shared" si="45"/>
        <v>2</v>
      </c>
      <c r="AN183" s="4">
        <f t="shared" si="41"/>
        <v>25530.262095040001</v>
      </c>
      <c r="AO183" s="4">
        <f t="shared" si="42"/>
        <v>12765</v>
      </c>
      <c r="AP183" s="4">
        <f t="shared" si="32"/>
        <v>0</v>
      </c>
      <c r="AQ183" s="4">
        <v>12765</v>
      </c>
      <c r="AS183" s="74"/>
      <c r="AT183" s="74"/>
      <c r="AX183" s="5">
        <f t="shared" si="43"/>
        <v>0</v>
      </c>
      <c r="AZ183" s="5">
        <f t="shared" si="44"/>
        <v>0</v>
      </c>
      <c r="BB183" s="5"/>
    </row>
    <row r="184" spans="1:54" s="4" customFormat="1">
      <c r="A184" s="326" t="str">
        <f t="shared" si="33"/>
        <v>430</v>
      </c>
      <c r="B184" s="2">
        <v>430170139</v>
      </c>
      <c r="C184" s="9" t="s">
        <v>1285</v>
      </c>
      <c r="D184" s="14">
        <f>'fnd enro'!D184</f>
        <v>0</v>
      </c>
      <c r="E184" s="14">
        <f>'fnd enro'!E184</f>
        <v>0</v>
      </c>
      <c r="F184" s="14">
        <f>'fnd enro'!F184</f>
        <v>0</v>
      </c>
      <c r="G184" s="14">
        <f>'fnd enro'!G184</f>
        <v>0</v>
      </c>
      <c r="H184" s="14">
        <f>'fnd enro'!H184</f>
        <v>0</v>
      </c>
      <c r="I184" s="14">
        <f>'fnd enro'!I184</f>
        <v>3</v>
      </c>
      <c r="J184" s="14">
        <f>'fnd enro'!J184</f>
        <v>0</v>
      </c>
      <c r="K184" s="15">
        <f>'fnd enro'!K184</f>
        <v>0.1179</v>
      </c>
      <c r="L184" s="14">
        <f>'fnd enro'!L184</f>
        <v>0</v>
      </c>
      <c r="M184" s="14">
        <f>'fnd enro'!M184</f>
        <v>0</v>
      </c>
      <c r="N184" s="14">
        <f>'fnd enro'!N184</f>
        <v>0</v>
      </c>
      <c r="O184" s="14">
        <f>'fnd enro'!O184</f>
        <v>0</v>
      </c>
      <c r="P184" s="14">
        <f>'fnd enro'!P184</f>
        <v>0</v>
      </c>
      <c r="Q184" s="14">
        <f>'fnd enro'!R184</f>
        <v>3</v>
      </c>
      <c r="R184" s="15">
        <f t="shared" si="34"/>
        <v>1.02</v>
      </c>
      <c r="S184" s="14">
        <f>VALUE('fnd enro'!Q184)</f>
        <v>2</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1745.2370737799997</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2479.5179999999996</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15941.691284039998</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2894.7138735600001</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532.19576304000009</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2631.9805799999999</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1380.4272000000001</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1859.4396000000002</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3734.6137781400002</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5095.5759900000003</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35"/>
        <v>38295.393142559995</v>
      </c>
      <c r="AH184" s="326">
        <f t="shared" si="36"/>
        <v>430170139</v>
      </c>
      <c r="AI184" s="4" t="str">
        <f t="shared" si="37"/>
        <v>430</v>
      </c>
      <c r="AJ184" s="2" t="str">
        <f t="shared" si="38"/>
        <v>170</v>
      </c>
      <c r="AK184" s="2" t="str">
        <f t="shared" si="39"/>
        <v>139</v>
      </c>
      <c r="AL184" s="4">
        <f t="shared" si="40"/>
        <v>1</v>
      </c>
      <c r="AM184" s="4">
        <f t="shared" si="45"/>
        <v>3</v>
      </c>
      <c r="AN184" s="4">
        <f t="shared" si="41"/>
        <v>38295.393142559995</v>
      </c>
      <c r="AO184" s="4">
        <f t="shared" si="42"/>
        <v>12765</v>
      </c>
      <c r="AP184" s="4">
        <f t="shared" si="32"/>
        <v>0</v>
      </c>
      <c r="AQ184" s="4">
        <v>12765</v>
      </c>
      <c r="AS184" s="74"/>
      <c r="AT184" s="74"/>
      <c r="AX184" s="5">
        <f t="shared" si="43"/>
        <v>0</v>
      </c>
      <c r="AZ184" s="5">
        <f t="shared" si="44"/>
        <v>0</v>
      </c>
      <c r="BB184" s="5"/>
    </row>
    <row r="185" spans="1:54" s="4" customFormat="1">
      <c r="A185" s="326" t="str">
        <f t="shared" si="33"/>
        <v>430</v>
      </c>
      <c r="B185" s="2">
        <v>430170141</v>
      </c>
      <c r="C185" s="9" t="s">
        <v>1285</v>
      </c>
      <c r="D185" s="14">
        <f>'fnd enro'!D185</f>
        <v>0</v>
      </c>
      <c r="E185" s="14">
        <f>'fnd enro'!E185</f>
        <v>0</v>
      </c>
      <c r="F185" s="14">
        <f>'fnd enro'!F185</f>
        <v>0</v>
      </c>
      <c r="G185" s="14">
        <f>'fnd enro'!G185</f>
        <v>0</v>
      </c>
      <c r="H185" s="14">
        <f>'fnd enro'!H185</f>
        <v>94</v>
      </c>
      <c r="I185" s="14">
        <f>'fnd enro'!I185</f>
        <v>107</v>
      </c>
      <c r="J185" s="14">
        <f>'fnd enro'!J185</f>
        <v>0</v>
      </c>
      <c r="K185" s="15">
        <f>'fnd enro'!K185</f>
        <v>7.8993000000000002</v>
      </c>
      <c r="L185" s="14">
        <f>'fnd enro'!L185</f>
        <v>0</v>
      </c>
      <c r="M185" s="14">
        <f>'fnd enro'!M185</f>
        <v>0</v>
      </c>
      <c r="N185" s="14">
        <f>'fnd enro'!N185</f>
        <v>4</v>
      </c>
      <c r="O185" s="14">
        <f>'fnd enro'!O185</f>
        <v>0</v>
      </c>
      <c r="P185" s="14">
        <f>'fnd enro'!P185</f>
        <v>32</v>
      </c>
      <c r="Q185" s="14">
        <f>'fnd enro'!R185</f>
        <v>201</v>
      </c>
      <c r="R185" s="15">
        <f t="shared" si="34"/>
        <v>1.02</v>
      </c>
      <c r="S185" s="14">
        <f>VALUE('fnd enro'!Q185)</f>
        <v>7</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119983.05034325999</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179147.19</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1045338.72763068</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205807.51152852</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42127.567723680004</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147471.27885999999</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93566.211599999995</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116716.00920000001</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254925.13793537999</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380875.41132999997</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35"/>
        <v>2585958.09615152</v>
      </c>
      <c r="AH185" s="326">
        <f t="shared" si="36"/>
        <v>430170141</v>
      </c>
      <c r="AI185" s="4" t="str">
        <f t="shared" si="37"/>
        <v>430</v>
      </c>
      <c r="AJ185" s="2" t="str">
        <f t="shared" si="38"/>
        <v>170</v>
      </c>
      <c r="AK185" s="2" t="str">
        <f t="shared" si="39"/>
        <v>141</v>
      </c>
      <c r="AL185" s="4">
        <f t="shared" si="40"/>
        <v>1</v>
      </c>
      <c r="AM185" s="4">
        <f t="shared" si="45"/>
        <v>201</v>
      </c>
      <c r="AN185" s="4">
        <f t="shared" si="41"/>
        <v>2585958.09615152</v>
      </c>
      <c r="AO185" s="4">
        <f t="shared" si="42"/>
        <v>12865</v>
      </c>
      <c r="AP185" s="4">
        <f t="shared" si="32"/>
        <v>0</v>
      </c>
      <c r="AQ185" s="4">
        <v>12865</v>
      </c>
      <c r="AS185" s="74"/>
      <c r="AT185" s="74"/>
      <c r="AX185" s="5">
        <f t="shared" si="43"/>
        <v>0</v>
      </c>
      <c r="AZ185" s="5">
        <f t="shared" si="44"/>
        <v>0</v>
      </c>
      <c r="BB185" s="5"/>
    </row>
    <row r="186" spans="1:54" s="4" customFormat="1">
      <c r="A186" s="326" t="str">
        <f t="shared" si="33"/>
        <v>430</v>
      </c>
      <c r="B186" s="2">
        <v>430170153</v>
      </c>
      <c r="C186" s="9" t="s">
        <v>1285</v>
      </c>
      <c r="D186" s="14">
        <f>'fnd enro'!D186</f>
        <v>0</v>
      </c>
      <c r="E186" s="14">
        <f>'fnd enro'!E186</f>
        <v>0</v>
      </c>
      <c r="F186" s="14">
        <f>'fnd enro'!F186</f>
        <v>0</v>
      </c>
      <c r="G186" s="14">
        <f>'fnd enro'!G186</f>
        <v>0</v>
      </c>
      <c r="H186" s="14">
        <f>'fnd enro'!H186</f>
        <v>1</v>
      </c>
      <c r="I186" s="14">
        <f>'fnd enro'!I186</f>
        <v>2</v>
      </c>
      <c r="J186" s="14">
        <f>'fnd enro'!J186</f>
        <v>0</v>
      </c>
      <c r="K186" s="15">
        <f>'fnd enro'!K186</f>
        <v>0.1179</v>
      </c>
      <c r="L186" s="14">
        <f>'fnd enro'!L186</f>
        <v>0</v>
      </c>
      <c r="M186" s="14">
        <f>'fnd enro'!M186</f>
        <v>0</v>
      </c>
      <c r="N186" s="14">
        <f>'fnd enro'!N186</f>
        <v>0</v>
      </c>
      <c r="O186" s="14">
        <f>'fnd enro'!O186</f>
        <v>0</v>
      </c>
      <c r="P186" s="14">
        <f>'fnd enro'!P186</f>
        <v>2</v>
      </c>
      <c r="Q186" s="14">
        <f>'fnd enro'!R186</f>
        <v>3</v>
      </c>
      <c r="R186" s="15">
        <f t="shared" si="34"/>
        <v>1.02</v>
      </c>
      <c r="S186" s="14">
        <f>VALUE('fnd enro'!Q186)</f>
        <v>10</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1942.4642737799998</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3414.0419999999995</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23495.066684040001</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3011.9220735600002</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979.70036303999996</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2375.8505799999998</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1706.2458000000001</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3427.9548</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3769.2835781399999</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6818.1859899999999</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35"/>
        <v>50940.716142559992</v>
      </c>
      <c r="AH186" s="326">
        <f t="shared" si="36"/>
        <v>430170153</v>
      </c>
      <c r="AI186" s="4" t="str">
        <f t="shared" si="37"/>
        <v>430</v>
      </c>
      <c r="AJ186" s="2" t="str">
        <f t="shared" si="38"/>
        <v>170</v>
      </c>
      <c r="AK186" s="2" t="str">
        <f t="shared" si="39"/>
        <v>153</v>
      </c>
      <c r="AL186" s="4">
        <f t="shared" si="40"/>
        <v>1</v>
      </c>
      <c r="AM186" s="4">
        <f t="shared" si="45"/>
        <v>3</v>
      </c>
      <c r="AN186" s="4">
        <f t="shared" si="41"/>
        <v>50940.716142559992</v>
      </c>
      <c r="AO186" s="4">
        <f t="shared" si="42"/>
        <v>16980</v>
      </c>
      <c r="AP186" s="4">
        <f t="shared" si="32"/>
        <v>0</v>
      </c>
      <c r="AQ186" s="4">
        <v>16980</v>
      </c>
      <c r="AS186" s="74"/>
      <c r="AT186" s="74"/>
      <c r="AX186" s="5">
        <f t="shared" si="43"/>
        <v>0</v>
      </c>
      <c r="AZ186" s="5">
        <f t="shared" si="44"/>
        <v>0</v>
      </c>
      <c r="BB186" s="5"/>
    </row>
    <row r="187" spans="1:54" s="4" customFormat="1">
      <c r="A187" s="326" t="str">
        <f t="shared" si="33"/>
        <v>430</v>
      </c>
      <c r="B187" s="2">
        <v>430170162</v>
      </c>
      <c r="C187" s="9" t="s">
        <v>1285</v>
      </c>
      <c r="D187" s="14">
        <f>'fnd enro'!D187</f>
        <v>0</v>
      </c>
      <c r="E187" s="14">
        <f>'fnd enro'!E187</f>
        <v>0</v>
      </c>
      <c r="F187" s="14">
        <f>'fnd enro'!F187</f>
        <v>0</v>
      </c>
      <c r="G187" s="14">
        <f>'fnd enro'!G187</f>
        <v>0</v>
      </c>
      <c r="H187" s="14">
        <f>'fnd enro'!H187</f>
        <v>0</v>
      </c>
      <c r="I187" s="14">
        <f>'fnd enro'!I187</f>
        <v>1</v>
      </c>
      <c r="J187" s="14">
        <f>'fnd enro'!J187</f>
        <v>0</v>
      </c>
      <c r="K187" s="15">
        <f>'fnd enro'!K187</f>
        <v>3.9300000000000002E-2</v>
      </c>
      <c r="L187" s="14">
        <f>'fnd enro'!L187</f>
        <v>0</v>
      </c>
      <c r="M187" s="14">
        <f>'fnd enro'!M187</f>
        <v>0</v>
      </c>
      <c r="N187" s="14">
        <f>'fnd enro'!N187</f>
        <v>0</v>
      </c>
      <c r="O187" s="14">
        <f>'fnd enro'!O187</f>
        <v>0</v>
      </c>
      <c r="P187" s="14">
        <f>'fnd enro'!P187</f>
        <v>0</v>
      </c>
      <c r="Q187" s="14">
        <f>'fnd enro'!R187</f>
        <v>1</v>
      </c>
      <c r="R187" s="15">
        <f t="shared" si="34"/>
        <v>1.02</v>
      </c>
      <c r="S187" s="14">
        <f>VALUE('fnd enro'!Q187)</f>
        <v>5</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581.74569125999994</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826.50599999999997</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5313.89709468</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964.90462452000008</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177.39858768000002</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877.32686000000001</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460.14240000000001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619.81319999999994</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1244.8712593800001</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1698.5253299999999</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35"/>
        <v>12765.131047520001</v>
      </c>
      <c r="AH187" s="326">
        <f t="shared" si="36"/>
        <v>430170162</v>
      </c>
      <c r="AI187" s="4" t="str">
        <f t="shared" si="37"/>
        <v>430</v>
      </c>
      <c r="AJ187" s="2" t="str">
        <f t="shared" si="38"/>
        <v>170</v>
      </c>
      <c r="AK187" s="2" t="str">
        <f t="shared" si="39"/>
        <v>162</v>
      </c>
      <c r="AL187" s="4">
        <f t="shared" si="40"/>
        <v>1</v>
      </c>
      <c r="AM187" s="4">
        <f t="shared" si="45"/>
        <v>1</v>
      </c>
      <c r="AN187" s="4">
        <f t="shared" si="41"/>
        <v>12765.131047520001</v>
      </c>
      <c r="AO187" s="4">
        <f t="shared" si="42"/>
        <v>12765</v>
      </c>
      <c r="AP187" s="4">
        <f t="shared" si="32"/>
        <v>0</v>
      </c>
      <c r="AQ187" s="4">
        <v>12765</v>
      </c>
      <c r="AS187" s="74"/>
      <c r="AT187" s="74"/>
      <c r="AX187" s="5">
        <f t="shared" si="43"/>
        <v>0</v>
      </c>
      <c r="AZ187" s="5">
        <f t="shared" si="44"/>
        <v>0</v>
      </c>
      <c r="BB187" s="5"/>
    </row>
    <row r="188" spans="1:54" s="4" customFormat="1">
      <c r="A188" s="326" t="str">
        <f t="shared" si="33"/>
        <v>430</v>
      </c>
      <c r="B188" s="2">
        <v>430170170</v>
      </c>
      <c r="C188" s="9" t="s">
        <v>1285</v>
      </c>
      <c r="D188" s="14">
        <f>'fnd enro'!D188</f>
        <v>0</v>
      </c>
      <c r="E188" s="14">
        <f>'fnd enro'!E188</f>
        <v>0</v>
      </c>
      <c r="F188" s="14">
        <f>'fnd enro'!F188</f>
        <v>0</v>
      </c>
      <c r="G188" s="14">
        <f>'fnd enro'!G188</f>
        <v>0</v>
      </c>
      <c r="H188" s="14">
        <f>'fnd enro'!H188</f>
        <v>263</v>
      </c>
      <c r="I188" s="14">
        <f>'fnd enro'!I188</f>
        <v>261</v>
      </c>
      <c r="J188" s="14">
        <f>'fnd enro'!J188</f>
        <v>0</v>
      </c>
      <c r="K188" s="15">
        <f>'fnd enro'!K188</f>
        <v>20.5932</v>
      </c>
      <c r="L188" s="14">
        <f>'fnd enro'!L188</f>
        <v>0</v>
      </c>
      <c r="M188" s="14">
        <f>'fnd enro'!M188</f>
        <v>0</v>
      </c>
      <c r="N188" s="14">
        <f>'fnd enro'!N188</f>
        <v>32</v>
      </c>
      <c r="O188" s="14">
        <f>'fnd enro'!O188</f>
        <v>9</v>
      </c>
      <c r="P188" s="14">
        <f>'fnd enro'!P188</f>
        <v>133</v>
      </c>
      <c r="Q188" s="14">
        <f>'fnd enro'!R188</f>
        <v>524</v>
      </c>
      <c r="R188" s="15">
        <f t="shared" si="34"/>
        <v>1.02</v>
      </c>
      <c r="S188" s="14">
        <f>VALUE('fnd enro'!Q188)</f>
        <v>10</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322973.54502023995</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504024.64619999996</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3039929.59241232</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545225.43604847987</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126195.17154432002</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385441.09464000002</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257984.20380000005</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361368.24179999996</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676498.64731512009</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1056884.0729199999</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35"/>
        <v>7276524.6517004799</v>
      </c>
      <c r="AH188" s="326">
        <f t="shared" si="36"/>
        <v>430170170</v>
      </c>
      <c r="AI188" s="4" t="str">
        <f t="shared" si="37"/>
        <v>430</v>
      </c>
      <c r="AJ188" s="2" t="str">
        <f t="shared" si="38"/>
        <v>170</v>
      </c>
      <c r="AK188" s="2" t="str">
        <f t="shared" si="39"/>
        <v>170</v>
      </c>
      <c r="AL188" s="4">
        <f t="shared" si="40"/>
        <v>1</v>
      </c>
      <c r="AM188" s="4">
        <f t="shared" si="45"/>
        <v>524</v>
      </c>
      <c r="AN188" s="4">
        <f t="shared" si="41"/>
        <v>7276524.6517004799</v>
      </c>
      <c r="AO188" s="4">
        <f t="shared" si="42"/>
        <v>13886</v>
      </c>
      <c r="AP188" s="4">
        <f t="shared" si="32"/>
        <v>0</v>
      </c>
      <c r="AQ188" s="4">
        <v>13886</v>
      </c>
      <c r="AS188" s="74"/>
      <c r="AT188" s="74"/>
      <c r="AX188" s="5">
        <f t="shared" si="43"/>
        <v>0</v>
      </c>
      <c r="AZ188" s="5">
        <f t="shared" si="44"/>
        <v>0</v>
      </c>
      <c r="BB188" s="5"/>
    </row>
    <row r="189" spans="1:54" s="4" customFormat="1">
      <c r="A189" s="326" t="str">
        <f t="shared" si="33"/>
        <v>430</v>
      </c>
      <c r="B189" s="2">
        <v>430170174</v>
      </c>
      <c r="C189" s="9" t="s">
        <v>1285</v>
      </c>
      <c r="D189" s="14">
        <f>'fnd enro'!D189</f>
        <v>0</v>
      </c>
      <c r="E189" s="14">
        <f>'fnd enro'!E189</f>
        <v>0</v>
      </c>
      <c r="F189" s="14">
        <f>'fnd enro'!F189</f>
        <v>0</v>
      </c>
      <c r="G189" s="14">
        <f>'fnd enro'!G189</f>
        <v>0</v>
      </c>
      <c r="H189" s="14">
        <f>'fnd enro'!H189</f>
        <v>27</v>
      </c>
      <c r="I189" s="14">
        <f>'fnd enro'!I189</f>
        <v>35</v>
      </c>
      <c r="J189" s="14">
        <f>'fnd enro'!J189</f>
        <v>0</v>
      </c>
      <c r="K189" s="15">
        <f>'fnd enro'!K189</f>
        <v>2.4365999999999999</v>
      </c>
      <c r="L189" s="14">
        <f>'fnd enro'!L189</f>
        <v>0</v>
      </c>
      <c r="M189" s="14">
        <f>'fnd enro'!M189</f>
        <v>0</v>
      </c>
      <c r="N189" s="14">
        <f>'fnd enro'!N189</f>
        <v>0</v>
      </c>
      <c r="O189" s="14">
        <f>'fnd enro'!O189</f>
        <v>0</v>
      </c>
      <c r="P189" s="14">
        <f>'fnd enro'!P189</f>
        <v>2</v>
      </c>
      <c r="Q189" s="14">
        <f>'fnd enro'!R189</f>
        <v>62</v>
      </c>
      <c r="R189" s="15">
        <f t="shared" si="34"/>
        <v>1.02</v>
      </c>
      <c r="S189" s="14">
        <f>VALUE('fnd enro'!Q189)</f>
        <v>5</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36202.628058119997</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51880.158000000003</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293305.13927016006</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62988.708120240008</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11433.324236160001</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45728.035319999995</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27603.760200000001</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30258.7896</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78118.102681560005</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111570.54046</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35"/>
        <v>749089.18594624021</v>
      </c>
      <c r="AH189" s="326">
        <f t="shared" si="36"/>
        <v>430170174</v>
      </c>
      <c r="AI189" s="4" t="str">
        <f t="shared" si="37"/>
        <v>430</v>
      </c>
      <c r="AJ189" s="2" t="str">
        <f t="shared" si="38"/>
        <v>170</v>
      </c>
      <c r="AK189" s="2" t="str">
        <f t="shared" si="39"/>
        <v>174</v>
      </c>
      <c r="AL189" s="4">
        <f t="shared" si="40"/>
        <v>1</v>
      </c>
      <c r="AM189" s="4">
        <f t="shared" si="45"/>
        <v>62</v>
      </c>
      <c r="AN189" s="4">
        <f t="shared" si="41"/>
        <v>749089.18594624021</v>
      </c>
      <c r="AO189" s="4">
        <f t="shared" si="42"/>
        <v>12082</v>
      </c>
      <c r="AP189" s="4">
        <f t="shared" si="32"/>
        <v>0</v>
      </c>
      <c r="AQ189" s="4">
        <v>12082</v>
      </c>
      <c r="AS189" s="74"/>
      <c r="AT189" s="74"/>
      <c r="AX189" s="5">
        <f t="shared" si="43"/>
        <v>0</v>
      </c>
      <c r="AZ189" s="5">
        <f t="shared" si="44"/>
        <v>0</v>
      </c>
      <c r="BB189" s="5"/>
    </row>
    <row r="190" spans="1:54" s="4" customFormat="1">
      <c r="A190" s="326" t="str">
        <f t="shared" si="33"/>
        <v>430</v>
      </c>
      <c r="B190" s="2">
        <v>430170185</v>
      </c>
      <c r="C190" s="9" t="s">
        <v>1285</v>
      </c>
      <c r="D190" s="14">
        <f>'fnd enro'!D190</f>
        <v>0</v>
      </c>
      <c r="E190" s="14">
        <f>'fnd enro'!E190</f>
        <v>0</v>
      </c>
      <c r="F190" s="14">
        <f>'fnd enro'!F190</f>
        <v>0</v>
      </c>
      <c r="G190" s="14">
        <f>'fnd enro'!G190</f>
        <v>0</v>
      </c>
      <c r="H190" s="14">
        <f>'fnd enro'!H190</f>
        <v>1</v>
      </c>
      <c r="I190" s="14">
        <f>'fnd enro'!I190</f>
        <v>1</v>
      </c>
      <c r="J190" s="14">
        <f>'fnd enro'!J190</f>
        <v>0</v>
      </c>
      <c r="K190" s="15">
        <f>'fnd enro'!K190</f>
        <v>7.8600000000000003E-2</v>
      </c>
      <c r="L190" s="14">
        <f>'fnd enro'!L190</f>
        <v>0</v>
      </c>
      <c r="M190" s="14">
        <f>'fnd enro'!M190</f>
        <v>0</v>
      </c>
      <c r="N190" s="14">
        <f>'fnd enro'!N190</f>
        <v>0</v>
      </c>
      <c r="O190" s="14">
        <f>'fnd enro'!O190</f>
        <v>0</v>
      </c>
      <c r="P190" s="14">
        <f>'fnd enro'!P190</f>
        <v>2</v>
      </c>
      <c r="Q190" s="14">
        <f>'fnd enro'!R190</f>
        <v>2</v>
      </c>
      <c r="R190" s="15">
        <f t="shared" si="34"/>
        <v>1.02</v>
      </c>
      <c r="S190" s="14">
        <f>VALUE('fnd enro'!Q190)</f>
        <v>10</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1360.7185825199997</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2587.5360000000001</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18181.169589360001</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2047.01744904</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802.30177535999997</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1498.5237200000001</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1246.1034000000002</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2808.1415999999999</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2524.4123187600003</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5119.6606599999996</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35"/>
        <v>38175.585095039998</v>
      </c>
      <c r="AH190" s="326">
        <f t="shared" si="36"/>
        <v>430170185</v>
      </c>
      <c r="AI190" s="4" t="str">
        <f t="shared" si="37"/>
        <v>430</v>
      </c>
      <c r="AJ190" s="2" t="str">
        <f t="shared" si="38"/>
        <v>170</v>
      </c>
      <c r="AK190" s="2" t="str">
        <f t="shared" si="39"/>
        <v>185</v>
      </c>
      <c r="AL190" s="4">
        <f t="shared" si="40"/>
        <v>1</v>
      </c>
      <c r="AM190" s="4">
        <f t="shared" si="45"/>
        <v>2</v>
      </c>
      <c r="AN190" s="4">
        <f t="shared" si="41"/>
        <v>38175.585095039998</v>
      </c>
      <c r="AO190" s="4">
        <f t="shared" si="42"/>
        <v>19088</v>
      </c>
      <c r="AP190" s="4">
        <f t="shared" si="32"/>
        <v>0</v>
      </c>
      <c r="AQ190" s="4">
        <v>19088</v>
      </c>
      <c r="AS190" s="74"/>
      <c r="AT190" s="74"/>
      <c r="AX190" s="5">
        <f t="shared" si="43"/>
        <v>0</v>
      </c>
      <c r="AZ190" s="5">
        <f t="shared" si="44"/>
        <v>0</v>
      </c>
      <c r="BB190" s="5"/>
    </row>
    <row r="191" spans="1:54" s="4" customFormat="1">
      <c r="A191" s="326" t="str">
        <f t="shared" si="33"/>
        <v>430</v>
      </c>
      <c r="B191" s="2">
        <v>430170186</v>
      </c>
      <c r="C191" s="9" t="s">
        <v>1285</v>
      </c>
      <c r="D191" s="14">
        <f>'fnd enro'!D191</f>
        <v>0</v>
      </c>
      <c r="E191" s="14">
        <f>'fnd enro'!E191</f>
        <v>0</v>
      </c>
      <c r="F191" s="14">
        <f>'fnd enro'!F191</f>
        <v>0</v>
      </c>
      <c r="G191" s="14">
        <f>'fnd enro'!G191</f>
        <v>0</v>
      </c>
      <c r="H191" s="14">
        <f>'fnd enro'!H191</f>
        <v>0</v>
      </c>
      <c r="I191" s="14">
        <f>'fnd enro'!I191</f>
        <v>1</v>
      </c>
      <c r="J191" s="14">
        <f>'fnd enro'!J191</f>
        <v>0</v>
      </c>
      <c r="K191" s="15">
        <f>'fnd enro'!K191</f>
        <v>3.9300000000000002E-2</v>
      </c>
      <c r="L191" s="14">
        <f>'fnd enro'!L191</f>
        <v>0</v>
      </c>
      <c r="M191" s="14">
        <f>'fnd enro'!M191</f>
        <v>0</v>
      </c>
      <c r="N191" s="14">
        <f>'fnd enro'!N191</f>
        <v>0</v>
      </c>
      <c r="O191" s="14">
        <f>'fnd enro'!O191</f>
        <v>0</v>
      </c>
      <c r="P191" s="14">
        <f>'fnd enro'!P191</f>
        <v>0</v>
      </c>
      <c r="Q191" s="14">
        <f>'fnd enro'!R191</f>
        <v>1</v>
      </c>
      <c r="R191" s="15">
        <f t="shared" si="34"/>
        <v>1.02</v>
      </c>
      <c r="S191" s="14">
        <f>VALUE('fnd enro'!Q191)</f>
        <v>7</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581.74569125999994</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826.50599999999997</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5313.89709468</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964.90462452000008</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177.39858768000002</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877.32686000000001</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460.14240000000001</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619.81319999999994</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1244.8712593800001</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1698.5253299999999</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35"/>
        <v>12765.131047520001</v>
      </c>
      <c r="AH191" s="326">
        <f t="shared" si="36"/>
        <v>430170186</v>
      </c>
      <c r="AI191" s="4" t="str">
        <f t="shared" si="37"/>
        <v>430</v>
      </c>
      <c r="AJ191" s="2" t="str">
        <f t="shared" si="38"/>
        <v>170</v>
      </c>
      <c r="AK191" s="2" t="str">
        <f t="shared" si="39"/>
        <v>186</v>
      </c>
      <c r="AL191" s="4">
        <f t="shared" si="40"/>
        <v>1</v>
      </c>
      <c r="AM191" s="4">
        <f t="shared" si="45"/>
        <v>1</v>
      </c>
      <c r="AN191" s="4">
        <f t="shared" si="41"/>
        <v>12765.131047520001</v>
      </c>
      <c r="AO191" s="4">
        <f t="shared" si="42"/>
        <v>12765</v>
      </c>
      <c r="AP191" s="4">
        <f t="shared" si="32"/>
        <v>0</v>
      </c>
      <c r="AQ191" s="4">
        <v>12765</v>
      </c>
      <c r="AS191" s="74"/>
      <c r="AT191" s="74"/>
      <c r="AX191" s="5">
        <f t="shared" si="43"/>
        <v>0</v>
      </c>
      <c r="AZ191" s="5">
        <f t="shared" si="44"/>
        <v>0</v>
      </c>
      <c r="BB191" s="5"/>
    </row>
    <row r="192" spans="1:54" s="4" customFormat="1">
      <c r="A192" s="326" t="str">
        <f t="shared" si="33"/>
        <v>430</v>
      </c>
      <c r="B192" s="2">
        <v>430170198</v>
      </c>
      <c r="C192" s="9" t="s">
        <v>1285</v>
      </c>
      <c r="D192" s="14">
        <f>'fnd enro'!D192</f>
        <v>0</v>
      </c>
      <c r="E192" s="14">
        <f>'fnd enro'!E192</f>
        <v>0</v>
      </c>
      <c r="F192" s="14">
        <f>'fnd enro'!F192</f>
        <v>0</v>
      </c>
      <c r="G192" s="14">
        <f>'fnd enro'!G192</f>
        <v>0</v>
      </c>
      <c r="H192" s="14">
        <f>'fnd enro'!H192</f>
        <v>0</v>
      </c>
      <c r="I192" s="14">
        <f>'fnd enro'!I192</f>
        <v>3</v>
      </c>
      <c r="J192" s="14">
        <f>'fnd enro'!J192</f>
        <v>0</v>
      </c>
      <c r="K192" s="15">
        <f>'fnd enro'!K192</f>
        <v>0.1179</v>
      </c>
      <c r="L192" s="14">
        <f>'fnd enro'!L192</f>
        <v>0</v>
      </c>
      <c r="M192" s="14">
        <f>'fnd enro'!M192</f>
        <v>0</v>
      </c>
      <c r="N192" s="14">
        <f>'fnd enro'!N192</f>
        <v>0</v>
      </c>
      <c r="O192" s="14">
        <f>'fnd enro'!O192</f>
        <v>0</v>
      </c>
      <c r="P192" s="14">
        <f>'fnd enro'!P192</f>
        <v>0</v>
      </c>
      <c r="Q192" s="14">
        <f>'fnd enro'!R192</f>
        <v>3</v>
      </c>
      <c r="R192" s="15">
        <f t="shared" si="34"/>
        <v>1.02</v>
      </c>
      <c r="S192" s="14">
        <f>VALUE('fnd enro'!Q192)</f>
        <v>3</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1745.2370737799997</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2479.5179999999996</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15941.691284039998</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2894.7138735600001</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532.19576304000009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2631.9805799999999</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1380.4272000000001</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1859.4396000000002</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3734.6137781400002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5095.5759900000003</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35"/>
        <v>38295.393142559995</v>
      </c>
      <c r="AH192" s="326">
        <f t="shared" si="36"/>
        <v>430170198</v>
      </c>
      <c r="AI192" s="4" t="str">
        <f t="shared" si="37"/>
        <v>430</v>
      </c>
      <c r="AJ192" s="2" t="str">
        <f t="shared" si="38"/>
        <v>170</v>
      </c>
      <c r="AK192" s="2" t="str">
        <f t="shared" si="39"/>
        <v>198</v>
      </c>
      <c r="AL192" s="4">
        <f t="shared" si="40"/>
        <v>1</v>
      </c>
      <c r="AM192" s="4">
        <f t="shared" si="45"/>
        <v>3</v>
      </c>
      <c r="AN192" s="4">
        <f t="shared" si="41"/>
        <v>38295.393142559995</v>
      </c>
      <c r="AO192" s="4">
        <f t="shared" si="42"/>
        <v>12765</v>
      </c>
      <c r="AP192" s="4">
        <f t="shared" si="32"/>
        <v>0</v>
      </c>
      <c r="AQ192" s="4">
        <v>12765</v>
      </c>
      <c r="AS192" s="74"/>
      <c r="AT192" s="74"/>
      <c r="AX192" s="5">
        <f t="shared" si="43"/>
        <v>0</v>
      </c>
      <c r="AZ192" s="5">
        <f t="shared" si="44"/>
        <v>0</v>
      </c>
      <c r="BB192" s="5"/>
    </row>
    <row r="193" spans="1:54" s="4" customFormat="1">
      <c r="A193" s="326" t="str">
        <f t="shared" si="33"/>
        <v>430</v>
      </c>
      <c r="B193" s="2">
        <v>430170271</v>
      </c>
      <c r="C193" s="9" t="s">
        <v>1285</v>
      </c>
      <c r="D193" s="14">
        <f>'fnd enro'!D193</f>
        <v>0</v>
      </c>
      <c r="E193" s="14">
        <f>'fnd enro'!E193</f>
        <v>0</v>
      </c>
      <c r="F193" s="14">
        <f>'fnd enro'!F193</f>
        <v>0</v>
      </c>
      <c r="G193" s="14">
        <f>'fnd enro'!G193</f>
        <v>0</v>
      </c>
      <c r="H193" s="14">
        <f>'fnd enro'!H193</f>
        <v>2</v>
      </c>
      <c r="I193" s="14">
        <f>'fnd enro'!I193</f>
        <v>13</v>
      </c>
      <c r="J193" s="14">
        <f>'fnd enro'!J193</f>
        <v>0</v>
      </c>
      <c r="K193" s="15">
        <f>'fnd enro'!K193</f>
        <v>0.58950000000000002</v>
      </c>
      <c r="L193" s="14">
        <f>'fnd enro'!L193</f>
        <v>0</v>
      </c>
      <c r="M193" s="14">
        <f>'fnd enro'!M193</f>
        <v>0</v>
      </c>
      <c r="N193" s="14">
        <f>'fnd enro'!N193</f>
        <v>0</v>
      </c>
      <c r="O193" s="14">
        <f>'fnd enro'!O193</f>
        <v>0</v>
      </c>
      <c r="P193" s="14">
        <f>'fnd enro'!P193</f>
        <v>0</v>
      </c>
      <c r="Q193" s="14">
        <f>'fnd enro'!R193</f>
        <v>15</v>
      </c>
      <c r="R193" s="15">
        <f t="shared" si="34"/>
        <v>1.02</v>
      </c>
      <c r="S193" s="14">
        <f>VALUE('fnd enro'!Q193)</f>
        <v>4</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8726.1853689</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12397.59</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76569.732820200006</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14707.985767800001</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2670.8320152000001</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12514.6029</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6814.9668000000001</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8595.152399999999</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18742.408490700003</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25864.539949999998</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35"/>
        <v>187603.99651280002</v>
      </c>
      <c r="AH193" s="326">
        <f t="shared" si="36"/>
        <v>430170271</v>
      </c>
      <c r="AI193" s="4" t="str">
        <f t="shared" si="37"/>
        <v>430</v>
      </c>
      <c r="AJ193" s="2" t="str">
        <f t="shared" si="38"/>
        <v>170</v>
      </c>
      <c r="AK193" s="2" t="str">
        <f t="shared" si="39"/>
        <v>271</v>
      </c>
      <c r="AL193" s="4">
        <f t="shared" si="40"/>
        <v>1</v>
      </c>
      <c r="AM193" s="4">
        <f t="shared" si="45"/>
        <v>15</v>
      </c>
      <c r="AN193" s="4">
        <f t="shared" si="41"/>
        <v>187603.99651280002</v>
      </c>
      <c r="AO193" s="4">
        <f t="shared" si="42"/>
        <v>12507</v>
      </c>
      <c r="AP193" s="4">
        <f t="shared" si="32"/>
        <v>0</v>
      </c>
      <c r="AQ193" s="4">
        <v>12507</v>
      </c>
      <c r="AS193" s="74"/>
      <c r="AT193" s="74"/>
      <c r="AX193" s="5">
        <f t="shared" si="43"/>
        <v>0</v>
      </c>
      <c r="AZ193" s="5">
        <f t="shared" si="44"/>
        <v>0</v>
      </c>
      <c r="BB193" s="5"/>
    </row>
    <row r="194" spans="1:54" s="4" customFormat="1">
      <c r="A194" s="326" t="str">
        <f t="shared" si="33"/>
        <v>430</v>
      </c>
      <c r="B194" s="2">
        <v>430170314</v>
      </c>
      <c r="C194" s="9" t="s">
        <v>1285</v>
      </c>
      <c r="D194" s="14">
        <f>'fnd enro'!D194</f>
        <v>0</v>
      </c>
      <c r="E194" s="14">
        <f>'fnd enro'!E194</f>
        <v>0</v>
      </c>
      <c r="F194" s="14">
        <f>'fnd enro'!F194</f>
        <v>0</v>
      </c>
      <c r="G194" s="14">
        <f>'fnd enro'!G194</f>
        <v>0</v>
      </c>
      <c r="H194" s="14">
        <f>'fnd enro'!H194</f>
        <v>1</v>
      </c>
      <c r="I194" s="14">
        <f>'fnd enro'!I194</f>
        <v>0</v>
      </c>
      <c r="J194" s="14">
        <f>'fnd enro'!J194</f>
        <v>0</v>
      </c>
      <c r="K194" s="15">
        <f>'fnd enro'!K194</f>
        <v>3.9300000000000002E-2</v>
      </c>
      <c r="L194" s="14">
        <f>'fnd enro'!L194</f>
        <v>0</v>
      </c>
      <c r="M194" s="14">
        <f>'fnd enro'!M194</f>
        <v>0</v>
      </c>
      <c r="N194" s="14">
        <f>'fnd enro'!N194</f>
        <v>0</v>
      </c>
      <c r="O194" s="14">
        <f>'fnd enro'!O194</f>
        <v>0</v>
      </c>
      <c r="P194" s="14">
        <f>'fnd enro'!P194</f>
        <v>0</v>
      </c>
      <c r="Q194" s="14">
        <f>'fnd enro'!R194</f>
        <v>1</v>
      </c>
      <c r="R194" s="15">
        <f t="shared" si="34"/>
        <v>1.02</v>
      </c>
      <c r="S194" s="14">
        <f>VALUE('fnd enro'!Q194)</f>
        <v>7</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581.74569125999994</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826.50599999999997</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3744.5352946799999</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1082.11282452</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182.32518768</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554.67686000000003</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416.55779999999999</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268.79039999999998</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1279.54105938</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1891.8553299999999</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35"/>
        <v>10828.646447519999</v>
      </c>
      <c r="AH194" s="326">
        <f t="shared" si="36"/>
        <v>430170314</v>
      </c>
      <c r="AI194" s="4" t="str">
        <f t="shared" si="37"/>
        <v>430</v>
      </c>
      <c r="AJ194" s="2" t="str">
        <f t="shared" si="38"/>
        <v>170</v>
      </c>
      <c r="AK194" s="2" t="str">
        <f t="shared" si="39"/>
        <v>314</v>
      </c>
      <c r="AL194" s="4">
        <f t="shared" si="40"/>
        <v>1</v>
      </c>
      <c r="AM194" s="4">
        <f t="shared" si="45"/>
        <v>1</v>
      </c>
      <c r="AN194" s="4">
        <f t="shared" si="41"/>
        <v>10828.646447519999</v>
      </c>
      <c r="AO194" s="4">
        <f t="shared" si="42"/>
        <v>10829</v>
      </c>
      <c r="AP194" s="4">
        <f t="shared" si="32"/>
        <v>0</v>
      </c>
      <c r="AQ194" s="4">
        <v>10829</v>
      </c>
      <c r="AS194" s="74"/>
      <c r="AT194" s="74"/>
      <c r="AX194" s="5">
        <f t="shared" si="43"/>
        <v>0</v>
      </c>
      <c r="AZ194" s="5">
        <f t="shared" si="44"/>
        <v>0</v>
      </c>
      <c r="BB194" s="5"/>
    </row>
    <row r="195" spans="1:54" s="4" customFormat="1">
      <c r="A195" s="326" t="str">
        <f t="shared" si="33"/>
        <v>430</v>
      </c>
      <c r="B195" s="2">
        <v>430170321</v>
      </c>
      <c r="C195" s="9" t="s">
        <v>1285</v>
      </c>
      <c r="D195" s="14">
        <f>'fnd enro'!D195</f>
        <v>0</v>
      </c>
      <c r="E195" s="14">
        <f>'fnd enro'!E195</f>
        <v>0</v>
      </c>
      <c r="F195" s="14">
        <f>'fnd enro'!F195</f>
        <v>0</v>
      </c>
      <c r="G195" s="14">
        <f>'fnd enro'!G195</f>
        <v>0</v>
      </c>
      <c r="H195" s="14">
        <f>'fnd enro'!H195</f>
        <v>2</v>
      </c>
      <c r="I195" s="14">
        <f>'fnd enro'!I195</f>
        <v>6</v>
      </c>
      <c r="J195" s="14">
        <f>'fnd enro'!J195</f>
        <v>0</v>
      </c>
      <c r="K195" s="15">
        <f>'fnd enro'!K195</f>
        <v>0.31440000000000001</v>
      </c>
      <c r="L195" s="14">
        <f>'fnd enro'!L195</f>
        <v>0</v>
      </c>
      <c r="M195" s="14">
        <f>'fnd enro'!M195</f>
        <v>0</v>
      </c>
      <c r="N195" s="14">
        <f>'fnd enro'!N195</f>
        <v>0</v>
      </c>
      <c r="O195" s="14">
        <f>'fnd enro'!O195</f>
        <v>0</v>
      </c>
      <c r="P195" s="14">
        <f>'fnd enro'!P195</f>
        <v>5</v>
      </c>
      <c r="Q195" s="14">
        <f>'fnd enro'!R195</f>
        <v>8</v>
      </c>
      <c r="R195" s="15">
        <f t="shared" si="34"/>
        <v>1.02</v>
      </c>
      <c r="S195" s="14">
        <f>VALUE('fnd enro'!Q195)</f>
        <v>4</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4977.2545300799993</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8143.7819999999992</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54324.990157439999</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7953.6533961600007</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2154.4659014400004</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6482.3148799999999</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4199.442</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7402.6500000000005</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10028.309675040002</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16481.412639999999</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35"/>
        <v>122148.27518016</v>
      </c>
      <c r="AH195" s="326">
        <f t="shared" si="36"/>
        <v>430170321</v>
      </c>
      <c r="AI195" s="4" t="str">
        <f t="shared" si="37"/>
        <v>430</v>
      </c>
      <c r="AJ195" s="2" t="str">
        <f t="shared" si="38"/>
        <v>170</v>
      </c>
      <c r="AK195" s="2" t="str">
        <f t="shared" si="39"/>
        <v>321</v>
      </c>
      <c r="AL195" s="4">
        <f t="shared" si="40"/>
        <v>1</v>
      </c>
      <c r="AM195" s="4">
        <f t="shared" si="45"/>
        <v>8</v>
      </c>
      <c r="AN195" s="4">
        <f t="shared" si="41"/>
        <v>122148.27518016</v>
      </c>
      <c r="AO195" s="4">
        <f t="shared" si="42"/>
        <v>15269</v>
      </c>
      <c r="AP195" s="4">
        <f t="shared" si="32"/>
        <v>0</v>
      </c>
      <c r="AQ195" s="4">
        <v>15269</v>
      </c>
      <c r="AS195" s="74"/>
      <c r="AT195" s="74"/>
      <c r="AX195" s="5">
        <f t="shared" si="43"/>
        <v>0</v>
      </c>
      <c r="AZ195" s="5">
        <f t="shared" si="44"/>
        <v>0</v>
      </c>
      <c r="BB195" s="5"/>
    </row>
    <row r="196" spans="1:54" s="4" customFormat="1">
      <c r="A196" s="326" t="str">
        <f t="shared" si="33"/>
        <v>430</v>
      </c>
      <c r="B196" s="2">
        <v>430170348</v>
      </c>
      <c r="C196" s="9" t="s">
        <v>1285</v>
      </c>
      <c r="D196" s="14">
        <f>'fnd enro'!D196</f>
        <v>0</v>
      </c>
      <c r="E196" s="14">
        <f>'fnd enro'!E196</f>
        <v>0</v>
      </c>
      <c r="F196" s="14">
        <f>'fnd enro'!F196</f>
        <v>0</v>
      </c>
      <c r="G196" s="14">
        <f>'fnd enro'!G196</f>
        <v>0</v>
      </c>
      <c r="H196" s="14">
        <f>'fnd enro'!H196</f>
        <v>0</v>
      </c>
      <c r="I196" s="14">
        <f>'fnd enro'!I196</f>
        <v>6</v>
      </c>
      <c r="J196" s="14">
        <f>'fnd enro'!J196</f>
        <v>0</v>
      </c>
      <c r="K196" s="15">
        <f>'fnd enro'!K196</f>
        <v>0.23580000000000001</v>
      </c>
      <c r="L196" s="14">
        <f>'fnd enro'!L196</f>
        <v>0</v>
      </c>
      <c r="M196" s="14">
        <f>'fnd enro'!M196</f>
        <v>0</v>
      </c>
      <c r="N196" s="14">
        <f>'fnd enro'!N196</f>
        <v>0</v>
      </c>
      <c r="O196" s="14">
        <f>'fnd enro'!O196</f>
        <v>0</v>
      </c>
      <c r="P196" s="14">
        <f>'fnd enro'!P196</f>
        <v>4</v>
      </c>
      <c r="Q196" s="14">
        <f>'fnd enro'!R196</f>
        <v>6</v>
      </c>
      <c r="R196" s="15">
        <f t="shared" si="34"/>
        <v>1.02</v>
      </c>
      <c r="S196" s="14">
        <f>VALUE('fnd enro'!Q196)</f>
        <v>11</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3922.1381475599992</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7004.2583999999997</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51848.780968079998</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5789.4277471200003</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2032.9835260800003</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5409.5211600000002</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3569.3064000000004</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7919.8920000000007</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7469.2275562800005</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13537.991980000001</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35"/>
        <v>108503.52788512003</v>
      </c>
      <c r="AH196" s="326">
        <f t="shared" si="36"/>
        <v>430170348</v>
      </c>
      <c r="AI196" s="4" t="str">
        <f t="shared" si="37"/>
        <v>430</v>
      </c>
      <c r="AJ196" s="2" t="str">
        <f t="shared" si="38"/>
        <v>170</v>
      </c>
      <c r="AK196" s="2" t="str">
        <f t="shared" si="39"/>
        <v>348</v>
      </c>
      <c r="AL196" s="4">
        <f t="shared" si="40"/>
        <v>1</v>
      </c>
      <c r="AM196" s="4">
        <f t="shared" si="45"/>
        <v>6</v>
      </c>
      <c r="AN196" s="4">
        <f t="shared" si="41"/>
        <v>108503.52788512003</v>
      </c>
      <c r="AO196" s="4">
        <f t="shared" si="42"/>
        <v>18084</v>
      </c>
      <c r="AP196" s="4">
        <f t="shared" si="32"/>
        <v>0</v>
      </c>
      <c r="AQ196" s="4">
        <v>18084</v>
      </c>
      <c r="AS196" s="74"/>
      <c r="AT196" s="74"/>
      <c r="AX196" s="5">
        <f t="shared" si="43"/>
        <v>0</v>
      </c>
      <c r="AZ196" s="5">
        <f t="shared" si="44"/>
        <v>0</v>
      </c>
      <c r="BB196" s="5"/>
    </row>
    <row r="197" spans="1:54" s="4" customFormat="1">
      <c r="A197" s="326" t="str">
        <f t="shared" si="33"/>
        <v>430</v>
      </c>
      <c r="B197" s="2">
        <v>430170600</v>
      </c>
      <c r="C197" s="9" t="s">
        <v>1285</v>
      </c>
      <c r="D197" s="14">
        <f>'fnd enro'!D197</f>
        <v>0</v>
      </c>
      <c r="E197" s="14">
        <f>'fnd enro'!E197</f>
        <v>0</v>
      </c>
      <c r="F197" s="14">
        <f>'fnd enro'!F197</f>
        <v>0</v>
      </c>
      <c r="G197" s="14">
        <f>'fnd enro'!G197</f>
        <v>0</v>
      </c>
      <c r="H197" s="14">
        <f>'fnd enro'!H197</f>
        <v>0</v>
      </c>
      <c r="I197" s="14">
        <f>'fnd enro'!I197</f>
        <v>1</v>
      </c>
      <c r="J197" s="14">
        <f>'fnd enro'!J197</f>
        <v>0</v>
      </c>
      <c r="K197" s="15">
        <f>'fnd enro'!K197</f>
        <v>3.9300000000000002E-2</v>
      </c>
      <c r="L197" s="14">
        <f>'fnd enro'!L197</f>
        <v>0</v>
      </c>
      <c r="M197" s="14">
        <f>'fnd enro'!M197</f>
        <v>0</v>
      </c>
      <c r="N197" s="14">
        <f>'fnd enro'!N197</f>
        <v>0</v>
      </c>
      <c r="O197" s="14">
        <f>'fnd enro'!O197</f>
        <v>0</v>
      </c>
      <c r="P197" s="14">
        <f>'fnd enro'!P197</f>
        <v>1</v>
      </c>
      <c r="Q197" s="14">
        <f>'fnd enro'!R197</f>
        <v>1</v>
      </c>
      <c r="R197" s="15">
        <f t="shared" si="34"/>
        <v>1.02</v>
      </c>
      <c r="S197" s="14">
        <f>VALUE('fnd enro'!Q197)</f>
        <v>3</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643.85349125999994</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1120.8065999999999</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8186.7678946800006</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964.90462452000008</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316.78158768000003</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898.27686000000006</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576.47339999999997</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1224.306</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1244.8712593800001</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2180.1153300000001</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35"/>
        <v>17357.157047520002</v>
      </c>
      <c r="AH197" s="326">
        <f t="shared" si="36"/>
        <v>430170600</v>
      </c>
      <c r="AI197" s="4" t="str">
        <f t="shared" si="37"/>
        <v>430</v>
      </c>
      <c r="AJ197" s="2" t="str">
        <f t="shared" si="38"/>
        <v>170</v>
      </c>
      <c r="AK197" s="2" t="str">
        <f t="shared" si="39"/>
        <v>600</v>
      </c>
      <c r="AL197" s="4">
        <f t="shared" si="40"/>
        <v>1</v>
      </c>
      <c r="AM197" s="4">
        <f t="shared" si="45"/>
        <v>1</v>
      </c>
      <c r="AN197" s="4">
        <f t="shared" si="41"/>
        <v>17357.157047520002</v>
      </c>
      <c r="AO197" s="4">
        <f t="shared" si="42"/>
        <v>17357</v>
      </c>
      <c r="AP197" s="4">
        <f t="shared" si="32"/>
        <v>0</v>
      </c>
      <c r="AQ197" s="4">
        <v>17357</v>
      </c>
      <c r="AS197" s="74"/>
      <c r="AT197" s="74"/>
      <c r="AX197" s="5">
        <f t="shared" si="43"/>
        <v>0</v>
      </c>
      <c r="AZ197" s="5">
        <f t="shared" si="44"/>
        <v>0</v>
      </c>
      <c r="BB197" s="5"/>
    </row>
    <row r="198" spans="1:54" s="4" customFormat="1">
      <c r="A198" s="326" t="str">
        <f t="shared" si="33"/>
        <v>430</v>
      </c>
      <c r="B198" s="2">
        <v>430170616</v>
      </c>
      <c r="C198" s="9" t="s">
        <v>1285</v>
      </c>
      <c r="D198" s="14">
        <f>'fnd enro'!D198</f>
        <v>0</v>
      </c>
      <c r="E198" s="14">
        <f>'fnd enro'!E198</f>
        <v>0</v>
      </c>
      <c r="F198" s="14">
        <f>'fnd enro'!F198</f>
        <v>0</v>
      </c>
      <c r="G198" s="14">
        <f>'fnd enro'!G198</f>
        <v>0</v>
      </c>
      <c r="H198" s="14">
        <f>'fnd enro'!H198</f>
        <v>1</v>
      </c>
      <c r="I198" s="14">
        <f>'fnd enro'!I198</f>
        <v>1</v>
      </c>
      <c r="J198" s="14">
        <f>'fnd enro'!J198</f>
        <v>0</v>
      </c>
      <c r="K198" s="15">
        <f>'fnd enro'!K198</f>
        <v>7.8600000000000003E-2</v>
      </c>
      <c r="L198" s="14">
        <f>'fnd enro'!L198</f>
        <v>0</v>
      </c>
      <c r="M198" s="14">
        <f>'fnd enro'!M198</f>
        <v>0</v>
      </c>
      <c r="N198" s="14">
        <f>'fnd enro'!N198</f>
        <v>0</v>
      </c>
      <c r="O198" s="14">
        <f>'fnd enro'!O198</f>
        <v>0</v>
      </c>
      <c r="P198" s="14">
        <f>'fnd enro'!P198</f>
        <v>0</v>
      </c>
      <c r="Q198" s="14">
        <f>'fnd enro'!R198</f>
        <v>2</v>
      </c>
      <c r="R198" s="15">
        <f t="shared" si="34"/>
        <v>1.02</v>
      </c>
      <c r="S198" s="14">
        <f>VALUE('fnd enro'!Q198)</f>
        <v>7</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1163.4913825199999</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1653.0119999999999</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9058.4323893599994</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2047.01744904</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359.72377535999999</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1432.0037200000002</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876.7002</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888.60359999999991</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2524.4123187600003</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3590.3806599999998</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35"/>
        <v>23593.777495039998</v>
      </c>
      <c r="AH198" s="326">
        <f t="shared" si="36"/>
        <v>430170616</v>
      </c>
      <c r="AI198" s="4" t="str">
        <f t="shared" si="37"/>
        <v>430</v>
      </c>
      <c r="AJ198" s="2" t="str">
        <f t="shared" si="38"/>
        <v>170</v>
      </c>
      <c r="AK198" s="2" t="str">
        <f t="shared" si="39"/>
        <v>616</v>
      </c>
      <c r="AL198" s="4">
        <f t="shared" si="40"/>
        <v>1</v>
      </c>
      <c r="AM198" s="4">
        <f t="shared" si="45"/>
        <v>2</v>
      </c>
      <c r="AN198" s="4">
        <f t="shared" si="41"/>
        <v>23593.777495039998</v>
      </c>
      <c r="AO198" s="4">
        <f t="shared" si="42"/>
        <v>11797</v>
      </c>
      <c r="AP198" s="4">
        <f t="shared" si="32"/>
        <v>0</v>
      </c>
      <c r="AQ198" s="4">
        <v>11797</v>
      </c>
      <c r="AS198" s="74"/>
      <c r="AT198" s="74"/>
      <c r="AX198" s="5">
        <f t="shared" si="43"/>
        <v>0</v>
      </c>
      <c r="AZ198" s="5">
        <f t="shared" si="44"/>
        <v>0</v>
      </c>
      <c r="BB198" s="5"/>
    </row>
    <row r="199" spans="1:54" s="4" customFormat="1">
      <c r="A199" s="326" t="str">
        <f t="shared" si="33"/>
        <v>430</v>
      </c>
      <c r="B199" s="2">
        <v>430170620</v>
      </c>
      <c r="C199" s="9" t="s">
        <v>1285</v>
      </c>
      <c r="D199" s="14">
        <f>'fnd enro'!D199</f>
        <v>0</v>
      </c>
      <c r="E199" s="14">
        <f>'fnd enro'!E199</f>
        <v>0</v>
      </c>
      <c r="F199" s="14">
        <f>'fnd enro'!F199</f>
        <v>0</v>
      </c>
      <c r="G199" s="14">
        <f>'fnd enro'!G199</f>
        <v>0</v>
      </c>
      <c r="H199" s="14">
        <f>'fnd enro'!H199</f>
        <v>5</v>
      </c>
      <c r="I199" s="14">
        <f>'fnd enro'!I199</f>
        <v>5</v>
      </c>
      <c r="J199" s="14">
        <f>'fnd enro'!J199</f>
        <v>0</v>
      </c>
      <c r="K199" s="15">
        <f>'fnd enro'!K199</f>
        <v>0.39300000000000002</v>
      </c>
      <c r="L199" s="14">
        <f>'fnd enro'!L199</f>
        <v>0</v>
      </c>
      <c r="M199" s="14">
        <f>'fnd enro'!M199</f>
        <v>0</v>
      </c>
      <c r="N199" s="14">
        <f>'fnd enro'!N199</f>
        <v>0</v>
      </c>
      <c r="O199" s="14">
        <f>'fnd enro'!O199</f>
        <v>0</v>
      </c>
      <c r="P199" s="14">
        <f>'fnd enro'!P199</f>
        <v>4</v>
      </c>
      <c r="Q199" s="14">
        <f>'fnd enro'!R199</f>
        <v>10</v>
      </c>
      <c r="R199" s="15">
        <f t="shared" si="34"/>
        <v>1.02</v>
      </c>
      <c r="S199" s="14">
        <f>VALUE('fnd enro'!Q199)</f>
        <v>4</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6076.0881126000004</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9490.4472000000005</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57254.191546800001</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10235.0872452</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2378.9580768000005</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7247.2185999999983</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4867.8785999999991</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6959.97</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12622.061593800001</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19957.143300000003</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35"/>
        <v>137089.04427519999</v>
      </c>
      <c r="AH199" s="326">
        <f t="shared" si="36"/>
        <v>430170620</v>
      </c>
      <c r="AI199" s="4" t="str">
        <f t="shared" si="37"/>
        <v>430</v>
      </c>
      <c r="AJ199" s="2" t="str">
        <f t="shared" si="38"/>
        <v>170</v>
      </c>
      <c r="AK199" s="2" t="str">
        <f t="shared" si="39"/>
        <v>620</v>
      </c>
      <c r="AL199" s="4">
        <f t="shared" si="40"/>
        <v>1</v>
      </c>
      <c r="AM199" s="4">
        <f t="shared" si="45"/>
        <v>10</v>
      </c>
      <c r="AN199" s="4">
        <f t="shared" si="41"/>
        <v>137089.04427519999</v>
      </c>
      <c r="AO199" s="4">
        <f t="shared" si="42"/>
        <v>13709</v>
      </c>
      <c r="AP199" s="4">
        <f t="shared" si="32"/>
        <v>0</v>
      </c>
      <c r="AQ199" s="4">
        <v>13709</v>
      </c>
      <c r="AS199" s="74"/>
      <c r="AT199" s="74"/>
      <c r="AX199" s="5">
        <f t="shared" si="43"/>
        <v>0</v>
      </c>
      <c r="AZ199" s="5">
        <f t="shared" si="44"/>
        <v>0</v>
      </c>
      <c r="BB199" s="5"/>
    </row>
    <row r="200" spans="1:54" s="4" customFormat="1">
      <c r="A200" s="326" t="str">
        <f t="shared" si="33"/>
        <v>430</v>
      </c>
      <c r="B200" s="2">
        <v>430170673</v>
      </c>
      <c r="C200" s="9" t="s">
        <v>1285</v>
      </c>
      <c r="D200" s="14">
        <f>'fnd enro'!D200</f>
        <v>0</v>
      </c>
      <c r="E200" s="14">
        <f>'fnd enro'!E200</f>
        <v>0</v>
      </c>
      <c r="F200" s="14">
        <f>'fnd enro'!F200</f>
        <v>0</v>
      </c>
      <c r="G200" s="14">
        <f>'fnd enro'!G200</f>
        <v>0</v>
      </c>
      <c r="H200" s="14">
        <f>'fnd enro'!H200</f>
        <v>0</v>
      </c>
      <c r="I200" s="14">
        <f>'fnd enro'!I200</f>
        <v>1</v>
      </c>
      <c r="J200" s="14">
        <f>'fnd enro'!J200</f>
        <v>0</v>
      </c>
      <c r="K200" s="15">
        <f>'fnd enro'!K200</f>
        <v>3.9300000000000002E-2</v>
      </c>
      <c r="L200" s="14">
        <f>'fnd enro'!L200</f>
        <v>0</v>
      </c>
      <c r="M200" s="14">
        <f>'fnd enro'!M200</f>
        <v>0</v>
      </c>
      <c r="N200" s="14">
        <f>'fnd enro'!N200</f>
        <v>0</v>
      </c>
      <c r="O200" s="14">
        <f>'fnd enro'!O200</f>
        <v>0</v>
      </c>
      <c r="P200" s="14">
        <f>'fnd enro'!P200</f>
        <v>0</v>
      </c>
      <c r="Q200" s="14">
        <f>'fnd enro'!R200</f>
        <v>1</v>
      </c>
      <c r="R200" s="15">
        <f t="shared" si="34"/>
        <v>1.02</v>
      </c>
      <c r="S200" s="14">
        <f>VALUE('fnd enro'!Q200)</f>
        <v>2</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581.74569125999994</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826.50599999999997</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5313.89709468</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964.90462452000008</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177.39858768000002</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877.32686000000001</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460.14240000000001</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619.81319999999994</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1244.8712593800001</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1698.5253299999999</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35"/>
        <v>12765.131047520001</v>
      </c>
      <c r="AH200" s="326">
        <f t="shared" si="36"/>
        <v>430170673</v>
      </c>
      <c r="AI200" s="4" t="str">
        <f t="shared" si="37"/>
        <v>430</v>
      </c>
      <c r="AJ200" s="2" t="str">
        <f t="shared" si="38"/>
        <v>170</v>
      </c>
      <c r="AK200" s="2" t="str">
        <f t="shared" si="39"/>
        <v>673</v>
      </c>
      <c r="AL200" s="4">
        <f t="shared" si="40"/>
        <v>1</v>
      </c>
      <c r="AM200" s="4">
        <f t="shared" si="45"/>
        <v>1</v>
      </c>
      <c r="AN200" s="4">
        <f t="shared" si="41"/>
        <v>12765.131047520001</v>
      </c>
      <c r="AO200" s="4">
        <f t="shared" si="42"/>
        <v>12765</v>
      </c>
      <c r="AP200" s="4">
        <f t="shared" si="32"/>
        <v>0</v>
      </c>
      <c r="AQ200" s="4">
        <v>12765</v>
      </c>
      <c r="AS200" s="74"/>
      <c r="AT200" s="74"/>
      <c r="AX200" s="5">
        <f t="shared" si="43"/>
        <v>0</v>
      </c>
      <c r="AZ200" s="5">
        <f t="shared" si="44"/>
        <v>0</v>
      </c>
      <c r="BB200" s="5"/>
    </row>
    <row r="201" spans="1:54" s="4" customFormat="1">
      <c r="A201" s="326" t="str">
        <f t="shared" si="33"/>
        <v>430</v>
      </c>
      <c r="B201" s="2">
        <v>430170690</v>
      </c>
      <c r="C201" s="9" t="s">
        <v>1285</v>
      </c>
      <c r="D201" s="14">
        <f>'fnd enro'!D201</f>
        <v>0</v>
      </c>
      <c r="E201" s="14">
        <f>'fnd enro'!E201</f>
        <v>0</v>
      </c>
      <c r="F201" s="14">
        <f>'fnd enro'!F201</f>
        <v>0</v>
      </c>
      <c r="G201" s="14">
        <f>'fnd enro'!G201</f>
        <v>0</v>
      </c>
      <c r="H201" s="14">
        <f>'fnd enro'!H201</f>
        <v>0</v>
      </c>
      <c r="I201" s="14">
        <f>'fnd enro'!I201</f>
        <v>2</v>
      </c>
      <c r="J201" s="14">
        <f>'fnd enro'!J201</f>
        <v>0</v>
      </c>
      <c r="K201" s="15">
        <f>'fnd enro'!K201</f>
        <v>7.8600000000000003E-2</v>
      </c>
      <c r="L201" s="14">
        <f>'fnd enro'!L201</f>
        <v>0</v>
      </c>
      <c r="M201" s="14">
        <f>'fnd enro'!M201</f>
        <v>0</v>
      </c>
      <c r="N201" s="14">
        <f>'fnd enro'!N201</f>
        <v>0</v>
      </c>
      <c r="O201" s="14">
        <f>'fnd enro'!O201</f>
        <v>0</v>
      </c>
      <c r="P201" s="14">
        <f>'fnd enro'!P201</f>
        <v>0</v>
      </c>
      <c r="Q201" s="14">
        <f>'fnd enro'!R201</f>
        <v>2</v>
      </c>
      <c r="R201" s="15">
        <f t="shared" si="34"/>
        <v>1.02</v>
      </c>
      <c r="S201" s="14">
        <f>VALUE('fnd enro'!Q201)</f>
        <v>4</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1163.4913825199999</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1653.0119999999999</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10627.79418936</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1929.8092490400002</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354.79717536000004</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1754.65372</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920.28480000000002</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1239.6263999999999</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2489.7425187600002</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3397.0506599999999</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35"/>
        <v>25530.262095040001</v>
      </c>
      <c r="AH201" s="326">
        <f t="shared" si="36"/>
        <v>430170690</v>
      </c>
      <c r="AI201" s="4" t="str">
        <f t="shared" si="37"/>
        <v>430</v>
      </c>
      <c r="AJ201" s="2" t="str">
        <f t="shared" si="38"/>
        <v>170</v>
      </c>
      <c r="AK201" s="2" t="str">
        <f t="shared" si="39"/>
        <v>690</v>
      </c>
      <c r="AL201" s="4">
        <f t="shared" si="40"/>
        <v>1</v>
      </c>
      <c r="AM201" s="4">
        <f t="shared" si="45"/>
        <v>2</v>
      </c>
      <c r="AN201" s="4">
        <f t="shared" si="41"/>
        <v>25530.262095040001</v>
      </c>
      <c r="AO201" s="4">
        <f t="shared" si="42"/>
        <v>12765</v>
      </c>
      <c r="AP201" s="4">
        <f t="shared" si="32"/>
        <v>0</v>
      </c>
      <c r="AQ201" s="4">
        <v>12765</v>
      </c>
      <c r="AS201" s="74"/>
      <c r="AT201" s="74"/>
      <c r="AX201" s="5">
        <f t="shared" si="43"/>
        <v>0</v>
      </c>
      <c r="AZ201" s="5">
        <f t="shared" si="44"/>
        <v>0</v>
      </c>
      <c r="BB201" s="5"/>
    </row>
    <row r="202" spans="1:54" s="4" customFormat="1">
      <c r="A202" s="326" t="str">
        <f t="shared" si="33"/>
        <v>430</v>
      </c>
      <c r="B202" s="2">
        <v>430170710</v>
      </c>
      <c r="C202" s="9" t="s">
        <v>1285</v>
      </c>
      <c r="D202" s="14">
        <f>'fnd enro'!D202</f>
        <v>0</v>
      </c>
      <c r="E202" s="14">
        <f>'fnd enro'!E202</f>
        <v>0</v>
      </c>
      <c r="F202" s="14">
        <f>'fnd enro'!F202</f>
        <v>0</v>
      </c>
      <c r="G202" s="14">
        <f>'fnd enro'!G202</f>
        <v>0</v>
      </c>
      <c r="H202" s="14">
        <f>'fnd enro'!H202</f>
        <v>0</v>
      </c>
      <c r="I202" s="14">
        <f>'fnd enro'!I202</f>
        <v>2</v>
      </c>
      <c r="J202" s="14">
        <f>'fnd enro'!J202</f>
        <v>0</v>
      </c>
      <c r="K202" s="15">
        <f>'fnd enro'!K202</f>
        <v>7.8600000000000003E-2</v>
      </c>
      <c r="L202" s="14">
        <f>'fnd enro'!L202</f>
        <v>0</v>
      </c>
      <c r="M202" s="14">
        <f>'fnd enro'!M202</f>
        <v>0</v>
      </c>
      <c r="N202" s="14">
        <f>'fnd enro'!N202</f>
        <v>0</v>
      </c>
      <c r="O202" s="14">
        <f>'fnd enro'!O202</f>
        <v>0</v>
      </c>
      <c r="P202" s="14">
        <f>'fnd enro'!P202</f>
        <v>0</v>
      </c>
      <c r="Q202" s="14">
        <f>'fnd enro'!R202</f>
        <v>2</v>
      </c>
      <c r="R202" s="15">
        <f t="shared" si="34"/>
        <v>1.02</v>
      </c>
      <c r="S202" s="14">
        <f>VALUE('fnd enro'!Q202)</f>
        <v>3</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1163.4913825199999</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1653.0119999999999</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10627.79418936</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1929.8092490400002</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354.79717536000004</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1754.65372</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920.28480000000002</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1239.6263999999999</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2489.7425187600002</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3397.0506599999999</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35"/>
        <v>25530.262095040001</v>
      </c>
      <c r="AH202" s="326">
        <f t="shared" si="36"/>
        <v>430170710</v>
      </c>
      <c r="AI202" s="4" t="str">
        <f t="shared" si="37"/>
        <v>430</v>
      </c>
      <c r="AJ202" s="2" t="str">
        <f t="shared" si="38"/>
        <v>170</v>
      </c>
      <c r="AK202" s="2" t="str">
        <f t="shared" si="39"/>
        <v>710</v>
      </c>
      <c r="AL202" s="4">
        <f t="shared" si="40"/>
        <v>1</v>
      </c>
      <c r="AM202" s="4">
        <f t="shared" si="45"/>
        <v>2</v>
      </c>
      <c r="AN202" s="4">
        <f t="shared" si="41"/>
        <v>25530.262095040001</v>
      </c>
      <c r="AO202" s="4">
        <f t="shared" si="42"/>
        <v>12765</v>
      </c>
      <c r="AP202" s="4">
        <f t="shared" ref="AP202:AP265" si="46">AO202-AQ202</f>
        <v>0</v>
      </c>
      <c r="AQ202" s="4">
        <v>12765</v>
      </c>
      <c r="AS202" s="74"/>
      <c r="AT202" s="74"/>
      <c r="AX202" s="5">
        <f t="shared" si="43"/>
        <v>0</v>
      </c>
      <c r="AZ202" s="5">
        <f t="shared" si="44"/>
        <v>0</v>
      </c>
      <c r="BB202" s="5"/>
    </row>
    <row r="203" spans="1:54" s="4" customFormat="1">
      <c r="A203" s="326" t="str">
        <f t="shared" ref="A203:A266" si="47">LEFT(B203,3)</f>
        <v>430</v>
      </c>
      <c r="B203" s="2">
        <v>430170725</v>
      </c>
      <c r="C203" s="9" t="s">
        <v>1285</v>
      </c>
      <c r="D203" s="14">
        <f>'fnd enro'!D203</f>
        <v>0</v>
      </c>
      <c r="E203" s="14">
        <f>'fnd enro'!E203</f>
        <v>0</v>
      </c>
      <c r="F203" s="14">
        <f>'fnd enro'!F203</f>
        <v>0</v>
      </c>
      <c r="G203" s="14">
        <f>'fnd enro'!G203</f>
        <v>0</v>
      </c>
      <c r="H203" s="14">
        <f>'fnd enro'!H203</f>
        <v>3</v>
      </c>
      <c r="I203" s="14">
        <f>'fnd enro'!I203</f>
        <v>6</v>
      </c>
      <c r="J203" s="14">
        <f>'fnd enro'!J203</f>
        <v>0</v>
      </c>
      <c r="K203" s="15">
        <f>'fnd enro'!K203</f>
        <v>0.35370000000000001</v>
      </c>
      <c r="L203" s="14">
        <f>'fnd enro'!L203</f>
        <v>0</v>
      </c>
      <c r="M203" s="14">
        <f>'fnd enro'!M203</f>
        <v>0</v>
      </c>
      <c r="N203" s="14">
        <f>'fnd enro'!N203</f>
        <v>0</v>
      </c>
      <c r="O203" s="14">
        <f>'fnd enro'!O203</f>
        <v>0</v>
      </c>
      <c r="P203" s="14">
        <f>'fnd enro'!P203</f>
        <v>0</v>
      </c>
      <c r="Q203" s="14">
        <f>'fnd enro'!R203</f>
        <v>9</v>
      </c>
      <c r="R203" s="15">
        <f t="shared" ref="R203:R266" si="48">VLOOKUP(B203,charterinfo_b,6)</f>
        <v>1.02</v>
      </c>
      <c r="S203" s="14">
        <f>VALUE('fnd enro'!Q203)</f>
        <v>3</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5235.7112213400005</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7438.5539999999992</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43116.988452119993</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9035.7662206800014</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1611.3670891200002</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6927.9917399999995</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4010.5278000000003</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4525.2504000000008</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11307.850734420001</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15866.71797</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49">SUM(U203:AE203)</f>
        <v>109076.72562767999</v>
      </c>
      <c r="AH203" s="326">
        <f t="shared" ref="AH203:AH266" si="50">B203</f>
        <v>430170725</v>
      </c>
      <c r="AI203" s="4" t="str">
        <f t="shared" ref="AI203:AI266" si="51">IF($B203&lt;499999999,MID($B203,1,3),MID($B203,1,4))</f>
        <v>430</v>
      </c>
      <c r="AJ203" s="2" t="str">
        <f t="shared" ref="AJ203:AJ266" si="52">IF($B203&lt;499999999,MID($B203,4,3),MID($B203,5,3))</f>
        <v>170</v>
      </c>
      <c r="AK203" s="2" t="str">
        <f t="shared" ref="AK203:AK266" si="53">IF($B203&lt;499999999,MID($B203,7,3),MID($B203,8,3))</f>
        <v>725</v>
      </c>
      <c r="AL203" s="4">
        <f t="shared" ref="AL203:AL266" si="54">IF(VLOOKUP(VALUE(IF(AH203&lt;499999999,MID(AH203,4,3),MID(AH203,5,3))),distinfo,4)=R203,1,0)</f>
        <v>1</v>
      </c>
      <c r="AM203" s="4">
        <f t="shared" si="45"/>
        <v>9</v>
      </c>
      <c r="AN203" s="4">
        <f t="shared" ref="AN203:AN266" si="55">AF203</f>
        <v>109076.72562767999</v>
      </c>
      <c r="AO203" s="4">
        <f t="shared" ref="AO203:AO266" si="56">IF(OR(AF203=0,AM203=0),0,ROUND(AN203/AM203,0))</f>
        <v>12120</v>
      </c>
      <c r="AP203" s="4">
        <f t="shared" si="46"/>
        <v>0</v>
      </c>
      <c r="AQ203" s="4">
        <v>12120</v>
      </c>
      <c r="AS203" s="74"/>
      <c r="AT203" s="74"/>
      <c r="AX203" s="5">
        <f t="shared" ref="AX203:AX266" si="57">AY203-AW203</f>
        <v>0</v>
      </c>
      <c r="AZ203" s="5">
        <f t="shared" ref="AZ203:AZ266" si="58">BA203-AY203</f>
        <v>0</v>
      </c>
      <c r="BB203" s="5"/>
    </row>
    <row r="204" spans="1:54" s="4" customFormat="1">
      <c r="A204" s="326" t="str">
        <f t="shared" si="47"/>
        <v>430</v>
      </c>
      <c r="B204" s="2">
        <v>430170730</v>
      </c>
      <c r="C204" s="9" t="s">
        <v>1285</v>
      </c>
      <c r="D204" s="14">
        <f>'fnd enro'!D204</f>
        <v>0</v>
      </c>
      <c r="E204" s="14">
        <f>'fnd enro'!E204</f>
        <v>0</v>
      </c>
      <c r="F204" s="14">
        <f>'fnd enro'!F204</f>
        <v>0</v>
      </c>
      <c r="G204" s="14">
        <f>'fnd enro'!G204</f>
        <v>0</v>
      </c>
      <c r="H204" s="14">
        <f>'fnd enro'!H204</f>
        <v>0</v>
      </c>
      <c r="I204" s="14">
        <f>'fnd enro'!I204</f>
        <v>5</v>
      </c>
      <c r="J204" s="14">
        <f>'fnd enro'!J204</f>
        <v>0</v>
      </c>
      <c r="K204" s="15">
        <f>'fnd enro'!K204</f>
        <v>0.19650000000000001</v>
      </c>
      <c r="L204" s="14">
        <f>'fnd enro'!L204</f>
        <v>0</v>
      </c>
      <c r="M204" s="14">
        <f>'fnd enro'!M204</f>
        <v>0</v>
      </c>
      <c r="N204" s="14">
        <f>'fnd enro'!N204</f>
        <v>0</v>
      </c>
      <c r="O204" s="14">
        <f>'fnd enro'!O204</f>
        <v>0</v>
      </c>
      <c r="P204" s="14">
        <f>'fnd enro'!P204</f>
        <v>0</v>
      </c>
      <c r="Q204" s="14">
        <f>'fnd enro'!R204</f>
        <v>5</v>
      </c>
      <c r="R204" s="15">
        <f t="shared" si="48"/>
        <v>1.02</v>
      </c>
      <c r="S204" s="14">
        <f>VALUE('fnd enro'!Q204)</f>
        <v>3</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2908.7284562999998</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4132.53</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26569.4854734</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4824.5231226000005</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886.99293839999996</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4386.6342999999997</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2300.712</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3099.0659999999998</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6224.3562968999995</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8492.6266500000002</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49"/>
        <v>63825.655237599996</v>
      </c>
      <c r="AH204" s="326">
        <f t="shared" si="50"/>
        <v>430170730</v>
      </c>
      <c r="AI204" s="4" t="str">
        <f t="shared" si="51"/>
        <v>430</v>
      </c>
      <c r="AJ204" s="2" t="str">
        <f t="shared" si="52"/>
        <v>170</v>
      </c>
      <c r="AK204" s="2" t="str">
        <f t="shared" si="53"/>
        <v>730</v>
      </c>
      <c r="AL204" s="4">
        <f t="shared" si="54"/>
        <v>1</v>
      </c>
      <c r="AM204" s="4">
        <f t="shared" si="45"/>
        <v>5</v>
      </c>
      <c r="AN204" s="4">
        <f t="shared" si="55"/>
        <v>63825.655237599996</v>
      </c>
      <c r="AO204" s="4">
        <f t="shared" si="56"/>
        <v>12765</v>
      </c>
      <c r="AP204" s="4">
        <f t="shared" si="46"/>
        <v>0</v>
      </c>
      <c r="AQ204" s="4">
        <v>12765</v>
      </c>
      <c r="AS204" s="74"/>
      <c r="AT204" s="74"/>
      <c r="AX204" s="5">
        <f t="shared" si="57"/>
        <v>0</v>
      </c>
      <c r="AZ204" s="5">
        <f t="shared" si="58"/>
        <v>0</v>
      </c>
      <c r="BB204" s="5"/>
    </row>
    <row r="205" spans="1:54" s="4" customFormat="1">
      <c r="A205" s="326" t="str">
        <f t="shared" si="47"/>
        <v>430</v>
      </c>
      <c r="B205" s="2">
        <v>430170735</v>
      </c>
      <c r="C205" s="9" t="s">
        <v>1285</v>
      </c>
      <c r="D205" s="14">
        <f>'fnd enro'!D205</f>
        <v>0</v>
      </c>
      <c r="E205" s="14">
        <f>'fnd enro'!E205</f>
        <v>0</v>
      </c>
      <c r="F205" s="14">
        <f>'fnd enro'!F205</f>
        <v>0</v>
      </c>
      <c r="G205" s="14">
        <f>'fnd enro'!G205</f>
        <v>0</v>
      </c>
      <c r="H205" s="14">
        <f>'fnd enro'!H205</f>
        <v>0</v>
      </c>
      <c r="I205" s="14">
        <f>'fnd enro'!I205</f>
        <v>2</v>
      </c>
      <c r="J205" s="14">
        <f>'fnd enro'!J205</f>
        <v>0</v>
      </c>
      <c r="K205" s="15">
        <f>'fnd enro'!K205</f>
        <v>7.8600000000000003E-2</v>
      </c>
      <c r="L205" s="14">
        <f>'fnd enro'!L205</f>
        <v>0</v>
      </c>
      <c r="M205" s="14">
        <f>'fnd enro'!M205</f>
        <v>0</v>
      </c>
      <c r="N205" s="14">
        <f>'fnd enro'!N205</f>
        <v>0</v>
      </c>
      <c r="O205" s="14">
        <f>'fnd enro'!O205</f>
        <v>0</v>
      </c>
      <c r="P205" s="14">
        <f>'fnd enro'!P205</f>
        <v>0</v>
      </c>
      <c r="Q205" s="14">
        <f>'fnd enro'!R205</f>
        <v>2</v>
      </c>
      <c r="R205" s="15">
        <f t="shared" si="48"/>
        <v>1.02</v>
      </c>
      <c r="S205" s="14">
        <f>VALUE('fnd enro'!Q205)</f>
        <v>6</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1163.4913825199999</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1653.0119999999999</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10627.79418936</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1929.8092490400002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354.79717536000004</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1754.65372</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920.28480000000002</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1239.6263999999999</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2489.7425187600002</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3397.0506599999999</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49"/>
        <v>25530.262095040001</v>
      </c>
      <c r="AH205" s="326">
        <f t="shared" si="50"/>
        <v>430170735</v>
      </c>
      <c r="AI205" s="4" t="str">
        <f t="shared" si="51"/>
        <v>430</v>
      </c>
      <c r="AJ205" s="2" t="str">
        <f t="shared" si="52"/>
        <v>170</v>
      </c>
      <c r="AK205" s="2" t="str">
        <f t="shared" si="53"/>
        <v>735</v>
      </c>
      <c r="AL205" s="4">
        <f t="shared" si="54"/>
        <v>1</v>
      </c>
      <c r="AM205" s="4">
        <f t="shared" si="45"/>
        <v>2</v>
      </c>
      <c r="AN205" s="4">
        <f t="shared" si="55"/>
        <v>25530.262095040001</v>
      </c>
      <c r="AO205" s="4">
        <f t="shared" si="56"/>
        <v>12765</v>
      </c>
      <c r="AP205" s="4">
        <f t="shared" si="46"/>
        <v>0</v>
      </c>
      <c r="AQ205" s="4">
        <v>12765</v>
      </c>
      <c r="AS205" s="74"/>
      <c r="AT205" s="74"/>
      <c r="AX205" s="5">
        <f t="shared" si="57"/>
        <v>0</v>
      </c>
      <c r="AZ205" s="5">
        <f t="shared" si="58"/>
        <v>0</v>
      </c>
      <c r="BB205" s="5"/>
    </row>
    <row r="206" spans="1:54" s="4" customFormat="1">
      <c r="A206" s="326" t="str">
        <f t="shared" si="47"/>
        <v>430</v>
      </c>
      <c r="B206" s="2">
        <v>430170775</v>
      </c>
      <c r="C206" s="9" t="s">
        <v>1285</v>
      </c>
      <c r="D206" s="14">
        <f>'fnd enro'!D206</f>
        <v>0</v>
      </c>
      <c r="E206" s="14">
        <f>'fnd enro'!E206</f>
        <v>0</v>
      </c>
      <c r="F206" s="14">
        <f>'fnd enro'!F206</f>
        <v>0</v>
      </c>
      <c r="G206" s="14">
        <f>'fnd enro'!G206</f>
        <v>0</v>
      </c>
      <c r="H206" s="14">
        <f>'fnd enro'!H206</f>
        <v>1</v>
      </c>
      <c r="I206" s="14">
        <f>'fnd enro'!I206</f>
        <v>4</v>
      </c>
      <c r="J206" s="14">
        <f>'fnd enro'!J206</f>
        <v>0</v>
      </c>
      <c r="K206" s="15">
        <f>'fnd enro'!K206</f>
        <v>0.19650000000000001</v>
      </c>
      <c r="L206" s="14">
        <f>'fnd enro'!L206</f>
        <v>0</v>
      </c>
      <c r="M206" s="14">
        <f>'fnd enro'!M206</f>
        <v>0</v>
      </c>
      <c r="N206" s="14">
        <f>'fnd enro'!N206</f>
        <v>0</v>
      </c>
      <c r="O206" s="14">
        <f>'fnd enro'!O206</f>
        <v>0</v>
      </c>
      <c r="P206" s="14">
        <f>'fnd enro'!P206</f>
        <v>3</v>
      </c>
      <c r="Q206" s="14">
        <f>'fnd enro'!R206</f>
        <v>5</v>
      </c>
      <c r="R206" s="15">
        <f t="shared" si="48"/>
        <v>1.02</v>
      </c>
      <c r="S206" s="14">
        <f>VALUE('fnd enro'!Q206)</f>
        <v>4</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3102.7018562999997</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5051.5704000000005</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33971.645873400004</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4941.7313226000006</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1327.1739384</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4129.3842999999997</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2620.4105999999997</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4635.7572</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6259.0260969000001</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10189.88665</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49"/>
        <v>76229.288237600005</v>
      </c>
      <c r="AH206" s="326">
        <f t="shared" si="50"/>
        <v>430170775</v>
      </c>
      <c r="AI206" s="4" t="str">
        <f t="shared" si="51"/>
        <v>430</v>
      </c>
      <c r="AJ206" s="2" t="str">
        <f t="shared" si="52"/>
        <v>170</v>
      </c>
      <c r="AK206" s="2" t="str">
        <f t="shared" si="53"/>
        <v>775</v>
      </c>
      <c r="AL206" s="4">
        <f t="shared" si="54"/>
        <v>1</v>
      </c>
      <c r="AM206" s="4">
        <f t="shared" si="45"/>
        <v>5</v>
      </c>
      <c r="AN206" s="4">
        <f t="shared" si="55"/>
        <v>76229.288237600005</v>
      </c>
      <c r="AO206" s="4">
        <f t="shared" si="56"/>
        <v>15246</v>
      </c>
      <c r="AP206" s="4">
        <f t="shared" si="46"/>
        <v>0</v>
      </c>
      <c r="AQ206" s="4">
        <v>15246</v>
      </c>
      <c r="AS206" s="74"/>
      <c r="AT206" s="74"/>
      <c r="AX206" s="5">
        <f t="shared" si="57"/>
        <v>0</v>
      </c>
      <c r="AZ206" s="5">
        <f t="shared" si="58"/>
        <v>0</v>
      </c>
      <c r="BB206" s="5"/>
    </row>
    <row r="207" spans="1:54" s="4" customFormat="1">
      <c r="A207" s="326" t="str">
        <f t="shared" si="47"/>
        <v>432</v>
      </c>
      <c r="B207" s="2">
        <v>432712020</v>
      </c>
      <c r="C207" s="9" t="s">
        <v>458</v>
      </c>
      <c r="D207" s="14">
        <f>'fnd enro'!D207</f>
        <v>0</v>
      </c>
      <c r="E207" s="14">
        <f>'fnd enro'!E207</f>
        <v>0</v>
      </c>
      <c r="F207" s="14">
        <f>'fnd enro'!F207</f>
        <v>0</v>
      </c>
      <c r="G207" s="14">
        <f>'fnd enro'!G207</f>
        <v>0</v>
      </c>
      <c r="H207" s="14">
        <f>'fnd enro'!H207</f>
        <v>93</v>
      </c>
      <c r="I207" s="14">
        <f>'fnd enro'!I207</f>
        <v>0</v>
      </c>
      <c r="J207" s="14">
        <f>'fnd enro'!J207</f>
        <v>0</v>
      </c>
      <c r="K207" s="15">
        <f>'fnd enro'!K207</f>
        <v>3.6549</v>
      </c>
      <c r="L207" s="14">
        <f>'fnd enro'!L207</f>
        <v>0</v>
      </c>
      <c r="M207" s="14">
        <f>'fnd enro'!M207</f>
        <v>0</v>
      </c>
      <c r="N207" s="14">
        <f>'fnd enro'!N207</f>
        <v>3</v>
      </c>
      <c r="O207" s="14">
        <f>'fnd enro'!O207</f>
        <v>0</v>
      </c>
      <c r="P207" s="14">
        <f>'fnd enro'!P207</f>
        <v>42</v>
      </c>
      <c r="Q207" s="14">
        <f>'fnd enro'!R207</f>
        <v>93</v>
      </c>
      <c r="R207" s="15">
        <f t="shared" si="48"/>
        <v>1</v>
      </c>
      <c r="S207" s="14">
        <f>VALUE('fnd enro'!Q207)</f>
        <v>10</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57456.798908999997</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95218.76999999999</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533579.29216199997</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99283.898117999997</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25912.997112000005</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53425.207979999992</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45851.64</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64115.94</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117728.047767</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209088.40569000001</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49"/>
        <v>1301660.997738</v>
      </c>
      <c r="AH207" s="326">
        <f t="shared" si="50"/>
        <v>432712020</v>
      </c>
      <c r="AI207" s="4" t="str">
        <f t="shared" si="51"/>
        <v>432</v>
      </c>
      <c r="AJ207" s="2" t="str">
        <f t="shared" si="52"/>
        <v>712</v>
      </c>
      <c r="AK207" s="2" t="str">
        <f t="shared" si="53"/>
        <v>020</v>
      </c>
      <c r="AL207" s="4">
        <f t="shared" si="54"/>
        <v>1</v>
      </c>
      <c r="AM207" s="4">
        <f t="shared" si="45"/>
        <v>93</v>
      </c>
      <c r="AN207" s="4">
        <f t="shared" si="55"/>
        <v>1301660.997738</v>
      </c>
      <c r="AO207" s="4">
        <f t="shared" si="56"/>
        <v>13996</v>
      </c>
      <c r="AP207" s="4">
        <f t="shared" si="46"/>
        <v>0</v>
      </c>
      <c r="AQ207" s="4">
        <v>13996</v>
      </c>
      <c r="AS207" s="74"/>
      <c r="AT207" s="74"/>
      <c r="AX207" s="5">
        <f t="shared" si="57"/>
        <v>0</v>
      </c>
      <c r="AZ207" s="5">
        <f t="shared" si="58"/>
        <v>0</v>
      </c>
      <c r="BB207" s="5"/>
    </row>
    <row r="208" spans="1:54" s="4" customFormat="1">
      <c r="A208" s="326" t="str">
        <f t="shared" si="47"/>
        <v>432</v>
      </c>
      <c r="B208" s="2">
        <v>432712172</v>
      </c>
      <c r="C208" s="9" t="s">
        <v>458</v>
      </c>
      <c r="D208" s="14">
        <f>'fnd enro'!D208</f>
        <v>0</v>
      </c>
      <c r="E208" s="14">
        <f>'fnd enro'!E208</f>
        <v>0</v>
      </c>
      <c r="F208" s="14">
        <f>'fnd enro'!F208</f>
        <v>0</v>
      </c>
      <c r="G208" s="14">
        <f>'fnd enro'!G208</f>
        <v>0</v>
      </c>
      <c r="H208" s="14">
        <f>'fnd enro'!H208</f>
        <v>1</v>
      </c>
      <c r="I208" s="14">
        <f>'fnd enro'!I208</f>
        <v>0</v>
      </c>
      <c r="J208" s="14">
        <f>'fnd enro'!J208</f>
        <v>0</v>
      </c>
      <c r="K208" s="15">
        <f>'fnd enro'!K208</f>
        <v>3.9300000000000002E-2</v>
      </c>
      <c r="L208" s="14">
        <f>'fnd enro'!L208</f>
        <v>0</v>
      </c>
      <c r="M208" s="14">
        <f>'fnd enro'!M208</f>
        <v>0</v>
      </c>
      <c r="N208" s="14">
        <f>'fnd enro'!N208</f>
        <v>0</v>
      </c>
      <c r="O208" s="14">
        <f>'fnd enro'!O208</f>
        <v>0</v>
      </c>
      <c r="P208" s="14">
        <f>'fnd enro'!P208</f>
        <v>1</v>
      </c>
      <c r="Q208" s="14">
        <f>'fnd enro'!R208</f>
        <v>1</v>
      </c>
      <c r="R208" s="15">
        <f t="shared" si="48"/>
        <v>1</v>
      </c>
      <c r="S208" s="14">
        <f>VALUE('fnd enro'!Q208)</f>
        <v>8</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655.05891299999996</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1211.6799999999998</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7589.3830340000004</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1060.8949259999999</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368.84018400000002</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583.82686000000001</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567.04999999999995</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1087.97</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1254.4520190000001</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2561.8153299999999</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49"/>
        <v>16940.971266</v>
      </c>
      <c r="AH208" s="326">
        <f t="shared" si="50"/>
        <v>432712172</v>
      </c>
      <c r="AI208" s="4" t="str">
        <f t="shared" si="51"/>
        <v>432</v>
      </c>
      <c r="AJ208" s="2" t="str">
        <f t="shared" si="52"/>
        <v>712</v>
      </c>
      <c r="AK208" s="2" t="str">
        <f t="shared" si="53"/>
        <v>172</v>
      </c>
      <c r="AL208" s="4">
        <f t="shared" si="54"/>
        <v>1</v>
      </c>
      <c r="AM208" s="4">
        <f t="shared" si="45"/>
        <v>1</v>
      </c>
      <c r="AN208" s="4">
        <f t="shared" si="55"/>
        <v>16940.971266</v>
      </c>
      <c r="AO208" s="4">
        <f t="shared" si="56"/>
        <v>16941</v>
      </c>
      <c r="AP208" s="4">
        <f t="shared" si="46"/>
        <v>0</v>
      </c>
      <c r="AQ208" s="4">
        <v>16941</v>
      </c>
      <c r="AS208" s="74"/>
      <c r="AT208" s="74"/>
      <c r="AX208" s="5">
        <f t="shared" si="57"/>
        <v>0</v>
      </c>
      <c r="AZ208" s="5">
        <f t="shared" si="58"/>
        <v>0</v>
      </c>
      <c r="BB208" s="5"/>
    </row>
    <row r="209" spans="1:54" s="4" customFormat="1">
      <c r="A209" s="326" t="str">
        <f t="shared" si="47"/>
        <v>432</v>
      </c>
      <c r="B209" s="2">
        <v>432712201</v>
      </c>
      <c r="C209" s="9" t="s">
        <v>458</v>
      </c>
      <c r="D209" s="14">
        <f>'fnd enro'!D209</f>
        <v>0</v>
      </c>
      <c r="E209" s="14">
        <f>'fnd enro'!E209</f>
        <v>0</v>
      </c>
      <c r="F209" s="14">
        <f>'fnd enro'!F209</f>
        <v>0</v>
      </c>
      <c r="G209" s="14">
        <f>'fnd enro'!G209</f>
        <v>0</v>
      </c>
      <c r="H209" s="14">
        <f>'fnd enro'!H209</f>
        <v>1</v>
      </c>
      <c r="I209" s="14">
        <f>'fnd enro'!I209</f>
        <v>0</v>
      </c>
      <c r="J209" s="14">
        <f>'fnd enro'!J209</f>
        <v>0</v>
      </c>
      <c r="K209" s="15">
        <f>'fnd enro'!K209</f>
        <v>3.9300000000000002E-2</v>
      </c>
      <c r="L209" s="14">
        <f>'fnd enro'!L209</f>
        <v>0</v>
      </c>
      <c r="M209" s="14">
        <f>'fnd enro'!M209</f>
        <v>0</v>
      </c>
      <c r="N209" s="14">
        <f>'fnd enro'!N209</f>
        <v>0</v>
      </c>
      <c r="O209" s="14">
        <f>'fnd enro'!O209</f>
        <v>0</v>
      </c>
      <c r="P209" s="14">
        <f>'fnd enro'!P209</f>
        <v>1</v>
      </c>
      <c r="Q209" s="14">
        <f>'fnd enro'!R209</f>
        <v>1</v>
      </c>
      <c r="R209" s="15">
        <f t="shared" si="48"/>
        <v>1</v>
      </c>
      <c r="S209" s="14">
        <f>VALUE('fnd enro'!Q209)</f>
        <v>12</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685.25891299999989</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1354.77</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8986.153033999999</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1060.8949259999999</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436.60018400000001</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594.20686000000001</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623.61</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1381.87</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1254.4520190000001</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2800.6453299999998</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49"/>
        <v>19178.461265999998</v>
      </c>
      <c r="AH209" s="326">
        <f t="shared" si="50"/>
        <v>432712201</v>
      </c>
      <c r="AI209" s="4" t="str">
        <f t="shared" si="51"/>
        <v>432</v>
      </c>
      <c r="AJ209" s="2" t="str">
        <f t="shared" si="52"/>
        <v>712</v>
      </c>
      <c r="AK209" s="2" t="str">
        <f t="shared" si="53"/>
        <v>201</v>
      </c>
      <c r="AL209" s="4">
        <f t="shared" si="54"/>
        <v>1</v>
      </c>
      <c r="AM209" s="4">
        <f t="shared" si="45"/>
        <v>1</v>
      </c>
      <c r="AN209" s="4">
        <f t="shared" si="55"/>
        <v>19178.461265999998</v>
      </c>
      <c r="AO209" s="4">
        <f t="shared" si="56"/>
        <v>19178</v>
      </c>
      <c r="AP209" s="4">
        <f t="shared" si="46"/>
        <v>0</v>
      </c>
      <c r="AQ209" s="4">
        <v>19178</v>
      </c>
      <c r="AS209" s="74"/>
      <c r="AT209" s="74"/>
      <c r="AX209" s="5">
        <f t="shared" si="57"/>
        <v>0</v>
      </c>
      <c r="AZ209" s="5">
        <f t="shared" si="58"/>
        <v>0</v>
      </c>
      <c r="BB209" s="5"/>
    </row>
    <row r="210" spans="1:54" s="4" customFormat="1">
      <c r="A210" s="326" t="str">
        <f t="shared" si="47"/>
        <v>432</v>
      </c>
      <c r="B210" s="2">
        <v>432712242</v>
      </c>
      <c r="C210" s="9" t="s">
        <v>458</v>
      </c>
      <c r="D210" s="14">
        <f>'fnd enro'!D210</f>
        <v>0</v>
      </c>
      <c r="E210" s="14">
        <f>'fnd enro'!E210</f>
        <v>0</v>
      </c>
      <c r="F210" s="14">
        <f>'fnd enro'!F210</f>
        <v>0</v>
      </c>
      <c r="G210" s="14">
        <f>'fnd enro'!G210</f>
        <v>0</v>
      </c>
      <c r="H210" s="14">
        <f>'fnd enro'!H210</f>
        <v>1</v>
      </c>
      <c r="I210" s="14">
        <f>'fnd enro'!I210</f>
        <v>0</v>
      </c>
      <c r="J210" s="14">
        <f>'fnd enro'!J210</f>
        <v>0</v>
      </c>
      <c r="K210" s="15">
        <f>'fnd enro'!K210</f>
        <v>3.9300000000000002E-2</v>
      </c>
      <c r="L210" s="14">
        <f>'fnd enro'!L210</f>
        <v>0</v>
      </c>
      <c r="M210" s="14">
        <f>'fnd enro'!M210</f>
        <v>0</v>
      </c>
      <c r="N210" s="14">
        <f>'fnd enro'!N210</f>
        <v>0</v>
      </c>
      <c r="O210" s="14">
        <f>'fnd enro'!O210</f>
        <v>0</v>
      </c>
      <c r="P210" s="14">
        <f>'fnd enro'!P210</f>
        <v>1</v>
      </c>
      <c r="Q210" s="14">
        <f>'fnd enro'!R210</f>
        <v>1</v>
      </c>
      <c r="R210" s="15">
        <f t="shared" si="48"/>
        <v>1</v>
      </c>
      <c r="S210" s="14">
        <f>VALUE('fnd enro'!Q210)</f>
        <v>10</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667.01891299999988</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1268.4000000000001</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8143.0430340000003</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1060.8949259999999</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395.70018399999998</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587.93686000000002</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589.47</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1204.47</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1254.4520190000001</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2656.4953299999997</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49"/>
        <v>17827.881265999997</v>
      </c>
      <c r="AH210" s="326">
        <f t="shared" si="50"/>
        <v>432712242</v>
      </c>
      <c r="AI210" s="4" t="str">
        <f t="shared" si="51"/>
        <v>432</v>
      </c>
      <c r="AJ210" s="2" t="str">
        <f t="shared" si="52"/>
        <v>712</v>
      </c>
      <c r="AK210" s="2" t="str">
        <f t="shared" si="53"/>
        <v>242</v>
      </c>
      <c r="AL210" s="4">
        <f t="shared" si="54"/>
        <v>1</v>
      </c>
      <c r="AM210" s="4">
        <f t="shared" si="45"/>
        <v>1</v>
      </c>
      <c r="AN210" s="4">
        <f t="shared" si="55"/>
        <v>17827.881265999997</v>
      </c>
      <c r="AO210" s="4">
        <f t="shared" si="56"/>
        <v>17828</v>
      </c>
      <c r="AP210" s="4">
        <f t="shared" si="46"/>
        <v>0</v>
      </c>
      <c r="AQ210" s="4">
        <v>17828</v>
      </c>
      <c r="AS210" s="74"/>
      <c r="AT210" s="74"/>
      <c r="AX210" s="5">
        <f t="shared" si="57"/>
        <v>0</v>
      </c>
      <c r="AZ210" s="5">
        <f t="shared" si="58"/>
        <v>0</v>
      </c>
      <c r="BB210" s="5"/>
    </row>
    <row r="211" spans="1:54" s="4" customFormat="1">
      <c r="A211" s="326" t="str">
        <f t="shared" si="47"/>
        <v>432</v>
      </c>
      <c r="B211" s="2">
        <v>432712261</v>
      </c>
      <c r="C211" s="9" t="s">
        <v>458</v>
      </c>
      <c r="D211" s="14">
        <f>'fnd enro'!D211</f>
        <v>0</v>
      </c>
      <c r="E211" s="14">
        <f>'fnd enro'!E211</f>
        <v>0</v>
      </c>
      <c r="F211" s="14">
        <f>'fnd enro'!F211</f>
        <v>0</v>
      </c>
      <c r="G211" s="14">
        <f>'fnd enro'!G211</f>
        <v>0</v>
      </c>
      <c r="H211" s="14">
        <f>'fnd enro'!H211</f>
        <v>15</v>
      </c>
      <c r="I211" s="14">
        <f>'fnd enro'!I211</f>
        <v>0</v>
      </c>
      <c r="J211" s="14">
        <f>'fnd enro'!J211</f>
        <v>0</v>
      </c>
      <c r="K211" s="15">
        <f>'fnd enro'!K211</f>
        <v>0.58950000000000002</v>
      </c>
      <c r="L211" s="14">
        <f>'fnd enro'!L211</f>
        <v>0</v>
      </c>
      <c r="M211" s="14">
        <f>'fnd enro'!M211</f>
        <v>0</v>
      </c>
      <c r="N211" s="14">
        <f>'fnd enro'!N211</f>
        <v>0</v>
      </c>
      <c r="O211" s="14">
        <f>'fnd enro'!O211</f>
        <v>0</v>
      </c>
      <c r="P211" s="14">
        <f>'fnd enro'!P211</f>
        <v>7</v>
      </c>
      <c r="Q211" s="14">
        <f>'fnd enro'!R211</f>
        <v>15</v>
      </c>
      <c r="R211" s="15">
        <f t="shared" si="48"/>
        <v>1</v>
      </c>
      <c r="S211" s="14">
        <f>VALUE('fnd enro'!Q211)</f>
        <v>5</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9016.2436949999992</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14339.55</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76397.095509999999</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15913.423890000002</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3716.13276</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8478.7728999999999</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6989.58</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8440.99</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18816.780285000001</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32025.039949999998</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49"/>
        <v>194133.60898999998</v>
      </c>
      <c r="AH211" s="326">
        <f t="shared" si="50"/>
        <v>432712261</v>
      </c>
      <c r="AI211" s="4" t="str">
        <f t="shared" si="51"/>
        <v>432</v>
      </c>
      <c r="AJ211" s="2" t="str">
        <f t="shared" si="52"/>
        <v>712</v>
      </c>
      <c r="AK211" s="2" t="str">
        <f t="shared" si="53"/>
        <v>261</v>
      </c>
      <c r="AL211" s="4">
        <f t="shared" si="54"/>
        <v>1</v>
      </c>
      <c r="AM211" s="4">
        <f t="shared" si="45"/>
        <v>15</v>
      </c>
      <c r="AN211" s="4">
        <f t="shared" si="55"/>
        <v>194133.60898999998</v>
      </c>
      <c r="AO211" s="4">
        <f t="shared" si="56"/>
        <v>12942</v>
      </c>
      <c r="AP211" s="4">
        <f t="shared" si="46"/>
        <v>0</v>
      </c>
      <c r="AQ211" s="4">
        <v>12942</v>
      </c>
      <c r="AS211" s="74"/>
      <c r="AT211" s="74"/>
      <c r="AX211" s="5">
        <f t="shared" si="57"/>
        <v>0</v>
      </c>
      <c r="AZ211" s="5">
        <f t="shared" si="58"/>
        <v>0</v>
      </c>
      <c r="BB211" s="5"/>
    </row>
    <row r="212" spans="1:54" s="4" customFormat="1">
      <c r="A212" s="326" t="str">
        <f t="shared" si="47"/>
        <v>432</v>
      </c>
      <c r="B212" s="2">
        <v>432712300</v>
      </c>
      <c r="C212" s="9" t="s">
        <v>458</v>
      </c>
      <c r="D212" s="14">
        <f>'fnd enro'!D212</f>
        <v>0</v>
      </c>
      <c r="E212" s="14">
        <f>'fnd enro'!E212</f>
        <v>0</v>
      </c>
      <c r="F212" s="14">
        <f>'fnd enro'!F212</f>
        <v>0</v>
      </c>
      <c r="G212" s="14">
        <f>'fnd enro'!G212</f>
        <v>0</v>
      </c>
      <c r="H212" s="14">
        <f>'fnd enro'!H212</f>
        <v>1</v>
      </c>
      <c r="I212" s="14">
        <f>'fnd enro'!I212</f>
        <v>0</v>
      </c>
      <c r="J212" s="14">
        <f>'fnd enro'!J212</f>
        <v>0</v>
      </c>
      <c r="K212" s="15">
        <f>'fnd enro'!K212</f>
        <v>3.9300000000000002E-2</v>
      </c>
      <c r="L212" s="14">
        <f>'fnd enro'!L212</f>
        <v>0</v>
      </c>
      <c r="M212" s="14">
        <f>'fnd enro'!M212</f>
        <v>0</v>
      </c>
      <c r="N212" s="14">
        <f>'fnd enro'!N212</f>
        <v>0</v>
      </c>
      <c r="O212" s="14">
        <f>'fnd enro'!O212</f>
        <v>0</v>
      </c>
      <c r="P212" s="14">
        <f>'fnd enro'!P212</f>
        <v>0</v>
      </c>
      <c r="Q212" s="14">
        <f>'fnd enro'!R212</f>
        <v>1</v>
      </c>
      <c r="R212" s="15">
        <f t="shared" si="48"/>
        <v>1</v>
      </c>
      <c r="S212" s="14">
        <f>VALUE('fnd enro'!Q212)</f>
        <v>9</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570.33891299999993</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810.3</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3671.113034</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1060.8949259999999</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178.75018399999999</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554.67686000000003</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408.39</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263.52</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1254.4520190000001</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1891.8553299999999</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49"/>
        <v>10664.291266</v>
      </c>
      <c r="AH212" s="326">
        <f t="shared" si="50"/>
        <v>432712300</v>
      </c>
      <c r="AI212" s="4" t="str">
        <f t="shared" si="51"/>
        <v>432</v>
      </c>
      <c r="AJ212" s="2" t="str">
        <f t="shared" si="52"/>
        <v>712</v>
      </c>
      <c r="AK212" s="2" t="str">
        <f t="shared" si="53"/>
        <v>300</v>
      </c>
      <c r="AL212" s="4">
        <f t="shared" si="54"/>
        <v>1</v>
      </c>
      <c r="AM212" s="4">
        <f t="shared" si="45"/>
        <v>1</v>
      </c>
      <c r="AN212" s="4">
        <f t="shared" si="55"/>
        <v>10664.291266</v>
      </c>
      <c r="AO212" s="4">
        <f t="shared" si="56"/>
        <v>10664</v>
      </c>
      <c r="AP212" s="4">
        <f t="shared" si="46"/>
        <v>0</v>
      </c>
      <c r="AQ212" s="4">
        <v>10664</v>
      </c>
      <c r="AS212" s="74"/>
      <c r="AT212" s="74"/>
      <c r="AX212" s="5">
        <f t="shared" si="57"/>
        <v>0</v>
      </c>
      <c r="AZ212" s="5">
        <f t="shared" si="58"/>
        <v>0</v>
      </c>
      <c r="BB212" s="5"/>
    </row>
    <row r="213" spans="1:54" s="4" customFormat="1">
      <c r="A213" s="326" t="str">
        <f t="shared" si="47"/>
        <v>432</v>
      </c>
      <c r="B213" s="2">
        <v>432712645</v>
      </c>
      <c r="C213" s="9" t="s">
        <v>458</v>
      </c>
      <c r="D213" s="14">
        <f>'fnd enro'!D213</f>
        <v>0</v>
      </c>
      <c r="E213" s="14">
        <f>'fnd enro'!E213</f>
        <v>0</v>
      </c>
      <c r="F213" s="14">
        <f>'fnd enro'!F213</f>
        <v>0</v>
      </c>
      <c r="G213" s="14">
        <f>'fnd enro'!G213</f>
        <v>0</v>
      </c>
      <c r="H213" s="14">
        <f>'fnd enro'!H213</f>
        <v>42</v>
      </c>
      <c r="I213" s="14">
        <f>'fnd enro'!I213</f>
        <v>0</v>
      </c>
      <c r="J213" s="14">
        <f>'fnd enro'!J213</f>
        <v>0</v>
      </c>
      <c r="K213" s="15">
        <f>'fnd enro'!K213</f>
        <v>1.6506000000000001</v>
      </c>
      <c r="L213" s="14">
        <f>'fnd enro'!L213</f>
        <v>0</v>
      </c>
      <c r="M213" s="14">
        <f>'fnd enro'!M213</f>
        <v>0</v>
      </c>
      <c r="N213" s="14">
        <f>'fnd enro'!N213</f>
        <v>0</v>
      </c>
      <c r="O213" s="14">
        <f>'fnd enro'!O213</f>
        <v>0</v>
      </c>
      <c r="P213" s="14">
        <f>'fnd enro'!P213</f>
        <v>24</v>
      </c>
      <c r="Q213" s="14">
        <f>'fnd enro'!R213</f>
        <v>42</v>
      </c>
      <c r="R213" s="15">
        <f t="shared" si="48"/>
        <v>1</v>
      </c>
      <c r="S213" s="14">
        <f>VALUE('fnd enro'!Q213)</f>
        <v>10</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26274.554345999997</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45027</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261513.06742800001</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44557.586891999999</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12714.307728</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24094.668120000002</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21498.300000000003</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33650.639999999999</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52686.984797999998</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97809.283859999996</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49"/>
        <v>619826.39317199995</v>
      </c>
      <c r="AH213" s="326">
        <f t="shared" si="50"/>
        <v>432712645</v>
      </c>
      <c r="AI213" s="4" t="str">
        <f t="shared" si="51"/>
        <v>432</v>
      </c>
      <c r="AJ213" s="2" t="str">
        <f t="shared" si="52"/>
        <v>712</v>
      </c>
      <c r="AK213" s="2" t="str">
        <f t="shared" si="53"/>
        <v>645</v>
      </c>
      <c r="AL213" s="4">
        <f t="shared" si="54"/>
        <v>1</v>
      </c>
      <c r="AM213" s="4">
        <f t="shared" si="45"/>
        <v>42</v>
      </c>
      <c r="AN213" s="4">
        <f t="shared" si="55"/>
        <v>619826.39317199995</v>
      </c>
      <c r="AO213" s="4">
        <f t="shared" si="56"/>
        <v>14758</v>
      </c>
      <c r="AP213" s="4">
        <f t="shared" si="46"/>
        <v>0</v>
      </c>
      <c r="AQ213" s="4">
        <v>14758</v>
      </c>
      <c r="AS213" s="74"/>
      <c r="AT213" s="74"/>
      <c r="AX213" s="5">
        <f t="shared" si="57"/>
        <v>0</v>
      </c>
      <c r="AZ213" s="5">
        <f t="shared" si="58"/>
        <v>0</v>
      </c>
      <c r="BB213" s="5"/>
    </row>
    <row r="214" spans="1:54" s="4" customFormat="1">
      <c r="A214" s="326" t="str">
        <f t="shared" si="47"/>
        <v>432</v>
      </c>
      <c r="B214" s="2">
        <v>432712660</v>
      </c>
      <c r="C214" s="9" t="s">
        <v>458</v>
      </c>
      <c r="D214" s="14">
        <f>'fnd enro'!D214</f>
        <v>0</v>
      </c>
      <c r="E214" s="14">
        <f>'fnd enro'!E214</f>
        <v>0</v>
      </c>
      <c r="F214" s="14">
        <f>'fnd enro'!F214</f>
        <v>0</v>
      </c>
      <c r="G214" s="14">
        <f>'fnd enro'!G214</f>
        <v>0</v>
      </c>
      <c r="H214" s="14">
        <f>'fnd enro'!H214</f>
        <v>76</v>
      </c>
      <c r="I214" s="14">
        <f>'fnd enro'!I214</f>
        <v>0</v>
      </c>
      <c r="J214" s="14">
        <f>'fnd enro'!J214</f>
        <v>0</v>
      </c>
      <c r="K214" s="15">
        <f>'fnd enro'!K214</f>
        <v>2.9868000000000001</v>
      </c>
      <c r="L214" s="14">
        <f>'fnd enro'!L214</f>
        <v>0</v>
      </c>
      <c r="M214" s="14">
        <f>'fnd enro'!M214</f>
        <v>0</v>
      </c>
      <c r="N214" s="14">
        <f>'fnd enro'!N214</f>
        <v>0</v>
      </c>
      <c r="O214" s="14">
        <f>'fnd enro'!O214</f>
        <v>0</v>
      </c>
      <c r="P214" s="14">
        <f>'fnd enro'!P214</f>
        <v>40</v>
      </c>
      <c r="Q214" s="14">
        <f>'fnd enro'!R214</f>
        <v>76</v>
      </c>
      <c r="R214" s="15">
        <f t="shared" si="48"/>
        <v>1</v>
      </c>
      <c r="S214" s="14">
        <f>VALUE('fnd enro'!Q214)</f>
        <v>7</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46494.957387999995</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76503.599999999991</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424662.19058399997</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80628.014376000006</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20651.413983999999</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43238.641359999994</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36935.64</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50675.92</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95338.353444000008</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168686.20508000001</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49"/>
        <v>1043814.936216</v>
      </c>
      <c r="AH214" s="326">
        <f t="shared" si="50"/>
        <v>432712660</v>
      </c>
      <c r="AI214" s="4" t="str">
        <f t="shared" si="51"/>
        <v>432</v>
      </c>
      <c r="AJ214" s="2" t="str">
        <f t="shared" si="52"/>
        <v>712</v>
      </c>
      <c r="AK214" s="2" t="str">
        <f t="shared" si="53"/>
        <v>660</v>
      </c>
      <c r="AL214" s="4">
        <f t="shared" si="54"/>
        <v>1</v>
      </c>
      <c r="AM214" s="4">
        <f t="shared" ref="AM214:AM277" si="59">enro</f>
        <v>76</v>
      </c>
      <c r="AN214" s="4">
        <f t="shared" si="55"/>
        <v>1043814.936216</v>
      </c>
      <c r="AO214" s="4">
        <f t="shared" si="56"/>
        <v>13734</v>
      </c>
      <c r="AP214" s="4">
        <f t="shared" si="46"/>
        <v>0</v>
      </c>
      <c r="AQ214" s="4">
        <v>13734</v>
      </c>
      <c r="AS214" s="74"/>
      <c r="AT214" s="74"/>
      <c r="AX214" s="5">
        <f t="shared" si="57"/>
        <v>0</v>
      </c>
      <c r="AZ214" s="5">
        <f t="shared" si="58"/>
        <v>0</v>
      </c>
      <c r="BB214" s="5"/>
    </row>
    <row r="215" spans="1:54" s="4" customFormat="1">
      <c r="A215" s="326" t="str">
        <f t="shared" si="47"/>
        <v>432</v>
      </c>
      <c r="B215" s="2">
        <v>432712712</v>
      </c>
      <c r="C215" s="9" t="s">
        <v>458</v>
      </c>
      <c r="D215" s="14">
        <f>'fnd enro'!D215</f>
        <v>0</v>
      </c>
      <c r="E215" s="14">
        <f>'fnd enro'!E215</f>
        <v>0</v>
      </c>
      <c r="F215" s="14">
        <f>'fnd enro'!F215</f>
        <v>0</v>
      </c>
      <c r="G215" s="14">
        <f>'fnd enro'!G215</f>
        <v>0</v>
      </c>
      <c r="H215" s="14">
        <f>'fnd enro'!H215</f>
        <v>21</v>
      </c>
      <c r="I215" s="14">
        <f>'fnd enro'!I215</f>
        <v>0</v>
      </c>
      <c r="J215" s="14">
        <f>'fnd enro'!J215</f>
        <v>0</v>
      </c>
      <c r="K215" s="15">
        <f>'fnd enro'!K215</f>
        <v>0.82530000000000003</v>
      </c>
      <c r="L215" s="14">
        <f>'fnd enro'!L215</f>
        <v>0</v>
      </c>
      <c r="M215" s="14">
        <f>'fnd enro'!M215</f>
        <v>0</v>
      </c>
      <c r="N215" s="14">
        <f>'fnd enro'!N215</f>
        <v>0</v>
      </c>
      <c r="O215" s="14">
        <f>'fnd enro'!O215</f>
        <v>0</v>
      </c>
      <c r="P215" s="14">
        <f>'fnd enro'!P215</f>
        <v>9</v>
      </c>
      <c r="Q215" s="14">
        <f>'fnd enro'!R215</f>
        <v>21</v>
      </c>
      <c r="R215" s="15">
        <f t="shared" si="48"/>
        <v>1</v>
      </c>
      <c r="S215" s="14">
        <f>VALUE('fnd enro'!Q215)</f>
        <v>8</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12739.597172999998</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20628.72</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112357.80371400001</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22278.793446</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5464.5638639999997</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11910.564060000001</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10004.130000000001</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12953.970000000001</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26343.492398999999</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45758.601929999997</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49"/>
        <v>280440.23658600001</v>
      </c>
      <c r="AH215" s="326">
        <f t="shared" si="50"/>
        <v>432712712</v>
      </c>
      <c r="AI215" s="4" t="str">
        <f t="shared" si="51"/>
        <v>432</v>
      </c>
      <c r="AJ215" s="2" t="str">
        <f t="shared" si="52"/>
        <v>712</v>
      </c>
      <c r="AK215" s="2" t="str">
        <f t="shared" si="53"/>
        <v>712</v>
      </c>
      <c r="AL215" s="4">
        <f t="shared" si="54"/>
        <v>1</v>
      </c>
      <c r="AM215" s="4">
        <f t="shared" si="59"/>
        <v>21</v>
      </c>
      <c r="AN215" s="4">
        <f t="shared" si="55"/>
        <v>280440.23658600001</v>
      </c>
      <c r="AO215" s="4">
        <f t="shared" si="56"/>
        <v>13354</v>
      </c>
      <c r="AP215" s="4">
        <f t="shared" si="46"/>
        <v>0</v>
      </c>
      <c r="AQ215" s="4">
        <v>13354</v>
      </c>
      <c r="AS215" s="74"/>
      <c r="AT215" s="74"/>
      <c r="AX215" s="5">
        <f t="shared" si="57"/>
        <v>0</v>
      </c>
      <c r="AZ215" s="5">
        <f t="shared" si="58"/>
        <v>0</v>
      </c>
      <c r="BB215" s="5"/>
    </row>
    <row r="216" spans="1:54" s="4" customFormat="1">
      <c r="A216" s="326" t="str">
        <f t="shared" si="47"/>
        <v>435</v>
      </c>
      <c r="B216" s="2">
        <v>435301009</v>
      </c>
      <c r="C216" s="9" t="s">
        <v>920</v>
      </c>
      <c r="D216" s="14">
        <f>'fnd enro'!D216</f>
        <v>0</v>
      </c>
      <c r="E216" s="14">
        <f>'fnd enro'!E216</f>
        <v>0</v>
      </c>
      <c r="F216" s="14">
        <f>'fnd enro'!F216</f>
        <v>0</v>
      </c>
      <c r="G216" s="14">
        <f>'fnd enro'!G216</f>
        <v>0</v>
      </c>
      <c r="H216" s="14">
        <f>'fnd enro'!H216</f>
        <v>0</v>
      </c>
      <c r="I216" s="14">
        <f>'fnd enro'!I216</f>
        <v>2</v>
      </c>
      <c r="J216" s="14">
        <f>'fnd enro'!J216</f>
        <v>0</v>
      </c>
      <c r="K216" s="15">
        <f>'fnd enro'!K216</f>
        <v>7.8600000000000003E-2</v>
      </c>
      <c r="L216" s="14">
        <f>'fnd enro'!L216</f>
        <v>0</v>
      </c>
      <c r="M216" s="14">
        <f>'fnd enro'!M216</f>
        <v>0</v>
      </c>
      <c r="N216" s="14">
        <f>'fnd enro'!N216</f>
        <v>0</v>
      </c>
      <c r="O216" s="14">
        <f>'fnd enro'!O216</f>
        <v>0</v>
      </c>
      <c r="P216" s="14">
        <f>'fnd enro'!P216</f>
        <v>0</v>
      </c>
      <c r="Q216" s="14">
        <f>'fnd enro'!R216</f>
        <v>2</v>
      </c>
      <c r="R216" s="15">
        <f t="shared" si="48"/>
        <v>1</v>
      </c>
      <c r="S216" s="14">
        <f>VALUE('fnd enro'!Q216)</f>
        <v>3</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1140.6778259999999</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1620.6</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10419.406068</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1891.9698520000002</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347.84036800000001</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1754.65372</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902.24</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1215.32</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2440.9240380000001</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3397.0506599999999</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49"/>
        <v>25130.682532000003</v>
      </c>
      <c r="AH216" s="326">
        <f t="shared" si="50"/>
        <v>435301009</v>
      </c>
      <c r="AI216" s="4" t="str">
        <f t="shared" si="51"/>
        <v>435</v>
      </c>
      <c r="AJ216" s="2" t="str">
        <f t="shared" si="52"/>
        <v>301</v>
      </c>
      <c r="AK216" s="2" t="str">
        <f t="shared" si="53"/>
        <v>009</v>
      </c>
      <c r="AL216" s="4">
        <f t="shared" si="54"/>
        <v>1</v>
      </c>
      <c r="AM216" s="4">
        <f t="shared" si="59"/>
        <v>2</v>
      </c>
      <c r="AN216" s="4">
        <f t="shared" si="55"/>
        <v>25130.682532000003</v>
      </c>
      <c r="AO216" s="4">
        <f t="shared" si="56"/>
        <v>12565</v>
      </c>
      <c r="AP216" s="4">
        <f t="shared" si="46"/>
        <v>0</v>
      </c>
      <c r="AQ216" s="4">
        <v>12565</v>
      </c>
      <c r="AS216" s="74"/>
      <c r="AT216" s="74"/>
      <c r="AX216" s="5">
        <f t="shared" si="57"/>
        <v>0</v>
      </c>
      <c r="AZ216" s="5">
        <f t="shared" si="58"/>
        <v>0</v>
      </c>
      <c r="BB216" s="5"/>
    </row>
    <row r="217" spans="1:54" s="4" customFormat="1">
      <c r="A217" s="326" t="str">
        <f t="shared" si="47"/>
        <v>435</v>
      </c>
      <c r="B217" s="2">
        <v>435301031</v>
      </c>
      <c r="C217" s="9" t="s">
        <v>920</v>
      </c>
      <c r="D217" s="14">
        <f>'fnd enro'!D217</f>
        <v>0</v>
      </c>
      <c r="E217" s="14">
        <f>'fnd enro'!E217</f>
        <v>0</v>
      </c>
      <c r="F217" s="14">
        <f>'fnd enro'!F217</f>
        <v>0</v>
      </c>
      <c r="G217" s="14">
        <f>'fnd enro'!G217</f>
        <v>9</v>
      </c>
      <c r="H217" s="14">
        <f>'fnd enro'!H217</f>
        <v>22</v>
      </c>
      <c r="I217" s="14">
        <f>'fnd enro'!I217</f>
        <v>34</v>
      </c>
      <c r="J217" s="14">
        <f>'fnd enro'!J217</f>
        <v>0</v>
      </c>
      <c r="K217" s="15">
        <f>'fnd enro'!K217</f>
        <v>2.5545</v>
      </c>
      <c r="L217" s="14">
        <f>'fnd enro'!L217</f>
        <v>0</v>
      </c>
      <c r="M217" s="14">
        <f>'fnd enro'!M217</f>
        <v>0</v>
      </c>
      <c r="N217" s="14">
        <f>'fnd enro'!N217</f>
        <v>0</v>
      </c>
      <c r="O217" s="14">
        <f>'fnd enro'!O217</f>
        <v>0</v>
      </c>
      <c r="P217" s="14">
        <f>'fnd enro'!P217</f>
        <v>14</v>
      </c>
      <c r="Q217" s="14">
        <f>'fnd enro'!R217</f>
        <v>65</v>
      </c>
      <c r="R217" s="15">
        <f t="shared" si="48"/>
        <v>1</v>
      </c>
      <c r="S217" s="14">
        <f>VALUE('fnd enro'!Q217)</f>
        <v>5</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37994.349345000002</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57039.6</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337607.67720999999</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67453.870190000016</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13413.241960000001</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47341.335899999991</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29457.07</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36886.14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79602.611235000004</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122710.79644999999</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49"/>
        <v>829506.69228999992</v>
      </c>
      <c r="AH217" s="326">
        <f t="shared" si="50"/>
        <v>435301031</v>
      </c>
      <c r="AI217" s="4" t="str">
        <f t="shared" si="51"/>
        <v>435</v>
      </c>
      <c r="AJ217" s="2" t="str">
        <f t="shared" si="52"/>
        <v>301</v>
      </c>
      <c r="AK217" s="2" t="str">
        <f t="shared" si="53"/>
        <v>031</v>
      </c>
      <c r="AL217" s="4">
        <f t="shared" si="54"/>
        <v>1</v>
      </c>
      <c r="AM217" s="4">
        <f t="shared" si="59"/>
        <v>65</v>
      </c>
      <c r="AN217" s="4">
        <f t="shared" si="55"/>
        <v>829506.69228999992</v>
      </c>
      <c r="AO217" s="4">
        <f t="shared" si="56"/>
        <v>12762</v>
      </c>
      <c r="AP217" s="4">
        <f t="shared" si="46"/>
        <v>0</v>
      </c>
      <c r="AQ217" s="4">
        <v>12762</v>
      </c>
      <c r="AS217" s="74"/>
      <c r="AT217" s="74"/>
      <c r="AX217" s="5">
        <f t="shared" si="57"/>
        <v>0</v>
      </c>
      <c r="AZ217" s="5">
        <f t="shared" si="58"/>
        <v>0</v>
      </c>
      <c r="BB217" s="5"/>
    </row>
    <row r="218" spans="1:54" s="4" customFormat="1">
      <c r="A218" s="326" t="str">
        <f t="shared" si="47"/>
        <v>435</v>
      </c>
      <c r="B218" s="2">
        <v>435301056</v>
      </c>
      <c r="C218" s="9" t="s">
        <v>920</v>
      </c>
      <c r="D218" s="14">
        <f>'fnd enro'!D218</f>
        <v>0</v>
      </c>
      <c r="E218" s="14">
        <f>'fnd enro'!E218</f>
        <v>0</v>
      </c>
      <c r="F218" s="14">
        <f>'fnd enro'!F218</f>
        <v>0</v>
      </c>
      <c r="G218" s="14">
        <f>'fnd enro'!G218</f>
        <v>6</v>
      </c>
      <c r="H218" s="14">
        <f>'fnd enro'!H218</f>
        <v>33</v>
      </c>
      <c r="I218" s="14">
        <f>'fnd enro'!I218</f>
        <v>40</v>
      </c>
      <c r="J218" s="14">
        <f>'fnd enro'!J218</f>
        <v>0</v>
      </c>
      <c r="K218" s="15">
        <f>'fnd enro'!K218</f>
        <v>3.1046999999999998</v>
      </c>
      <c r="L218" s="14">
        <f>'fnd enro'!L218</f>
        <v>0</v>
      </c>
      <c r="M218" s="14">
        <f>'fnd enro'!M218</f>
        <v>0</v>
      </c>
      <c r="N218" s="14">
        <f>'fnd enro'!N218</f>
        <v>0</v>
      </c>
      <c r="O218" s="14">
        <f>'fnd enro'!O218</f>
        <v>0</v>
      </c>
      <c r="P218" s="14">
        <f>'fnd enro'!P218</f>
        <v>12</v>
      </c>
      <c r="Q218" s="14">
        <f>'fnd enro'!R218</f>
        <v>79</v>
      </c>
      <c r="R218" s="15">
        <f t="shared" si="48"/>
        <v>1</v>
      </c>
      <c r="S218" s="14">
        <f>VALUE('fnd enro'!Q218)</f>
        <v>4</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45817.454126999997</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67617.78</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389418.94968600001</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80816.059153999988</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15560.904535999998</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56987.071939999994</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35217.61</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41373.279999999999</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97221.369500999994</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147085.09106999999</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49"/>
        <v>977115.57001399994</v>
      </c>
      <c r="AH218" s="326">
        <f t="shared" si="50"/>
        <v>435301056</v>
      </c>
      <c r="AI218" s="4" t="str">
        <f t="shared" si="51"/>
        <v>435</v>
      </c>
      <c r="AJ218" s="2" t="str">
        <f t="shared" si="52"/>
        <v>301</v>
      </c>
      <c r="AK218" s="2" t="str">
        <f t="shared" si="53"/>
        <v>056</v>
      </c>
      <c r="AL218" s="4">
        <f t="shared" si="54"/>
        <v>1</v>
      </c>
      <c r="AM218" s="4">
        <f t="shared" si="59"/>
        <v>79</v>
      </c>
      <c r="AN218" s="4">
        <f t="shared" si="55"/>
        <v>977115.57001399994</v>
      </c>
      <c r="AO218" s="4">
        <f t="shared" si="56"/>
        <v>12369</v>
      </c>
      <c r="AP218" s="4">
        <f t="shared" si="46"/>
        <v>0</v>
      </c>
      <c r="AQ218" s="4">
        <v>12369</v>
      </c>
      <c r="AS218" s="74"/>
      <c r="AT218" s="74"/>
      <c r="AX218" s="5">
        <f t="shared" si="57"/>
        <v>0</v>
      </c>
      <c r="AZ218" s="5">
        <f t="shared" si="58"/>
        <v>0</v>
      </c>
      <c r="BB218" s="5"/>
    </row>
    <row r="219" spans="1:54" s="4" customFormat="1">
      <c r="A219" s="326" t="str">
        <f t="shared" si="47"/>
        <v>435</v>
      </c>
      <c r="B219" s="2">
        <v>435301079</v>
      </c>
      <c r="C219" s="9" t="s">
        <v>920</v>
      </c>
      <c r="D219" s="14">
        <f>'fnd enro'!D219</f>
        <v>0</v>
      </c>
      <c r="E219" s="14">
        <f>'fnd enro'!E219</f>
        <v>0</v>
      </c>
      <c r="F219" s="14">
        <f>'fnd enro'!F219</f>
        <v>0</v>
      </c>
      <c r="G219" s="14">
        <f>'fnd enro'!G219</f>
        <v>24</v>
      </c>
      <c r="H219" s="14">
        <f>'fnd enro'!H219</f>
        <v>59</v>
      </c>
      <c r="I219" s="14">
        <f>'fnd enro'!I219</f>
        <v>64</v>
      </c>
      <c r="J219" s="14">
        <f>'fnd enro'!J219</f>
        <v>0</v>
      </c>
      <c r="K219" s="15">
        <f>'fnd enro'!K219</f>
        <v>5.7770999999999999</v>
      </c>
      <c r="L219" s="14">
        <f>'fnd enro'!L219</f>
        <v>0</v>
      </c>
      <c r="M219" s="14">
        <f>'fnd enro'!M219</f>
        <v>1</v>
      </c>
      <c r="N219" s="14">
        <f>'fnd enro'!N219</f>
        <v>1</v>
      </c>
      <c r="O219" s="14">
        <f>'fnd enro'!O219</f>
        <v>1</v>
      </c>
      <c r="P219" s="14">
        <f>'fnd enro'!P219</f>
        <v>43</v>
      </c>
      <c r="Q219" s="14">
        <f>'fnd enro'!R219</f>
        <v>147</v>
      </c>
      <c r="R219" s="15">
        <f t="shared" si="48"/>
        <v>1</v>
      </c>
      <c r="S219" s="14">
        <f>VALUE('fnd enro'!Q219)</f>
        <v>7</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87581.320210999984</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135777.11999999997</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809767.27599800006</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155627.51412200002</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33445.407048000001</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103796.62842000001</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68659.3</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91345.669999999984</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181214.38679300001</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290921.80351</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49"/>
        <v>1958136.4261019998</v>
      </c>
      <c r="AH219" s="326">
        <f t="shared" si="50"/>
        <v>435301079</v>
      </c>
      <c r="AI219" s="4" t="str">
        <f t="shared" si="51"/>
        <v>435</v>
      </c>
      <c r="AJ219" s="2" t="str">
        <f t="shared" si="52"/>
        <v>301</v>
      </c>
      <c r="AK219" s="2" t="str">
        <f t="shared" si="53"/>
        <v>079</v>
      </c>
      <c r="AL219" s="4">
        <f t="shared" si="54"/>
        <v>1</v>
      </c>
      <c r="AM219" s="4">
        <f t="shared" si="59"/>
        <v>147</v>
      </c>
      <c r="AN219" s="4">
        <f t="shared" si="55"/>
        <v>1958136.4261019998</v>
      </c>
      <c r="AO219" s="4">
        <f t="shared" si="56"/>
        <v>13321</v>
      </c>
      <c r="AP219" s="4">
        <f t="shared" si="46"/>
        <v>0</v>
      </c>
      <c r="AQ219" s="4">
        <v>13321</v>
      </c>
      <c r="AS219" s="74"/>
      <c r="AT219" s="74"/>
      <c r="AX219" s="5">
        <f t="shared" si="57"/>
        <v>0</v>
      </c>
      <c r="AZ219" s="5">
        <f t="shared" si="58"/>
        <v>0</v>
      </c>
      <c r="BB219" s="5"/>
    </row>
    <row r="220" spans="1:54" s="4" customFormat="1">
      <c r="A220" s="326" t="str">
        <f t="shared" si="47"/>
        <v>435</v>
      </c>
      <c r="B220" s="2">
        <v>435301149</v>
      </c>
      <c r="C220" s="9" t="s">
        <v>920</v>
      </c>
      <c r="D220" s="14">
        <f>'fnd enro'!D220</f>
        <v>0</v>
      </c>
      <c r="E220" s="14">
        <f>'fnd enro'!E220</f>
        <v>0</v>
      </c>
      <c r="F220" s="14">
        <f>'fnd enro'!F220</f>
        <v>0</v>
      </c>
      <c r="G220" s="14">
        <f>'fnd enro'!G220</f>
        <v>0</v>
      </c>
      <c r="H220" s="14">
        <f>'fnd enro'!H220</f>
        <v>1</v>
      </c>
      <c r="I220" s="14">
        <f>'fnd enro'!I220</f>
        <v>6</v>
      </c>
      <c r="J220" s="14">
        <f>'fnd enro'!J220</f>
        <v>0</v>
      </c>
      <c r="K220" s="15">
        <f>'fnd enro'!K220</f>
        <v>0.27510000000000001</v>
      </c>
      <c r="L220" s="14">
        <f>'fnd enro'!L220</f>
        <v>0</v>
      </c>
      <c r="M220" s="14">
        <f>'fnd enro'!M220</f>
        <v>0</v>
      </c>
      <c r="N220" s="14">
        <f>'fnd enro'!N220</f>
        <v>0</v>
      </c>
      <c r="O220" s="14">
        <f>'fnd enro'!O220</f>
        <v>1</v>
      </c>
      <c r="P220" s="14">
        <f>'fnd enro'!P220</f>
        <v>4</v>
      </c>
      <c r="Q220" s="14">
        <f>'fnd enro'!R220</f>
        <v>7</v>
      </c>
      <c r="R220" s="15">
        <f t="shared" si="48"/>
        <v>1</v>
      </c>
      <c r="S220" s="14">
        <f>VALUE('fnd enro'!Q220)</f>
        <v>12</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4578.8323909999999</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8071.8499999999995</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57742.551238</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6958.6744819999994</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2317.0512880000006</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6135.2280199999996</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4071.07</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8414.58</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8957.5641330000017</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16086.69731</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49"/>
        <v>123334.09886200001</v>
      </c>
      <c r="AH220" s="326">
        <f t="shared" si="50"/>
        <v>435301149</v>
      </c>
      <c r="AI220" s="4" t="str">
        <f t="shared" si="51"/>
        <v>435</v>
      </c>
      <c r="AJ220" s="2" t="str">
        <f t="shared" si="52"/>
        <v>301</v>
      </c>
      <c r="AK220" s="2" t="str">
        <f t="shared" si="53"/>
        <v>149</v>
      </c>
      <c r="AL220" s="4">
        <f t="shared" si="54"/>
        <v>1</v>
      </c>
      <c r="AM220" s="4">
        <f t="shared" si="59"/>
        <v>7</v>
      </c>
      <c r="AN220" s="4">
        <f t="shared" si="55"/>
        <v>123334.09886200001</v>
      </c>
      <c r="AO220" s="4">
        <f t="shared" si="56"/>
        <v>17619</v>
      </c>
      <c r="AP220" s="4">
        <f t="shared" si="46"/>
        <v>0</v>
      </c>
      <c r="AQ220" s="4">
        <v>17619</v>
      </c>
      <c r="AS220" s="74"/>
      <c r="AT220" s="74"/>
      <c r="AX220" s="5">
        <f t="shared" si="57"/>
        <v>0</v>
      </c>
      <c r="AZ220" s="5">
        <f t="shared" si="58"/>
        <v>0</v>
      </c>
      <c r="BB220" s="5"/>
    </row>
    <row r="221" spans="1:54" s="4" customFormat="1">
      <c r="A221" s="326" t="str">
        <f t="shared" si="47"/>
        <v>435</v>
      </c>
      <c r="B221" s="2">
        <v>435301160</v>
      </c>
      <c r="C221" s="9" t="s">
        <v>920</v>
      </c>
      <c r="D221" s="14">
        <f>'fnd enro'!D221</f>
        <v>0</v>
      </c>
      <c r="E221" s="14">
        <f>'fnd enro'!E221</f>
        <v>0</v>
      </c>
      <c r="F221" s="14">
        <f>'fnd enro'!F221</f>
        <v>0</v>
      </c>
      <c r="G221" s="14">
        <f>'fnd enro'!G221</f>
        <v>56</v>
      </c>
      <c r="H221" s="14">
        <f>'fnd enro'!H221</f>
        <v>115</v>
      </c>
      <c r="I221" s="14">
        <f>'fnd enro'!I221</f>
        <v>169</v>
      </c>
      <c r="J221" s="14">
        <f>'fnd enro'!J221</f>
        <v>0</v>
      </c>
      <c r="K221" s="15">
        <f>'fnd enro'!K221</f>
        <v>13.362</v>
      </c>
      <c r="L221" s="14">
        <f>'fnd enro'!L221</f>
        <v>0</v>
      </c>
      <c r="M221" s="14">
        <f>'fnd enro'!M221</f>
        <v>0</v>
      </c>
      <c r="N221" s="14">
        <f>'fnd enro'!N221</f>
        <v>2</v>
      </c>
      <c r="O221" s="14">
        <f>'fnd enro'!O221</f>
        <v>6</v>
      </c>
      <c r="P221" s="14">
        <f>'fnd enro'!P221</f>
        <v>158</v>
      </c>
      <c r="Q221" s="14">
        <f>'fnd enro'!R221</f>
        <v>340</v>
      </c>
      <c r="R221" s="15">
        <f t="shared" si="48"/>
        <v>1</v>
      </c>
      <c r="S221" s="14">
        <f>VALUE('fnd enro'!Q221)</f>
        <v>11</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211628.79042</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356449.24</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2318551.3015600001</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357979.24484</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97275.452560000005</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250113.98239999998</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176458.45</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304968.86</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418900.51646000001</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739552.72219999996</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49"/>
        <v>5231878.5604400001</v>
      </c>
      <c r="AH221" s="326">
        <f t="shared" si="50"/>
        <v>435301160</v>
      </c>
      <c r="AI221" s="4" t="str">
        <f t="shared" si="51"/>
        <v>435</v>
      </c>
      <c r="AJ221" s="2" t="str">
        <f t="shared" si="52"/>
        <v>301</v>
      </c>
      <c r="AK221" s="2" t="str">
        <f t="shared" si="53"/>
        <v>160</v>
      </c>
      <c r="AL221" s="4">
        <f t="shared" si="54"/>
        <v>1</v>
      </c>
      <c r="AM221" s="4">
        <f t="shared" si="59"/>
        <v>340</v>
      </c>
      <c r="AN221" s="4">
        <f t="shared" si="55"/>
        <v>5231878.5604400001</v>
      </c>
      <c r="AO221" s="4">
        <f t="shared" si="56"/>
        <v>15388</v>
      </c>
      <c r="AP221" s="4">
        <f t="shared" si="46"/>
        <v>0</v>
      </c>
      <c r="AQ221" s="4">
        <v>15388</v>
      </c>
      <c r="AS221" s="74"/>
      <c r="AT221" s="74"/>
      <c r="AX221" s="5">
        <f t="shared" si="57"/>
        <v>0</v>
      </c>
      <c r="AZ221" s="5">
        <f t="shared" si="58"/>
        <v>0</v>
      </c>
      <c r="BB221" s="5"/>
    </row>
    <row r="222" spans="1:54" s="4" customFormat="1">
      <c r="A222" s="326" t="str">
        <f t="shared" si="47"/>
        <v>435</v>
      </c>
      <c r="B222" s="2">
        <v>435301181</v>
      </c>
      <c r="C222" s="9" t="s">
        <v>920</v>
      </c>
      <c r="D222" s="14">
        <f>'fnd enro'!D222</f>
        <v>0</v>
      </c>
      <c r="E222" s="14">
        <f>'fnd enro'!E222</f>
        <v>0</v>
      </c>
      <c r="F222" s="14">
        <f>'fnd enro'!F222</f>
        <v>0</v>
      </c>
      <c r="G222" s="14">
        <f>'fnd enro'!G222</f>
        <v>0</v>
      </c>
      <c r="H222" s="14">
        <f>'fnd enro'!H222</f>
        <v>0</v>
      </c>
      <c r="I222" s="14">
        <f>'fnd enro'!I222</f>
        <v>1</v>
      </c>
      <c r="J222" s="14">
        <f>'fnd enro'!J222</f>
        <v>0</v>
      </c>
      <c r="K222" s="15">
        <f>'fnd enro'!K222</f>
        <v>3.9300000000000002E-2</v>
      </c>
      <c r="L222" s="14">
        <f>'fnd enro'!L222</f>
        <v>0</v>
      </c>
      <c r="M222" s="14">
        <f>'fnd enro'!M222</f>
        <v>0</v>
      </c>
      <c r="N222" s="14">
        <f>'fnd enro'!N222</f>
        <v>0</v>
      </c>
      <c r="O222" s="14">
        <f>'fnd enro'!O222</f>
        <v>0</v>
      </c>
      <c r="P222" s="14">
        <f>'fnd enro'!P222</f>
        <v>0</v>
      </c>
      <c r="Q222" s="14">
        <f>'fnd enro'!R222</f>
        <v>1</v>
      </c>
      <c r="R222" s="15">
        <f t="shared" si="48"/>
        <v>1</v>
      </c>
      <c r="S222" s="14">
        <f>VALUE('fnd enro'!Q222)</f>
        <v>10</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570.33891299999993</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810.3</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5209.7030340000001</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945.98492600000009</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173.92018400000001</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877.32686000000001</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451.12</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607.66</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1220.4620190000001</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1698.5253299999999</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49"/>
        <v>12565.341266000001</v>
      </c>
      <c r="AH222" s="326">
        <f t="shared" si="50"/>
        <v>435301181</v>
      </c>
      <c r="AI222" s="4" t="str">
        <f t="shared" si="51"/>
        <v>435</v>
      </c>
      <c r="AJ222" s="2" t="str">
        <f t="shared" si="52"/>
        <v>301</v>
      </c>
      <c r="AK222" s="2" t="str">
        <f t="shared" si="53"/>
        <v>181</v>
      </c>
      <c r="AL222" s="4">
        <f t="shared" si="54"/>
        <v>1</v>
      </c>
      <c r="AM222" s="4">
        <f t="shared" si="59"/>
        <v>1</v>
      </c>
      <c r="AN222" s="4">
        <f t="shared" si="55"/>
        <v>12565.341266000001</v>
      </c>
      <c r="AO222" s="4">
        <f t="shared" si="56"/>
        <v>12565</v>
      </c>
      <c r="AP222" s="4">
        <f t="shared" si="46"/>
        <v>0</v>
      </c>
      <c r="AQ222" s="4">
        <v>12565</v>
      </c>
      <c r="AS222" s="74"/>
      <c r="AT222" s="74"/>
      <c r="AX222" s="5">
        <f t="shared" si="57"/>
        <v>0</v>
      </c>
      <c r="AZ222" s="5">
        <f t="shared" si="58"/>
        <v>0</v>
      </c>
      <c r="BB222" s="5"/>
    </row>
    <row r="223" spans="1:54" s="4" customFormat="1">
      <c r="A223" s="326" t="str">
        <f t="shared" si="47"/>
        <v>435</v>
      </c>
      <c r="B223" s="2">
        <v>435301211</v>
      </c>
      <c r="C223" s="9" t="s">
        <v>920</v>
      </c>
      <c r="D223" s="14">
        <f>'fnd enro'!D223</f>
        <v>0</v>
      </c>
      <c r="E223" s="14">
        <f>'fnd enro'!E223</f>
        <v>0</v>
      </c>
      <c r="F223" s="14">
        <f>'fnd enro'!F223</f>
        <v>0</v>
      </c>
      <c r="G223" s="14">
        <f>'fnd enro'!G223</f>
        <v>0</v>
      </c>
      <c r="H223" s="14">
        <f>'fnd enro'!H223</f>
        <v>1</v>
      </c>
      <c r="I223" s="14">
        <f>'fnd enro'!I223</f>
        <v>1</v>
      </c>
      <c r="J223" s="14">
        <f>'fnd enro'!J223</f>
        <v>0</v>
      </c>
      <c r="K223" s="15">
        <f>'fnd enro'!K223</f>
        <v>7.8600000000000003E-2</v>
      </c>
      <c r="L223" s="14">
        <f>'fnd enro'!L223</f>
        <v>0</v>
      </c>
      <c r="M223" s="14">
        <f>'fnd enro'!M223</f>
        <v>0</v>
      </c>
      <c r="N223" s="14">
        <f>'fnd enro'!N223</f>
        <v>0</v>
      </c>
      <c r="O223" s="14">
        <f>'fnd enro'!O223</f>
        <v>0</v>
      </c>
      <c r="P223" s="14">
        <f>'fnd enro'!P223</f>
        <v>2</v>
      </c>
      <c r="Q223" s="14">
        <f>'fnd enro'!R223</f>
        <v>2</v>
      </c>
      <c r="R223" s="15">
        <f t="shared" si="48"/>
        <v>1</v>
      </c>
      <c r="S223" s="14">
        <f>VALUE('fnd enro'!Q223)</f>
        <v>5</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1272.4378259999999</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2244.8999999999996</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14975.216068</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2006.879852</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648.350368</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1477.3237200000001</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1106.29</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2153.52</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2474.9140380000003</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4632.4406600000002</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49"/>
        <v>32992.272532000003</v>
      </c>
      <c r="AH223" s="326">
        <f t="shared" si="50"/>
        <v>435301211</v>
      </c>
      <c r="AI223" s="4" t="str">
        <f t="shared" si="51"/>
        <v>435</v>
      </c>
      <c r="AJ223" s="2" t="str">
        <f t="shared" si="52"/>
        <v>301</v>
      </c>
      <c r="AK223" s="2" t="str">
        <f t="shared" si="53"/>
        <v>211</v>
      </c>
      <c r="AL223" s="4">
        <f t="shared" si="54"/>
        <v>1</v>
      </c>
      <c r="AM223" s="4">
        <f t="shared" si="59"/>
        <v>2</v>
      </c>
      <c r="AN223" s="4">
        <f t="shared" si="55"/>
        <v>32992.272532000003</v>
      </c>
      <c r="AO223" s="4">
        <f t="shared" si="56"/>
        <v>16496</v>
      </c>
      <c r="AP223" s="4">
        <f t="shared" si="46"/>
        <v>0</v>
      </c>
      <c r="AQ223" s="4">
        <v>16496</v>
      </c>
      <c r="AS223" s="74"/>
      <c r="AT223" s="74"/>
      <c r="AX223" s="5">
        <f t="shared" si="57"/>
        <v>0</v>
      </c>
      <c r="AZ223" s="5">
        <f t="shared" si="58"/>
        <v>0</v>
      </c>
      <c r="BB223" s="5"/>
    </row>
    <row r="224" spans="1:54" s="4" customFormat="1">
      <c r="A224" s="326" t="str">
        <f t="shared" si="47"/>
        <v>435</v>
      </c>
      <c r="B224" s="2">
        <v>435301295</v>
      </c>
      <c r="C224" s="9" t="s">
        <v>920</v>
      </c>
      <c r="D224" s="14">
        <f>'fnd enro'!D224</f>
        <v>0</v>
      </c>
      <c r="E224" s="14">
        <f>'fnd enro'!E224</f>
        <v>0</v>
      </c>
      <c r="F224" s="14">
        <f>'fnd enro'!F224</f>
        <v>0</v>
      </c>
      <c r="G224" s="14">
        <f>'fnd enro'!G224</f>
        <v>4</v>
      </c>
      <c r="H224" s="14">
        <f>'fnd enro'!H224</f>
        <v>15</v>
      </c>
      <c r="I224" s="14">
        <f>'fnd enro'!I224</f>
        <v>14</v>
      </c>
      <c r="J224" s="14">
        <f>'fnd enro'!J224</f>
        <v>0</v>
      </c>
      <c r="K224" s="15">
        <f>'fnd enro'!K224</f>
        <v>1.2968999999999999</v>
      </c>
      <c r="L224" s="14">
        <f>'fnd enro'!L224</f>
        <v>0</v>
      </c>
      <c r="M224" s="14">
        <f>'fnd enro'!M224</f>
        <v>0</v>
      </c>
      <c r="N224" s="14">
        <f>'fnd enro'!N224</f>
        <v>0</v>
      </c>
      <c r="O224" s="14">
        <f>'fnd enro'!O224</f>
        <v>0</v>
      </c>
      <c r="P224" s="14">
        <f>'fnd enro'!P224</f>
        <v>8</v>
      </c>
      <c r="Q224" s="14">
        <f>'fnd enro'!R224</f>
        <v>33</v>
      </c>
      <c r="R224" s="15">
        <f t="shared" si="48"/>
        <v>1</v>
      </c>
      <c r="S224" s="14">
        <f>VALUE('fnd enro'!Q224)</f>
        <v>5</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19348.224129000002</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29237.100000000002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168847.910122</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34468.632557999998</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6964.4960719999999</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23002.716379999998</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14942.85</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18234.68</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40573.896627000002</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63456.845889999997</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49"/>
        <v>419077.35177799995</v>
      </c>
      <c r="AH224" s="326">
        <f t="shared" si="50"/>
        <v>435301295</v>
      </c>
      <c r="AI224" s="4" t="str">
        <f t="shared" si="51"/>
        <v>435</v>
      </c>
      <c r="AJ224" s="2" t="str">
        <f t="shared" si="52"/>
        <v>301</v>
      </c>
      <c r="AK224" s="2" t="str">
        <f t="shared" si="53"/>
        <v>295</v>
      </c>
      <c r="AL224" s="4">
        <f t="shared" si="54"/>
        <v>1</v>
      </c>
      <c r="AM224" s="4">
        <f t="shared" si="59"/>
        <v>33</v>
      </c>
      <c r="AN224" s="4">
        <f t="shared" si="55"/>
        <v>419077.35177799995</v>
      </c>
      <c r="AO224" s="4">
        <f t="shared" si="56"/>
        <v>12699</v>
      </c>
      <c r="AP224" s="4">
        <f t="shared" si="46"/>
        <v>0</v>
      </c>
      <c r="AQ224" s="4">
        <v>12699</v>
      </c>
      <c r="AS224" s="74"/>
      <c r="AT224" s="74"/>
      <c r="AX224" s="5">
        <f t="shared" si="57"/>
        <v>0</v>
      </c>
      <c r="AZ224" s="5">
        <f t="shared" si="58"/>
        <v>0</v>
      </c>
      <c r="BB224" s="5"/>
    </row>
    <row r="225" spans="1:54" s="4" customFormat="1">
      <c r="A225" s="326" t="str">
        <f t="shared" si="47"/>
        <v>435</v>
      </c>
      <c r="B225" s="2">
        <v>435301301</v>
      </c>
      <c r="C225" s="9" t="s">
        <v>920</v>
      </c>
      <c r="D225" s="14">
        <f>'fnd enro'!D225</f>
        <v>0</v>
      </c>
      <c r="E225" s="14">
        <f>'fnd enro'!E225</f>
        <v>0</v>
      </c>
      <c r="F225" s="14">
        <f>'fnd enro'!F225</f>
        <v>0</v>
      </c>
      <c r="G225" s="14">
        <f>'fnd enro'!G225</f>
        <v>5</v>
      </c>
      <c r="H225" s="14">
        <f>'fnd enro'!H225</f>
        <v>38</v>
      </c>
      <c r="I225" s="14">
        <f>'fnd enro'!I225</f>
        <v>37</v>
      </c>
      <c r="J225" s="14">
        <f>'fnd enro'!J225</f>
        <v>0</v>
      </c>
      <c r="K225" s="15">
        <f>'fnd enro'!K225</f>
        <v>3.1440000000000001</v>
      </c>
      <c r="L225" s="14">
        <f>'fnd enro'!L225</f>
        <v>0</v>
      </c>
      <c r="M225" s="14">
        <f>'fnd enro'!M225</f>
        <v>1</v>
      </c>
      <c r="N225" s="14">
        <f>'fnd enro'!N225</f>
        <v>0</v>
      </c>
      <c r="O225" s="14">
        <f>'fnd enro'!O225</f>
        <v>0</v>
      </c>
      <c r="P225" s="14">
        <f>'fnd enro'!P225</f>
        <v>27</v>
      </c>
      <c r="Q225" s="14">
        <f>'fnd enro'!R225</f>
        <v>80</v>
      </c>
      <c r="R225" s="15">
        <f t="shared" si="48"/>
        <v>1</v>
      </c>
      <c r="S225" s="14">
        <f>VALUE('fnd enro'!Q225)</f>
        <v>5</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47516.963039999995</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73446.45</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436481.18271999992</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82149.124079999994</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18106.824720000001</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57062.858799999987</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37517.849999999991</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50643.149999999994</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98997.831520000007</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158040.93640000001</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49"/>
        <v>1059963.1712799999</v>
      </c>
      <c r="AH225" s="326">
        <f t="shared" si="50"/>
        <v>435301301</v>
      </c>
      <c r="AI225" s="4" t="str">
        <f t="shared" si="51"/>
        <v>435</v>
      </c>
      <c r="AJ225" s="2" t="str">
        <f t="shared" si="52"/>
        <v>301</v>
      </c>
      <c r="AK225" s="2" t="str">
        <f t="shared" si="53"/>
        <v>301</v>
      </c>
      <c r="AL225" s="4">
        <f t="shared" si="54"/>
        <v>1</v>
      </c>
      <c r="AM225" s="4">
        <f t="shared" si="59"/>
        <v>80</v>
      </c>
      <c r="AN225" s="4">
        <f t="shared" si="55"/>
        <v>1059963.1712799999</v>
      </c>
      <c r="AO225" s="4">
        <f t="shared" si="56"/>
        <v>13250</v>
      </c>
      <c r="AP225" s="4">
        <f t="shared" si="46"/>
        <v>0</v>
      </c>
      <c r="AQ225" s="4">
        <v>13250</v>
      </c>
      <c r="AS225" s="74"/>
      <c r="AT225" s="74"/>
      <c r="AX225" s="5">
        <f t="shared" si="57"/>
        <v>0</v>
      </c>
      <c r="AZ225" s="5">
        <f t="shared" si="58"/>
        <v>0</v>
      </c>
      <c r="BB225" s="5"/>
    </row>
    <row r="226" spans="1:54" s="4" customFormat="1">
      <c r="A226" s="326" t="str">
        <f t="shared" si="47"/>
        <v>435</v>
      </c>
      <c r="B226" s="2">
        <v>435301308</v>
      </c>
      <c r="C226" s="9" t="s">
        <v>920</v>
      </c>
      <c r="D226" s="14">
        <f>'fnd enro'!D226</f>
        <v>0</v>
      </c>
      <c r="E226" s="14">
        <f>'fnd enro'!E226</f>
        <v>0</v>
      </c>
      <c r="F226" s="14">
        <f>'fnd enro'!F226</f>
        <v>0</v>
      </c>
      <c r="G226" s="14">
        <f>'fnd enro'!G226</f>
        <v>0</v>
      </c>
      <c r="H226" s="14">
        <f>'fnd enro'!H226</f>
        <v>0</v>
      </c>
      <c r="I226" s="14">
        <f>'fnd enro'!I226</f>
        <v>1</v>
      </c>
      <c r="J226" s="14">
        <f>'fnd enro'!J226</f>
        <v>0</v>
      </c>
      <c r="K226" s="15">
        <f>'fnd enro'!K226</f>
        <v>3.9300000000000002E-2</v>
      </c>
      <c r="L226" s="14">
        <f>'fnd enro'!L226</f>
        <v>0</v>
      </c>
      <c r="M226" s="14">
        <f>'fnd enro'!M226</f>
        <v>0</v>
      </c>
      <c r="N226" s="14">
        <f>'fnd enro'!N226</f>
        <v>0</v>
      </c>
      <c r="O226" s="14">
        <f>'fnd enro'!O226</f>
        <v>1</v>
      </c>
      <c r="P226" s="14">
        <f>'fnd enro'!P226</f>
        <v>1</v>
      </c>
      <c r="Q226" s="14">
        <f>'fnd enro'!R226</f>
        <v>1</v>
      </c>
      <c r="R226" s="15">
        <f t="shared" si="48"/>
        <v>1</v>
      </c>
      <c r="S226" s="14">
        <f>VALUE('fnd enro'!Q226)</f>
        <v>9</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787.81891299999995</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1461.91</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10957.863034</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1167.854926</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440.82018400000004</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1066.98686</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716.07</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1522.0700000000002</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1600.802019</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2784.3553300000003</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49"/>
        <v>22506.551266000002</v>
      </c>
      <c r="AH226" s="326">
        <f t="shared" si="50"/>
        <v>435301308</v>
      </c>
      <c r="AI226" s="4" t="str">
        <f t="shared" si="51"/>
        <v>435</v>
      </c>
      <c r="AJ226" s="2" t="str">
        <f t="shared" si="52"/>
        <v>301</v>
      </c>
      <c r="AK226" s="2" t="str">
        <f t="shared" si="53"/>
        <v>308</v>
      </c>
      <c r="AL226" s="4">
        <f t="shared" si="54"/>
        <v>1</v>
      </c>
      <c r="AM226" s="4">
        <f t="shared" si="59"/>
        <v>1</v>
      </c>
      <c r="AN226" s="4">
        <f t="shared" si="55"/>
        <v>22506.551266000002</v>
      </c>
      <c r="AO226" s="4">
        <f t="shared" si="56"/>
        <v>22507</v>
      </c>
      <c r="AP226" s="4">
        <f t="shared" si="46"/>
        <v>0</v>
      </c>
      <c r="AQ226" s="4">
        <v>22507</v>
      </c>
      <c r="AS226" s="74"/>
      <c r="AT226" s="74"/>
      <c r="AX226" s="5">
        <f t="shared" si="57"/>
        <v>0</v>
      </c>
      <c r="AZ226" s="5">
        <f t="shared" si="58"/>
        <v>0</v>
      </c>
      <c r="BB226" s="5"/>
    </row>
    <row r="227" spans="1:54" s="4" customFormat="1">
      <c r="A227" s="326" t="str">
        <f t="shared" si="47"/>
        <v>435</v>
      </c>
      <c r="B227" s="2">
        <v>435301326</v>
      </c>
      <c r="C227" s="9" t="s">
        <v>920</v>
      </c>
      <c r="D227" s="14">
        <f>'fnd enro'!D227</f>
        <v>0</v>
      </c>
      <c r="E227" s="14">
        <f>'fnd enro'!E227</f>
        <v>0</v>
      </c>
      <c r="F227" s="14">
        <f>'fnd enro'!F227</f>
        <v>0</v>
      </c>
      <c r="G227" s="14">
        <f>'fnd enro'!G227</f>
        <v>1</v>
      </c>
      <c r="H227" s="14">
        <f>'fnd enro'!H227</f>
        <v>2</v>
      </c>
      <c r="I227" s="14">
        <f>'fnd enro'!I227</f>
        <v>4</v>
      </c>
      <c r="J227" s="14">
        <f>'fnd enro'!J227</f>
        <v>0</v>
      </c>
      <c r="K227" s="15">
        <f>'fnd enro'!K227</f>
        <v>0.27510000000000001</v>
      </c>
      <c r="L227" s="14">
        <f>'fnd enro'!L227</f>
        <v>0</v>
      </c>
      <c r="M227" s="14">
        <f>'fnd enro'!M227</f>
        <v>0</v>
      </c>
      <c r="N227" s="14">
        <f>'fnd enro'!N227</f>
        <v>0</v>
      </c>
      <c r="O227" s="14">
        <f>'fnd enro'!O227</f>
        <v>0</v>
      </c>
      <c r="P227" s="14">
        <f>'fnd enro'!P227</f>
        <v>1</v>
      </c>
      <c r="Q227" s="14">
        <f>'fnd enro'!R227</f>
        <v>7</v>
      </c>
      <c r="R227" s="15">
        <f t="shared" si="48"/>
        <v>1</v>
      </c>
      <c r="S227" s="14">
        <f>VALUE('fnd enro'!Q227)</f>
        <v>2</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4050.772391</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5948.8099999999995</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34999.191237999999</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7233.5844820000002</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1350.651288</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5193.4280200000003</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3109.19</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3687.37</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8558.4141330000002</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12822.53731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49"/>
        <v>86953.948862000005</v>
      </c>
      <c r="AH227" s="326">
        <f t="shared" si="50"/>
        <v>435301326</v>
      </c>
      <c r="AI227" s="4" t="str">
        <f t="shared" si="51"/>
        <v>435</v>
      </c>
      <c r="AJ227" s="2" t="str">
        <f t="shared" si="52"/>
        <v>301</v>
      </c>
      <c r="AK227" s="2" t="str">
        <f t="shared" si="53"/>
        <v>326</v>
      </c>
      <c r="AL227" s="4">
        <f t="shared" si="54"/>
        <v>1</v>
      </c>
      <c r="AM227" s="4">
        <f t="shared" si="59"/>
        <v>7</v>
      </c>
      <c r="AN227" s="4">
        <f t="shared" si="55"/>
        <v>86953.948862000005</v>
      </c>
      <c r="AO227" s="4">
        <f t="shared" si="56"/>
        <v>12422</v>
      </c>
      <c r="AP227" s="4">
        <f t="shared" si="46"/>
        <v>0</v>
      </c>
      <c r="AQ227" s="4">
        <v>12422</v>
      </c>
      <c r="AS227" s="74"/>
      <c r="AT227" s="74"/>
      <c r="AX227" s="5">
        <f t="shared" si="57"/>
        <v>0</v>
      </c>
      <c r="AZ227" s="5">
        <f t="shared" si="58"/>
        <v>0</v>
      </c>
      <c r="BB227" s="5"/>
    </row>
    <row r="228" spans="1:54" s="4" customFormat="1">
      <c r="A228" s="326" t="str">
        <f t="shared" si="47"/>
        <v>435</v>
      </c>
      <c r="B228" s="2">
        <v>435301342</v>
      </c>
      <c r="C228" s="9" t="s">
        <v>920</v>
      </c>
      <c r="D228" s="14">
        <f>'fnd enro'!D228</f>
        <v>0</v>
      </c>
      <c r="E228" s="14">
        <f>'fnd enro'!E228</f>
        <v>0</v>
      </c>
      <c r="F228" s="14">
        <f>'fnd enro'!F228</f>
        <v>0</v>
      </c>
      <c r="G228" s="14">
        <f>'fnd enro'!G228</f>
        <v>0</v>
      </c>
      <c r="H228" s="14">
        <f>'fnd enro'!H228</f>
        <v>1</v>
      </c>
      <c r="I228" s="14">
        <f>'fnd enro'!I228</f>
        <v>0</v>
      </c>
      <c r="J228" s="14">
        <f>'fnd enro'!J228</f>
        <v>0</v>
      </c>
      <c r="K228" s="15">
        <f>'fnd enro'!K228</f>
        <v>3.9300000000000002E-2</v>
      </c>
      <c r="L228" s="14">
        <f>'fnd enro'!L228</f>
        <v>0</v>
      </c>
      <c r="M228" s="14">
        <f>'fnd enro'!M228</f>
        <v>0</v>
      </c>
      <c r="N228" s="14">
        <f>'fnd enro'!N228</f>
        <v>0</v>
      </c>
      <c r="O228" s="14">
        <f>'fnd enro'!O228</f>
        <v>0</v>
      </c>
      <c r="P228" s="14">
        <f>'fnd enro'!P228</f>
        <v>0</v>
      </c>
      <c r="Q228" s="14">
        <f>'fnd enro'!R228</f>
        <v>1</v>
      </c>
      <c r="R228" s="15">
        <f t="shared" si="48"/>
        <v>1</v>
      </c>
      <c r="S228" s="14">
        <f>VALUE('fnd enro'!Q228)</f>
        <v>3</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570.33891299999993</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810.3</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3671.113034</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1060.8949259999999</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178.75018399999999</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554.67686000000003</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408.39</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263.52</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1254.4520190000001</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1891.8553299999999</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49"/>
        <v>10664.291266</v>
      </c>
      <c r="AH228" s="326">
        <f t="shared" si="50"/>
        <v>435301342</v>
      </c>
      <c r="AI228" s="4" t="str">
        <f t="shared" si="51"/>
        <v>435</v>
      </c>
      <c r="AJ228" s="2" t="str">
        <f t="shared" si="52"/>
        <v>301</v>
      </c>
      <c r="AK228" s="2" t="str">
        <f t="shared" si="53"/>
        <v>342</v>
      </c>
      <c r="AL228" s="4">
        <f t="shared" si="54"/>
        <v>1</v>
      </c>
      <c r="AM228" s="4">
        <f t="shared" si="59"/>
        <v>1</v>
      </c>
      <c r="AN228" s="4">
        <f t="shared" si="55"/>
        <v>10664.291266</v>
      </c>
      <c r="AO228" s="4">
        <f t="shared" si="56"/>
        <v>10664</v>
      </c>
      <c r="AP228" s="4">
        <f t="shared" si="46"/>
        <v>0</v>
      </c>
      <c r="AQ228" s="4">
        <v>10664</v>
      </c>
      <c r="AS228" s="74"/>
      <c r="AT228" s="74"/>
      <c r="AX228" s="5">
        <f t="shared" si="57"/>
        <v>0</v>
      </c>
      <c r="AZ228" s="5">
        <f t="shared" si="58"/>
        <v>0</v>
      </c>
      <c r="BB228" s="5"/>
    </row>
    <row r="229" spans="1:54" s="4" customFormat="1">
      <c r="A229" s="326" t="str">
        <f t="shared" si="47"/>
        <v>435</v>
      </c>
      <c r="B229" s="2">
        <v>435301616</v>
      </c>
      <c r="C229" s="9" t="s">
        <v>920</v>
      </c>
      <c r="D229" s="14">
        <f>'fnd enro'!D229</f>
        <v>0</v>
      </c>
      <c r="E229" s="14">
        <f>'fnd enro'!E229</f>
        <v>0</v>
      </c>
      <c r="F229" s="14">
        <f>'fnd enro'!F229</f>
        <v>0</v>
      </c>
      <c r="G229" s="14">
        <f>'fnd enro'!G229</f>
        <v>0</v>
      </c>
      <c r="H229" s="14">
        <f>'fnd enro'!H229</f>
        <v>1</v>
      </c>
      <c r="I229" s="14">
        <f>'fnd enro'!I229</f>
        <v>0</v>
      </c>
      <c r="J229" s="14">
        <f>'fnd enro'!J229</f>
        <v>0</v>
      </c>
      <c r="K229" s="15">
        <f>'fnd enro'!K229</f>
        <v>3.9300000000000002E-2</v>
      </c>
      <c r="L229" s="14">
        <f>'fnd enro'!L229</f>
        <v>0</v>
      </c>
      <c r="M229" s="14">
        <f>'fnd enro'!M229</f>
        <v>0</v>
      </c>
      <c r="N229" s="14">
        <f>'fnd enro'!N229</f>
        <v>0</v>
      </c>
      <c r="O229" s="14">
        <f>'fnd enro'!O229</f>
        <v>0</v>
      </c>
      <c r="P229" s="14">
        <f>'fnd enro'!P229</f>
        <v>1</v>
      </c>
      <c r="Q229" s="14">
        <f>'fnd enro'!R229</f>
        <v>1</v>
      </c>
      <c r="R229" s="15">
        <f t="shared" si="48"/>
        <v>1</v>
      </c>
      <c r="S229" s="14">
        <f>VALUE('fnd enro'!Q229)</f>
        <v>7</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649.06891299999995</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1183.32</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7312.5530340000005</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1060.8949259999999</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355.41018399999996</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581.75686000000007</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555.83999999999992</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1029.73</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1254.4520190000001</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2514.48533</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49"/>
        <v>16497.511266000001</v>
      </c>
      <c r="AH229" s="326">
        <f t="shared" si="50"/>
        <v>435301616</v>
      </c>
      <c r="AI229" s="4" t="str">
        <f t="shared" si="51"/>
        <v>435</v>
      </c>
      <c r="AJ229" s="2" t="str">
        <f t="shared" si="52"/>
        <v>301</v>
      </c>
      <c r="AK229" s="2" t="str">
        <f t="shared" si="53"/>
        <v>616</v>
      </c>
      <c r="AL229" s="4">
        <f t="shared" si="54"/>
        <v>1</v>
      </c>
      <c r="AM229" s="4">
        <f t="shared" si="59"/>
        <v>1</v>
      </c>
      <c r="AN229" s="4">
        <f t="shared" si="55"/>
        <v>16497.511266000001</v>
      </c>
      <c r="AO229" s="4">
        <f t="shared" si="56"/>
        <v>16498</v>
      </c>
      <c r="AP229" s="4">
        <f t="shared" si="46"/>
        <v>0</v>
      </c>
      <c r="AQ229" s="4">
        <v>16498</v>
      </c>
      <c r="AS229" s="74"/>
      <c r="AT229" s="74"/>
      <c r="AX229" s="5">
        <f t="shared" si="57"/>
        <v>0</v>
      </c>
      <c r="AZ229" s="5">
        <f t="shared" si="58"/>
        <v>0</v>
      </c>
      <c r="BB229" s="5"/>
    </row>
    <row r="230" spans="1:54" s="4" customFormat="1">
      <c r="A230" s="326" t="str">
        <f t="shared" si="47"/>
        <v>435</v>
      </c>
      <c r="B230" s="2">
        <v>435301673</v>
      </c>
      <c r="C230" s="9" t="s">
        <v>920</v>
      </c>
      <c r="D230" s="14">
        <f>'fnd enro'!D230</f>
        <v>0</v>
      </c>
      <c r="E230" s="14">
        <f>'fnd enro'!E230</f>
        <v>0</v>
      </c>
      <c r="F230" s="14">
        <f>'fnd enro'!F230</f>
        <v>0</v>
      </c>
      <c r="G230" s="14">
        <f>'fnd enro'!G230</f>
        <v>0</v>
      </c>
      <c r="H230" s="14">
        <f>'fnd enro'!H230</f>
        <v>4</v>
      </c>
      <c r="I230" s="14">
        <f>'fnd enro'!I230</f>
        <v>10</v>
      </c>
      <c r="J230" s="14">
        <f>'fnd enro'!J230</f>
        <v>0</v>
      </c>
      <c r="K230" s="15">
        <f>'fnd enro'!K230</f>
        <v>0.55020000000000002</v>
      </c>
      <c r="L230" s="14">
        <f>'fnd enro'!L230</f>
        <v>0</v>
      </c>
      <c r="M230" s="14">
        <f>'fnd enro'!M230</f>
        <v>0</v>
      </c>
      <c r="N230" s="14">
        <f>'fnd enro'!N230</f>
        <v>0</v>
      </c>
      <c r="O230" s="14">
        <f>'fnd enro'!O230</f>
        <v>0</v>
      </c>
      <c r="P230" s="14">
        <f>'fnd enro'!P230</f>
        <v>1</v>
      </c>
      <c r="Q230" s="14">
        <f>'fnd enro'!R230</f>
        <v>14</v>
      </c>
      <c r="R230" s="15">
        <f t="shared" si="48"/>
        <v>1</v>
      </c>
      <c r="S230" s="14">
        <f>VALUE('fnd enro'!Q230)</f>
        <v>2</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8043.1447820000003</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11620.91</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69482.692476000011</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13703.428964000001</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2585.2625760000001</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11012.06604</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6254.14</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7699.0499999999993</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17222.428265999999</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25014.544620000001</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49"/>
        <v>172637.66772400003</v>
      </c>
      <c r="AH230" s="326">
        <f t="shared" si="50"/>
        <v>435301673</v>
      </c>
      <c r="AI230" s="4" t="str">
        <f t="shared" si="51"/>
        <v>435</v>
      </c>
      <c r="AJ230" s="2" t="str">
        <f t="shared" si="52"/>
        <v>301</v>
      </c>
      <c r="AK230" s="2" t="str">
        <f t="shared" si="53"/>
        <v>673</v>
      </c>
      <c r="AL230" s="4">
        <f t="shared" si="54"/>
        <v>1</v>
      </c>
      <c r="AM230" s="4">
        <f t="shared" si="59"/>
        <v>14</v>
      </c>
      <c r="AN230" s="4">
        <f t="shared" si="55"/>
        <v>172637.66772400003</v>
      </c>
      <c r="AO230" s="4">
        <f t="shared" si="56"/>
        <v>12331</v>
      </c>
      <c r="AP230" s="4">
        <f t="shared" si="46"/>
        <v>0</v>
      </c>
      <c r="AQ230" s="4">
        <v>12331</v>
      </c>
      <c r="AS230" s="74"/>
      <c r="AT230" s="74"/>
      <c r="AX230" s="5">
        <f t="shared" si="57"/>
        <v>0</v>
      </c>
      <c r="AZ230" s="5">
        <f t="shared" si="58"/>
        <v>0</v>
      </c>
      <c r="BB230" s="5"/>
    </row>
    <row r="231" spans="1:54" s="4" customFormat="1">
      <c r="A231" s="326" t="str">
        <f t="shared" si="47"/>
        <v>435</v>
      </c>
      <c r="B231" s="2">
        <v>435301725</v>
      </c>
      <c r="C231" s="9" t="s">
        <v>920</v>
      </c>
      <c r="D231" s="14">
        <f>'fnd enro'!D231</f>
        <v>0</v>
      </c>
      <c r="E231" s="14">
        <f>'fnd enro'!E231</f>
        <v>0</v>
      </c>
      <c r="F231" s="14">
        <f>'fnd enro'!F231</f>
        <v>0</v>
      </c>
      <c r="G231" s="14">
        <f>'fnd enro'!G231</f>
        <v>0</v>
      </c>
      <c r="H231" s="14">
        <f>'fnd enro'!H231</f>
        <v>0</v>
      </c>
      <c r="I231" s="14">
        <f>'fnd enro'!I231</f>
        <v>1</v>
      </c>
      <c r="J231" s="14">
        <f>'fnd enro'!J231</f>
        <v>0</v>
      </c>
      <c r="K231" s="15">
        <f>'fnd enro'!K231</f>
        <v>3.9300000000000002E-2</v>
      </c>
      <c r="L231" s="14">
        <f>'fnd enro'!L231</f>
        <v>0</v>
      </c>
      <c r="M231" s="14">
        <f>'fnd enro'!M231</f>
        <v>0</v>
      </c>
      <c r="N231" s="14">
        <f>'fnd enro'!N231</f>
        <v>0</v>
      </c>
      <c r="O231" s="14">
        <f>'fnd enro'!O231</f>
        <v>0</v>
      </c>
      <c r="P231" s="14">
        <f>'fnd enro'!P231</f>
        <v>1</v>
      </c>
      <c r="Q231" s="14">
        <f>'fnd enro'!R231</f>
        <v>1</v>
      </c>
      <c r="R231" s="15">
        <f t="shared" si="48"/>
        <v>1</v>
      </c>
      <c r="S231" s="14">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631.22891299999992</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1098.83</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8026.2430340000001</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945.98492600000009</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310.57018400000004</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898.27686000000006</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565.16999999999996</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1200.3</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1220.4620190000001</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2180.1153300000001</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49"/>
        <v>17077.181266</v>
      </c>
      <c r="AH231" s="326">
        <f t="shared" si="50"/>
        <v>435301725</v>
      </c>
      <c r="AI231" s="4" t="str">
        <f t="shared" si="51"/>
        <v>435</v>
      </c>
      <c r="AJ231" s="2" t="str">
        <f t="shared" si="52"/>
        <v>301</v>
      </c>
      <c r="AK231" s="2" t="str">
        <f t="shared" si="53"/>
        <v>725</v>
      </c>
      <c r="AL231" s="4">
        <f t="shared" si="54"/>
        <v>1</v>
      </c>
      <c r="AM231" s="4">
        <f t="shared" si="59"/>
        <v>1</v>
      </c>
      <c r="AN231" s="4">
        <f t="shared" si="55"/>
        <v>17077.181266</v>
      </c>
      <c r="AO231" s="4">
        <f t="shared" si="56"/>
        <v>17077</v>
      </c>
      <c r="AP231" s="4">
        <f t="shared" si="46"/>
        <v>0</v>
      </c>
      <c r="AQ231" s="4">
        <v>17077</v>
      </c>
      <c r="AS231" s="74"/>
      <c r="AT231" s="74"/>
      <c r="AX231" s="5">
        <f t="shared" si="57"/>
        <v>0</v>
      </c>
      <c r="AZ231" s="5">
        <f t="shared" si="58"/>
        <v>0</v>
      </c>
      <c r="BB231" s="5"/>
    </row>
    <row r="232" spans="1:54" s="4" customFormat="1">
      <c r="A232" s="326" t="str">
        <f t="shared" si="47"/>
        <v>435</v>
      </c>
      <c r="B232" s="2">
        <v>435301735</v>
      </c>
      <c r="C232" s="9" t="s">
        <v>920</v>
      </c>
      <c r="D232" s="14">
        <f>'fnd enro'!D232</f>
        <v>0</v>
      </c>
      <c r="E232" s="14">
        <f>'fnd enro'!E232</f>
        <v>0</v>
      </c>
      <c r="F232" s="14">
        <f>'fnd enro'!F232</f>
        <v>0</v>
      </c>
      <c r="G232" s="14">
        <f>'fnd enro'!G232</f>
        <v>0</v>
      </c>
      <c r="H232" s="14">
        <f>'fnd enro'!H232</f>
        <v>6</v>
      </c>
      <c r="I232" s="14">
        <f>'fnd enro'!I232</f>
        <v>1</v>
      </c>
      <c r="J232" s="14">
        <f>'fnd enro'!J232</f>
        <v>0</v>
      </c>
      <c r="K232" s="15">
        <f>'fnd enro'!K232</f>
        <v>0.27510000000000001</v>
      </c>
      <c r="L232" s="14">
        <f>'fnd enro'!L232</f>
        <v>0</v>
      </c>
      <c r="M232" s="14">
        <f>'fnd enro'!M232</f>
        <v>0</v>
      </c>
      <c r="N232" s="14">
        <f>'fnd enro'!N232</f>
        <v>0</v>
      </c>
      <c r="O232" s="14">
        <f>'fnd enro'!O232</f>
        <v>0</v>
      </c>
      <c r="P232" s="14">
        <f>'fnd enro'!P232</f>
        <v>5</v>
      </c>
      <c r="Q232" s="14">
        <f>'fnd enro'!R232</f>
        <v>7</v>
      </c>
      <c r="R232" s="15">
        <f t="shared" si="48"/>
        <v>1</v>
      </c>
      <c r="S232" s="14">
        <f>VALUE('fnd enro'!Q232)</f>
        <v>6</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4356.0723909999997</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7395.45</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44059.481238</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7311.3544819999997</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2062.5712880000001</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4330.53802</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3582.66</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5728.58</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8747.1741330000004</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15926.157309999999</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49"/>
        <v>103500.038862</v>
      </c>
      <c r="AH232" s="326">
        <f t="shared" si="50"/>
        <v>435301735</v>
      </c>
      <c r="AI232" s="4" t="str">
        <f t="shared" si="51"/>
        <v>435</v>
      </c>
      <c r="AJ232" s="2" t="str">
        <f t="shared" si="52"/>
        <v>301</v>
      </c>
      <c r="AK232" s="2" t="str">
        <f t="shared" si="53"/>
        <v>735</v>
      </c>
      <c r="AL232" s="4">
        <f t="shared" si="54"/>
        <v>1</v>
      </c>
      <c r="AM232" s="4">
        <f t="shared" si="59"/>
        <v>7</v>
      </c>
      <c r="AN232" s="4">
        <f t="shared" si="55"/>
        <v>103500.038862</v>
      </c>
      <c r="AO232" s="4">
        <f t="shared" si="56"/>
        <v>14786</v>
      </c>
      <c r="AP232" s="4">
        <f t="shared" si="46"/>
        <v>0</v>
      </c>
      <c r="AQ232" s="4">
        <v>14786</v>
      </c>
      <c r="AS232" s="74"/>
      <c r="AT232" s="74"/>
      <c r="AX232" s="5">
        <f t="shared" si="57"/>
        <v>0</v>
      </c>
      <c r="AZ232" s="5">
        <f t="shared" si="58"/>
        <v>0</v>
      </c>
      <c r="BB232" s="5"/>
    </row>
    <row r="233" spans="1:54" s="4" customFormat="1">
      <c r="A233" s="326" t="str">
        <f t="shared" si="47"/>
        <v>436</v>
      </c>
      <c r="B233" s="2">
        <v>436049010</v>
      </c>
      <c r="C233" s="9" t="s">
        <v>1312</v>
      </c>
      <c r="D233" s="14">
        <f>'fnd enro'!D233</f>
        <v>0</v>
      </c>
      <c r="E233" s="14">
        <f>'fnd enro'!E233</f>
        <v>0</v>
      </c>
      <c r="F233" s="14">
        <f>'fnd enro'!F233</f>
        <v>0</v>
      </c>
      <c r="G233" s="14">
        <f>'fnd enro'!G233</f>
        <v>0</v>
      </c>
      <c r="H233" s="14">
        <f>'fnd enro'!H233</f>
        <v>1</v>
      </c>
      <c r="I233" s="14">
        <f>'fnd enro'!I233</f>
        <v>1</v>
      </c>
      <c r="J233" s="14">
        <f>'fnd enro'!J233</f>
        <v>0</v>
      </c>
      <c r="K233" s="15">
        <f>'fnd enro'!K233</f>
        <v>7.8600000000000003E-2</v>
      </c>
      <c r="L233" s="14">
        <f>'fnd enro'!L233</f>
        <v>0</v>
      </c>
      <c r="M233" s="14">
        <f>'fnd enro'!M233</f>
        <v>0</v>
      </c>
      <c r="N233" s="14">
        <f>'fnd enro'!N233</f>
        <v>0</v>
      </c>
      <c r="O233" s="14">
        <f>'fnd enro'!O233</f>
        <v>0</v>
      </c>
      <c r="P233" s="14">
        <f>'fnd enro'!P233</f>
        <v>2</v>
      </c>
      <c r="Q233" s="14">
        <f>'fnd enro'!R233</f>
        <v>2</v>
      </c>
      <c r="R233" s="15">
        <f t="shared" si="48"/>
        <v>1.1120000000000001</v>
      </c>
      <c r="S233" s="14">
        <f>VALUE('fnd enro'!Q233)</f>
        <v>3</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1403.8531025119999</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2443.79792</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16139.452427616001</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2231.6503954240002</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696.07904921600004</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1473.9037200000002</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1209.4223199999999</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2286.7835200000004</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2752.1044102560008</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4553.5606600000001</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49"/>
        <v>35190.607525024003</v>
      </c>
      <c r="AH233" s="326">
        <f t="shared" si="50"/>
        <v>436049010</v>
      </c>
      <c r="AI233" s="4" t="str">
        <f t="shared" si="51"/>
        <v>436</v>
      </c>
      <c r="AJ233" s="2" t="str">
        <f t="shared" si="52"/>
        <v>049</v>
      </c>
      <c r="AK233" s="2" t="str">
        <f t="shared" si="53"/>
        <v>010</v>
      </c>
      <c r="AL233" s="4">
        <f t="shared" si="54"/>
        <v>1</v>
      </c>
      <c r="AM233" s="4">
        <f t="shared" si="59"/>
        <v>2</v>
      </c>
      <c r="AN233" s="4">
        <f t="shared" si="55"/>
        <v>35190.607525024003</v>
      </c>
      <c r="AO233" s="4">
        <f t="shared" si="56"/>
        <v>17595</v>
      </c>
      <c r="AP233" s="4">
        <f t="shared" si="46"/>
        <v>0</v>
      </c>
      <c r="AQ233" s="4">
        <v>17595</v>
      </c>
      <c r="AS233" s="74"/>
      <c r="AT233" s="74"/>
      <c r="AX233" s="5">
        <f t="shared" si="57"/>
        <v>0</v>
      </c>
      <c r="AZ233" s="5">
        <f t="shared" si="58"/>
        <v>0</v>
      </c>
      <c r="BB233" s="5"/>
    </row>
    <row r="234" spans="1:54" s="4" customFormat="1">
      <c r="A234" s="326" t="str">
        <f t="shared" si="47"/>
        <v>436</v>
      </c>
      <c r="B234" s="2">
        <v>436049026</v>
      </c>
      <c r="C234" s="9" t="s">
        <v>1312</v>
      </c>
      <c r="D234" s="14">
        <f>'fnd enro'!D234</f>
        <v>0</v>
      </c>
      <c r="E234" s="14">
        <f>'fnd enro'!E234</f>
        <v>0</v>
      </c>
      <c r="F234" s="14">
        <f>'fnd enro'!F234</f>
        <v>0</v>
      </c>
      <c r="G234" s="14">
        <f>'fnd enro'!G234</f>
        <v>0</v>
      </c>
      <c r="H234" s="14">
        <f>'fnd enro'!H234</f>
        <v>1</v>
      </c>
      <c r="I234" s="14">
        <f>'fnd enro'!I234</f>
        <v>0</v>
      </c>
      <c r="J234" s="14">
        <f>'fnd enro'!J234</f>
        <v>0</v>
      </c>
      <c r="K234" s="15">
        <f>'fnd enro'!K234</f>
        <v>3.9300000000000002E-2</v>
      </c>
      <c r="L234" s="14">
        <f>'fnd enro'!L234</f>
        <v>0</v>
      </c>
      <c r="M234" s="14">
        <f>'fnd enro'!M234</f>
        <v>0</v>
      </c>
      <c r="N234" s="14">
        <f>'fnd enro'!N234</f>
        <v>0</v>
      </c>
      <c r="O234" s="14">
        <f>'fnd enro'!O234</f>
        <v>0</v>
      </c>
      <c r="P234" s="14">
        <f>'fnd enro'!P234</f>
        <v>1</v>
      </c>
      <c r="Q234" s="14">
        <f>'fnd enro'!R234</f>
        <v>1</v>
      </c>
      <c r="R234" s="15">
        <f t="shared" si="48"/>
        <v>1.1120000000000001</v>
      </c>
      <c r="S234" s="14">
        <f>VALUE('fnd enro'!Q234)</f>
        <v>3</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701.92655125599993</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1221.89896</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7214.2701738080004</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1179.7151577120001</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350.72500460800001</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575.62686000000008</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580.95327999999995</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952.04992000000004</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1394.9506451280001</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2373.44533</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49"/>
        <v>16545.561882512</v>
      </c>
      <c r="AH234" s="326">
        <f t="shared" si="50"/>
        <v>436049026</v>
      </c>
      <c r="AI234" s="4" t="str">
        <f t="shared" si="51"/>
        <v>436</v>
      </c>
      <c r="AJ234" s="2" t="str">
        <f t="shared" si="52"/>
        <v>049</v>
      </c>
      <c r="AK234" s="2" t="str">
        <f t="shared" si="53"/>
        <v>026</v>
      </c>
      <c r="AL234" s="4">
        <f t="shared" si="54"/>
        <v>1</v>
      </c>
      <c r="AM234" s="4">
        <f t="shared" si="59"/>
        <v>1</v>
      </c>
      <c r="AN234" s="4">
        <f t="shared" si="55"/>
        <v>16545.561882512</v>
      </c>
      <c r="AO234" s="4">
        <f t="shared" si="56"/>
        <v>16546</v>
      </c>
      <c r="AP234" s="4">
        <f t="shared" si="46"/>
        <v>0</v>
      </c>
      <c r="AQ234" s="4">
        <v>16546</v>
      </c>
      <c r="AS234" s="74"/>
      <c r="AT234" s="74"/>
      <c r="AX234" s="5">
        <f t="shared" si="57"/>
        <v>0</v>
      </c>
      <c r="AZ234" s="5">
        <f t="shared" si="58"/>
        <v>0</v>
      </c>
      <c r="BB234" s="5"/>
    </row>
    <row r="235" spans="1:54" s="4" customFormat="1">
      <c r="A235" s="326" t="str">
        <f t="shared" si="47"/>
        <v>436</v>
      </c>
      <c r="B235" s="2">
        <v>436049035</v>
      </c>
      <c r="C235" s="9" t="s">
        <v>1312</v>
      </c>
      <c r="D235" s="14">
        <f>'fnd enro'!D235</f>
        <v>0</v>
      </c>
      <c r="E235" s="14">
        <f>'fnd enro'!E235</f>
        <v>0</v>
      </c>
      <c r="F235" s="14">
        <f>'fnd enro'!F235</f>
        <v>0</v>
      </c>
      <c r="G235" s="14">
        <f>'fnd enro'!G235</f>
        <v>0</v>
      </c>
      <c r="H235" s="14">
        <f>'fnd enro'!H235</f>
        <v>5</v>
      </c>
      <c r="I235" s="14">
        <f>'fnd enro'!I235</f>
        <v>12</v>
      </c>
      <c r="J235" s="14">
        <f>'fnd enro'!J235</f>
        <v>0</v>
      </c>
      <c r="K235" s="15">
        <f>'fnd enro'!K235</f>
        <v>0.66810000000000003</v>
      </c>
      <c r="L235" s="14">
        <f>'fnd enro'!L235</f>
        <v>0</v>
      </c>
      <c r="M235" s="14">
        <f>'fnd enro'!M235</f>
        <v>0</v>
      </c>
      <c r="N235" s="14">
        <f>'fnd enro'!N235</f>
        <v>0</v>
      </c>
      <c r="O235" s="14">
        <f>'fnd enro'!O235</f>
        <v>1</v>
      </c>
      <c r="P235" s="14">
        <f>'fnd enro'!P235</f>
        <v>7</v>
      </c>
      <c r="Q235" s="14">
        <f>'fnd enro'!R235</f>
        <v>17</v>
      </c>
      <c r="R235" s="15">
        <f t="shared" si="48"/>
        <v>1.1120000000000001</v>
      </c>
      <c r="S235" s="14">
        <f>VALUE('fnd enro'!Q235)</f>
        <v>11</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11746.213371352003</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19466.594160000001</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129747.51679473602</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18768.518081104001</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5233.0421183360013</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13714.506619999998</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9938.5222400000021</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17623.910080000005</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23683.536487176003</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36067.080609999997</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49"/>
        <v>285989.440562704</v>
      </c>
      <c r="AH235" s="326">
        <f t="shared" si="50"/>
        <v>436049035</v>
      </c>
      <c r="AI235" s="4" t="str">
        <f t="shared" si="51"/>
        <v>436</v>
      </c>
      <c r="AJ235" s="2" t="str">
        <f t="shared" si="52"/>
        <v>049</v>
      </c>
      <c r="AK235" s="2" t="str">
        <f t="shared" si="53"/>
        <v>035</v>
      </c>
      <c r="AL235" s="4">
        <f t="shared" si="54"/>
        <v>1</v>
      </c>
      <c r="AM235" s="4">
        <f t="shared" si="59"/>
        <v>17</v>
      </c>
      <c r="AN235" s="4">
        <f t="shared" si="55"/>
        <v>285989.440562704</v>
      </c>
      <c r="AO235" s="4">
        <f t="shared" si="56"/>
        <v>16823</v>
      </c>
      <c r="AP235" s="4">
        <f t="shared" si="46"/>
        <v>0</v>
      </c>
      <c r="AQ235" s="4">
        <v>16823</v>
      </c>
      <c r="AS235" s="74"/>
      <c r="AT235" s="74"/>
      <c r="AX235" s="5">
        <f t="shared" si="57"/>
        <v>0</v>
      </c>
      <c r="AZ235" s="5">
        <f t="shared" si="58"/>
        <v>0</v>
      </c>
      <c r="BB235" s="5"/>
    </row>
    <row r="236" spans="1:54" s="4" customFormat="1">
      <c r="A236" s="326" t="str">
        <f t="shared" si="47"/>
        <v>436</v>
      </c>
      <c r="B236" s="2">
        <v>436049049</v>
      </c>
      <c r="C236" s="9" t="s">
        <v>1312</v>
      </c>
      <c r="D236" s="14">
        <f>'fnd enro'!D236</f>
        <v>0</v>
      </c>
      <c r="E236" s="14">
        <f>'fnd enro'!E236</f>
        <v>0</v>
      </c>
      <c r="F236" s="14">
        <f>'fnd enro'!F236</f>
        <v>0</v>
      </c>
      <c r="G236" s="14">
        <f>'fnd enro'!G236</f>
        <v>0</v>
      </c>
      <c r="H236" s="14">
        <f>'fnd enro'!H236</f>
        <v>89</v>
      </c>
      <c r="I236" s="14">
        <f>'fnd enro'!I236</f>
        <v>89</v>
      </c>
      <c r="J236" s="14">
        <f>'fnd enro'!J236</f>
        <v>0</v>
      </c>
      <c r="K236" s="15">
        <f>'fnd enro'!K236</f>
        <v>6.9954000000000001</v>
      </c>
      <c r="L236" s="14">
        <f>'fnd enro'!L236</f>
        <v>0</v>
      </c>
      <c r="M236" s="14">
        <f>'fnd enro'!M236</f>
        <v>0</v>
      </c>
      <c r="N236" s="14">
        <f>'fnd enro'!N236</f>
        <v>24</v>
      </c>
      <c r="O236" s="14">
        <f>'fnd enro'!O236</f>
        <v>11</v>
      </c>
      <c r="P236" s="14">
        <f>'fnd enro'!P236</f>
        <v>135</v>
      </c>
      <c r="Q236" s="14">
        <f>'fnd enro'!R236</f>
        <v>178</v>
      </c>
      <c r="R236" s="15">
        <f t="shared" si="48"/>
        <v>1.1120000000000001</v>
      </c>
      <c r="S236" s="14">
        <f>VALUE('fnd enro'!Q236)</f>
        <v>7</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129415.91276356801</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224620.69735999999</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1483217.2364578242</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206852.27935273602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63776.072020224005</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136394.02107999998</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110728.62320000002</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202419.03912000003</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259055.04435278403</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415900.59874000004</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49"/>
        <v>3232379.5244471356</v>
      </c>
      <c r="AH236" s="326">
        <f t="shared" si="50"/>
        <v>436049049</v>
      </c>
      <c r="AI236" s="4" t="str">
        <f t="shared" si="51"/>
        <v>436</v>
      </c>
      <c r="AJ236" s="2" t="str">
        <f t="shared" si="52"/>
        <v>049</v>
      </c>
      <c r="AK236" s="2" t="str">
        <f t="shared" si="53"/>
        <v>049</v>
      </c>
      <c r="AL236" s="4">
        <f t="shared" si="54"/>
        <v>1</v>
      </c>
      <c r="AM236" s="4">
        <f t="shared" si="59"/>
        <v>178</v>
      </c>
      <c r="AN236" s="4">
        <f t="shared" si="55"/>
        <v>3232379.5244471356</v>
      </c>
      <c r="AO236" s="4">
        <f t="shared" si="56"/>
        <v>18159</v>
      </c>
      <c r="AP236" s="4">
        <f t="shared" si="46"/>
        <v>0</v>
      </c>
      <c r="AQ236" s="4">
        <v>18159</v>
      </c>
      <c r="AS236" s="74"/>
      <c r="AT236" s="74"/>
      <c r="AX236" s="5">
        <f t="shared" si="57"/>
        <v>0</v>
      </c>
      <c r="AZ236" s="5">
        <f t="shared" si="58"/>
        <v>0</v>
      </c>
      <c r="BB236" s="5"/>
    </row>
    <row r="237" spans="1:54" s="4" customFormat="1">
      <c r="A237" s="326" t="str">
        <f t="shared" si="47"/>
        <v>436</v>
      </c>
      <c r="B237" s="2">
        <v>436049057</v>
      </c>
      <c r="C237" s="9" t="s">
        <v>1312</v>
      </c>
      <c r="D237" s="14">
        <f>'fnd enro'!D237</f>
        <v>0</v>
      </c>
      <c r="E237" s="14">
        <f>'fnd enro'!E237</f>
        <v>0</v>
      </c>
      <c r="F237" s="14">
        <f>'fnd enro'!F237</f>
        <v>0</v>
      </c>
      <c r="G237" s="14">
        <f>'fnd enro'!G237</f>
        <v>0</v>
      </c>
      <c r="H237" s="14">
        <f>'fnd enro'!H237</f>
        <v>0</v>
      </c>
      <c r="I237" s="14">
        <f>'fnd enro'!I237</f>
        <v>5</v>
      </c>
      <c r="J237" s="14">
        <f>'fnd enro'!J237</f>
        <v>0</v>
      </c>
      <c r="K237" s="15">
        <f>'fnd enro'!K237</f>
        <v>0.19650000000000001</v>
      </c>
      <c r="L237" s="14">
        <f>'fnd enro'!L237</f>
        <v>0</v>
      </c>
      <c r="M237" s="14">
        <f>'fnd enro'!M237</f>
        <v>0</v>
      </c>
      <c r="N237" s="14">
        <f>'fnd enro'!N237</f>
        <v>0</v>
      </c>
      <c r="O237" s="14">
        <f>'fnd enro'!O237</f>
        <v>0</v>
      </c>
      <c r="P237" s="14">
        <f>'fnd enro'!P237</f>
        <v>5</v>
      </c>
      <c r="Q237" s="14">
        <f>'fnd enro'!R237</f>
        <v>5</v>
      </c>
      <c r="R237" s="15">
        <f t="shared" si="48"/>
        <v>1.1120000000000001</v>
      </c>
      <c r="S237" s="14">
        <f>VALUE('fnd enro'!Q237)</f>
        <v>12</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3810.0395562799999</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7532.521200000001</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58517.571269040003</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5259.6761885600008</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2400.6422230399999</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4584.2842999999993</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3704.8504000000003</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9596.6155999999992</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6785.7688256400006</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13036.576649999999</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49"/>
        <v>115228.54621256002</v>
      </c>
      <c r="AH237" s="326">
        <f t="shared" si="50"/>
        <v>436049057</v>
      </c>
      <c r="AI237" s="4" t="str">
        <f t="shared" si="51"/>
        <v>436</v>
      </c>
      <c r="AJ237" s="2" t="str">
        <f t="shared" si="52"/>
        <v>049</v>
      </c>
      <c r="AK237" s="2" t="str">
        <f t="shared" si="53"/>
        <v>057</v>
      </c>
      <c r="AL237" s="4">
        <f t="shared" si="54"/>
        <v>1</v>
      </c>
      <c r="AM237" s="4">
        <f t="shared" si="59"/>
        <v>5</v>
      </c>
      <c r="AN237" s="4">
        <f t="shared" si="55"/>
        <v>115228.54621256002</v>
      </c>
      <c r="AO237" s="4">
        <f t="shared" si="56"/>
        <v>23046</v>
      </c>
      <c r="AP237" s="4">
        <f t="shared" si="46"/>
        <v>0</v>
      </c>
      <c r="AQ237" s="4">
        <v>23046</v>
      </c>
      <c r="AS237" s="74"/>
      <c r="AT237" s="74"/>
      <c r="AX237" s="5">
        <f t="shared" si="57"/>
        <v>0</v>
      </c>
      <c r="AZ237" s="5">
        <f t="shared" si="58"/>
        <v>0</v>
      </c>
      <c r="BB237" s="5"/>
    </row>
    <row r="238" spans="1:54" s="4" customFormat="1">
      <c r="A238" s="326" t="str">
        <f t="shared" si="47"/>
        <v>436</v>
      </c>
      <c r="B238" s="2">
        <v>436049093</v>
      </c>
      <c r="C238" s="9" t="s">
        <v>1312</v>
      </c>
      <c r="D238" s="14">
        <f>'fnd enro'!D238</f>
        <v>0</v>
      </c>
      <c r="E238" s="14">
        <f>'fnd enro'!E238</f>
        <v>0</v>
      </c>
      <c r="F238" s="14">
        <f>'fnd enro'!F238</f>
        <v>0</v>
      </c>
      <c r="G238" s="14">
        <f>'fnd enro'!G238</f>
        <v>0</v>
      </c>
      <c r="H238" s="14">
        <f>'fnd enro'!H238</f>
        <v>10</v>
      </c>
      <c r="I238" s="14">
        <f>'fnd enro'!I238</f>
        <v>3</v>
      </c>
      <c r="J238" s="14">
        <f>'fnd enro'!J238</f>
        <v>0</v>
      </c>
      <c r="K238" s="15">
        <f>'fnd enro'!K238</f>
        <v>0.51090000000000002</v>
      </c>
      <c r="L238" s="14">
        <f>'fnd enro'!L238</f>
        <v>0</v>
      </c>
      <c r="M238" s="14">
        <f>'fnd enro'!M238</f>
        <v>0</v>
      </c>
      <c r="N238" s="14">
        <f>'fnd enro'!N238</f>
        <v>3</v>
      </c>
      <c r="O238" s="14">
        <f>'fnd enro'!O238</f>
        <v>0</v>
      </c>
      <c r="P238" s="14">
        <f>'fnd enro'!P238</f>
        <v>9</v>
      </c>
      <c r="Q238" s="14">
        <f>'fnd enro'!R238</f>
        <v>13</v>
      </c>
      <c r="R238" s="15">
        <f t="shared" si="48"/>
        <v>1.1120000000000001</v>
      </c>
      <c r="S238" s="14">
        <f>VALUE('fnd enro'!Q238)</f>
        <v>11</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9698.1143663280018</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17420.692080000001</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112007.622739504</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15643.142330256002</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5140.9899399039996</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8949.5991799999993</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8325.1214400000008</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15360.945600000003</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19204.146866664003</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32575.49929</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49"/>
        <v>244325.87383265598</v>
      </c>
      <c r="AH238" s="326">
        <f t="shared" si="50"/>
        <v>436049093</v>
      </c>
      <c r="AI238" s="4" t="str">
        <f t="shared" si="51"/>
        <v>436</v>
      </c>
      <c r="AJ238" s="2" t="str">
        <f t="shared" si="52"/>
        <v>049</v>
      </c>
      <c r="AK238" s="2" t="str">
        <f t="shared" si="53"/>
        <v>093</v>
      </c>
      <c r="AL238" s="4">
        <f t="shared" si="54"/>
        <v>1</v>
      </c>
      <c r="AM238" s="4">
        <f t="shared" si="59"/>
        <v>13</v>
      </c>
      <c r="AN238" s="4">
        <f t="shared" si="55"/>
        <v>244325.87383265598</v>
      </c>
      <c r="AO238" s="4">
        <f t="shared" si="56"/>
        <v>18794</v>
      </c>
      <c r="AP238" s="4">
        <f t="shared" si="46"/>
        <v>0</v>
      </c>
      <c r="AQ238" s="4">
        <v>18794</v>
      </c>
      <c r="AS238" s="74"/>
      <c r="AT238" s="74"/>
      <c r="AX238" s="5">
        <f t="shared" si="57"/>
        <v>0</v>
      </c>
      <c r="AZ238" s="5">
        <f t="shared" si="58"/>
        <v>0</v>
      </c>
      <c r="BB238" s="5"/>
    </row>
    <row r="239" spans="1:54" s="4" customFormat="1">
      <c r="A239" s="326" t="str">
        <f t="shared" si="47"/>
        <v>436</v>
      </c>
      <c r="B239" s="2">
        <v>436049095</v>
      </c>
      <c r="C239" s="9" t="s">
        <v>1312</v>
      </c>
      <c r="D239" s="14">
        <f>'fnd enro'!D239</f>
        <v>0</v>
      </c>
      <c r="E239" s="14">
        <f>'fnd enro'!E239</f>
        <v>0</v>
      </c>
      <c r="F239" s="14">
        <f>'fnd enro'!F239</f>
        <v>0</v>
      </c>
      <c r="G239" s="14">
        <f>'fnd enro'!G239</f>
        <v>0</v>
      </c>
      <c r="H239" s="14">
        <f>'fnd enro'!H239</f>
        <v>0</v>
      </c>
      <c r="I239" s="14">
        <f>'fnd enro'!I239</f>
        <v>1</v>
      </c>
      <c r="J239" s="14">
        <f>'fnd enro'!J239</f>
        <v>0</v>
      </c>
      <c r="K239" s="15">
        <f>'fnd enro'!K239</f>
        <v>3.9300000000000002E-2</v>
      </c>
      <c r="L239" s="14">
        <f>'fnd enro'!L239</f>
        <v>0</v>
      </c>
      <c r="M239" s="14">
        <f>'fnd enro'!M239</f>
        <v>0</v>
      </c>
      <c r="N239" s="14">
        <f>'fnd enro'!N239</f>
        <v>0</v>
      </c>
      <c r="O239" s="14">
        <f>'fnd enro'!O239</f>
        <v>0</v>
      </c>
      <c r="P239" s="14">
        <f>'fnd enro'!P239</f>
        <v>1</v>
      </c>
      <c r="Q239" s="14">
        <f>'fnd enro'!R239</f>
        <v>1</v>
      </c>
      <c r="R239" s="15">
        <f t="shared" si="48"/>
        <v>1.1120000000000001</v>
      </c>
      <c r="S239" s="14">
        <f>VALUE('fnd enro'!Q239)</f>
        <v>12</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762.00791125599994</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1506.5042400000002</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11703.514253808</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1051.9352377120001</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480.12844460800005</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916.85685999999998</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740.97008000000005</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1919.32312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1357.1537651280003</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2607.3153299999999</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49"/>
        <v>23045.709242512003</v>
      </c>
      <c r="AH239" s="326">
        <f t="shared" si="50"/>
        <v>436049095</v>
      </c>
      <c r="AI239" s="4" t="str">
        <f t="shared" si="51"/>
        <v>436</v>
      </c>
      <c r="AJ239" s="2" t="str">
        <f t="shared" si="52"/>
        <v>049</v>
      </c>
      <c r="AK239" s="2" t="str">
        <f t="shared" si="53"/>
        <v>095</v>
      </c>
      <c r="AL239" s="4">
        <f t="shared" si="54"/>
        <v>1</v>
      </c>
      <c r="AM239" s="4">
        <f t="shared" si="59"/>
        <v>1</v>
      </c>
      <c r="AN239" s="4">
        <f t="shared" si="55"/>
        <v>23045.709242512003</v>
      </c>
      <c r="AO239" s="4">
        <f t="shared" si="56"/>
        <v>23046</v>
      </c>
      <c r="AP239" s="4">
        <f t="shared" si="46"/>
        <v>0</v>
      </c>
      <c r="AQ239" s="4">
        <v>23046</v>
      </c>
      <c r="AS239" s="74"/>
      <c r="AT239" s="74"/>
      <c r="AX239" s="5">
        <f t="shared" si="57"/>
        <v>0</v>
      </c>
      <c r="AZ239" s="5">
        <f t="shared" si="58"/>
        <v>0</v>
      </c>
      <c r="BB239" s="5"/>
    </row>
    <row r="240" spans="1:54" s="4" customFormat="1">
      <c r="A240" s="326" t="str">
        <f t="shared" si="47"/>
        <v>436</v>
      </c>
      <c r="B240" s="2">
        <v>436049133</v>
      </c>
      <c r="C240" s="9" t="s">
        <v>1312</v>
      </c>
      <c r="D240" s="14">
        <f>'fnd enro'!D240</f>
        <v>0</v>
      </c>
      <c r="E240" s="14">
        <f>'fnd enro'!E240</f>
        <v>0</v>
      </c>
      <c r="F240" s="14">
        <f>'fnd enro'!F240</f>
        <v>0</v>
      </c>
      <c r="G240" s="14">
        <f>'fnd enro'!G240</f>
        <v>0</v>
      </c>
      <c r="H240" s="14">
        <f>'fnd enro'!H240</f>
        <v>1</v>
      </c>
      <c r="I240" s="14">
        <f>'fnd enro'!I240</f>
        <v>0</v>
      </c>
      <c r="J240" s="14">
        <f>'fnd enro'!J240</f>
        <v>0</v>
      </c>
      <c r="K240" s="15">
        <f>'fnd enro'!K240</f>
        <v>3.9300000000000002E-2</v>
      </c>
      <c r="L240" s="14">
        <f>'fnd enro'!L240</f>
        <v>0</v>
      </c>
      <c r="M240" s="14">
        <f>'fnd enro'!M240</f>
        <v>0</v>
      </c>
      <c r="N240" s="14">
        <f>'fnd enro'!N240</f>
        <v>0</v>
      </c>
      <c r="O240" s="14">
        <f>'fnd enro'!O240</f>
        <v>0</v>
      </c>
      <c r="P240" s="14">
        <f>'fnd enro'!P240</f>
        <v>0</v>
      </c>
      <c r="Q240" s="14">
        <f>'fnd enro'!R240</f>
        <v>1</v>
      </c>
      <c r="R240" s="15">
        <f t="shared" si="48"/>
        <v>1.1120000000000001</v>
      </c>
      <c r="S240" s="14">
        <f>VALUE('fnd enro'!Q240)</f>
        <v>9</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634.21687125599999</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901.05360000000007</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4082.2776938080005</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1179.7151577120001</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198.770204608</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554.67686000000003</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454.12968000000001</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293.03424000000001</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1394.9506451280001</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1891.8553299999999</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49"/>
        <v>11584.680282512001</v>
      </c>
      <c r="AH240" s="326">
        <f t="shared" si="50"/>
        <v>436049133</v>
      </c>
      <c r="AI240" s="4" t="str">
        <f t="shared" si="51"/>
        <v>436</v>
      </c>
      <c r="AJ240" s="2" t="str">
        <f t="shared" si="52"/>
        <v>049</v>
      </c>
      <c r="AK240" s="2" t="str">
        <f t="shared" si="53"/>
        <v>133</v>
      </c>
      <c r="AL240" s="4">
        <f t="shared" si="54"/>
        <v>1</v>
      </c>
      <c r="AM240" s="4">
        <f t="shared" si="59"/>
        <v>1</v>
      </c>
      <c r="AN240" s="4">
        <f t="shared" si="55"/>
        <v>11584.680282512001</v>
      </c>
      <c r="AO240" s="4">
        <f t="shared" si="56"/>
        <v>11585</v>
      </c>
      <c r="AP240" s="4">
        <f t="shared" si="46"/>
        <v>0</v>
      </c>
      <c r="AQ240" s="4">
        <v>11585</v>
      </c>
      <c r="AS240" s="74"/>
      <c r="AT240" s="74"/>
      <c r="AX240" s="5">
        <f t="shared" si="57"/>
        <v>0</v>
      </c>
      <c r="AZ240" s="5">
        <f t="shared" si="58"/>
        <v>0</v>
      </c>
      <c r="BB240" s="5"/>
    </row>
    <row r="241" spans="1:54" s="4" customFormat="1">
      <c r="A241" s="326" t="str">
        <f t="shared" si="47"/>
        <v>436</v>
      </c>
      <c r="B241" s="2">
        <v>436049149</v>
      </c>
      <c r="C241" s="9" t="s">
        <v>1312</v>
      </c>
      <c r="D241" s="14">
        <f>'fnd enro'!D241</f>
        <v>0</v>
      </c>
      <c r="E241" s="14">
        <f>'fnd enro'!E241</f>
        <v>0</v>
      </c>
      <c r="F241" s="14">
        <f>'fnd enro'!F241</f>
        <v>0</v>
      </c>
      <c r="G241" s="14">
        <f>'fnd enro'!G241</f>
        <v>0</v>
      </c>
      <c r="H241" s="14">
        <f>'fnd enro'!H241</f>
        <v>0</v>
      </c>
      <c r="I241" s="14">
        <f>'fnd enro'!I241</f>
        <v>2</v>
      </c>
      <c r="J241" s="14">
        <f>'fnd enro'!J241</f>
        <v>0</v>
      </c>
      <c r="K241" s="15">
        <f>'fnd enro'!K241</f>
        <v>7.8600000000000003E-2</v>
      </c>
      <c r="L241" s="14">
        <f>'fnd enro'!L241</f>
        <v>0</v>
      </c>
      <c r="M241" s="14">
        <f>'fnd enro'!M241</f>
        <v>0</v>
      </c>
      <c r="N241" s="14">
        <f>'fnd enro'!N241</f>
        <v>0</v>
      </c>
      <c r="O241" s="14">
        <f>'fnd enro'!O241</f>
        <v>0</v>
      </c>
      <c r="P241" s="14">
        <f>'fnd enro'!P241</f>
        <v>0</v>
      </c>
      <c r="Q241" s="14">
        <f>'fnd enro'!R241</f>
        <v>2</v>
      </c>
      <c r="R241" s="15">
        <f t="shared" si="48"/>
        <v>1.1120000000000001</v>
      </c>
      <c r="S241" s="14">
        <f>VALUE('fnd enro'!Q241)</f>
        <v>12</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1268.433742512</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1802.1072000000001</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11586.379547616001</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2103.8704754240002</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386.79848921600006</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1754.65372</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1003.2908800000001</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1351.4358400000001</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2714.3075302560005</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3397.0506599999999</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49"/>
        <v>27368.328085024001</v>
      </c>
      <c r="AH241" s="326">
        <f t="shared" si="50"/>
        <v>436049149</v>
      </c>
      <c r="AI241" s="4" t="str">
        <f t="shared" si="51"/>
        <v>436</v>
      </c>
      <c r="AJ241" s="2" t="str">
        <f t="shared" si="52"/>
        <v>049</v>
      </c>
      <c r="AK241" s="2" t="str">
        <f t="shared" si="53"/>
        <v>149</v>
      </c>
      <c r="AL241" s="4">
        <f t="shared" si="54"/>
        <v>1</v>
      </c>
      <c r="AM241" s="4">
        <f t="shared" si="59"/>
        <v>2</v>
      </c>
      <c r="AN241" s="4">
        <f t="shared" si="55"/>
        <v>27368.328085024001</v>
      </c>
      <c r="AO241" s="4">
        <f t="shared" si="56"/>
        <v>13684</v>
      </c>
      <c r="AP241" s="4">
        <f t="shared" si="46"/>
        <v>0</v>
      </c>
      <c r="AQ241" s="4">
        <v>13684</v>
      </c>
      <c r="AS241" s="74"/>
      <c r="AT241" s="74"/>
      <c r="AX241" s="5">
        <f t="shared" si="57"/>
        <v>0</v>
      </c>
      <c r="AZ241" s="5">
        <f t="shared" si="58"/>
        <v>0</v>
      </c>
      <c r="BB241" s="5"/>
    </row>
    <row r="242" spans="1:54" s="4" customFormat="1">
      <c r="A242" s="326" t="str">
        <f t="shared" si="47"/>
        <v>436</v>
      </c>
      <c r="B242" s="2">
        <v>436049153</v>
      </c>
      <c r="C242" s="9" t="s">
        <v>1312</v>
      </c>
      <c r="D242" s="14">
        <f>'fnd enro'!D242</f>
        <v>0</v>
      </c>
      <c r="E242" s="14">
        <f>'fnd enro'!E242</f>
        <v>0</v>
      </c>
      <c r="F242" s="14">
        <f>'fnd enro'!F242</f>
        <v>0</v>
      </c>
      <c r="G242" s="14">
        <f>'fnd enro'!G242</f>
        <v>0</v>
      </c>
      <c r="H242" s="14">
        <f>'fnd enro'!H242</f>
        <v>0</v>
      </c>
      <c r="I242" s="14">
        <f>'fnd enro'!I242</f>
        <v>1</v>
      </c>
      <c r="J242" s="14">
        <f>'fnd enro'!J242</f>
        <v>0</v>
      </c>
      <c r="K242" s="15">
        <f>'fnd enro'!K242</f>
        <v>3.9300000000000002E-2</v>
      </c>
      <c r="L242" s="14">
        <f>'fnd enro'!L242</f>
        <v>0</v>
      </c>
      <c r="M242" s="14">
        <f>'fnd enro'!M242</f>
        <v>0</v>
      </c>
      <c r="N242" s="14">
        <f>'fnd enro'!N242</f>
        <v>0</v>
      </c>
      <c r="O242" s="14">
        <f>'fnd enro'!O242</f>
        <v>0</v>
      </c>
      <c r="P242" s="14">
        <f>'fnd enro'!P242</f>
        <v>0</v>
      </c>
      <c r="Q242" s="14">
        <f>'fnd enro'!R242</f>
        <v>1</v>
      </c>
      <c r="R242" s="15">
        <f t="shared" si="48"/>
        <v>1.1120000000000001</v>
      </c>
      <c r="S242" s="14">
        <f>VALUE('fnd enro'!Q242)</f>
        <v>10</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634.21687125599999</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901.05360000000007</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5793.1897738080006</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1051.9352377120001</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193.39924460800003</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877.32686000000001</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501.64544000000006</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675.71792000000005</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1357.1537651280003</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1698.5253299999999</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49"/>
        <v>13684.164042512</v>
      </c>
      <c r="AH242" s="326">
        <f t="shared" si="50"/>
        <v>436049153</v>
      </c>
      <c r="AI242" s="4" t="str">
        <f t="shared" si="51"/>
        <v>436</v>
      </c>
      <c r="AJ242" s="2" t="str">
        <f t="shared" si="52"/>
        <v>049</v>
      </c>
      <c r="AK242" s="2" t="str">
        <f t="shared" si="53"/>
        <v>153</v>
      </c>
      <c r="AL242" s="4">
        <f t="shared" si="54"/>
        <v>1</v>
      </c>
      <c r="AM242" s="4">
        <f t="shared" si="59"/>
        <v>1</v>
      </c>
      <c r="AN242" s="4">
        <f t="shared" si="55"/>
        <v>13684.164042512</v>
      </c>
      <c r="AO242" s="4">
        <f t="shared" si="56"/>
        <v>13684</v>
      </c>
      <c r="AP242" s="4">
        <f t="shared" si="46"/>
        <v>0</v>
      </c>
      <c r="AQ242" s="4">
        <v>13684</v>
      </c>
      <c r="AS242" s="74"/>
      <c r="AT242" s="74"/>
      <c r="AX242" s="5">
        <f t="shared" si="57"/>
        <v>0</v>
      </c>
      <c r="AZ242" s="5">
        <f t="shared" si="58"/>
        <v>0</v>
      </c>
      <c r="BB242" s="5"/>
    </row>
    <row r="243" spans="1:54" s="4" customFormat="1">
      <c r="A243" s="326" t="str">
        <f t="shared" si="47"/>
        <v>436</v>
      </c>
      <c r="B243" s="2">
        <v>436049155</v>
      </c>
      <c r="C243" s="9" t="s">
        <v>1312</v>
      </c>
      <c r="D243" s="14">
        <f>'fnd enro'!D243</f>
        <v>0</v>
      </c>
      <c r="E243" s="14">
        <f>'fnd enro'!E243</f>
        <v>0</v>
      </c>
      <c r="F243" s="14">
        <f>'fnd enro'!F243</f>
        <v>0</v>
      </c>
      <c r="G243" s="14">
        <f>'fnd enro'!G243</f>
        <v>0</v>
      </c>
      <c r="H243" s="14">
        <f>'fnd enro'!H243</f>
        <v>0</v>
      </c>
      <c r="I243" s="14">
        <f>'fnd enro'!I243</f>
        <v>1</v>
      </c>
      <c r="J243" s="14">
        <f>'fnd enro'!J243</f>
        <v>0</v>
      </c>
      <c r="K243" s="15">
        <f>'fnd enro'!K243</f>
        <v>3.9300000000000002E-2</v>
      </c>
      <c r="L243" s="14">
        <f>'fnd enro'!L243</f>
        <v>0</v>
      </c>
      <c r="M243" s="14">
        <f>'fnd enro'!M243</f>
        <v>0</v>
      </c>
      <c r="N243" s="14">
        <f>'fnd enro'!N243</f>
        <v>0</v>
      </c>
      <c r="O243" s="14">
        <f>'fnd enro'!O243</f>
        <v>0</v>
      </c>
      <c r="P243" s="14">
        <f>'fnd enro'!P243</f>
        <v>0</v>
      </c>
      <c r="Q243" s="14">
        <f>'fnd enro'!R243</f>
        <v>1</v>
      </c>
      <c r="R243" s="15">
        <f t="shared" si="48"/>
        <v>1.1120000000000001</v>
      </c>
      <c r="S243" s="14">
        <f>VALUE('fnd enro'!Q243)</f>
        <v>2</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634.21687125599999</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901.05360000000007</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5793.1897738080006</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1051.9352377120001</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193.39924460800003</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877.32686000000001</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501.64544000000006</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675.71792000000005</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1357.1537651280003</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1698.5253299999999</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49"/>
        <v>13684.164042512</v>
      </c>
      <c r="AH243" s="326">
        <f t="shared" si="50"/>
        <v>436049155</v>
      </c>
      <c r="AI243" s="4" t="str">
        <f t="shared" si="51"/>
        <v>436</v>
      </c>
      <c r="AJ243" s="2" t="str">
        <f t="shared" si="52"/>
        <v>049</v>
      </c>
      <c r="AK243" s="2" t="str">
        <f t="shared" si="53"/>
        <v>155</v>
      </c>
      <c r="AL243" s="4">
        <f t="shared" si="54"/>
        <v>1</v>
      </c>
      <c r="AM243" s="4">
        <f t="shared" si="59"/>
        <v>1</v>
      </c>
      <c r="AN243" s="4">
        <f t="shared" si="55"/>
        <v>13684.164042512</v>
      </c>
      <c r="AO243" s="4">
        <f t="shared" si="56"/>
        <v>13684</v>
      </c>
      <c r="AP243" s="4">
        <f t="shared" si="46"/>
        <v>0</v>
      </c>
      <c r="AQ243" s="4">
        <v>13684</v>
      </c>
      <c r="AS243" s="74"/>
      <c r="AT243" s="74"/>
      <c r="AX243" s="5">
        <f t="shared" si="57"/>
        <v>0</v>
      </c>
      <c r="AZ243" s="5">
        <f t="shared" si="58"/>
        <v>0</v>
      </c>
      <c r="BB243" s="5"/>
    </row>
    <row r="244" spans="1:54" s="4" customFormat="1">
      <c r="A244" s="326" t="str">
        <f t="shared" si="47"/>
        <v>436</v>
      </c>
      <c r="B244" s="2">
        <v>436049163</v>
      </c>
      <c r="C244" s="9" t="s">
        <v>1312</v>
      </c>
      <c r="D244" s="14">
        <f>'fnd enro'!D244</f>
        <v>0</v>
      </c>
      <c r="E244" s="14">
        <f>'fnd enro'!E244</f>
        <v>0</v>
      </c>
      <c r="F244" s="14">
        <f>'fnd enro'!F244</f>
        <v>0</v>
      </c>
      <c r="G244" s="14">
        <f>'fnd enro'!G244</f>
        <v>0</v>
      </c>
      <c r="H244" s="14">
        <f>'fnd enro'!H244</f>
        <v>0</v>
      </c>
      <c r="I244" s="14">
        <f>'fnd enro'!I244</f>
        <v>1</v>
      </c>
      <c r="J244" s="14">
        <f>'fnd enro'!J244</f>
        <v>0</v>
      </c>
      <c r="K244" s="15">
        <f>'fnd enro'!K244</f>
        <v>3.9300000000000002E-2</v>
      </c>
      <c r="L244" s="14">
        <f>'fnd enro'!L244</f>
        <v>0</v>
      </c>
      <c r="M244" s="14">
        <f>'fnd enro'!M244</f>
        <v>0</v>
      </c>
      <c r="N244" s="14">
        <f>'fnd enro'!N244</f>
        <v>0</v>
      </c>
      <c r="O244" s="14">
        <f>'fnd enro'!O244</f>
        <v>0</v>
      </c>
      <c r="P244" s="14">
        <f>'fnd enro'!P244</f>
        <v>0</v>
      </c>
      <c r="Q244" s="14">
        <f>'fnd enro'!R244</f>
        <v>1</v>
      </c>
      <c r="R244" s="15">
        <f t="shared" si="48"/>
        <v>1.1120000000000001</v>
      </c>
      <c r="S244" s="14">
        <f>VALUE('fnd enro'!Q244)</f>
        <v>11</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634.21687125599999</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901.05360000000007</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5793.1897738080006</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1051.9352377120001</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193.39924460800003</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877.32686000000001</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501.64544000000006</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675.71792000000005</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1357.1537651280003</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1698.5253299999999</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49"/>
        <v>13684.164042512</v>
      </c>
      <c r="AH244" s="326">
        <f t="shared" si="50"/>
        <v>436049163</v>
      </c>
      <c r="AI244" s="4" t="str">
        <f t="shared" si="51"/>
        <v>436</v>
      </c>
      <c r="AJ244" s="2" t="str">
        <f t="shared" si="52"/>
        <v>049</v>
      </c>
      <c r="AK244" s="2" t="str">
        <f t="shared" si="53"/>
        <v>163</v>
      </c>
      <c r="AL244" s="4">
        <f t="shared" si="54"/>
        <v>1</v>
      </c>
      <c r="AM244" s="4">
        <f t="shared" si="59"/>
        <v>1</v>
      </c>
      <c r="AN244" s="4">
        <f t="shared" si="55"/>
        <v>13684.164042512</v>
      </c>
      <c r="AO244" s="4">
        <f t="shared" si="56"/>
        <v>13684</v>
      </c>
      <c r="AP244" s="4">
        <f t="shared" si="46"/>
        <v>0</v>
      </c>
      <c r="AQ244" s="4">
        <v>13684</v>
      </c>
      <c r="AS244" s="74"/>
      <c r="AT244" s="74"/>
      <c r="AX244" s="5">
        <f t="shared" si="57"/>
        <v>0</v>
      </c>
      <c r="AZ244" s="5">
        <f t="shared" si="58"/>
        <v>0</v>
      </c>
      <c r="BB244" s="5"/>
    </row>
    <row r="245" spans="1:54" s="4" customFormat="1">
      <c r="A245" s="326" t="str">
        <f t="shared" si="47"/>
        <v>436</v>
      </c>
      <c r="B245" s="2">
        <v>436049165</v>
      </c>
      <c r="C245" s="9" t="s">
        <v>1312</v>
      </c>
      <c r="D245" s="14">
        <f>'fnd enro'!D245</f>
        <v>0</v>
      </c>
      <c r="E245" s="14">
        <f>'fnd enro'!E245</f>
        <v>0</v>
      </c>
      <c r="F245" s="14">
        <f>'fnd enro'!F245</f>
        <v>0</v>
      </c>
      <c r="G245" s="14">
        <f>'fnd enro'!G245</f>
        <v>0</v>
      </c>
      <c r="H245" s="14">
        <f>'fnd enro'!H245</f>
        <v>1</v>
      </c>
      <c r="I245" s="14">
        <f>'fnd enro'!I245</f>
        <v>6</v>
      </c>
      <c r="J245" s="14">
        <f>'fnd enro'!J245</f>
        <v>0</v>
      </c>
      <c r="K245" s="15">
        <f>'fnd enro'!K245</f>
        <v>0.27510000000000001</v>
      </c>
      <c r="L245" s="14">
        <f>'fnd enro'!L245</f>
        <v>0</v>
      </c>
      <c r="M245" s="14">
        <f>'fnd enro'!M245</f>
        <v>0</v>
      </c>
      <c r="N245" s="14">
        <f>'fnd enro'!N245</f>
        <v>0</v>
      </c>
      <c r="O245" s="14">
        <f>'fnd enro'!O245</f>
        <v>1</v>
      </c>
      <c r="P245" s="14">
        <f>'fnd enro'!P245</f>
        <v>5</v>
      </c>
      <c r="Q245" s="14">
        <f>'fnd enro'!R245</f>
        <v>7</v>
      </c>
      <c r="R245" s="15">
        <f t="shared" si="48"/>
        <v>1.1120000000000001</v>
      </c>
      <c r="S245" s="14">
        <f>VALUE('fnd enro'!Q245)</f>
        <v>10</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5118.0382587919994</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9101.1306399999994</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65432.349856656001</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7738.0460239840004</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2635.8862322560003</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6143.4080199999999</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4576.5360800000008</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9614.2741600000008</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9960.8113158960023</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16274.73731</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49"/>
        <v>136595.21789758402</v>
      </c>
      <c r="AH245" s="326">
        <f t="shared" si="50"/>
        <v>436049165</v>
      </c>
      <c r="AI245" s="4" t="str">
        <f t="shared" si="51"/>
        <v>436</v>
      </c>
      <c r="AJ245" s="2" t="str">
        <f t="shared" si="52"/>
        <v>049</v>
      </c>
      <c r="AK245" s="2" t="str">
        <f t="shared" si="53"/>
        <v>165</v>
      </c>
      <c r="AL245" s="4">
        <f t="shared" si="54"/>
        <v>1</v>
      </c>
      <c r="AM245" s="4">
        <f t="shared" si="59"/>
        <v>7</v>
      </c>
      <c r="AN245" s="4">
        <f t="shared" si="55"/>
        <v>136595.21789758402</v>
      </c>
      <c r="AO245" s="4">
        <f t="shared" si="56"/>
        <v>19514</v>
      </c>
      <c r="AP245" s="4">
        <f t="shared" si="46"/>
        <v>0</v>
      </c>
      <c r="AQ245" s="4">
        <v>19514</v>
      </c>
      <c r="AS245" s="74"/>
      <c r="AT245" s="74"/>
      <c r="AX245" s="5">
        <f t="shared" si="57"/>
        <v>0</v>
      </c>
      <c r="AZ245" s="5">
        <f t="shared" si="58"/>
        <v>0</v>
      </c>
      <c r="BB245" s="5"/>
    </row>
    <row r="246" spans="1:54" s="4" customFormat="1">
      <c r="A246" s="326" t="str">
        <f t="shared" si="47"/>
        <v>436</v>
      </c>
      <c r="B246" s="2">
        <v>436049170</v>
      </c>
      <c r="C246" s="9" t="s">
        <v>1312</v>
      </c>
      <c r="D246" s="14">
        <f>'fnd enro'!D246</f>
        <v>0</v>
      </c>
      <c r="E246" s="14">
        <f>'fnd enro'!E246</f>
        <v>0</v>
      </c>
      <c r="F246" s="14">
        <f>'fnd enro'!F246</f>
        <v>0</v>
      </c>
      <c r="G246" s="14">
        <f>'fnd enro'!G246</f>
        <v>0</v>
      </c>
      <c r="H246" s="14">
        <f>'fnd enro'!H246</f>
        <v>0</v>
      </c>
      <c r="I246" s="14">
        <f>'fnd enro'!I246</f>
        <v>1</v>
      </c>
      <c r="J246" s="14">
        <f>'fnd enro'!J246</f>
        <v>0</v>
      </c>
      <c r="K246" s="15">
        <f>'fnd enro'!K246</f>
        <v>3.9300000000000002E-2</v>
      </c>
      <c r="L246" s="14">
        <f>'fnd enro'!L246</f>
        <v>0</v>
      </c>
      <c r="M246" s="14">
        <f>'fnd enro'!M246</f>
        <v>0</v>
      </c>
      <c r="N246" s="14">
        <f>'fnd enro'!N246</f>
        <v>0</v>
      </c>
      <c r="O246" s="14">
        <f>'fnd enro'!O246</f>
        <v>0</v>
      </c>
      <c r="P246" s="14">
        <f>'fnd enro'!P246</f>
        <v>0</v>
      </c>
      <c r="Q246" s="14">
        <f>'fnd enro'!R246</f>
        <v>1</v>
      </c>
      <c r="R246" s="15">
        <f t="shared" si="48"/>
        <v>1.1120000000000001</v>
      </c>
      <c r="S246" s="14">
        <f>VALUE('fnd enro'!Q246)</f>
        <v>10</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634.21687125599999</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901.05360000000007</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5793.1897738080006</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1051.9352377120001</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193.39924460800003</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877.32686000000001</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501.64544000000006</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675.71792000000005</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1357.1537651280003</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1698.5253299999999</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49"/>
        <v>13684.164042512</v>
      </c>
      <c r="AH246" s="326">
        <f t="shared" si="50"/>
        <v>436049170</v>
      </c>
      <c r="AI246" s="4" t="str">
        <f t="shared" si="51"/>
        <v>436</v>
      </c>
      <c r="AJ246" s="2" t="str">
        <f t="shared" si="52"/>
        <v>049</v>
      </c>
      <c r="AK246" s="2" t="str">
        <f t="shared" si="53"/>
        <v>170</v>
      </c>
      <c r="AL246" s="4">
        <f t="shared" si="54"/>
        <v>1</v>
      </c>
      <c r="AM246" s="4">
        <f t="shared" si="59"/>
        <v>1</v>
      </c>
      <c r="AN246" s="4">
        <f t="shared" si="55"/>
        <v>13684.164042512</v>
      </c>
      <c r="AO246" s="4">
        <f t="shared" si="56"/>
        <v>13684</v>
      </c>
      <c r="AP246" s="4">
        <f t="shared" si="46"/>
        <v>0</v>
      </c>
      <c r="AQ246" s="4">
        <v>13684</v>
      </c>
      <c r="AS246" s="74"/>
      <c r="AT246" s="74"/>
      <c r="AX246" s="5">
        <f t="shared" si="57"/>
        <v>0</v>
      </c>
      <c r="AZ246" s="5">
        <f t="shared" si="58"/>
        <v>0</v>
      </c>
      <c r="BB246" s="5"/>
    </row>
    <row r="247" spans="1:54" s="4" customFormat="1">
      <c r="A247" s="326" t="str">
        <f t="shared" si="47"/>
        <v>436</v>
      </c>
      <c r="B247" s="2">
        <v>436049176</v>
      </c>
      <c r="C247" s="9" t="s">
        <v>1312</v>
      </c>
      <c r="D247" s="14">
        <f>'fnd enro'!D247</f>
        <v>0</v>
      </c>
      <c r="E247" s="14">
        <f>'fnd enro'!E247</f>
        <v>0</v>
      </c>
      <c r="F247" s="14">
        <f>'fnd enro'!F247</f>
        <v>0</v>
      </c>
      <c r="G247" s="14">
        <f>'fnd enro'!G247</f>
        <v>0</v>
      </c>
      <c r="H247" s="14">
        <f>'fnd enro'!H247</f>
        <v>3</v>
      </c>
      <c r="I247" s="14">
        <f>'fnd enro'!I247</f>
        <v>5</v>
      </c>
      <c r="J247" s="14">
        <f>'fnd enro'!J247</f>
        <v>0</v>
      </c>
      <c r="K247" s="15">
        <f>'fnd enro'!K247</f>
        <v>0.31440000000000001</v>
      </c>
      <c r="L247" s="14">
        <f>'fnd enro'!L247</f>
        <v>0</v>
      </c>
      <c r="M247" s="14">
        <f>'fnd enro'!M247</f>
        <v>0</v>
      </c>
      <c r="N247" s="14">
        <f>'fnd enro'!N247</f>
        <v>3</v>
      </c>
      <c r="O247" s="14">
        <f>'fnd enro'!O247</f>
        <v>1</v>
      </c>
      <c r="P247" s="14">
        <f>'fnd enro'!P247</f>
        <v>5</v>
      </c>
      <c r="Q247" s="14">
        <f>'fnd enro'!R247</f>
        <v>8</v>
      </c>
      <c r="R247" s="15">
        <f t="shared" si="48"/>
        <v>1.1120000000000001</v>
      </c>
      <c r="S247" s="14">
        <f>VALUE('fnd enro'!Q247)</f>
        <v>8</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6080.2061700480008</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10377.006080000001</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69556.694510464004</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9735.7261416960027</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2887.8767568640005</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6798.2248800000007</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5154.29792</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8975.4968800000006</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12576.737961024</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18917.502640000002</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49"/>
        <v>151059.76994009601</v>
      </c>
      <c r="AH247" s="326">
        <f t="shared" si="50"/>
        <v>436049176</v>
      </c>
      <c r="AI247" s="4" t="str">
        <f t="shared" si="51"/>
        <v>436</v>
      </c>
      <c r="AJ247" s="2" t="str">
        <f t="shared" si="52"/>
        <v>049</v>
      </c>
      <c r="AK247" s="2" t="str">
        <f t="shared" si="53"/>
        <v>176</v>
      </c>
      <c r="AL247" s="4">
        <f t="shared" si="54"/>
        <v>1</v>
      </c>
      <c r="AM247" s="4">
        <f t="shared" si="59"/>
        <v>8</v>
      </c>
      <c r="AN247" s="4">
        <f t="shared" si="55"/>
        <v>151059.76994009601</v>
      </c>
      <c r="AO247" s="4">
        <f t="shared" si="56"/>
        <v>18882</v>
      </c>
      <c r="AP247" s="4">
        <f t="shared" si="46"/>
        <v>0</v>
      </c>
      <c r="AQ247" s="4">
        <v>18882</v>
      </c>
      <c r="AS247" s="74"/>
      <c r="AT247" s="74"/>
      <c r="AX247" s="5">
        <f t="shared" si="57"/>
        <v>0</v>
      </c>
      <c r="AZ247" s="5">
        <f t="shared" si="58"/>
        <v>0</v>
      </c>
      <c r="BB247" s="5"/>
    </row>
    <row r="248" spans="1:54" s="4" customFormat="1">
      <c r="A248" s="326" t="str">
        <f t="shared" si="47"/>
        <v>436</v>
      </c>
      <c r="B248" s="2">
        <v>436049229</v>
      </c>
      <c r="C248" s="9" t="s">
        <v>1312</v>
      </c>
      <c r="D248" s="14">
        <f>'fnd enro'!D248</f>
        <v>0</v>
      </c>
      <c r="E248" s="14">
        <f>'fnd enro'!E248</f>
        <v>0</v>
      </c>
      <c r="F248" s="14">
        <f>'fnd enro'!F248</f>
        <v>0</v>
      </c>
      <c r="G248" s="14">
        <f>'fnd enro'!G248</f>
        <v>0</v>
      </c>
      <c r="H248" s="14">
        <f>'fnd enro'!H248</f>
        <v>0</v>
      </c>
      <c r="I248" s="14">
        <f>'fnd enro'!I248</f>
        <v>1</v>
      </c>
      <c r="J248" s="14">
        <f>'fnd enro'!J248</f>
        <v>0</v>
      </c>
      <c r="K248" s="15">
        <f>'fnd enro'!K248</f>
        <v>3.9300000000000002E-2</v>
      </c>
      <c r="L248" s="14">
        <f>'fnd enro'!L248</f>
        <v>0</v>
      </c>
      <c r="M248" s="14">
        <f>'fnd enro'!M248</f>
        <v>0</v>
      </c>
      <c r="N248" s="14">
        <f>'fnd enro'!N248</f>
        <v>0</v>
      </c>
      <c r="O248" s="14">
        <f>'fnd enro'!O248</f>
        <v>0</v>
      </c>
      <c r="P248" s="14">
        <f>'fnd enro'!P248</f>
        <v>0</v>
      </c>
      <c r="Q248" s="14">
        <f>'fnd enro'!R248</f>
        <v>1</v>
      </c>
      <c r="R248" s="15">
        <f t="shared" si="48"/>
        <v>1.1120000000000001</v>
      </c>
      <c r="S248" s="14">
        <f>VALUE('fnd enro'!Q248)</f>
        <v>9</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634.21687125599999</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901.05360000000007</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5793.1897738080006</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1051.9352377120001</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193.39924460800003</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877.32686000000001</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501.64544000000006</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675.71792000000005</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1357.1537651280003</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1698.5253299999999</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49"/>
        <v>13684.164042512</v>
      </c>
      <c r="AH248" s="326">
        <f t="shared" si="50"/>
        <v>436049229</v>
      </c>
      <c r="AI248" s="4" t="str">
        <f t="shared" si="51"/>
        <v>436</v>
      </c>
      <c r="AJ248" s="2" t="str">
        <f t="shared" si="52"/>
        <v>049</v>
      </c>
      <c r="AK248" s="2" t="str">
        <f t="shared" si="53"/>
        <v>229</v>
      </c>
      <c r="AL248" s="4">
        <f t="shared" si="54"/>
        <v>1</v>
      </c>
      <c r="AM248" s="4">
        <f t="shared" si="59"/>
        <v>1</v>
      </c>
      <c r="AN248" s="4">
        <f t="shared" si="55"/>
        <v>13684.164042512</v>
      </c>
      <c r="AO248" s="4">
        <f t="shared" si="56"/>
        <v>13684</v>
      </c>
      <c r="AP248" s="4">
        <f t="shared" si="46"/>
        <v>0</v>
      </c>
      <c r="AQ248" s="4">
        <v>13684</v>
      </c>
      <c r="AS248" s="74"/>
      <c r="AT248" s="74"/>
      <c r="AX248" s="5">
        <f t="shared" si="57"/>
        <v>0</v>
      </c>
      <c r="AZ248" s="5">
        <f t="shared" si="58"/>
        <v>0</v>
      </c>
      <c r="BB248" s="5"/>
    </row>
    <row r="249" spans="1:54" s="4" customFormat="1">
      <c r="A249" s="326" t="str">
        <f t="shared" si="47"/>
        <v>436</v>
      </c>
      <c r="B249" s="2">
        <v>436049243</v>
      </c>
      <c r="C249" s="9" t="s">
        <v>1312</v>
      </c>
      <c r="D249" s="14">
        <f>'fnd enro'!D249</f>
        <v>0</v>
      </c>
      <c r="E249" s="14">
        <f>'fnd enro'!E249</f>
        <v>0</v>
      </c>
      <c r="F249" s="14">
        <f>'fnd enro'!F249</f>
        <v>0</v>
      </c>
      <c r="G249" s="14">
        <f>'fnd enro'!G249</f>
        <v>0</v>
      </c>
      <c r="H249" s="14">
        <f>'fnd enro'!H249</f>
        <v>0</v>
      </c>
      <c r="I249" s="14">
        <f>'fnd enro'!I249</f>
        <v>1</v>
      </c>
      <c r="J249" s="14">
        <f>'fnd enro'!J249</f>
        <v>0</v>
      </c>
      <c r="K249" s="15">
        <f>'fnd enro'!K249</f>
        <v>3.9300000000000002E-2</v>
      </c>
      <c r="L249" s="14">
        <f>'fnd enro'!L249</f>
        <v>0</v>
      </c>
      <c r="M249" s="14">
        <f>'fnd enro'!M249</f>
        <v>0</v>
      </c>
      <c r="N249" s="14">
        <f>'fnd enro'!N249</f>
        <v>0</v>
      </c>
      <c r="O249" s="14">
        <f>'fnd enro'!O249</f>
        <v>0</v>
      </c>
      <c r="P249" s="14">
        <f>'fnd enro'!P249</f>
        <v>0</v>
      </c>
      <c r="Q249" s="14">
        <f>'fnd enro'!R249</f>
        <v>1</v>
      </c>
      <c r="R249" s="15">
        <f t="shared" si="48"/>
        <v>1.1120000000000001</v>
      </c>
      <c r="S249" s="14">
        <f>VALUE('fnd enro'!Q249)</f>
        <v>9</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634.21687125599999</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901.05360000000007</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5793.1897738080006</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1051.9352377120001</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193.39924460800003</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877.32686000000001</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501.64544000000006</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675.71792000000005</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1357.1537651280003</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1698.5253299999999</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49"/>
        <v>13684.164042512</v>
      </c>
      <c r="AH249" s="326">
        <f t="shared" si="50"/>
        <v>436049243</v>
      </c>
      <c r="AI249" s="4" t="str">
        <f t="shared" si="51"/>
        <v>436</v>
      </c>
      <c r="AJ249" s="2" t="str">
        <f t="shared" si="52"/>
        <v>049</v>
      </c>
      <c r="AK249" s="2" t="str">
        <f t="shared" si="53"/>
        <v>243</v>
      </c>
      <c r="AL249" s="4">
        <f t="shared" si="54"/>
        <v>1</v>
      </c>
      <c r="AM249" s="4">
        <f t="shared" si="59"/>
        <v>1</v>
      </c>
      <c r="AN249" s="4">
        <f t="shared" si="55"/>
        <v>13684.164042512</v>
      </c>
      <c r="AO249" s="4">
        <f t="shared" si="56"/>
        <v>13684</v>
      </c>
      <c r="AP249" s="4">
        <f t="shared" si="46"/>
        <v>0</v>
      </c>
      <c r="AQ249" s="4">
        <v>13684</v>
      </c>
      <c r="AS249" s="74"/>
      <c r="AT249" s="74"/>
      <c r="AX249" s="5">
        <f t="shared" si="57"/>
        <v>0</v>
      </c>
      <c r="AZ249" s="5">
        <f t="shared" si="58"/>
        <v>0</v>
      </c>
      <c r="BB249" s="5"/>
    </row>
    <row r="250" spans="1:54" s="4" customFormat="1">
      <c r="A250" s="326" t="str">
        <f t="shared" si="47"/>
        <v>436</v>
      </c>
      <c r="B250" s="2">
        <v>436049244</v>
      </c>
      <c r="C250" s="9" t="s">
        <v>1312</v>
      </c>
      <c r="D250" s="14">
        <f>'fnd enro'!D250</f>
        <v>0</v>
      </c>
      <c r="E250" s="14">
        <f>'fnd enro'!E250</f>
        <v>0</v>
      </c>
      <c r="F250" s="14">
        <f>'fnd enro'!F250</f>
        <v>0</v>
      </c>
      <c r="G250" s="14">
        <f>'fnd enro'!G250</f>
        <v>0</v>
      </c>
      <c r="H250" s="14">
        <f>'fnd enro'!H250</f>
        <v>1</v>
      </c>
      <c r="I250" s="14">
        <f>'fnd enro'!I250</f>
        <v>1</v>
      </c>
      <c r="J250" s="14">
        <f>'fnd enro'!J250</f>
        <v>0</v>
      </c>
      <c r="K250" s="15">
        <f>'fnd enro'!K250</f>
        <v>7.8600000000000003E-2</v>
      </c>
      <c r="L250" s="14">
        <f>'fnd enro'!L250</f>
        <v>0</v>
      </c>
      <c r="M250" s="14">
        <f>'fnd enro'!M250</f>
        <v>0</v>
      </c>
      <c r="N250" s="14">
        <f>'fnd enro'!N250</f>
        <v>0</v>
      </c>
      <c r="O250" s="14">
        <f>'fnd enro'!O250</f>
        <v>0</v>
      </c>
      <c r="P250" s="14">
        <f>'fnd enro'!P250</f>
        <v>0</v>
      </c>
      <c r="Q250" s="14">
        <f>'fnd enro'!R250</f>
        <v>2</v>
      </c>
      <c r="R250" s="15">
        <f t="shared" si="48"/>
        <v>1.1120000000000001</v>
      </c>
      <c r="S250" s="14">
        <f>VALUE('fnd enro'!Q250)</f>
        <v>10</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1268.433742512</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1802.1072000000001</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9875.4674676160012</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2231.6503954240002</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392.16944921600003</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1432.0037200000002</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955.77512000000013</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968.75216</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2752.1044102560008</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3590.3806599999998</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49"/>
        <v>25268.844325023998</v>
      </c>
      <c r="AH250" s="326">
        <f t="shared" si="50"/>
        <v>436049244</v>
      </c>
      <c r="AI250" s="4" t="str">
        <f t="shared" si="51"/>
        <v>436</v>
      </c>
      <c r="AJ250" s="2" t="str">
        <f t="shared" si="52"/>
        <v>049</v>
      </c>
      <c r="AK250" s="2" t="str">
        <f t="shared" si="53"/>
        <v>244</v>
      </c>
      <c r="AL250" s="4">
        <f t="shared" si="54"/>
        <v>1</v>
      </c>
      <c r="AM250" s="4">
        <f t="shared" si="59"/>
        <v>2</v>
      </c>
      <c r="AN250" s="4">
        <f t="shared" si="55"/>
        <v>25268.844325023998</v>
      </c>
      <c r="AO250" s="4">
        <f t="shared" si="56"/>
        <v>12634</v>
      </c>
      <c r="AP250" s="4">
        <f t="shared" si="46"/>
        <v>0</v>
      </c>
      <c r="AQ250" s="4">
        <v>12634</v>
      </c>
      <c r="AS250" s="74"/>
      <c r="AT250" s="74"/>
      <c r="AX250" s="5">
        <f t="shared" si="57"/>
        <v>0</v>
      </c>
      <c r="AZ250" s="5">
        <f t="shared" si="58"/>
        <v>0</v>
      </c>
      <c r="BB250" s="5"/>
    </row>
    <row r="251" spans="1:54" s="4" customFormat="1">
      <c r="A251" s="326" t="str">
        <f t="shared" si="47"/>
        <v>436</v>
      </c>
      <c r="B251" s="2">
        <v>436049248</v>
      </c>
      <c r="C251" s="9" t="s">
        <v>1312</v>
      </c>
      <c r="D251" s="14">
        <f>'fnd enro'!D251</f>
        <v>0</v>
      </c>
      <c r="E251" s="14">
        <f>'fnd enro'!E251</f>
        <v>0</v>
      </c>
      <c r="F251" s="14">
        <f>'fnd enro'!F251</f>
        <v>0</v>
      </c>
      <c r="G251" s="14">
        <f>'fnd enro'!G251</f>
        <v>0</v>
      </c>
      <c r="H251" s="14">
        <f>'fnd enro'!H251</f>
        <v>2</v>
      </c>
      <c r="I251" s="14">
        <f>'fnd enro'!I251</f>
        <v>7</v>
      </c>
      <c r="J251" s="14">
        <f>'fnd enro'!J251</f>
        <v>0</v>
      </c>
      <c r="K251" s="15">
        <f>'fnd enro'!K251</f>
        <v>0.35370000000000001</v>
      </c>
      <c r="L251" s="14">
        <f>'fnd enro'!L251</f>
        <v>0</v>
      </c>
      <c r="M251" s="14">
        <f>'fnd enro'!M251</f>
        <v>0</v>
      </c>
      <c r="N251" s="14">
        <f>'fnd enro'!N251</f>
        <v>0</v>
      </c>
      <c r="O251" s="14">
        <f>'fnd enro'!O251</f>
        <v>1</v>
      </c>
      <c r="P251" s="14">
        <f>'fnd enro'!P251</f>
        <v>8</v>
      </c>
      <c r="Q251" s="14">
        <f>'fnd enro'!R251</f>
        <v>9</v>
      </c>
      <c r="R251" s="15">
        <f t="shared" si="48"/>
        <v>1.1120000000000001</v>
      </c>
      <c r="S251" s="14">
        <f>VALUE('fnd enro'!Q251)</f>
        <v>11</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6790.1280013039996</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12815.588719999998</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93976.284604272005</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9969.6964194080028</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3933.7240814720008</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7700.2317399999993</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6288.2488000000003</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14511.199680000002</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12712.915726152001</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22735.597970000003</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49"/>
        <v>191433.61574260797</v>
      </c>
      <c r="AH251" s="326">
        <f t="shared" si="50"/>
        <v>436049248</v>
      </c>
      <c r="AI251" s="4" t="str">
        <f t="shared" si="51"/>
        <v>436</v>
      </c>
      <c r="AJ251" s="2" t="str">
        <f t="shared" si="52"/>
        <v>049</v>
      </c>
      <c r="AK251" s="2" t="str">
        <f t="shared" si="53"/>
        <v>248</v>
      </c>
      <c r="AL251" s="4">
        <f t="shared" si="54"/>
        <v>1</v>
      </c>
      <c r="AM251" s="4">
        <f t="shared" si="59"/>
        <v>9</v>
      </c>
      <c r="AN251" s="4">
        <f t="shared" si="55"/>
        <v>191433.61574260797</v>
      </c>
      <c r="AO251" s="4">
        <f t="shared" si="56"/>
        <v>21270</v>
      </c>
      <c r="AP251" s="4">
        <f t="shared" si="46"/>
        <v>0</v>
      </c>
      <c r="AQ251" s="4">
        <v>21270</v>
      </c>
      <c r="AS251" s="74"/>
      <c r="AT251" s="74"/>
      <c r="AX251" s="5">
        <f t="shared" si="57"/>
        <v>0</v>
      </c>
      <c r="AZ251" s="5">
        <f t="shared" si="58"/>
        <v>0</v>
      </c>
      <c r="BB251" s="5"/>
    </row>
    <row r="252" spans="1:54" s="4" customFormat="1">
      <c r="A252" s="326" t="str">
        <f t="shared" si="47"/>
        <v>436</v>
      </c>
      <c r="B252" s="2">
        <v>436049274</v>
      </c>
      <c r="C252" s="9" t="s">
        <v>1312</v>
      </c>
      <c r="D252" s="14">
        <f>'fnd enro'!D252</f>
        <v>0</v>
      </c>
      <c r="E252" s="14">
        <f>'fnd enro'!E252</f>
        <v>0</v>
      </c>
      <c r="F252" s="14">
        <f>'fnd enro'!F252</f>
        <v>0</v>
      </c>
      <c r="G252" s="14">
        <f>'fnd enro'!G252</f>
        <v>0</v>
      </c>
      <c r="H252" s="14">
        <f>'fnd enro'!H252</f>
        <v>2</v>
      </c>
      <c r="I252" s="14">
        <f>'fnd enro'!I252</f>
        <v>3</v>
      </c>
      <c r="J252" s="14">
        <f>'fnd enro'!J252</f>
        <v>0</v>
      </c>
      <c r="K252" s="15">
        <f>'fnd enro'!K252</f>
        <v>0.19650000000000001</v>
      </c>
      <c r="L252" s="14">
        <f>'fnd enro'!L252</f>
        <v>0</v>
      </c>
      <c r="M252" s="14">
        <f>'fnd enro'!M252</f>
        <v>0</v>
      </c>
      <c r="N252" s="14">
        <f>'fnd enro'!N252</f>
        <v>0</v>
      </c>
      <c r="O252" s="14">
        <f>'fnd enro'!O252</f>
        <v>0</v>
      </c>
      <c r="P252" s="14">
        <f>'fnd enro'!P252</f>
        <v>3</v>
      </c>
      <c r="Q252" s="14">
        <f>'fnd enro'!R252</f>
        <v>5</v>
      </c>
      <c r="R252" s="15">
        <f t="shared" si="48"/>
        <v>1.1120000000000001</v>
      </c>
      <c r="S252" s="14">
        <f>VALUE('fnd enro'!Q252)</f>
        <v>10</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3493.6088362800001</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6033.4895999999999</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40462.483189040002</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5515.2360285600007</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1701.4833430400001</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3841.1142999999997</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3017.2785600000002</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5752.2314400000014</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6861.3625856400013</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11173.20665</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49"/>
        <v>87851.494532559998</v>
      </c>
      <c r="AH252" s="326">
        <f t="shared" si="50"/>
        <v>436049274</v>
      </c>
      <c r="AI252" s="4" t="str">
        <f t="shared" si="51"/>
        <v>436</v>
      </c>
      <c r="AJ252" s="2" t="str">
        <f t="shared" si="52"/>
        <v>049</v>
      </c>
      <c r="AK252" s="2" t="str">
        <f t="shared" si="53"/>
        <v>274</v>
      </c>
      <c r="AL252" s="4">
        <f t="shared" si="54"/>
        <v>1</v>
      </c>
      <c r="AM252" s="4">
        <f t="shared" si="59"/>
        <v>5</v>
      </c>
      <c r="AN252" s="4">
        <f t="shared" si="55"/>
        <v>87851.494532559998</v>
      </c>
      <c r="AO252" s="4">
        <f t="shared" si="56"/>
        <v>17570</v>
      </c>
      <c r="AP252" s="4">
        <f t="shared" si="46"/>
        <v>0</v>
      </c>
      <c r="AQ252" s="4">
        <v>17570</v>
      </c>
      <c r="AS252" s="74"/>
      <c r="AT252" s="74"/>
      <c r="AX252" s="5">
        <f t="shared" si="57"/>
        <v>0</v>
      </c>
      <c r="AZ252" s="5">
        <f t="shared" si="58"/>
        <v>0</v>
      </c>
      <c r="BB252" s="5"/>
    </row>
    <row r="253" spans="1:54" s="4" customFormat="1">
      <c r="A253" s="326" t="str">
        <f t="shared" si="47"/>
        <v>436</v>
      </c>
      <c r="B253" s="2">
        <v>436049308</v>
      </c>
      <c r="C253" s="9" t="s">
        <v>1312</v>
      </c>
      <c r="D253" s="14">
        <f>'fnd enro'!D253</f>
        <v>0</v>
      </c>
      <c r="E253" s="14">
        <f>'fnd enro'!E253</f>
        <v>0</v>
      </c>
      <c r="F253" s="14">
        <f>'fnd enro'!F253</f>
        <v>0</v>
      </c>
      <c r="G253" s="14">
        <f>'fnd enro'!G253</f>
        <v>0</v>
      </c>
      <c r="H253" s="14">
        <f>'fnd enro'!H253</f>
        <v>0</v>
      </c>
      <c r="I253" s="14">
        <f>'fnd enro'!I253</f>
        <v>1</v>
      </c>
      <c r="J253" s="14">
        <f>'fnd enro'!J253</f>
        <v>0</v>
      </c>
      <c r="K253" s="15">
        <f>'fnd enro'!K253</f>
        <v>3.9300000000000002E-2</v>
      </c>
      <c r="L253" s="14">
        <f>'fnd enro'!L253</f>
        <v>0</v>
      </c>
      <c r="M253" s="14">
        <f>'fnd enro'!M253</f>
        <v>0</v>
      </c>
      <c r="N253" s="14">
        <f>'fnd enro'!N253</f>
        <v>0</v>
      </c>
      <c r="O253" s="14">
        <f>'fnd enro'!O253</f>
        <v>0</v>
      </c>
      <c r="P253" s="14">
        <f>'fnd enro'!P253</f>
        <v>1</v>
      </c>
      <c r="Q253" s="14">
        <f>'fnd enro'!R253</f>
        <v>1</v>
      </c>
      <c r="R253" s="15">
        <f t="shared" si="48"/>
        <v>1.1120000000000001</v>
      </c>
      <c r="S253" s="14">
        <f>VALUE('fnd enro'!Q253)</f>
        <v>9</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735.07527125600006</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1378.9244800000001</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10458.140973808002</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1051.9352377120001</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419.7134846080001</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908.51686000000007</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690.54088000000002</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1657.29144</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1357.1537651280003</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2415.8253299999997</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49"/>
        <v>21073.117722512005</v>
      </c>
      <c r="AH253" s="326">
        <f t="shared" si="50"/>
        <v>436049308</v>
      </c>
      <c r="AI253" s="4" t="str">
        <f t="shared" si="51"/>
        <v>436</v>
      </c>
      <c r="AJ253" s="2" t="str">
        <f t="shared" si="52"/>
        <v>049</v>
      </c>
      <c r="AK253" s="2" t="str">
        <f t="shared" si="53"/>
        <v>308</v>
      </c>
      <c r="AL253" s="4">
        <f t="shared" si="54"/>
        <v>1</v>
      </c>
      <c r="AM253" s="4">
        <f t="shared" si="59"/>
        <v>1</v>
      </c>
      <c r="AN253" s="4">
        <f t="shared" si="55"/>
        <v>21073.117722512005</v>
      </c>
      <c r="AO253" s="4">
        <f t="shared" si="56"/>
        <v>21073</v>
      </c>
      <c r="AP253" s="4">
        <f t="shared" si="46"/>
        <v>0</v>
      </c>
      <c r="AQ253" s="4">
        <v>21073</v>
      </c>
      <c r="AS253" s="74"/>
      <c r="AT253" s="74"/>
      <c r="AX253" s="5">
        <f t="shared" si="57"/>
        <v>0</v>
      </c>
      <c r="AZ253" s="5">
        <f t="shared" si="58"/>
        <v>0</v>
      </c>
      <c r="BB253" s="5"/>
    </row>
    <row r="254" spans="1:54" s="4" customFormat="1">
      <c r="A254" s="326" t="str">
        <f t="shared" si="47"/>
        <v>436</v>
      </c>
      <c r="B254" s="2">
        <v>436049314</v>
      </c>
      <c r="C254" s="9" t="s">
        <v>1312</v>
      </c>
      <c r="D254" s="14">
        <f>'fnd enro'!D254</f>
        <v>0</v>
      </c>
      <c r="E254" s="14">
        <f>'fnd enro'!E254</f>
        <v>0</v>
      </c>
      <c r="F254" s="14">
        <f>'fnd enro'!F254</f>
        <v>0</v>
      </c>
      <c r="G254" s="14">
        <f>'fnd enro'!G254</f>
        <v>0</v>
      </c>
      <c r="H254" s="14">
        <f>'fnd enro'!H254</f>
        <v>0</v>
      </c>
      <c r="I254" s="14">
        <f>'fnd enro'!I254</f>
        <v>1</v>
      </c>
      <c r="J254" s="14">
        <f>'fnd enro'!J254</f>
        <v>0</v>
      </c>
      <c r="K254" s="15">
        <f>'fnd enro'!K254</f>
        <v>3.9300000000000002E-2</v>
      </c>
      <c r="L254" s="14">
        <f>'fnd enro'!L254</f>
        <v>0</v>
      </c>
      <c r="M254" s="14">
        <f>'fnd enro'!M254</f>
        <v>0</v>
      </c>
      <c r="N254" s="14">
        <f>'fnd enro'!N254</f>
        <v>0</v>
      </c>
      <c r="O254" s="14">
        <f>'fnd enro'!O254</f>
        <v>0</v>
      </c>
      <c r="P254" s="14">
        <f>'fnd enro'!P254</f>
        <v>1</v>
      </c>
      <c r="Q254" s="14">
        <f>'fnd enro'!R254</f>
        <v>1</v>
      </c>
      <c r="R254" s="15">
        <f t="shared" si="48"/>
        <v>1.1120000000000001</v>
      </c>
      <c r="S254" s="14">
        <f>VALUE('fnd enro'!Q254)</f>
        <v>7</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721.76463125600003</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1315.85184</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9842.4710538080017</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1051.9352377120001</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389.84516460800006</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904.40686000000005</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665.60983999999996</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1527.74344</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1357.1537651280003</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2321.15533</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49"/>
        <v>20097.937162512004</v>
      </c>
      <c r="AH254" s="326">
        <f t="shared" si="50"/>
        <v>436049314</v>
      </c>
      <c r="AI254" s="4" t="str">
        <f t="shared" si="51"/>
        <v>436</v>
      </c>
      <c r="AJ254" s="2" t="str">
        <f t="shared" si="52"/>
        <v>049</v>
      </c>
      <c r="AK254" s="2" t="str">
        <f t="shared" si="53"/>
        <v>314</v>
      </c>
      <c r="AL254" s="4">
        <f t="shared" si="54"/>
        <v>1</v>
      </c>
      <c r="AM254" s="4">
        <f t="shared" si="59"/>
        <v>1</v>
      </c>
      <c r="AN254" s="4">
        <f t="shared" si="55"/>
        <v>20097.937162512004</v>
      </c>
      <c r="AO254" s="4">
        <f t="shared" si="56"/>
        <v>20098</v>
      </c>
      <c r="AP254" s="4">
        <f t="shared" si="46"/>
        <v>0</v>
      </c>
      <c r="AQ254" s="4">
        <v>20098</v>
      </c>
      <c r="AS254" s="74"/>
      <c r="AT254" s="74"/>
      <c r="AX254" s="5">
        <f t="shared" si="57"/>
        <v>0</v>
      </c>
      <c r="AZ254" s="5">
        <f t="shared" si="58"/>
        <v>0</v>
      </c>
      <c r="BB254" s="5"/>
    </row>
    <row r="255" spans="1:54" s="4" customFormat="1">
      <c r="A255" s="326" t="str">
        <f t="shared" si="47"/>
        <v>436</v>
      </c>
      <c r="B255" s="2">
        <v>436049347</v>
      </c>
      <c r="C255" s="9" t="s">
        <v>1312</v>
      </c>
      <c r="D255" s="14">
        <f>'fnd enro'!D255</f>
        <v>0</v>
      </c>
      <c r="E255" s="14">
        <f>'fnd enro'!E255</f>
        <v>0</v>
      </c>
      <c r="F255" s="14">
        <f>'fnd enro'!F255</f>
        <v>0</v>
      </c>
      <c r="G255" s="14">
        <f>'fnd enro'!G255</f>
        <v>0</v>
      </c>
      <c r="H255" s="14">
        <f>'fnd enro'!H255</f>
        <v>1</v>
      </c>
      <c r="I255" s="14">
        <f>'fnd enro'!I255</f>
        <v>0</v>
      </c>
      <c r="J255" s="14">
        <f>'fnd enro'!J255</f>
        <v>0</v>
      </c>
      <c r="K255" s="15">
        <f>'fnd enro'!K255</f>
        <v>3.9300000000000002E-2</v>
      </c>
      <c r="L255" s="14">
        <f>'fnd enro'!L255</f>
        <v>0</v>
      </c>
      <c r="M255" s="14">
        <f>'fnd enro'!M255</f>
        <v>0</v>
      </c>
      <c r="N255" s="14">
        <f>'fnd enro'!N255</f>
        <v>1</v>
      </c>
      <c r="O255" s="14">
        <f>'fnd enro'!O255</f>
        <v>0</v>
      </c>
      <c r="P255" s="14">
        <f>'fnd enro'!P255</f>
        <v>1</v>
      </c>
      <c r="Q255" s="14">
        <f>'fnd enro'!R255</f>
        <v>1</v>
      </c>
      <c r="R255" s="15">
        <f t="shared" si="48"/>
        <v>1.1120000000000001</v>
      </c>
      <c r="S255" s="14">
        <f>VALUE('fnd enro'!Q255)</f>
        <v>8</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859.90839125600007</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1577.44984</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10049.836813808</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1409.7768377119999</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475.88060460800006</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731.60685999999998</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729.16064000000006</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1242.69336</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1789.3436851280003</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2905.4753299999998</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49"/>
        <v>21771.132362511999</v>
      </c>
      <c r="AH255" s="326">
        <f t="shared" si="50"/>
        <v>436049347</v>
      </c>
      <c r="AI255" s="4" t="str">
        <f t="shared" si="51"/>
        <v>436</v>
      </c>
      <c r="AJ255" s="2" t="str">
        <f t="shared" si="52"/>
        <v>049</v>
      </c>
      <c r="AK255" s="2" t="str">
        <f t="shared" si="53"/>
        <v>347</v>
      </c>
      <c r="AL255" s="4">
        <f t="shared" si="54"/>
        <v>1</v>
      </c>
      <c r="AM255" s="4">
        <f t="shared" si="59"/>
        <v>1</v>
      </c>
      <c r="AN255" s="4">
        <f t="shared" si="55"/>
        <v>21771.132362511999</v>
      </c>
      <c r="AO255" s="4">
        <f t="shared" si="56"/>
        <v>21771</v>
      </c>
      <c r="AP255" s="4">
        <f t="shared" si="46"/>
        <v>0</v>
      </c>
      <c r="AQ255" s="4">
        <v>21771</v>
      </c>
      <c r="AS255" s="74"/>
      <c r="AT255" s="74"/>
      <c r="AX255" s="5">
        <f t="shared" si="57"/>
        <v>0</v>
      </c>
      <c r="AZ255" s="5">
        <f t="shared" si="58"/>
        <v>0</v>
      </c>
      <c r="BB255" s="5"/>
    </row>
    <row r="256" spans="1:54" s="4" customFormat="1">
      <c r="A256" s="326" t="str">
        <f t="shared" si="47"/>
        <v>436</v>
      </c>
      <c r="B256" s="2">
        <v>436049616</v>
      </c>
      <c r="C256" s="9" t="s">
        <v>1312</v>
      </c>
      <c r="D256" s="14">
        <f>'fnd enro'!D256</f>
        <v>0</v>
      </c>
      <c r="E256" s="14">
        <f>'fnd enro'!E256</f>
        <v>0</v>
      </c>
      <c r="F256" s="14">
        <f>'fnd enro'!F256</f>
        <v>0</v>
      </c>
      <c r="G256" s="14">
        <f>'fnd enro'!G256</f>
        <v>0</v>
      </c>
      <c r="H256" s="14">
        <f>'fnd enro'!H256</f>
        <v>1</v>
      </c>
      <c r="I256" s="14">
        <f>'fnd enro'!I256</f>
        <v>0</v>
      </c>
      <c r="J256" s="14">
        <f>'fnd enro'!J256</f>
        <v>0</v>
      </c>
      <c r="K256" s="15">
        <f>'fnd enro'!K256</f>
        <v>3.9300000000000002E-2</v>
      </c>
      <c r="L256" s="14">
        <f>'fnd enro'!L256</f>
        <v>0</v>
      </c>
      <c r="M256" s="14">
        <f>'fnd enro'!M256</f>
        <v>0</v>
      </c>
      <c r="N256" s="14">
        <f>'fnd enro'!N256</f>
        <v>1</v>
      </c>
      <c r="O256" s="14">
        <f>'fnd enro'!O256</f>
        <v>0</v>
      </c>
      <c r="P256" s="14">
        <f>'fnd enro'!P256</f>
        <v>1</v>
      </c>
      <c r="Q256" s="14">
        <f>'fnd enro'!R256</f>
        <v>1</v>
      </c>
      <c r="R256" s="15">
        <f t="shared" si="48"/>
        <v>1.1120000000000001</v>
      </c>
      <c r="S256" s="14">
        <f>VALUE('fnd enro'!Q256)</f>
        <v>7</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853.24751125600005</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1545.9135200000003</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9742.0018538080003</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1409.7768377119999</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460.94644460800004</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729.53686000000005</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716.69512000000009</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1177.93048</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1789.3436851280003</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2858.1453299999998</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49"/>
        <v>21283.537642511998</v>
      </c>
      <c r="AH256" s="326">
        <f t="shared" si="50"/>
        <v>436049616</v>
      </c>
      <c r="AI256" s="4" t="str">
        <f t="shared" si="51"/>
        <v>436</v>
      </c>
      <c r="AJ256" s="2" t="str">
        <f t="shared" si="52"/>
        <v>049</v>
      </c>
      <c r="AK256" s="2" t="str">
        <f t="shared" si="53"/>
        <v>616</v>
      </c>
      <c r="AL256" s="4">
        <f t="shared" si="54"/>
        <v>1</v>
      </c>
      <c r="AM256" s="4">
        <f t="shared" si="59"/>
        <v>1</v>
      </c>
      <c r="AN256" s="4">
        <f t="shared" si="55"/>
        <v>21283.537642511998</v>
      </c>
      <c r="AO256" s="4">
        <f t="shared" si="56"/>
        <v>21284</v>
      </c>
      <c r="AP256" s="4">
        <f t="shared" si="46"/>
        <v>0</v>
      </c>
      <c r="AQ256" s="4">
        <v>21284</v>
      </c>
      <c r="AS256" s="74"/>
      <c r="AT256" s="74"/>
      <c r="AX256" s="5">
        <f t="shared" si="57"/>
        <v>0</v>
      </c>
      <c r="AZ256" s="5">
        <f t="shared" si="58"/>
        <v>0</v>
      </c>
      <c r="BB256" s="5"/>
    </row>
    <row r="257" spans="1:54" s="4" customFormat="1">
      <c r="A257" s="326" t="str">
        <f t="shared" si="47"/>
        <v>437</v>
      </c>
      <c r="B257" s="2">
        <v>437035035</v>
      </c>
      <c r="C257" s="9" t="s">
        <v>1561</v>
      </c>
      <c r="D257" s="14">
        <f>'fnd enro'!D257</f>
        <v>0</v>
      </c>
      <c r="E257" s="14">
        <f>'fnd enro'!E257</f>
        <v>0</v>
      </c>
      <c r="F257" s="14">
        <f>'fnd enro'!F257</f>
        <v>0</v>
      </c>
      <c r="G257" s="14">
        <f>'fnd enro'!G257</f>
        <v>0</v>
      </c>
      <c r="H257" s="14">
        <f>'fnd enro'!H257</f>
        <v>0</v>
      </c>
      <c r="I257" s="14">
        <f>'fnd enro'!I257</f>
        <v>188</v>
      </c>
      <c r="J257" s="14">
        <f>'fnd enro'!J257</f>
        <v>0</v>
      </c>
      <c r="K257" s="15">
        <f>'fnd enro'!K257</f>
        <v>7.3883999999999999</v>
      </c>
      <c r="L257" s="14">
        <f>'fnd enro'!L257</f>
        <v>0</v>
      </c>
      <c r="M257" s="14">
        <f>'fnd enro'!M257</f>
        <v>0</v>
      </c>
      <c r="N257" s="14">
        <f>'fnd enro'!N257</f>
        <v>0</v>
      </c>
      <c r="O257" s="14">
        <f>'fnd enro'!O257</f>
        <v>39</v>
      </c>
      <c r="P257" s="14">
        <f>'fnd enro'!P257</f>
        <v>162</v>
      </c>
      <c r="Q257" s="14">
        <f>'fnd enro'!R257</f>
        <v>188</v>
      </c>
      <c r="R257" s="15">
        <f t="shared" si="48"/>
        <v>1.087</v>
      </c>
      <c r="S257" s="14">
        <f>VALUE('fnd enro'!Q257)</f>
        <v>11</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140557.50864502799</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263267.80203000002</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1992185.4129161036</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202723.43044765599</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80033.217061503994</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177012.95967999997</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131112.83125999998</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306839.77309999999</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265532.489974764</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469242.45204</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49"/>
        <v>4028507.8771550553</v>
      </c>
      <c r="AH257" s="326">
        <f t="shared" si="50"/>
        <v>437035035</v>
      </c>
      <c r="AI257" s="4" t="str">
        <f t="shared" si="51"/>
        <v>437</v>
      </c>
      <c r="AJ257" s="2" t="str">
        <f t="shared" si="52"/>
        <v>035</v>
      </c>
      <c r="AK257" s="2" t="str">
        <f t="shared" si="53"/>
        <v>035</v>
      </c>
      <c r="AL257" s="4">
        <f t="shared" si="54"/>
        <v>1</v>
      </c>
      <c r="AM257" s="4">
        <f t="shared" si="59"/>
        <v>188</v>
      </c>
      <c r="AN257" s="4">
        <f t="shared" si="55"/>
        <v>4028507.8771550553</v>
      </c>
      <c r="AO257" s="4">
        <f t="shared" si="56"/>
        <v>21428</v>
      </c>
      <c r="AP257" s="4">
        <f t="shared" si="46"/>
        <v>0</v>
      </c>
      <c r="AQ257" s="4">
        <v>21428</v>
      </c>
      <c r="AS257" s="74"/>
      <c r="AT257" s="74"/>
      <c r="AX257" s="5">
        <f t="shared" si="57"/>
        <v>0</v>
      </c>
      <c r="AZ257" s="5">
        <f t="shared" si="58"/>
        <v>0</v>
      </c>
      <c r="BB257" s="5"/>
    </row>
    <row r="258" spans="1:54" s="4" customFormat="1">
      <c r="A258" s="326" t="str">
        <f t="shared" si="47"/>
        <v>437</v>
      </c>
      <c r="B258" s="2">
        <v>437035044</v>
      </c>
      <c r="C258" s="9" t="s">
        <v>1561</v>
      </c>
      <c r="D258" s="14">
        <f>'fnd enro'!D258</f>
        <v>0</v>
      </c>
      <c r="E258" s="14">
        <f>'fnd enro'!E258</f>
        <v>0</v>
      </c>
      <c r="F258" s="14">
        <f>'fnd enro'!F258</f>
        <v>0</v>
      </c>
      <c r="G258" s="14">
        <f>'fnd enro'!G258</f>
        <v>0</v>
      </c>
      <c r="H258" s="14">
        <f>'fnd enro'!H258</f>
        <v>0</v>
      </c>
      <c r="I258" s="14">
        <f>'fnd enro'!I258</f>
        <v>1</v>
      </c>
      <c r="J258" s="14">
        <f>'fnd enro'!J258</f>
        <v>0</v>
      </c>
      <c r="K258" s="15">
        <f>'fnd enro'!K258</f>
        <v>3.9300000000000002E-2</v>
      </c>
      <c r="L258" s="14">
        <f>'fnd enro'!L258</f>
        <v>0</v>
      </c>
      <c r="M258" s="14">
        <f>'fnd enro'!M258</f>
        <v>0</v>
      </c>
      <c r="N258" s="14">
        <f>'fnd enro'!N258</f>
        <v>0</v>
      </c>
      <c r="O258" s="14">
        <f>'fnd enro'!O258</f>
        <v>0</v>
      </c>
      <c r="P258" s="14">
        <f>'fnd enro'!P258</f>
        <v>0</v>
      </c>
      <c r="Q258" s="14">
        <f>'fnd enro'!R258</f>
        <v>1</v>
      </c>
      <c r="R258" s="15">
        <f t="shared" si="48"/>
        <v>1.087</v>
      </c>
      <c r="S258" s="14">
        <f>VALUE('fnd enro'!Q258)</f>
        <v>11</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619.95839843099986</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880.79609999999991</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5662.9471979580003</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1028.2856145620001</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189.05124000800001</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877.32686000000001</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490.36743999999999</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660.52641999999992</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1326.6422146530001</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1698.5253299999999</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49"/>
        <v>13434.426815612</v>
      </c>
      <c r="AH258" s="326">
        <f t="shared" si="50"/>
        <v>437035044</v>
      </c>
      <c r="AI258" s="4" t="str">
        <f t="shared" si="51"/>
        <v>437</v>
      </c>
      <c r="AJ258" s="2" t="str">
        <f t="shared" si="52"/>
        <v>035</v>
      </c>
      <c r="AK258" s="2" t="str">
        <f t="shared" si="53"/>
        <v>044</v>
      </c>
      <c r="AL258" s="4">
        <f t="shared" si="54"/>
        <v>1</v>
      </c>
      <c r="AM258" s="4">
        <f t="shared" si="59"/>
        <v>1</v>
      </c>
      <c r="AN258" s="4">
        <f t="shared" si="55"/>
        <v>13434.426815612</v>
      </c>
      <c r="AO258" s="4">
        <f t="shared" si="56"/>
        <v>13434</v>
      </c>
      <c r="AP258" s="4">
        <f t="shared" si="46"/>
        <v>0</v>
      </c>
      <c r="AQ258" s="4">
        <v>13434</v>
      </c>
      <c r="AS258" s="74"/>
      <c r="AT258" s="74"/>
      <c r="AX258" s="5">
        <f t="shared" si="57"/>
        <v>0</v>
      </c>
      <c r="AZ258" s="5">
        <f t="shared" si="58"/>
        <v>0</v>
      </c>
      <c r="BB258" s="5"/>
    </row>
    <row r="259" spans="1:54" s="4" customFormat="1">
      <c r="A259" s="326" t="str">
        <f t="shared" si="47"/>
        <v>437</v>
      </c>
      <c r="B259" s="2">
        <v>437035088</v>
      </c>
      <c r="C259" s="9" t="s">
        <v>1561</v>
      </c>
      <c r="D259" s="14">
        <f>'fnd enro'!D259</f>
        <v>0</v>
      </c>
      <c r="E259" s="14">
        <f>'fnd enro'!E259</f>
        <v>0</v>
      </c>
      <c r="F259" s="14">
        <f>'fnd enro'!F259</f>
        <v>0</v>
      </c>
      <c r="G259" s="14">
        <f>'fnd enro'!G259</f>
        <v>0</v>
      </c>
      <c r="H259" s="14">
        <f>'fnd enro'!H259</f>
        <v>0</v>
      </c>
      <c r="I259" s="14">
        <f>'fnd enro'!I259</f>
        <v>1</v>
      </c>
      <c r="J259" s="14">
        <f>'fnd enro'!J259</f>
        <v>0</v>
      </c>
      <c r="K259" s="15">
        <f>'fnd enro'!K259</f>
        <v>3.9300000000000002E-2</v>
      </c>
      <c r="L259" s="14">
        <f>'fnd enro'!L259</f>
        <v>0</v>
      </c>
      <c r="M259" s="14">
        <f>'fnd enro'!M259</f>
        <v>0</v>
      </c>
      <c r="N259" s="14">
        <f>'fnd enro'!N259</f>
        <v>0</v>
      </c>
      <c r="O259" s="14">
        <f>'fnd enro'!O259</f>
        <v>0</v>
      </c>
      <c r="P259" s="14">
        <f>'fnd enro'!P259</f>
        <v>0</v>
      </c>
      <c r="Q259" s="14">
        <f>'fnd enro'!R259</f>
        <v>1</v>
      </c>
      <c r="R259" s="15">
        <f t="shared" si="48"/>
        <v>1.087</v>
      </c>
      <c r="S259" s="14">
        <f>VALUE('fnd enro'!Q259)</f>
        <v>4</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619.95839843099986</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880.79609999999991</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5662.9471979580003</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1028.2856145620001</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189.05124000800001</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877.32686000000001</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490.36743999999999</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660.52641999999992</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1326.6422146530001</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1698.5253299999999</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49"/>
        <v>13434.426815612</v>
      </c>
      <c r="AH259" s="326">
        <f t="shared" si="50"/>
        <v>437035088</v>
      </c>
      <c r="AI259" s="4" t="str">
        <f t="shared" si="51"/>
        <v>437</v>
      </c>
      <c r="AJ259" s="2" t="str">
        <f t="shared" si="52"/>
        <v>035</v>
      </c>
      <c r="AK259" s="2" t="str">
        <f t="shared" si="53"/>
        <v>088</v>
      </c>
      <c r="AL259" s="4">
        <f t="shared" si="54"/>
        <v>1</v>
      </c>
      <c r="AM259" s="4">
        <f t="shared" si="59"/>
        <v>1</v>
      </c>
      <c r="AN259" s="4">
        <f t="shared" si="55"/>
        <v>13434.426815612</v>
      </c>
      <c r="AO259" s="4">
        <f t="shared" si="56"/>
        <v>13434</v>
      </c>
      <c r="AP259" s="4">
        <f t="shared" si="46"/>
        <v>0</v>
      </c>
      <c r="AQ259" s="4">
        <v>13434</v>
      </c>
      <c r="AS259" s="74"/>
      <c r="AT259" s="74"/>
      <c r="AX259" s="5">
        <f t="shared" si="57"/>
        <v>0</v>
      </c>
      <c r="AZ259" s="5">
        <f t="shared" si="58"/>
        <v>0</v>
      </c>
      <c r="BB259" s="5"/>
    </row>
    <row r="260" spans="1:54" s="4" customFormat="1">
      <c r="A260" s="326" t="str">
        <f t="shared" si="47"/>
        <v>437</v>
      </c>
      <c r="B260" s="2">
        <v>437035093</v>
      </c>
      <c r="C260" s="9" t="s">
        <v>1561</v>
      </c>
      <c r="D260" s="14">
        <f>'fnd enro'!D260</f>
        <v>0</v>
      </c>
      <c r="E260" s="14">
        <f>'fnd enro'!E260</f>
        <v>0</v>
      </c>
      <c r="F260" s="14">
        <f>'fnd enro'!F260</f>
        <v>0</v>
      </c>
      <c r="G260" s="14">
        <f>'fnd enro'!G260</f>
        <v>0</v>
      </c>
      <c r="H260" s="14">
        <f>'fnd enro'!H260</f>
        <v>0</v>
      </c>
      <c r="I260" s="14">
        <f>'fnd enro'!I260</f>
        <v>1</v>
      </c>
      <c r="J260" s="14">
        <f>'fnd enro'!J260</f>
        <v>0</v>
      </c>
      <c r="K260" s="15">
        <f>'fnd enro'!K260</f>
        <v>3.9300000000000002E-2</v>
      </c>
      <c r="L260" s="14">
        <f>'fnd enro'!L260</f>
        <v>0</v>
      </c>
      <c r="M260" s="14">
        <f>'fnd enro'!M260</f>
        <v>0</v>
      </c>
      <c r="N260" s="14">
        <f>'fnd enro'!N260</f>
        <v>0</v>
      </c>
      <c r="O260" s="14">
        <f>'fnd enro'!O260</f>
        <v>0</v>
      </c>
      <c r="P260" s="14">
        <f>'fnd enro'!P260</f>
        <v>1</v>
      </c>
      <c r="Q260" s="14">
        <f>'fnd enro'!R260</f>
        <v>1</v>
      </c>
      <c r="R260" s="15">
        <f t="shared" si="48"/>
        <v>1.087</v>
      </c>
      <c r="S260" s="14">
        <f>VALUE('fnd enro'!Q260)</f>
        <v>11</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734.96299843099985</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1425.6874599999999</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10982.159957958</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1028.2856145620001</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447.105040008</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913.71686</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705.75648999999999</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1779.7668400000002</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1326.6422146530001</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2535.23533</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49"/>
        <v>21879.318805611998</v>
      </c>
      <c r="AH260" s="326">
        <f t="shared" si="50"/>
        <v>437035093</v>
      </c>
      <c r="AI260" s="4" t="str">
        <f t="shared" si="51"/>
        <v>437</v>
      </c>
      <c r="AJ260" s="2" t="str">
        <f t="shared" si="52"/>
        <v>035</v>
      </c>
      <c r="AK260" s="2" t="str">
        <f t="shared" si="53"/>
        <v>093</v>
      </c>
      <c r="AL260" s="4">
        <f t="shared" si="54"/>
        <v>1</v>
      </c>
      <c r="AM260" s="4">
        <f t="shared" si="59"/>
        <v>1</v>
      </c>
      <c r="AN260" s="4">
        <f t="shared" si="55"/>
        <v>21879.318805611998</v>
      </c>
      <c r="AO260" s="4">
        <f t="shared" si="56"/>
        <v>21879</v>
      </c>
      <c r="AP260" s="4">
        <f t="shared" si="46"/>
        <v>0</v>
      </c>
      <c r="AQ260" s="4">
        <v>21879</v>
      </c>
      <c r="AS260" s="74"/>
      <c r="AT260" s="74"/>
      <c r="AX260" s="5">
        <f t="shared" si="57"/>
        <v>0</v>
      </c>
      <c r="AZ260" s="5">
        <f t="shared" si="58"/>
        <v>0</v>
      </c>
      <c r="BB260" s="5"/>
    </row>
    <row r="261" spans="1:54" s="4" customFormat="1">
      <c r="A261" s="326" t="str">
        <f t="shared" si="47"/>
        <v>437</v>
      </c>
      <c r="B261" s="2">
        <v>437035100</v>
      </c>
      <c r="C261" s="9" t="s">
        <v>1561</v>
      </c>
      <c r="D261" s="14">
        <f>'fnd enro'!D261</f>
        <v>0</v>
      </c>
      <c r="E261" s="14">
        <f>'fnd enro'!E261</f>
        <v>0</v>
      </c>
      <c r="F261" s="14">
        <f>'fnd enro'!F261</f>
        <v>0</v>
      </c>
      <c r="G261" s="14">
        <f>'fnd enro'!G261</f>
        <v>0</v>
      </c>
      <c r="H261" s="14">
        <f>'fnd enro'!H261</f>
        <v>0</v>
      </c>
      <c r="I261" s="14">
        <f>'fnd enro'!I261</f>
        <v>1</v>
      </c>
      <c r="J261" s="14">
        <f>'fnd enro'!J261</f>
        <v>0</v>
      </c>
      <c r="K261" s="15">
        <f>'fnd enro'!K261</f>
        <v>3.9300000000000002E-2</v>
      </c>
      <c r="L261" s="14">
        <f>'fnd enro'!L261</f>
        <v>0</v>
      </c>
      <c r="M261" s="14">
        <f>'fnd enro'!M261</f>
        <v>0</v>
      </c>
      <c r="N261" s="14">
        <f>'fnd enro'!N261</f>
        <v>0</v>
      </c>
      <c r="O261" s="14">
        <f>'fnd enro'!O261</f>
        <v>0</v>
      </c>
      <c r="P261" s="14">
        <f>'fnd enro'!P261</f>
        <v>1</v>
      </c>
      <c r="Q261" s="14">
        <f>'fnd enro'!R261</f>
        <v>1</v>
      </c>
      <c r="R261" s="15">
        <f t="shared" si="48"/>
        <v>1.087</v>
      </c>
      <c r="S261" s="14">
        <f>VALUE('fnd enro'!Q261)</f>
        <v>10</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725.04955843099981</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1378.7508</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10523.935107957999</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1028.2856145620001</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424.875890008</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910.58686</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687.20140000000004</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1683.33907</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1326.6422146530001</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2463.1653299999998</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49"/>
        <v>21151.831845611996</v>
      </c>
      <c r="AH261" s="326">
        <f t="shared" si="50"/>
        <v>437035100</v>
      </c>
      <c r="AI261" s="4" t="str">
        <f t="shared" si="51"/>
        <v>437</v>
      </c>
      <c r="AJ261" s="2" t="str">
        <f t="shared" si="52"/>
        <v>035</v>
      </c>
      <c r="AK261" s="2" t="str">
        <f t="shared" si="53"/>
        <v>100</v>
      </c>
      <c r="AL261" s="4">
        <f t="shared" si="54"/>
        <v>1</v>
      </c>
      <c r="AM261" s="4">
        <f t="shared" si="59"/>
        <v>1</v>
      </c>
      <c r="AN261" s="4">
        <f t="shared" si="55"/>
        <v>21151.831845611996</v>
      </c>
      <c r="AO261" s="4">
        <f t="shared" si="56"/>
        <v>21152</v>
      </c>
      <c r="AP261" s="4">
        <f t="shared" si="46"/>
        <v>0</v>
      </c>
      <c r="AQ261" s="4">
        <v>21152</v>
      </c>
      <c r="AS261" s="74"/>
      <c r="AT261" s="74"/>
      <c r="AX261" s="5">
        <f t="shared" si="57"/>
        <v>0</v>
      </c>
      <c r="AZ261" s="5">
        <f t="shared" si="58"/>
        <v>0</v>
      </c>
      <c r="BB261" s="5"/>
    </row>
    <row r="262" spans="1:54" s="4" customFormat="1">
      <c r="A262" s="326" t="str">
        <f t="shared" si="47"/>
        <v>437</v>
      </c>
      <c r="B262" s="2">
        <v>437035176</v>
      </c>
      <c r="C262" s="9" t="s">
        <v>1561</v>
      </c>
      <c r="D262" s="14">
        <f>'fnd enro'!D262</f>
        <v>0</v>
      </c>
      <c r="E262" s="14">
        <f>'fnd enro'!E262</f>
        <v>0</v>
      </c>
      <c r="F262" s="14">
        <f>'fnd enro'!F262</f>
        <v>0</v>
      </c>
      <c r="G262" s="14">
        <f>'fnd enro'!G262</f>
        <v>0</v>
      </c>
      <c r="H262" s="14">
        <f>'fnd enro'!H262</f>
        <v>0</v>
      </c>
      <c r="I262" s="14">
        <f>'fnd enro'!I262</f>
        <v>1</v>
      </c>
      <c r="J262" s="14">
        <f>'fnd enro'!J262</f>
        <v>0</v>
      </c>
      <c r="K262" s="15">
        <f>'fnd enro'!K262</f>
        <v>3.9300000000000002E-2</v>
      </c>
      <c r="L262" s="14">
        <f>'fnd enro'!L262</f>
        <v>0</v>
      </c>
      <c r="M262" s="14">
        <f>'fnd enro'!M262</f>
        <v>0</v>
      </c>
      <c r="N262" s="14">
        <f>'fnd enro'!N262</f>
        <v>0</v>
      </c>
      <c r="O262" s="14">
        <f>'fnd enro'!O262</f>
        <v>0</v>
      </c>
      <c r="P262" s="14">
        <f>'fnd enro'!P262</f>
        <v>1</v>
      </c>
      <c r="Q262" s="14">
        <f>'fnd enro'!R262</f>
        <v>1</v>
      </c>
      <c r="R262" s="15">
        <f t="shared" si="48"/>
        <v>1.087</v>
      </c>
      <c r="S262" s="14">
        <f>VALUE('fnd enro'!Q262)</f>
        <v>8</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712.04903843099999</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1317.0961599999998</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9922.1066879579994</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1028.2856145620001</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395.67907000799994</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906.47685999999999</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662.83085999999992</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1556.7035700000001</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1326.6422146530001</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2368.48533</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49"/>
        <v>20196.355405612001</v>
      </c>
      <c r="AH262" s="326">
        <f t="shared" si="50"/>
        <v>437035176</v>
      </c>
      <c r="AI262" s="4" t="str">
        <f t="shared" si="51"/>
        <v>437</v>
      </c>
      <c r="AJ262" s="2" t="str">
        <f t="shared" si="52"/>
        <v>035</v>
      </c>
      <c r="AK262" s="2" t="str">
        <f t="shared" si="53"/>
        <v>176</v>
      </c>
      <c r="AL262" s="4">
        <f t="shared" si="54"/>
        <v>1</v>
      </c>
      <c r="AM262" s="4">
        <f t="shared" si="59"/>
        <v>1</v>
      </c>
      <c r="AN262" s="4">
        <f t="shared" si="55"/>
        <v>20196.355405612001</v>
      </c>
      <c r="AO262" s="4">
        <f t="shared" si="56"/>
        <v>20196</v>
      </c>
      <c r="AP262" s="4">
        <f t="shared" si="46"/>
        <v>0</v>
      </c>
      <c r="AQ262" s="4">
        <v>20196</v>
      </c>
      <c r="AS262" s="74"/>
      <c r="AT262" s="74"/>
      <c r="AX262" s="5">
        <f t="shared" si="57"/>
        <v>0</v>
      </c>
      <c r="AZ262" s="5">
        <f t="shared" si="58"/>
        <v>0</v>
      </c>
      <c r="BB262" s="5"/>
    </row>
    <row r="263" spans="1:54" s="4" customFormat="1">
      <c r="A263" s="326" t="str">
        <f t="shared" si="47"/>
        <v>437</v>
      </c>
      <c r="B263" s="2">
        <v>437035243</v>
      </c>
      <c r="C263" s="9" t="s">
        <v>1561</v>
      </c>
      <c r="D263" s="14">
        <f>'fnd enro'!D263</f>
        <v>0</v>
      </c>
      <c r="E263" s="14">
        <f>'fnd enro'!E263</f>
        <v>0</v>
      </c>
      <c r="F263" s="14">
        <f>'fnd enro'!F263</f>
        <v>0</v>
      </c>
      <c r="G263" s="14">
        <f>'fnd enro'!G263</f>
        <v>0</v>
      </c>
      <c r="H263" s="14">
        <f>'fnd enro'!H263</f>
        <v>0</v>
      </c>
      <c r="I263" s="14">
        <f>'fnd enro'!I263</f>
        <v>1</v>
      </c>
      <c r="J263" s="14">
        <f>'fnd enro'!J263</f>
        <v>0</v>
      </c>
      <c r="K263" s="15">
        <f>'fnd enro'!K263</f>
        <v>3.9300000000000002E-2</v>
      </c>
      <c r="L263" s="14">
        <f>'fnd enro'!L263</f>
        <v>0</v>
      </c>
      <c r="M263" s="14">
        <f>'fnd enro'!M263</f>
        <v>0</v>
      </c>
      <c r="N263" s="14">
        <f>'fnd enro'!N263</f>
        <v>0</v>
      </c>
      <c r="O263" s="14">
        <f>'fnd enro'!O263</f>
        <v>0</v>
      </c>
      <c r="P263" s="14">
        <f>'fnd enro'!P263</f>
        <v>1</v>
      </c>
      <c r="Q263" s="14">
        <f>'fnd enro'!R263</f>
        <v>1</v>
      </c>
      <c r="R263" s="15">
        <f t="shared" si="48"/>
        <v>1.087</v>
      </c>
      <c r="S263" s="14">
        <f>VALUE('fnd enro'!Q263)</f>
        <v>9</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718.54929843100001</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1347.9234799999999</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10223.020897958</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1028.2856145620001</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410.27748000800005</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908.51686000000007</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675.01612999999998</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1620.0321899999999</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1326.6422146530001</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2415.8253299999997</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49"/>
        <v>20674.089495611999</v>
      </c>
      <c r="AH263" s="326">
        <f t="shared" si="50"/>
        <v>437035243</v>
      </c>
      <c r="AI263" s="4" t="str">
        <f t="shared" si="51"/>
        <v>437</v>
      </c>
      <c r="AJ263" s="2" t="str">
        <f t="shared" si="52"/>
        <v>035</v>
      </c>
      <c r="AK263" s="2" t="str">
        <f t="shared" si="53"/>
        <v>243</v>
      </c>
      <c r="AL263" s="4">
        <f t="shared" si="54"/>
        <v>1</v>
      </c>
      <c r="AM263" s="4">
        <f t="shared" si="59"/>
        <v>1</v>
      </c>
      <c r="AN263" s="4">
        <f t="shared" si="55"/>
        <v>20674.089495611999</v>
      </c>
      <c r="AO263" s="4">
        <f t="shared" si="56"/>
        <v>20674</v>
      </c>
      <c r="AP263" s="4">
        <f t="shared" si="46"/>
        <v>0</v>
      </c>
      <c r="AQ263" s="4">
        <v>20674</v>
      </c>
      <c r="AS263" s="74"/>
      <c r="AT263" s="74"/>
      <c r="AX263" s="5">
        <f t="shared" si="57"/>
        <v>0</v>
      </c>
      <c r="AZ263" s="5">
        <f t="shared" si="58"/>
        <v>0</v>
      </c>
      <c r="BB263" s="5"/>
    </row>
    <row r="264" spans="1:54" s="4" customFormat="1">
      <c r="A264" s="326" t="str">
        <f t="shared" si="47"/>
        <v>437</v>
      </c>
      <c r="B264" s="2">
        <v>437035244</v>
      </c>
      <c r="C264" s="9" t="s">
        <v>1561</v>
      </c>
      <c r="D264" s="14">
        <f>'fnd enro'!D264</f>
        <v>0</v>
      </c>
      <c r="E264" s="14">
        <f>'fnd enro'!E264</f>
        <v>0</v>
      </c>
      <c r="F264" s="14">
        <f>'fnd enro'!F264</f>
        <v>0</v>
      </c>
      <c r="G264" s="14">
        <f>'fnd enro'!G264</f>
        <v>0</v>
      </c>
      <c r="H264" s="14">
        <f>'fnd enro'!H264</f>
        <v>0</v>
      </c>
      <c r="I264" s="14">
        <f>'fnd enro'!I264</f>
        <v>3</v>
      </c>
      <c r="J264" s="14">
        <f>'fnd enro'!J264</f>
        <v>0</v>
      </c>
      <c r="K264" s="15">
        <f>'fnd enro'!K264</f>
        <v>0.1179</v>
      </c>
      <c r="L264" s="14">
        <f>'fnd enro'!L264</f>
        <v>0</v>
      </c>
      <c r="M264" s="14">
        <f>'fnd enro'!M264</f>
        <v>0</v>
      </c>
      <c r="N264" s="14">
        <f>'fnd enro'!N264</f>
        <v>0</v>
      </c>
      <c r="O264" s="14">
        <f>'fnd enro'!O264</f>
        <v>0</v>
      </c>
      <c r="P264" s="14">
        <f>'fnd enro'!P264</f>
        <v>2</v>
      </c>
      <c r="Q264" s="14">
        <f>'fnd enro'!R264</f>
        <v>3</v>
      </c>
      <c r="R264" s="15">
        <f t="shared" si="48"/>
        <v>1.087</v>
      </c>
      <c r="S264" s="14">
        <f>VALUE('fnd enro'!Q264)</f>
        <v>10</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2070.0575152929996</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3638.2976999999992</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26710.817413874</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3084.856843686</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1038.803020024</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2698.5005799999999</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1864.7702400000001</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4027.2045600000001</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3979.9266439590001</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6624.85599</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49"/>
        <v>55738.090506836001</v>
      </c>
      <c r="AH264" s="326">
        <f t="shared" si="50"/>
        <v>437035244</v>
      </c>
      <c r="AI264" s="4" t="str">
        <f t="shared" si="51"/>
        <v>437</v>
      </c>
      <c r="AJ264" s="2" t="str">
        <f t="shared" si="52"/>
        <v>035</v>
      </c>
      <c r="AK264" s="2" t="str">
        <f t="shared" si="53"/>
        <v>244</v>
      </c>
      <c r="AL264" s="4">
        <f t="shared" si="54"/>
        <v>1</v>
      </c>
      <c r="AM264" s="4">
        <f t="shared" si="59"/>
        <v>3</v>
      </c>
      <c r="AN264" s="4">
        <f t="shared" si="55"/>
        <v>55738.090506836001</v>
      </c>
      <c r="AO264" s="4">
        <f t="shared" si="56"/>
        <v>18579</v>
      </c>
      <c r="AP264" s="4">
        <f t="shared" si="46"/>
        <v>0</v>
      </c>
      <c r="AQ264" s="4">
        <v>18579</v>
      </c>
      <c r="AS264" s="74"/>
      <c r="AT264" s="74"/>
      <c r="AX264" s="5">
        <f t="shared" si="57"/>
        <v>0</v>
      </c>
      <c r="AZ264" s="5">
        <f t="shared" si="58"/>
        <v>0</v>
      </c>
      <c r="BB264" s="5"/>
    </row>
    <row r="265" spans="1:54" s="4" customFormat="1">
      <c r="A265" s="326" t="str">
        <f t="shared" si="47"/>
        <v>437</v>
      </c>
      <c r="B265" s="2">
        <v>437035336</v>
      </c>
      <c r="C265" s="9" t="s">
        <v>1561</v>
      </c>
      <c r="D265" s="14">
        <f>'fnd enro'!D265</f>
        <v>0</v>
      </c>
      <c r="E265" s="14">
        <f>'fnd enro'!E265</f>
        <v>0</v>
      </c>
      <c r="F265" s="14">
        <f>'fnd enro'!F265</f>
        <v>0</v>
      </c>
      <c r="G265" s="14">
        <f>'fnd enro'!G265</f>
        <v>0</v>
      </c>
      <c r="H265" s="14">
        <f>'fnd enro'!H265</f>
        <v>0</v>
      </c>
      <c r="I265" s="14">
        <f>'fnd enro'!I265</f>
        <v>2</v>
      </c>
      <c r="J265" s="14">
        <f>'fnd enro'!J265</f>
        <v>0</v>
      </c>
      <c r="K265" s="15">
        <f>'fnd enro'!K265</f>
        <v>7.8600000000000003E-2</v>
      </c>
      <c r="L265" s="14">
        <f>'fnd enro'!L265</f>
        <v>0</v>
      </c>
      <c r="M265" s="14">
        <f>'fnd enro'!M265</f>
        <v>0</v>
      </c>
      <c r="N265" s="14">
        <f>'fnd enro'!N265</f>
        <v>0</v>
      </c>
      <c r="O265" s="14">
        <f>'fnd enro'!O265</f>
        <v>0</v>
      </c>
      <c r="P265" s="14">
        <f>'fnd enro'!P265</f>
        <v>1</v>
      </c>
      <c r="Q265" s="14">
        <f>'fnd enro'!R265</f>
        <v>2</v>
      </c>
      <c r="R265" s="15">
        <f t="shared" si="48"/>
        <v>1.087</v>
      </c>
      <c r="S265" s="14">
        <f>VALUE('fnd enro'!Q265)</f>
        <v>8</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1332.0074368619998</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2197.8922600000001</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15585.053885916001</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2056.5712291240002</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584.73031001599998</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1783.8037200000001</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1153.1983</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2217.2299899999998</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2653.2844293060002</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4067.0106599999999</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49"/>
        <v>33630.782221223999</v>
      </c>
      <c r="AH265" s="326">
        <f t="shared" si="50"/>
        <v>437035336</v>
      </c>
      <c r="AI265" s="4" t="str">
        <f t="shared" si="51"/>
        <v>437</v>
      </c>
      <c r="AJ265" s="2" t="str">
        <f t="shared" si="52"/>
        <v>035</v>
      </c>
      <c r="AK265" s="2" t="str">
        <f t="shared" si="53"/>
        <v>336</v>
      </c>
      <c r="AL265" s="4">
        <f t="shared" si="54"/>
        <v>1</v>
      </c>
      <c r="AM265" s="4">
        <f t="shared" si="59"/>
        <v>2</v>
      </c>
      <c r="AN265" s="4">
        <f t="shared" si="55"/>
        <v>33630.782221223999</v>
      </c>
      <c r="AO265" s="4">
        <f t="shared" si="56"/>
        <v>16815</v>
      </c>
      <c r="AP265" s="4">
        <f t="shared" si="46"/>
        <v>0</v>
      </c>
      <c r="AQ265" s="4">
        <v>16815</v>
      </c>
      <c r="AS265" s="74"/>
      <c r="AT265" s="74"/>
      <c r="AX265" s="5">
        <f t="shared" si="57"/>
        <v>0</v>
      </c>
      <c r="AZ265" s="5">
        <f t="shared" si="58"/>
        <v>0</v>
      </c>
      <c r="BB265" s="5"/>
    </row>
    <row r="266" spans="1:54" s="4" customFormat="1">
      <c r="A266" s="326" t="str">
        <f t="shared" si="47"/>
        <v>438</v>
      </c>
      <c r="B266" s="2">
        <v>438035035</v>
      </c>
      <c r="C266" s="9" t="s">
        <v>1296</v>
      </c>
      <c r="D266" s="14">
        <f>'fnd enro'!D266</f>
        <v>20</v>
      </c>
      <c r="E266" s="14">
        <f>'fnd enro'!E266</f>
        <v>0</v>
      </c>
      <c r="F266" s="14">
        <f>'fnd enro'!F266</f>
        <v>23</v>
      </c>
      <c r="G266" s="14">
        <f>'fnd enro'!G266</f>
        <v>100</v>
      </c>
      <c r="H266" s="14">
        <f>'fnd enro'!H266</f>
        <v>60</v>
      </c>
      <c r="I266" s="14">
        <f>'fnd enro'!I266</f>
        <v>116</v>
      </c>
      <c r="J266" s="14">
        <f>'fnd enro'!J266</f>
        <v>0</v>
      </c>
      <c r="K266" s="15">
        <f>'fnd enro'!K266</f>
        <v>11.7507</v>
      </c>
      <c r="L266" s="14">
        <f>'fnd enro'!L266</f>
        <v>0</v>
      </c>
      <c r="M266" s="14">
        <f>'fnd enro'!M266</f>
        <v>28</v>
      </c>
      <c r="N266" s="14">
        <f>'fnd enro'!N266</f>
        <v>7</v>
      </c>
      <c r="O266" s="14">
        <f>'fnd enro'!O266</f>
        <v>7</v>
      </c>
      <c r="P266" s="14">
        <f>'fnd enro'!P266</f>
        <v>269</v>
      </c>
      <c r="Q266" s="14">
        <f>'fnd enro'!R266</f>
        <v>309</v>
      </c>
      <c r="R266" s="15">
        <f t="shared" si="48"/>
        <v>1.087</v>
      </c>
      <c r="S266" s="14">
        <f>VALUE('fnd enro'!Q266)</f>
        <v>11</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226426.225150869</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427920.74658000004</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2982280.7833794411</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385545.44606403797</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129472.89068239201</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224473.36113999999</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200118.49354999998</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417588.48548000003</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418773.939071247</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785150.80366999994</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49"/>
        <v>6197751.1747679878</v>
      </c>
      <c r="AH266" s="326">
        <f t="shared" si="50"/>
        <v>438035035</v>
      </c>
      <c r="AI266" s="4" t="str">
        <f t="shared" si="51"/>
        <v>438</v>
      </c>
      <c r="AJ266" s="2" t="str">
        <f t="shared" si="52"/>
        <v>035</v>
      </c>
      <c r="AK266" s="2" t="str">
        <f t="shared" si="53"/>
        <v>035</v>
      </c>
      <c r="AL266" s="4">
        <f t="shared" si="54"/>
        <v>1</v>
      </c>
      <c r="AM266" s="4">
        <f t="shared" si="59"/>
        <v>309</v>
      </c>
      <c r="AN266" s="4">
        <f t="shared" si="55"/>
        <v>6197751.1747679878</v>
      </c>
      <c r="AO266" s="4">
        <f t="shared" si="56"/>
        <v>20057</v>
      </c>
      <c r="AP266" s="4">
        <f t="shared" ref="AP266:AP329" si="60">AO266-AQ266</f>
        <v>0</v>
      </c>
      <c r="AQ266" s="4">
        <v>20057</v>
      </c>
      <c r="AS266" s="74"/>
      <c r="AT266" s="74"/>
      <c r="AX266" s="5">
        <f t="shared" si="57"/>
        <v>0</v>
      </c>
      <c r="AZ266" s="5">
        <f t="shared" si="58"/>
        <v>0</v>
      </c>
      <c r="BB266" s="5"/>
    </row>
    <row r="267" spans="1:54" s="4" customFormat="1">
      <c r="A267" s="326" t="str">
        <f t="shared" ref="A267:A330" si="61">LEFT(B267,3)</f>
        <v>438</v>
      </c>
      <c r="B267" s="2">
        <v>438035044</v>
      </c>
      <c r="C267" s="9" t="s">
        <v>1296</v>
      </c>
      <c r="D267" s="14">
        <f>'fnd enro'!D267</f>
        <v>0</v>
      </c>
      <c r="E267" s="14">
        <f>'fnd enro'!E267</f>
        <v>0</v>
      </c>
      <c r="F267" s="14">
        <f>'fnd enro'!F267</f>
        <v>0</v>
      </c>
      <c r="G267" s="14">
        <f>'fnd enro'!G267</f>
        <v>3</v>
      </c>
      <c r="H267" s="14">
        <f>'fnd enro'!H267</f>
        <v>1</v>
      </c>
      <c r="I267" s="14">
        <f>'fnd enro'!I267</f>
        <v>2</v>
      </c>
      <c r="J267" s="14">
        <f>'fnd enro'!J267</f>
        <v>0</v>
      </c>
      <c r="K267" s="15">
        <f>'fnd enro'!K267</f>
        <v>0.23580000000000001</v>
      </c>
      <c r="L267" s="14">
        <f>'fnd enro'!L267</f>
        <v>0</v>
      </c>
      <c r="M267" s="14">
        <f>'fnd enro'!M267</f>
        <v>0</v>
      </c>
      <c r="N267" s="14">
        <f>'fnd enro'!N267</f>
        <v>0</v>
      </c>
      <c r="O267" s="14">
        <f>'fnd enro'!O267</f>
        <v>1</v>
      </c>
      <c r="P267" s="14">
        <f>'fnd enro'!P267</f>
        <v>6</v>
      </c>
      <c r="Q267" s="14">
        <f>'fnd enro'!R267</f>
        <v>6</v>
      </c>
      <c r="R267" s="15">
        <f t="shared" ref="R267:R330" si="62">VLOOKUP(B267,charterinfo_b,6)</f>
        <v>1.087</v>
      </c>
      <c r="S267" s="14">
        <f>VALUE('fnd enro'!Q267)</f>
        <v>11</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4547.5878505859991</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8795.2974499999982</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62345.198277747993</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7781.0716173720011</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2732.2844000480004</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4350.1711599999999</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4054.7926199999997</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8883.4640200000013</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8238.0491979180006</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16026.261980000001</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63">SUM(U267:AE267)</f>
        <v>127754.17857367198</v>
      </c>
      <c r="AH267" s="326">
        <f t="shared" ref="AH267:AH330" si="64">B267</f>
        <v>438035044</v>
      </c>
      <c r="AI267" s="4" t="str">
        <f t="shared" ref="AI267:AI330" si="65">IF($B267&lt;499999999,MID($B267,1,3),MID($B267,1,4))</f>
        <v>438</v>
      </c>
      <c r="AJ267" s="2" t="str">
        <f t="shared" ref="AJ267:AJ330" si="66">IF($B267&lt;499999999,MID($B267,4,3),MID($B267,5,3))</f>
        <v>035</v>
      </c>
      <c r="AK267" s="2" t="str">
        <f t="shared" ref="AK267:AK330" si="67">IF($B267&lt;499999999,MID($B267,7,3),MID($B267,8,3))</f>
        <v>044</v>
      </c>
      <c r="AL267" s="4">
        <f t="shared" ref="AL267:AL330" si="68">IF(VLOOKUP(VALUE(IF(AH267&lt;499999999,MID(AH267,4,3),MID(AH267,5,3))),distinfo,4)=R267,1,0)</f>
        <v>1</v>
      </c>
      <c r="AM267" s="4">
        <f t="shared" si="59"/>
        <v>6</v>
      </c>
      <c r="AN267" s="4">
        <f t="shared" ref="AN267:AN330" si="69">AF267</f>
        <v>127754.17857367198</v>
      </c>
      <c r="AO267" s="4">
        <f t="shared" ref="AO267:AO330" si="70">IF(OR(AF267=0,AM267=0),0,ROUND(AN267/AM267,0))</f>
        <v>21292</v>
      </c>
      <c r="AP267" s="4">
        <f t="shared" si="60"/>
        <v>0</v>
      </c>
      <c r="AQ267" s="4">
        <v>21292</v>
      </c>
      <c r="AS267" s="74"/>
      <c r="AT267" s="74"/>
      <c r="AX267" s="5">
        <f t="shared" ref="AX267:AX330" si="71">AY267-AW267</f>
        <v>0</v>
      </c>
      <c r="AZ267" s="5">
        <f t="shared" ref="AZ267:AZ330" si="72">BA267-AY267</f>
        <v>0</v>
      </c>
      <c r="BB267" s="5"/>
    </row>
    <row r="268" spans="1:54" s="4" customFormat="1">
      <c r="A268" s="326" t="str">
        <f t="shared" si="61"/>
        <v>438</v>
      </c>
      <c r="B268" s="2">
        <v>438035220</v>
      </c>
      <c r="C268" s="9" t="s">
        <v>1296</v>
      </c>
      <c r="D268" s="14">
        <f>'fnd enro'!D268</f>
        <v>0</v>
      </c>
      <c r="E268" s="14">
        <f>'fnd enro'!E268</f>
        <v>0</v>
      </c>
      <c r="F268" s="14">
        <f>'fnd enro'!F268</f>
        <v>0</v>
      </c>
      <c r="G268" s="14">
        <f>'fnd enro'!G268</f>
        <v>0</v>
      </c>
      <c r="H268" s="14">
        <f>'fnd enro'!H268</f>
        <v>0</v>
      </c>
      <c r="I268" s="14">
        <f>'fnd enro'!I268</f>
        <v>1</v>
      </c>
      <c r="J268" s="14">
        <f>'fnd enro'!J268</f>
        <v>0</v>
      </c>
      <c r="K268" s="15">
        <f>'fnd enro'!K268</f>
        <v>3.9300000000000002E-2</v>
      </c>
      <c r="L268" s="14">
        <f>'fnd enro'!L268</f>
        <v>0</v>
      </c>
      <c r="M268" s="14">
        <f>'fnd enro'!M268</f>
        <v>0</v>
      </c>
      <c r="N268" s="14">
        <f>'fnd enro'!N268</f>
        <v>0</v>
      </c>
      <c r="O268" s="14">
        <f>'fnd enro'!O268</f>
        <v>0</v>
      </c>
      <c r="P268" s="14">
        <f>'fnd enro'!P268</f>
        <v>1</v>
      </c>
      <c r="Q268" s="14">
        <f>'fnd enro'!R268</f>
        <v>1</v>
      </c>
      <c r="R268" s="15">
        <f t="shared" si="62"/>
        <v>1.087</v>
      </c>
      <c r="S268" s="14">
        <f>VALUE('fnd enro'!Q268)</f>
        <v>8</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712.04903843099999</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1317.0961599999998</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9922.1066879579994</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1028.2856145620001</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395.67907000799994</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906.47685999999999</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662.83085999999992</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1556.7035700000001</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1326.6422146530001</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2368.48533</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63"/>
        <v>20196.355405612001</v>
      </c>
      <c r="AH268" s="326">
        <f t="shared" si="64"/>
        <v>438035220</v>
      </c>
      <c r="AI268" s="4" t="str">
        <f t="shared" si="65"/>
        <v>438</v>
      </c>
      <c r="AJ268" s="2" t="str">
        <f t="shared" si="66"/>
        <v>035</v>
      </c>
      <c r="AK268" s="2" t="str">
        <f t="shared" si="67"/>
        <v>220</v>
      </c>
      <c r="AL268" s="4">
        <f t="shared" si="68"/>
        <v>1</v>
      </c>
      <c r="AM268" s="4">
        <f t="shared" si="59"/>
        <v>1</v>
      </c>
      <c r="AN268" s="4">
        <f t="shared" si="69"/>
        <v>20196.355405612001</v>
      </c>
      <c r="AO268" s="4">
        <f t="shared" si="70"/>
        <v>20196</v>
      </c>
      <c r="AP268" s="4">
        <f t="shared" si="60"/>
        <v>0</v>
      </c>
      <c r="AQ268" s="4">
        <v>20196</v>
      </c>
      <c r="AS268" s="74"/>
      <c r="AT268" s="74"/>
      <c r="AX268" s="5">
        <f t="shared" si="71"/>
        <v>0</v>
      </c>
      <c r="AZ268" s="5">
        <f t="shared" si="72"/>
        <v>0</v>
      </c>
      <c r="BB268" s="5"/>
    </row>
    <row r="269" spans="1:54" s="4" customFormat="1">
      <c r="A269" s="326" t="str">
        <f t="shared" si="61"/>
        <v>438</v>
      </c>
      <c r="B269" s="2">
        <v>438035243</v>
      </c>
      <c r="C269" s="9" t="s">
        <v>1296</v>
      </c>
      <c r="D269" s="14">
        <f>'fnd enro'!D269</f>
        <v>1</v>
      </c>
      <c r="E269" s="14">
        <f>'fnd enro'!E269</f>
        <v>0</v>
      </c>
      <c r="F269" s="14">
        <f>'fnd enro'!F269</f>
        <v>0</v>
      </c>
      <c r="G269" s="14">
        <f>'fnd enro'!G269</f>
        <v>2</v>
      </c>
      <c r="H269" s="14">
        <f>'fnd enro'!H269</f>
        <v>0</v>
      </c>
      <c r="I269" s="14">
        <f>'fnd enro'!I269</f>
        <v>0</v>
      </c>
      <c r="J269" s="14">
        <f>'fnd enro'!J269</f>
        <v>0</v>
      </c>
      <c r="K269" s="15">
        <f>'fnd enro'!K269</f>
        <v>7.8600000000000003E-2</v>
      </c>
      <c r="L269" s="14">
        <f>'fnd enro'!L269</f>
        <v>0</v>
      </c>
      <c r="M269" s="14">
        <f>'fnd enro'!M269</f>
        <v>0</v>
      </c>
      <c r="N269" s="14">
        <f>'fnd enro'!N269</f>
        <v>0</v>
      </c>
      <c r="O269" s="14">
        <f>'fnd enro'!O269</f>
        <v>0</v>
      </c>
      <c r="P269" s="14">
        <f>'fnd enro'!P269</f>
        <v>0</v>
      </c>
      <c r="Q269" s="14">
        <f>'fnd enro'!R269</f>
        <v>3</v>
      </c>
      <c r="R269" s="15">
        <f t="shared" si="62"/>
        <v>1.087</v>
      </c>
      <c r="S269" s="14">
        <f>VALUE('fnd enro'!Q269)</f>
        <v>9</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1483.7635068619998</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2201.9793799999998</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10969.586665916</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3404.6577591239998</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441.63763001599995</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1378.22372</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1028.7041899999999</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409.14679999999998</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3099.2479193059999</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4376.6106600000003</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63"/>
        <v>28793.558231223993</v>
      </c>
      <c r="AH269" s="326">
        <f t="shared" si="64"/>
        <v>438035243</v>
      </c>
      <c r="AI269" s="4" t="str">
        <f t="shared" si="65"/>
        <v>438</v>
      </c>
      <c r="AJ269" s="2" t="str">
        <f t="shared" si="66"/>
        <v>035</v>
      </c>
      <c r="AK269" s="2" t="str">
        <f t="shared" si="67"/>
        <v>243</v>
      </c>
      <c r="AL269" s="4">
        <f t="shared" si="68"/>
        <v>1</v>
      </c>
      <c r="AM269" s="4">
        <f t="shared" si="59"/>
        <v>3</v>
      </c>
      <c r="AN269" s="4">
        <f t="shared" si="69"/>
        <v>28793.558231223993</v>
      </c>
      <c r="AO269" s="4">
        <f t="shared" si="70"/>
        <v>9598</v>
      </c>
      <c r="AP269" s="4">
        <f t="shared" si="60"/>
        <v>0</v>
      </c>
      <c r="AQ269" s="4">
        <v>9598</v>
      </c>
      <c r="AS269" s="74"/>
      <c r="AT269" s="74"/>
      <c r="AX269" s="5">
        <f t="shared" si="71"/>
        <v>0</v>
      </c>
      <c r="AZ269" s="5">
        <f t="shared" si="72"/>
        <v>0</v>
      </c>
      <c r="BB269" s="5"/>
    </row>
    <row r="270" spans="1:54" s="4" customFormat="1">
      <c r="A270" s="326" t="str">
        <f t="shared" si="61"/>
        <v>438</v>
      </c>
      <c r="B270" s="2">
        <v>438035244</v>
      </c>
      <c r="C270" s="9" t="s">
        <v>1296</v>
      </c>
      <c r="D270" s="14">
        <f>'fnd enro'!D270</f>
        <v>0</v>
      </c>
      <c r="E270" s="14">
        <f>'fnd enro'!E270</f>
        <v>0</v>
      </c>
      <c r="F270" s="14">
        <f>'fnd enro'!F270</f>
        <v>0</v>
      </c>
      <c r="G270" s="14">
        <f>'fnd enro'!G270</f>
        <v>1</v>
      </c>
      <c r="H270" s="14">
        <f>'fnd enro'!H270</f>
        <v>1</v>
      </c>
      <c r="I270" s="14">
        <f>'fnd enro'!I270</f>
        <v>3</v>
      </c>
      <c r="J270" s="14">
        <f>'fnd enro'!J270</f>
        <v>0</v>
      </c>
      <c r="K270" s="15">
        <f>'fnd enro'!K270</f>
        <v>0.19650000000000001</v>
      </c>
      <c r="L270" s="14">
        <f>'fnd enro'!L270</f>
        <v>0</v>
      </c>
      <c r="M270" s="14">
        <f>'fnd enro'!M270</f>
        <v>0</v>
      </c>
      <c r="N270" s="14">
        <f>'fnd enro'!N270</f>
        <v>1</v>
      </c>
      <c r="O270" s="14">
        <f>'fnd enro'!O270</f>
        <v>0</v>
      </c>
      <c r="P270" s="14">
        <f>'fnd enro'!P270</f>
        <v>4</v>
      </c>
      <c r="Q270" s="14">
        <f>'fnd enro'!R270</f>
        <v>5</v>
      </c>
      <c r="R270" s="15">
        <f t="shared" si="62"/>
        <v>1.087</v>
      </c>
      <c r="S270" s="14">
        <f>VALUE('fnd enro'!Q270)</f>
        <v>10</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3648.6835121549998</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6620.6887299999989</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46472.647059789997</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5906.3173628100003</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1949.8942100399997</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4022.1542999999997</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3210.2262300000002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6566.7626600000003</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6998.2908932649998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12172.506649999999</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63"/>
        <v>97568.171608060002</v>
      </c>
      <c r="AH270" s="326">
        <f t="shared" si="64"/>
        <v>438035244</v>
      </c>
      <c r="AI270" s="4" t="str">
        <f t="shared" si="65"/>
        <v>438</v>
      </c>
      <c r="AJ270" s="2" t="str">
        <f t="shared" si="66"/>
        <v>035</v>
      </c>
      <c r="AK270" s="2" t="str">
        <f t="shared" si="67"/>
        <v>244</v>
      </c>
      <c r="AL270" s="4">
        <f t="shared" si="68"/>
        <v>1</v>
      </c>
      <c r="AM270" s="4">
        <f t="shared" si="59"/>
        <v>5</v>
      </c>
      <c r="AN270" s="4">
        <f t="shared" si="69"/>
        <v>97568.171608060002</v>
      </c>
      <c r="AO270" s="4">
        <f t="shared" si="70"/>
        <v>19514</v>
      </c>
      <c r="AP270" s="4">
        <f t="shared" si="60"/>
        <v>0</v>
      </c>
      <c r="AQ270" s="4">
        <v>19514</v>
      </c>
      <c r="AS270" s="74"/>
      <c r="AT270" s="74"/>
      <c r="AX270" s="5">
        <f t="shared" si="71"/>
        <v>0</v>
      </c>
      <c r="AZ270" s="5">
        <f t="shared" si="72"/>
        <v>0</v>
      </c>
      <c r="BB270" s="5"/>
    </row>
    <row r="271" spans="1:54" s="4" customFormat="1">
      <c r="A271" s="326" t="str">
        <f t="shared" si="61"/>
        <v>438</v>
      </c>
      <c r="B271" s="2">
        <v>438035293</v>
      </c>
      <c r="C271" s="9" t="s">
        <v>1296</v>
      </c>
      <c r="D271" s="14">
        <f>'fnd enro'!D271</f>
        <v>0</v>
      </c>
      <c r="E271" s="14">
        <f>'fnd enro'!E271</f>
        <v>0</v>
      </c>
      <c r="F271" s="14">
        <f>'fnd enro'!F271</f>
        <v>0</v>
      </c>
      <c r="G271" s="14">
        <f>'fnd enro'!G271</f>
        <v>0</v>
      </c>
      <c r="H271" s="14">
        <f>'fnd enro'!H271</f>
        <v>0</v>
      </c>
      <c r="I271" s="14">
        <f>'fnd enro'!I271</f>
        <v>1</v>
      </c>
      <c r="J271" s="14">
        <f>'fnd enro'!J271</f>
        <v>0</v>
      </c>
      <c r="K271" s="15">
        <f>'fnd enro'!K271</f>
        <v>3.9300000000000002E-2</v>
      </c>
      <c r="L271" s="14">
        <f>'fnd enro'!L271</f>
        <v>0</v>
      </c>
      <c r="M271" s="14">
        <f>'fnd enro'!M271</f>
        <v>0</v>
      </c>
      <c r="N271" s="14">
        <f>'fnd enro'!N271</f>
        <v>0</v>
      </c>
      <c r="O271" s="14">
        <f>'fnd enro'!O271</f>
        <v>0</v>
      </c>
      <c r="P271" s="14">
        <f>'fnd enro'!P271</f>
        <v>1</v>
      </c>
      <c r="Q271" s="14">
        <f>'fnd enro'!R271</f>
        <v>1</v>
      </c>
      <c r="R271" s="15">
        <f t="shared" si="62"/>
        <v>1.087</v>
      </c>
      <c r="S271" s="14">
        <f>VALUE('fnd enro'!Q271)</f>
        <v>10</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725.04955843099981</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1378.7508</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10523.935107957999</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1028.2856145620001</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424.875890008</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910.58686</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687.20140000000004</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1683.33907</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1326.6422146530001</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2463.1653299999998</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63"/>
        <v>21151.831845611996</v>
      </c>
      <c r="AH271" s="326">
        <f t="shared" si="64"/>
        <v>438035293</v>
      </c>
      <c r="AI271" s="4" t="str">
        <f t="shared" si="65"/>
        <v>438</v>
      </c>
      <c r="AJ271" s="2" t="str">
        <f t="shared" si="66"/>
        <v>035</v>
      </c>
      <c r="AK271" s="2" t="str">
        <f t="shared" si="67"/>
        <v>293</v>
      </c>
      <c r="AL271" s="4">
        <f t="shared" si="68"/>
        <v>1</v>
      </c>
      <c r="AM271" s="4">
        <f t="shared" si="59"/>
        <v>1</v>
      </c>
      <c r="AN271" s="4">
        <f t="shared" si="69"/>
        <v>21151.831845611996</v>
      </c>
      <c r="AO271" s="4">
        <f t="shared" si="70"/>
        <v>21152</v>
      </c>
      <c r="AP271" s="4">
        <f t="shared" si="60"/>
        <v>0</v>
      </c>
      <c r="AQ271" s="4">
        <v>21152</v>
      </c>
      <c r="AS271" s="74"/>
      <c r="AT271" s="74"/>
      <c r="AX271" s="5">
        <f t="shared" si="71"/>
        <v>0</v>
      </c>
      <c r="AZ271" s="5">
        <f t="shared" si="72"/>
        <v>0</v>
      </c>
      <c r="BB271" s="5"/>
    </row>
    <row r="272" spans="1:54" s="4" customFormat="1">
      <c r="A272" s="326" t="str">
        <f t="shared" si="61"/>
        <v>438</v>
      </c>
      <c r="B272" s="2">
        <v>438035780</v>
      </c>
      <c r="C272" s="9" t="s">
        <v>1296</v>
      </c>
      <c r="D272" s="14">
        <f>'fnd enro'!D272</f>
        <v>0</v>
      </c>
      <c r="E272" s="14">
        <f>'fnd enro'!E272</f>
        <v>0</v>
      </c>
      <c r="F272" s="14">
        <f>'fnd enro'!F272</f>
        <v>0</v>
      </c>
      <c r="G272" s="14">
        <f>'fnd enro'!G272</f>
        <v>0</v>
      </c>
      <c r="H272" s="14">
        <f>'fnd enro'!H272</f>
        <v>0</v>
      </c>
      <c r="I272" s="14">
        <f>'fnd enro'!I272</f>
        <v>1</v>
      </c>
      <c r="J272" s="14">
        <f>'fnd enro'!J272</f>
        <v>0</v>
      </c>
      <c r="K272" s="15">
        <f>'fnd enro'!K272</f>
        <v>3.9300000000000002E-2</v>
      </c>
      <c r="L272" s="14">
        <f>'fnd enro'!L272</f>
        <v>0</v>
      </c>
      <c r="M272" s="14">
        <f>'fnd enro'!M272</f>
        <v>0</v>
      </c>
      <c r="N272" s="14">
        <f>'fnd enro'!N272</f>
        <v>0</v>
      </c>
      <c r="O272" s="14">
        <f>'fnd enro'!O272</f>
        <v>0</v>
      </c>
      <c r="P272" s="14">
        <f>'fnd enro'!P272</f>
        <v>0</v>
      </c>
      <c r="Q272" s="14">
        <f>'fnd enro'!R272</f>
        <v>1</v>
      </c>
      <c r="R272" s="15">
        <f t="shared" si="62"/>
        <v>1.087</v>
      </c>
      <c r="S272" s="14">
        <f>VALUE('fnd enro'!Q272)</f>
        <v>6</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619.95839843099986</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880.79609999999991</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5662.9471979580003</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1028.2856145620001</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189.05124000800001</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877.32686000000001</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490.36743999999999</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660.52641999999992</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1326.6422146530001</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1698.5253299999999</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63"/>
        <v>13434.426815612</v>
      </c>
      <c r="AH272" s="326">
        <f t="shared" si="64"/>
        <v>438035780</v>
      </c>
      <c r="AI272" s="4" t="str">
        <f t="shared" si="65"/>
        <v>438</v>
      </c>
      <c r="AJ272" s="2" t="str">
        <f t="shared" si="66"/>
        <v>035</v>
      </c>
      <c r="AK272" s="2" t="str">
        <f t="shared" si="67"/>
        <v>780</v>
      </c>
      <c r="AL272" s="4">
        <f t="shared" si="68"/>
        <v>1</v>
      </c>
      <c r="AM272" s="4">
        <f t="shared" si="59"/>
        <v>1</v>
      </c>
      <c r="AN272" s="4">
        <f t="shared" si="69"/>
        <v>13434.426815612</v>
      </c>
      <c r="AO272" s="4">
        <f t="shared" si="70"/>
        <v>13434</v>
      </c>
      <c r="AP272" s="4">
        <f t="shared" si="60"/>
        <v>0</v>
      </c>
      <c r="AQ272" s="4">
        <v>13434</v>
      </c>
      <c r="AS272" s="74"/>
      <c r="AT272" s="74"/>
      <c r="AX272" s="5">
        <f t="shared" si="71"/>
        <v>0</v>
      </c>
      <c r="AZ272" s="5">
        <f t="shared" si="72"/>
        <v>0</v>
      </c>
      <c r="BB272" s="5"/>
    </row>
    <row r="273" spans="1:54" s="4" customFormat="1">
      <c r="A273" s="326" t="str">
        <f t="shared" si="61"/>
        <v>439</v>
      </c>
      <c r="B273" s="2">
        <v>439035035</v>
      </c>
      <c r="C273" s="9" t="s">
        <v>465</v>
      </c>
      <c r="D273" s="14">
        <f>'fnd enro'!D273</f>
        <v>45</v>
      </c>
      <c r="E273" s="14">
        <f>'fnd enro'!E273</f>
        <v>0</v>
      </c>
      <c r="F273" s="14">
        <f>'fnd enro'!F273</f>
        <v>50</v>
      </c>
      <c r="G273" s="14">
        <f>'fnd enro'!G273</f>
        <v>248</v>
      </c>
      <c r="H273" s="14">
        <f>'fnd enro'!H273</f>
        <v>87</v>
      </c>
      <c r="I273" s="14">
        <f>'fnd enro'!I273</f>
        <v>0</v>
      </c>
      <c r="J273" s="14">
        <f>'fnd enro'!J273</f>
        <v>0</v>
      </c>
      <c r="K273" s="15">
        <f>'fnd enro'!K273</f>
        <v>15.1305</v>
      </c>
      <c r="L273" s="14">
        <f>'fnd enro'!L273</f>
        <v>0</v>
      </c>
      <c r="M273" s="14">
        <f>'fnd enro'!M273</f>
        <v>37</v>
      </c>
      <c r="N273" s="14">
        <f>'fnd enro'!N273</f>
        <v>3</v>
      </c>
      <c r="O273" s="14">
        <f>'fnd enro'!O273</f>
        <v>0</v>
      </c>
      <c r="P273" s="14">
        <f>'fnd enro'!P273</f>
        <v>319</v>
      </c>
      <c r="Q273" s="14">
        <f>'fnd enro'!R273</f>
        <v>408</v>
      </c>
      <c r="R273" s="15">
        <f t="shared" si="62"/>
        <v>1.087</v>
      </c>
      <c r="S273" s="14">
        <f>VALUE('fnd enro'!Q273)</f>
        <v>11</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291197.06209593493</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541237.50732999993</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3527911.9457138297</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562253.30065636989</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159147.19263307998</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242838.57109999997</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242850.26797000002</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435135.75255999999</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536661.70182140497</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1012260.9420500001</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63"/>
        <v>7551494.2439306201</v>
      </c>
      <c r="AH273" s="326">
        <f t="shared" si="64"/>
        <v>439035035</v>
      </c>
      <c r="AI273" s="4" t="str">
        <f t="shared" si="65"/>
        <v>439</v>
      </c>
      <c r="AJ273" s="2" t="str">
        <f t="shared" si="66"/>
        <v>035</v>
      </c>
      <c r="AK273" s="2" t="str">
        <f t="shared" si="67"/>
        <v>035</v>
      </c>
      <c r="AL273" s="4">
        <f t="shared" si="68"/>
        <v>1</v>
      </c>
      <c r="AM273" s="4">
        <f t="shared" si="59"/>
        <v>408</v>
      </c>
      <c r="AN273" s="4">
        <f t="shared" si="69"/>
        <v>7551494.2439306201</v>
      </c>
      <c r="AO273" s="4">
        <f t="shared" si="70"/>
        <v>18509</v>
      </c>
      <c r="AP273" s="4">
        <f t="shared" si="60"/>
        <v>0</v>
      </c>
      <c r="AQ273" s="4">
        <v>18509</v>
      </c>
      <c r="AS273" s="74"/>
      <c r="AT273" s="74"/>
      <c r="AX273" s="5">
        <f t="shared" si="71"/>
        <v>0</v>
      </c>
      <c r="AZ273" s="5">
        <f t="shared" si="72"/>
        <v>0</v>
      </c>
      <c r="BB273" s="5"/>
    </row>
    <row r="274" spans="1:54" s="4" customFormat="1">
      <c r="A274" s="326" t="str">
        <f t="shared" si="61"/>
        <v>439</v>
      </c>
      <c r="B274" s="2">
        <v>439035044</v>
      </c>
      <c r="C274" s="9" t="s">
        <v>465</v>
      </c>
      <c r="D274" s="14">
        <f>'fnd enro'!D274</f>
        <v>0</v>
      </c>
      <c r="E274" s="14">
        <f>'fnd enro'!E274</f>
        <v>0</v>
      </c>
      <c r="F274" s="14">
        <f>'fnd enro'!F274</f>
        <v>0</v>
      </c>
      <c r="G274" s="14">
        <f>'fnd enro'!G274</f>
        <v>1</v>
      </c>
      <c r="H274" s="14">
        <f>'fnd enro'!H274</f>
        <v>1</v>
      </c>
      <c r="I274" s="14">
        <f>'fnd enro'!I274</f>
        <v>0</v>
      </c>
      <c r="J274" s="14">
        <f>'fnd enro'!J274</f>
        <v>0</v>
      </c>
      <c r="K274" s="15">
        <f>'fnd enro'!K274</f>
        <v>7.8600000000000003E-2</v>
      </c>
      <c r="L274" s="14">
        <f>'fnd enro'!L274</f>
        <v>0</v>
      </c>
      <c r="M274" s="14">
        <f>'fnd enro'!M274</f>
        <v>0</v>
      </c>
      <c r="N274" s="14">
        <f>'fnd enro'!N274</f>
        <v>0</v>
      </c>
      <c r="O274" s="14">
        <f>'fnd enro'!O274</f>
        <v>0</v>
      </c>
      <c r="P274" s="14">
        <f>'fnd enro'!P274</f>
        <v>1</v>
      </c>
      <c r="Q274" s="14">
        <f>'fnd enro'!R274</f>
        <v>2</v>
      </c>
      <c r="R274" s="15">
        <f t="shared" si="62"/>
        <v>1.087</v>
      </c>
      <c r="S274" s="14">
        <f>VALUE('fnd enro'!Q274)</f>
        <v>11</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1354.9213968619997</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2306.4835600000001</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13784.829705916</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2596.5710891239996</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633.24312001599992</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1145.7437200000002</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1070.7928300000001</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1581.0415</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2632.8379593059999</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4511.4206599999998</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63"/>
        <v>31617.885541223997</v>
      </c>
      <c r="AH274" s="326">
        <f t="shared" si="64"/>
        <v>439035044</v>
      </c>
      <c r="AI274" s="4" t="str">
        <f t="shared" si="65"/>
        <v>439</v>
      </c>
      <c r="AJ274" s="2" t="str">
        <f t="shared" si="66"/>
        <v>035</v>
      </c>
      <c r="AK274" s="2" t="str">
        <f t="shared" si="67"/>
        <v>044</v>
      </c>
      <c r="AL274" s="4">
        <f t="shared" si="68"/>
        <v>1</v>
      </c>
      <c r="AM274" s="4">
        <f t="shared" si="59"/>
        <v>2</v>
      </c>
      <c r="AN274" s="4">
        <f t="shared" si="69"/>
        <v>31617.885541223997</v>
      </c>
      <c r="AO274" s="4">
        <f t="shared" si="70"/>
        <v>15809</v>
      </c>
      <c r="AP274" s="4">
        <f t="shared" si="60"/>
        <v>0</v>
      </c>
      <c r="AQ274" s="4">
        <v>15809</v>
      </c>
      <c r="AS274" s="74"/>
      <c r="AT274" s="74"/>
      <c r="AX274" s="5">
        <f t="shared" si="71"/>
        <v>0</v>
      </c>
      <c r="AZ274" s="5">
        <f t="shared" si="72"/>
        <v>0</v>
      </c>
      <c r="BB274" s="5"/>
    </row>
    <row r="275" spans="1:54" s="4" customFormat="1">
      <c r="A275" s="326" t="str">
        <f t="shared" si="61"/>
        <v>439</v>
      </c>
      <c r="B275" s="2">
        <v>439035073</v>
      </c>
      <c r="C275" s="9" t="s">
        <v>465</v>
      </c>
      <c r="D275" s="14">
        <f>'fnd enro'!D275</f>
        <v>0</v>
      </c>
      <c r="E275" s="14">
        <f>'fnd enro'!E275</f>
        <v>0</v>
      </c>
      <c r="F275" s="14">
        <f>'fnd enro'!F275</f>
        <v>0</v>
      </c>
      <c r="G275" s="14">
        <f>'fnd enro'!G275</f>
        <v>1</v>
      </c>
      <c r="H275" s="14">
        <f>'fnd enro'!H275</f>
        <v>1</v>
      </c>
      <c r="I275" s="14">
        <f>'fnd enro'!I275</f>
        <v>0</v>
      </c>
      <c r="J275" s="14">
        <f>'fnd enro'!J275</f>
        <v>0</v>
      </c>
      <c r="K275" s="15">
        <f>'fnd enro'!K275</f>
        <v>7.8600000000000003E-2</v>
      </c>
      <c r="L275" s="14">
        <f>'fnd enro'!L275</f>
        <v>0</v>
      </c>
      <c r="M275" s="14">
        <f>'fnd enro'!M275</f>
        <v>0</v>
      </c>
      <c r="N275" s="14">
        <f>'fnd enro'!N275</f>
        <v>0</v>
      </c>
      <c r="O275" s="14">
        <f>'fnd enro'!O275</f>
        <v>0</v>
      </c>
      <c r="P275" s="14">
        <f>'fnd enro'!P275</f>
        <v>2</v>
      </c>
      <c r="Q275" s="14">
        <f>'fnd enro'!R275</f>
        <v>2</v>
      </c>
      <c r="R275" s="15">
        <f t="shared" si="62"/>
        <v>1.087</v>
      </c>
      <c r="S275" s="14">
        <f>VALUE('fnd enro'!Q275)</f>
        <v>6</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1398.0535568619998</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2510.9047799999998</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15780.300825916</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2596.5710891239996</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730.05134001599981</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1159.41372</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1151.5895399999999</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2000.9061199999999</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2632.8379593059999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4825.3106599999992</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63"/>
        <v>34785.939591224</v>
      </c>
      <c r="AH275" s="326">
        <f t="shared" si="64"/>
        <v>439035073</v>
      </c>
      <c r="AI275" s="4" t="str">
        <f t="shared" si="65"/>
        <v>439</v>
      </c>
      <c r="AJ275" s="2" t="str">
        <f t="shared" si="66"/>
        <v>035</v>
      </c>
      <c r="AK275" s="2" t="str">
        <f t="shared" si="67"/>
        <v>073</v>
      </c>
      <c r="AL275" s="4">
        <f t="shared" si="68"/>
        <v>1</v>
      </c>
      <c r="AM275" s="4">
        <f t="shared" si="59"/>
        <v>2</v>
      </c>
      <c r="AN275" s="4">
        <f t="shared" si="69"/>
        <v>34785.939591224</v>
      </c>
      <c r="AO275" s="4">
        <f t="shared" si="70"/>
        <v>17393</v>
      </c>
      <c r="AP275" s="4">
        <f t="shared" si="60"/>
        <v>0</v>
      </c>
      <c r="AQ275" s="4">
        <v>17393</v>
      </c>
      <c r="AS275" s="74"/>
      <c r="AT275" s="74"/>
      <c r="AX275" s="5">
        <f t="shared" si="71"/>
        <v>0</v>
      </c>
      <c r="AZ275" s="5">
        <f t="shared" si="72"/>
        <v>0</v>
      </c>
      <c r="BB275" s="5"/>
    </row>
    <row r="276" spans="1:54" s="4" customFormat="1">
      <c r="A276" s="326" t="str">
        <f t="shared" si="61"/>
        <v>439</v>
      </c>
      <c r="B276" s="2">
        <v>439035088</v>
      </c>
      <c r="C276" s="9" t="s">
        <v>465</v>
      </c>
      <c r="D276" s="14">
        <f>'fnd enro'!D276</f>
        <v>0</v>
      </c>
      <c r="E276" s="14">
        <f>'fnd enro'!E276</f>
        <v>0</v>
      </c>
      <c r="F276" s="14">
        <f>'fnd enro'!F276</f>
        <v>0</v>
      </c>
      <c r="G276" s="14">
        <f>'fnd enro'!G276</f>
        <v>1</v>
      </c>
      <c r="H276" s="14">
        <f>'fnd enro'!H276</f>
        <v>0</v>
      </c>
      <c r="I276" s="14">
        <f>'fnd enro'!I276</f>
        <v>0</v>
      </c>
      <c r="J276" s="14">
        <f>'fnd enro'!J276</f>
        <v>0</v>
      </c>
      <c r="K276" s="15">
        <f>'fnd enro'!K276</f>
        <v>3.9300000000000002E-2</v>
      </c>
      <c r="L276" s="14">
        <f>'fnd enro'!L276</f>
        <v>0</v>
      </c>
      <c r="M276" s="14">
        <f>'fnd enro'!M276</f>
        <v>0</v>
      </c>
      <c r="N276" s="14">
        <f>'fnd enro'!N276</f>
        <v>0</v>
      </c>
      <c r="O276" s="14">
        <f>'fnd enro'!O276</f>
        <v>0</v>
      </c>
      <c r="P276" s="14">
        <f>'fnd enro'!P276</f>
        <v>0</v>
      </c>
      <c r="Q276" s="14">
        <f>'fnd enro'!R276</f>
        <v>1</v>
      </c>
      <c r="R276" s="15">
        <f t="shared" si="62"/>
        <v>1.087</v>
      </c>
      <c r="S276" s="14">
        <f>VALUE('fnd enro'!Q276)</f>
        <v>4</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619.95839843099986</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880.79609999999991</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4475.1170779579998</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1443.378304562</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180.88787000799999</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554.67686000000003</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411.48385000000002</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175.35484</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1269.248614653</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1782.8553299999999</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63"/>
        <v>11793.757245612001</v>
      </c>
      <c r="AH276" s="326">
        <f t="shared" si="64"/>
        <v>439035088</v>
      </c>
      <c r="AI276" s="4" t="str">
        <f t="shared" si="65"/>
        <v>439</v>
      </c>
      <c r="AJ276" s="2" t="str">
        <f t="shared" si="66"/>
        <v>035</v>
      </c>
      <c r="AK276" s="2" t="str">
        <f t="shared" si="67"/>
        <v>088</v>
      </c>
      <c r="AL276" s="4">
        <f t="shared" si="68"/>
        <v>1</v>
      </c>
      <c r="AM276" s="4">
        <f t="shared" si="59"/>
        <v>1</v>
      </c>
      <c r="AN276" s="4">
        <f t="shared" si="69"/>
        <v>11793.757245612001</v>
      </c>
      <c r="AO276" s="4">
        <f t="shared" si="70"/>
        <v>11794</v>
      </c>
      <c r="AP276" s="4">
        <f t="shared" si="60"/>
        <v>0</v>
      </c>
      <c r="AQ276" s="4">
        <v>11794</v>
      </c>
      <c r="AS276" s="74"/>
      <c r="AT276" s="74"/>
      <c r="AX276" s="5">
        <f t="shared" si="71"/>
        <v>0</v>
      </c>
      <c r="AZ276" s="5">
        <f t="shared" si="72"/>
        <v>0</v>
      </c>
      <c r="BB276" s="5"/>
    </row>
    <row r="277" spans="1:54" s="4" customFormat="1">
      <c r="A277" s="326" t="str">
        <f t="shared" si="61"/>
        <v>439</v>
      </c>
      <c r="B277" s="2">
        <v>439035220</v>
      </c>
      <c r="C277" s="9" t="s">
        <v>465</v>
      </c>
      <c r="D277" s="14">
        <f>'fnd enro'!D277</f>
        <v>0</v>
      </c>
      <c r="E277" s="14">
        <f>'fnd enro'!E277</f>
        <v>0</v>
      </c>
      <c r="F277" s="14">
        <f>'fnd enro'!F277</f>
        <v>0</v>
      </c>
      <c r="G277" s="14">
        <f>'fnd enro'!G277</f>
        <v>2</v>
      </c>
      <c r="H277" s="14">
        <f>'fnd enro'!H277</f>
        <v>0</v>
      </c>
      <c r="I277" s="14">
        <f>'fnd enro'!I277</f>
        <v>0</v>
      </c>
      <c r="J277" s="14">
        <f>'fnd enro'!J277</f>
        <v>0</v>
      </c>
      <c r="K277" s="15">
        <f>'fnd enro'!K277</f>
        <v>7.8600000000000003E-2</v>
      </c>
      <c r="L277" s="14">
        <f>'fnd enro'!L277</f>
        <v>0</v>
      </c>
      <c r="M277" s="14">
        <f>'fnd enro'!M277</f>
        <v>0</v>
      </c>
      <c r="N277" s="14">
        <f>'fnd enro'!N277</f>
        <v>0</v>
      </c>
      <c r="O277" s="14">
        <f>'fnd enro'!O277</f>
        <v>0</v>
      </c>
      <c r="P277" s="14">
        <f>'fnd enro'!P277</f>
        <v>0</v>
      </c>
      <c r="Q277" s="14">
        <f>'fnd enro'!R277</f>
        <v>2</v>
      </c>
      <c r="R277" s="15">
        <f t="shared" si="62"/>
        <v>1.087</v>
      </c>
      <c r="S277" s="14">
        <f>VALUE('fnd enro'!Q277)</f>
        <v>8</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1239.9167968619997</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1761.5921999999998</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8950.2341559159995</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2886.7566091240001</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361.77574001599999</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1109.3537200000001</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822.96770000000004</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350.70967999999999</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2538.497229306</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3565.7106599999997</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63"/>
        <v>23587.514491224003</v>
      </c>
      <c r="AH277" s="326">
        <f t="shared" si="64"/>
        <v>439035220</v>
      </c>
      <c r="AI277" s="4" t="str">
        <f t="shared" si="65"/>
        <v>439</v>
      </c>
      <c r="AJ277" s="2" t="str">
        <f t="shared" si="66"/>
        <v>035</v>
      </c>
      <c r="AK277" s="2" t="str">
        <f t="shared" si="67"/>
        <v>220</v>
      </c>
      <c r="AL277" s="4">
        <f t="shared" si="68"/>
        <v>1</v>
      </c>
      <c r="AM277" s="4">
        <f t="shared" si="59"/>
        <v>2</v>
      </c>
      <c r="AN277" s="4">
        <f t="shared" si="69"/>
        <v>23587.514491224003</v>
      </c>
      <c r="AO277" s="4">
        <f t="shared" si="70"/>
        <v>11794</v>
      </c>
      <c r="AP277" s="4">
        <f t="shared" si="60"/>
        <v>0</v>
      </c>
      <c r="AQ277" s="4">
        <v>11794</v>
      </c>
      <c r="AS277" s="74"/>
      <c r="AT277" s="74"/>
      <c r="AX277" s="5">
        <f t="shared" si="71"/>
        <v>0</v>
      </c>
      <c r="AZ277" s="5">
        <f t="shared" si="72"/>
        <v>0</v>
      </c>
      <c r="BB277" s="5"/>
    </row>
    <row r="278" spans="1:54" s="4" customFormat="1">
      <c r="A278" s="326" t="str">
        <f t="shared" si="61"/>
        <v>439</v>
      </c>
      <c r="B278" s="2">
        <v>439035243</v>
      </c>
      <c r="C278" s="9" t="s">
        <v>465</v>
      </c>
      <c r="D278" s="14">
        <f>'fnd enro'!D278</f>
        <v>0</v>
      </c>
      <c r="E278" s="14">
        <f>'fnd enro'!E278</f>
        <v>0</v>
      </c>
      <c r="F278" s="14">
        <f>'fnd enro'!F278</f>
        <v>1</v>
      </c>
      <c r="G278" s="14">
        <f>'fnd enro'!G278</f>
        <v>0</v>
      </c>
      <c r="H278" s="14">
        <f>'fnd enro'!H278</f>
        <v>0</v>
      </c>
      <c r="I278" s="14">
        <f>'fnd enro'!I278</f>
        <v>0</v>
      </c>
      <c r="J278" s="14">
        <f>'fnd enro'!J278</f>
        <v>0</v>
      </c>
      <c r="K278" s="15">
        <f>'fnd enro'!K278</f>
        <v>3.9300000000000002E-2</v>
      </c>
      <c r="L278" s="14">
        <f>'fnd enro'!L278</f>
        <v>0</v>
      </c>
      <c r="M278" s="14">
        <f>'fnd enro'!M278</f>
        <v>0</v>
      </c>
      <c r="N278" s="14">
        <f>'fnd enro'!N278</f>
        <v>0</v>
      </c>
      <c r="O278" s="14">
        <f>'fnd enro'!O278</f>
        <v>0</v>
      </c>
      <c r="P278" s="14">
        <f>'fnd enro'!P278</f>
        <v>1</v>
      </c>
      <c r="Q278" s="14">
        <f>'fnd enro'!R278</f>
        <v>1</v>
      </c>
      <c r="R278" s="15">
        <f t="shared" si="62"/>
        <v>1.087</v>
      </c>
      <c r="S278" s="14">
        <f>VALUE('fnd enro'!Q278)</f>
        <v>9</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718.54929843100001</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1347.9234799999999</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9035.2451279580018</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1443.378304562</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402.09237000799999</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585.86686000000009</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596.13254000000006</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1076.4234899999999</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1269.248614653</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2500.1353300000001</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63"/>
        <v>18974.995415612004</v>
      </c>
      <c r="AH278" s="326">
        <f t="shared" si="64"/>
        <v>439035243</v>
      </c>
      <c r="AI278" s="4" t="str">
        <f t="shared" si="65"/>
        <v>439</v>
      </c>
      <c r="AJ278" s="2" t="str">
        <f t="shared" si="66"/>
        <v>035</v>
      </c>
      <c r="AK278" s="2" t="str">
        <f t="shared" si="67"/>
        <v>243</v>
      </c>
      <c r="AL278" s="4">
        <f t="shared" si="68"/>
        <v>1</v>
      </c>
      <c r="AM278" s="4">
        <f t="shared" ref="AM278:AM341" si="73">enro</f>
        <v>1</v>
      </c>
      <c r="AN278" s="4">
        <f t="shared" si="69"/>
        <v>18974.995415612004</v>
      </c>
      <c r="AO278" s="4">
        <f t="shared" si="70"/>
        <v>18975</v>
      </c>
      <c r="AP278" s="4">
        <f t="shared" si="60"/>
        <v>0</v>
      </c>
      <c r="AQ278" s="4">
        <v>18975</v>
      </c>
      <c r="AS278" s="74"/>
      <c r="AT278" s="74"/>
      <c r="AX278" s="5">
        <f t="shared" si="71"/>
        <v>0</v>
      </c>
      <c r="AZ278" s="5">
        <f t="shared" si="72"/>
        <v>0</v>
      </c>
      <c r="BB278" s="5"/>
    </row>
    <row r="279" spans="1:54" s="4" customFormat="1">
      <c r="A279" s="326" t="str">
        <f t="shared" si="61"/>
        <v>439</v>
      </c>
      <c r="B279" s="2">
        <v>439035244</v>
      </c>
      <c r="C279" s="9" t="s">
        <v>465</v>
      </c>
      <c r="D279" s="14">
        <f>'fnd enro'!D279</f>
        <v>0</v>
      </c>
      <c r="E279" s="14">
        <f>'fnd enro'!E279</f>
        <v>0</v>
      </c>
      <c r="F279" s="14">
        <f>'fnd enro'!F279</f>
        <v>0</v>
      </c>
      <c r="G279" s="14">
        <f>'fnd enro'!G279</f>
        <v>3</v>
      </c>
      <c r="H279" s="14">
        <f>'fnd enro'!H279</f>
        <v>1</v>
      </c>
      <c r="I279" s="14">
        <f>'fnd enro'!I279</f>
        <v>0</v>
      </c>
      <c r="J279" s="14">
        <f>'fnd enro'!J279</f>
        <v>0</v>
      </c>
      <c r="K279" s="15">
        <f>'fnd enro'!K279</f>
        <v>0.15720000000000001</v>
      </c>
      <c r="L279" s="14">
        <f>'fnd enro'!L279</f>
        <v>0</v>
      </c>
      <c r="M279" s="14">
        <f>'fnd enro'!M279</f>
        <v>1</v>
      </c>
      <c r="N279" s="14">
        <f>'fnd enro'!N279</f>
        <v>0</v>
      </c>
      <c r="O279" s="14">
        <f>'fnd enro'!O279</f>
        <v>0</v>
      </c>
      <c r="P279" s="14">
        <f>'fnd enro'!P279</f>
        <v>2</v>
      </c>
      <c r="Q279" s="14">
        <f>'fnd enro'!R279</f>
        <v>4</v>
      </c>
      <c r="R279" s="15">
        <f t="shared" si="62"/>
        <v>1.087</v>
      </c>
      <c r="S279" s="14">
        <f>VALUE('fnd enro'!Q279)</f>
        <v>10</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2810.7707437240001</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4730.4066000000003</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28616.973041832</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5694.6404982479989</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1268.986340032</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2424.0674400000003</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2162.59737</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2888.3329199999998</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5533.5779386120003</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9092.61132</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63"/>
        <v>65222.964212448001</v>
      </c>
      <c r="AH279" s="326">
        <f t="shared" si="64"/>
        <v>439035244</v>
      </c>
      <c r="AI279" s="4" t="str">
        <f t="shared" si="65"/>
        <v>439</v>
      </c>
      <c r="AJ279" s="2" t="str">
        <f t="shared" si="66"/>
        <v>035</v>
      </c>
      <c r="AK279" s="2" t="str">
        <f t="shared" si="67"/>
        <v>244</v>
      </c>
      <c r="AL279" s="4">
        <f t="shared" si="68"/>
        <v>1</v>
      </c>
      <c r="AM279" s="4">
        <f t="shared" si="73"/>
        <v>4</v>
      </c>
      <c r="AN279" s="4">
        <f t="shared" si="69"/>
        <v>65222.964212448001</v>
      </c>
      <c r="AO279" s="4">
        <f t="shared" si="70"/>
        <v>16306</v>
      </c>
      <c r="AP279" s="4">
        <f t="shared" si="60"/>
        <v>0</v>
      </c>
      <c r="AQ279" s="4">
        <v>16306</v>
      </c>
      <c r="AS279" s="74"/>
      <c r="AT279" s="74"/>
      <c r="AX279" s="5">
        <f t="shared" si="71"/>
        <v>0</v>
      </c>
      <c r="AZ279" s="5">
        <f t="shared" si="72"/>
        <v>0</v>
      </c>
      <c r="BB279" s="5"/>
    </row>
    <row r="280" spans="1:54" s="4" customFormat="1">
      <c r="A280" s="326" t="str">
        <f t="shared" si="61"/>
        <v>439</v>
      </c>
      <c r="B280" s="2">
        <v>439035285</v>
      </c>
      <c r="C280" s="9" t="s">
        <v>465</v>
      </c>
      <c r="D280" s="14">
        <f>'fnd enro'!D280</f>
        <v>0</v>
      </c>
      <c r="E280" s="14">
        <f>'fnd enro'!E280</f>
        <v>0</v>
      </c>
      <c r="F280" s="14">
        <f>'fnd enro'!F280</f>
        <v>0</v>
      </c>
      <c r="G280" s="14">
        <f>'fnd enro'!G280</f>
        <v>2</v>
      </c>
      <c r="H280" s="14">
        <f>'fnd enro'!H280</f>
        <v>0</v>
      </c>
      <c r="I280" s="14">
        <f>'fnd enro'!I280</f>
        <v>0</v>
      </c>
      <c r="J280" s="14">
        <f>'fnd enro'!J280</f>
        <v>0</v>
      </c>
      <c r="K280" s="15">
        <f>'fnd enro'!K280</f>
        <v>7.8600000000000003E-2</v>
      </c>
      <c r="L280" s="14">
        <f>'fnd enro'!L280</f>
        <v>0</v>
      </c>
      <c r="M280" s="14">
        <f>'fnd enro'!M280</f>
        <v>0</v>
      </c>
      <c r="N280" s="14">
        <f>'fnd enro'!N280</f>
        <v>0</v>
      </c>
      <c r="O280" s="14">
        <f>'fnd enro'!O280</f>
        <v>0</v>
      </c>
      <c r="P280" s="14">
        <f>'fnd enro'!P280</f>
        <v>1</v>
      </c>
      <c r="Q280" s="14">
        <f>'fnd enro'!R280</f>
        <v>2</v>
      </c>
      <c r="R280" s="15">
        <f t="shared" si="62"/>
        <v>1.087</v>
      </c>
      <c r="S280" s="14">
        <f>VALUE('fnd enro'!Q280)</f>
        <v>9</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1338.5076968619999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2228.71958</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13510.307855916</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2886.7566091240001</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583.00198001599995</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1140.5437200000001</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1007.61639</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1310.2154499999999</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2538.497229306</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4283.0106599999999</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63"/>
        <v>30827.177171224001</v>
      </c>
      <c r="AH280" s="326">
        <f t="shared" si="64"/>
        <v>439035285</v>
      </c>
      <c r="AI280" s="4" t="str">
        <f t="shared" si="65"/>
        <v>439</v>
      </c>
      <c r="AJ280" s="2" t="str">
        <f t="shared" si="66"/>
        <v>035</v>
      </c>
      <c r="AK280" s="2" t="str">
        <f t="shared" si="67"/>
        <v>285</v>
      </c>
      <c r="AL280" s="4">
        <f t="shared" si="68"/>
        <v>1</v>
      </c>
      <c r="AM280" s="4">
        <f t="shared" si="73"/>
        <v>2</v>
      </c>
      <c r="AN280" s="4">
        <f t="shared" si="69"/>
        <v>30827.177171224001</v>
      </c>
      <c r="AO280" s="4">
        <f t="shared" si="70"/>
        <v>15414</v>
      </c>
      <c r="AP280" s="4">
        <f t="shared" si="60"/>
        <v>0</v>
      </c>
      <c r="AQ280" s="4">
        <v>15414</v>
      </c>
      <c r="AS280" s="74"/>
      <c r="AT280" s="74"/>
      <c r="AX280" s="5">
        <f t="shared" si="71"/>
        <v>0</v>
      </c>
      <c r="AZ280" s="5">
        <f t="shared" si="72"/>
        <v>0</v>
      </c>
      <c r="BB280" s="5"/>
    </row>
    <row r="281" spans="1:54" s="4" customFormat="1">
      <c r="A281" s="326" t="str">
        <f t="shared" si="61"/>
        <v>440</v>
      </c>
      <c r="B281" s="2">
        <v>440149009</v>
      </c>
      <c r="C281" s="9" t="s">
        <v>1598</v>
      </c>
      <c r="D281" s="14">
        <f>'fnd enro'!D281</f>
        <v>0</v>
      </c>
      <c r="E281" s="14">
        <f>'fnd enro'!E281</f>
        <v>0</v>
      </c>
      <c r="F281" s="14">
        <f>'fnd enro'!F281</f>
        <v>0</v>
      </c>
      <c r="G281" s="14">
        <f>'fnd enro'!G281</f>
        <v>1</v>
      </c>
      <c r="H281" s="14">
        <f>'fnd enro'!H281</f>
        <v>1</v>
      </c>
      <c r="I281" s="14">
        <f>'fnd enro'!I281</f>
        <v>0</v>
      </c>
      <c r="J281" s="14">
        <f>'fnd enro'!J281</f>
        <v>0</v>
      </c>
      <c r="K281" s="15">
        <f>'fnd enro'!K281</f>
        <v>7.8600000000000003E-2</v>
      </c>
      <c r="L281" s="14">
        <f>'fnd enro'!L281</f>
        <v>0</v>
      </c>
      <c r="M281" s="14">
        <f>'fnd enro'!M281</f>
        <v>0</v>
      </c>
      <c r="N281" s="14">
        <f>'fnd enro'!N281</f>
        <v>0</v>
      </c>
      <c r="O281" s="14">
        <f>'fnd enro'!O281</f>
        <v>0</v>
      </c>
      <c r="P281" s="14">
        <f>'fnd enro'!P281</f>
        <v>1</v>
      </c>
      <c r="Q281" s="14">
        <f>'fnd enro'!R281</f>
        <v>2</v>
      </c>
      <c r="R281" s="15">
        <f t="shared" si="62"/>
        <v>1</v>
      </c>
      <c r="S281" s="14">
        <f>VALUE('fnd enro'!Q281)</f>
        <v>3</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1201.567826</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1909.1299999999999</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10604.596067999999</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2388.7498519999999</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481.81036799999993</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1130.3037200000001</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900.99</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1017.48</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2422.1140380000002</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4156.3006599999999</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63"/>
        <v>26213.042531999999</v>
      </c>
      <c r="AH281" s="326">
        <f t="shared" si="64"/>
        <v>440149009</v>
      </c>
      <c r="AI281" s="4" t="str">
        <f t="shared" si="65"/>
        <v>440</v>
      </c>
      <c r="AJ281" s="2" t="str">
        <f t="shared" si="66"/>
        <v>149</v>
      </c>
      <c r="AK281" s="2" t="str">
        <f t="shared" si="67"/>
        <v>009</v>
      </c>
      <c r="AL281" s="4">
        <f t="shared" si="68"/>
        <v>1</v>
      </c>
      <c r="AM281" s="4">
        <f t="shared" si="73"/>
        <v>2</v>
      </c>
      <c r="AN281" s="4">
        <f t="shared" si="69"/>
        <v>26213.042531999999</v>
      </c>
      <c r="AO281" s="4">
        <f t="shared" si="70"/>
        <v>13107</v>
      </c>
      <c r="AP281" s="4">
        <f t="shared" si="60"/>
        <v>0</v>
      </c>
      <c r="AQ281" s="4">
        <v>13107</v>
      </c>
      <c r="AS281" s="74"/>
      <c r="AT281" s="74"/>
      <c r="AX281" s="5">
        <f t="shared" si="71"/>
        <v>0</v>
      </c>
      <c r="AZ281" s="5">
        <f t="shared" si="72"/>
        <v>0</v>
      </c>
      <c r="BB281" s="5"/>
    </row>
    <row r="282" spans="1:54" s="4" customFormat="1">
      <c r="A282" s="326" t="str">
        <f t="shared" si="61"/>
        <v>440</v>
      </c>
      <c r="B282" s="2">
        <v>440149079</v>
      </c>
      <c r="C282" s="9" t="s">
        <v>1598</v>
      </c>
      <c r="D282" s="14">
        <f>'fnd enro'!D282</f>
        <v>0</v>
      </c>
      <c r="E282" s="14">
        <f>'fnd enro'!E282</f>
        <v>0</v>
      </c>
      <c r="F282" s="14">
        <f>'fnd enro'!F282</f>
        <v>0</v>
      </c>
      <c r="G282" s="14">
        <f>'fnd enro'!G282</f>
        <v>2</v>
      </c>
      <c r="H282" s="14">
        <f>'fnd enro'!H282</f>
        <v>2</v>
      </c>
      <c r="I282" s="14">
        <f>'fnd enro'!I282</f>
        <v>0</v>
      </c>
      <c r="J282" s="14">
        <f>'fnd enro'!J282</f>
        <v>0</v>
      </c>
      <c r="K282" s="15">
        <f>'fnd enro'!K282</f>
        <v>0.15720000000000001</v>
      </c>
      <c r="L282" s="14">
        <f>'fnd enro'!L282</f>
        <v>0</v>
      </c>
      <c r="M282" s="14">
        <f>'fnd enro'!M282</f>
        <v>2</v>
      </c>
      <c r="N282" s="14">
        <f>'fnd enro'!N282</f>
        <v>1</v>
      </c>
      <c r="O282" s="14">
        <f>'fnd enro'!O282</f>
        <v>0</v>
      </c>
      <c r="P282" s="14">
        <f>'fnd enro'!P282</f>
        <v>3</v>
      </c>
      <c r="Q282" s="14">
        <f>'fnd enro'!R282</f>
        <v>4</v>
      </c>
      <c r="R282" s="15">
        <f t="shared" si="62"/>
        <v>1</v>
      </c>
      <c r="S282" s="14">
        <f>VALUE('fnd enro'!Q282)</f>
        <v>7</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2857.9656519999994</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4955.95</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30670.192136000001</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5373.1897040000003</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1390.490736</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2725.40744</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2271.52</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3233.4300000000003</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5865.3980760000004</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10206.791319999998</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63"/>
        <v>69550.335063999999</v>
      </c>
      <c r="AH282" s="326">
        <f t="shared" si="64"/>
        <v>440149079</v>
      </c>
      <c r="AI282" s="4" t="str">
        <f t="shared" si="65"/>
        <v>440</v>
      </c>
      <c r="AJ282" s="2" t="str">
        <f t="shared" si="66"/>
        <v>149</v>
      </c>
      <c r="AK282" s="2" t="str">
        <f t="shared" si="67"/>
        <v>079</v>
      </c>
      <c r="AL282" s="4">
        <f t="shared" si="68"/>
        <v>1</v>
      </c>
      <c r="AM282" s="4">
        <f t="shared" si="73"/>
        <v>4</v>
      </c>
      <c r="AN282" s="4">
        <f t="shared" si="69"/>
        <v>69550.335063999999</v>
      </c>
      <c r="AO282" s="4">
        <f t="shared" si="70"/>
        <v>17388</v>
      </c>
      <c r="AP282" s="4">
        <f t="shared" si="60"/>
        <v>0</v>
      </c>
      <c r="AQ282" s="4">
        <v>17388</v>
      </c>
      <c r="AS282" s="74"/>
      <c r="AT282" s="74"/>
      <c r="AX282" s="5">
        <f t="shared" si="71"/>
        <v>0</v>
      </c>
      <c r="AZ282" s="5">
        <f t="shared" si="72"/>
        <v>0</v>
      </c>
      <c r="BB282" s="5"/>
    </row>
    <row r="283" spans="1:54" s="4" customFormat="1">
      <c r="A283" s="326" t="str">
        <f t="shared" si="61"/>
        <v>440</v>
      </c>
      <c r="B283" s="2">
        <v>440149128</v>
      </c>
      <c r="C283" s="9" t="s">
        <v>1598</v>
      </c>
      <c r="D283" s="14">
        <f>'fnd enro'!D283</f>
        <v>2</v>
      </c>
      <c r="E283" s="14">
        <f>'fnd enro'!E283</f>
        <v>0</v>
      </c>
      <c r="F283" s="14">
        <f>'fnd enro'!F283</f>
        <v>4</v>
      </c>
      <c r="G283" s="14">
        <f>'fnd enro'!G283</f>
        <v>22</v>
      </c>
      <c r="H283" s="14">
        <f>'fnd enro'!H283</f>
        <v>10</v>
      </c>
      <c r="I283" s="14">
        <f>'fnd enro'!I283</f>
        <v>0</v>
      </c>
      <c r="J283" s="14">
        <f>'fnd enro'!J283</f>
        <v>0</v>
      </c>
      <c r="K283" s="15">
        <f>'fnd enro'!K283</f>
        <v>1.4148000000000001</v>
      </c>
      <c r="L283" s="14">
        <f>'fnd enro'!L283</f>
        <v>0</v>
      </c>
      <c r="M283" s="14">
        <f>'fnd enro'!M283</f>
        <v>6</v>
      </c>
      <c r="N283" s="14">
        <f>'fnd enro'!N283</f>
        <v>0</v>
      </c>
      <c r="O283" s="14">
        <f>'fnd enro'!O283</f>
        <v>0</v>
      </c>
      <c r="P283" s="14">
        <f>'fnd enro'!P283</f>
        <v>33</v>
      </c>
      <c r="Q283" s="14">
        <f>'fnd enro'!R283</f>
        <v>37</v>
      </c>
      <c r="R283" s="15">
        <f t="shared" si="62"/>
        <v>1</v>
      </c>
      <c r="S283" s="14">
        <f>VALUE('fnd enro'!Q283)</f>
        <v>10</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24837.840867999996</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46264.78</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303205.55922399997</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47252.477336000004</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13753.616623999998</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22436.72696</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20780.240000000002</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37940.03</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45934.972684</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94065.091879999993</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63"/>
        <v>656471.33557599992</v>
      </c>
      <c r="AH283" s="326">
        <f t="shared" si="64"/>
        <v>440149128</v>
      </c>
      <c r="AI283" s="4" t="str">
        <f t="shared" si="65"/>
        <v>440</v>
      </c>
      <c r="AJ283" s="2" t="str">
        <f t="shared" si="66"/>
        <v>149</v>
      </c>
      <c r="AK283" s="2" t="str">
        <f t="shared" si="67"/>
        <v>128</v>
      </c>
      <c r="AL283" s="4">
        <f t="shared" si="68"/>
        <v>1</v>
      </c>
      <c r="AM283" s="4">
        <f t="shared" si="73"/>
        <v>37</v>
      </c>
      <c r="AN283" s="4">
        <f t="shared" si="69"/>
        <v>656471.33557599992</v>
      </c>
      <c r="AO283" s="4">
        <f t="shared" si="70"/>
        <v>17742</v>
      </c>
      <c r="AP283" s="4">
        <f t="shared" si="60"/>
        <v>0</v>
      </c>
      <c r="AQ283" s="4">
        <v>17742</v>
      </c>
      <c r="AS283" s="74"/>
      <c r="AT283" s="74"/>
      <c r="AX283" s="5">
        <f t="shared" si="71"/>
        <v>0</v>
      </c>
      <c r="AZ283" s="5">
        <f t="shared" si="72"/>
        <v>0</v>
      </c>
      <c r="BB283" s="5"/>
    </row>
    <row r="284" spans="1:54" s="4" customFormat="1">
      <c r="A284" s="326" t="str">
        <f t="shared" si="61"/>
        <v>440</v>
      </c>
      <c r="B284" s="2">
        <v>440149149</v>
      </c>
      <c r="C284" s="9" t="s">
        <v>1598</v>
      </c>
      <c r="D284" s="14">
        <f>'fnd enro'!D284</f>
        <v>117</v>
      </c>
      <c r="E284" s="14">
        <f>'fnd enro'!E284</f>
        <v>0</v>
      </c>
      <c r="F284" s="14">
        <f>'fnd enro'!F284</f>
        <v>117</v>
      </c>
      <c r="G284" s="14">
        <f>'fnd enro'!G284</f>
        <v>558</v>
      </c>
      <c r="H284" s="14">
        <f>'fnd enro'!H284</f>
        <v>318</v>
      </c>
      <c r="I284" s="14">
        <f>'fnd enro'!I284</f>
        <v>0</v>
      </c>
      <c r="J284" s="14">
        <f>'fnd enro'!J284</f>
        <v>0</v>
      </c>
      <c r="K284" s="15">
        <f>'fnd enro'!K284</f>
        <v>39.024900000000002</v>
      </c>
      <c r="L284" s="14">
        <f>'fnd enro'!L284</f>
        <v>0</v>
      </c>
      <c r="M284" s="14">
        <f>'fnd enro'!M284</f>
        <v>230</v>
      </c>
      <c r="N284" s="14">
        <f>'fnd enro'!N284</f>
        <v>49</v>
      </c>
      <c r="O284" s="14">
        <f>'fnd enro'!O284</f>
        <v>0</v>
      </c>
      <c r="P284" s="14">
        <f>'fnd enro'!P284</f>
        <v>844</v>
      </c>
      <c r="Q284" s="14">
        <f>'fnd enro'!R284</f>
        <v>1052</v>
      </c>
      <c r="R284" s="15">
        <f t="shared" si="62"/>
        <v>1</v>
      </c>
      <c r="S284" s="14">
        <f>VALUE('fnd enro'!Q284)</f>
        <v>12</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720930.09060899983</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1366411.5699999998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9033543.0727619994</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1344260.9215180001</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411059.07271200005</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654789.65197999973</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612685.66999999993</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1144415.5999999999</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1341470.724867</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2758037.7026899997</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63"/>
        <v>19387604.077137999</v>
      </c>
      <c r="AH284" s="326">
        <f t="shared" si="64"/>
        <v>440149149</v>
      </c>
      <c r="AI284" s="4" t="str">
        <f t="shared" si="65"/>
        <v>440</v>
      </c>
      <c r="AJ284" s="2" t="str">
        <f t="shared" si="66"/>
        <v>149</v>
      </c>
      <c r="AK284" s="2" t="str">
        <f t="shared" si="67"/>
        <v>149</v>
      </c>
      <c r="AL284" s="4">
        <f t="shared" si="68"/>
        <v>1</v>
      </c>
      <c r="AM284" s="4">
        <f t="shared" si="73"/>
        <v>1052</v>
      </c>
      <c r="AN284" s="4">
        <f t="shared" si="69"/>
        <v>19387604.077137999</v>
      </c>
      <c r="AO284" s="4">
        <f t="shared" si="70"/>
        <v>18429</v>
      </c>
      <c r="AP284" s="4">
        <f t="shared" si="60"/>
        <v>0</v>
      </c>
      <c r="AQ284" s="4">
        <v>18429</v>
      </c>
      <c r="AS284" s="74"/>
      <c r="AT284" s="74"/>
      <c r="AX284" s="5">
        <f t="shared" si="71"/>
        <v>0</v>
      </c>
      <c r="AZ284" s="5">
        <f t="shared" si="72"/>
        <v>0</v>
      </c>
      <c r="BB284" s="5"/>
    </row>
    <row r="285" spans="1:54" s="4" customFormat="1">
      <c r="A285" s="326" t="str">
        <f t="shared" si="61"/>
        <v>440</v>
      </c>
      <c r="B285" s="2">
        <v>440149160</v>
      </c>
      <c r="C285" s="9" t="s">
        <v>1598</v>
      </c>
      <c r="D285" s="14">
        <f>'fnd enro'!D285</f>
        <v>0</v>
      </c>
      <c r="E285" s="14">
        <f>'fnd enro'!E285</f>
        <v>0</v>
      </c>
      <c r="F285" s="14">
        <f>'fnd enro'!F285</f>
        <v>0</v>
      </c>
      <c r="G285" s="14">
        <f>'fnd enro'!G285</f>
        <v>1</v>
      </c>
      <c r="H285" s="14">
        <f>'fnd enro'!H285</f>
        <v>1</v>
      </c>
      <c r="I285" s="14">
        <f>'fnd enro'!I285</f>
        <v>0</v>
      </c>
      <c r="J285" s="14">
        <f>'fnd enro'!J285</f>
        <v>0</v>
      </c>
      <c r="K285" s="15">
        <f>'fnd enro'!K285</f>
        <v>7.8600000000000003E-2</v>
      </c>
      <c r="L285" s="14">
        <f>'fnd enro'!L285</f>
        <v>0</v>
      </c>
      <c r="M285" s="14">
        <f>'fnd enro'!M285</f>
        <v>0</v>
      </c>
      <c r="N285" s="14">
        <f>'fnd enro'!N285</f>
        <v>0</v>
      </c>
      <c r="O285" s="14">
        <f>'fnd enro'!O285</f>
        <v>0</v>
      </c>
      <c r="P285" s="14">
        <f>'fnd enro'!P285</f>
        <v>1</v>
      </c>
      <c r="Q285" s="14">
        <f>'fnd enro'!R285</f>
        <v>2</v>
      </c>
      <c r="R285" s="15">
        <f t="shared" si="62"/>
        <v>1</v>
      </c>
      <c r="S285" s="14">
        <f>VALUE('fnd enro'!Q285)</f>
        <v>11</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1246.4778259999998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2121.88</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12681.536067999999</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2388.7498519999999</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582.56036799999993</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1145.7437200000002</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985.09</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1454.5</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2422.1140380000002</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4511.4206599999998</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63"/>
        <v>29540.072531999995</v>
      </c>
      <c r="AH285" s="326">
        <f t="shared" si="64"/>
        <v>440149160</v>
      </c>
      <c r="AI285" s="4" t="str">
        <f t="shared" si="65"/>
        <v>440</v>
      </c>
      <c r="AJ285" s="2" t="str">
        <f t="shared" si="66"/>
        <v>149</v>
      </c>
      <c r="AK285" s="2" t="str">
        <f t="shared" si="67"/>
        <v>160</v>
      </c>
      <c r="AL285" s="4">
        <f t="shared" si="68"/>
        <v>1</v>
      </c>
      <c r="AM285" s="4">
        <f t="shared" si="73"/>
        <v>2</v>
      </c>
      <c r="AN285" s="4">
        <f t="shared" si="69"/>
        <v>29540.072531999995</v>
      </c>
      <c r="AO285" s="4">
        <f t="shared" si="70"/>
        <v>14770</v>
      </c>
      <c r="AP285" s="4">
        <f t="shared" si="60"/>
        <v>0</v>
      </c>
      <c r="AQ285" s="4">
        <v>14770</v>
      </c>
      <c r="AS285" s="74"/>
      <c r="AT285" s="74"/>
      <c r="AX285" s="5">
        <f t="shared" si="71"/>
        <v>0</v>
      </c>
      <c r="AZ285" s="5">
        <f t="shared" si="72"/>
        <v>0</v>
      </c>
      <c r="BB285" s="5"/>
    </row>
    <row r="286" spans="1:54" s="4" customFormat="1">
      <c r="A286" s="326" t="str">
        <f t="shared" si="61"/>
        <v>440</v>
      </c>
      <c r="B286" s="2">
        <v>440149181</v>
      </c>
      <c r="C286" s="9" t="s">
        <v>1598</v>
      </c>
      <c r="D286" s="14">
        <f>'fnd enro'!D286</f>
        <v>2</v>
      </c>
      <c r="E286" s="14">
        <f>'fnd enro'!E286</f>
        <v>0</v>
      </c>
      <c r="F286" s="14">
        <f>'fnd enro'!F286</f>
        <v>6</v>
      </c>
      <c r="G286" s="14">
        <f>'fnd enro'!G286</f>
        <v>18</v>
      </c>
      <c r="H286" s="14">
        <f>'fnd enro'!H286</f>
        <v>15</v>
      </c>
      <c r="I286" s="14">
        <f>'fnd enro'!I286</f>
        <v>0</v>
      </c>
      <c r="J286" s="14">
        <f>'fnd enro'!J286</f>
        <v>0</v>
      </c>
      <c r="K286" s="15">
        <f>'fnd enro'!K286</f>
        <v>1.5327</v>
      </c>
      <c r="L286" s="14">
        <f>'fnd enro'!L286</f>
        <v>0</v>
      </c>
      <c r="M286" s="14">
        <f>'fnd enro'!M286</f>
        <v>3</v>
      </c>
      <c r="N286" s="14">
        <f>'fnd enro'!N286</f>
        <v>0</v>
      </c>
      <c r="O286" s="14">
        <f>'fnd enro'!O286</f>
        <v>0</v>
      </c>
      <c r="P286" s="14">
        <f>'fnd enro'!P286</f>
        <v>23</v>
      </c>
      <c r="Q286" s="14">
        <f>'fnd enro'!R286</f>
        <v>40</v>
      </c>
      <c r="R286" s="15">
        <f t="shared" si="62"/>
        <v>1</v>
      </c>
      <c r="S286" s="14">
        <f>VALUE('fnd enro'!Q286)</f>
        <v>10</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25248.787606999998</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43531.48</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264525.75832599995</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49318.042113999996</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11978.387176</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23351.63754</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20004.36</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29334.63</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48872.158740999999</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91343.487869999997</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63"/>
        <v>607508.72937399999</v>
      </c>
      <c r="AH286" s="326">
        <f t="shared" si="64"/>
        <v>440149181</v>
      </c>
      <c r="AI286" s="4" t="str">
        <f t="shared" si="65"/>
        <v>440</v>
      </c>
      <c r="AJ286" s="2" t="str">
        <f t="shared" si="66"/>
        <v>149</v>
      </c>
      <c r="AK286" s="2" t="str">
        <f t="shared" si="67"/>
        <v>181</v>
      </c>
      <c r="AL286" s="4">
        <f t="shared" si="68"/>
        <v>1</v>
      </c>
      <c r="AM286" s="4">
        <f t="shared" si="73"/>
        <v>40</v>
      </c>
      <c r="AN286" s="4">
        <f t="shared" si="69"/>
        <v>607508.72937399999</v>
      </c>
      <c r="AO286" s="4">
        <f t="shared" si="70"/>
        <v>15188</v>
      </c>
      <c r="AP286" s="4">
        <f t="shared" si="60"/>
        <v>0</v>
      </c>
      <c r="AQ286" s="4">
        <v>15188</v>
      </c>
      <c r="AS286" s="74"/>
      <c r="AT286" s="596"/>
      <c r="AX286" s="5">
        <f t="shared" si="71"/>
        <v>0</v>
      </c>
      <c r="AZ286" s="5">
        <f t="shared" si="72"/>
        <v>0</v>
      </c>
      <c r="BB286" s="5"/>
    </row>
    <row r="287" spans="1:54" s="4" customFormat="1">
      <c r="A287" s="326" t="str">
        <f t="shared" si="61"/>
        <v>440</v>
      </c>
      <c r="B287" s="2">
        <v>440149211</v>
      </c>
      <c r="C287" s="9" t="s">
        <v>1598</v>
      </c>
      <c r="D287" s="14">
        <f>'fnd enro'!D287</f>
        <v>0</v>
      </c>
      <c r="E287" s="14">
        <f>'fnd enro'!E287</f>
        <v>0</v>
      </c>
      <c r="F287" s="14">
        <f>'fnd enro'!F287</f>
        <v>0</v>
      </c>
      <c r="G287" s="14">
        <f>'fnd enro'!G287</f>
        <v>1</v>
      </c>
      <c r="H287" s="14">
        <f>'fnd enro'!H287</f>
        <v>1</v>
      </c>
      <c r="I287" s="14">
        <f>'fnd enro'!I287</f>
        <v>0</v>
      </c>
      <c r="J287" s="14">
        <f>'fnd enro'!J287</f>
        <v>0</v>
      </c>
      <c r="K287" s="15">
        <f>'fnd enro'!K287</f>
        <v>7.8600000000000003E-2</v>
      </c>
      <c r="L287" s="14">
        <f>'fnd enro'!L287</f>
        <v>0</v>
      </c>
      <c r="M287" s="14">
        <f>'fnd enro'!M287</f>
        <v>0</v>
      </c>
      <c r="N287" s="14">
        <f>'fnd enro'!N287</f>
        <v>0</v>
      </c>
      <c r="O287" s="14">
        <f>'fnd enro'!O287</f>
        <v>0</v>
      </c>
      <c r="P287" s="14">
        <f>'fnd enro'!P287</f>
        <v>0</v>
      </c>
      <c r="Q287" s="14">
        <f>'fnd enro'!R287</f>
        <v>2</v>
      </c>
      <c r="R287" s="15">
        <f t="shared" si="62"/>
        <v>1</v>
      </c>
      <c r="S287" s="14">
        <f>VALUE('fnd enro'!Q287)</f>
        <v>5</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1140.6778259999999</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1620.6</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7788.0560679999999</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2388.7498519999999</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345.16036799999995</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1109.3537200000001</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786.94</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424.84</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2422.1140380000002</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3674.7106599999997</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63"/>
        <v>21701.202532000003</v>
      </c>
      <c r="AH287" s="326">
        <f t="shared" si="64"/>
        <v>440149211</v>
      </c>
      <c r="AI287" s="4" t="str">
        <f t="shared" si="65"/>
        <v>440</v>
      </c>
      <c r="AJ287" s="2" t="str">
        <f t="shared" si="66"/>
        <v>149</v>
      </c>
      <c r="AK287" s="2" t="str">
        <f t="shared" si="67"/>
        <v>211</v>
      </c>
      <c r="AL287" s="4">
        <f t="shared" si="68"/>
        <v>1</v>
      </c>
      <c r="AM287" s="4">
        <f t="shared" si="73"/>
        <v>2</v>
      </c>
      <c r="AN287" s="4">
        <f t="shared" si="69"/>
        <v>21701.202532000003</v>
      </c>
      <c r="AO287" s="4">
        <f t="shared" si="70"/>
        <v>10851</v>
      </c>
      <c r="AP287" s="4">
        <f t="shared" si="60"/>
        <v>0</v>
      </c>
      <c r="AQ287" s="4">
        <v>10851</v>
      </c>
      <c r="AS287" s="74"/>
      <c r="AT287" s="596"/>
      <c r="AX287" s="5">
        <f t="shared" si="71"/>
        <v>0</v>
      </c>
      <c r="AZ287" s="5">
        <f t="shared" si="72"/>
        <v>0</v>
      </c>
      <c r="BB287" s="5"/>
    </row>
    <row r="288" spans="1:54" s="4" customFormat="1">
      <c r="A288" s="326" t="str">
        <f t="shared" si="61"/>
        <v>440</v>
      </c>
      <c r="B288" s="2">
        <v>440149745</v>
      </c>
      <c r="C288" s="9" t="s">
        <v>1598</v>
      </c>
      <c r="D288" s="14">
        <f>'fnd enro'!D288</f>
        <v>0</v>
      </c>
      <c r="E288" s="14">
        <f>'fnd enro'!E288</f>
        <v>0</v>
      </c>
      <c r="F288" s="14">
        <f>'fnd enro'!F288</f>
        <v>0</v>
      </c>
      <c r="G288" s="14">
        <f>'fnd enro'!G288</f>
        <v>1</v>
      </c>
      <c r="H288" s="14">
        <f>'fnd enro'!H288</f>
        <v>0</v>
      </c>
      <c r="I288" s="14">
        <f>'fnd enro'!I288</f>
        <v>0</v>
      </c>
      <c r="J288" s="14">
        <f>'fnd enro'!J288</f>
        <v>0</v>
      </c>
      <c r="K288" s="15">
        <f>'fnd enro'!K288</f>
        <v>3.9300000000000002E-2</v>
      </c>
      <c r="L288" s="14">
        <f>'fnd enro'!L288</f>
        <v>0</v>
      </c>
      <c r="M288" s="14">
        <f>'fnd enro'!M288</f>
        <v>0</v>
      </c>
      <c r="N288" s="14">
        <f>'fnd enro'!N288</f>
        <v>0</v>
      </c>
      <c r="O288" s="14">
        <f>'fnd enro'!O288</f>
        <v>0</v>
      </c>
      <c r="P288" s="14">
        <f>'fnd enro'!P288</f>
        <v>0</v>
      </c>
      <c r="Q288" s="14">
        <f>'fnd enro'!R288</f>
        <v>1</v>
      </c>
      <c r="R288" s="15">
        <f t="shared" si="62"/>
        <v>1</v>
      </c>
      <c r="S288" s="14">
        <f>VALUE('fnd enro'!Q288)</f>
        <v>4</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570.33891299999993</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810.3</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4116.9430339999999</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1327.854926</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166.41018399999999</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554.67686000000003</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378.55</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161.32</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1167.6620190000001</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1782.8553299999999</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63"/>
        <v>11036.911266000001</v>
      </c>
      <c r="AH288" s="326">
        <f t="shared" si="64"/>
        <v>440149745</v>
      </c>
      <c r="AI288" s="4" t="str">
        <f t="shared" si="65"/>
        <v>440</v>
      </c>
      <c r="AJ288" s="2" t="str">
        <f t="shared" si="66"/>
        <v>149</v>
      </c>
      <c r="AK288" s="2" t="str">
        <f t="shared" si="67"/>
        <v>745</v>
      </c>
      <c r="AL288" s="4">
        <f t="shared" si="68"/>
        <v>1</v>
      </c>
      <c r="AM288" s="4">
        <f t="shared" si="73"/>
        <v>1</v>
      </c>
      <c r="AN288" s="4">
        <f t="shared" si="69"/>
        <v>11036.911266000001</v>
      </c>
      <c r="AO288" s="4">
        <f t="shared" si="70"/>
        <v>11037</v>
      </c>
      <c r="AP288" s="4">
        <f t="shared" si="60"/>
        <v>0</v>
      </c>
      <c r="AQ288" s="4">
        <v>11037</v>
      </c>
      <c r="AS288" s="74"/>
      <c r="AT288" s="596"/>
      <c r="AX288" s="5">
        <f t="shared" si="71"/>
        <v>0</v>
      </c>
      <c r="AZ288" s="5">
        <f t="shared" si="72"/>
        <v>0</v>
      </c>
      <c r="BB288" s="5"/>
    </row>
    <row r="289" spans="1:54" s="4" customFormat="1">
      <c r="A289" s="326" t="str">
        <f t="shared" si="61"/>
        <v>441</v>
      </c>
      <c r="B289" s="2">
        <v>441281005</v>
      </c>
      <c r="C289" s="9" t="s">
        <v>1583</v>
      </c>
      <c r="D289" s="14">
        <f>'fnd enro'!D289</f>
        <v>0</v>
      </c>
      <c r="E289" s="14">
        <f>'fnd enro'!E289</f>
        <v>0</v>
      </c>
      <c r="F289" s="14">
        <f>'fnd enro'!F289</f>
        <v>0</v>
      </c>
      <c r="G289" s="14">
        <f>'fnd enro'!G289</f>
        <v>0</v>
      </c>
      <c r="H289" s="14">
        <f>'fnd enro'!H289</f>
        <v>0</v>
      </c>
      <c r="I289" s="14">
        <f>'fnd enro'!I289</f>
        <v>1</v>
      </c>
      <c r="J289" s="14">
        <f>'fnd enro'!J289</f>
        <v>0</v>
      </c>
      <c r="K289" s="15">
        <f>'fnd enro'!K289</f>
        <v>3.9300000000000002E-2</v>
      </c>
      <c r="L289" s="14">
        <f>'fnd enro'!L289</f>
        <v>0</v>
      </c>
      <c r="M289" s="14">
        <f>'fnd enro'!M289</f>
        <v>0</v>
      </c>
      <c r="N289" s="14">
        <f>'fnd enro'!N289</f>
        <v>0</v>
      </c>
      <c r="O289" s="14">
        <f>'fnd enro'!O289</f>
        <v>0</v>
      </c>
      <c r="P289" s="14">
        <f>'fnd enro'!P289</f>
        <v>1</v>
      </c>
      <c r="Q289" s="14">
        <f>'fnd enro'!R289</f>
        <v>1</v>
      </c>
      <c r="R289" s="15">
        <f t="shared" si="62"/>
        <v>1</v>
      </c>
      <c r="S289" s="14">
        <f>VALUE('fnd enro'!Q289)</f>
        <v>8</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655.05891299999996</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1211.6799999999998</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9127.9730340000006</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945.98492600000009</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364.01018399999998</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906.47685999999999</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609.78</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1432.1100000000001</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1220.4620190000001</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2368.48533</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63"/>
        <v>18842.021266000003</v>
      </c>
      <c r="AH289" s="326">
        <f t="shared" si="64"/>
        <v>441281005</v>
      </c>
      <c r="AI289" s="4" t="str">
        <f t="shared" si="65"/>
        <v>441</v>
      </c>
      <c r="AJ289" s="2" t="str">
        <f t="shared" si="66"/>
        <v>281</v>
      </c>
      <c r="AK289" s="2" t="str">
        <f t="shared" si="67"/>
        <v>005</v>
      </c>
      <c r="AL289" s="4">
        <f t="shared" si="68"/>
        <v>1</v>
      </c>
      <c r="AM289" s="4">
        <f t="shared" si="73"/>
        <v>1</v>
      </c>
      <c r="AN289" s="4">
        <f t="shared" si="69"/>
        <v>18842.021266000003</v>
      </c>
      <c r="AO289" s="4">
        <f t="shared" si="70"/>
        <v>18842</v>
      </c>
      <c r="AP289" s="4">
        <f t="shared" si="60"/>
        <v>0</v>
      </c>
      <c r="AQ289" s="4">
        <v>18842</v>
      </c>
      <c r="AS289" s="597"/>
      <c r="AT289" s="74"/>
      <c r="AX289" s="5">
        <f t="shared" si="71"/>
        <v>0</v>
      </c>
      <c r="AZ289" s="5">
        <f t="shared" si="72"/>
        <v>0</v>
      </c>
      <c r="BB289" s="5"/>
    </row>
    <row r="290" spans="1:54" s="4" customFormat="1">
      <c r="A290" s="326" t="str">
        <f t="shared" si="61"/>
        <v>441</v>
      </c>
      <c r="B290" s="2">
        <v>441281024</v>
      </c>
      <c r="C290" s="9" t="s">
        <v>1583</v>
      </c>
      <c r="D290" s="14">
        <f>'fnd enro'!D290</f>
        <v>0</v>
      </c>
      <c r="E290" s="14">
        <f>'fnd enro'!E290</f>
        <v>0</v>
      </c>
      <c r="F290" s="14">
        <f>'fnd enro'!F290</f>
        <v>0</v>
      </c>
      <c r="G290" s="14">
        <f>'fnd enro'!G290</f>
        <v>0</v>
      </c>
      <c r="H290" s="14">
        <f>'fnd enro'!H290</f>
        <v>1</v>
      </c>
      <c r="I290" s="14">
        <f>'fnd enro'!I290</f>
        <v>0</v>
      </c>
      <c r="J290" s="14">
        <f>'fnd enro'!J290</f>
        <v>0</v>
      </c>
      <c r="K290" s="15">
        <f>'fnd enro'!K290</f>
        <v>3.9300000000000002E-2</v>
      </c>
      <c r="L290" s="14">
        <f>'fnd enro'!L290</f>
        <v>0</v>
      </c>
      <c r="M290" s="14">
        <f>'fnd enro'!M290</f>
        <v>0</v>
      </c>
      <c r="N290" s="14">
        <f>'fnd enro'!N290</f>
        <v>1</v>
      </c>
      <c r="O290" s="14">
        <f>'fnd enro'!O290</f>
        <v>0</v>
      </c>
      <c r="P290" s="14">
        <f>'fnd enro'!P290</f>
        <v>0</v>
      </c>
      <c r="Q290" s="14">
        <f>'fnd enro'!R290</f>
        <v>1</v>
      </c>
      <c r="R290" s="15">
        <f t="shared" si="62"/>
        <v>1</v>
      </c>
      <c r="S290" s="14">
        <f>VALUE('fnd enro'!Q290)</f>
        <v>5</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688.57891299999994</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1017.1899999999999</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5119.3530339999998</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1267.7849259999998</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237.860184</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702.45686000000001</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497.06</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293.08</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1609.1220190000001</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2235.5153299999997</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63"/>
        <v>13668.001265999999</v>
      </c>
      <c r="AH290" s="326">
        <f t="shared" si="64"/>
        <v>441281024</v>
      </c>
      <c r="AI290" s="4" t="str">
        <f t="shared" si="65"/>
        <v>441</v>
      </c>
      <c r="AJ290" s="2" t="str">
        <f t="shared" si="66"/>
        <v>281</v>
      </c>
      <c r="AK290" s="2" t="str">
        <f t="shared" si="67"/>
        <v>024</v>
      </c>
      <c r="AL290" s="4">
        <f t="shared" si="68"/>
        <v>1</v>
      </c>
      <c r="AM290" s="4">
        <f t="shared" si="73"/>
        <v>1</v>
      </c>
      <c r="AN290" s="4">
        <f t="shared" si="69"/>
        <v>13668.001265999999</v>
      </c>
      <c r="AO290" s="4">
        <f t="shared" si="70"/>
        <v>13668</v>
      </c>
      <c r="AP290" s="4">
        <f t="shared" si="60"/>
        <v>0</v>
      </c>
      <c r="AQ290" s="4">
        <v>13668</v>
      </c>
      <c r="AS290" s="597"/>
      <c r="AT290" s="74"/>
      <c r="AX290" s="5">
        <f t="shared" si="71"/>
        <v>0</v>
      </c>
      <c r="AZ290" s="5">
        <f t="shared" si="72"/>
        <v>0</v>
      </c>
      <c r="BB290" s="5"/>
    </row>
    <row r="291" spans="1:54" s="4" customFormat="1">
      <c r="A291" s="326" t="str">
        <f t="shared" si="61"/>
        <v>441</v>
      </c>
      <c r="B291" s="2">
        <v>441281061</v>
      </c>
      <c r="C291" s="9" t="s">
        <v>1583</v>
      </c>
      <c r="D291" s="14">
        <f>'fnd enro'!D291</f>
        <v>0</v>
      </c>
      <c r="E291" s="14">
        <f>'fnd enro'!E291</f>
        <v>0</v>
      </c>
      <c r="F291" s="14">
        <f>'fnd enro'!F291</f>
        <v>0</v>
      </c>
      <c r="G291" s="14">
        <f>'fnd enro'!G291</f>
        <v>0</v>
      </c>
      <c r="H291" s="14">
        <f>'fnd enro'!H291</f>
        <v>1</v>
      </c>
      <c r="I291" s="14">
        <f>'fnd enro'!I291</f>
        <v>1</v>
      </c>
      <c r="J291" s="14">
        <f>'fnd enro'!J291</f>
        <v>0</v>
      </c>
      <c r="K291" s="15">
        <f>'fnd enro'!K291</f>
        <v>7.8600000000000003E-2</v>
      </c>
      <c r="L291" s="14">
        <f>'fnd enro'!L291</f>
        <v>0</v>
      </c>
      <c r="M291" s="14">
        <f>'fnd enro'!M291</f>
        <v>0</v>
      </c>
      <c r="N291" s="14">
        <f>'fnd enro'!N291</f>
        <v>0</v>
      </c>
      <c r="O291" s="14">
        <f>'fnd enro'!O291</f>
        <v>1</v>
      </c>
      <c r="P291" s="14">
        <f>'fnd enro'!P291</f>
        <v>2</v>
      </c>
      <c r="Q291" s="14">
        <f>'fnd enro'!R291</f>
        <v>2</v>
      </c>
      <c r="R291" s="15">
        <f t="shared" si="62"/>
        <v>1</v>
      </c>
      <c r="S291" s="14">
        <f>VALUE('fnd enro'!Q291)</f>
        <v>11</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1479.0578259999997</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2845.0299999999997</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20220.836067999997</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2228.7498519999999</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890.850368</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1663.2537200000002</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1350.89</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2962.2000000000003</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2855.2540380000005</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5632.3306599999996</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63"/>
        <v>42128.452531999996</v>
      </c>
      <c r="AH291" s="326">
        <f t="shared" si="64"/>
        <v>441281061</v>
      </c>
      <c r="AI291" s="4" t="str">
        <f t="shared" si="65"/>
        <v>441</v>
      </c>
      <c r="AJ291" s="2" t="str">
        <f t="shared" si="66"/>
        <v>281</v>
      </c>
      <c r="AK291" s="2" t="str">
        <f t="shared" si="67"/>
        <v>061</v>
      </c>
      <c r="AL291" s="4">
        <f t="shared" si="68"/>
        <v>1</v>
      </c>
      <c r="AM291" s="4">
        <f t="shared" si="73"/>
        <v>2</v>
      </c>
      <c r="AN291" s="4">
        <f t="shared" si="69"/>
        <v>42128.452531999996</v>
      </c>
      <c r="AO291" s="4">
        <f t="shared" si="70"/>
        <v>21064</v>
      </c>
      <c r="AP291" s="4">
        <f t="shared" si="60"/>
        <v>0</v>
      </c>
      <c r="AQ291" s="4">
        <v>21064</v>
      </c>
      <c r="AS291" s="74"/>
      <c r="AT291" s="596"/>
      <c r="AX291" s="5">
        <f t="shared" si="71"/>
        <v>0</v>
      </c>
      <c r="AZ291" s="5">
        <f t="shared" si="72"/>
        <v>0</v>
      </c>
      <c r="BB291" s="5"/>
    </row>
    <row r="292" spans="1:54" s="4" customFormat="1">
      <c r="A292" s="326" t="str">
        <f t="shared" si="61"/>
        <v>441</v>
      </c>
      <c r="B292" s="2">
        <v>441281087</v>
      </c>
      <c r="C292" s="9" t="s">
        <v>1583</v>
      </c>
      <c r="D292" s="14">
        <f>'fnd enro'!D292</f>
        <v>0</v>
      </c>
      <c r="E292" s="14">
        <f>'fnd enro'!E292</f>
        <v>0</v>
      </c>
      <c r="F292" s="14">
        <f>'fnd enro'!F292</f>
        <v>1</v>
      </c>
      <c r="G292" s="14">
        <f>'fnd enro'!G292</f>
        <v>0</v>
      </c>
      <c r="H292" s="14">
        <f>'fnd enro'!H292</f>
        <v>1</v>
      </c>
      <c r="I292" s="14">
        <f>'fnd enro'!I292</f>
        <v>3</v>
      </c>
      <c r="J292" s="14">
        <f>'fnd enro'!J292</f>
        <v>0</v>
      </c>
      <c r="K292" s="15">
        <f>'fnd enro'!K292</f>
        <v>0.19650000000000001</v>
      </c>
      <c r="L292" s="14">
        <f>'fnd enro'!L292</f>
        <v>0</v>
      </c>
      <c r="M292" s="14">
        <f>'fnd enro'!M292</f>
        <v>0</v>
      </c>
      <c r="N292" s="14">
        <f>'fnd enro'!N292</f>
        <v>0</v>
      </c>
      <c r="O292" s="14">
        <f>'fnd enro'!O292</f>
        <v>0</v>
      </c>
      <c r="P292" s="14">
        <f>'fnd enro'!P292</f>
        <v>2</v>
      </c>
      <c r="Q292" s="14">
        <f>'fnd enro'!R292</f>
        <v>5</v>
      </c>
      <c r="R292" s="15">
        <f t="shared" si="62"/>
        <v>1</v>
      </c>
      <c r="S292" s="14">
        <f>VALUE('fnd enro'!Q292)</f>
        <v>6</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2997.1745649999998</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4740.8399999999992</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30146.455170000001</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5226.7046300000002</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1193.3609199999999</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3791.3942999999995</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2412.7800000000002</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3609.98</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6083.5000950000003</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9920.8666499999999</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63"/>
        <v>70123.056330000007</v>
      </c>
      <c r="AH292" s="326">
        <f t="shared" si="64"/>
        <v>441281087</v>
      </c>
      <c r="AI292" s="4" t="str">
        <f t="shared" si="65"/>
        <v>441</v>
      </c>
      <c r="AJ292" s="2" t="str">
        <f t="shared" si="66"/>
        <v>281</v>
      </c>
      <c r="AK292" s="2" t="str">
        <f t="shared" si="67"/>
        <v>087</v>
      </c>
      <c r="AL292" s="4">
        <f t="shared" si="68"/>
        <v>1</v>
      </c>
      <c r="AM292" s="4">
        <f t="shared" si="73"/>
        <v>5</v>
      </c>
      <c r="AN292" s="4">
        <f t="shared" si="69"/>
        <v>70123.056330000007</v>
      </c>
      <c r="AO292" s="4">
        <f t="shared" si="70"/>
        <v>14025</v>
      </c>
      <c r="AP292" s="4">
        <f t="shared" si="60"/>
        <v>0</v>
      </c>
      <c r="AQ292" s="4">
        <v>14025</v>
      </c>
      <c r="AS292" s="597"/>
      <c r="AT292" s="74"/>
      <c r="AX292" s="5">
        <f t="shared" si="71"/>
        <v>0</v>
      </c>
      <c r="AZ292" s="5">
        <f t="shared" si="72"/>
        <v>0</v>
      </c>
      <c r="BB292" s="5"/>
    </row>
    <row r="293" spans="1:54" s="4" customFormat="1">
      <c r="A293" s="326" t="str">
        <f t="shared" si="61"/>
        <v>441</v>
      </c>
      <c r="B293" s="2">
        <v>441281111</v>
      </c>
      <c r="C293" s="9" t="s">
        <v>1583</v>
      </c>
      <c r="D293" s="14">
        <f>'fnd enro'!D293</f>
        <v>0</v>
      </c>
      <c r="E293" s="14">
        <f>'fnd enro'!E293</f>
        <v>0</v>
      </c>
      <c r="F293" s="14">
        <f>'fnd enro'!F293</f>
        <v>0</v>
      </c>
      <c r="G293" s="14">
        <f>'fnd enro'!G293</f>
        <v>0</v>
      </c>
      <c r="H293" s="14">
        <f>'fnd enro'!H293</f>
        <v>1</v>
      </c>
      <c r="I293" s="14">
        <f>'fnd enro'!I293</f>
        <v>1</v>
      </c>
      <c r="J293" s="14">
        <f>'fnd enro'!J293</f>
        <v>0</v>
      </c>
      <c r="K293" s="15">
        <f>'fnd enro'!K293</f>
        <v>7.8600000000000003E-2</v>
      </c>
      <c r="L293" s="14">
        <f>'fnd enro'!L293</f>
        <v>0</v>
      </c>
      <c r="M293" s="14">
        <f>'fnd enro'!M293</f>
        <v>0</v>
      </c>
      <c r="N293" s="14">
        <f>'fnd enro'!N293</f>
        <v>0</v>
      </c>
      <c r="O293" s="14">
        <f>'fnd enro'!O293</f>
        <v>0</v>
      </c>
      <c r="P293" s="14">
        <f>'fnd enro'!P293</f>
        <v>2</v>
      </c>
      <c r="Q293" s="14">
        <f>'fnd enro'!R293</f>
        <v>2</v>
      </c>
      <c r="R293" s="15">
        <f t="shared" si="62"/>
        <v>1</v>
      </c>
      <c r="S293" s="14">
        <f>VALUE('fnd enro'!Q293)</f>
        <v>8</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1310.1178259999999</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2423.3599999999997</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16717.356068000001</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2006.879852</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732.850368</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1490.3037200000001</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1176.83</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2520.08</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2474.9140380000003</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4930.3006599999999</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63"/>
        <v>35782.992531999997</v>
      </c>
      <c r="AH293" s="326">
        <f t="shared" si="64"/>
        <v>441281111</v>
      </c>
      <c r="AI293" s="4" t="str">
        <f t="shared" si="65"/>
        <v>441</v>
      </c>
      <c r="AJ293" s="2" t="str">
        <f t="shared" si="66"/>
        <v>281</v>
      </c>
      <c r="AK293" s="2" t="str">
        <f t="shared" si="67"/>
        <v>111</v>
      </c>
      <c r="AL293" s="4">
        <f t="shared" si="68"/>
        <v>1</v>
      </c>
      <c r="AM293" s="4">
        <f t="shared" si="73"/>
        <v>2</v>
      </c>
      <c r="AN293" s="4">
        <f t="shared" si="69"/>
        <v>35782.992531999997</v>
      </c>
      <c r="AO293" s="4">
        <f t="shared" si="70"/>
        <v>17891</v>
      </c>
      <c r="AP293" s="4">
        <f t="shared" si="60"/>
        <v>0</v>
      </c>
      <c r="AQ293" s="4">
        <v>17891</v>
      </c>
      <c r="AS293" s="74"/>
      <c r="AT293" s="74"/>
      <c r="AX293" s="5">
        <f t="shared" si="71"/>
        <v>0</v>
      </c>
      <c r="AZ293" s="5">
        <f t="shared" si="72"/>
        <v>0</v>
      </c>
      <c r="BB293" s="5"/>
    </row>
    <row r="294" spans="1:54" s="4" customFormat="1">
      <c r="A294" s="326" t="str">
        <f t="shared" si="61"/>
        <v>441</v>
      </c>
      <c r="B294" s="2">
        <v>441281161</v>
      </c>
      <c r="C294" s="9" t="s">
        <v>1583</v>
      </c>
      <c r="D294" s="14">
        <f>'fnd enro'!D294</f>
        <v>0</v>
      </c>
      <c r="E294" s="14">
        <f>'fnd enro'!E294</f>
        <v>0</v>
      </c>
      <c r="F294" s="14">
        <f>'fnd enro'!F294</f>
        <v>0</v>
      </c>
      <c r="G294" s="14">
        <f>'fnd enro'!G294</f>
        <v>0</v>
      </c>
      <c r="H294" s="14">
        <f>'fnd enro'!H294</f>
        <v>0</v>
      </c>
      <c r="I294" s="14">
        <f>'fnd enro'!I294</f>
        <v>1</v>
      </c>
      <c r="J294" s="14">
        <f>'fnd enro'!J294</f>
        <v>0</v>
      </c>
      <c r="K294" s="15">
        <f>'fnd enro'!K294</f>
        <v>3.9300000000000002E-2</v>
      </c>
      <c r="L294" s="14">
        <f>'fnd enro'!L294</f>
        <v>0</v>
      </c>
      <c r="M294" s="14">
        <f>'fnd enro'!M294</f>
        <v>0</v>
      </c>
      <c r="N294" s="14">
        <f>'fnd enro'!N294</f>
        <v>0</v>
      </c>
      <c r="O294" s="14">
        <f>'fnd enro'!O294</f>
        <v>0</v>
      </c>
      <c r="P294" s="14">
        <f>'fnd enro'!P294</f>
        <v>0</v>
      </c>
      <c r="Q294" s="14">
        <f>'fnd enro'!R294</f>
        <v>1</v>
      </c>
      <c r="R294" s="15">
        <f t="shared" si="62"/>
        <v>1</v>
      </c>
      <c r="S294" s="14">
        <f>VALUE('fnd enro'!Q294)</f>
        <v>8</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570.33891299999993</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810.3</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5209.7030340000001</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945.98492600000009</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173.92018400000001</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877.32686000000001</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451.12</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607.66</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1220.4620190000001</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1698.5253299999999</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63"/>
        <v>12565.341266000001</v>
      </c>
      <c r="AH294" s="326">
        <f t="shared" si="64"/>
        <v>441281161</v>
      </c>
      <c r="AI294" s="4" t="str">
        <f t="shared" si="65"/>
        <v>441</v>
      </c>
      <c r="AJ294" s="2" t="str">
        <f t="shared" si="66"/>
        <v>281</v>
      </c>
      <c r="AK294" s="2" t="str">
        <f t="shared" si="67"/>
        <v>161</v>
      </c>
      <c r="AL294" s="4">
        <f t="shared" si="68"/>
        <v>1</v>
      </c>
      <c r="AM294" s="4">
        <f t="shared" si="73"/>
        <v>1</v>
      </c>
      <c r="AN294" s="4">
        <f t="shared" si="69"/>
        <v>12565.341266000001</v>
      </c>
      <c r="AO294" s="4">
        <f t="shared" si="70"/>
        <v>12565</v>
      </c>
      <c r="AP294" s="4">
        <f t="shared" si="60"/>
        <v>0</v>
      </c>
      <c r="AQ294" s="4">
        <v>12565</v>
      </c>
      <c r="AS294" s="74"/>
      <c r="AT294" s="74"/>
      <c r="AX294" s="5">
        <f t="shared" si="71"/>
        <v>0</v>
      </c>
      <c r="AZ294" s="5">
        <f t="shared" si="72"/>
        <v>0</v>
      </c>
      <c r="BB294" s="5"/>
    </row>
    <row r="295" spans="1:54" s="4" customFormat="1">
      <c r="A295" s="326" t="str">
        <f t="shared" si="61"/>
        <v>441</v>
      </c>
      <c r="B295" s="2">
        <v>441281191</v>
      </c>
      <c r="C295" s="9" t="s">
        <v>1583</v>
      </c>
      <c r="D295" s="14">
        <f>'fnd enro'!D295</f>
        <v>0</v>
      </c>
      <c r="E295" s="14">
        <f>'fnd enro'!E295</f>
        <v>0</v>
      </c>
      <c r="F295" s="14">
        <f>'fnd enro'!F295</f>
        <v>0</v>
      </c>
      <c r="G295" s="14">
        <f>'fnd enro'!G295</f>
        <v>0</v>
      </c>
      <c r="H295" s="14">
        <f>'fnd enro'!H295</f>
        <v>1</v>
      </c>
      <c r="I295" s="14">
        <f>'fnd enro'!I295</f>
        <v>0</v>
      </c>
      <c r="J295" s="14">
        <f>'fnd enro'!J295</f>
        <v>0</v>
      </c>
      <c r="K295" s="15">
        <f>'fnd enro'!K295</f>
        <v>3.9300000000000002E-2</v>
      </c>
      <c r="L295" s="14">
        <f>'fnd enro'!L295</f>
        <v>0</v>
      </c>
      <c r="M295" s="14">
        <f>'fnd enro'!M295</f>
        <v>0</v>
      </c>
      <c r="N295" s="14">
        <f>'fnd enro'!N295</f>
        <v>0</v>
      </c>
      <c r="O295" s="14">
        <f>'fnd enro'!O295</f>
        <v>0</v>
      </c>
      <c r="P295" s="14">
        <f>'fnd enro'!P295</f>
        <v>0</v>
      </c>
      <c r="Q295" s="14">
        <f>'fnd enro'!R295</f>
        <v>1</v>
      </c>
      <c r="R295" s="15">
        <f t="shared" si="62"/>
        <v>1</v>
      </c>
      <c r="S295" s="14">
        <f>VALUE('fnd enro'!Q295)</f>
        <v>8</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570.33891299999993</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810.3</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3671.113034</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1060.8949259999999</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178.75018399999999</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554.67686000000003</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408.39</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263.52</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1254.4520190000001</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1891.8553299999999</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63"/>
        <v>10664.291266</v>
      </c>
      <c r="AH295" s="326">
        <f t="shared" si="64"/>
        <v>441281191</v>
      </c>
      <c r="AI295" s="4" t="str">
        <f t="shared" si="65"/>
        <v>441</v>
      </c>
      <c r="AJ295" s="2" t="str">
        <f t="shared" si="66"/>
        <v>281</v>
      </c>
      <c r="AK295" s="2" t="str">
        <f t="shared" si="67"/>
        <v>191</v>
      </c>
      <c r="AL295" s="4">
        <f t="shared" si="68"/>
        <v>1</v>
      </c>
      <c r="AM295" s="4">
        <f t="shared" si="73"/>
        <v>1</v>
      </c>
      <c r="AN295" s="4">
        <f t="shared" si="69"/>
        <v>10664.291266</v>
      </c>
      <c r="AO295" s="4">
        <f t="shared" si="70"/>
        <v>10664</v>
      </c>
      <c r="AP295" s="4">
        <f t="shared" si="60"/>
        <v>0</v>
      </c>
      <c r="AQ295" s="4">
        <v>10664</v>
      </c>
      <c r="AS295" s="597"/>
      <c r="AT295" s="74"/>
      <c r="AX295" s="5">
        <f t="shared" si="71"/>
        <v>0</v>
      </c>
      <c r="AZ295" s="5">
        <f t="shared" si="72"/>
        <v>0</v>
      </c>
      <c r="BB295" s="5"/>
    </row>
    <row r="296" spans="1:54" s="4" customFormat="1">
      <c r="A296" s="326" t="str">
        <f t="shared" si="61"/>
        <v>441</v>
      </c>
      <c r="B296" s="2">
        <v>441281210</v>
      </c>
      <c r="C296" s="9" t="s">
        <v>1583</v>
      </c>
      <c r="D296" s="14">
        <f>'fnd enro'!D296</f>
        <v>0</v>
      </c>
      <c r="E296" s="14">
        <f>'fnd enro'!E296</f>
        <v>0</v>
      </c>
      <c r="F296" s="14">
        <f>'fnd enro'!F296</f>
        <v>0</v>
      </c>
      <c r="G296" s="14">
        <f>'fnd enro'!G296</f>
        <v>1</v>
      </c>
      <c r="H296" s="14">
        <f>'fnd enro'!H296</f>
        <v>0</v>
      </c>
      <c r="I296" s="14">
        <f>'fnd enro'!I296</f>
        <v>0</v>
      </c>
      <c r="J296" s="14">
        <f>'fnd enro'!J296</f>
        <v>0</v>
      </c>
      <c r="K296" s="15">
        <f>'fnd enro'!K296</f>
        <v>3.9300000000000002E-2</v>
      </c>
      <c r="L296" s="14">
        <f>'fnd enro'!L296</f>
        <v>0</v>
      </c>
      <c r="M296" s="14">
        <f>'fnd enro'!M296</f>
        <v>0</v>
      </c>
      <c r="N296" s="14">
        <f>'fnd enro'!N296</f>
        <v>0</v>
      </c>
      <c r="O296" s="14">
        <f>'fnd enro'!O296</f>
        <v>0</v>
      </c>
      <c r="P296" s="14">
        <f>'fnd enro'!P296</f>
        <v>1</v>
      </c>
      <c r="Q296" s="14">
        <f>'fnd enro'!R296</f>
        <v>1</v>
      </c>
      <c r="R296" s="15">
        <f t="shared" si="62"/>
        <v>1</v>
      </c>
      <c r="S296" s="14">
        <f>VALUE('fnd enro'!Q296)</f>
        <v>6</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643.07891299999994</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1154.97</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7481.5630339999998</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1327.854926</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329.64018399999998</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579.70686000000001</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514.79</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869.28</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1167.6620190000001</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2358.1553299999996</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63"/>
        <v>16426.701266</v>
      </c>
      <c r="AH296" s="326">
        <f t="shared" si="64"/>
        <v>441281210</v>
      </c>
      <c r="AI296" s="4" t="str">
        <f t="shared" si="65"/>
        <v>441</v>
      </c>
      <c r="AJ296" s="2" t="str">
        <f t="shared" si="66"/>
        <v>281</v>
      </c>
      <c r="AK296" s="2" t="str">
        <f t="shared" si="67"/>
        <v>210</v>
      </c>
      <c r="AL296" s="4">
        <f t="shared" si="68"/>
        <v>1</v>
      </c>
      <c r="AM296" s="4">
        <f t="shared" si="73"/>
        <v>1</v>
      </c>
      <c r="AN296" s="4">
        <f t="shared" si="69"/>
        <v>16426.701266</v>
      </c>
      <c r="AO296" s="4">
        <f t="shared" si="70"/>
        <v>16427</v>
      </c>
      <c r="AP296" s="4">
        <f t="shared" si="60"/>
        <v>0</v>
      </c>
      <c r="AQ296" s="4">
        <v>16427</v>
      </c>
      <c r="AS296" s="74"/>
      <c r="AT296" s="74"/>
      <c r="AX296" s="5">
        <f t="shared" si="71"/>
        <v>0</v>
      </c>
      <c r="AZ296" s="5">
        <f t="shared" si="72"/>
        <v>0</v>
      </c>
      <c r="BB296" s="5"/>
    </row>
    <row r="297" spans="1:54" s="4" customFormat="1">
      <c r="A297" s="326" t="str">
        <f t="shared" si="61"/>
        <v>441</v>
      </c>
      <c r="B297" s="2">
        <v>441281227</v>
      </c>
      <c r="C297" s="9" t="s">
        <v>1583</v>
      </c>
      <c r="D297" s="14">
        <f>'fnd enro'!D297</f>
        <v>0</v>
      </c>
      <c r="E297" s="14">
        <f>'fnd enro'!E297</f>
        <v>0</v>
      </c>
      <c r="F297" s="14">
        <f>'fnd enro'!F297</f>
        <v>0</v>
      </c>
      <c r="G297" s="14">
        <f>'fnd enro'!G297</f>
        <v>1</v>
      </c>
      <c r="H297" s="14">
        <f>'fnd enro'!H297</f>
        <v>0</v>
      </c>
      <c r="I297" s="14">
        <f>'fnd enro'!I297</f>
        <v>1</v>
      </c>
      <c r="J297" s="14">
        <f>'fnd enro'!J297</f>
        <v>0</v>
      </c>
      <c r="K297" s="15">
        <f>'fnd enro'!K297</f>
        <v>7.8600000000000003E-2</v>
      </c>
      <c r="L297" s="14">
        <f>'fnd enro'!L297</f>
        <v>0</v>
      </c>
      <c r="M297" s="14">
        <f>'fnd enro'!M297</f>
        <v>0</v>
      </c>
      <c r="N297" s="14">
        <f>'fnd enro'!N297</f>
        <v>0</v>
      </c>
      <c r="O297" s="14">
        <f>'fnd enro'!O297</f>
        <v>0</v>
      </c>
      <c r="P297" s="14">
        <f>'fnd enro'!P297</f>
        <v>2</v>
      </c>
      <c r="Q297" s="14">
        <f>'fnd enro'!R297</f>
        <v>2</v>
      </c>
      <c r="R297" s="15">
        <f t="shared" si="62"/>
        <v>1</v>
      </c>
      <c r="S297" s="14">
        <f>VALUE('fnd enro'!Q297)</f>
        <v>10</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1334.0378259999998</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2536.8000000000002</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18270.506068000002</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2273.8398520000001</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774.230368</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1498.5237200000001</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1191.8300000000002</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2650.88</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2388.1240380000004</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5010.6606599999996</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63"/>
        <v>37929.432532000006</v>
      </c>
      <c r="AH297" s="326">
        <f t="shared" si="64"/>
        <v>441281227</v>
      </c>
      <c r="AI297" s="4" t="str">
        <f t="shared" si="65"/>
        <v>441</v>
      </c>
      <c r="AJ297" s="2" t="str">
        <f t="shared" si="66"/>
        <v>281</v>
      </c>
      <c r="AK297" s="2" t="str">
        <f t="shared" si="67"/>
        <v>227</v>
      </c>
      <c r="AL297" s="4">
        <f t="shared" si="68"/>
        <v>1</v>
      </c>
      <c r="AM297" s="4">
        <f t="shared" si="73"/>
        <v>2</v>
      </c>
      <c r="AN297" s="4">
        <f t="shared" si="69"/>
        <v>37929.432532000006</v>
      </c>
      <c r="AO297" s="4">
        <f t="shared" si="70"/>
        <v>18965</v>
      </c>
      <c r="AP297" s="4">
        <f t="shared" si="60"/>
        <v>0</v>
      </c>
      <c r="AQ297" s="4">
        <v>18965</v>
      </c>
      <c r="AS297" s="74"/>
      <c r="AT297" s="74"/>
      <c r="AX297" s="5">
        <f t="shared" si="71"/>
        <v>0</v>
      </c>
      <c r="AZ297" s="5">
        <f t="shared" si="72"/>
        <v>0</v>
      </c>
      <c r="BB297" s="5"/>
    </row>
    <row r="298" spans="1:54" s="4" customFormat="1">
      <c r="A298" s="326" t="str">
        <f t="shared" si="61"/>
        <v>441</v>
      </c>
      <c r="B298" s="2">
        <v>441281281</v>
      </c>
      <c r="C298" s="9" t="s">
        <v>1583</v>
      </c>
      <c r="D298" s="14">
        <f>'fnd enro'!D298</f>
        <v>0</v>
      </c>
      <c r="E298" s="14">
        <f>'fnd enro'!E298</f>
        <v>0</v>
      </c>
      <c r="F298" s="14">
        <f>'fnd enro'!F298</f>
        <v>89</v>
      </c>
      <c r="G298" s="14">
        <f>'fnd enro'!G298</f>
        <v>558</v>
      </c>
      <c r="H298" s="14">
        <f>'fnd enro'!H298</f>
        <v>378</v>
      </c>
      <c r="I298" s="14">
        <f>'fnd enro'!I298</f>
        <v>422</v>
      </c>
      <c r="J298" s="14">
        <f>'fnd enro'!J298</f>
        <v>0</v>
      </c>
      <c r="K298" s="15">
        <f>'fnd enro'!K298</f>
        <v>56.867100000000001</v>
      </c>
      <c r="L298" s="14">
        <f>'fnd enro'!L298</f>
        <v>0</v>
      </c>
      <c r="M298" s="14">
        <f>'fnd enro'!M298</f>
        <v>98</v>
      </c>
      <c r="N298" s="14">
        <f>'fnd enro'!N298</f>
        <v>20</v>
      </c>
      <c r="O298" s="14">
        <f>'fnd enro'!O298</f>
        <v>26</v>
      </c>
      <c r="P298" s="14">
        <f>'fnd enro'!P298</f>
        <v>989</v>
      </c>
      <c r="Q298" s="14">
        <f>'fnd enro'!R298</f>
        <v>1447</v>
      </c>
      <c r="R298" s="15">
        <f t="shared" si="62"/>
        <v>1</v>
      </c>
      <c r="S298" s="14">
        <f>VALUE('fnd enro'!Q298)</f>
        <v>12</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955484.18711100006</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1739942.5500000003</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11709115.400198</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1688303.6779220002</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511914.14624800009</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998553.02641999989</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814928.35</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1565818.47</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1794335.9014929999</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3532298.0925100003</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63"/>
        <v>25310693.801901996</v>
      </c>
      <c r="AH298" s="326">
        <f t="shared" si="64"/>
        <v>441281281</v>
      </c>
      <c r="AI298" s="4" t="str">
        <f t="shared" si="65"/>
        <v>441</v>
      </c>
      <c r="AJ298" s="2" t="str">
        <f t="shared" si="66"/>
        <v>281</v>
      </c>
      <c r="AK298" s="2" t="str">
        <f t="shared" si="67"/>
        <v>281</v>
      </c>
      <c r="AL298" s="4">
        <f t="shared" si="68"/>
        <v>1</v>
      </c>
      <c r="AM298" s="4">
        <f t="shared" si="73"/>
        <v>1447</v>
      </c>
      <c r="AN298" s="4">
        <f t="shared" si="69"/>
        <v>25310693.801901996</v>
      </c>
      <c r="AO298" s="4">
        <f t="shared" si="70"/>
        <v>17492</v>
      </c>
      <c r="AP298" s="4">
        <f t="shared" si="60"/>
        <v>0</v>
      </c>
      <c r="AQ298" s="4">
        <v>17492</v>
      </c>
      <c r="AS298" s="74"/>
      <c r="AT298" s="74"/>
      <c r="AX298" s="5">
        <f t="shared" si="71"/>
        <v>0</v>
      </c>
      <c r="AZ298" s="5">
        <f t="shared" si="72"/>
        <v>0</v>
      </c>
      <c r="BB298" s="5"/>
    </row>
    <row r="299" spans="1:54" s="4" customFormat="1">
      <c r="A299" s="326" t="str">
        <f t="shared" si="61"/>
        <v>441</v>
      </c>
      <c r="B299" s="2">
        <v>441281325</v>
      </c>
      <c r="C299" s="9" t="s">
        <v>1583</v>
      </c>
      <c r="D299" s="14">
        <f>'fnd enro'!D299</f>
        <v>0</v>
      </c>
      <c r="E299" s="14">
        <f>'fnd enro'!E299</f>
        <v>0</v>
      </c>
      <c r="F299" s="14">
        <f>'fnd enro'!F299</f>
        <v>0</v>
      </c>
      <c r="G299" s="14">
        <f>'fnd enro'!G299</f>
        <v>0</v>
      </c>
      <c r="H299" s="14">
        <f>'fnd enro'!H299</f>
        <v>1</v>
      </c>
      <c r="I299" s="14">
        <f>'fnd enro'!I299</f>
        <v>1</v>
      </c>
      <c r="J299" s="14">
        <f>'fnd enro'!J299</f>
        <v>0</v>
      </c>
      <c r="K299" s="15">
        <f>'fnd enro'!K299</f>
        <v>7.8600000000000003E-2</v>
      </c>
      <c r="L299" s="14">
        <f>'fnd enro'!L299</f>
        <v>0</v>
      </c>
      <c r="M299" s="14">
        <f>'fnd enro'!M299</f>
        <v>0</v>
      </c>
      <c r="N299" s="14">
        <f>'fnd enro'!N299</f>
        <v>0</v>
      </c>
      <c r="O299" s="14">
        <f>'fnd enro'!O299</f>
        <v>0</v>
      </c>
      <c r="P299" s="14">
        <f>'fnd enro'!P299</f>
        <v>2</v>
      </c>
      <c r="Q299" s="14">
        <f>'fnd enro'!R299</f>
        <v>2</v>
      </c>
      <c r="R299" s="15">
        <f t="shared" si="62"/>
        <v>1</v>
      </c>
      <c r="S299" s="14">
        <f>VALUE('fnd enro'!Q299)</f>
        <v>9</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1322.077826</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2480.08</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17271.016068000001</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2006.879852</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759.71036800000002</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1494.3837200000003</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1199.25</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2636.6</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2474.9140380000003</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5024.9806599999993</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63"/>
        <v>36669.892531999998</v>
      </c>
      <c r="AH299" s="326">
        <f t="shared" si="64"/>
        <v>441281325</v>
      </c>
      <c r="AI299" s="4" t="str">
        <f t="shared" si="65"/>
        <v>441</v>
      </c>
      <c r="AJ299" s="2" t="str">
        <f t="shared" si="66"/>
        <v>281</v>
      </c>
      <c r="AK299" s="2" t="str">
        <f t="shared" si="67"/>
        <v>325</v>
      </c>
      <c r="AL299" s="4">
        <f t="shared" si="68"/>
        <v>1</v>
      </c>
      <c r="AM299" s="4">
        <f t="shared" si="73"/>
        <v>2</v>
      </c>
      <c r="AN299" s="4">
        <f t="shared" si="69"/>
        <v>36669.892531999998</v>
      </c>
      <c r="AO299" s="4">
        <f t="shared" si="70"/>
        <v>18335</v>
      </c>
      <c r="AP299" s="4">
        <f t="shared" si="60"/>
        <v>0</v>
      </c>
      <c r="AQ299" s="4">
        <v>18335</v>
      </c>
      <c r="AS299" s="74"/>
      <c r="AT299" s="74"/>
      <c r="AX299" s="5">
        <f t="shared" si="71"/>
        <v>0</v>
      </c>
      <c r="AZ299" s="5">
        <f t="shared" si="72"/>
        <v>0</v>
      </c>
      <c r="BB299" s="5"/>
    </row>
    <row r="300" spans="1:54" s="4" customFormat="1">
      <c r="A300" s="326" t="str">
        <f t="shared" si="61"/>
        <v>441</v>
      </c>
      <c r="B300" s="2">
        <v>441281332</v>
      </c>
      <c r="C300" s="9" t="s">
        <v>1583</v>
      </c>
      <c r="D300" s="14">
        <f>'fnd enro'!D300</f>
        <v>0</v>
      </c>
      <c r="E300" s="14">
        <f>'fnd enro'!E300</f>
        <v>0</v>
      </c>
      <c r="F300" s="14">
        <f>'fnd enro'!F300</f>
        <v>0</v>
      </c>
      <c r="G300" s="14">
        <f>'fnd enro'!G300</f>
        <v>1</v>
      </c>
      <c r="H300" s="14">
        <f>'fnd enro'!H300</f>
        <v>0</v>
      </c>
      <c r="I300" s="14">
        <f>'fnd enro'!I300</f>
        <v>0</v>
      </c>
      <c r="J300" s="14">
        <f>'fnd enro'!J300</f>
        <v>0</v>
      </c>
      <c r="K300" s="15">
        <f>'fnd enro'!K300</f>
        <v>3.9300000000000002E-2</v>
      </c>
      <c r="L300" s="14">
        <f>'fnd enro'!L300</f>
        <v>0</v>
      </c>
      <c r="M300" s="14">
        <f>'fnd enro'!M300</f>
        <v>0</v>
      </c>
      <c r="N300" s="14">
        <f>'fnd enro'!N300</f>
        <v>0</v>
      </c>
      <c r="O300" s="14">
        <f>'fnd enro'!O300</f>
        <v>0</v>
      </c>
      <c r="P300" s="14">
        <f>'fnd enro'!P300</f>
        <v>1</v>
      </c>
      <c r="Q300" s="14">
        <f>'fnd enro'!R300</f>
        <v>1</v>
      </c>
      <c r="R300" s="15">
        <f t="shared" si="62"/>
        <v>1</v>
      </c>
      <c r="S300" s="14">
        <f>VALUE('fnd enro'!Q300)</f>
        <v>10</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667.01891299999988</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1268.4000000000001</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8588.8730340000002</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1327.854926</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383.360184</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587.93686000000002</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559.63</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1102.27</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1167.6620190000001</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2547.4953299999997</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63"/>
        <v>18200.501265999999</v>
      </c>
      <c r="AH300" s="326">
        <f t="shared" si="64"/>
        <v>441281332</v>
      </c>
      <c r="AI300" s="4" t="str">
        <f t="shared" si="65"/>
        <v>441</v>
      </c>
      <c r="AJ300" s="2" t="str">
        <f t="shared" si="66"/>
        <v>281</v>
      </c>
      <c r="AK300" s="2" t="str">
        <f t="shared" si="67"/>
        <v>332</v>
      </c>
      <c r="AL300" s="4">
        <f t="shared" si="68"/>
        <v>1</v>
      </c>
      <c r="AM300" s="4">
        <f t="shared" si="73"/>
        <v>1</v>
      </c>
      <c r="AN300" s="4">
        <f t="shared" si="69"/>
        <v>18200.501265999999</v>
      </c>
      <c r="AO300" s="4">
        <f t="shared" si="70"/>
        <v>18201</v>
      </c>
      <c r="AP300" s="4">
        <f t="shared" si="60"/>
        <v>0</v>
      </c>
      <c r="AQ300" s="4">
        <v>18201</v>
      </c>
      <c r="AS300" s="74"/>
      <c r="AT300" s="74"/>
      <c r="AX300" s="5">
        <f t="shared" si="71"/>
        <v>0</v>
      </c>
      <c r="AZ300" s="5">
        <f t="shared" si="72"/>
        <v>0</v>
      </c>
      <c r="BB300" s="5"/>
    </row>
    <row r="301" spans="1:54" s="4" customFormat="1">
      <c r="A301" s="326" t="str">
        <f t="shared" si="61"/>
        <v>441</v>
      </c>
      <c r="B301" s="2">
        <v>441281672</v>
      </c>
      <c r="C301" s="9" t="s">
        <v>1583</v>
      </c>
      <c r="D301" s="14">
        <f>'fnd enro'!D301</f>
        <v>0</v>
      </c>
      <c r="E301" s="14">
        <f>'fnd enro'!E301</f>
        <v>0</v>
      </c>
      <c r="F301" s="14">
        <f>'fnd enro'!F301</f>
        <v>0</v>
      </c>
      <c r="G301" s="14">
        <f>'fnd enro'!G301</f>
        <v>0</v>
      </c>
      <c r="H301" s="14">
        <f>'fnd enro'!H301</f>
        <v>1</v>
      </c>
      <c r="I301" s="14">
        <f>'fnd enro'!I301</f>
        <v>4</v>
      </c>
      <c r="J301" s="14">
        <f>'fnd enro'!J301</f>
        <v>0</v>
      </c>
      <c r="K301" s="15">
        <f>'fnd enro'!K301</f>
        <v>0.19650000000000001</v>
      </c>
      <c r="L301" s="14">
        <f>'fnd enro'!L301</f>
        <v>0</v>
      </c>
      <c r="M301" s="14">
        <f>'fnd enro'!M301</f>
        <v>0</v>
      </c>
      <c r="N301" s="14">
        <f>'fnd enro'!N301</f>
        <v>0</v>
      </c>
      <c r="O301" s="14">
        <f>'fnd enro'!O301</f>
        <v>0</v>
      </c>
      <c r="P301" s="14">
        <f>'fnd enro'!P301</f>
        <v>5</v>
      </c>
      <c r="Q301" s="14">
        <f>'fnd enro'!R301</f>
        <v>5</v>
      </c>
      <c r="R301" s="15">
        <f t="shared" si="62"/>
        <v>1</v>
      </c>
      <c r="S301" s="14">
        <f>VALUE('fnd enro'!Q301)</f>
        <v>10</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3335.0945649999999</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6342</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46869.575169999996</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4844.8346300000003</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1959.18092</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4230.2842999999993</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3118.27</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7398.91</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6136.3000949999996</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12509.156650000001</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63"/>
        <v>96743.606329999995</v>
      </c>
      <c r="AH301" s="326">
        <f t="shared" si="64"/>
        <v>441281672</v>
      </c>
      <c r="AI301" s="4" t="str">
        <f t="shared" si="65"/>
        <v>441</v>
      </c>
      <c r="AJ301" s="2" t="str">
        <f t="shared" si="66"/>
        <v>281</v>
      </c>
      <c r="AK301" s="2" t="str">
        <f t="shared" si="67"/>
        <v>672</v>
      </c>
      <c r="AL301" s="4">
        <f t="shared" si="68"/>
        <v>1</v>
      </c>
      <c r="AM301" s="4">
        <f t="shared" si="73"/>
        <v>5</v>
      </c>
      <c r="AN301" s="4">
        <f t="shared" si="69"/>
        <v>96743.606329999995</v>
      </c>
      <c r="AO301" s="4">
        <f t="shared" si="70"/>
        <v>19349</v>
      </c>
      <c r="AP301" s="4">
        <f t="shared" si="60"/>
        <v>0</v>
      </c>
      <c r="AQ301" s="4">
        <v>19349</v>
      </c>
      <c r="AS301" s="74"/>
      <c r="AT301" s="74"/>
      <c r="AX301" s="5">
        <f t="shared" si="71"/>
        <v>0</v>
      </c>
      <c r="AZ301" s="5">
        <f t="shared" si="72"/>
        <v>0</v>
      </c>
      <c r="BB301" s="5"/>
    </row>
    <row r="302" spans="1:54" s="4" customFormat="1">
      <c r="A302" s="326" t="str">
        <f t="shared" si="61"/>
        <v>441</v>
      </c>
      <c r="B302" s="2">
        <v>441281680</v>
      </c>
      <c r="C302" s="9" t="s">
        <v>1583</v>
      </c>
      <c r="D302" s="14">
        <f>'fnd enro'!D302</f>
        <v>0</v>
      </c>
      <c r="E302" s="14">
        <f>'fnd enro'!E302</f>
        <v>0</v>
      </c>
      <c r="F302" s="14">
        <f>'fnd enro'!F302</f>
        <v>0</v>
      </c>
      <c r="G302" s="14">
        <f>'fnd enro'!G302</f>
        <v>1</v>
      </c>
      <c r="H302" s="14">
        <f>'fnd enro'!H302</f>
        <v>4</v>
      </c>
      <c r="I302" s="14">
        <f>'fnd enro'!I302</f>
        <v>2</v>
      </c>
      <c r="J302" s="14">
        <f>'fnd enro'!J302</f>
        <v>0</v>
      </c>
      <c r="K302" s="15">
        <f>'fnd enro'!K302</f>
        <v>0.27510000000000001</v>
      </c>
      <c r="L302" s="14">
        <f>'fnd enro'!L302</f>
        <v>0</v>
      </c>
      <c r="M302" s="14">
        <f>'fnd enro'!M302</f>
        <v>0</v>
      </c>
      <c r="N302" s="14">
        <f>'fnd enro'!N302</f>
        <v>0</v>
      </c>
      <c r="O302" s="14">
        <f>'fnd enro'!O302</f>
        <v>0</v>
      </c>
      <c r="P302" s="14">
        <f>'fnd enro'!P302</f>
        <v>6</v>
      </c>
      <c r="Q302" s="14">
        <f>'fnd enro'!R302</f>
        <v>7</v>
      </c>
      <c r="R302" s="15">
        <f t="shared" si="62"/>
        <v>1</v>
      </c>
      <c r="S302" s="14">
        <f>VALUE('fnd enro'!Q302)</f>
        <v>5</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4387.6523910000005</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7545</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47504.001237999997</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7463.4044819999999</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2116.2912879999999</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4663.99802</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3654.69</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6277.74</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8626.3941329999998</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15873.507310000001</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63"/>
        <v>108112.67886199999</v>
      </c>
      <c r="AH302" s="326">
        <f t="shared" si="64"/>
        <v>441281680</v>
      </c>
      <c r="AI302" s="4" t="str">
        <f t="shared" si="65"/>
        <v>441</v>
      </c>
      <c r="AJ302" s="2" t="str">
        <f t="shared" si="66"/>
        <v>281</v>
      </c>
      <c r="AK302" s="2" t="str">
        <f t="shared" si="67"/>
        <v>680</v>
      </c>
      <c r="AL302" s="4">
        <f t="shared" si="68"/>
        <v>1</v>
      </c>
      <c r="AM302" s="4">
        <f t="shared" si="73"/>
        <v>7</v>
      </c>
      <c r="AN302" s="4">
        <f t="shared" si="69"/>
        <v>108112.67886199999</v>
      </c>
      <c r="AO302" s="4">
        <f t="shared" si="70"/>
        <v>15445</v>
      </c>
      <c r="AP302" s="4">
        <f t="shared" si="60"/>
        <v>0</v>
      </c>
      <c r="AQ302" s="4">
        <v>15445</v>
      </c>
      <c r="AS302" s="74"/>
      <c r="AT302" s="74"/>
      <c r="AX302" s="5">
        <f t="shared" si="71"/>
        <v>0</v>
      </c>
      <c r="AZ302" s="5">
        <f t="shared" si="72"/>
        <v>0</v>
      </c>
      <c r="BB302" s="5"/>
    </row>
    <row r="303" spans="1:54" s="4" customFormat="1">
      <c r="A303" s="326" t="str">
        <f t="shared" si="61"/>
        <v>444</v>
      </c>
      <c r="B303" s="2">
        <v>444035016</v>
      </c>
      <c r="C303" s="9" t="s">
        <v>470</v>
      </c>
      <c r="D303" s="14">
        <f>'fnd enro'!D303</f>
        <v>0</v>
      </c>
      <c r="E303" s="14">
        <f>'fnd enro'!E303</f>
        <v>0</v>
      </c>
      <c r="F303" s="14">
        <f>'fnd enro'!F303</f>
        <v>0</v>
      </c>
      <c r="G303" s="14">
        <f>'fnd enro'!G303</f>
        <v>0</v>
      </c>
      <c r="H303" s="14">
        <f>'fnd enro'!H303</f>
        <v>0</v>
      </c>
      <c r="I303" s="14">
        <f>'fnd enro'!I303</f>
        <v>1</v>
      </c>
      <c r="J303" s="14">
        <f>'fnd enro'!J303</f>
        <v>0</v>
      </c>
      <c r="K303" s="15">
        <f>'fnd enro'!K303</f>
        <v>3.9300000000000002E-2</v>
      </c>
      <c r="L303" s="14">
        <f>'fnd enro'!L303</f>
        <v>0</v>
      </c>
      <c r="M303" s="14">
        <f>'fnd enro'!M303</f>
        <v>0</v>
      </c>
      <c r="N303" s="14">
        <f>'fnd enro'!N303</f>
        <v>0</v>
      </c>
      <c r="O303" s="14">
        <f>'fnd enro'!O303</f>
        <v>0</v>
      </c>
      <c r="P303" s="14">
        <f>'fnd enro'!P303</f>
        <v>1</v>
      </c>
      <c r="Q303" s="14">
        <f>'fnd enro'!R303</f>
        <v>1</v>
      </c>
      <c r="R303" s="15">
        <f t="shared" si="62"/>
        <v>1.087</v>
      </c>
      <c r="S303" s="14">
        <f>VALUE('fnd enro'!Q303)</f>
        <v>8</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712.04903843099999</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1317.0961599999998</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9922.1066879579994</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1028.2856145620001</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395.67907000799994</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906.47685999999999</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662.83085999999992</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1556.7035700000001</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1326.6422146530001</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2368.48533</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63"/>
        <v>20196.355405612001</v>
      </c>
      <c r="AH303" s="326">
        <f t="shared" si="64"/>
        <v>444035016</v>
      </c>
      <c r="AI303" s="4" t="str">
        <f t="shared" si="65"/>
        <v>444</v>
      </c>
      <c r="AJ303" s="2" t="str">
        <f t="shared" si="66"/>
        <v>035</v>
      </c>
      <c r="AK303" s="2" t="str">
        <f t="shared" si="67"/>
        <v>016</v>
      </c>
      <c r="AL303" s="4">
        <f t="shared" si="68"/>
        <v>1</v>
      </c>
      <c r="AM303" s="4">
        <f t="shared" si="73"/>
        <v>1</v>
      </c>
      <c r="AN303" s="4">
        <f t="shared" si="69"/>
        <v>20196.355405612001</v>
      </c>
      <c r="AO303" s="4">
        <f t="shared" si="70"/>
        <v>20196</v>
      </c>
      <c r="AP303" s="4">
        <f t="shared" si="60"/>
        <v>0</v>
      </c>
      <c r="AQ303" s="4">
        <v>20196</v>
      </c>
      <c r="AS303" s="74"/>
      <c r="AT303" s="74"/>
      <c r="AX303" s="5">
        <f t="shared" si="71"/>
        <v>0</v>
      </c>
      <c r="AZ303" s="5">
        <f t="shared" si="72"/>
        <v>0</v>
      </c>
      <c r="BB303" s="5"/>
    </row>
    <row r="304" spans="1:54" s="4" customFormat="1">
      <c r="A304" s="326" t="str">
        <f t="shared" si="61"/>
        <v>444</v>
      </c>
      <c r="B304" s="2">
        <v>444035035</v>
      </c>
      <c r="C304" s="9" t="s">
        <v>470</v>
      </c>
      <c r="D304" s="14">
        <f>'fnd enro'!D304</f>
        <v>38</v>
      </c>
      <c r="E304" s="14">
        <f>'fnd enro'!E304</f>
        <v>0</v>
      </c>
      <c r="F304" s="14">
        <f>'fnd enro'!F304</f>
        <v>35</v>
      </c>
      <c r="G304" s="14">
        <f>'fnd enro'!G304</f>
        <v>239</v>
      </c>
      <c r="H304" s="14">
        <f>'fnd enro'!H304</f>
        <v>206</v>
      </c>
      <c r="I304" s="14">
        <f>'fnd enro'!I304</f>
        <v>298</v>
      </c>
      <c r="J304" s="14">
        <f>'fnd enro'!J304</f>
        <v>0</v>
      </c>
      <c r="K304" s="15">
        <f>'fnd enro'!K304</f>
        <v>30.575399999999998</v>
      </c>
      <c r="L304" s="14">
        <f>'fnd enro'!L304</f>
        <v>0</v>
      </c>
      <c r="M304" s="14">
        <f>'fnd enro'!M304</f>
        <v>35</v>
      </c>
      <c r="N304" s="14">
        <f>'fnd enro'!N304</f>
        <v>17</v>
      </c>
      <c r="O304" s="14">
        <f>'fnd enro'!O304</f>
        <v>21</v>
      </c>
      <c r="P304" s="14">
        <f>'fnd enro'!P304</f>
        <v>549</v>
      </c>
      <c r="Q304" s="14">
        <f>'fnd enro'!R304</f>
        <v>797</v>
      </c>
      <c r="R304" s="15">
        <f t="shared" si="62"/>
        <v>1.087</v>
      </c>
      <c r="S304" s="14">
        <f>VALUE('fnd enro'!Q304)</f>
        <v>11</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564036.717429318</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1017423.1300799999</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6846752.2618013229</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975436.42070923606</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295284.25997622398</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568582.99708000012</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483368.60570999992</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920857.07194000005</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1073235.8959600339</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1899435.5967399999</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63"/>
        <v>14644412.957426134</v>
      </c>
      <c r="AH304" s="326">
        <f t="shared" si="64"/>
        <v>444035035</v>
      </c>
      <c r="AI304" s="4" t="str">
        <f t="shared" si="65"/>
        <v>444</v>
      </c>
      <c r="AJ304" s="2" t="str">
        <f t="shared" si="66"/>
        <v>035</v>
      </c>
      <c r="AK304" s="2" t="str">
        <f t="shared" si="67"/>
        <v>035</v>
      </c>
      <c r="AL304" s="4">
        <f t="shared" si="68"/>
        <v>1</v>
      </c>
      <c r="AM304" s="4">
        <f t="shared" si="73"/>
        <v>797</v>
      </c>
      <c r="AN304" s="4">
        <f t="shared" si="69"/>
        <v>14644412.957426134</v>
      </c>
      <c r="AO304" s="4">
        <f t="shared" si="70"/>
        <v>18374</v>
      </c>
      <c r="AP304" s="4">
        <f t="shared" si="60"/>
        <v>0</v>
      </c>
      <c r="AQ304" s="4">
        <v>18374</v>
      </c>
      <c r="AS304" s="74"/>
      <c r="AT304" s="74"/>
      <c r="AX304" s="5">
        <f t="shared" si="71"/>
        <v>0</v>
      </c>
      <c r="AZ304" s="5">
        <f t="shared" si="72"/>
        <v>0</v>
      </c>
      <c r="BB304" s="5"/>
    </row>
    <row r="305" spans="1:54" s="4" customFormat="1">
      <c r="A305" s="326" t="str">
        <f t="shared" si="61"/>
        <v>444</v>
      </c>
      <c r="B305" s="2">
        <v>444035040</v>
      </c>
      <c r="C305" s="9" t="s">
        <v>470</v>
      </c>
      <c r="D305" s="14">
        <f>'fnd enro'!D305</f>
        <v>0</v>
      </c>
      <c r="E305" s="14">
        <f>'fnd enro'!E305</f>
        <v>0</v>
      </c>
      <c r="F305" s="14">
        <f>'fnd enro'!F305</f>
        <v>0</v>
      </c>
      <c r="G305" s="14">
        <f>'fnd enro'!G305</f>
        <v>1</v>
      </c>
      <c r="H305" s="14">
        <f>'fnd enro'!H305</f>
        <v>0</v>
      </c>
      <c r="I305" s="14">
        <f>'fnd enro'!I305</f>
        <v>1</v>
      </c>
      <c r="J305" s="14">
        <f>'fnd enro'!J305</f>
        <v>0</v>
      </c>
      <c r="K305" s="15">
        <f>'fnd enro'!K305</f>
        <v>7.8600000000000003E-2</v>
      </c>
      <c r="L305" s="14">
        <f>'fnd enro'!L305</f>
        <v>0</v>
      </c>
      <c r="M305" s="14">
        <f>'fnd enro'!M305</f>
        <v>0</v>
      </c>
      <c r="N305" s="14">
        <f>'fnd enro'!N305</f>
        <v>0</v>
      </c>
      <c r="O305" s="14">
        <f>'fnd enro'!O305</f>
        <v>0</v>
      </c>
      <c r="P305" s="14">
        <f>'fnd enro'!P305</f>
        <v>1</v>
      </c>
      <c r="Q305" s="14">
        <f>'fnd enro'!R305</f>
        <v>2</v>
      </c>
      <c r="R305" s="15">
        <f t="shared" si="62"/>
        <v>1.087</v>
      </c>
      <c r="S305" s="14">
        <f>VALUE('fnd enro'!Q305)</f>
        <v>6</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1318.9851768619999</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2136.2484899999999</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13795.406215916</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2471.6639191240001</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547.37012001599999</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1457.0337200000001</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1049.94417</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1605.4337800000001</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2595.8908293060003</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4056.68066</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63"/>
        <v>31034.657081223995</v>
      </c>
      <c r="AH305" s="326">
        <f t="shared" si="64"/>
        <v>444035040</v>
      </c>
      <c r="AI305" s="4" t="str">
        <f t="shared" si="65"/>
        <v>444</v>
      </c>
      <c r="AJ305" s="2" t="str">
        <f t="shared" si="66"/>
        <v>035</v>
      </c>
      <c r="AK305" s="2" t="str">
        <f t="shared" si="67"/>
        <v>040</v>
      </c>
      <c r="AL305" s="4">
        <f t="shared" si="68"/>
        <v>1</v>
      </c>
      <c r="AM305" s="4">
        <f t="shared" si="73"/>
        <v>2</v>
      </c>
      <c r="AN305" s="4">
        <f t="shared" si="69"/>
        <v>31034.657081223995</v>
      </c>
      <c r="AO305" s="4">
        <f t="shared" si="70"/>
        <v>15517</v>
      </c>
      <c r="AP305" s="4">
        <f t="shared" si="60"/>
        <v>0</v>
      </c>
      <c r="AQ305" s="4">
        <v>15517</v>
      </c>
      <c r="AS305" s="74"/>
      <c r="AT305" s="74"/>
      <c r="AX305" s="5">
        <f t="shared" si="71"/>
        <v>0</v>
      </c>
      <c r="AZ305" s="5">
        <f t="shared" si="72"/>
        <v>0</v>
      </c>
      <c r="BB305" s="5"/>
    </row>
    <row r="306" spans="1:54" s="4" customFormat="1">
      <c r="A306" s="326" t="str">
        <f t="shared" si="61"/>
        <v>444</v>
      </c>
      <c r="B306" s="2">
        <v>444035044</v>
      </c>
      <c r="C306" s="9" t="s">
        <v>470</v>
      </c>
      <c r="D306" s="14">
        <f>'fnd enro'!D306</f>
        <v>0</v>
      </c>
      <c r="E306" s="14">
        <f>'fnd enro'!E306</f>
        <v>0</v>
      </c>
      <c r="F306" s="14">
        <f>'fnd enro'!F306</f>
        <v>0</v>
      </c>
      <c r="G306" s="14">
        <f>'fnd enro'!G306</f>
        <v>5</v>
      </c>
      <c r="H306" s="14">
        <f>'fnd enro'!H306</f>
        <v>2</v>
      </c>
      <c r="I306" s="14">
        <f>'fnd enro'!I306</f>
        <v>4</v>
      </c>
      <c r="J306" s="14">
        <f>'fnd enro'!J306</f>
        <v>0</v>
      </c>
      <c r="K306" s="15">
        <f>'fnd enro'!K306</f>
        <v>0.43230000000000002</v>
      </c>
      <c r="L306" s="14">
        <f>'fnd enro'!L306</f>
        <v>0</v>
      </c>
      <c r="M306" s="14">
        <f>'fnd enro'!M306</f>
        <v>0</v>
      </c>
      <c r="N306" s="14">
        <f>'fnd enro'!N306</f>
        <v>0</v>
      </c>
      <c r="O306" s="14">
        <f>'fnd enro'!O306</f>
        <v>0</v>
      </c>
      <c r="P306" s="14">
        <f>'fnd enro'!P306</f>
        <v>8</v>
      </c>
      <c r="Q306" s="14">
        <f>'fnd enro'!R306</f>
        <v>11</v>
      </c>
      <c r="R306" s="15">
        <f t="shared" si="62"/>
        <v>1.087</v>
      </c>
      <c r="S306" s="14">
        <f>VALUE('fnd enro'!Q306)</f>
        <v>11</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7739.5791827409985</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14047.887979999998</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95562.075997537991</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13636.419550182</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4113.6776100879997</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7683.1654599999993</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6629.8412699999999</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13045.695720000002</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14379.990621182998</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26185.768629999999</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63"/>
        <v>203024.10202173199</v>
      </c>
      <c r="AH306" s="326">
        <f t="shared" si="64"/>
        <v>444035044</v>
      </c>
      <c r="AI306" s="4" t="str">
        <f t="shared" si="65"/>
        <v>444</v>
      </c>
      <c r="AJ306" s="2" t="str">
        <f t="shared" si="66"/>
        <v>035</v>
      </c>
      <c r="AK306" s="2" t="str">
        <f t="shared" si="67"/>
        <v>044</v>
      </c>
      <c r="AL306" s="4">
        <f t="shared" si="68"/>
        <v>1</v>
      </c>
      <c r="AM306" s="4">
        <f t="shared" si="73"/>
        <v>11</v>
      </c>
      <c r="AN306" s="4">
        <f t="shared" si="69"/>
        <v>203024.10202173199</v>
      </c>
      <c r="AO306" s="4">
        <f t="shared" si="70"/>
        <v>18457</v>
      </c>
      <c r="AP306" s="4">
        <f t="shared" si="60"/>
        <v>0</v>
      </c>
      <c r="AQ306" s="4">
        <v>18457</v>
      </c>
      <c r="AS306" s="74"/>
      <c r="AT306" s="74"/>
      <c r="AX306" s="5">
        <f t="shared" si="71"/>
        <v>0</v>
      </c>
      <c r="AZ306" s="5">
        <f t="shared" si="72"/>
        <v>0</v>
      </c>
      <c r="BB306" s="5"/>
    </row>
    <row r="307" spans="1:54" s="4" customFormat="1">
      <c r="A307" s="326" t="str">
        <f t="shared" si="61"/>
        <v>444</v>
      </c>
      <c r="B307" s="2">
        <v>444035073</v>
      </c>
      <c r="C307" s="9" t="s">
        <v>470</v>
      </c>
      <c r="D307" s="14">
        <f>'fnd enro'!D307</f>
        <v>0</v>
      </c>
      <c r="E307" s="14">
        <f>'fnd enro'!E307</f>
        <v>0</v>
      </c>
      <c r="F307" s="14">
        <f>'fnd enro'!F307</f>
        <v>0</v>
      </c>
      <c r="G307" s="14">
        <f>'fnd enro'!G307</f>
        <v>0</v>
      </c>
      <c r="H307" s="14">
        <f>'fnd enro'!H307</f>
        <v>1</v>
      </c>
      <c r="I307" s="14">
        <f>'fnd enro'!I307</f>
        <v>1</v>
      </c>
      <c r="J307" s="14">
        <f>'fnd enro'!J307</f>
        <v>0</v>
      </c>
      <c r="K307" s="15">
        <f>'fnd enro'!K307</f>
        <v>7.8600000000000003E-2</v>
      </c>
      <c r="L307" s="14">
        <f>'fnd enro'!L307</f>
        <v>0</v>
      </c>
      <c r="M307" s="14">
        <f>'fnd enro'!M307</f>
        <v>0</v>
      </c>
      <c r="N307" s="14">
        <f>'fnd enro'!N307</f>
        <v>0</v>
      </c>
      <c r="O307" s="14">
        <f>'fnd enro'!O307</f>
        <v>0</v>
      </c>
      <c r="P307" s="14">
        <f>'fnd enro'!P307</f>
        <v>1</v>
      </c>
      <c r="Q307" s="14">
        <f>'fnd enro'!R307</f>
        <v>2</v>
      </c>
      <c r="R307" s="15">
        <f t="shared" si="62"/>
        <v>1.087</v>
      </c>
      <c r="S307" s="14">
        <f>VALUE('fnd enro'!Q307)</f>
        <v>6</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1318.9851768619999</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2136.2484899999999</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13310.789005915998</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2181.4783991240001</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560.7837000159999</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1457.0337200000001</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1082.3802499999999</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1716.5251799999999</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2690.2315593060002</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4165.68066</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63"/>
        <v>30620.136141224</v>
      </c>
      <c r="AH307" s="326">
        <f t="shared" si="64"/>
        <v>444035073</v>
      </c>
      <c r="AI307" s="4" t="str">
        <f t="shared" si="65"/>
        <v>444</v>
      </c>
      <c r="AJ307" s="2" t="str">
        <f t="shared" si="66"/>
        <v>035</v>
      </c>
      <c r="AK307" s="2" t="str">
        <f t="shared" si="67"/>
        <v>073</v>
      </c>
      <c r="AL307" s="4">
        <f t="shared" si="68"/>
        <v>1</v>
      </c>
      <c r="AM307" s="4">
        <f t="shared" si="73"/>
        <v>2</v>
      </c>
      <c r="AN307" s="4">
        <f t="shared" si="69"/>
        <v>30620.136141224</v>
      </c>
      <c r="AO307" s="4">
        <f t="shared" si="70"/>
        <v>15310</v>
      </c>
      <c r="AP307" s="4">
        <f t="shared" si="60"/>
        <v>0</v>
      </c>
      <c r="AQ307" s="4">
        <v>15310</v>
      </c>
      <c r="AS307" s="74"/>
      <c r="AT307" s="74"/>
      <c r="AX307" s="5">
        <f t="shared" si="71"/>
        <v>0</v>
      </c>
      <c r="AZ307" s="5">
        <f t="shared" si="72"/>
        <v>0</v>
      </c>
      <c r="BB307" s="5"/>
    </row>
    <row r="308" spans="1:54" s="4" customFormat="1">
      <c r="A308" s="326" t="str">
        <f t="shared" si="61"/>
        <v>444</v>
      </c>
      <c r="B308" s="2">
        <v>444035100</v>
      </c>
      <c r="C308" s="9" t="s">
        <v>470</v>
      </c>
      <c r="D308" s="14">
        <f>'fnd enro'!D308</f>
        <v>0</v>
      </c>
      <c r="E308" s="14">
        <f>'fnd enro'!E308</f>
        <v>0</v>
      </c>
      <c r="F308" s="14">
        <f>'fnd enro'!F308</f>
        <v>0</v>
      </c>
      <c r="G308" s="14">
        <f>'fnd enro'!G308</f>
        <v>0</v>
      </c>
      <c r="H308" s="14">
        <f>'fnd enro'!H308</f>
        <v>0</v>
      </c>
      <c r="I308" s="14">
        <f>'fnd enro'!I308</f>
        <v>1</v>
      </c>
      <c r="J308" s="14">
        <f>'fnd enro'!J308</f>
        <v>0</v>
      </c>
      <c r="K308" s="15">
        <f>'fnd enro'!K308</f>
        <v>3.9300000000000002E-2</v>
      </c>
      <c r="L308" s="14">
        <f>'fnd enro'!L308</f>
        <v>0</v>
      </c>
      <c r="M308" s="14">
        <f>'fnd enro'!M308</f>
        <v>0</v>
      </c>
      <c r="N308" s="14">
        <f>'fnd enro'!N308</f>
        <v>0</v>
      </c>
      <c r="O308" s="14">
        <f>'fnd enro'!O308</f>
        <v>0</v>
      </c>
      <c r="P308" s="14">
        <f>'fnd enro'!P308</f>
        <v>1</v>
      </c>
      <c r="Q308" s="14">
        <f>'fnd enro'!R308</f>
        <v>1</v>
      </c>
      <c r="R308" s="15">
        <f t="shared" si="62"/>
        <v>1.087</v>
      </c>
      <c r="S308" s="14">
        <f>VALUE('fnd enro'!Q308)</f>
        <v>10</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725.04955843099981</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1378.7508</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10523.935107957999</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1028.2856145620001</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424.875890008</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910.58686</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687.20140000000004</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1683.33907</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1326.6422146530001</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2463.1653299999998</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63"/>
        <v>21151.831845611996</v>
      </c>
      <c r="AH308" s="326">
        <f t="shared" si="64"/>
        <v>444035100</v>
      </c>
      <c r="AI308" s="4" t="str">
        <f t="shared" si="65"/>
        <v>444</v>
      </c>
      <c r="AJ308" s="2" t="str">
        <f t="shared" si="66"/>
        <v>035</v>
      </c>
      <c r="AK308" s="2" t="str">
        <f t="shared" si="67"/>
        <v>100</v>
      </c>
      <c r="AL308" s="4">
        <f t="shared" si="68"/>
        <v>1</v>
      </c>
      <c r="AM308" s="4">
        <f t="shared" si="73"/>
        <v>1</v>
      </c>
      <c r="AN308" s="4">
        <f t="shared" si="69"/>
        <v>21151.831845611996</v>
      </c>
      <c r="AO308" s="4">
        <f t="shared" si="70"/>
        <v>21152</v>
      </c>
      <c r="AP308" s="4">
        <f t="shared" si="60"/>
        <v>0</v>
      </c>
      <c r="AQ308" s="4">
        <v>21152</v>
      </c>
      <c r="AS308" s="74"/>
      <c r="AT308" s="74"/>
      <c r="AX308" s="5">
        <f t="shared" si="71"/>
        <v>0</v>
      </c>
      <c r="AZ308" s="5">
        <f t="shared" si="72"/>
        <v>0</v>
      </c>
      <c r="BB308" s="5"/>
    </row>
    <row r="309" spans="1:54" s="4" customFormat="1">
      <c r="A309" s="326" t="str">
        <f t="shared" si="61"/>
        <v>444</v>
      </c>
      <c r="B309" s="2">
        <v>444035133</v>
      </c>
      <c r="C309" s="9" t="s">
        <v>470</v>
      </c>
      <c r="D309" s="14">
        <f>'fnd enro'!D309</f>
        <v>0</v>
      </c>
      <c r="E309" s="14">
        <f>'fnd enro'!E309</f>
        <v>0</v>
      </c>
      <c r="F309" s="14">
        <f>'fnd enro'!F309</f>
        <v>0</v>
      </c>
      <c r="G309" s="14">
        <f>'fnd enro'!G309</f>
        <v>0</v>
      </c>
      <c r="H309" s="14">
        <f>'fnd enro'!H309</f>
        <v>1</v>
      </c>
      <c r="I309" s="14">
        <f>'fnd enro'!I309</f>
        <v>0</v>
      </c>
      <c r="J309" s="14">
        <f>'fnd enro'!J309</f>
        <v>0</v>
      </c>
      <c r="K309" s="15">
        <f>'fnd enro'!K309</f>
        <v>3.9300000000000002E-2</v>
      </c>
      <c r="L309" s="14">
        <f>'fnd enro'!L309</f>
        <v>0</v>
      </c>
      <c r="M309" s="14">
        <f>'fnd enro'!M309</f>
        <v>0</v>
      </c>
      <c r="N309" s="14">
        <f>'fnd enro'!N309</f>
        <v>0</v>
      </c>
      <c r="O309" s="14">
        <f>'fnd enro'!O309</f>
        <v>0</v>
      </c>
      <c r="P309" s="14">
        <f>'fnd enro'!P309</f>
        <v>0</v>
      </c>
      <c r="Q309" s="14">
        <f>'fnd enro'!R309</f>
        <v>1</v>
      </c>
      <c r="R309" s="15">
        <f t="shared" si="62"/>
        <v>1.087</v>
      </c>
      <c r="S309" s="14">
        <f>VALUE('fnd enro'!Q309)</f>
        <v>9</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619.95839843099986</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880.79609999999991</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3990.4998679579999</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1153.1927845619998</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194.30145000799999</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554.67686000000003</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443.91992999999997</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286.44623999999999</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1363.5893446530001</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1891.8553299999999</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63"/>
        <v>11379.236305611999</v>
      </c>
      <c r="AH309" s="326">
        <f t="shared" si="64"/>
        <v>444035133</v>
      </c>
      <c r="AI309" s="4" t="str">
        <f t="shared" si="65"/>
        <v>444</v>
      </c>
      <c r="AJ309" s="2" t="str">
        <f t="shared" si="66"/>
        <v>035</v>
      </c>
      <c r="AK309" s="2" t="str">
        <f t="shared" si="67"/>
        <v>133</v>
      </c>
      <c r="AL309" s="4">
        <f t="shared" si="68"/>
        <v>1</v>
      </c>
      <c r="AM309" s="4">
        <f t="shared" si="73"/>
        <v>1</v>
      </c>
      <c r="AN309" s="4">
        <f t="shared" si="69"/>
        <v>11379.236305611999</v>
      </c>
      <c r="AO309" s="4">
        <f t="shared" si="70"/>
        <v>11379</v>
      </c>
      <c r="AP309" s="4">
        <f t="shared" si="60"/>
        <v>0</v>
      </c>
      <c r="AQ309" s="4">
        <v>11379</v>
      </c>
      <c r="AS309" s="74"/>
      <c r="AT309" s="74"/>
      <c r="AX309" s="5">
        <f t="shared" si="71"/>
        <v>0</v>
      </c>
      <c r="AZ309" s="5">
        <f t="shared" si="72"/>
        <v>0</v>
      </c>
      <c r="BB309" s="5"/>
    </row>
    <row r="310" spans="1:54" s="4" customFormat="1">
      <c r="A310" s="326" t="str">
        <f t="shared" si="61"/>
        <v>444</v>
      </c>
      <c r="B310" s="2">
        <v>444035189</v>
      </c>
      <c r="C310" s="9" t="s">
        <v>470</v>
      </c>
      <c r="D310" s="14">
        <f>'fnd enro'!D310</f>
        <v>0</v>
      </c>
      <c r="E310" s="14">
        <f>'fnd enro'!E310</f>
        <v>0</v>
      </c>
      <c r="F310" s="14">
        <f>'fnd enro'!F310</f>
        <v>0</v>
      </c>
      <c r="G310" s="14">
        <f>'fnd enro'!G310</f>
        <v>0</v>
      </c>
      <c r="H310" s="14">
        <f>'fnd enro'!H310</f>
        <v>0</v>
      </c>
      <c r="I310" s="14">
        <f>'fnd enro'!I310</f>
        <v>2</v>
      </c>
      <c r="J310" s="14">
        <f>'fnd enro'!J310</f>
        <v>0</v>
      </c>
      <c r="K310" s="15">
        <f>'fnd enro'!K310</f>
        <v>7.8600000000000003E-2</v>
      </c>
      <c r="L310" s="14">
        <f>'fnd enro'!L310</f>
        <v>0</v>
      </c>
      <c r="M310" s="14">
        <f>'fnd enro'!M310</f>
        <v>0</v>
      </c>
      <c r="N310" s="14">
        <f>'fnd enro'!N310</f>
        <v>0</v>
      </c>
      <c r="O310" s="14">
        <f>'fnd enro'!O310</f>
        <v>0</v>
      </c>
      <c r="P310" s="14">
        <f>'fnd enro'!P310</f>
        <v>2</v>
      </c>
      <c r="Q310" s="14">
        <f>'fnd enro'!R310</f>
        <v>2</v>
      </c>
      <c r="R310" s="15">
        <f t="shared" si="62"/>
        <v>1.087</v>
      </c>
      <c r="S310" s="14">
        <f>VALUE('fnd enro'!Q310)</f>
        <v>3</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1372.2916568619999</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2388.8564199999996</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17449.052355915999</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2056.5712291240002</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675.17958001600005</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1796.5537200000001</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1228.6795799999998</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2609.4521999999997</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2653.2844293060002</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4360.2306600000002</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63"/>
        <v>36590.151831224</v>
      </c>
      <c r="AH310" s="326">
        <f t="shared" si="64"/>
        <v>444035189</v>
      </c>
      <c r="AI310" s="4" t="str">
        <f t="shared" si="65"/>
        <v>444</v>
      </c>
      <c r="AJ310" s="2" t="str">
        <f t="shared" si="66"/>
        <v>035</v>
      </c>
      <c r="AK310" s="2" t="str">
        <f t="shared" si="67"/>
        <v>189</v>
      </c>
      <c r="AL310" s="4">
        <f t="shared" si="68"/>
        <v>1</v>
      </c>
      <c r="AM310" s="4">
        <f t="shared" si="73"/>
        <v>2</v>
      </c>
      <c r="AN310" s="4">
        <f t="shared" si="69"/>
        <v>36590.151831224</v>
      </c>
      <c r="AO310" s="4">
        <f t="shared" si="70"/>
        <v>18295</v>
      </c>
      <c r="AP310" s="4">
        <f t="shared" si="60"/>
        <v>0</v>
      </c>
      <c r="AQ310" s="4">
        <v>18295</v>
      </c>
      <c r="AS310" s="74"/>
      <c r="AT310" s="74"/>
      <c r="AX310" s="5">
        <f t="shared" si="71"/>
        <v>0</v>
      </c>
      <c r="AZ310" s="5">
        <f t="shared" si="72"/>
        <v>0</v>
      </c>
      <c r="BB310" s="5"/>
    </row>
    <row r="311" spans="1:54" s="4" customFormat="1">
      <c r="A311" s="326" t="str">
        <f t="shared" si="61"/>
        <v>444</v>
      </c>
      <c r="B311" s="2">
        <v>444035220</v>
      </c>
      <c r="C311" s="9" t="s">
        <v>470</v>
      </c>
      <c r="D311" s="14">
        <f>'fnd enro'!D311</f>
        <v>0</v>
      </c>
      <c r="E311" s="14">
        <f>'fnd enro'!E311</f>
        <v>0</v>
      </c>
      <c r="F311" s="14">
        <f>'fnd enro'!F311</f>
        <v>0</v>
      </c>
      <c r="G311" s="14">
        <f>'fnd enro'!G311</f>
        <v>1</v>
      </c>
      <c r="H311" s="14">
        <f>'fnd enro'!H311</f>
        <v>0</v>
      </c>
      <c r="I311" s="14">
        <f>'fnd enro'!I311</f>
        <v>0</v>
      </c>
      <c r="J311" s="14">
        <f>'fnd enro'!J311</f>
        <v>0</v>
      </c>
      <c r="K311" s="15">
        <f>'fnd enro'!K311</f>
        <v>3.9300000000000002E-2</v>
      </c>
      <c r="L311" s="14">
        <f>'fnd enro'!L311</f>
        <v>0</v>
      </c>
      <c r="M311" s="14">
        <f>'fnd enro'!M311</f>
        <v>0</v>
      </c>
      <c r="N311" s="14">
        <f>'fnd enro'!N311</f>
        <v>0</v>
      </c>
      <c r="O311" s="14">
        <f>'fnd enro'!O311</f>
        <v>0</v>
      </c>
      <c r="P311" s="14">
        <f>'fnd enro'!P311</f>
        <v>0</v>
      </c>
      <c r="Q311" s="14">
        <f>'fnd enro'!R311</f>
        <v>1</v>
      </c>
      <c r="R311" s="15">
        <f t="shared" si="62"/>
        <v>1.087</v>
      </c>
      <c r="S311" s="14">
        <f>VALUE('fnd enro'!Q311)</f>
        <v>8</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619.95839843099986</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880.79609999999991</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4475.1170779579998</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1443.378304562</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180.88787000799999</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554.67686000000003</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411.48385000000002</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175.35484</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1269.248614653</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1782.8553299999999</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63"/>
        <v>11793.757245612001</v>
      </c>
      <c r="AH311" s="326">
        <f t="shared" si="64"/>
        <v>444035220</v>
      </c>
      <c r="AI311" s="4" t="str">
        <f t="shared" si="65"/>
        <v>444</v>
      </c>
      <c r="AJ311" s="2" t="str">
        <f t="shared" si="66"/>
        <v>035</v>
      </c>
      <c r="AK311" s="2" t="str">
        <f t="shared" si="67"/>
        <v>220</v>
      </c>
      <c r="AL311" s="4">
        <f t="shared" si="68"/>
        <v>1</v>
      </c>
      <c r="AM311" s="4">
        <f t="shared" si="73"/>
        <v>1</v>
      </c>
      <c r="AN311" s="4">
        <f t="shared" si="69"/>
        <v>11793.757245612001</v>
      </c>
      <c r="AO311" s="4">
        <f t="shared" si="70"/>
        <v>11794</v>
      </c>
      <c r="AP311" s="4">
        <f t="shared" si="60"/>
        <v>0</v>
      </c>
      <c r="AQ311" s="4">
        <v>11794</v>
      </c>
      <c r="AS311" s="74"/>
      <c r="AT311" s="74"/>
      <c r="AX311" s="5">
        <f t="shared" si="71"/>
        <v>0</v>
      </c>
      <c r="AZ311" s="5">
        <f t="shared" si="72"/>
        <v>0</v>
      </c>
      <c r="BB311" s="5"/>
    </row>
    <row r="312" spans="1:54" s="4" customFormat="1">
      <c r="A312" s="326" t="str">
        <f t="shared" si="61"/>
        <v>444</v>
      </c>
      <c r="B312" s="2">
        <v>444035243</v>
      </c>
      <c r="C312" s="9" t="s">
        <v>470</v>
      </c>
      <c r="D312" s="14">
        <f>'fnd enro'!D312</f>
        <v>0</v>
      </c>
      <c r="E312" s="14">
        <f>'fnd enro'!E312</f>
        <v>0</v>
      </c>
      <c r="F312" s="14">
        <f>'fnd enro'!F312</f>
        <v>0</v>
      </c>
      <c r="G312" s="14">
        <f>'fnd enro'!G312</f>
        <v>2</v>
      </c>
      <c r="H312" s="14">
        <f>'fnd enro'!H312</f>
        <v>1</v>
      </c>
      <c r="I312" s="14">
        <f>'fnd enro'!I312</f>
        <v>1</v>
      </c>
      <c r="J312" s="14">
        <f>'fnd enro'!J312</f>
        <v>0</v>
      </c>
      <c r="K312" s="15">
        <f>'fnd enro'!K312</f>
        <v>0.15720000000000001</v>
      </c>
      <c r="L312" s="14">
        <f>'fnd enro'!L312</f>
        <v>0</v>
      </c>
      <c r="M312" s="14">
        <f>'fnd enro'!M312</f>
        <v>2</v>
      </c>
      <c r="N312" s="14">
        <f>'fnd enro'!N312</f>
        <v>0</v>
      </c>
      <c r="O312" s="14">
        <f>'fnd enro'!O312</f>
        <v>0</v>
      </c>
      <c r="P312" s="14">
        <f>'fnd enro'!P312</f>
        <v>4</v>
      </c>
      <c r="Q312" s="14">
        <f>'fnd enro'!R312</f>
        <v>4</v>
      </c>
      <c r="R312" s="15">
        <f t="shared" si="62"/>
        <v>1.087</v>
      </c>
      <c r="S312" s="14">
        <f>VALUE('fnd enro'!Q312)</f>
        <v>9</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3115.7068537239998</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5814.31952</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39802.268261832003</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5490.8606082480001</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1750.777350032</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2943.7974400000003</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2676.9657699999998</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5196.0991400000003</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5953.214288612</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10671.11132</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63"/>
        <v>83415.120552448017</v>
      </c>
      <c r="AH312" s="326">
        <f t="shared" si="64"/>
        <v>444035243</v>
      </c>
      <c r="AI312" s="4" t="str">
        <f t="shared" si="65"/>
        <v>444</v>
      </c>
      <c r="AJ312" s="2" t="str">
        <f t="shared" si="66"/>
        <v>035</v>
      </c>
      <c r="AK312" s="2" t="str">
        <f t="shared" si="67"/>
        <v>243</v>
      </c>
      <c r="AL312" s="4">
        <f t="shared" si="68"/>
        <v>1</v>
      </c>
      <c r="AM312" s="4">
        <f t="shared" si="73"/>
        <v>4</v>
      </c>
      <c r="AN312" s="4">
        <f t="shared" si="69"/>
        <v>83415.120552448017</v>
      </c>
      <c r="AO312" s="4">
        <f t="shared" si="70"/>
        <v>20854</v>
      </c>
      <c r="AP312" s="4">
        <f t="shared" si="60"/>
        <v>0</v>
      </c>
      <c r="AQ312" s="4">
        <v>20854</v>
      </c>
      <c r="AS312" s="74"/>
      <c r="AT312" s="74"/>
      <c r="AX312" s="5">
        <f t="shared" si="71"/>
        <v>0</v>
      </c>
      <c r="AZ312" s="5">
        <f t="shared" si="72"/>
        <v>0</v>
      </c>
      <c r="BB312" s="5"/>
    </row>
    <row r="313" spans="1:54" s="4" customFormat="1">
      <c r="A313" s="326" t="str">
        <f t="shared" si="61"/>
        <v>444</v>
      </c>
      <c r="B313" s="2">
        <v>444035244</v>
      </c>
      <c r="C313" s="9" t="s">
        <v>470</v>
      </c>
      <c r="D313" s="14">
        <f>'fnd enro'!D313</f>
        <v>0</v>
      </c>
      <c r="E313" s="14">
        <f>'fnd enro'!E313</f>
        <v>0</v>
      </c>
      <c r="F313" s="14">
        <f>'fnd enro'!F313</f>
        <v>2</v>
      </c>
      <c r="G313" s="14">
        <f>'fnd enro'!G313</f>
        <v>3</v>
      </c>
      <c r="H313" s="14">
        <f>'fnd enro'!H313</f>
        <v>1</v>
      </c>
      <c r="I313" s="14">
        <f>'fnd enro'!I313</f>
        <v>5</v>
      </c>
      <c r="J313" s="14">
        <f>'fnd enro'!J313</f>
        <v>0</v>
      </c>
      <c r="K313" s="15">
        <f>'fnd enro'!K313</f>
        <v>0.43230000000000002</v>
      </c>
      <c r="L313" s="14">
        <f>'fnd enro'!L313</f>
        <v>0</v>
      </c>
      <c r="M313" s="14">
        <f>'fnd enro'!M313</f>
        <v>1</v>
      </c>
      <c r="N313" s="14">
        <f>'fnd enro'!N313</f>
        <v>0</v>
      </c>
      <c r="O313" s="14">
        <f>'fnd enro'!O313</f>
        <v>1</v>
      </c>
      <c r="P313" s="14">
        <f>'fnd enro'!P313</f>
        <v>8</v>
      </c>
      <c r="Q313" s="14">
        <f>'fnd enro'!R313</f>
        <v>11</v>
      </c>
      <c r="R313" s="15">
        <f t="shared" si="62"/>
        <v>1.087</v>
      </c>
      <c r="S313" s="14">
        <f>VALUE('fnd enro'!Q313)</f>
        <v>10</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7918.8363527409983</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14124.880189999998</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96736.155567538008</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13963.997870182</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4059.8167600879997</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8278.0854600000002</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6721.7579900000001</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12596.134259999999</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15118.715821182999</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26107.278629999997</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63"/>
        <v>205625.65890173198</v>
      </c>
      <c r="AH313" s="326">
        <f t="shared" si="64"/>
        <v>444035244</v>
      </c>
      <c r="AI313" s="4" t="str">
        <f t="shared" si="65"/>
        <v>444</v>
      </c>
      <c r="AJ313" s="2" t="str">
        <f t="shared" si="66"/>
        <v>035</v>
      </c>
      <c r="AK313" s="2" t="str">
        <f t="shared" si="67"/>
        <v>244</v>
      </c>
      <c r="AL313" s="4">
        <f t="shared" si="68"/>
        <v>1</v>
      </c>
      <c r="AM313" s="4">
        <f t="shared" si="73"/>
        <v>11</v>
      </c>
      <c r="AN313" s="4">
        <f t="shared" si="69"/>
        <v>205625.65890173198</v>
      </c>
      <c r="AO313" s="4">
        <f t="shared" si="70"/>
        <v>18693</v>
      </c>
      <c r="AP313" s="4">
        <f t="shared" si="60"/>
        <v>0</v>
      </c>
      <c r="AQ313" s="4">
        <v>18693</v>
      </c>
      <c r="AS313" s="74"/>
      <c r="AT313" s="74"/>
      <c r="AX313" s="5">
        <f t="shared" si="71"/>
        <v>0</v>
      </c>
      <c r="AZ313" s="5">
        <f t="shared" si="72"/>
        <v>0</v>
      </c>
      <c r="BB313" s="5"/>
    </row>
    <row r="314" spans="1:54" s="4" customFormat="1">
      <c r="A314" s="326" t="str">
        <f t="shared" si="61"/>
        <v>444</v>
      </c>
      <c r="B314" s="2">
        <v>444035285</v>
      </c>
      <c r="C314" s="9" t="s">
        <v>470</v>
      </c>
      <c r="D314" s="14">
        <f>'fnd enro'!D314</f>
        <v>0</v>
      </c>
      <c r="E314" s="14">
        <f>'fnd enro'!E314</f>
        <v>0</v>
      </c>
      <c r="F314" s="14">
        <f>'fnd enro'!F314</f>
        <v>1</v>
      </c>
      <c r="G314" s="14">
        <f>'fnd enro'!G314</f>
        <v>1</v>
      </c>
      <c r="H314" s="14">
        <f>'fnd enro'!H314</f>
        <v>0</v>
      </c>
      <c r="I314" s="14">
        <f>'fnd enro'!I314</f>
        <v>0</v>
      </c>
      <c r="J314" s="14">
        <f>'fnd enro'!J314</f>
        <v>0</v>
      </c>
      <c r="K314" s="15">
        <f>'fnd enro'!K314</f>
        <v>7.8600000000000003E-2</v>
      </c>
      <c r="L314" s="14">
        <f>'fnd enro'!L314</f>
        <v>0</v>
      </c>
      <c r="M314" s="14">
        <f>'fnd enro'!M314</f>
        <v>0</v>
      </c>
      <c r="N314" s="14">
        <f>'fnd enro'!N314</f>
        <v>0</v>
      </c>
      <c r="O314" s="14">
        <f>'fnd enro'!O314</f>
        <v>0</v>
      </c>
      <c r="P314" s="14">
        <f>'fnd enro'!P314</f>
        <v>0</v>
      </c>
      <c r="Q314" s="14">
        <f>'fnd enro'!R314</f>
        <v>2</v>
      </c>
      <c r="R314" s="15">
        <f t="shared" si="62"/>
        <v>1.087</v>
      </c>
      <c r="S314" s="14">
        <f>VALUE('fnd enro'!Q314)</f>
        <v>9</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1239.9167968619997</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1761.5921999999998</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8950.2885059159998</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2886.7566091240001</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361.75400001599996</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1109.3537200000001</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822.96770000000004</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292.27256</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2538.497229306</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3565.6906600000002</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63"/>
        <v>23529.089981224002</v>
      </c>
      <c r="AH314" s="326">
        <f t="shared" si="64"/>
        <v>444035285</v>
      </c>
      <c r="AI314" s="4" t="str">
        <f t="shared" si="65"/>
        <v>444</v>
      </c>
      <c r="AJ314" s="2" t="str">
        <f t="shared" si="66"/>
        <v>035</v>
      </c>
      <c r="AK314" s="2" t="str">
        <f t="shared" si="67"/>
        <v>285</v>
      </c>
      <c r="AL314" s="4">
        <f t="shared" si="68"/>
        <v>1</v>
      </c>
      <c r="AM314" s="4">
        <f t="shared" si="73"/>
        <v>2</v>
      </c>
      <c r="AN314" s="4">
        <f t="shared" si="69"/>
        <v>23529.089981224002</v>
      </c>
      <c r="AO314" s="4">
        <f t="shared" si="70"/>
        <v>11765</v>
      </c>
      <c r="AP314" s="4">
        <f t="shared" si="60"/>
        <v>0</v>
      </c>
      <c r="AQ314" s="4">
        <v>11765</v>
      </c>
      <c r="AS314" s="74"/>
      <c r="AT314" s="74"/>
      <c r="AX314" s="5">
        <f t="shared" si="71"/>
        <v>0</v>
      </c>
      <c r="AZ314" s="5">
        <f t="shared" si="72"/>
        <v>0</v>
      </c>
      <c r="BB314" s="5"/>
    </row>
    <row r="315" spans="1:54" s="4" customFormat="1">
      <c r="A315" s="326" t="str">
        <f t="shared" si="61"/>
        <v>444</v>
      </c>
      <c r="B315" s="2">
        <v>444035336</v>
      </c>
      <c r="C315" s="9" t="s">
        <v>470</v>
      </c>
      <c r="D315" s="14">
        <f>'fnd enro'!D315</f>
        <v>0</v>
      </c>
      <c r="E315" s="14">
        <f>'fnd enro'!E315</f>
        <v>0</v>
      </c>
      <c r="F315" s="14">
        <f>'fnd enro'!F315</f>
        <v>0</v>
      </c>
      <c r="G315" s="14">
        <f>'fnd enro'!G315</f>
        <v>0</v>
      </c>
      <c r="H315" s="14">
        <f>'fnd enro'!H315</f>
        <v>0</v>
      </c>
      <c r="I315" s="14">
        <f>'fnd enro'!I315</f>
        <v>2</v>
      </c>
      <c r="J315" s="14">
        <f>'fnd enro'!J315</f>
        <v>0</v>
      </c>
      <c r="K315" s="15">
        <f>'fnd enro'!K315</f>
        <v>7.8600000000000003E-2</v>
      </c>
      <c r="L315" s="14">
        <f>'fnd enro'!L315</f>
        <v>0</v>
      </c>
      <c r="M315" s="14">
        <f>'fnd enro'!M315</f>
        <v>0</v>
      </c>
      <c r="N315" s="14">
        <f>'fnd enro'!N315</f>
        <v>0</v>
      </c>
      <c r="O315" s="14">
        <f>'fnd enro'!O315</f>
        <v>0</v>
      </c>
      <c r="P315" s="14">
        <f>'fnd enro'!P315</f>
        <v>0</v>
      </c>
      <c r="Q315" s="14">
        <f>'fnd enro'!R315</f>
        <v>2</v>
      </c>
      <c r="R315" s="15">
        <f t="shared" si="62"/>
        <v>1.087</v>
      </c>
      <c r="S315" s="14">
        <f>VALUE('fnd enro'!Q315)</f>
        <v>8</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1239.9167968619997</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1761.5921999999998</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11325.894395916001</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2056.5712291240002</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378.10248001600002</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1754.65372</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980.73487999999998</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1321.0528399999998</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2653.2844293060002</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3397.0506599999999</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63"/>
        <v>26868.853631223999</v>
      </c>
      <c r="AH315" s="326">
        <f t="shared" si="64"/>
        <v>444035336</v>
      </c>
      <c r="AI315" s="4" t="str">
        <f t="shared" si="65"/>
        <v>444</v>
      </c>
      <c r="AJ315" s="2" t="str">
        <f t="shared" si="66"/>
        <v>035</v>
      </c>
      <c r="AK315" s="2" t="str">
        <f t="shared" si="67"/>
        <v>336</v>
      </c>
      <c r="AL315" s="4">
        <f t="shared" si="68"/>
        <v>1</v>
      </c>
      <c r="AM315" s="4">
        <f t="shared" si="73"/>
        <v>2</v>
      </c>
      <c r="AN315" s="4">
        <f t="shared" si="69"/>
        <v>26868.853631223999</v>
      </c>
      <c r="AO315" s="4">
        <f t="shared" si="70"/>
        <v>13434</v>
      </c>
      <c r="AP315" s="4">
        <f t="shared" si="60"/>
        <v>0</v>
      </c>
      <c r="AQ315" s="4">
        <v>13434</v>
      </c>
      <c r="AS315" s="74"/>
      <c r="AT315" s="74"/>
      <c r="AX315" s="5">
        <f t="shared" si="71"/>
        <v>0</v>
      </c>
      <c r="AZ315" s="5">
        <f t="shared" si="72"/>
        <v>0</v>
      </c>
      <c r="BB315" s="5"/>
    </row>
    <row r="316" spans="1:54" s="4" customFormat="1">
      <c r="A316" s="326" t="str">
        <f t="shared" si="61"/>
        <v>445</v>
      </c>
      <c r="B316" s="2">
        <v>445348017</v>
      </c>
      <c r="C316" s="9" t="s">
        <v>1313</v>
      </c>
      <c r="D316" s="14">
        <f>'fnd enro'!D316</f>
        <v>0</v>
      </c>
      <c r="E316" s="14">
        <f>'fnd enro'!E316</f>
        <v>0</v>
      </c>
      <c r="F316" s="14">
        <f>'fnd enro'!F316</f>
        <v>0</v>
      </c>
      <c r="G316" s="14">
        <f>'fnd enro'!G316</f>
        <v>4</v>
      </c>
      <c r="H316" s="14">
        <f>'fnd enro'!H316</f>
        <v>1</v>
      </c>
      <c r="I316" s="14">
        <f>'fnd enro'!I316</f>
        <v>0</v>
      </c>
      <c r="J316" s="14">
        <f>'fnd enro'!J316</f>
        <v>0</v>
      </c>
      <c r="K316" s="15">
        <f>'fnd enro'!K316</f>
        <v>0.19650000000000001</v>
      </c>
      <c r="L316" s="14">
        <f>'fnd enro'!L316</f>
        <v>0</v>
      </c>
      <c r="M316" s="14">
        <f>'fnd enro'!M316</f>
        <v>3</v>
      </c>
      <c r="N316" s="14">
        <f>'fnd enro'!N316</f>
        <v>0</v>
      </c>
      <c r="O316" s="14">
        <f>'fnd enro'!O316</f>
        <v>0</v>
      </c>
      <c r="P316" s="14">
        <f>'fnd enro'!P316</f>
        <v>4</v>
      </c>
      <c r="Q316" s="14">
        <f>'fnd enro'!R316</f>
        <v>5</v>
      </c>
      <c r="R316" s="15">
        <f t="shared" si="62"/>
        <v>1</v>
      </c>
      <c r="S316" s="14">
        <f>VALUE('fnd enro'!Q316)</f>
        <v>6</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3475.9245649999998</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6013.38</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37679.645170000003</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6955.5146299999997</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1663.9309199999998</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3290.0242999999996</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2717.48</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3823.98</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6924.8500950000007</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12293.20665</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63"/>
        <v>84837.936329999997</v>
      </c>
      <c r="AH316" s="326">
        <f t="shared" si="64"/>
        <v>445348017</v>
      </c>
      <c r="AI316" s="4" t="str">
        <f t="shared" si="65"/>
        <v>445</v>
      </c>
      <c r="AJ316" s="2" t="str">
        <f t="shared" si="66"/>
        <v>348</v>
      </c>
      <c r="AK316" s="2" t="str">
        <f t="shared" si="67"/>
        <v>017</v>
      </c>
      <c r="AL316" s="4">
        <f t="shared" si="68"/>
        <v>1</v>
      </c>
      <c r="AM316" s="4">
        <f t="shared" si="73"/>
        <v>5</v>
      </c>
      <c r="AN316" s="4">
        <f t="shared" si="69"/>
        <v>84837.936329999997</v>
      </c>
      <c r="AO316" s="4">
        <f t="shared" si="70"/>
        <v>16968</v>
      </c>
      <c r="AP316" s="4">
        <f t="shared" si="60"/>
        <v>0</v>
      </c>
      <c r="AQ316" s="4">
        <v>16968</v>
      </c>
      <c r="AS316" s="74"/>
      <c r="AT316" s="74"/>
      <c r="AX316" s="5">
        <f t="shared" si="71"/>
        <v>0</v>
      </c>
      <c r="AZ316" s="5">
        <f t="shared" si="72"/>
        <v>0</v>
      </c>
      <c r="BB316" s="5"/>
    </row>
    <row r="317" spans="1:54" s="4" customFormat="1">
      <c r="A317" s="326" t="str">
        <f t="shared" si="61"/>
        <v>445</v>
      </c>
      <c r="B317" s="2">
        <v>445348097</v>
      </c>
      <c r="C317" s="9" t="s">
        <v>1313</v>
      </c>
      <c r="D317" s="14">
        <f>'fnd enro'!D317</f>
        <v>0</v>
      </c>
      <c r="E317" s="14">
        <f>'fnd enro'!E317</f>
        <v>0</v>
      </c>
      <c r="F317" s="14">
        <f>'fnd enro'!F317</f>
        <v>0</v>
      </c>
      <c r="G317" s="14">
        <f>'fnd enro'!G317</f>
        <v>1</v>
      </c>
      <c r="H317" s="14">
        <f>'fnd enro'!H317</f>
        <v>1</v>
      </c>
      <c r="I317" s="14">
        <f>'fnd enro'!I317</f>
        <v>0</v>
      </c>
      <c r="J317" s="14">
        <f>'fnd enro'!J317</f>
        <v>0</v>
      </c>
      <c r="K317" s="15">
        <f>'fnd enro'!K317</f>
        <v>7.8600000000000003E-2</v>
      </c>
      <c r="L317" s="14">
        <f>'fnd enro'!L317</f>
        <v>0</v>
      </c>
      <c r="M317" s="14">
        <f>'fnd enro'!M317</f>
        <v>1</v>
      </c>
      <c r="N317" s="14">
        <f>'fnd enro'!N317</f>
        <v>0</v>
      </c>
      <c r="O317" s="14">
        <f>'fnd enro'!O317</f>
        <v>0</v>
      </c>
      <c r="P317" s="14">
        <f>'fnd enro'!P317</f>
        <v>2</v>
      </c>
      <c r="Q317" s="14">
        <f>'fnd enro'!R317</f>
        <v>2</v>
      </c>
      <c r="R317" s="15">
        <f t="shared" si="62"/>
        <v>1</v>
      </c>
      <c r="S317" s="14">
        <f>VALUE('fnd enro'!Q317)</f>
        <v>11</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1463.3678259999997</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2817.56</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18935.776067999999</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2583.149852</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875.50036799999998</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1320.97372</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1266.55</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2511.94</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2755.3640380000002</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5671.0406599999997</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63"/>
        <v>40201.222531999992</v>
      </c>
      <c r="AH317" s="326">
        <f t="shared" si="64"/>
        <v>445348097</v>
      </c>
      <c r="AI317" s="4" t="str">
        <f t="shared" si="65"/>
        <v>445</v>
      </c>
      <c r="AJ317" s="2" t="str">
        <f t="shared" si="66"/>
        <v>348</v>
      </c>
      <c r="AK317" s="2" t="str">
        <f t="shared" si="67"/>
        <v>097</v>
      </c>
      <c r="AL317" s="4">
        <f t="shared" si="68"/>
        <v>1</v>
      </c>
      <c r="AM317" s="4">
        <f t="shared" si="73"/>
        <v>2</v>
      </c>
      <c r="AN317" s="4">
        <f t="shared" si="69"/>
        <v>40201.222531999992</v>
      </c>
      <c r="AO317" s="4">
        <f t="shared" si="70"/>
        <v>20101</v>
      </c>
      <c r="AP317" s="4">
        <f t="shared" si="60"/>
        <v>0</v>
      </c>
      <c r="AQ317" s="4">
        <v>20101</v>
      </c>
      <c r="AS317" s="74"/>
      <c r="AT317" s="74"/>
      <c r="AX317" s="5">
        <f t="shared" si="71"/>
        <v>0</v>
      </c>
      <c r="AZ317" s="5">
        <f t="shared" si="72"/>
        <v>0</v>
      </c>
      <c r="BB317" s="5"/>
    </row>
    <row r="318" spans="1:54" s="4" customFormat="1">
      <c r="A318" s="326" t="str">
        <f t="shared" si="61"/>
        <v>445</v>
      </c>
      <c r="B318" s="2">
        <v>445348110</v>
      </c>
      <c r="C318" s="9" t="s">
        <v>1313</v>
      </c>
      <c r="D318" s="14">
        <f>'fnd enro'!D318</f>
        <v>0</v>
      </c>
      <c r="E318" s="14">
        <f>'fnd enro'!E318</f>
        <v>0</v>
      </c>
      <c r="F318" s="14">
        <f>'fnd enro'!F318</f>
        <v>0</v>
      </c>
      <c r="G318" s="14">
        <f>'fnd enro'!G318</f>
        <v>2</v>
      </c>
      <c r="H318" s="14">
        <f>'fnd enro'!H318</f>
        <v>0</v>
      </c>
      <c r="I318" s="14">
        <f>'fnd enro'!I318</f>
        <v>1</v>
      </c>
      <c r="J318" s="14">
        <f>'fnd enro'!J318</f>
        <v>0</v>
      </c>
      <c r="K318" s="15">
        <f>'fnd enro'!K318</f>
        <v>0.1179</v>
      </c>
      <c r="L318" s="14">
        <f>'fnd enro'!L318</f>
        <v>0</v>
      </c>
      <c r="M318" s="14">
        <f>'fnd enro'!M318</f>
        <v>0</v>
      </c>
      <c r="N318" s="14">
        <f>'fnd enro'!N318</f>
        <v>0</v>
      </c>
      <c r="O318" s="14">
        <f>'fnd enro'!O318</f>
        <v>0</v>
      </c>
      <c r="P318" s="14">
        <f>'fnd enro'!P318</f>
        <v>1</v>
      </c>
      <c r="Q318" s="14">
        <f>'fnd enro'!R318</f>
        <v>3</v>
      </c>
      <c r="R318" s="15">
        <f t="shared" si="62"/>
        <v>1</v>
      </c>
      <c r="S318" s="14">
        <f>VALUE('fnd enro'!Q318)</f>
        <v>4</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1774.4067389999998</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2731.24</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16375.459101999997</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3601.694778</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648.98055199999999</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2008.4805799999999</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1326.94</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1547.1999999999998</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3555.7860569999998</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5765.5459900000005</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63"/>
        <v>39335.733797999994</v>
      </c>
      <c r="AH318" s="326">
        <f t="shared" si="64"/>
        <v>445348110</v>
      </c>
      <c r="AI318" s="4" t="str">
        <f t="shared" si="65"/>
        <v>445</v>
      </c>
      <c r="AJ318" s="2" t="str">
        <f t="shared" si="66"/>
        <v>348</v>
      </c>
      <c r="AK318" s="2" t="str">
        <f t="shared" si="67"/>
        <v>110</v>
      </c>
      <c r="AL318" s="4">
        <f t="shared" si="68"/>
        <v>1</v>
      </c>
      <c r="AM318" s="4">
        <f t="shared" si="73"/>
        <v>3</v>
      </c>
      <c r="AN318" s="4">
        <f t="shared" si="69"/>
        <v>39335.733797999994</v>
      </c>
      <c r="AO318" s="4">
        <f t="shared" si="70"/>
        <v>13112</v>
      </c>
      <c r="AP318" s="4">
        <f t="shared" si="60"/>
        <v>0</v>
      </c>
      <c r="AQ318" s="4">
        <v>13112</v>
      </c>
      <c r="AS318" s="74"/>
      <c r="AT318" s="74"/>
      <c r="AX318" s="5">
        <f t="shared" si="71"/>
        <v>0</v>
      </c>
      <c r="AZ318" s="5">
        <f t="shared" si="72"/>
        <v>0</v>
      </c>
      <c r="BB318" s="5"/>
    </row>
    <row r="319" spans="1:54" s="4" customFormat="1">
      <c r="A319" s="326" t="str">
        <f t="shared" si="61"/>
        <v>445</v>
      </c>
      <c r="B319" s="2">
        <v>445348151</v>
      </c>
      <c r="C319" s="9" t="s">
        <v>1313</v>
      </c>
      <c r="D319" s="14">
        <f>'fnd enro'!D319</f>
        <v>0</v>
      </c>
      <c r="E319" s="14">
        <f>'fnd enro'!E319</f>
        <v>0</v>
      </c>
      <c r="F319" s="14">
        <f>'fnd enro'!F319</f>
        <v>3</v>
      </c>
      <c r="G319" s="14">
        <f>'fnd enro'!G319</f>
        <v>10</v>
      </c>
      <c r="H319" s="14">
        <f>'fnd enro'!H319</f>
        <v>4</v>
      </c>
      <c r="I319" s="14">
        <f>'fnd enro'!I319</f>
        <v>2</v>
      </c>
      <c r="J319" s="14">
        <f>'fnd enro'!J319</f>
        <v>0</v>
      </c>
      <c r="K319" s="15">
        <f>'fnd enro'!K319</f>
        <v>0.74670000000000003</v>
      </c>
      <c r="L319" s="14">
        <f>'fnd enro'!L319</f>
        <v>0</v>
      </c>
      <c r="M319" s="14">
        <f>'fnd enro'!M319</f>
        <v>4</v>
      </c>
      <c r="N319" s="14">
        <f>'fnd enro'!N319</f>
        <v>1</v>
      </c>
      <c r="O319" s="14">
        <f>'fnd enro'!O319</f>
        <v>0</v>
      </c>
      <c r="P319" s="14">
        <f>'fnd enro'!P319</f>
        <v>13</v>
      </c>
      <c r="Q319" s="14">
        <f>'fnd enro'!R319</f>
        <v>19</v>
      </c>
      <c r="R319" s="15">
        <f t="shared" si="62"/>
        <v>1</v>
      </c>
      <c r="S319" s="14">
        <f>VALUE('fnd enro'!Q319)</f>
        <v>8</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12500.399347</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21598.129999999997</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136453.057646</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24382.153593999999</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5978.5534960000005</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12266.250340000002</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9941.4399999999987</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15063.810000000001</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24326.008361</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44486.311270000006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63"/>
        <v>306996.11405400001</v>
      </c>
      <c r="AH319" s="326">
        <f t="shared" si="64"/>
        <v>445348151</v>
      </c>
      <c r="AI319" s="4" t="str">
        <f t="shared" si="65"/>
        <v>445</v>
      </c>
      <c r="AJ319" s="2" t="str">
        <f t="shared" si="66"/>
        <v>348</v>
      </c>
      <c r="AK319" s="2" t="str">
        <f t="shared" si="67"/>
        <v>151</v>
      </c>
      <c r="AL319" s="4">
        <f t="shared" si="68"/>
        <v>1</v>
      </c>
      <c r="AM319" s="4">
        <f t="shared" si="73"/>
        <v>19</v>
      </c>
      <c r="AN319" s="4">
        <f t="shared" si="69"/>
        <v>306996.11405400001</v>
      </c>
      <c r="AO319" s="4">
        <f t="shared" si="70"/>
        <v>16158</v>
      </c>
      <c r="AP319" s="4">
        <f t="shared" si="60"/>
        <v>0</v>
      </c>
      <c r="AQ319" s="4">
        <v>16158</v>
      </c>
      <c r="AS319" s="74"/>
      <c r="AT319" s="74"/>
      <c r="AX319" s="5">
        <f t="shared" si="71"/>
        <v>0</v>
      </c>
      <c r="AZ319" s="5">
        <f t="shared" si="72"/>
        <v>0</v>
      </c>
      <c r="BB319" s="5"/>
    </row>
    <row r="320" spans="1:54" s="4" customFormat="1">
      <c r="A320" s="326" t="str">
        <f t="shared" si="61"/>
        <v>445</v>
      </c>
      <c r="B320" s="2">
        <v>445348153</v>
      </c>
      <c r="C320" s="9" t="s">
        <v>1313</v>
      </c>
      <c r="D320" s="14">
        <f>'fnd enro'!D320</f>
        <v>0</v>
      </c>
      <c r="E320" s="14">
        <f>'fnd enro'!E320</f>
        <v>0</v>
      </c>
      <c r="F320" s="14">
        <f>'fnd enro'!F320</f>
        <v>0</v>
      </c>
      <c r="G320" s="14">
        <f>'fnd enro'!G320</f>
        <v>2</v>
      </c>
      <c r="H320" s="14">
        <f>'fnd enro'!H320</f>
        <v>0</v>
      </c>
      <c r="I320" s="14">
        <f>'fnd enro'!I320</f>
        <v>1</v>
      </c>
      <c r="J320" s="14">
        <f>'fnd enro'!J320</f>
        <v>0</v>
      </c>
      <c r="K320" s="15">
        <f>'fnd enro'!K320</f>
        <v>0.1179</v>
      </c>
      <c r="L320" s="14">
        <f>'fnd enro'!L320</f>
        <v>0</v>
      </c>
      <c r="M320" s="14">
        <f>'fnd enro'!M320</f>
        <v>0</v>
      </c>
      <c r="N320" s="14">
        <f>'fnd enro'!N320</f>
        <v>0</v>
      </c>
      <c r="O320" s="14">
        <f>'fnd enro'!O320</f>
        <v>0</v>
      </c>
      <c r="P320" s="14">
        <f>'fnd enro'!P320</f>
        <v>2</v>
      </c>
      <c r="Q320" s="14">
        <f>'fnd enro'!R320</f>
        <v>3</v>
      </c>
      <c r="R320" s="15">
        <f t="shared" si="62"/>
        <v>1</v>
      </c>
      <c r="S320" s="14">
        <f>VALUE('fnd enro'!Q320)</f>
        <v>10</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1904.3767389999998</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3347.0999999999995</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22387.449101999999</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3601.694778</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940.64055199999996</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2053.2005800000002</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1570.38</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2812.2</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3555.7860569999998</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6793.5159899999999</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63"/>
        <v>48966.343797999987</v>
      </c>
      <c r="AH320" s="326">
        <f t="shared" si="64"/>
        <v>445348153</v>
      </c>
      <c r="AI320" s="4" t="str">
        <f t="shared" si="65"/>
        <v>445</v>
      </c>
      <c r="AJ320" s="2" t="str">
        <f t="shared" si="66"/>
        <v>348</v>
      </c>
      <c r="AK320" s="2" t="str">
        <f t="shared" si="67"/>
        <v>153</v>
      </c>
      <c r="AL320" s="4">
        <f t="shared" si="68"/>
        <v>1</v>
      </c>
      <c r="AM320" s="4">
        <f t="shared" si="73"/>
        <v>3</v>
      </c>
      <c r="AN320" s="4">
        <f t="shared" si="69"/>
        <v>48966.343797999987</v>
      </c>
      <c r="AO320" s="4">
        <f t="shared" si="70"/>
        <v>16322</v>
      </c>
      <c r="AP320" s="4">
        <f t="shared" si="60"/>
        <v>0</v>
      </c>
      <c r="AQ320" s="4">
        <v>16322</v>
      </c>
      <c r="AS320" s="74"/>
      <c r="AT320" s="74"/>
      <c r="AX320" s="5">
        <f t="shared" si="71"/>
        <v>0</v>
      </c>
      <c r="AZ320" s="5">
        <f t="shared" si="72"/>
        <v>0</v>
      </c>
      <c r="BB320" s="5"/>
    </row>
    <row r="321" spans="1:54" s="4" customFormat="1">
      <c r="A321" s="326" t="str">
        <f t="shared" si="61"/>
        <v>445</v>
      </c>
      <c r="B321" s="2">
        <v>445348170</v>
      </c>
      <c r="C321" s="9" t="s">
        <v>1313</v>
      </c>
      <c r="D321" s="14">
        <f>'fnd enro'!D321</f>
        <v>0</v>
      </c>
      <c r="E321" s="14">
        <f>'fnd enro'!E321</f>
        <v>0</v>
      </c>
      <c r="F321" s="14">
        <f>'fnd enro'!F321</f>
        <v>0</v>
      </c>
      <c r="G321" s="14">
        <f>'fnd enro'!G321</f>
        <v>0</v>
      </c>
      <c r="H321" s="14">
        <f>'fnd enro'!H321</f>
        <v>1</v>
      </c>
      <c r="I321" s="14">
        <f>'fnd enro'!I321</f>
        <v>0</v>
      </c>
      <c r="J321" s="14">
        <f>'fnd enro'!J321</f>
        <v>0</v>
      </c>
      <c r="K321" s="15">
        <f>'fnd enro'!K321</f>
        <v>3.9300000000000002E-2</v>
      </c>
      <c r="L321" s="14">
        <f>'fnd enro'!L321</f>
        <v>0</v>
      </c>
      <c r="M321" s="14">
        <f>'fnd enro'!M321</f>
        <v>0</v>
      </c>
      <c r="N321" s="14">
        <f>'fnd enro'!N321</f>
        <v>0</v>
      </c>
      <c r="O321" s="14">
        <f>'fnd enro'!O321</f>
        <v>0</v>
      </c>
      <c r="P321" s="14">
        <f>'fnd enro'!P321</f>
        <v>0</v>
      </c>
      <c r="Q321" s="14">
        <f>'fnd enro'!R321</f>
        <v>1</v>
      </c>
      <c r="R321" s="15">
        <f t="shared" si="62"/>
        <v>1</v>
      </c>
      <c r="S321" s="14">
        <f>VALUE('fnd enro'!Q321)</f>
        <v>10</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570.33891299999993</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810.3</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3671.113034</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1060.8949259999999</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178.75018399999999</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554.67686000000003</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408.39</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263.52</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1254.4520190000001</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1891.8553299999999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63"/>
        <v>10664.291266</v>
      </c>
      <c r="AH321" s="326">
        <f t="shared" si="64"/>
        <v>445348170</v>
      </c>
      <c r="AI321" s="4" t="str">
        <f t="shared" si="65"/>
        <v>445</v>
      </c>
      <c r="AJ321" s="2" t="str">
        <f t="shared" si="66"/>
        <v>348</v>
      </c>
      <c r="AK321" s="2" t="str">
        <f t="shared" si="67"/>
        <v>170</v>
      </c>
      <c r="AL321" s="4">
        <f t="shared" si="68"/>
        <v>1</v>
      </c>
      <c r="AM321" s="4">
        <f t="shared" si="73"/>
        <v>1</v>
      </c>
      <c r="AN321" s="4">
        <f t="shared" si="69"/>
        <v>10664.291266</v>
      </c>
      <c r="AO321" s="4">
        <f t="shared" si="70"/>
        <v>10664</v>
      </c>
      <c r="AP321" s="4">
        <f t="shared" si="60"/>
        <v>0</v>
      </c>
      <c r="AQ321" s="4">
        <v>10664</v>
      </c>
      <c r="AS321" s="74"/>
      <c r="AT321" s="74"/>
      <c r="AX321" s="5">
        <f t="shared" si="71"/>
        <v>0</v>
      </c>
      <c r="AZ321" s="5">
        <f t="shared" si="72"/>
        <v>0</v>
      </c>
      <c r="BB321" s="5"/>
    </row>
    <row r="322" spans="1:54" s="4" customFormat="1">
      <c r="A322" s="326" t="str">
        <f t="shared" si="61"/>
        <v>445</v>
      </c>
      <c r="B322" s="2">
        <v>445348186</v>
      </c>
      <c r="C322" s="9" t="s">
        <v>1313</v>
      </c>
      <c r="D322" s="14">
        <f>'fnd enro'!D322</f>
        <v>0</v>
      </c>
      <c r="E322" s="14">
        <f>'fnd enro'!E322</f>
        <v>0</v>
      </c>
      <c r="F322" s="14">
        <f>'fnd enro'!F322</f>
        <v>1</v>
      </c>
      <c r="G322" s="14">
        <f>'fnd enro'!G322</f>
        <v>4</v>
      </c>
      <c r="H322" s="14">
        <f>'fnd enro'!H322</f>
        <v>3</v>
      </c>
      <c r="I322" s="14">
        <f>'fnd enro'!I322</f>
        <v>1</v>
      </c>
      <c r="J322" s="14">
        <f>'fnd enro'!J322</f>
        <v>0</v>
      </c>
      <c r="K322" s="15">
        <f>'fnd enro'!K322</f>
        <v>0.35370000000000001</v>
      </c>
      <c r="L322" s="14">
        <f>'fnd enro'!L322</f>
        <v>0</v>
      </c>
      <c r="M322" s="14">
        <f>'fnd enro'!M322</f>
        <v>0</v>
      </c>
      <c r="N322" s="14">
        <f>'fnd enro'!N322</f>
        <v>0</v>
      </c>
      <c r="O322" s="14">
        <f>'fnd enro'!O322</f>
        <v>0</v>
      </c>
      <c r="P322" s="14">
        <f>'fnd enro'!P322</f>
        <v>6</v>
      </c>
      <c r="Q322" s="14">
        <f>'fnd enro'!R322</f>
        <v>9</v>
      </c>
      <c r="R322" s="15">
        <f t="shared" si="62"/>
        <v>1</v>
      </c>
      <c r="S322" s="14">
        <f>VALUE('fnd enro'!Q322)</f>
        <v>7</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5605.4302170000001</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9530.82</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58656.447305999995</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10767.944334000002</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2602.1616560000002</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5477.221739999999</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4453.74</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6748.32</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10822.128171</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20024.127969999998</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63"/>
        <v>134688.34139399999</v>
      </c>
      <c r="AH322" s="326">
        <f t="shared" si="64"/>
        <v>445348186</v>
      </c>
      <c r="AI322" s="4" t="str">
        <f t="shared" si="65"/>
        <v>445</v>
      </c>
      <c r="AJ322" s="2" t="str">
        <f t="shared" si="66"/>
        <v>348</v>
      </c>
      <c r="AK322" s="2" t="str">
        <f t="shared" si="67"/>
        <v>186</v>
      </c>
      <c r="AL322" s="4">
        <f t="shared" si="68"/>
        <v>1</v>
      </c>
      <c r="AM322" s="4">
        <f t="shared" si="73"/>
        <v>9</v>
      </c>
      <c r="AN322" s="4">
        <f t="shared" si="69"/>
        <v>134688.34139399999</v>
      </c>
      <c r="AO322" s="4">
        <f t="shared" si="70"/>
        <v>14965</v>
      </c>
      <c r="AP322" s="4">
        <f t="shared" si="60"/>
        <v>0</v>
      </c>
      <c r="AQ322" s="4">
        <v>14965</v>
      </c>
      <c r="AS322" s="74"/>
      <c r="AT322" s="74"/>
      <c r="AX322" s="5">
        <f t="shared" si="71"/>
        <v>0</v>
      </c>
      <c r="AZ322" s="5">
        <f t="shared" si="72"/>
        <v>0</v>
      </c>
      <c r="BB322" s="5"/>
    </row>
    <row r="323" spans="1:54" s="4" customFormat="1">
      <c r="A323" s="326" t="str">
        <f t="shared" si="61"/>
        <v>445</v>
      </c>
      <c r="B323" s="2">
        <v>445348226</v>
      </c>
      <c r="C323" s="9" t="s">
        <v>1313</v>
      </c>
      <c r="D323" s="14">
        <f>'fnd enro'!D323</f>
        <v>0</v>
      </c>
      <c r="E323" s="14">
        <f>'fnd enro'!E323</f>
        <v>0</v>
      </c>
      <c r="F323" s="14">
        <f>'fnd enro'!F323</f>
        <v>1</v>
      </c>
      <c r="G323" s="14">
        <f>'fnd enro'!G323</f>
        <v>11</v>
      </c>
      <c r="H323" s="14">
        <f>'fnd enro'!H323</f>
        <v>8</v>
      </c>
      <c r="I323" s="14">
        <f>'fnd enro'!I323</f>
        <v>5</v>
      </c>
      <c r="J323" s="14">
        <f>'fnd enro'!J323</f>
        <v>0</v>
      </c>
      <c r="K323" s="15">
        <f>'fnd enro'!K323</f>
        <v>0.98250000000000004</v>
      </c>
      <c r="L323" s="14">
        <f>'fnd enro'!L323</f>
        <v>0</v>
      </c>
      <c r="M323" s="14">
        <f>'fnd enro'!M323</f>
        <v>4</v>
      </c>
      <c r="N323" s="14">
        <f>'fnd enro'!N323</f>
        <v>0</v>
      </c>
      <c r="O323" s="14">
        <f>'fnd enro'!O323</f>
        <v>1</v>
      </c>
      <c r="P323" s="14">
        <f>'fnd enro'!P323</f>
        <v>14</v>
      </c>
      <c r="Q323" s="14">
        <f>'fnd enro'!R323</f>
        <v>25</v>
      </c>
      <c r="R323" s="15">
        <f t="shared" si="62"/>
        <v>1</v>
      </c>
      <c r="S323" s="14">
        <f>VALUE('fnd enro'!Q323)</f>
        <v>9</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16099.412825000001</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27273.329999999998</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170548.28584999999</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30150.813149999998</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7431.3245999999999</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16630.661500000002</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12871.82</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19529.3</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31863.210475</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56724.083249999989</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63"/>
        <v>389122.24164999992</v>
      </c>
      <c r="AH323" s="326">
        <f t="shared" si="64"/>
        <v>445348226</v>
      </c>
      <c r="AI323" s="4" t="str">
        <f t="shared" si="65"/>
        <v>445</v>
      </c>
      <c r="AJ323" s="2" t="str">
        <f t="shared" si="66"/>
        <v>348</v>
      </c>
      <c r="AK323" s="2" t="str">
        <f t="shared" si="67"/>
        <v>226</v>
      </c>
      <c r="AL323" s="4">
        <f t="shared" si="68"/>
        <v>1</v>
      </c>
      <c r="AM323" s="4">
        <f t="shared" si="73"/>
        <v>25</v>
      </c>
      <c r="AN323" s="4">
        <f t="shared" si="69"/>
        <v>389122.24164999992</v>
      </c>
      <c r="AO323" s="4">
        <f t="shared" si="70"/>
        <v>15565</v>
      </c>
      <c r="AP323" s="4">
        <f t="shared" si="60"/>
        <v>0</v>
      </c>
      <c r="AQ323" s="4">
        <v>15565</v>
      </c>
      <c r="AS323" s="74"/>
      <c r="AT323" s="74"/>
      <c r="AX323" s="5">
        <f t="shared" si="71"/>
        <v>0</v>
      </c>
      <c r="AZ323" s="5">
        <f t="shared" si="72"/>
        <v>0</v>
      </c>
      <c r="BB323" s="5"/>
    </row>
    <row r="324" spans="1:54" s="4" customFormat="1">
      <c r="A324" s="326" t="str">
        <f t="shared" si="61"/>
        <v>445</v>
      </c>
      <c r="B324" s="2">
        <v>445348227</v>
      </c>
      <c r="C324" s="9" t="s">
        <v>1313</v>
      </c>
      <c r="D324" s="14">
        <f>'fnd enro'!D324</f>
        <v>0</v>
      </c>
      <c r="E324" s="14">
        <f>'fnd enro'!E324</f>
        <v>0</v>
      </c>
      <c r="F324" s="14">
        <f>'fnd enro'!F324</f>
        <v>1</v>
      </c>
      <c r="G324" s="14">
        <f>'fnd enro'!G324</f>
        <v>0</v>
      </c>
      <c r="H324" s="14">
        <f>'fnd enro'!H324</f>
        <v>0</v>
      </c>
      <c r="I324" s="14">
        <f>'fnd enro'!I324</f>
        <v>0</v>
      </c>
      <c r="J324" s="14">
        <f>'fnd enro'!J324</f>
        <v>0</v>
      </c>
      <c r="K324" s="15">
        <f>'fnd enro'!K324</f>
        <v>3.9300000000000002E-2</v>
      </c>
      <c r="L324" s="14">
        <f>'fnd enro'!L324</f>
        <v>0</v>
      </c>
      <c r="M324" s="14">
        <f>'fnd enro'!M324</f>
        <v>1</v>
      </c>
      <c r="N324" s="14">
        <f>'fnd enro'!N324</f>
        <v>0</v>
      </c>
      <c r="O324" s="14">
        <f>'fnd enro'!O324</f>
        <v>0</v>
      </c>
      <c r="P324" s="14">
        <f>'fnd enro'!P324</f>
        <v>1</v>
      </c>
      <c r="Q324" s="14">
        <f>'fnd enro'!R324</f>
        <v>1</v>
      </c>
      <c r="R324" s="15">
        <f t="shared" si="62"/>
        <v>1</v>
      </c>
      <c r="S324" s="14">
        <f>VALUE('fnd enro'!Q324)</f>
        <v>10</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778.10891300000003</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1462.8</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9949.6830340000015</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1522.2549260000001</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438.88018399999999</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726.77686000000006</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642.94000000000005</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1076.29</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1500.9120190000001</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2870.3853299999996</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63"/>
        <v>20969.031266000002</v>
      </c>
      <c r="AH324" s="326">
        <f t="shared" si="64"/>
        <v>445348227</v>
      </c>
      <c r="AI324" s="4" t="str">
        <f t="shared" si="65"/>
        <v>445</v>
      </c>
      <c r="AJ324" s="2" t="str">
        <f t="shared" si="66"/>
        <v>348</v>
      </c>
      <c r="AK324" s="2" t="str">
        <f t="shared" si="67"/>
        <v>227</v>
      </c>
      <c r="AL324" s="4">
        <f t="shared" si="68"/>
        <v>1</v>
      </c>
      <c r="AM324" s="4">
        <f t="shared" si="73"/>
        <v>1</v>
      </c>
      <c r="AN324" s="4">
        <f t="shared" si="69"/>
        <v>20969.031266000002</v>
      </c>
      <c r="AO324" s="4">
        <f t="shared" si="70"/>
        <v>20969</v>
      </c>
      <c r="AP324" s="4">
        <f t="shared" si="60"/>
        <v>0</v>
      </c>
      <c r="AQ324" s="4">
        <v>20969</v>
      </c>
      <c r="AS324" s="74"/>
      <c r="AT324" s="74"/>
      <c r="AX324" s="5">
        <f t="shared" si="71"/>
        <v>0</v>
      </c>
      <c r="AZ324" s="5">
        <f t="shared" si="72"/>
        <v>0</v>
      </c>
      <c r="BB324" s="5"/>
    </row>
    <row r="325" spans="1:54" s="4" customFormat="1">
      <c r="A325" s="326" t="str">
        <f t="shared" si="61"/>
        <v>445</v>
      </c>
      <c r="B325" s="2">
        <v>445348271</v>
      </c>
      <c r="C325" s="9" t="s">
        <v>1313</v>
      </c>
      <c r="D325" s="14">
        <f>'fnd enro'!D325</f>
        <v>0</v>
      </c>
      <c r="E325" s="14">
        <f>'fnd enro'!E325</f>
        <v>0</v>
      </c>
      <c r="F325" s="14">
        <f>'fnd enro'!F325</f>
        <v>0</v>
      </c>
      <c r="G325" s="14">
        <f>'fnd enro'!G325</f>
        <v>1</v>
      </c>
      <c r="H325" s="14">
        <f>'fnd enro'!H325</f>
        <v>2</v>
      </c>
      <c r="I325" s="14">
        <f>'fnd enro'!I325</f>
        <v>2</v>
      </c>
      <c r="J325" s="14">
        <f>'fnd enro'!J325</f>
        <v>0</v>
      </c>
      <c r="K325" s="15">
        <f>'fnd enro'!K325</f>
        <v>0.19650000000000001</v>
      </c>
      <c r="L325" s="14">
        <f>'fnd enro'!L325</f>
        <v>0</v>
      </c>
      <c r="M325" s="14">
        <f>'fnd enro'!M325</f>
        <v>1</v>
      </c>
      <c r="N325" s="14">
        <f>'fnd enro'!N325</f>
        <v>1</v>
      </c>
      <c r="O325" s="14">
        <f>'fnd enro'!O325</f>
        <v>0</v>
      </c>
      <c r="P325" s="14">
        <f>'fnd enro'!P325</f>
        <v>4</v>
      </c>
      <c r="Q325" s="14">
        <f>'fnd enro'!R325</f>
        <v>5</v>
      </c>
      <c r="R325" s="15">
        <f t="shared" si="62"/>
        <v>1</v>
      </c>
      <c r="S325" s="14">
        <f>VALUE('fnd enro'!Q325)</f>
        <v>4</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3334.5845649999997</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5654.15</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36415.05517</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5742.90463</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1555.3609200000001</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3792.5042999999996</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2744.43</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4428.62</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6805.4100950000002</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11635.426649999999</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63"/>
        <v>82108.446329999992</v>
      </c>
      <c r="AH325" s="326">
        <f t="shared" si="64"/>
        <v>445348271</v>
      </c>
      <c r="AI325" s="4" t="str">
        <f t="shared" si="65"/>
        <v>445</v>
      </c>
      <c r="AJ325" s="2" t="str">
        <f t="shared" si="66"/>
        <v>348</v>
      </c>
      <c r="AK325" s="2" t="str">
        <f t="shared" si="67"/>
        <v>271</v>
      </c>
      <c r="AL325" s="4">
        <f t="shared" si="68"/>
        <v>1</v>
      </c>
      <c r="AM325" s="4">
        <f t="shared" si="73"/>
        <v>5</v>
      </c>
      <c r="AN325" s="4">
        <f t="shared" si="69"/>
        <v>82108.446329999992</v>
      </c>
      <c r="AO325" s="4">
        <f t="shared" si="70"/>
        <v>16422</v>
      </c>
      <c r="AP325" s="4">
        <f t="shared" si="60"/>
        <v>0</v>
      </c>
      <c r="AQ325" s="4">
        <v>16422</v>
      </c>
      <c r="AS325" s="74"/>
      <c r="AT325" s="74"/>
      <c r="AX325" s="5">
        <f t="shared" si="71"/>
        <v>0</v>
      </c>
      <c r="AZ325" s="5">
        <f t="shared" si="72"/>
        <v>0</v>
      </c>
      <c r="BB325" s="5"/>
    </row>
    <row r="326" spans="1:54" s="4" customFormat="1">
      <c r="A326" s="326" t="str">
        <f t="shared" si="61"/>
        <v>445</v>
      </c>
      <c r="B326" s="2">
        <v>445348316</v>
      </c>
      <c r="C326" s="9" t="s">
        <v>1313</v>
      </c>
      <c r="D326" s="14">
        <f>'fnd enro'!D326</f>
        <v>0</v>
      </c>
      <c r="E326" s="14">
        <f>'fnd enro'!E326</f>
        <v>0</v>
      </c>
      <c r="F326" s="14">
        <f>'fnd enro'!F326</f>
        <v>0</v>
      </c>
      <c r="G326" s="14">
        <f>'fnd enro'!G326</f>
        <v>7</v>
      </c>
      <c r="H326" s="14">
        <f>'fnd enro'!H326</f>
        <v>0</v>
      </c>
      <c r="I326" s="14">
        <f>'fnd enro'!I326</f>
        <v>3</v>
      </c>
      <c r="J326" s="14">
        <f>'fnd enro'!J326</f>
        <v>0</v>
      </c>
      <c r="K326" s="15">
        <f>'fnd enro'!K326</f>
        <v>0.39300000000000002</v>
      </c>
      <c r="L326" s="14">
        <f>'fnd enro'!L326</f>
        <v>0</v>
      </c>
      <c r="M326" s="14">
        <f>'fnd enro'!M326</f>
        <v>1</v>
      </c>
      <c r="N326" s="14">
        <f>'fnd enro'!N326</f>
        <v>0</v>
      </c>
      <c r="O326" s="14">
        <f>'fnd enro'!O326</f>
        <v>0</v>
      </c>
      <c r="P326" s="14">
        <f>'fnd enro'!P326</f>
        <v>9</v>
      </c>
      <c r="Q326" s="14">
        <f>'fnd enro'!R326</f>
        <v>10</v>
      </c>
      <c r="R326" s="15">
        <f t="shared" si="62"/>
        <v>1</v>
      </c>
      <c r="S326" s="14">
        <f>VALUE('fnd enro'!Q326)</f>
        <v>11</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6766.6791299999995</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12808.919999999998</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89849.790339999992</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12327.339260000001</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3878.7718399999999</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6981.0685999999996</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5869.87</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12246.94</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12168.270190000001</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25428.863300000001</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63"/>
        <v>188326.51266000001</v>
      </c>
      <c r="AH326" s="326">
        <f t="shared" si="64"/>
        <v>445348316</v>
      </c>
      <c r="AI326" s="4" t="str">
        <f t="shared" si="65"/>
        <v>445</v>
      </c>
      <c r="AJ326" s="2" t="str">
        <f t="shared" si="66"/>
        <v>348</v>
      </c>
      <c r="AK326" s="2" t="str">
        <f t="shared" si="67"/>
        <v>316</v>
      </c>
      <c r="AL326" s="4">
        <f t="shared" si="68"/>
        <v>1</v>
      </c>
      <c r="AM326" s="4">
        <f t="shared" si="73"/>
        <v>10</v>
      </c>
      <c r="AN326" s="4">
        <f t="shared" si="69"/>
        <v>188326.51266000001</v>
      </c>
      <c r="AO326" s="4">
        <f t="shared" si="70"/>
        <v>18833</v>
      </c>
      <c r="AP326" s="4">
        <f t="shared" si="60"/>
        <v>0</v>
      </c>
      <c r="AQ326" s="4">
        <v>18833</v>
      </c>
      <c r="AS326" s="74"/>
      <c r="AT326" s="74"/>
      <c r="AX326" s="5">
        <f t="shared" si="71"/>
        <v>0</v>
      </c>
      <c r="AZ326" s="5">
        <f t="shared" si="72"/>
        <v>0</v>
      </c>
      <c r="BB326" s="5"/>
    </row>
    <row r="327" spans="1:54" s="4" customFormat="1">
      <c r="A327" s="326" t="str">
        <f t="shared" si="61"/>
        <v>445</v>
      </c>
      <c r="B327" s="2">
        <v>445348322</v>
      </c>
      <c r="C327" s="9" t="s">
        <v>1313</v>
      </c>
      <c r="D327" s="14">
        <f>'fnd enro'!D327</f>
        <v>0</v>
      </c>
      <c r="E327" s="14">
        <f>'fnd enro'!E327</f>
        <v>0</v>
      </c>
      <c r="F327" s="14">
        <f>'fnd enro'!F327</f>
        <v>0</v>
      </c>
      <c r="G327" s="14">
        <f>'fnd enro'!G327</f>
        <v>0</v>
      </c>
      <c r="H327" s="14">
        <f>'fnd enro'!H327</f>
        <v>0</v>
      </c>
      <c r="I327" s="14">
        <f>'fnd enro'!I327</f>
        <v>1</v>
      </c>
      <c r="J327" s="14">
        <f>'fnd enro'!J327</f>
        <v>0</v>
      </c>
      <c r="K327" s="15">
        <f>'fnd enro'!K327</f>
        <v>3.9300000000000002E-2</v>
      </c>
      <c r="L327" s="14">
        <f>'fnd enro'!L327</f>
        <v>0</v>
      </c>
      <c r="M327" s="14">
        <f>'fnd enro'!M327</f>
        <v>0</v>
      </c>
      <c r="N327" s="14">
        <f>'fnd enro'!N327</f>
        <v>0</v>
      </c>
      <c r="O327" s="14">
        <f>'fnd enro'!O327</f>
        <v>0</v>
      </c>
      <c r="P327" s="14">
        <f>'fnd enro'!P327</f>
        <v>1</v>
      </c>
      <c r="Q327" s="14">
        <f>'fnd enro'!R327</f>
        <v>1</v>
      </c>
      <c r="R327" s="15">
        <f t="shared" si="62"/>
        <v>1</v>
      </c>
      <c r="S327" s="14">
        <f>VALUE('fnd enro'!Q327)</f>
        <v>6</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643.07891299999994</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1154.97</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8574.3230340000009</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945.98492600000009</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337.15018399999997</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902.35685999999998</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587.36</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1315.62</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1220.4620190000001</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2273.8253299999997</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63"/>
        <v>17955.131266000004</v>
      </c>
      <c r="AH327" s="326">
        <f t="shared" si="64"/>
        <v>445348322</v>
      </c>
      <c r="AI327" s="4" t="str">
        <f t="shared" si="65"/>
        <v>445</v>
      </c>
      <c r="AJ327" s="2" t="str">
        <f t="shared" si="66"/>
        <v>348</v>
      </c>
      <c r="AK327" s="2" t="str">
        <f t="shared" si="67"/>
        <v>322</v>
      </c>
      <c r="AL327" s="4">
        <f t="shared" si="68"/>
        <v>1</v>
      </c>
      <c r="AM327" s="4">
        <f t="shared" si="73"/>
        <v>1</v>
      </c>
      <c r="AN327" s="4">
        <f t="shared" si="69"/>
        <v>17955.131266000004</v>
      </c>
      <c r="AO327" s="4">
        <f t="shared" si="70"/>
        <v>17955</v>
      </c>
      <c r="AP327" s="4">
        <f t="shared" si="60"/>
        <v>0</v>
      </c>
      <c r="AQ327" s="4">
        <v>17955</v>
      </c>
      <c r="AS327" s="74"/>
      <c r="AT327" s="74"/>
      <c r="AX327" s="5">
        <f t="shared" si="71"/>
        <v>0</v>
      </c>
      <c r="AZ327" s="5">
        <f t="shared" si="72"/>
        <v>0</v>
      </c>
      <c r="BB327" s="5"/>
    </row>
    <row r="328" spans="1:54" s="4" customFormat="1">
      <c r="A328" s="326" t="str">
        <f t="shared" si="61"/>
        <v>445</v>
      </c>
      <c r="B328" s="2">
        <v>445348348</v>
      </c>
      <c r="C328" s="9" t="s">
        <v>1313</v>
      </c>
      <c r="D328" s="14">
        <f>'fnd enro'!D328</f>
        <v>0</v>
      </c>
      <c r="E328" s="14">
        <f>'fnd enro'!E328</f>
        <v>0</v>
      </c>
      <c r="F328" s="14">
        <f>'fnd enro'!F328</f>
        <v>114</v>
      </c>
      <c r="G328" s="14">
        <f>'fnd enro'!G328</f>
        <v>567</v>
      </c>
      <c r="H328" s="14">
        <f>'fnd enro'!H328</f>
        <v>318</v>
      </c>
      <c r="I328" s="14">
        <f>'fnd enro'!I328</f>
        <v>308</v>
      </c>
      <c r="J328" s="14">
        <f>'fnd enro'!J328</f>
        <v>0</v>
      </c>
      <c r="K328" s="15">
        <f>'fnd enro'!K328</f>
        <v>51.365099999999998</v>
      </c>
      <c r="L328" s="14">
        <f>'fnd enro'!L328</f>
        <v>0</v>
      </c>
      <c r="M328" s="14">
        <f>'fnd enro'!M328</f>
        <v>267</v>
      </c>
      <c r="N328" s="14">
        <f>'fnd enro'!N328</f>
        <v>21</v>
      </c>
      <c r="O328" s="14">
        <f>'fnd enro'!O328</f>
        <v>7</v>
      </c>
      <c r="P328" s="14">
        <f>'fnd enro'!P328</f>
        <v>904</v>
      </c>
      <c r="Q328" s="14">
        <f>'fnd enro'!R328</f>
        <v>1307</v>
      </c>
      <c r="R328" s="15">
        <f t="shared" si="62"/>
        <v>1</v>
      </c>
      <c r="S328" s="14">
        <f>VALUE('fnd enro'!Q328)</f>
        <v>11</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874107.6892909999</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1570021.7999999998</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10403959.685438</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1590799.7282820002</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454856.78048800002</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898518.36602000007</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730504.53</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1313761.4800000002</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1669084.078833</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3191277.3763100002</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63"/>
        <v>22696891.514661998</v>
      </c>
      <c r="AH328" s="326">
        <f t="shared" si="64"/>
        <v>445348348</v>
      </c>
      <c r="AI328" s="4" t="str">
        <f t="shared" si="65"/>
        <v>445</v>
      </c>
      <c r="AJ328" s="2" t="str">
        <f t="shared" si="66"/>
        <v>348</v>
      </c>
      <c r="AK328" s="2" t="str">
        <f t="shared" si="67"/>
        <v>348</v>
      </c>
      <c r="AL328" s="4">
        <f t="shared" si="68"/>
        <v>1</v>
      </c>
      <c r="AM328" s="4">
        <f t="shared" si="73"/>
        <v>1307</v>
      </c>
      <c r="AN328" s="4">
        <f t="shared" si="69"/>
        <v>22696891.514661998</v>
      </c>
      <c r="AO328" s="4">
        <f t="shared" si="70"/>
        <v>17366</v>
      </c>
      <c r="AP328" s="4">
        <f t="shared" si="60"/>
        <v>0</v>
      </c>
      <c r="AQ328" s="4">
        <v>17366</v>
      </c>
      <c r="AS328" s="74"/>
      <c r="AT328" s="74"/>
      <c r="AX328" s="5">
        <f t="shared" si="71"/>
        <v>0</v>
      </c>
      <c r="AZ328" s="5">
        <f t="shared" si="72"/>
        <v>0</v>
      </c>
      <c r="BB328" s="5"/>
    </row>
    <row r="329" spans="1:54" s="4" customFormat="1">
      <c r="A329" s="326" t="str">
        <f t="shared" si="61"/>
        <v>445</v>
      </c>
      <c r="B329" s="2">
        <v>445348620</v>
      </c>
      <c r="C329" s="9" t="s">
        <v>1313</v>
      </c>
      <c r="D329" s="14">
        <f>'fnd enro'!D329</f>
        <v>0</v>
      </c>
      <c r="E329" s="14">
        <f>'fnd enro'!E329</f>
        <v>0</v>
      </c>
      <c r="F329" s="14">
        <f>'fnd enro'!F329</f>
        <v>0</v>
      </c>
      <c r="G329" s="14">
        <f>'fnd enro'!G329</f>
        <v>0</v>
      </c>
      <c r="H329" s="14">
        <f>'fnd enro'!H329</f>
        <v>1</v>
      </c>
      <c r="I329" s="14">
        <f>'fnd enro'!I329</f>
        <v>0</v>
      </c>
      <c r="J329" s="14">
        <f>'fnd enro'!J329</f>
        <v>0</v>
      </c>
      <c r="K329" s="15">
        <f>'fnd enro'!K329</f>
        <v>3.9300000000000002E-2</v>
      </c>
      <c r="L329" s="14">
        <f>'fnd enro'!L329</f>
        <v>0</v>
      </c>
      <c r="M329" s="14">
        <f>'fnd enro'!M329</f>
        <v>0</v>
      </c>
      <c r="N329" s="14">
        <f>'fnd enro'!N329</f>
        <v>0</v>
      </c>
      <c r="O329" s="14">
        <f>'fnd enro'!O329</f>
        <v>0</v>
      </c>
      <c r="P329" s="14">
        <f>'fnd enro'!P329</f>
        <v>0</v>
      </c>
      <c r="Q329" s="14">
        <f>'fnd enro'!R329</f>
        <v>1</v>
      </c>
      <c r="R329" s="15">
        <f t="shared" si="62"/>
        <v>1</v>
      </c>
      <c r="S329" s="14">
        <f>VALUE('fnd enro'!Q329)</f>
        <v>4</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570.33891299999993</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810.3</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3671.113034</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1060.8949259999999</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178.75018399999999</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554.67686000000003</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408.39</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263.52</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1254.4520190000001</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1891.8553299999999</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63"/>
        <v>10664.291266</v>
      </c>
      <c r="AH329" s="326">
        <f t="shared" si="64"/>
        <v>445348620</v>
      </c>
      <c r="AI329" s="4" t="str">
        <f t="shared" si="65"/>
        <v>445</v>
      </c>
      <c r="AJ329" s="2" t="str">
        <f t="shared" si="66"/>
        <v>348</v>
      </c>
      <c r="AK329" s="2" t="str">
        <f t="shared" si="67"/>
        <v>620</v>
      </c>
      <c r="AL329" s="4">
        <f t="shared" si="68"/>
        <v>1</v>
      </c>
      <c r="AM329" s="4">
        <f t="shared" si="73"/>
        <v>1</v>
      </c>
      <c r="AN329" s="4">
        <f t="shared" si="69"/>
        <v>10664.291266</v>
      </c>
      <c r="AO329" s="4">
        <f t="shared" si="70"/>
        <v>10664</v>
      </c>
      <c r="AP329" s="4">
        <f t="shared" si="60"/>
        <v>0</v>
      </c>
      <c r="AQ329" s="4">
        <v>10664</v>
      </c>
      <c r="AS329" s="74"/>
      <c r="AT329" s="74"/>
      <c r="AX329" s="5">
        <f t="shared" si="71"/>
        <v>0</v>
      </c>
      <c r="AZ329" s="5">
        <f t="shared" si="72"/>
        <v>0</v>
      </c>
      <c r="BB329" s="5"/>
    </row>
    <row r="330" spans="1:54" s="4" customFormat="1">
      <c r="A330" s="326" t="str">
        <f t="shared" si="61"/>
        <v>445</v>
      </c>
      <c r="B330" s="2">
        <v>445348658</v>
      </c>
      <c r="C330" s="9" t="s">
        <v>1313</v>
      </c>
      <c r="D330" s="14">
        <f>'fnd enro'!D330</f>
        <v>0</v>
      </c>
      <c r="E330" s="14">
        <f>'fnd enro'!E330</f>
        <v>0</v>
      </c>
      <c r="F330" s="14">
        <f>'fnd enro'!F330</f>
        <v>0</v>
      </c>
      <c r="G330" s="14">
        <f>'fnd enro'!G330</f>
        <v>1</v>
      </c>
      <c r="H330" s="14">
        <f>'fnd enro'!H330</f>
        <v>3</v>
      </c>
      <c r="I330" s="14">
        <f>'fnd enro'!I330</f>
        <v>2</v>
      </c>
      <c r="J330" s="14">
        <f>'fnd enro'!J330</f>
        <v>0</v>
      </c>
      <c r="K330" s="15">
        <f>'fnd enro'!K330</f>
        <v>0.23580000000000001</v>
      </c>
      <c r="L330" s="14">
        <f>'fnd enro'!L330</f>
        <v>0</v>
      </c>
      <c r="M330" s="14">
        <f>'fnd enro'!M330</f>
        <v>0</v>
      </c>
      <c r="N330" s="14">
        <f>'fnd enro'!N330</f>
        <v>0</v>
      </c>
      <c r="O330" s="14">
        <f>'fnd enro'!O330</f>
        <v>0</v>
      </c>
      <c r="P330" s="14">
        <f>'fnd enro'!P330</f>
        <v>5</v>
      </c>
      <c r="Q330" s="14">
        <f>'fnd enro'!R330</f>
        <v>6</v>
      </c>
      <c r="R330" s="15">
        <f t="shared" si="62"/>
        <v>1</v>
      </c>
      <c r="S330" s="14">
        <f>VALUE('fnd enro'!Q330)</f>
        <v>7</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3815.6834779999995</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6726.9</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43756.888204000003</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6402.5095560000009</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1933.8011039999999</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4108.76116</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3243.21</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5998.25</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7371.9421140000004</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13968.62198</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63"/>
        <v>97326.567596000008</v>
      </c>
      <c r="AH330" s="326">
        <f t="shared" si="64"/>
        <v>445348658</v>
      </c>
      <c r="AI330" s="4" t="str">
        <f t="shared" si="65"/>
        <v>445</v>
      </c>
      <c r="AJ330" s="2" t="str">
        <f t="shared" si="66"/>
        <v>348</v>
      </c>
      <c r="AK330" s="2" t="str">
        <f t="shared" si="67"/>
        <v>658</v>
      </c>
      <c r="AL330" s="4">
        <f t="shared" si="68"/>
        <v>1</v>
      </c>
      <c r="AM330" s="4">
        <f t="shared" si="73"/>
        <v>6</v>
      </c>
      <c r="AN330" s="4">
        <f t="shared" si="69"/>
        <v>97326.567596000008</v>
      </c>
      <c r="AO330" s="4">
        <f t="shared" si="70"/>
        <v>16221</v>
      </c>
      <c r="AP330" s="4">
        <f t="shared" ref="AP330:AP393" si="74">AO330-AQ330</f>
        <v>0</v>
      </c>
      <c r="AQ330" s="4">
        <v>16221</v>
      </c>
      <c r="AS330" s="74"/>
      <c r="AT330" s="74"/>
      <c r="AX330" s="5">
        <f t="shared" si="71"/>
        <v>0</v>
      </c>
      <c r="AZ330" s="5">
        <f t="shared" si="72"/>
        <v>0</v>
      </c>
      <c r="BB330" s="5"/>
    </row>
    <row r="331" spans="1:54" s="4" customFormat="1">
      <c r="A331" s="326" t="str">
        <f t="shared" ref="A331:A394" si="75">LEFT(B331,3)</f>
        <v>445</v>
      </c>
      <c r="B331" s="2">
        <v>445348753</v>
      </c>
      <c r="C331" s="9" t="s">
        <v>1313</v>
      </c>
      <c r="D331" s="14">
        <f>'fnd enro'!D331</f>
        <v>0</v>
      </c>
      <c r="E331" s="14">
        <f>'fnd enro'!E331</f>
        <v>0</v>
      </c>
      <c r="F331" s="14">
        <f>'fnd enro'!F331</f>
        <v>0</v>
      </c>
      <c r="G331" s="14">
        <f>'fnd enro'!G331</f>
        <v>2</v>
      </c>
      <c r="H331" s="14">
        <f>'fnd enro'!H331</f>
        <v>0</v>
      </c>
      <c r="I331" s="14">
        <f>'fnd enro'!I331</f>
        <v>1</v>
      </c>
      <c r="J331" s="14">
        <f>'fnd enro'!J331</f>
        <v>0</v>
      </c>
      <c r="K331" s="15">
        <f>'fnd enro'!K331</f>
        <v>0.1179</v>
      </c>
      <c r="L331" s="14">
        <f>'fnd enro'!L331</f>
        <v>0</v>
      </c>
      <c r="M331" s="14">
        <f>'fnd enro'!M331</f>
        <v>0</v>
      </c>
      <c r="N331" s="14">
        <f>'fnd enro'!N331</f>
        <v>0</v>
      </c>
      <c r="O331" s="14">
        <f>'fnd enro'!O331</f>
        <v>0</v>
      </c>
      <c r="P331" s="14">
        <f>'fnd enro'!P331</f>
        <v>0</v>
      </c>
      <c r="Q331" s="14">
        <f>'fnd enro'!R331</f>
        <v>3</v>
      </c>
      <c r="R331" s="15">
        <f t="shared" ref="R331:R394" si="76">VLOOKUP(B331,charterinfo_b,6)</f>
        <v>1</v>
      </c>
      <c r="S331" s="14">
        <f>VALUE('fnd enro'!Q331)</f>
        <v>7</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1711.0167389999997</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2430.8999999999996</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13443.589101999998</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3601.694778</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506.74055199999998</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1986.68058</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1208.22</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930.3</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3555.7860569999998</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5264.2359900000001</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77">SUM(U331:AE331)</f>
        <v>34639.163798000001</v>
      </c>
      <c r="AH331" s="326">
        <f t="shared" ref="AH331:AH394" si="78">B331</f>
        <v>445348753</v>
      </c>
      <c r="AI331" s="4" t="str">
        <f t="shared" ref="AI331:AI394" si="79">IF($B331&lt;499999999,MID($B331,1,3),MID($B331,1,4))</f>
        <v>445</v>
      </c>
      <c r="AJ331" s="2" t="str">
        <f t="shared" ref="AJ331:AJ394" si="80">IF($B331&lt;499999999,MID($B331,4,3),MID($B331,5,3))</f>
        <v>348</v>
      </c>
      <c r="AK331" s="2" t="str">
        <f t="shared" ref="AK331:AK394" si="81">IF($B331&lt;499999999,MID($B331,7,3),MID($B331,8,3))</f>
        <v>753</v>
      </c>
      <c r="AL331" s="4">
        <f t="shared" ref="AL331:AL394" si="82">IF(VLOOKUP(VALUE(IF(AH331&lt;499999999,MID(AH331,4,3),MID(AH331,5,3))),distinfo,4)=R331,1,0)</f>
        <v>1</v>
      </c>
      <c r="AM331" s="4">
        <f t="shared" si="73"/>
        <v>3</v>
      </c>
      <c r="AN331" s="4">
        <f t="shared" ref="AN331:AN394" si="83">AF331</f>
        <v>34639.163798000001</v>
      </c>
      <c r="AO331" s="4">
        <f t="shared" ref="AO331:AO394" si="84">IF(OR(AF331=0,AM331=0),0,ROUND(AN331/AM331,0))</f>
        <v>11546</v>
      </c>
      <c r="AP331" s="4">
        <f t="shared" si="74"/>
        <v>0</v>
      </c>
      <c r="AQ331" s="4">
        <v>11546</v>
      </c>
      <c r="AS331" s="74"/>
      <c r="AT331" s="74"/>
      <c r="AX331" s="5">
        <f t="shared" ref="AX331:AX394" si="85">AY331-AW331</f>
        <v>0</v>
      </c>
      <c r="AZ331" s="5">
        <f t="shared" ref="AZ331:AZ394" si="86">BA331-AY331</f>
        <v>0</v>
      </c>
      <c r="BB331" s="5"/>
    </row>
    <row r="332" spans="1:54" s="4" customFormat="1">
      <c r="A332" s="326" t="str">
        <f t="shared" si="75"/>
        <v>445</v>
      </c>
      <c r="B332" s="2">
        <v>445348767</v>
      </c>
      <c r="C332" s="9" t="s">
        <v>1313</v>
      </c>
      <c r="D332" s="14">
        <f>'fnd enro'!D332</f>
        <v>0</v>
      </c>
      <c r="E332" s="14">
        <f>'fnd enro'!E332</f>
        <v>0</v>
      </c>
      <c r="F332" s="14">
        <f>'fnd enro'!F332</f>
        <v>0</v>
      </c>
      <c r="G332" s="14">
        <f>'fnd enro'!G332</f>
        <v>1</v>
      </c>
      <c r="H332" s="14">
        <f>'fnd enro'!H332</f>
        <v>0</v>
      </c>
      <c r="I332" s="14">
        <f>'fnd enro'!I332</f>
        <v>1</v>
      </c>
      <c r="J332" s="14">
        <f>'fnd enro'!J332</f>
        <v>0</v>
      </c>
      <c r="K332" s="15">
        <f>'fnd enro'!K332</f>
        <v>7.8600000000000003E-2</v>
      </c>
      <c r="L332" s="14">
        <f>'fnd enro'!L332</f>
        <v>0</v>
      </c>
      <c r="M332" s="14">
        <f>'fnd enro'!M332</f>
        <v>1</v>
      </c>
      <c r="N332" s="14">
        <f>'fnd enro'!N332</f>
        <v>0</v>
      </c>
      <c r="O332" s="14">
        <f>'fnd enro'!O332</f>
        <v>0</v>
      </c>
      <c r="P332" s="14">
        <f>'fnd enro'!P332</f>
        <v>1</v>
      </c>
      <c r="Q332" s="14">
        <f>'fnd enro'!R332</f>
        <v>2</v>
      </c>
      <c r="R332" s="15">
        <f t="shared" si="76"/>
        <v>1</v>
      </c>
      <c r="S332" s="14">
        <f>VALUE('fnd enro'!Q332)</f>
        <v>10</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1348.4478259999998</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2273.1</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15159.336068000001</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2468.2398520000002</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612.82036800000003</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1604.1037200000001</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1094.06</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1737.71</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2721.3740380000004</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4568.93066</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77"/>
        <v>33588.122532000001</v>
      </c>
      <c r="AH332" s="326">
        <f t="shared" si="78"/>
        <v>445348767</v>
      </c>
      <c r="AI332" s="4" t="str">
        <f t="shared" si="79"/>
        <v>445</v>
      </c>
      <c r="AJ332" s="2" t="str">
        <f t="shared" si="80"/>
        <v>348</v>
      </c>
      <c r="AK332" s="2" t="str">
        <f t="shared" si="81"/>
        <v>767</v>
      </c>
      <c r="AL332" s="4">
        <f t="shared" si="82"/>
        <v>1</v>
      </c>
      <c r="AM332" s="4">
        <f t="shared" si="73"/>
        <v>2</v>
      </c>
      <c r="AN332" s="4">
        <f t="shared" si="83"/>
        <v>33588.122532000001</v>
      </c>
      <c r="AO332" s="4">
        <f t="shared" si="84"/>
        <v>16794</v>
      </c>
      <c r="AP332" s="4">
        <f t="shared" si="74"/>
        <v>0</v>
      </c>
      <c r="AQ332" s="4">
        <v>16794</v>
      </c>
      <c r="AS332" s="74"/>
      <c r="AT332" s="74"/>
      <c r="AX332" s="5">
        <f t="shared" si="85"/>
        <v>0</v>
      </c>
      <c r="AZ332" s="5">
        <f t="shared" si="86"/>
        <v>0</v>
      </c>
      <c r="BB332" s="5"/>
    </row>
    <row r="333" spans="1:54" s="4" customFormat="1">
      <c r="A333" s="326" t="str">
        <f t="shared" si="75"/>
        <v>445</v>
      </c>
      <c r="B333" s="2">
        <v>445348775</v>
      </c>
      <c r="C333" s="9" t="s">
        <v>1313</v>
      </c>
      <c r="D333" s="14">
        <f>'fnd enro'!D333</f>
        <v>0</v>
      </c>
      <c r="E333" s="14">
        <f>'fnd enro'!E333</f>
        <v>0</v>
      </c>
      <c r="F333" s="14">
        <f>'fnd enro'!F333</f>
        <v>1</v>
      </c>
      <c r="G333" s="14">
        <f>'fnd enro'!G333</f>
        <v>4</v>
      </c>
      <c r="H333" s="14">
        <f>'fnd enro'!H333</f>
        <v>3</v>
      </c>
      <c r="I333" s="14">
        <f>'fnd enro'!I333</f>
        <v>10</v>
      </c>
      <c r="J333" s="14">
        <f>'fnd enro'!J333</f>
        <v>0</v>
      </c>
      <c r="K333" s="15">
        <f>'fnd enro'!K333</f>
        <v>0.70740000000000003</v>
      </c>
      <c r="L333" s="14">
        <f>'fnd enro'!L333</f>
        <v>0</v>
      </c>
      <c r="M333" s="14">
        <f>'fnd enro'!M333</f>
        <v>2</v>
      </c>
      <c r="N333" s="14">
        <f>'fnd enro'!N333</f>
        <v>0</v>
      </c>
      <c r="O333" s="14">
        <f>'fnd enro'!O333</f>
        <v>0</v>
      </c>
      <c r="P333" s="14">
        <f>'fnd enro'!P333</f>
        <v>4</v>
      </c>
      <c r="Q333" s="14">
        <f>'fnd enro'!R333</f>
        <v>18</v>
      </c>
      <c r="R333" s="15">
        <f t="shared" si="76"/>
        <v>1</v>
      </c>
      <c r="S333" s="14">
        <f>VALUE('fnd enro'!Q333)</f>
        <v>4</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10741.840434</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16175.56</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98144.134611999994</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19670.608668000001</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3787.5233119999998</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13575.563480000001</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8270.619999999999</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10143.16</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22472.786341999999</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34226.13594</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77"/>
        <v>237207.93278800003</v>
      </c>
      <c r="AH333" s="326">
        <f t="shared" si="78"/>
        <v>445348775</v>
      </c>
      <c r="AI333" s="4" t="str">
        <f t="shared" si="79"/>
        <v>445</v>
      </c>
      <c r="AJ333" s="2" t="str">
        <f t="shared" si="80"/>
        <v>348</v>
      </c>
      <c r="AK333" s="2" t="str">
        <f t="shared" si="81"/>
        <v>775</v>
      </c>
      <c r="AL333" s="4">
        <f t="shared" si="82"/>
        <v>1</v>
      </c>
      <c r="AM333" s="4">
        <f t="shared" si="73"/>
        <v>18</v>
      </c>
      <c r="AN333" s="4">
        <f t="shared" si="83"/>
        <v>237207.93278800003</v>
      </c>
      <c r="AO333" s="4">
        <f t="shared" si="84"/>
        <v>13178</v>
      </c>
      <c r="AP333" s="4">
        <f t="shared" si="74"/>
        <v>0</v>
      </c>
      <c r="AQ333" s="4">
        <v>13178</v>
      </c>
      <c r="AS333" s="74"/>
      <c r="AT333" s="74"/>
      <c r="AX333" s="5">
        <f t="shared" si="85"/>
        <v>0</v>
      </c>
      <c r="AZ333" s="5">
        <f t="shared" si="86"/>
        <v>0</v>
      </c>
      <c r="BB333" s="5"/>
    </row>
    <row r="334" spans="1:54" s="4" customFormat="1">
      <c r="A334" s="326" t="str">
        <f t="shared" si="75"/>
        <v>446</v>
      </c>
      <c r="B334" s="2">
        <v>446099001</v>
      </c>
      <c r="C334" s="9" t="s">
        <v>1286</v>
      </c>
      <c r="D334" s="14">
        <f>'fnd enro'!D334</f>
        <v>0</v>
      </c>
      <c r="E334" s="14">
        <f>'fnd enro'!E334</f>
        <v>0</v>
      </c>
      <c r="F334" s="14">
        <f>'fnd enro'!F334</f>
        <v>0</v>
      </c>
      <c r="G334" s="14">
        <f>'fnd enro'!G334</f>
        <v>0</v>
      </c>
      <c r="H334" s="14">
        <f>'fnd enro'!H334</f>
        <v>1</v>
      </c>
      <c r="I334" s="14">
        <f>'fnd enro'!I334</f>
        <v>0</v>
      </c>
      <c r="J334" s="14">
        <f>'fnd enro'!J334</f>
        <v>0</v>
      </c>
      <c r="K334" s="15">
        <f>'fnd enro'!K334</f>
        <v>3.9300000000000002E-2</v>
      </c>
      <c r="L334" s="14">
        <f>'fnd enro'!L334</f>
        <v>0</v>
      </c>
      <c r="M334" s="14">
        <f>'fnd enro'!M334</f>
        <v>0</v>
      </c>
      <c r="N334" s="14">
        <f>'fnd enro'!N334</f>
        <v>0</v>
      </c>
      <c r="O334" s="14">
        <f>'fnd enro'!O334</f>
        <v>0</v>
      </c>
      <c r="P334" s="14">
        <f>'fnd enro'!P334</f>
        <v>1</v>
      </c>
      <c r="Q334" s="14">
        <f>'fnd enro'!R334</f>
        <v>1</v>
      </c>
      <c r="R334" s="15">
        <f t="shared" si="76"/>
        <v>1.0640000000000001</v>
      </c>
      <c r="S334" s="14">
        <f>VALUE('fnd enro'!Q334)</f>
        <v>7</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690.609323432</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1259.0524800000001</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7780.5564281760007</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1128.7922012639999</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378.15643577599997</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581.75686000000007</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591.41375999999991</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1095.6327200000001</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1334.7369482160002</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2514.48533</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77"/>
        <v>17355.192486863998</v>
      </c>
      <c r="AH334" s="326">
        <f t="shared" si="78"/>
        <v>446099001</v>
      </c>
      <c r="AI334" s="4" t="str">
        <f t="shared" si="79"/>
        <v>446</v>
      </c>
      <c r="AJ334" s="2" t="str">
        <f t="shared" si="80"/>
        <v>099</v>
      </c>
      <c r="AK334" s="2" t="str">
        <f t="shared" si="81"/>
        <v>001</v>
      </c>
      <c r="AL334" s="4">
        <f t="shared" si="82"/>
        <v>1</v>
      </c>
      <c r="AM334" s="4">
        <f t="shared" si="73"/>
        <v>1</v>
      </c>
      <c r="AN334" s="4">
        <f t="shared" si="83"/>
        <v>17355.192486863998</v>
      </c>
      <c r="AO334" s="4">
        <f t="shared" si="84"/>
        <v>17355</v>
      </c>
      <c r="AP334" s="4">
        <f t="shared" si="74"/>
        <v>0</v>
      </c>
      <c r="AQ334" s="4">
        <v>17355</v>
      </c>
      <c r="AS334" s="74"/>
      <c r="AT334" s="74"/>
      <c r="AX334" s="5">
        <f t="shared" si="85"/>
        <v>0</v>
      </c>
      <c r="AZ334" s="5">
        <f t="shared" si="86"/>
        <v>0</v>
      </c>
      <c r="BB334" s="5"/>
    </row>
    <row r="335" spans="1:54" s="4" customFormat="1">
      <c r="A335" s="326" t="str">
        <f t="shared" si="75"/>
        <v>446</v>
      </c>
      <c r="B335" s="2">
        <v>446099016</v>
      </c>
      <c r="C335" s="9" t="s">
        <v>1286</v>
      </c>
      <c r="D335" s="14">
        <f>'fnd enro'!D335</f>
        <v>0</v>
      </c>
      <c r="E335" s="14">
        <f>'fnd enro'!E335</f>
        <v>0</v>
      </c>
      <c r="F335" s="14">
        <f>'fnd enro'!F335</f>
        <v>13</v>
      </c>
      <c r="G335" s="14">
        <f>'fnd enro'!G335</f>
        <v>103</v>
      </c>
      <c r="H335" s="14">
        <f>'fnd enro'!H335</f>
        <v>35</v>
      </c>
      <c r="I335" s="14">
        <f>'fnd enro'!I335</f>
        <v>49</v>
      </c>
      <c r="J335" s="14">
        <f>'fnd enro'!J335</f>
        <v>0</v>
      </c>
      <c r="K335" s="15">
        <f>'fnd enro'!K335</f>
        <v>7.86</v>
      </c>
      <c r="L335" s="14">
        <f>'fnd enro'!L335</f>
        <v>0</v>
      </c>
      <c r="M335" s="14">
        <f>'fnd enro'!M335</f>
        <v>9</v>
      </c>
      <c r="N335" s="14">
        <f>'fnd enro'!N335</f>
        <v>1</v>
      </c>
      <c r="O335" s="14">
        <f>'fnd enro'!O335</f>
        <v>1</v>
      </c>
      <c r="P335" s="14">
        <f>'fnd enro'!P335</f>
        <v>85</v>
      </c>
      <c r="Q335" s="14">
        <f>'fnd enro'!R335</f>
        <v>200</v>
      </c>
      <c r="R335" s="15">
        <f t="shared" si="76"/>
        <v>1.0640000000000001</v>
      </c>
      <c r="S335" s="14">
        <f>VALUE('fnd enro'!Q335)</f>
        <v>8</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130354.69660640002</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211050.42224000004</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1287047.9551551999</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255034.53857280003</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54116.813475200004</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130778.78200000001</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100792.68808000001</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135556.05783999999</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258436.57068320003</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416818.61599999992</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77"/>
        <v>2979987.1406528</v>
      </c>
      <c r="AH335" s="326">
        <f t="shared" si="78"/>
        <v>446099016</v>
      </c>
      <c r="AI335" s="4" t="str">
        <f t="shared" si="79"/>
        <v>446</v>
      </c>
      <c r="AJ335" s="2" t="str">
        <f t="shared" si="80"/>
        <v>099</v>
      </c>
      <c r="AK335" s="2" t="str">
        <f t="shared" si="81"/>
        <v>016</v>
      </c>
      <c r="AL335" s="4">
        <f t="shared" si="82"/>
        <v>1</v>
      </c>
      <c r="AM335" s="4">
        <f t="shared" si="73"/>
        <v>200</v>
      </c>
      <c r="AN335" s="4">
        <f t="shared" si="83"/>
        <v>2979987.1406528</v>
      </c>
      <c r="AO335" s="4">
        <f t="shared" si="84"/>
        <v>14900</v>
      </c>
      <c r="AP335" s="4">
        <f t="shared" si="74"/>
        <v>0</v>
      </c>
      <c r="AQ335" s="4">
        <v>14900</v>
      </c>
      <c r="AS335" s="74"/>
      <c r="AT335" s="74"/>
      <c r="AX335" s="5">
        <f t="shared" si="85"/>
        <v>0</v>
      </c>
      <c r="AZ335" s="5">
        <f t="shared" si="86"/>
        <v>0</v>
      </c>
      <c r="BB335" s="5"/>
    </row>
    <row r="336" spans="1:54" s="4" customFormat="1">
      <c r="A336" s="326" t="str">
        <f t="shared" si="75"/>
        <v>446</v>
      </c>
      <c r="B336" s="2">
        <v>446099018</v>
      </c>
      <c r="C336" s="9" t="s">
        <v>1286</v>
      </c>
      <c r="D336" s="14">
        <f>'fnd enro'!D336</f>
        <v>0</v>
      </c>
      <c r="E336" s="14">
        <f>'fnd enro'!E336</f>
        <v>0</v>
      </c>
      <c r="F336" s="14">
        <f>'fnd enro'!F336</f>
        <v>0</v>
      </c>
      <c r="G336" s="14">
        <f>'fnd enro'!G336</f>
        <v>2</v>
      </c>
      <c r="H336" s="14">
        <f>'fnd enro'!H336</f>
        <v>2</v>
      </c>
      <c r="I336" s="14">
        <f>'fnd enro'!I336</f>
        <v>1</v>
      </c>
      <c r="J336" s="14">
        <f>'fnd enro'!J336</f>
        <v>0</v>
      </c>
      <c r="K336" s="15">
        <f>'fnd enro'!K336</f>
        <v>0.19650000000000001</v>
      </c>
      <c r="L336" s="14">
        <f>'fnd enro'!L336</f>
        <v>0</v>
      </c>
      <c r="M336" s="14">
        <f>'fnd enro'!M336</f>
        <v>0</v>
      </c>
      <c r="N336" s="14">
        <f>'fnd enro'!N336</f>
        <v>0</v>
      </c>
      <c r="O336" s="14">
        <f>'fnd enro'!O336</f>
        <v>0</v>
      </c>
      <c r="P336" s="14">
        <f>'fnd enro'!P336</f>
        <v>2</v>
      </c>
      <c r="Q336" s="14">
        <f>'fnd enro'!R336</f>
        <v>5</v>
      </c>
      <c r="R336" s="15">
        <f t="shared" si="76"/>
        <v>1.0640000000000001</v>
      </c>
      <c r="S336" s="14">
        <f>VALUE('fnd enro'!Q336)</f>
        <v>9</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3227.2126171600003</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5225.2827200000002</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31043.280140880001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6089.7876463200009</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1352.6428988800001</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3158.4142999999999</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2516.0833600000001</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3429.0166400000003</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6452.8302610800001</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10482.54665</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77"/>
        <v>72977.097234319997</v>
      </c>
      <c r="AH336" s="326">
        <f t="shared" si="78"/>
        <v>446099018</v>
      </c>
      <c r="AI336" s="4" t="str">
        <f t="shared" si="79"/>
        <v>446</v>
      </c>
      <c r="AJ336" s="2" t="str">
        <f t="shared" si="80"/>
        <v>099</v>
      </c>
      <c r="AK336" s="2" t="str">
        <f t="shared" si="81"/>
        <v>018</v>
      </c>
      <c r="AL336" s="4">
        <f t="shared" si="82"/>
        <v>1</v>
      </c>
      <c r="AM336" s="4">
        <f t="shared" si="73"/>
        <v>5</v>
      </c>
      <c r="AN336" s="4">
        <f t="shared" si="83"/>
        <v>72977.097234319997</v>
      </c>
      <c r="AO336" s="4">
        <f t="shared" si="84"/>
        <v>14595</v>
      </c>
      <c r="AP336" s="4">
        <f t="shared" si="74"/>
        <v>0</v>
      </c>
      <c r="AQ336" s="4">
        <v>14595</v>
      </c>
      <c r="AS336" s="74"/>
      <c r="AT336" s="74"/>
      <c r="AX336" s="5">
        <f t="shared" si="85"/>
        <v>0</v>
      </c>
      <c r="AZ336" s="5">
        <f t="shared" si="86"/>
        <v>0</v>
      </c>
      <c r="BB336" s="5"/>
    </row>
    <row r="337" spans="1:54" s="4" customFormat="1">
      <c r="A337" s="326" t="str">
        <f t="shared" si="75"/>
        <v>446</v>
      </c>
      <c r="B337" s="2">
        <v>446099025</v>
      </c>
      <c r="C337" s="9" t="s">
        <v>1286</v>
      </c>
      <c r="D337" s="14">
        <f>'fnd enro'!D337</f>
        <v>0</v>
      </c>
      <c r="E337" s="14">
        <f>'fnd enro'!E337</f>
        <v>0</v>
      </c>
      <c r="F337" s="14">
        <f>'fnd enro'!F337</f>
        <v>0</v>
      </c>
      <c r="G337" s="14">
        <f>'fnd enro'!G337</f>
        <v>1</v>
      </c>
      <c r="H337" s="14">
        <f>'fnd enro'!H337</f>
        <v>0</v>
      </c>
      <c r="I337" s="14">
        <f>'fnd enro'!I337</f>
        <v>3</v>
      </c>
      <c r="J337" s="14">
        <f>'fnd enro'!J337</f>
        <v>0</v>
      </c>
      <c r="K337" s="15">
        <f>'fnd enro'!K337</f>
        <v>0.15720000000000001</v>
      </c>
      <c r="L337" s="14">
        <f>'fnd enro'!L337</f>
        <v>0</v>
      </c>
      <c r="M337" s="14">
        <f>'fnd enro'!M337</f>
        <v>0</v>
      </c>
      <c r="N337" s="14">
        <f>'fnd enro'!N337</f>
        <v>0</v>
      </c>
      <c r="O337" s="14">
        <f>'fnd enro'!O337</f>
        <v>0</v>
      </c>
      <c r="P337" s="14">
        <f>'fnd enro'!P337</f>
        <v>0</v>
      </c>
      <c r="Q337" s="14">
        <f>'fnd enro'!R337</f>
        <v>4</v>
      </c>
      <c r="R337" s="15">
        <f t="shared" si="76"/>
        <v>1.0640000000000001</v>
      </c>
      <c r="S337" s="14">
        <f>VALUE('fnd enro'!Q337)</f>
        <v>6</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2427.3624137279999</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3448.6367999999998</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21009.799472704002</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4432.4215250560001</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732.21366310400003</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3186.65744</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1842.7522400000003</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2111.2952</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5138.1071528640005</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6878.4313199999997</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77"/>
        <v>51207.677227456006</v>
      </c>
      <c r="AH337" s="326">
        <f t="shared" si="78"/>
        <v>446099025</v>
      </c>
      <c r="AI337" s="4" t="str">
        <f t="shared" si="79"/>
        <v>446</v>
      </c>
      <c r="AJ337" s="2" t="str">
        <f t="shared" si="80"/>
        <v>099</v>
      </c>
      <c r="AK337" s="2" t="str">
        <f t="shared" si="81"/>
        <v>025</v>
      </c>
      <c r="AL337" s="4">
        <f t="shared" si="82"/>
        <v>1</v>
      </c>
      <c r="AM337" s="4">
        <f t="shared" si="73"/>
        <v>4</v>
      </c>
      <c r="AN337" s="4">
        <f t="shared" si="83"/>
        <v>51207.677227456006</v>
      </c>
      <c r="AO337" s="4">
        <f t="shared" si="84"/>
        <v>12802</v>
      </c>
      <c r="AP337" s="4">
        <f t="shared" si="74"/>
        <v>0</v>
      </c>
      <c r="AQ337" s="4">
        <v>12802</v>
      </c>
      <c r="AS337" s="74"/>
      <c r="AT337" s="74"/>
      <c r="AX337" s="5">
        <f t="shared" si="85"/>
        <v>0</v>
      </c>
      <c r="AZ337" s="5">
        <f t="shared" si="86"/>
        <v>0</v>
      </c>
      <c r="BB337" s="5"/>
    </row>
    <row r="338" spans="1:54" s="4" customFormat="1">
      <c r="A338" s="326" t="str">
        <f t="shared" si="75"/>
        <v>446</v>
      </c>
      <c r="B338" s="2">
        <v>446099044</v>
      </c>
      <c r="C338" s="9" t="s">
        <v>1286</v>
      </c>
      <c r="D338" s="14">
        <f>'fnd enro'!D338</f>
        <v>0</v>
      </c>
      <c r="E338" s="14">
        <f>'fnd enro'!E338</f>
        <v>0</v>
      </c>
      <c r="F338" s="14">
        <f>'fnd enro'!F338</f>
        <v>53</v>
      </c>
      <c r="G338" s="14">
        <f>'fnd enro'!G338</f>
        <v>334</v>
      </c>
      <c r="H338" s="14">
        <f>'fnd enro'!H338</f>
        <v>187</v>
      </c>
      <c r="I338" s="14">
        <f>'fnd enro'!I338</f>
        <v>159</v>
      </c>
      <c r="J338" s="14">
        <f>'fnd enro'!J338</f>
        <v>0</v>
      </c>
      <c r="K338" s="15">
        <f>'fnd enro'!K338</f>
        <v>28.806899999999999</v>
      </c>
      <c r="L338" s="14">
        <f>'fnd enro'!L338</f>
        <v>0</v>
      </c>
      <c r="M338" s="14">
        <f>'fnd enro'!M338</f>
        <v>63</v>
      </c>
      <c r="N338" s="14">
        <f>'fnd enro'!N338</f>
        <v>18</v>
      </c>
      <c r="O338" s="14">
        <f>'fnd enro'!O338</f>
        <v>10</v>
      </c>
      <c r="P338" s="14">
        <f>'fnd enro'!P338</f>
        <v>469</v>
      </c>
      <c r="Q338" s="14">
        <f>'fnd enro'!R338</f>
        <v>733</v>
      </c>
      <c r="R338" s="15">
        <f t="shared" si="76"/>
        <v>1.0640000000000001</v>
      </c>
      <c r="S338" s="14">
        <f>VALUE('fnd enro'!Q338)</f>
        <v>11</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508670.11167565593</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901463.50895999977</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5884419.4883330083</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937244.32952651195</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257505.74206380802</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487938.05837999994</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420624.31040000002</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735210.70000000007</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970052.41752232809</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1736437.9268899998</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77"/>
        <v>12839566.593751311</v>
      </c>
      <c r="AH338" s="326">
        <f t="shared" si="78"/>
        <v>446099044</v>
      </c>
      <c r="AI338" s="4" t="str">
        <f t="shared" si="79"/>
        <v>446</v>
      </c>
      <c r="AJ338" s="2" t="str">
        <f t="shared" si="80"/>
        <v>099</v>
      </c>
      <c r="AK338" s="2" t="str">
        <f t="shared" si="81"/>
        <v>044</v>
      </c>
      <c r="AL338" s="4">
        <f t="shared" si="82"/>
        <v>1</v>
      </c>
      <c r="AM338" s="4">
        <f t="shared" si="73"/>
        <v>733</v>
      </c>
      <c r="AN338" s="4">
        <f t="shared" si="83"/>
        <v>12839566.593751311</v>
      </c>
      <c r="AO338" s="4">
        <f t="shared" si="84"/>
        <v>17516</v>
      </c>
      <c r="AP338" s="4">
        <f t="shared" si="74"/>
        <v>0</v>
      </c>
      <c r="AQ338" s="4">
        <v>17516</v>
      </c>
      <c r="AS338" s="74"/>
      <c r="AT338" s="74"/>
      <c r="AX338" s="5">
        <f t="shared" si="85"/>
        <v>0</v>
      </c>
      <c r="AZ338" s="5">
        <f t="shared" si="86"/>
        <v>0</v>
      </c>
      <c r="BB338" s="5"/>
    </row>
    <row r="339" spans="1:54" s="4" customFormat="1">
      <c r="A339" s="326" t="str">
        <f t="shared" si="75"/>
        <v>446</v>
      </c>
      <c r="B339" s="2">
        <v>446099050</v>
      </c>
      <c r="C339" s="9" t="s">
        <v>1286</v>
      </c>
      <c r="D339" s="14">
        <f>'fnd enro'!D339</f>
        <v>0</v>
      </c>
      <c r="E339" s="14">
        <f>'fnd enro'!E339</f>
        <v>0</v>
      </c>
      <c r="F339" s="14">
        <f>'fnd enro'!F339</f>
        <v>1</v>
      </c>
      <c r="G339" s="14">
        <f>'fnd enro'!G339</f>
        <v>2</v>
      </c>
      <c r="H339" s="14">
        <f>'fnd enro'!H339</f>
        <v>0</v>
      </c>
      <c r="I339" s="14">
        <f>'fnd enro'!I339</f>
        <v>6</v>
      </c>
      <c r="J339" s="14">
        <f>'fnd enro'!J339</f>
        <v>0</v>
      </c>
      <c r="K339" s="15">
        <f>'fnd enro'!K339</f>
        <v>0.35370000000000001</v>
      </c>
      <c r="L339" s="14">
        <f>'fnd enro'!L339</f>
        <v>0</v>
      </c>
      <c r="M339" s="14">
        <f>'fnd enro'!M339</f>
        <v>0</v>
      </c>
      <c r="N339" s="14">
        <f>'fnd enro'!N339</f>
        <v>0</v>
      </c>
      <c r="O339" s="14">
        <f>'fnd enro'!O339</f>
        <v>0</v>
      </c>
      <c r="P339" s="14">
        <f>'fnd enro'!P339</f>
        <v>5</v>
      </c>
      <c r="Q339" s="14">
        <f>'fnd enro'!R339</f>
        <v>9</v>
      </c>
      <c r="R339" s="15">
        <f t="shared" si="76"/>
        <v>1.0640000000000001</v>
      </c>
      <c r="S339" s="14">
        <f>VALUE('fnd enro'!Q339)</f>
        <v>5</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5812.0470308880003</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9420.0707999999995</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62611.183533584001</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10277.680691376001</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2427.9752819840005</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7041.2917399999997</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4744.716480000001</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7748.0586400000002</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11518.606693944002</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18144.847970000003</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77"/>
        <v>139746.47886177601</v>
      </c>
      <c r="AH339" s="326">
        <f t="shared" si="78"/>
        <v>446099050</v>
      </c>
      <c r="AI339" s="4" t="str">
        <f t="shared" si="79"/>
        <v>446</v>
      </c>
      <c r="AJ339" s="2" t="str">
        <f t="shared" si="80"/>
        <v>099</v>
      </c>
      <c r="AK339" s="2" t="str">
        <f t="shared" si="81"/>
        <v>050</v>
      </c>
      <c r="AL339" s="4">
        <f t="shared" si="82"/>
        <v>1</v>
      </c>
      <c r="AM339" s="4">
        <f t="shared" si="73"/>
        <v>9</v>
      </c>
      <c r="AN339" s="4">
        <f t="shared" si="83"/>
        <v>139746.47886177601</v>
      </c>
      <c r="AO339" s="4">
        <f t="shared" si="84"/>
        <v>15527</v>
      </c>
      <c r="AP339" s="4">
        <f t="shared" si="74"/>
        <v>0</v>
      </c>
      <c r="AQ339" s="4">
        <v>15527</v>
      </c>
      <c r="AS339" s="74"/>
      <c r="AT339" s="74"/>
      <c r="AX339" s="5">
        <f t="shared" si="85"/>
        <v>0</v>
      </c>
      <c r="AZ339" s="5">
        <f t="shared" si="86"/>
        <v>0</v>
      </c>
      <c r="BB339" s="5"/>
    </row>
    <row r="340" spans="1:54" s="4" customFormat="1">
      <c r="A340" s="326" t="str">
        <f t="shared" si="75"/>
        <v>446</v>
      </c>
      <c r="B340" s="2">
        <v>446099083</v>
      </c>
      <c r="C340" s="9" t="s">
        <v>1286</v>
      </c>
      <c r="D340" s="14">
        <f>'fnd enro'!D340</f>
        <v>0</v>
      </c>
      <c r="E340" s="14">
        <f>'fnd enro'!E340</f>
        <v>0</v>
      </c>
      <c r="F340" s="14">
        <f>'fnd enro'!F340</f>
        <v>0</v>
      </c>
      <c r="G340" s="14">
        <f>'fnd enro'!G340</f>
        <v>1</v>
      </c>
      <c r="H340" s="14">
        <f>'fnd enro'!H340</f>
        <v>0</v>
      </c>
      <c r="I340" s="14">
        <f>'fnd enro'!I340</f>
        <v>1</v>
      </c>
      <c r="J340" s="14">
        <f>'fnd enro'!J340</f>
        <v>0</v>
      </c>
      <c r="K340" s="15">
        <f>'fnd enro'!K340</f>
        <v>7.8600000000000003E-2</v>
      </c>
      <c r="L340" s="14">
        <f>'fnd enro'!L340</f>
        <v>0</v>
      </c>
      <c r="M340" s="14">
        <f>'fnd enro'!M340</f>
        <v>0</v>
      </c>
      <c r="N340" s="14">
        <f>'fnd enro'!N340</f>
        <v>0</v>
      </c>
      <c r="O340" s="14">
        <f>'fnd enro'!O340</f>
        <v>0</v>
      </c>
      <c r="P340" s="14">
        <f>'fnd enro'!P340</f>
        <v>1</v>
      </c>
      <c r="Q340" s="14">
        <f>'fnd enro'!R340</f>
        <v>2</v>
      </c>
      <c r="R340" s="15">
        <f t="shared" si="76"/>
        <v>1.0640000000000001</v>
      </c>
      <c r="S340" s="14">
        <f>VALUE('fnd enro'!Q340)</f>
        <v>6</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1291.0765668639999</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2091.0472800000002</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13503.507096352001</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2419.3656025280002</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535.78823155200007</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1457.0337200000001</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1027.7282400000001</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1571.4641600000002</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2540.9639764320004</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4056.68066</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77"/>
        <v>30494.655533728001</v>
      </c>
      <c r="AH340" s="326">
        <f t="shared" si="78"/>
        <v>446099083</v>
      </c>
      <c r="AI340" s="4" t="str">
        <f t="shared" si="79"/>
        <v>446</v>
      </c>
      <c r="AJ340" s="2" t="str">
        <f t="shared" si="80"/>
        <v>099</v>
      </c>
      <c r="AK340" s="2" t="str">
        <f t="shared" si="81"/>
        <v>083</v>
      </c>
      <c r="AL340" s="4">
        <f t="shared" si="82"/>
        <v>1</v>
      </c>
      <c r="AM340" s="4">
        <f t="shared" si="73"/>
        <v>2</v>
      </c>
      <c r="AN340" s="4">
        <f t="shared" si="83"/>
        <v>30494.655533728001</v>
      </c>
      <c r="AO340" s="4">
        <f t="shared" si="84"/>
        <v>15247</v>
      </c>
      <c r="AP340" s="4">
        <f t="shared" si="74"/>
        <v>0</v>
      </c>
      <c r="AQ340" s="4">
        <v>15247</v>
      </c>
      <c r="AS340" s="74"/>
      <c r="AT340" s="74"/>
      <c r="AX340" s="5">
        <f t="shared" si="85"/>
        <v>0</v>
      </c>
      <c r="AZ340" s="5">
        <f t="shared" si="86"/>
        <v>0</v>
      </c>
      <c r="BB340" s="5"/>
    </row>
    <row r="341" spans="1:54" s="4" customFormat="1">
      <c r="A341" s="326" t="str">
        <f t="shared" si="75"/>
        <v>446</v>
      </c>
      <c r="B341" s="2">
        <v>446099088</v>
      </c>
      <c r="C341" s="9" t="s">
        <v>1286</v>
      </c>
      <c r="D341" s="14">
        <f>'fnd enro'!D341</f>
        <v>0</v>
      </c>
      <c r="E341" s="14">
        <f>'fnd enro'!E341</f>
        <v>0</v>
      </c>
      <c r="F341" s="14">
        <f>'fnd enro'!F341</f>
        <v>6</v>
      </c>
      <c r="G341" s="14">
        <f>'fnd enro'!G341</f>
        <v>8</v>
      </c>
      <c r="H341" s="14">
        <f>'fnd enro'!H341</f>
        <v>3</v>
      </c>
      <c r="I341" s="14">
        <f>'fnd enro'!I341</f>
        <v>6</v>
      </c>
      <c r="J341" s="14">
        <f>'fnd enro'!J341</f>
        <v>0</v>
      </c>
      <c r="K341" s="15">
        <f>'fnd enro'!K341</f>
        <v>0.90390000000000004</v>
      </c>
      <c r="L341" s="14">
        <f>'fnd enro'!L341</f>
        <v>0</v>
      </c>
      <c r="M341" s="14">
        <f>'fnd enro'!M341</f>
        <v>1</v>
      </c>
      <c r="N341" s="14">
        <f>'fnd enro'!N341</f>
        <v>0</v>
      </c>
      <c r="O341" s="14">
        <f>'fnd enro'!O341</f>
        <v>0</v>
      </c>
      <c r="P341" s="14">
        <f>'fnd enro'!P341</f>
        <v>13</v>
      </c>
      <c r="Q341" s="14">
        <f>'fnd enro'!R341</f>
        <v>23</v>
      </c>
      <c r="R341" s="15">
        <f t="shared" si="76"/>
        <v>1.0640000000000001</v>
      </c>
      <c r="S341" s="14">
        <f>VALUE('fnd enro'!Q341)</f>
        <v>4</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14952.344118935998</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24190.806079999998</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148304.71408804797</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29412.112949072005</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6186.1537028480006</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15115.707780000001</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11553.18864</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15342.794880000001</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29543.711808968004</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47666.512590000006</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77"/>
        <v>342268.04663787194</v>
      </c>
      <c r="AH341" s="326">
        <f t="shared" si="78"/>
        <v>446099088</v>
      </c>
      <c r="AI341" s="4" t="str">
        <f t="shared" si="79"/>
        <v>446</v>
      </c>
      <c r="AJ341" s="2" t="str">
        <f t="shared" si="80"/>
        <v>099</v>
      </c>
      <c r="AK341" s="2" t="str">
        <f t="shared" si="81"/>
        <v>088</v>
      </c>
      <c r="AL341" s="4">
        <f t="shared" si="82"/>
        <v>1</v>
      </c>
      <c r="AM341" s="4">
        <f t="shared" si="73"/>
        <v>23</v>
      </c>
      <c r="AN341" s="4">
        <f t="shared" si="83"/>
        <v>342268.04663787194</v>
      </c>
      <c r="AO341" s="4">
        <f t="shared" si="84"/>
        <v>14881</v>
      </c>
      <c r="AP341" s="4">
        <f t="shared" si="74"/>
        <v>0</v>
      </c>
      <c r="AQ341" s="4">
        <v>14881</v>
      </c>
      <c r="AS341" s="74"/>
      <c r="AT341" s="74"/>
      <c r="AX341" s="5">
        <f t="shared" si="85"/>
        <v>0</v>
      </c>
      <c r="AZ341" s="5">
        <f t="shared" si="86"/>
        <v>0</v>
      </c>
      <c r="BB341" s="5"/>
    </row>
    <row r="342" spans="1:54" s="4" customFormat="1">
      <c r="A342" s="326" t="str">
        <f t="shared" si="75"/>
        <v>446</v>
      </c>
      <c r="B342" s="2">
        <v>446099095</v>
      </c>
      <c r="C342" s="9" t="s">
        <v>1286</v>
      </c>
      <c r="D342" s="14">
        <f>'fnd enro'!D342</f>
        <v>0</v>
      </c>
      <c r="E342" s="14">
        <f>'fnd enro'!E342</f>
        <v>0</v>
      </c>
      <c r="F342" s="14">
        <f>'fnd enro'!F342</f>
        <v>0</v>
      </c>
      <c r="G342" s="14">
        <f>'fnd enro'!G342</f>
        <v>0</v>
      </c>
      <c r="H342" s="14">
        <f>'fnd enro'!H342</f>
        <v>2</v>
      </c>
      <c r="I342" s="14">
        <f>'fnd enro'!I342</f>
        <v>1</v>
      </c>
      <c r="J342" s="14">
        <f>'fnd enro'!J342</f>
        <v>0</v>
      </c>
      <c r="K342" s="15">
        <f>'fnd enro'!K342</f>
        <v>0.1179</v>
      </c>
      <c r="L342" s="14">
        <f>'fnd enro'!L342</f>
        <v>0</v>
      </c>
      <c r="M342" s="14">
        <f>'fnd enro'!M342</f>
        <v>0</v>
      </c>
      <c r="N342" s="14">
        <f>'fnd enro'!N342</f>
        <v>0</v>
      </c>
      <c r="O342" s="14">
        <f>'fnd enro'!O342</f>
        <v>0</v>
      </c>
      <c r="P342" s="14">
        <f>'fnd enro'!P342</f>
        <v>2</v>
      </c>
      <c r="Q342" s="14">
        <f>'fnd enro'!R342</f>
        <v>3</v>
      </c>
      <c r="R342" s="15">
        <f t="shared" si="76"/>
        <v>1.0640000000000001</v>
      </c>
      <c r="S342" s="14">
        <f>VALUE('fnd enro'!Q342)</f>
        <v>12</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2065.0715702959997</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3745.1097599999998</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24665.657684527996</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3264.112363792</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1114.1362673280003</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2065.7405800000001</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1807.0337600000003</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3587.1695999999997</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3968.0454846479997</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7299.8159900000001</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77"/>
        <v>53581.893060591996</v>
      </c>
      <c r="AH342" s="326">
        <f t="shared" si="78"/>
        <v>446099095</v>
      </c>
      <c r="AI342" s="4" t="str">
        <f t="shared" si="79"/>
        <v>446</v>
      </c>
      <c r="AJ342" s="2" t="str">
        <f t="shared" si="80"/>
        <v>099</v>
      </c>
      <c r="AK342" s="2" t="str">
        <f t="shared" si="81"/>
        <v>095</v>
      </c>
      <c r="AL342" s="4">
        <f t="shared" si="82"/>
        <v>1</v>
      </c>
      <c r="AM342" s="4">
        <f t="shared" ref="AM342:AM405" si="87">enro</f>
        <v>3</v>
      </c>
      <c r="AN342" s="4">
        <f t="shared" si="83"/>
        <v>53581.893060591996</v>
      </c>
      <c r="AO342" s="4">
        <f t="shared" si="84"/>
        <v>17861</v>
      </c>
      <c r="AP342" s="4">
        <f t="shared" si="74"/>
        <v>0</v>
      </c>
      <c r="AQ342" s="4">
        <v>17861</v>
      </c>
      <c r="AS342" s="74"/>
      <c r="AT342" s="74"/>
      <c r="AX342" s="5">
        <f t="shared" si="85"/>
        <v>0</v>
      </c>
      <c r="AZ342" s="5">
        <f t="shared" si="86"/>
        <v>0</v>
      </c>
      <c r="BB342" s="5"/>
    </row>
    <row r="343" spans="1:54" s="4" customFormat="1">
      <c r="A343" s="326" t="str">
        <f t="shared" si="75"/>
        <v>446</v>
      </c>
      <c r="B343" s="2">
        <v>446099099</v>
      </c>
      <c r="C343" s="9" t="s">
        <v>1286</v>
      </c>
      <c r="D343" s="14">
        <f>'fnd enro'!D343</f>
        <v>0</v>
      </c>
      <c r="E343" s="14">
        <f>'fnd enro'!E343</f>
        <v>0</v>
      </c>
      <c r="F343" s="14">
        <f>'fnd enro'!F343</f>
        <v>12</v>
      </c>
      <c r="G343" s="14">
        <f>'fnd enro'!G343</f>
        <v>45</v>
      </c>
      <c r="H343" s="14">
        <f>'fnd enro'!H343</f>
        <v>17</v>
      </c>
      <c r="I343" s="14">
        <f>'fnd enro'!I343</f>
        <v>16</v>
      </c>
      <c r="J343" s="14">
        <f>'fnd enro'!J343</f>
        <v>0</v>
      </c>
      <c r="K343" s="15">
        <f>'fnd enro'!K343</f>
        <v>3.5369999999999999</v>
      </c>
      <c r="L343" s="14">
        <f>'fnd enro'!L343</f>
        <v>0</v>
      </c>
      <c r="M343" s="14">
        <f>'fnd enro'!M343</f>
        <v>6</v>
      </c>
      <c r="N343" s="14">
        <f>'fnd enro'!N343</f>
        <v>0</v>
      </c>
      <c r="O343" s="14">
        <f>'fnd enro'!O343</f>
        <v>2</v>
      </c>
      <c r="P343" s="14">
        <f>'fnd enro'!P343</f>
        <v>44</v>
      </c>
      <c r="Q343" s="14">
        <f>'fnd enro'!R343</f>
        <v>90</v>
      </c>
      <c r="R343" s="15">
        <f t="shared" si="76"/>
        <v>1.0640000000000001</v>
      </c>
      <c r="S343" s="14">
        <f>VALUE('fnd enro'!Q343)</f>
        <v>5</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58678.87878888</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93921.131359999999</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559427.79525584006</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117538.84931376002</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23696.95745984</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57230.337400000004</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44535.933120000002</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54470.501120000008</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117220.87117943999</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186560.29969999997</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77"/>
        <v>1313281.5546977599</v>
      </c>
      <c r="AH343" s="326">
        <f t="shared" si="78"/>
        <v>446099099</v>
      </c>
      <c r="AI343" s="4" t="str">
        <f t="shared" si="79"/>
        <v>446</v>
      </c>
      <c r="AJ343" s="2" t="str">
        <f t="shared" si="80"/>
        <v>099</v>
      </c>
      <c r="AK343" s="2" t="str">
        <f t="shared" si="81"/>
        <v>099</v>
      </c>
      <c r="AL343" s="4">
        <f t="shared" si="82"/>
        <v>1</v>
      </c>
      <c r="AM343" s="4">
        <f t="shared" si="87"/>
        <v>90</v>
      </c>
      <c r="AN343" s="4">
        <f t="shared" si="83"/>
        <v>1313281.5546977599</v>
      </c>
      <c r="AO343" s="4">
        <f t="shared" si="84"/>
        <v>14592</v>
      </c>
      <c r="AP343" s="4">
        <f t="shared" si="74"/>
        <v>0</v>
      </c>
      <c r="AQ343" s="4">
        <v>14592</v>
      </c>
      <c r="AS343" s="74"/>
      <c r="AT343" s="74"/>
      <c r="AX343" s="5">
        <f t="shared" si="85"/>
        <v>0</v>
      </c>
      <c r="AZ343" s="5">
        <f t="shared" si="86"/>
        <v>0</v>
      </c>
      <c r="BB343" s="5"/>
    </row>
    <row r="344" spans="1:54" s="4" customFormat="1">
      <c r="A344" s="326" t="str">
        <f t="shared" si="75"/>
        <v>446</v>
      </c>
      <c r="B344" s="2">
        <v>446099101</v>
      </c>
      <c r="C344" s="9" t="s">
        <v>1286</v>
      </c>
      <c r="D344" s="14">
        <f>'fnd enro'!D344</f>
        <v>0</v>
      </c>
      <c r="E344" s="14">
        <f>'fnd enro'!E344</f>
        <v>0</v>
      </c>
      <c r="F344" s="14">
        <f>'fnd enro'!F344</f>
        <v>0</v>
      </c>
      <c r="G344" s="14">
        <f>'fnd enro'!G344</f>
        <v>1</v>
      </c>
      <c r="H344" s="14">
        <f>'fnd enro'!H344</f>
        <v>2</v>
      </c>
      <c r="I344" s="14">
        <f>'fnd enro'!I344</f>
        <v>1</v>
      </c>
      <c r="J344" s="14">
        <f>'fnd enro'!J344</f>
        <v>0</v>
      </c>
      <c r="K344" s="15">
        <f>'fnd enro'!K344</f>
        <v>0.15720000000000001</v>
      </c>
      <c r="L344" s="14">
        <f>'fnd enro'!L344</f>
        <v>0</v>
      </c>
      <c r="M344" s="14">
        <f>'fnd enro'!M344</f>
        <v>0</v>
      </c>
      <c r="N344" s="14">
        <f>'fnd enro'!N344</f>
        <v>0</v>
      </c>
      <c r="O344" s="14">
        <f>'fnd enro'!O344</f>
        <v>0</v>
      </c>
      <c r="P344" s="14">
        <f>'fnd enro'!P344</f>
        <v>4</v>
      </c>
      <c r="Q344" s="14">
        <f>'fnd enro'!R344</f>
        <v>4</v>
      </c>
      <c r="R344" s="15">
        <f t="shared" si="76"/>
        <v>1.0640000000000001</v>
      </c>
      <c r="S344" s="14">
        <f>VALUE('fnd enro'!Q344)</f>
        <v>3</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2686.510253728</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4676.6204799999996</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29722.874192704003</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4676.950005056</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1324.0743031039999</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2625.1574400000004</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2237.2195999999999</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3901.2411200000001</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5210.4378728640004</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9191.4513200000001</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77"/>
        <v>66252.536587456008</v>
      </c>
      <c r="AH344" s="326">
        <f t="shared" si="78"/>
        <v>446099101</v>
      </c>
      <c r="AI344" s="4" t="str">
        <f t="shared" si="79"/>
        <v>446</v>
      </c>
      <c r="AJ344" s="2" t="str">
        <f t="shared" si="80"/>
        <v>099</v>
      </c>
      <c r="AK344" s="2" t="str">
        <f t="shared" si="81"/>
        <v>101</v>
      </c>
      <c r="AL344" s="4">
        <f t="shared" si="82"/>
        <v>1</v>
      </c>
      <c r="AM344" s="4">
        <f t="shared" si="87"/>
        <v>4</v>
      </c>
      <c r="AN344" s="4">
        <f t="shared" si="83"/>
        <v>66252.536587456008</v>
      </c>
      <c r="AO344" s="4">
        <f t="shared" si="84"/>
        <v>16563</v>
      </c>
      <c r="AP344" s="4">
        <f t="shared" si="74"/>
        <v>0</v>
      </c>
      <c r="AQ344" s="4">
        <v>16563</v>
      </c>
      <c r="AS344" s="74"/>
      <c r="AT344" s="74"/>
      <c r="AX344" s="5">
        <f t="shared" si="85"/>
        <v>0</v>
      </c>
      <c r="AZ344" s="5">
        <f t="shared" si="86"/>
        <v>0</v>
      </c>
      <c r="BB344" s="5"/>
    </row>
    <row r="345" spans="1:54" s="4" customFormat="1">
      <c r="A345" s="326" t="str">
        <f t="shared" si="75"/>
        <v>446</v>
      </c>
      <c r="B345" s="2">
        <v>446099133</v>
      </c>
      <c r="C345" s="9" t="s">
        <v>1286</v>
      </c>
      <c r="D345" s="14">
        <f>'fnd enro'!D345</f>
        <v>0</v>
      </c>
      <c r="E345" s="14">
        <f>'fnd enro'!E345</f>
        <v>0</v>
      </c>
      <c r="F345" s="14">
        <f>'fnd enro'!F345</f>
        <v>0</v>
      </c>
      <c r="G345" s="14">
        <f>'fnd enro'!G345</f>
        <v>6</v>
      </c>
      <c r="H345" s="14">
        <f>'fnd enro'!H345</f>
        <v>1</v>
      </c>
      <c r="I345" s="14">
        <f>'fnd enro'!I345</f>
        <v>1</v>
      </c>
      <c r="J345" s="14">
        <f>'fnd enro'!J345</f>
        <v>0</v>
      </c>
      <c r="K345" s="15">
        <f>'fnd enro'!K345</f>
        <v>0.31440000000000001</v>
      </c>
      <c r="L345" s="14">
        <f>'fnd enro'!L345</f>
        <v>0</v>
      </c>
      <c r="M345" s="14">
        <f>'fnd enro'!M345</f>
        <v>1</v>
      </c>
      <c r="N345" s="14">
        <f>'fnd enro'!N345</f>
        <v>0</v>
      </c>
      <c r="O345" s="14">
        <f>'fnd enro'!O345</f>
        <v>0</v>
      </c>
      <c r="P345" s="14">
        <f>'fnd enro'!P345</f>
        <v>6</v>
      </c>
      <c r="Q345" s="14">
        <f>'fnd enro'!R345</f>
        <v>8</v>
      </c>
      <c r="R345" s="15">
        <f t="shared" si="76"/>
        <v>1.0640000000000001</v>
      </c>
      <c r="S345" s="14">
        <f>VALUE('fnd enro'!Q345)</f>
        <v>9</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5551.9533874559993</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9847.5753600000007</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63961.119665408012</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10819.187610112</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2795.9701262080002</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5086.0448800000004</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4504.27376</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7621.5809600000011</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10442.240865728001</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18914.222639999996</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77"/>
        <v>139544.16925491203</v>
      </c>
      <c r="AH345" s="326">
        <f t="shared" si="78"/>
        <v>446099133</v>
      </c>
      <c r="AI345" s="4" t="str">
        <f t="shared" si="79"/>
        <v>446</v>
      </c>
      <c r="AJ345" s="2" t="str">
        <f t="shared" si="80"/>
        <v>099</v>
      </c>
      <c r="AK345" s="2" t="str">
        <f t="shared" si="81"/>
        <v>133</v>
      </c>
      <c r="AL345" s="4">
        <f t="shared" si="82"/>
        <v>1</v>
      </c>
      <c r="AM345" s="4">
        <f t="shared" si="87"/>
        <v>8</v>
      </c>
      <c r="AN345" s="4">
        <f t="shared" si="83"/>
        <v>139544.16925491203</v>
      </c>
      <c r="AO345" s="4">
        <f t="shared" si="84"/>
        <v>17443</v>
      </c>
      <c r="AP345" s="4">
        <f t="shared" si="74"/>
        <v>0</v>
      </c>
      <c r="AQ345" s="4">
        <v>17443</v>
      </c>
      <c r="AS345" s="74"/>
      <c r="AT345" s="74"/>
      <c r="AX345" s="5">
        <f t="shared" si="85"/>
        <v>0</v>
      </c>
      <c r="AZ345" s="5">
        <f t="shared" si="86"/>
        <v>0</v>
      </c>
      <c r="BB345" s="5"/>
    </row>
    <row r="346" spans="1:54" s="4" customFormat="1">
      <c r="A346" s="326" t="str">
        <f t="shared" si="75"/>
        <v>446</v>
      </c>
      <c r="B346" s="2">
        <v>446099136</v>
      </c>
      <c r="C346" s="9" t="s">
        <v>1286</v>
      </c>
      <c r="D346" s="14">
        <f>'fnd enro'!D346</f>
        <v>0</v>
      </c>
      <c r="E346" s="14">
        <f>'fnd enro'!E346</f>
        <v>0</v>
      </c>
      <c r="F346" s="14">
        <f>'fnd enro'!F346</f>
        <v>0</v>
      </c>
      <c r="G346" s="14">
        <f>'fnd enro'!G346</f>
        <v>0</v>
      </c>
      <c r="H346" s="14">
        <f>'fnd enro'!H346</f>
        <v>0</v>
      </c>
      <c r="I346" s="14">
        <f>'fnd enro'!I346</f>
        <v>1</v>
      </c>
      <c r="J346" s="14">
        <f>'fnd enro'!J346</f>
        <v>0</v>
      </c>
      <c r="K346" s="15">
        <f>'fnd enro'!K346</f>
        <v>3.9300000000000002E-2</v>
      </c>
      <c r="L346" s="14">
        <f>'fnd enro'!L346</f>
        <v>0</v>
      </c>
      <c r="M346" s="14">
        <f>'fnd enro'!M346</f>
        <v>0</v>
      </c>
      <c r="N346" s="14">
        <f>'fnd enro'!N346</f>
        <v>0</v>
      </c>
      <c r="O346" s="14">
        <f>'fnd enro'!O346</f>
        <v>0</v>
      </c>
      <c r="P346" s="14">
        <f>'fnd enro'!P346</f>
        <v>1</v>
      </c>
      <c r="Q346" s="14">
        <f>'fnd enro'!R346</f>
        <v>1</v>
      </c>
      <c r="R346" s="15">
        <f t="shared" si="76"/>
        <v>1.0640000000000001</v>
      </c>
      <c r="S346" s="14">
        <f>VALUE('fnd enro'!Q346)</f>
        <v>3</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671.62756343199999</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1169.1551199999999</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8539.9225881760012</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1006.5279612640002</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330.44667577600006</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898.27686000000006</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601.34087999999997</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1277.1192000000001</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1298.5715882160002</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2180.1153300000001</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77"/>
        <v>17973.103766864002</v>
      </c>
      <c r="AH346" s="326">
        <f t="shared" si="78"/>
        <v>446099136</v>
      </c>
      <c r="AI346" s="4" t="str">
        <f t="shared" si="79"/>
        <v>446</v>
      </c>
      <c r="AJ346" s="2" t="str">
        <f t="shared" si="80"/>
        <v>099</v>
      </c>
      <c r="AK346" s="2" t="str">
        <f t="shared" si="81"/>
        <v>136</v>
      </c>
      <c r="AL346" s="4">
        <f t="shared" si="82"/>
        <v>1</v>
      </c>
      <c r="AM346" s="4">
        <f t="shared" si="87"/>
        <v>1</v>
      </c>
      <c r="AN346" s="4">
        <f t="shared" si="83"/>
        <v>17973.103766864002</v>
      </c>
      <c r="AO346" s="4">
        <f t="shared" si="84"/>
        <v>17973</v>
      </c>
      <c r="AP346" s="4">
        <f t="shared" si="74"/>
        <v>0</v>
      </c>
      <c r="AQ346" s="4">
        <v>17973</v>
      </c>
      <c r="AS346" s="74"/>
      <c r="AT346" s="74"/>
      <c r="AX346" s="5">
        <f t="shared" si="85"/>
        <v>0</v>
      </c>
      <c r="AZ346" s="5">
        <f t="shared" si="86"/>
        <v>0</v>
      </c>
      <c r="BB346" s="5"/>
    </row>
    <row r="347" spans="1:54" s="4" customFormat="1">
      <c r="A347" s="326" t="str">
        <f t="shared" si="75"/>
        <v>446</v>
      </c>
      <c r="B347" s="2">
        <v>446099167</v>
      </c>
      <c r="C347" s="9" t="s">
        <v>1286</v>
      </c>
      <c r="D347" s="14">
        <f>'fnd enro'!D347</f>
        <v>0</v>
      </c>
      <c r="E347" s="14">
        <f>'fnd enro'!E347</f>
        <v>0</v>
      </c>
      <c r="F347" s="14">
        <f>'fnd enro'!F347</f>
        <v>4</v>
      </c>
      <c r="G347" s="14">
        <f>'fnd enro'!G347</f>
        <v>23</v>
      </c>
      <c r="H347" s="14">
        <f>'fnd enro'!H347</f>
        <v>7</v>
      </c>
      <c r="I347" s="14">
        <f>'fnd enro'!I347</f>
        <v>10</v>
      </c>
      <c r="J347" s="14">
        <f>'fnd enro'!J347</f>
        <v>0</v>
      </c>
      <c r="K347" s="15">
        <f>'fnd enro'!K347</f>
        <v>1.7292000000000001</v>
      </c>
      <c r="L347" s="14">
        <f>'fnd enro'!L347</f>
        <v>0</v>
      </c>
      <c r="M347" s="14">
        <f>'fnd enro'!M347</f>
        <v>0</v>
      </c>
      <c r="N347" s="14">
        <f>'fnd enro'!N347</f>
        <v>0</v>
      </c>
      <c r="O347" s="14">
        <f>'fnd enro'!O347</f>
        <v>0</v>
      </c>
      <c r="P347" s="14">
        <f>'fnd enro'!P347</f>
        <v>25</v>
      </c>
      <c r="Q347" s="14">
        <f>'fnd enro'!R347</f>
        <v>44</v>
      </c>
      <c r="R347" s="15">
        <f t="shared" si="76"/>
        <v>1.0640000000000001</v>
      </c>
      <c r="S347" s="14">
        <f>VALUE('fnd enro'!Q347)</f>
        <v>4</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28387.160551007997</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45924.048799999997</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279033.18443974404</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56113.441335616</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11745.972774144</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28177.281839999996</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21874.54192</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29243.337760000002</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55873.469001503996</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90898.004520000002</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77"/>
        <v>647270.44294201594</v>
      </c>
      <c r="AH347" s="326">
        <f t="shared" si="78"/>
        <v>446099167</v>
      </c>
      <c r="AI347" s="4" t="str">
        <f t="shared" si="79"/>
        <v>446</v>
      </c>
      <c r="AJ347" s="2" t="str">
        <f t="shared" si="80"/>
        <v>099</v>
      </c>
      <c r="AK347" s="2" t="str">
        <f t="shared" si="81"/>
        <v>167</v>
      </c>
      <c r="AL347" s="4">
        <f t="shared" si="82"/>
        <v>1</v>
      </c>
      <c r="AM347" s="4">
        <f t="shared" si="87"/>
        <v>44</v>
      </c>
      <c r="AN347" s="4">
        <f t="shared" si="83"/>
        <v>647270.44294201594</v>
      </c>
      <c r="AO347" s="4">
        <f t="shared" si="84"/>
        <v>14711</v>
      </c>
      <c r="AP347" s="4">
        <f t="shared" si="74"/>
        <v>0</v>
      </c>
      <c r="AQ347" s="4">
        <v>14711</v>
      </c>
      <c r="AS347" s="74"/>
      <c r="AT347" s="74"/>
      <c r="AX347" s="5">
        <f t="shared" si="85"/>
        <v>0</v>
      </c>
      <c r="AZ347" s="5">
        <f t="shared" si="86"/>
        <v>0</v>
      </c>
      <c r="BB347" s="5"/>
    </row>
    <row r="348" spans="1:54" s="4" customFormat="1">
      <c r="A348" s="326" t="str">
        <f t="shared" si="75"/>
        <v>446</v>
      </c>
      <c r="B348" s="2">
        <v>446099182</v>
      </c>
      <c r="C348" s="9" t="s">
        <v>1286</v>
      </c>
      <c r="D348" s="14">
        <f>'fnd enro'!D348</f>
        <v>0</v>
      </c>
      <c r="E348" s="14">
        <f>'fnd enro'!E348</f>
        <v>0</v>
      </c>
      <c r="F348" s="14">
        <f>'fnd enro'!F348</f>
        <v>0</v>
      </c>
      <c r="G348" s="14">
        <f>'fnd enro'!G348</f>
        <v>1</v>
      </c>
      <c r="H348" s="14">
        <f>'fnd enro'!H348</f>
        <v>0</v>
      </c>
      <c r="I348" s="14">
        <f>'fnd enro'!I348</f>
        <v>2</v>
      </c>
      <c r="J348" s="14">
        <f>'fnd enro'!J348</f>
        <v>0</v>
      </c>
      <c r="K348" s="15">
        <f>'fnd enro'!K348</f>
        <v>0.1179</v>
      </c>
      <c r="L348" s="14">
        <f>'fnd enro'!L348</f>
        <v>0</v>
      </c>
      <c r="M348" s="14">
        <f>'fnd enro'!M348</f>
        <v>0</v>
      </c>
      <c r="N348" s="14">
        <f>'fnd enro'!N348</f>
        <v>0</v>
      </c>
      <c r="O348" s="14">
        <f>'fnd enro'!O348</f>
        <v>0</v>
      </c>
      <c r="P348" s="14">
        <f>'fnd enro'!P348</f>
        <v>1</v>
      </c>
      <c r="Q348" s="14">
        <f>'fnd enro'!R348</f>
        <v>3</v>
      </c>
      <c r="R348" s="15">
        <f t="shared" si="76"/>
        <v>1.0640000000000001</v>
      </c>
      <c r="S348" s="14">
        <f>VALUE('fnd enro'!Q348)</f>
        <v>8</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1910.6638902959999</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3013.54592</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19635.714724528003</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3425.8935637920004</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749.4183473280001</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2338.4805799999999</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1531.5748000000001</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2341.9597600000002</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3839.5355646480002</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5849.8659900000002</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77"/>
        <v>44636.653140592003</v>
      </c>
      <c r="AH348" s="326">
        <f t="shared" si="78"/>
        <v>446099182</v>
      </c>
      <c r="AI348" s="4" t="str">
        <f t="shared" si="79"/>
        <v>446</v>
      </c>
      <c r="AJ348" s="2" t="str">
        <f t="shared" si="80"/>
        <v>099</v>
      </c>
      <c r="AK348" s="2" t="str">
        <f t="shared" si="81"/>
        <v>182</v>
      </c>
      <c r="AL348" s="4">
        <f t="shared" si="82"/>
        <v>1</v>
      </c>
      <c r="AM348" s="4">
        <f t="shared" si="87"/>
        <v>3</v>
      </c>
      <c r="AN348" s="4">
        <f t="shared" si="83"/>
        <v>44636.653140592003</v>
      </c>
      <c r="AO348" s="4">
        <f t="shared" si="84"/>
        <v>14879</v>
      </c>
      <c r="AP348" s="4">
        <f t="shared" si="74"/>
        <v>0</v>
      </c>
      <c r="AQ348" s="4">
        <v>14879</v>
      </c>
      <c r="AS348" s="74"/>
      <c r="AT348" s="74"/>
      <c r="AX348" s="5">
        <f t="shared" si="85"/>
        <v>0</v>
      </c>
      <c r="AZ348" s="5">
        <f t="shared" si="86"/>
        <v>0</v>
      </c>
      <c r="BB348" s="5"/>
    </row>
    <row r="349" spans="1:54" s="4" customFormat="1">
      <c r="A349" s="326" t="str">
        <f t="shared" si="75"/>
        <v>446</v>
      </c>
      <c r="B349" s="2">
        <v>446099208</v>
      </c>
      <c r="C349" s="9" t="s">
        <v>1286</v>
      </c>
      <c r="D349" s="14">
        <f>'fnd enro'!D349</f>
        <v>0</v>
      </c>
      <c r="E349" s="14">
        <f>'fnd enro'!E349</f>
        <v>0</v>
      </c>
      <c r="F349" s="14">
        <f>'fnd enro'!F349</f>
        <v>1</v>
      </c>
      <c r="G349" s="14">
        <f>'fnd enro'!G349</f>
        <v>2</v>
      </c>
      <c r="H349" s="14">
        <f>'fnd enro'!H349</f>
        <v>1</v>
      </c>
      <c r="I349" s="14">
        <f>'fnd enro'!I349</f>
        <v>0</v>
      </c>
      <c r="J349" s="14">
        <f>'fnd enro'!J349</f>
        <v>0</v>
      </c>
      <c r="K349" s="15">
        <f>'fnd enro'!K349</f>
        <v>0.15720000000000001</v>
      </c>
      <c r="L349" s="14">
        <f>'fnd enro'!L349</f>
        <v>0</v>
      </c>
      <c r="M349" s="14">
        <f>'fnd enro'!M349</f>
        <v>1</v>
      </c>
      <c r="N349" s="14">
        <f>'fnd enro'!N349</f>
        <v>0</v>
      </c>
      <c r="O349" s="14">
        <f>'fnd enro'!O349</f>
        <v>0</v>
      </c>
      <c r="P349" s="14">
        <f>'fnd enro'!P349</f>
        <v>2</v>
      </c>
      <c r="Q349" s="14">
        <f>'fnd enro'!R349</f>
        <v>4</v>
      </c>
      <c r="R349" s="15">
        <f t="shared" si="76"/>
        <v>1.0640000000000001</v>
      </c>
      <c r="S349" s="14">
        <f>VALUE('fnd enro'!Q349)</f>
        <v>2</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2669.8373737280003</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4244.3172800000002</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24243.423152704003</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5574.1467250559999</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1059.340463104</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2397.7274400000001</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1964.2610400000001</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1977.1673600000001</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5416.4921128640008</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8487.0513200000005</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77"/>
        <v>58033.764267456005</v>
      </c>
      <c r="AH349" s="326">
        <f t="shared" si="78"/>
        <v>446099208</v>
      </c>
      <c r="AI349" s="4" t="str">
        <f t="shared" si="79"/>
        <v>446</v>
      </c>
      <c r="AJ349" s="2" t="str">
        <f t="shared" si="80"/>
        <v>099</v>
      </c>
      <c r="AK349" s="2" t="str">
        <f t="shared" si="81"/>
        <v>208</v>
      </c>
      <c r="AL349" s="4">
        <f t="shared" si="82"/>
        <v>1</v>
      </c>
      <c r="AM349" s="4">
        <f t="shared" si="87"/>
        <v>4</v>
      </c>
      <c r="AN349" s="4">
        <f t="shared" si="83"/>
        <v>58033.764267456005</v>
      </c>
      <c r="AO349" s="4">
        <f t="shared" si="84"/>
        <v>14508</v>
      </c>
      <c r="AP349" s="4">
        <f t="shared" si="74"/>
        <v>0</v>
      </c>
      <c r="AQ349" s="4">
        <v>14508</v>
      </c>
      <c r="AS349" s="74"/>
      <c r="AT349" s="74"/>
      <c r="AX349" s="5">
        <f t="shared" si="85"/>
        <v>0</v>
      </c>
      <c r="AZ349" s="5">
        <f t="shared" si="86"/>
        <v>0</v>
      </c>
      <c r="BB349" s="5"/>
    </row>
    <row r="350" spans="1:54" s="4" customFormat="1">
      <c r="A350" s="326" t="str">
        <f t="shared" si="75"/>
        <v>446</v>
      </c>
      <c r="B350" s="2">
        <v>446099212</v>
      </c>
      <c r="C350" s="9" t="s">
        <v>1286</v>
      </c>
      <c r="D350" s="14">
        <f>'fnd enro'!D350</f>
        <v>0</v>
      </c>
      <c r="E350" s="14">
        <f>'fnd enro'!E350</f>
        <v>0</v>
      </c>
      <c r="F350" s="14">
        <f>'fnd enro'!F350</f>
        <v>8</v>
      </c>
      <c r="G350" s="14">
        <f>'fnd enro'!G350</f>
        <v>48</v>
      </c>
      <c r="H350" s="14">
        <f>'fnd enro'!H350</f>
        <v>12</v>
      </c>
      <c r="I350" s="14">
        <f>'fnd enro'!I350</f>
        <v>16</v>
      </c>
      <c r="J350" s="14">
        <f>'fnd enro'!J350</f>
        <v>0</v>
      </c>
      <c r="K350" s="15">
        <f>'fnd enro'!K350</f>
        <v>3.3012000000000001</v>
      </c>
      <c r="L350" s="14">
        <f>'fnd enro'!L350</f>
        <v>0</v>
      </c>
      <c r="M350" s="14">
        <f>'fnd enro'!M350</f>
        <v>2</v>
      </c>
      <c r="N350" s="14">
        <f>'fnd enro'!N350</f>
        <v>1</v>
      </c>
      <c r="O350" s="14">
        <f>'fnd enro'!O350</f>
        <v>0</v>
      </c>
      <c r="P350" s="14">
        <f>'fnd enro'!P350</f>
        <v>30</v>
      </c>
      <c r="Q350" s="14">
        <f>'fnd enro'!R350</f>
        <v>84</v>
      </c>
      <c r="R350" s="15">
        <f t="shared" si="76"/>
        <v>1.0640000000000001</v>
      </c>
      <c r="S350" s="14">
        <f>VALUE('fnd enro'!Q350)</f>
        <v>5</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53439.707168287998</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83019.01496</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482570.36364678404</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109402.67586617601</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20058.448685183997</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52860.516240000004</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39659.950960000002</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43420.627039999999</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107454.48741014401</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166338.78771999999</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77"/>
        <v>1158224.5796965761</v>
      </c>
      <c r="AH350" s="326">
        <f t="shared" si="78"/>
        <v>446099212</v>
      </c>
      <c r="AI350" s="4" t="str">
        <f t="shared" si="79"/>
        <v>446</v>
      </c>
      <c r="AJ350" s="2" t="str">
        <f t="shared" si="80"/>
        <v>099</v>
      </c>
      <c r="AK350" s="2" t="str">
        <f t="shared" si="81"/>
        <v>212</v>
      </c>
      <c r="AL350" s="4">
        <f t="shared" si="82"/>
        <v>1</v>
      </c>
      <c r="AM350" s="4">
        <f t="shared" si="87"/>
        <v>84</v>
      </c>
      <c r="AN350" s="4">
        <f t="shared" si="83"/>
        <v>1158224.5796965761</v>
      </c>
      <c r="AO350" s="4">
        <f t="shared" si="84"/>
        <v>13788</v>
      </c>
      <c r="AP350" s="4">
        <f t="shared" si="74"/>
        <v>0</v>
      </c>
      <c r="AQ350" s="4">
        <v>13788</v>
      </c>
      <c r="AS350" s="74"/>
      <c r="AT350" s="74"/>
      <c r="AX350" s="5">
        <f t="shared" si="85"/>
        <v>0</v>
      </c>
      <c r="AZ350" s="5">
        <f t="shared" si="86"/>
        <v>0</v>
      </c>
      <c r="BB350" s="5"/>
    </row>
    <row r="351" spans="1:54" s="4" customFormat="1">
      <c r="A351" s="326" t="str">
        <f t="shared" si="75"/>
        <v>446</v>
      </c>
      <c r="B351" s="2">
        <v>446099218</v>
      </c>
      <c r="C351" s="9" t="s">
        <v>1286</v>
      </c>
      <c r="D351" s="14">
        <f>'fnd enro'!D351</f>
        <v>0</v>
      </c>
      <c r="E351" s="14">
        <f>'fnd enro'!E351</f>
        <v>0</v>
      </c>
      <c r="F351" s="14">
        <f>'fnd enro'!F351</f>
        <v>6</v>
      </c>
      <c r="G351" s="14">
        <f>'fnd enro'!G351</f>
        <v>21</v>
      </c>
      <c r="H351" s="14">
        <f>'fnd enro'!H351</f>
        <v>10</v>
      </c>
      <c r="I351" s="14">
        <f>'fnd enro'!I351</f>
        <v>13</v>
      </c>
      <c r="J351" s="14">
        <f>'fnd enro'!J351</f>
        <v>0</v>
      </c>
      <c r="K351" s="15">
        <f>'fnd enro'!K351</f>
        <v>1.9650000000000001</v>
      </c>
      <c r="L351" s="14">
        <f>'fnd enro'!L351</f>
        <v>0</v>
      </c>
      <c r="M351" s="14">
        <f>'fnd enro'!M351</f>
        <v>1</v>
      </c>
      <c r="N351" s="14">
        <f>'fnd enro'!N351</f>
        <v>1</v>
      </c>
      <c r="O351" s="14">
        <f>'fnd enro'!O351</f>
        <v>0</v>
      </c>
      <c r="P351" s="14">
        <f>'fnd enro'!P351</f>
        <v>14</v>
      </c>
      <c r="Q351" s="14">
        <f>'fnd enro'!R351</f>
        <v>50</v>
      </c>
      <c r="R351" s="15">
        <f t="shared" si="76"/>
        <v>1.0640000000000001</v>
      </c>
      <c r="S351" s="14">
        <f>VALUE('fnd enro'!Q351)</f>
        <v>5</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31567.385771600006</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48184.718959999998</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277772.98092880001</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62946.374383200004</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11412.282268800003</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32532.153000000002</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23481.15</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25112.081120000003</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64505.341490800005</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97097.3465</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77"/>
        <v>674611.81442319998</v>
      </c>
      <c r="AH351" s="326">
        <f t="shared" si="78"/>
        <v>446099218</v>
      </c>
      <c r="AI351" s="4" t="str">
        <f t="shared" si="79"/>
        <v>446</v>
      </c>
      <c r="AJ351" s="2" t="str">
        <f t="shared" si="80"/>
        <v>099</v>
      </c>
      <c r="AK351" s="2" t="str">
        <f t="shared" si="81"/>
        <v>218</v>
      </c>
      <c r="AL351" s="4">
        <f t="shared" si="82"/>
        <v>1</v>
      </c>
      <c r="AM351" s="4">
        <f t="shared" si="87"/>
        <v>50</v>
      </c>
      <c r="AN351" s="4">
        <f t="shared" si="83"/>
        <v>674611.81442319998</v>
      </c>
      <c r="AO351" s="4">
        <f t="shared" si="84"/>
        <v>13492</v>
      </c>
      <c r="AP351" s="4">
        <f t="shared" si="74"/>
        <v>0</v>
      </c>
      <c r="AQ351" s="4">
        <v>13492</v>
      </c>
      <c r="AS351" s="74"/>
      <c r="AT351" s="74"/>
      <c r="AX351" s="5">
        <f t="shared" si="85"/>
        <v>0</v>
      </c>
      <c r="AZ351" s="5">
        <f t="shared" si="86"/>
        <v>0</v>
      </c>
      <c r="BB351" s="5"/>
    </row>
    <row r="352" spans="1:54" s="4" customFormat="1">
      <c r="A352" s="326" t="str">
        <f t="shared" si="75"/>
        <v>446</v>
      </c>
      <c r="B352" s="2">
        <v>446099220</v>
      </c>
      <c r="C352" s="9" t="s">
        <v>1286</v>
      </c>
      <c r="D352" s="14">
        <f>'fnd enro'!D352</f>
        <v>0</v>
      </c>
      <c r="E352" s="14">
        <f>'fnd enro'!E352</f>
        <v>0</v>
      </c>
      <c r="F352" s="14">
        <f>'fnd enro'!F352</f>
        <v>5</v>
      </c>
      <c r="G352" s="14">
        <f>'fnd enro'!G352</f>
        <v>17</v>
      </c>
      <c r="H352" s="14">
        <f>'fnd enro'!H352</f>
        <v>4</v>
      </c>
      <c r="I352" s="14">
        <f>'fnd enro'!I352</f>
        <v>5</v>
      </c>
      <c r="J352" s="14">
        <f>'fnd enro'!J352</f>
        <v>0</v>
      </c>
      <c r="K352" s="15">
        <f>'fnd enro'!K352</f>
        <v>1.2182999999999999</v>
      </c>
      <c r="L352" s="14">
        <f>'fnd enro'!L352</f>
        <v>0</v>
      </c>
      <c r="M352" s="14">
        <f>'fnd enro'!M352</f>
        <v>0</v>
      </c>
      <c r="N352" s="14">
        <f>'fnd enro'!N352</f>
        <v>0</v>
      </c>
      <c r="O352" s="14">
        <f>'fnd enro'!O352</f>
        <v>0</v>
      </c>
      <c r="P352" s="14">
        <f>'fnd enro'!P352</f>
        <v>19</v>
      </c>
      <c r="Q352" s="14">
        <f>'fnd enro'!R352</f>
        <v>31</v>
      </c>
      <c r="R352" s="15">
        <f t="shared" si="76"/>
        <v>1.0640000000000001</v>
      </c>
      <c r="S352" s="14">
        <f>VALUE('fnd enro'!Q352)</f>
        <v>8</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20524.758226392001</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34841.23328</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218921.29207345602</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40630.236719184002</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9424.0987890559991</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19362.082659999996</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16206.635200000001</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24511.548879999998</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39164.438274696004</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68012.005229999995</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77"/>
        <v>491598.32933278405</v>
      </c>
      <c r="AH352" s="326">
        <f t="shared" si="78"/>
        <v>446099220</v>
      </c>
      <c r="AI352" s="4" t="str">
        <f t="shared" si="79"/>
        <v>446</v>
      </c>
      <c r="AJ352" s="2" t="str">
        <f t="shared" si="80"/>
        <v>099</v>
      </c>
      <c r="AK352" s="2" t="str">
        <f t="shared" si="81"/>
        <v>220</v>
      </c>
      <c r="AL352" s="4">
        <f t="shared" si="82"/>
        <v>1</v>
      </c>
      <c r="AM352" s="4">
        <f t="shared" si="87"/>
        <v>31</v>
      </c>
      <c r="AN352" s="4">
        <f t="shared" si="83"/>
        <v>491598.32933278405</v>
      </c>
      <c r="AO352" s="4">
        <f t="shared" si="84"/>
        <v>15858</v>
      </c>
      <c r="AP352" s="4">
        <f t="shared" si="74"/>
        <v>0</v>
      </c>
      <c r="AQ352" s="4">
        <v>15858</v>
      </c>
      <c r="AS352" s="74"/>
      <c r="AT352" s="74"/>
      <c r="AX352" s="5">
        <f t="shared" si="85"/>
        <v>0</v>
      </c>
      <c r="AZ352" s="5">
        <f t="shared" si="86"/>
        <v>0</v>
      </c>
      <c r="BB352" s="5"/>
    </row>
    <row r="353" spans="1:54" s="4" customFormat="1">
      <c r="A353" s="326" t="str">
        <f t="shared" si="75"/>
        <v>446</v>
      </c>
      <c r="B353" s="2">
        <v>446099238</v>
      </c>
      <c r="C353" s="9" t="s">
        <v>1286</v>
      </c>
      <c r="D353" s="14">
        <f>'fnd enro'!D353</f>
        <v>0</v>
      </c>
      <c r="E353" s="14">
        <f>'fnd enro'!E353</f>
        <v>0</v>
      </c>
      <c r="F353" s="14">
        <f>'fnd enro'!F353</f>
        <v>1</v>
      </c>
      <c r="G353" s="14">
        <f>'fnd enro'!G353</f>
        <v>10</v>
      </c>
      <c r="H353" s="14">
        <f>'fnd enro'!H353</f>
        <v>3</v>
      </c>
      <c r="I353" s="14">
        <f>'fnd enro'!I353</f>
        <v>0</v>
      </c>
      <c r="J353" s="14">
        <f>'fnd enro'!J353</f>
        <v>0</v>
      </c>
      <c r="K353" s="15">
        <f>'fnd enro'!K353</f>
        <v>0.55020000000000002</v>
      </c>
      <c r="L353" s="14">
        <f>'fnd enro'!L353</f>
        <v>0</v>
      </c>
      <c r="M353" s="14">
        <f>'fnd enro'!M353</f>
        <v>0</v>
      </c>
      <c r="N353" s="14">
        <f>'fnd enro'!N353</f>
        <v>0</v>
      </c>
      <c r="O353" s="14">
        <f>'fnd enro'!O353</f>
        <v>0</v>
      </c>
      <c r="P353" s="14">
        <f>'fnd enro'!P353</f>
        <v>3</v>
      </c>
      <c r="Q353" s="14">
        <f>'fnd enro'!R353</f>
        <v>14</v>
      </c>
      <c r="R353" s="15">
        <f t="shared" si="76"/>
        <v>1.0640000000000001</v>
      </c>
      <c r="S353" s="14">
        <f>VALUE('fnd enro'!Q353)</f>
        <v>6</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8727.9545280479997</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13170.415440000001</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70642.814314463991</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18927.590657696004</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3039.2442608640004</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7840.5660399999988</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6169.0081600000012</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4931.8527999999997</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17670.527115024001</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27012.854620000002</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77"/>
        <v>178132.827936096</v>
      </c>
      <c r="AH353" s="326">
        <f t="shared" si="78"/>
        <v>446099238</v>
      </c>
      <c r="AI353" s="4" t="str">
        <f t="shared" si="79"/>
        <v>446</v>
      </c>
      <c r="AJ353" s="2" t="str">
        <f t="shared" si="80"/>
        <v>099</v>
      </c>
      <c r="AK353" s="2" t="str">
        <f t="shared" si="81"/>
        <v>238</v>
      </c>
      <c r="AL353" s="4">
        <f t="shared" si="82"/>
        <v>1</v>
      </c>
      <c r="AM353" s="4">
        <f t="shared" si="87"/>
        <v>14</v>
      </c>
      <c r="AN353" s="4">
        <f t="shared" si="83"/>
        <v>178132.827936096</v>
      </c>
      <c r="AO353" s="4">
        <f t="shared" si="84"/>
        <v>12724</v>
      </c>
      <c r="AP353" s="4">
        <f t="shared" si="74"/>
        <v>0</v>
      </c>
      <c r="AQ353" s="4">
        <v>12724</v>
      </c>
      <c r="AS353" s="74"/>
      <c r="AT353" s="74"/>
      <c r="AX353" s="5">
        <f t="shared" si="85"/>
        <v>0</v>
      </c>
      <c r="AZ353" s="5">
        <f t="shared" si="86"/>
        <v>0</v>
      </c>
      <c r="BB353" s="5"/>
    </row>
    <row r="354" spans="1:54" s="4" customFormat="1">
      <c r="A354" s="326" t="str">
        <f t="shared" si="75"/>
        <v>446</v>
      </c>
      <c r="B354" s="2">
        <v>446099244</v>
      </c>
      <c r="C354" s="9" t="s">
        <v>1286</v>
      </c>
      <c r="D354" s="14">
        <f>'fnd enro'!D354</f>
        <v>0</v>
      </c>
      <c r="E354" s="14">
        <f>'fnd enro'!E354</f>
        <v>0</v>
      </c>
      <c r="F354" s="14">
        <f>'fnd enro'!F354</f>
        <v>0</v>
      </c>
      <c r="G354" s="14">
        <f>'fnd enro'!G354</f>
        <v>2</v>
      </c>
      <c r="H354" s="14">
        <f>'fnd enro'!H354</f>
        <v>4</v>
      </c>
      <c r="I354" s="14">
        <f>'fnd enro'!I354</f>
        <v>11</v>
      </c>
      <c r="J354" s="14">
        <f>'fnd enro'!J354</f>
        <v>0</v>
      </c>
      <c r="K354" s="15">
        <f>'fnd enro'!K354</f>
        <v>0.66810000000000003</v>
      </c>
      <c r="L354" s="14">
        <f>'fnd enro'!L354</f>
        <v>0</v>
      </c>
      <c r="M354" s="14">
        <f>'fnd enro'!M354</f>
        <v>0</v>
      </c>
      <c r="N354" s="14">
        <f>'fnd enro'!N354</f>
        <v>0</v>
      </c>
      <c r="O354" s="14">
        <f>'fnd enro'!O354</f>
        <v>0</v>
      </c>
      <c r="P354" s="14">
        <f>'fnd enro'!P354</f>
        <v>5</v>
      </c>
      <c r="Q354" s="14">
        <f>'fnd enro'!R354</f>
        <v>17</v>
      </c>
      <c r="R354" s="15">
        <f t="shared" si="76"/>
        <v>1.0640000000000001</v>
      </c>
      <c r="S354" s="14">
        <f>VALUE('fnd enro'!Q354)</f>
        <v>10</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10830.627858344</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17093.7984</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109150.14375899201</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18412.651661488002</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4304.6174881920006</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13144.956619999997</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8786.9163200000003</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13582.736720000001</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22108.020039672003</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33640.110610000003</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77"/>
        <v>251054.579476688</v>
      </c>
      <c r="AH354" s="326">
        <f t="shared" si="78"/>
        <v>446099244</v>
      </c>
      <c r="AI354" s="4" t="str">
        <f t="shared" si="79"/>
        <v>446</v>
      </c>
      <c r="AJ354" s="2" t="str">
        <f t="shared" si="80"/>
        <v>099</v>
      </c>
      <c r="AK354" s="2" t="str">
        <f t="shared" si="81"/>
        <v>244</v>
      </c>
      <c r="AL354" s="4">
        <f t="shared" si="82"/>
        <v>1</v>
      </c>
      <c r="AM354" s="4">
        <f t="shared" si="87"/>
        <v>17</v>
      </c>
      <c r="AN354" s="4">
        <f t="shared" si="83"/>
        <v>251054.579476688</v>
      </c>
      <c r="AO354" s="4">
        <f t="shared" si="84"/>
        <v>14768</v>
      </c>
      <c r="AP354" s="4">
        <f t="shared" si="74"/>
        <v>0</v>
      </c>
      <c r="AQ354" s="4">
        <v>14768</v>
      </c>
      <c r="AS354" s="74"/>
      <c r="AT354" s="74"/>
      <c r="AX354" s="5">
        <f t="shared" si="85"/>
        <v>0</v>
      </c>
      <c r="AZ354" s="5">
        <f t="shared" si="86"/>
        <v>0</v>
      </c>
      <c r="BB354" s="5"/>
    </row>
    <row r="355" spans="1:54" s="4" customFormat="1">
      <c r="A355" s="326" t="str">
        <f t="shared" si="75"/>
        <v>446</v>
      </c>
      <c r="B355" s="2">
        <v>446099265</v>
      </c>
      <c r="C355" s="9" t="s">
        <v>1286</v>
      </c>
      <c r="D355" s="14">
        <f>'fnd enro'!D355</f>
        <v>0</v>
      </c>
      <c r="E355" s="14">
        <f>'fnd enro'!E355</f>
        <v>0</v>
      </c>
      <c r="F355" s="14">
        <f>'fnd enro'!F355</f>
        <v>1</v>
      </c>
      <c r="G355" s="14">
        <f>'fnd enro'!G355</f>
        <v>0</v>
      </c>
      <c r="H355" s="14">
        <f>'fnd enro'!H355</f>
        <v>0</v>
      </c>
      <c r="I355" s="14">
        <f>'fnd enro'!I355</f>
        <v>0</v>
      </c>
      <c r="J355" s="14">
        <f>'fnd enro'!J355</f>
        <v>0</v>
      </c>
      <c r="K355" s="15">
        <f>'fnd enro'!K355</f>
        <v>3.9300000000000002E-2</v>
      </c>
      <c r="L355" s="14">
        <f>'fnd enro'!L355</f>
        <v>0</v>
      </c>
      <c r="M355" s="14">
        <f>'fnd enro'!M355</f>
        <v>0</v>
      </c>
      <c r="N355" s="14">
        <f>'fnd enro'!N355</f>
        <v>0</v>
      </c>
      <c r="O355" s="14">
        <f>'fnd enro'!O355</f>
        <v>0</v>
      </c>
      <c r="P355" s="14">
        <f>'fnd enro'!P355</f>
        <v>0</v>
      </c>
      <c r="Q355" s="14">
        <f>'fnd enro'!R355</f>
        <v>1</v>
      </c>
      <c r="R355" s="15">
        <f t="shared" si="76"/>
        <v>1.0640000000000001</v>
      </c>
      <c r="S355" s="14">
        <f>VALUE('fnd enro'!Q355)</f>
        <v>4</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606.84060343199997</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862.15919999999994</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4380.4805881760003</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1412.837641264</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177.039155776</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554.67686000000003</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402.77720000000005</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114.44384000000001</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1242.3923882160002</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1782.8353299999999</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77"/>
        <v>11536.482806864</v>
      </c>
      <c r="AH355" s="326">
        <f t="shared" si="78"/>
        <v>446099265</v>
      </c>
      <c r="AI355" s="4" t="str">
        <f t="shared" si="79"/>
        <v>446</v>
      </c>
      <c r="AJ355" s="2" t="str">
        <f t="shared" si="80"/>
        <v>099</v>
      </c>
      <c r="AK355" s="2" t="str">
        <f t="shared" si="81"/>
        <v>265</v>
      </c>
      <c r="AL355" s="4">
        <f t="shared" si="82"/>
        <v>1</v>
      </c>
      <c r="AM355" s="4">
        <f t="shared" si="87"/>
        <v>1</v>
      </c>
      <c r="AN355" s="4">
        <f t="shared" si="83"/>
        <v>11536.482806864</v>
      </c>
      <c r="AO355" s="4">
        <f t="shared" si="84"/>
        <v>11536</v>
      </c>
      <c r="AP355" s="4">
        <f t="shared" si="74"/>
        <v>0</v>
      </c>
      <c r="AQ355" s="4">
        <v>11536</v>
      </c>
      <c r="AS355" s="74"/>
      <c r="AT355" s="74"/>
      <c r="AX355" s="5">
        <f t="shared" si="85"/>
        <v>0</v>
      </c>
      <c r="AZ355" s="5">
        <f t="shared" si="86"/>
        <v>0</v>
      </c>
      <c r="BB355" s="5"/>
    </row>
    <row r="356" spans="1:54" s="4" customFormat="1">
      <c r="A356" s="326" t="str">
        <f t="shared" si="75"/>
        <v>446</v>
      </c>
      <c r="B356" s="2">
        <v>446099266</v>
      </c>
      <c r="C356" s="9" t="s">
        <v>1286</v>
      </c>
      <c r="D356" s="14">
        <f>'fnd enro'!D356</f>
        <v>0</v>
      </c>
      <c r="E356" s="14">
        <f>'fnd enro'!E356</f>
        <v>0</v>
      </c>
      <c r="F356" s="14">
        <f>'fnd enro'!F356</f>
        <v>0</v>
      </c>
      <c r="G356" s="14">
        <f>'fnd enro'!G356</f>
        <v>7</v>
      </c>
      <c r="H356" s="14">
        <f>'fnd enro'!H356</f>
        <v>1</v>
      </c>
      <c r="I356" s="14">
        <f>'fnd enro'!I356</f>
        <v>0</v>
      </c>
      <c r="J356" s="14">
        <f>'fnd enro'!J356</f>
        <v>0</v>
      </c>
      <c r="K356" s="15">
        <f>'fnd enro'!K356</f>
        <v>0.31440000000000001</v>
      </c>
      <c r="L356" s="14">
        <f>'fnd enro'!L356</f>
        <v>0</v>
      </c>
      <c r="M356" s="14">
        <f>'fnd enro'!M356</f>
        <v>1</v>
      </c>
      <c r="N356" s="14">
        <f>'fnd enro'!N356</f>
        <v>0</v>
      </c>
      <c r="O356" s="14">
        <f>'fnd enro'!O356</f>
        <v>0</v>
      </c>
      <c r="P356" s="14">
        <f>'fnd enro'!P356</f>
        <v>7</v>
      </c>
      <c r="Q356" s="14">
        <f>'fnd enro'!R356</f>
        <v>8</v>
      </c>
      <c r="R356" s="15">
        <f t="shared" si="76"/>
        <v>1.0640000000000001</v>
      </c>
      <c r="S356" s="14">
        <f>VALUE('fnd enro'!Q356)</f>
        <v>3</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5426.433307456</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9253.0866399999995</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56994.494545408001</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11225.497290111998</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2506.4770062080001</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4722.90488</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4192.0536000000002</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5925.4372800000001</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10386.061665728002</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18065.88264</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77"/>
        <v>128698.32885491199</v>
      </c>
      <c r="AH356" s="326">
        <f t="shared" si="78"/>
        <v>446099266</v>
      </c>
      <c r="AI356" s="4" t="str">
        <f t="shared" si="79"/>
        <v>446</v>
      </c>
      <c r="AJ356" s="2" t="str">
        <f t="shared" si="80"/>
        <v>099</v>
      </c>
      <c r="AK356" s="2" t="str">
        <f t="shared" si="81"/>
        <v>266</v>
      </c>
      <c r="AL356" s="4">
        <f t="shared" si="82"/>
        <v>1</v>
      </c>
      <c r="AM356" s="4">
        <f t="shared" si="87"/>
        <v>8</v>
      </c>
      <c r="AN356" s="4">
        <f t="shared" si="83"/>
        <v>128698.32885491199</v>
      </c>
      <c r="AO356" s="4">
        <f t="shared" si="84"/>
        <v>16087</v>
      </c>
      <c r="AP356" s="4">
        <f t="shared" si="74"/>
        <v>0</v>
      </c>
      <c r="AQ356" s="4">
        <v>16087</v>
      </c>
      <c r="AS356" s="74"/>
      <c r="AT356" s="74"/>
      <c r="AX356" s="5">
        <f t="shared" si="85"/>
        <v>0</v>
      </c>
      <c r="AZ356" s="5">
        <f t="shared" si="86"/>
        <v>0</v>
      </c>
      <c r="BB356" s="5"/>
    </row>
    <row r="357" spans="1:54" s="4" customFormat="1">
      <c r="A357" s="326" t="str">
        <f t="shared" si="75"/>
        <v>446</v>
      </c>
      <c r="B357" s="2">
        <v>446099285</v>
      </c>
      <c r="C357" s="9" t="s">
        <v>1286</v>
      </c>
      <c r="D357" s="14">
        <f>'fnd enro'!D357</f>
        <v>0</v>
      </c>
      <c r="E357" s="14">
        <f>'fnd enro'!E357</f>
        <v>0</v>
      </c>
      <c r="F357" s="14">
        <f>'fnd enro'!F357</f>
        <v>6</v>
      </c>
      <c r="G357" s="14">
        <f>'fnd enro'!G357</f>
        <v>32</v>
      </c>
      <c r="H357" s="14">
        <f>'fnd enro'!H357</f>
        <v>18</v>
      </c>
      <c r="I357" s="14">
        <f>'fnd enro'!I357</f>
        <v>29</v>
      </c>
      <c r="J357" s="14">
        <f>'fnd enro'!J357</f>
        <v>0</v>
      </c>
      <c r="K357" s="15">
        <f>'fnd enro'!K357</f>
        <v>3.3405</v>
      </c>
      <c r="L357" s="14">
        <f>'fnd enro'!L357</f>
        <v>0</v>
      </c>
      <c r="M357" s="14">
        <f>'fnd enro'!M357</f>
        <v>6</v>
      </c>
      <c r="N357" s="14">
        <f>'fnd enro'!N357</f>
        <v>3</v>
      </c>
      <c r="O357" s="14">
        <f>'fnd enro'!O357</f>
        <v>1</v>
      </c>
      <c r="P357" s="14">
        <f>'fnd enro'!P357</f>
        <v>27</v>
      </c>
      <c r="Q357" s="14">
        <f>'fnd enro'!R357</f>
        <v>85</v>
      </c>
      <c r="R357" s="15">
        <f t="shared" si="76"/>
        <v>1.0640000000000001</v>
      </c>
      <c r="S357" s="14">
        <f>VALUE('fnd enro'!Q357)</f>
        <v>9</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55408.595451720008</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87766.614879999994</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532995.47615495999</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105332.91302743999</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21975.478960960001</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58781.363100000002</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42842.853760000005</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55640.103120000007</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112559.00827835999</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173763.08305000002</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77"/>
        <v>1247065.48978344</v>
      </c>
      <c r="AH357" s="326">
        <f t="shared" si="78"/>
        <v>446099285</v>
      </c>
      <c r="AI357" s="4" t="str">
        <f t="shared" si="79"/>
        <v>446</v>
      </c>
      <c r="AJ357" s="2" t="str">
        <f t="shared" si="80"/>
        <v>099</v>
      </c>
      <c r="AK357" s="2" t="str">
        <f t="shared" si="81"/>
        <v>285</v>
      </c>
      <c r="AL357" s="4">
        <f t="shared" si="82"/>
        <v>1</v>
      </c>
      <c r="AM357" s="4">
        <f t="shared" si="87"/>
        <v>85</v>
      </c>
      <c r="AN357" s="4">
        <f t="shared" si="83"/>
        <v>1247065.48978344</v>
      </c>
      <c r="AO357" s="4">
        <f t="shared" si="84"/>
        <v>14671</v>
      </c>
      <c r="AP357" s="4">
        <f t="shared" si="74"/>
        <v>0</v>
      </c>
      <c r="AQ357" s="4">
        <v>14671</v>
      </c>
      <c r="AS357" s="74"/>
      <c r="AT357" s="74"/>
      <c r="AX357" s="5">
        <f t="shared" si="85"/>
        <v>0</v>
      </c>
      <c r="AZ357" s="5">
        <f t="shared" si="86"/>
        <v>0</v>
      </c>
      <c r="BB357" s="5"/>
    </row>
    <row r="358" spans="1:54" s="4" customFormat="1">
      <c r="A358" s="326" t="str">
        <f t="shared" si="75"/>
        <v>446</v>
      </c>
      <c r="B358" s="2">
        <v>446099293</v>
      </c>
      <c r="C358" s="9" t="s">
        <v>1286</v>
      </c>
      <c r="D358" s="14">
        <f>'fnd enro'!D358</f>
        <v>0</v>
      </c>
      <c r="E358" s="14">
        <f>'fnd enro'!E358</f>
        <v>0</v>
      </c>
      <c r="F358" s="14">
        <f>'fnd enro'!F358</f>
        <v>8</v>
      </c>
      <c r="G358" s="14">
        <f>'fnd enro'!G358</f>
        <v>17</v>
      </c>
      <c r="H358" s="14">
        <f>'fnd enro'!H358</f>
        <v>17</v>
      </c>
      <c r="I358" s="14">
        <f>'fnd enro'!I358</f>
        <v>8</v>
      </c>
      <c r="J358" s="14">
        <f>'fnd enro'!J358</f>
        <v>0</v>
      </c>
      <c r="K358" s="15">
        <f>'fnd enro'!K358</f>
        <v>1.9650000000000001</v>
      </c>
      <c r="L358" s="14">
        <f>'fnd enro'!L358</f>
        <v>0</v>
      </c>
      <c r="M358" s="14">
        <f>'fnd enro'!M358</f>
        <v>4</v>
      </c>
      <c r="N358" s="14">
        <f>'fnd enro'!N358</f>
        <v>3</v>
      </c>
      <c r="O358" s="14">
        <f>'fnd enro'!O358</f>
        <v>0</v>
      </c>
      <c r="P358" s="14">
        <f>'fnd enro'!P358</f>
        <v>36</v>
      </c>
      <c r="Q358" s="14">
        <f>'fnd enro'!R358</f>
        <v>50</v>
      </c>
      <c r="R358" s="15">
        <f t="shared" si="76"/>
        <v>1.0640000000000001</v>
      </c>
      <c r="S358" s="14">
        <f>VALUE('fnd enro'!Q358)</f>
        <v>10</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34895.482011600012</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62142.78168</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401966.17844880006</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64050.391423200002</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17875.092748800002</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32511.103000000003</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28870.012080000004</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50027.194560000011</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66689.329170800003</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120170.62649999998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77"/>
        <v>879198.19162320008</v>
      </c>
      <c r="AH358" s="326">
        <f t="shared" si="78"/>
        <v>446099293</v>
      </c>
      <c r="AI358" s="4" t="str">
        <f t="shared" si="79"/>
        <v>446</v>
      </c>
      <c r="AJ358" s="2" t="str">
        <f t="shared" si="80"/>
        <v>099</v>
      </c>
      <c r="AK358" s="2" t="str">
        <f t="shared" si="81"/>
        <v>293</v>
      </c>
      <c r="AL358" s="4">
        <f t="shared" si="82"/>
        <v>1</v>
      </c>
      <c r="AM358" s="4">
        <f t="shared" si="87"/>
        <v>50</v>
      </c>
      <c r="AN358" s="4">
        <f t="shared" si="83"/>
        <v>879198.19162320008</v>
      </c>
      <c r="AO358" s="4">
        <f t="shared" si="84"/>
        <v>17584</v>
      </c>
      <c r="AP358" s="4">
        <f t="shared" si="74"/>
        <v>0</v>
      </c>
      <c r="AQ358" s="4">
        <v>17584</v>
      </c>
      <c r="AS358" s="74"/>
      <c r="AT358" s="74"/>
      <c r="AX358" s="5">
        <f t="shared" si="85"/>
        <v>0</v>
      </c>
      <c r="AZ358" s="5">
        <f t="shared" si="86"/>
        <v>0</v>
      </c>
      <c r="BB358" s="5"/>
    </row>
    <row r="359" spans="1:54" s="4" customFormat="1">
      <c r="A359" s="326" t="str">
        <f t="shared" si="75"/>
        <v>446</v>
      </c>
      <c r="B359" s="2">
        <v>446099307</v>
      </c>
      <c r="C359" s="9" t="s">
        <v>1286</v>
      </c>
      <c r="D359" s="14">
        <f>'fnd enro'!D359</f>
        <v>0</v>
      </c>
      <c r="E359" s="14">
        <f>'fnd enro'!E359</f>
        <v>0</v>
      </c>
      <c r="F359" s="14">
        <f>'fnd enro'!F359</f>
        <v>0</v>
      </c>
      <c r="G359" s="14">
        <f>'fnd enro'!G359</f>
        <v>5</v>
      </c>
      <c r="H359" s="14">
        <f>'fnd enro'!H359</f>
        <v>1</v>
      </c>
      <c r="I359" s="14">
        <f>'fnd enro'!I359</f>
        <v>2</v>
      </c>
      <c r="J359" s="14">
        <f>'fnd enro'!J359</f>
        <v>0</v>
      </c>
      <c r="K359" s="15">
        <f>'fnd enro'!K359</f>
        <v>0.31440000000000001</v>
      </c>
      <c r="L359" s="14">
        <f>'fnd enro'!L359</f>
        <v>0</v>
      </c>
      <c r="M359" s="14">
        <f>'fnd enro'!M359</f>
        <v>2</v>
      </c>
      <c r="N359" s="14">
        <f>'fnd enro'!N359</f>
        <v>0</v>
      </c>
      <c r="O359" s="14">
        <f>'fnd enro'!O359</f>
        <v>0</v>
      </c>
      <c r="P359" s="14">
        <f>'fnd enro'!P359</f>
        <v>5</v>
      </c>
      <c r="Q359" s="14">
        <f>'fnd enro'!R359</f>
        <v>8</v>
      </c>
      <c r="R359" s="15">
        <f t="shared" si="76"/>
        <v>1.0640000000000001</v>
      </c>
      <c r="S359" s="14">
        <f>VALUE('fnd enro'!Q359)</f>
        <v>3</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5415.0591474559997</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8845.9364000000005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54774.139345408003</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10619.719530112001</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2290.761646208</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5465.1448800000007</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4192.4260000000004</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5643.6687999999995</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10852.998065728001</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17256.95264</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77"/>
        <v>125356.80645491202</v>
      </c>
      <c r="AH359" s="326">
        <f t="shared" si="78"/>
        <v>446099307</v>
      </c>
      <c r="AI359" s="4" t="str">
        <f t="shared" si="79"/>
        <v>446</v>
      </c>
      <c r="AJ359" s="2" t="str">
        <f t="shared" si="80"/>
        <v>099</v>
      </c>
      <c r="AK359" s="2" t="str">
        <f t="shared" si="81"/>
        <v>307</v>
      </c>
      <c r="AL359" s="4">
        <f t="shared" si="82"/>
        <v>1</v>
      </c>
      <c r="AM359" s="4">
        <f t="shared" si="87"/>
        <v>8</v>
      </c>
      <c r="AN359" s="4">
        <f t="shared" si="83"/>
        <v>125356.80645491202</v>
      </c>
      <c r="AO359" s="4">
        <f t="shared" si="84"/>
        <v>15670</v>
      </c>
      <c r="AP359" s="4">
        <f t="shared" si="74"/>
        <v>0</v>
      </c>
      <c r="AQ359" s="4">
        <v>15670</v>
      </c>
      <c r="AS359" s="74"/>
      <c r="AT359" s="74"/>
      <c r="AX359" s="5">
        <f t="shared" si="85"/>
        <v>0</v>
      </c>
      <c r="AZ359" s="5">
        <f t="shared" si="86"/>
        <v>0</v>
      </c>
      <c r="BB359" s="5"/>
    </row>
    <row r="360" spans="1:54" s="4" customFormat="1">
      <c r="A360" s="326" t="str">
        <f t="shared" si="75"/>
        <v>446</v>
      </c>
      <c r="B360" s="2">
        <v>446099323</v>
      </c>
      <c r="C360" s="9" t="s">
        <v>1286</v>
      </c>
      <c r="D360" s="14">
        <f>'fnd enro'!D360</f>
        <v>0</v>
      </c>
      <c r="E360" s="14">
        <f>'fnd enro'!E360</f>
        <v>0</v>
      </c>
      <c r="F360" s="14">
        <f>'fnd enro'!F360</f>
        <v>0</v>
      </c>
      <c r="G360" s="14">
        <f>'fnd enro'!G360</f>
        <v>2</v>
      </c>
      <c r="H360" s="14">
        <f>'fnd enro'!H360</f>
        <v>2</v>
      </c>
      <c r="I360" s="14">
        <f>'fnd enro'!I360</f>
        <v>2</v>
      </c>
      <c r="J360" s="14">
        <f>'fnd enro'!J360</f>
        <v>0</v>
      </c>
      <c r="K360" s="15">
        <f>'fnd enro'!K360</f>
        <v>0.23580000000000001</v>
      </c>
      <c r="L360" s="14">
        <f>'fnd enro'!L360</f>
        <v>0</v>
      </c>
      <c r="M360" s="14">
        <f>'fnd enro'!M360</f>
        <v>0</v>
      </c>
      <c r="N360" s="14">
        <f>'fnd enro'!N360</f>
        <v>0</v>
      </c>
      <c r="O360" s="14">
        <f>'fnd enro'!O360</f>
        <v>0</v>
      </c>
      <c r="P360" s="14">
        <f>'fnd enro'!P360</f>
        <v>0</v>
      </c>
      <c r="Q360" s="14">
        <f>'fnd enro'!R360</f>
        <v>6</v>
      </c>
      <c r="R360" s="15">
        <f t="shared" si="76"/>
        <v>1.0640000000000001</v>
      </c>
      <c r="S360" s="14">
        <f>VALUE('fnd enro'!Q360)</f>
        <v>6</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3641.0436205919996</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5172.9551999999994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27659.231369056</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7096.3156075840006</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1104.603414656</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3973.3611599999999</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2634.59168</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2197.1600000000003</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7751.4018492960004</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10746.47198</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77"/>
        <v>71977.135881184004</v>
      </c>
      <c r="AH360" s="326">
        <f t="shared" si="78"/>
        <v>446099323</v>
      </c>
      <c r="AI360" s="4" t="str">
        <f t="shared" si="79"/>
        <v>446</v>
      </c>
      <c r="AJ360" s="2" t="str">
        <f t="shared" si="80"/>
        <v>099</v>
      </c>
      <c r="AK360" s="2" t="str">
        <f t="shared" si="81"/>
        <v>323</v>
      </c>
      <c r="AL360" s="4">
        <f t="shared" si="82"/>
        <v>1</v>
      </c>
      <c r="AM360" s="4">
        <f t="shared" si="87"/>
        <v>6</v>
      </c>
      <c r="AN360" s="4">
        <f t="shared" si="83"/>
        <v>71977.135881184004</v>
      </c>
      <c r="AO360" s="4">
        <f t="shared" si="84"/>
        <v>11996</v>
      </c>
      <c r="AP360" s="4">
        <f t="shared" si="74"/>
        <v>0</v>
      </c>
      <c r="AQ360" s="4">
        <v>11996</v>
      </c>
      <c r="AS360" s="74"/>
      <c r="AT360" s="74"/>
      <c r="AX360" s="5">
        <f t="shared" si="85"/>
        <v>0</v>
      </c>
      <c r="AZ360" s="5">
        <f t="shared" si="86"/>
        <v>0</v>
      </c>
      <c r="BB360" s="5"/>
    </row>
    <row r="361" spans="1:54" s="4" customFormat="1">
      <c r="A361" s="326" t="str">
        <f t="shared" si="75"/>
        <v>446</v>
      </c>
      <c r="B361" s="2">
        <v>446099350</v>
      </c>
      <c r="C361" s="9" t="s">
        <v>1286</v>
      </c>
      <c r="D361" s="14">
        <f>'fnd enro'!D361</f>
        <v>0</v>
      </c>
      <c r="E361" s="14">
        <f>'fnd enro'!E361</f>
        <v>0</v>
      </c>
      <c r="F361" s="14">
        <f>'fnd enro'!F361</f>
        <v>0</v>
      </c>
      <c r="G361" s="14">
        <f>'fnd enro'!G361</f>
        <v>3</v>
      </c>
      <c r="H361" s="14">
        <f>'fnd enro'!H361</f>
        <v>1</v>
      </c>
      <c r="I361" s="14">
        <f>'fnd enro'!I361</f>
        <v>0</v>
      </c>
      <c r="J361" s="14">
        <f>'fnd enro'!J361</f>
        <v>0</v>
      </c>
      <c r="K361" s="15">
        <f>'fnd enro'!K361</f>
        <v>0.15720000000000001</v>
      </c>
      <c r="L361" s="14">
        <f>'fnd enro'!L361</f>
        <v>0</v>
      </c>
      <c r="M361" s="14">
        <f>'fnd enro'!M361</f>
        <v>0</v>
      </c>
      <c r="N361" s="14">
        <f>'fnd enro'!N361</f>
        <v>0</v>
      </c>
      <c r="O361" s="14">
        <f>'fnd enro'!O361</f>
        <v>0</v>
      </c>
      <c r="P361" s="14">
        <f>'fnd enro'!P361</f>
        <v>1</v>
      </c>
      <c r="Q361" s="14">
        <f>'fnd enro'!R361</f>
        <v>4</v>
      </c>
      <c r="R361" s="15">
        <f t="shared" si="76"/>
        <v>1.0640000000000001</v>
      </c>
      <c r="S361" s="14">
        <f>VALUE('fnd enro'!Q361)</f>
        <v>3</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2492.1493737279998</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3755.6327199999996</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20044.144992704001</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5367.3051250560002</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866.76710310399994</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2239.65744</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1764.20776</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1425.88768</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5061.9141128640003</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7722.0113199999996</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77"/>
        <v>50739.677627456003</v>
      </c>
      <c r="AH361" s="326">
        <f t="shared" si="78"/>
        <v>446099350</v>
      </c>
      <c r="AI361" s="4" t="str">
        <f t="shared" si="79"/>
        <v>446</v>
      </c>
      <c r="AJ361" s="2" t="str">
        <f t="shared" si="80"/>
        <v>099</v>
      </c>
      <c r="AK361" s="2" t="str">
        <f t="shared" si="81"/>
        <v>350</v>
      </c>
      <c r="AL361" s="4">
        <f t="shared" si="82"/>
        <v>1</v>
      </c>
      <c r="AM361" s="4">
        <f t="shared" si="87"/>
        <v>4</v>
      </c>
      <c r="AN361" s="4">
        <f t="shared" si="83"/>
        <v>50739.677627456003</v>
      </c>
      <c r="AO361" s="4">
        <f t="shared" si="84"/>
        <v>12685</v>
      </c>
      <c r="AP361" s="4">
        <f t="shared" si="74"/>
        <v>0</v>
      </c>
      <c r="AQ361" s="4">
        <v>12685</v>
      </c>
      <c r="AS361" s="74"/>
      <c r="AT361" s="74"/>
      <c r="AX361" s="5">
        <f t="shared" si="85"/>
        <v>0</v>
      </c>
      <c r="AZ361" s="5">
        <f t="shared" si="86"/>
        <v>0</v>
      </c>
      <c r="BB361" s="5"/>
    </row>
    <row r="362" spans="1:54" s="4" customFormat="1">
      <c r="A362" s="326" t="str">
        <f t="shared" si="75"/>
        <v>446</v>
      </c>
      <c r="B362" s="2">
        <v>446099625</v>
      </c>
      <c r="C362" s="9" t="s">
        <v>1286</v>
      </c>
      <c r="D362" s="14">
        <f>'fnd enro'!D362</f>
        <v>0</v>
      </c>
      <c r="E362" s="14">
        <f>'fnd enro'!E362</f>
        <v>0</v>
      </c>
      <c r="F362" s="14">
        <f>'fnd enro'!F362</f>
        <v>2</v>
      </c>
      <c r="G362" s="14">
        <f>'fnd enro'!G362</f>
        <v>4</v>
      </c>
      <c r="H362" s="14">
        <f>'fnd enro'!H362</f>
        <v>1</v>
      </c>
      <c r="I362" s="14">
        <f>'fnd enro'!I362</f>
        <v>3</v>
      </c>
      <c r="J362" s="14">
        <f>'fnd enro'!J362</f>
        <v>0</v>
      </c>
      <c r="K362" s="15">
        <f>'fnd enro'!K362</f>
        <v>0.39300000000000002</v>
      </c>
      <c r="L362" s="14">
        <f>'fnd enro'!L362</f>
        <v>0</v>
      </c>
      <c r="M362" s="14">
        <f>'fnd enro'!M362</f>
        <v>0</v>
      </c>
      <c r="N362" s="14">
        <f>'fnd enro'!N362</f>
        <v>0</v>
      </c>
      <c r="O362" s="14">
        <f>'fnd enro'!O362</f>
        <v>0</v>
      </c>
      <c r="P362" s="14">
        <f>'fnd enro'!P362</f>
        <v>7</v>
      </c>
      <c r="Q362" s="14">
        <f>'fnd enro'!R362</f>
        <v>10</v>
      </c>
      <c r="R362" s="15">
        <f t="shared" si="76"/>
        <v>1.0640000000000001</v>
      </c>
      <c r="S362" s="14">
        <f>VALUE('fnd enro'!Q362)</f>
        <v>6</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6610.1735543200002</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11188.694159999999</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71877.796841760006</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12625.401932640001</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3023.4005177600002</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6689.9285999999993</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5305.880720000001</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8408.3876800000016</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12684.80604216</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21711.623299999999</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77"/>
        <v>160126.09334864002</v>
      </c>
      <c r="AH362" s="326">
        <f t="shared" si="78"/>
        <v>446099625</v>
      </c>
      <c r="AI362" s="4" t="str">
        <f t="shared" si="79"/>
        <v>446</v>
      </c>
      <c r="AJ362" s="2" t="str">
        <f t="shared" si="80"/>
        <v>099</v>
      </c>
      <c r="AK362" s="2" t="str">
        <f t="shared" si="81"/>
        <v>625</v>
      </c>
      <c r="AL362" s="4">
        <f t="shared" si="82"/>
        <v>1</v>
      </c>
      <c r="AM362" s="4">
        <f t="shared" si="87"/>
        <v>10</v>
      </c>
      <c r="AN362" s="4">
        <f t="shared" si="83"/>
        <v>160126.09334864002</v>
      </c>
      <c r="AO362" s="4">
        <f t="shared" si="84"/>
        <v>16013</v>
      </c>
      <c r="AP362" s="4">
        <f t="shared" si="74"/>
        <v>0</v>
      </c>
      <c r="AQ362" s="4">
        <v>16013</v>
      </c>
      <c r="AS362" s="74"/>
      <c r="AT362" s="74"/>
      <c r="AX362" s="5">
        <f t="shared" si="85"/>
        <v>0</v>
      </c>
      <c r="AZ362" s="5">
        <f t="shared" si="86"/>
        <v>0</v>
      </c>
      <c r="BB362" s="5"/>
    </row>
    <row r="363" spans="1:54" s="4" customFormat="1">
      <c r="A363" s="326" t="str">
        <f t="shared" si="75"/>
        <v>446</v>
      </c>
      <c r="B363" s="2">
        <v>446099650</v>
      </c>
      <c r="C363" s="9" t="s">
        <v>1286</v>
      </c>
      <c r="D363" s="14">
        <f>'fnd enro'!D363</f>
        <v>0</v>
      </c>
      <c r="E363" s="14">
        <f>'fnd enro'!E363</f>
        <v>0</v>
      </c>
      <c r="F363" s="14">
        <f>'fnd enro'!F363</f>
        <v>0</v>
      </c>
      <c r="G363" s="14">
        <f>'fnd enro'!G363</f>
        <v>1</v>
      </c>
      <c r="H363" s="14">
        <f>'fnd enro'!H363</f>
        <v>0</v>
      </c>
      <c r="I363" s="14">
        <f>'fnd enro'!I363</f>
        <v>0</v>
      </c>
      <c r="J363" s="14">
        <f>'fnd enro'!J363</f>
        <v>0</v>
      </c>
      <c r="K363" s="15">
        <f>'fnd enro'!K363</f>
        <v>3.9300000000000002E-2</v>
      </c>
      <c r="L363" s="14">
        <f>'fnd enro'!L363</f>
        <v>0</v>
      </c>
      <c r="M363" s="14">
        <f>'fnd enro'!M363</f>
        <v>1</v>
      </c>
      <c r="N363" s="14">
        <f>'fnd enro'!N363</f>
        <v>0</v>
      </c>
      <c r="O363" s="14">
        <f>'fnd enro'!O363</f>
        <v>0</v>
      </c>
      <c r="P363" s="14">
        <f>'fnd enro'!P363</f>
        <v>0</v>
      </c>
      <c r="Q363" s="14">
        <f>'fnd enro'!R363</f>
        <v>1</v>
      </c>
      <c r="R363" s="15">
        <f t="shared" si="76"/>
        <v>1.0640000000000001</v>
      </c>
      <c r="S363" s="14">
        <f>VALUE('fnd enro'!Q363)</f>
        <v>5</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725.04036343200005</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1069.0008</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5828.2760281760002</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1619.6792412640002</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236.15499577599999</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693.51686000000007</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491.41904000000005</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201.20240000000001</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1596.9703882160002</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2105.7653299999997</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77"/>
        <v>14567.025446864</v>
      </c>
      <c r="AH363" s="326">
        <f t="shared" si="78"/>
        <v>446099650</v>
      </c>
      <c r="AI363" s="4" t="str">
        <f t="shared" si="79"/>
        <v>446</v>
      </c>
      <c r="AJ363" s="2" t="str">
        <f t="shared" si="80"/>
        <v>099</v>
      </c>
      <c r="AK363" s="2" t="str">
        <f t="shared" si="81"/>
        <v>650</v>
      </c>
      <c r="AL363" s="4">
        <f t="shared" si="82"/>
        <v>1</v>
      </c>
      <c r="AM363" s="4">
        <f t="shared" si="87"/>
        <v>1</v>
      </c>
      <c r="AN363" s="4">
        <f t="shared" si="83"/>
        <v>14567.025446864</v>
      </c>
      <c r="AO363" s="4">
        <f t="shared" si="84"/>
        <v>14567</v>
      </c>
      <c r="AP363" s="4">
        <f t="shared" si="74"/>
        <v>0</v>
      </c>
      <c r="AQ363" s="4">
        <v>14567</v>
      </c>
      <c r="AS363" s="74"/>
      <c r="AT363" s="74"/>
      <c r="AX363" s="5">
        <f t="shared" si="85"/>
        <v>0</v>
      </c>
      <c r="AZ363" s="5">
        <f t="shared" si="86"/>
        <v>0</v>
      </c>
      <c r="BB363" s="5"/>
    </row>
    <row r="364" spans="1:54" s="4" customFormat="1">
      <c r="A364" s="326" t="str">
        <f t="shared" si="75"/>
        <v>446</v>
      </c>
      <c r="B364" s="2">
        <v>446099665</v>
      </c>
      <c r="C364" s="9" t="s">
        <v>1286</v>
      </c>
      <c r="D364" s="14">
        <f>'fnd enro'!D364</f>
        <v>0</v>
      </c>
      <c r="E364" s="14">
        <f>'fnd enro'!E364</f>
        <v>0</v>
      </c>
      <c r="F364" s="14">
        <f>'fnd enro'!F364</f>
        <v>1</v>
      </c>
      <c r="G364" s="14">
        <f>'fnd enro'!G364</f>
        <v>0</v>
      </c>
      <c r="H364" s="14">
        <f>'fnd enro'!H364</f>
        <v>1</v>
      </c>
      <c r="I364" s="14">
        <f>'fnd enro'!I364</f>
        <v>0</v>
      </c>
      <c r="J364" s="14">
        <f>'fnd enro'!J364</f>
        <v>0</v>
      </c>
      <c r="K364" s="15">
        <f>'fnd enro'!K364</f>
        <v>7.8600000000000003E-2</v>
      </c>
      <c r="L364" s="14">
        <f>'fnd enro'!L364</f>
        <v>0</v>
      </c>
      <c r="M364" s="14">
        <f>'fnd enro'!M364</f>
        <v>0</v>
      </c>
      <c r="N364" s="14">
        <f>'fnd enro'!N364</f>
        <v>0</v>
      </c>
      <c r="O364" s="14">
        <f>'fnd enro'!O364</f>
        <v>0</v>
      </c>
      <c r="P364" s="14">
        <f>'fnd enro'!P364</f>
        <v>0</v>
      </c>
      <c r="Q364" s="14">
        <f>'fnd enro'!R364</f>
        <v>2</v>
      </c>
      <c r="R364" s="15">
        <f t="shared" si="76"/>
        <v>1.0640000000000001</v>
      </c>
      <c r="S364" s="14">
        <f>VALUE('fnd enro'!Q364)</f>
        <v>5</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1213.6812068639999</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1724.3183999999999</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8286.5448563520004</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2541.6298425280002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367.22935155199997</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1109.3537200000001</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837.30416000000014</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394.82911999999999</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2577.1293364320004</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3674.6906600000002</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77"/>
        <v>22726.710653727998</v>
      </c>
      <c r="AH364" s="326">
        <f t="shared" si="78"/>
        <v>446099665</v>
      </c>
      <c r="AI364" s="4" t="str">
        <f t="shared" si="79"/>
        <v>446</v>
      </c>
      <c r="AJ364" s="2" t="str">
        <f t="shared" si="80"/>
        <v>099</v>
      </c>
      <c r="AK364" s="2" t="str">
        <f t="shared" si="81"/>
        <v>665</v>
      </c>
      <c r="AL364" s="4">
        <f t="shared" si="82"/>
        <v>1</v>
      </c>
      <c r="AM364" s="4">
        <f t="shared" si="87"/>
        <v>2</v>
      </c>
      <c r="AN364" s="4">
        <f t="shared" si="83"/>
        <v>22726.710653727998</v>
      </c>
      <c r="AO364" s="4">
        <f t="shared" si="84"/>
        <v>11363</v>
      </c>
      <c r="AP364" s="4">
        <f t="shared" si="74"/>
        <v>0</v>
      </c>
      <c r="AQ364" s="4">
        <v>11363</v>
      </c>
      <c r="AS364" s="74"/>
      <c r="AT364" s="74"/>
      <c r="AX364" s="5">
        <f t="shared" si="85"/>
        <v>0</v>
      </c>
      <c r="AZ364" s="5">
        <f t="shared" si="86"/>
        <v>0</v>
      </c>
      <c r="BB364" s="5"/>
    </row>
    <row r="365" spans="1:54" s="4" customFormat="1">
      <c r="A365" s="326" t="str">
        <f t="shared" si="75"/>
        <v>446</v>
      </c>
      <c r="B365" s="2">
        <v>446099690</v>
      </c>
      <c r="C365" s="9" t="s">
        <v>1286</v>
      </c>
      <c r="D365" s="14">
        <f>'fnd enro'!D365</f>
        <v>0</v>
      </c>
      <c r="E365" s="14">
        <f>'fnd enro'!E365</f>
        <v>0</v>
      </c>
      <c r="F365" s="14">
        <f>'fnd enro'!F365</f>
        <v>0</v>
      </c>
      <c r="G365" s="14">
        <f>'fnd enro'!G365</f>
        <v>0</v>
      </c>
      <c r="H365" s="14">
        <f>'fnd enro'!H365</f>
        <v>6</v>
      </c>
      <c r="I365" s="14">
        <f>'fnd enro'!I365</f>
        <v>6</v>
      </c>
      <c r="J365" s="14">
        <f>'fnd enro'!J365</f>
        <v>0</v>
      </c>
      <c r="K365" s="15">
        <f>'fnd enro'!K365</f>
        <v>0.47160000000000002</v>
      </c>
      <c r="L365" s="14">
        <f>'fnd enro'!L365</f>
        <v>0</v>
      </c>
      <c r="M365" s="14">
        <f>'fnd enro'!M365</f>
        <v>0</v>
      </c>
      <c r="N365" s="14">
        <f>'fnd enro'!N365</f>
        <v>0</v>
      </c>
      <c r="O365" s="14">
        <f>'fnd enro'!O365</f>
        <v>0</v>
      </c>
      <c r="P365" s="14">
        <f>'fnd enro'!P365</f>
        <v>4</v>
      </c>
      <c r="Q365" s="14">
        <f>'fnd enro'!R365</f>
        <v>12</v>
      </c>
      <c r="R365" s="15">
        <f t="shared" si="76"/>
        <v>1.0640000000000001</v>
      </c>
      <c r="S365" s="14">
        <f>VALUE('fnd enro'!Q365)</f>
        <v>4</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7551.8750811839991</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11624.157439999999</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69173.168498112005</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12811.920975168001</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2856.821069312</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8679.2223200000008</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5992.3841600000005</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8187.1395200000006</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15799.851218592001</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23547.523960000002</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77"/>
        <v>166224.06424236801</v>
      </c>
      <c r="AH365" s="326">
        <f t="shared" si="78"/>
        <v>446099690</v>
      </c>
      <c r="AI365" s="4" t="str">
        <f t="shared" si="79"/>
        <v>446</v>
      </c>
      <c r="AJ365" s="2" t="str">
        <f t="shared" si="80"/>
        <v>099</v>
      </c>
      <c r="AK365" s="2" t="str">
        <f t="shared" si="81"/>
        <v>690</v>
      </c>
      <c r="AL365" s="4">
        <f t="shared" si="82"/>
        <v>1</v>
      </c>
      <c r="AM365" s="4">
        <f t="shared" si="87"/>
        <v>12</v>
      </c>
      <c r="AN365" s="4">
        <f t="shared" si="83"/>
        <v>166224.06424236801</v>
      </c>
      <c r="AO365" s="4">
        <f t="shared" si="84"/>
        <v>13852</v>
      </c>
      <c r="AP365" s="4">
        <f t="shared" si="74"/>
        <v>0</v>
      </c>
      <c r="AQ365" s="4">
        <v>13852</v>
      </c>
      <c r="AS365" s="74"/>
      <c r="AT365" s="74"/>
      <c r="AX365" s="5">
        <f t="shared" si="85"/>
        <v>0</v>
      </c>
      <c r="AZ365" s="5">
        <f t="shared" si="86"/>
        <v>0</v>
      </c>
      <c r="BB365" s="5"/>
    </row>
    <row r="366" spans="1:54" s="4" customFormat="1">
      <c r="A366" s="326" t="str">
        <f t="shared" si="75"/>
        <v>446</v>
      </c>
      <c r="B366" s="2">
        <v>446099780</v>
      </c>
      <c r="C366" s="9" t="s">
        <v>1286</v>
      </c>
      <c r="D366" s="14">
        <f>'fnd enro'!D366</f>
        <v>0</v>
      </c>
      <c r="E366" s="14">
        <f>'fnd enro'!E366</f>
        <v>0</v>
      </c>
      <c r="F366" s="14">
        <f>'fnd enro'!F366</f>
        <v>1</v>
      </c>
      <c r="G366" s="14">
        <f>'fnd enro'!G366</f>
        <v>0</v>
      </c>
      <c r="H366" s="14">
        <f>'fnd enro'!H366</f>
        <v>1</v>
      </c>
      <c r="I366" s="14">
        <f>'fnd enro'!I366</f>
        <v>1</v>
      </c>
      <c r="J366" s="14">
        <f>'fnd enro'!J366</f>
        <v>0</v>
      </c>
      <c r="K366" s="15">
        <f>'fnd enro'!K366</f>
        <v>0.1179</v>
      </c>
      <c r="L366" s="14">
        <f>'fnd enro'!L366</f>
        <v>0</v>
      </c>
      <c r="M366" s="14">
        <f>'fnd enro'!M366</f>
        <v>0</v>
      </c>
      <c r="N366" s="14">
        <f>'fnd enro'!N366</f>
        <v>0</v>
      </c>
      <c r="O366" s="14">
        <f>'fnd enro'!O366</f>
        <v>0</v>
      </c>
      <c r="P366" s="14">
        <f>'fnd enro'!P366</f>
        <v>3</v>
      </c>
      <c r="Q366" s="14">
        <f>'fnd enro'!R366</f>
        <v>3</v>
      </c>
      <c r="R366" s="15">
        <f t="shared" si="76"/>
        <v>1.0640000000000001</v>
      </c>
      <c r="S366" s="14">
        <f>VALUE('fnd enro'!Q366)</f>
        <v>6</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2052.7078902959997</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3686.6642400000001</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24569.535924528001</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3548.1578037920003</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1073.3105873280001</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2061.7705799999999</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1752.17392</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3301.18768</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3875.7009246480002</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7099.1159900000002</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77"/>
        <v>53020.325540591999</v>
      </c>
      <c r="AH366" s="326">
        <f t="shared" si="78"/>
        <v>446099780</v>
      </c>
      <c r="AI366" s="4" t="str">
        <f t="shared" si="79"/>
        <v>446</v>
      </c>
      <c r="AJ366" s="2" t="str">
        <f t="shared" si="80"/>
        <v>099</v>
      </c>
      <c r="AK366" s="2" t="str">
        <f t="shared" si="81"/>
        <v>780</v>
      </c>
      <c r="AL366" s="4">
        <f t="shared" si="82"/>
        <v>1</v>
      </c>
      <c r="AM366" s="4">
        <f t="shared" si="87"/>
        <v>3</v>
      </c>
      <c r="AN366" s="4">
        <f t="shared" si="83"/>
        <v>53020.325540591999</v>
      </c>
      <c r="AO366" s="4">
        <f t="shared" si="84"/>
        <v>17673</v>
      </c>
      <c r="AP366" s="4">
        <f t="shared" si="74"/>
        <v>0</v>
      </c>
      <c r="AQ366" s="4">
        <v>17673</v>
      </c>
      <c r="AS366" s="74"/>
      <c r="AT366" s="74"/>
      <c r="AX366" s="5">
        <f t="shared" si="85"/>
        <v>0</v>
      </c>
      <c r="AZ366" s="5">
        <f t="shared" si="86"/>
        <v>0</v>
      </c>
      <c r="BB366" s="5"/>
    </row>
    <row r="367" spans="1:54" s="4" customFormat="1">
      <c r="A367" s="326" t="str">
        <f t="shared" si="75"/>
        <v>447</v>
      </c>
      <c r="B367" s="2">
        <v>447101025</v>
      </c>
      <c r="C367" s="9" t="s">
        <v>1297</v>
      </c>
      <c r="D367" s="14">
        <f>'fnd enro'!D367</f>
        <v>0</v>
      </c>
      <c r="E367" s="14">
        <f>'fnd enro'!E367</f>
        <v>0</v>
      </c>
      <c r="F367" s="14">
        <f>'fnd enro'!F367</f>
        <v>19</v>
      </c>
      <c r="G367" s="14">
        <f>'fnd enro'!G367</f>
        <v>103</v>
      </c>
      <c r="H367" s="14">
        <f>'fnd enro'!H367</f>
        <v>53</v>
      </c>
      <c r="I367" s="14">
        <f>'fnd enro'!I367</f>
        <v>0</v>
      </c>
      <c r="J367" s="14">
        <f>'fnd enro'!J367</f>
        <v>0</v>
      </c>
      <c r="K367" s="15">
        <f>'fnd enro'!K367</f>
        <v>6.8775000000000004</v>
      </c>
      <c r="L367" s="14">
        <f>'fnd enro'!L367</f>
        <v>0</v>
      </c>
      <c r="M367" s="14">
        <f>'fnd enro'!M367</f>
        <v>16</v>
      </c>
      <c r="N367" s="14">
        <f>'fnd enro'!N367</f>
        <v>0</v>
      </c>
      <c r="O367" s="14">
        <f>'fnd enro'!O367</f>
        <v>0</v>
      </c>
      <c r="P367" s="14">
        <f>'fnd enro'!P367</f>
        <v>38</v>
      </c>
      <c r="Q367" s="14">
        <f>'fnd enro'!R367</f>
        <v>175</v>
      </c>
      <c r="R367" s="15">
        <f t="shared" si="76"/>
        <v>1.052</v>
      </c>
      <c r="S367" s="14">
        <f>VALUE('fnd enro'!Q367)</f>
        <v>6</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109777.1150033</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166226.89872</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890480.87591940002</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232845.61091659998</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38783.8759144</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100241.03050000001</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78203.4182</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63091.722240000003</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225414.90493790002</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344804.26274999999</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77"/>
        <v>2249869.7151016006</v>
      </c>
      <c r="AH367" s="326">
        <f t="shared" si="78"/>
        <v>447101025</v>
      </c>
      <c r="AI367" s="4" t="str">
        <f t="shared" si="79"/>
        <v>447</v>
      </c>
      <c r="AJ367" s="2" t="str">
        <f t="shared" si="80"/>
        <v>101</v>
      </c>
      <c r="AK367" s="2" t="str">
        <f t="shared" si="81"/>
        <v>025</v>
      </c>
      <c r="AL367" s="4">
        <f t="shared" si="82"/>
        <v>1</v>
      </c>
      <c r="AM367" s="4">
        <f t="shared" si="87"/>
        <v>175</v>
      </c>
      <c r="AN367" s="4">
        <f t="shared" si="83"/>
        <v>2249869.7151016006</v>
      </c>
      <c r="AO367" s="4">
        <f t="shared" si="84"/>
        <v>12856</v>
      </c>
      <c r="AP367" s="4">
        <f t="shared" si="74"/>
        <v>0</v>
      </c>
      <c r="AQ367" s="4">
        <v>12856</v>
      </c>
      <c r="AS367" s="74"/>
      <c r="AT367" s="74"/>
      <c r="AX367" s="5">
        <f t="shared" si="85"/>
        <v>0</v>
      </c>
      <c r="AZ367" s="5">
        <f t="shared" si="86"/>
        <v>0</v>
      </c>
      <c r="BB367" s="5"/>
    </row>
    <row r="368" spans="1:54" s="4" customFormat="1">
      <c r="A368" s="326" t="str">
        <f t="shared" si="75"/>
        <v>447</v>
      </c>
      <c r="B368" s="2">
        <v>447101035</v>
      </c>
      <c r="C368" s="9" t="s">
        <v>1297</v>
      </c>
      <c r="D368" s="14">
        <f>'fnd enro'!D368</f>
        <v>0</v>
      </c>
      <c r="E368" s="14">
        <f>'fnd enro'!E368</f>
        <v>0</v>
      </c>
      <c r="F368" s="14">
        <f>'fnd enro'!F368</f>
        <v>0</v>
      </c>
      <c r="G368" s="14">
        <f>'fnd enro'!G368</f>
        <v>1</v>
      </c>
      <c r="H368" s="14">
        <f>'fnd enro'!H368</f>
        <v>0</v>
      </c>
      <c r="I368" s="14">
        <f>'fnd enro'!I368</f>
        <v>0</v>
      </c>
      <c r="J368" s="14">
        <f>'fnd enro'!J368</f>
        <v>0</v>
      </c>
      <c r="K368" s="15">
        <f>'fnd enro'!K368</f>
        <v>3.9300000000000002E-2</v>
      </c>
      <c r="L368" s="14">
        <f>'fnd enro'!L368</f>
        <v>0</v>
      </c>
      <c r="M368" s="14">
        <f>'fnd enro'!M368</f>
        <v>1</v>
      </c>
      <c r="N368" s="14">
        <f>'fnd enro'!N368</f>
        <v>0</v>
      </c>
      <c r="O368" s="14">
        <f>'fnd enro'!O368</f>
        <v>0</v>
      </c>
      <c r="P368" s="14">
        <f>'fnd enro'!P368</f>
        <v>1</v>
      </c>
      <c r="Q368" s="14">
        <f>'fnd enro'!R368</f>
        <v>1</v>
      </c>
      <c r="R368" s="15">
        <f t="shared" si="76"/>
        <v>1.052</v>
      </c>
      <c r="S368" s="14">
        <f>VALUE('fnd enro'!Q368)</f>
        <v>11</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828.16481647599994</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1584.29096</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10910.484551768001</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1601.4121821520002</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483.23639356800004</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729.90686000000005</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694.33051999999998</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1282.13552</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1578.9594439880002</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2942.4753299999998</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77"/>
        <v>22635.396577952</v>
      </c>
      <c r="AH368" s="326">
        <f t="shared" si="78"/>
        <v>447101035</v>
      </c>
      <c r="AI368" s="4" t="str">
        <f t="shared" si="79"/>
        <v>447</v>
      </c>
      <c r="AJ368" s="2" t="str">
        <f t="shared" si="80"/>
        <v>101</v>
      </c>
      <c r="AK368" s="2" t="str">
        <f t="shared" si="81"/>
        <v>035</v>
      </c>
      <c r="AL368" s="4">
        <f t="shared" si="82"/>
        <v>1</v>
      </c>
      <c r="AM368" s="4">
        <f t="shared" si="87"/>
        <v>1</v>
      </c>
      <c r="AN368" s="4">
        <f t="shared" si="83"/>
        <v>22635.396577952</v>
      </c>
      <c r="AO368" s="4">
        <f t="shared" si="84"/>
        <v>22635</v>
      </c>
      <c r="AP368" s="4">
        <f t="shared" si="74"/>
        <v>0</v>
      </c>
      <c r="AQ368" s="4">
        <v>22635</v>
      </c>
      <c r="AS368" s="74"/>
      <c r="AT368" s="74"/>
      <c r="AX368" s="5">
        <f t="shared" si="85"/>
        <v>0</v>
      </c>
      <c r="AZ368" s="5">
        <f t="shared" si="86"/>
        <v>0</v>
      </c>
      <c r="BB368" s="5"/>
    </row>
    <row r="369" spans="1:54" s="4" customFormat="1">
      <c r="A369" s="326" t="str">
        <f t="shared" si="75"/>
        <v>447</v>
      </c>
      <c r="B369" s="2">
        <v>447101100</v>
      </c>
      <c r="C369" s="9" t="s">
        <v>1297</v>
      </c>
      <c r="D369" s="14">
        <f>'fnd enro'!D369</f>
        <v>0</v>
      </c>
      <c r="E369" s="14">
        <f>'fnd enro'!E369</f>
        <v>0</v>
      </c>
      <c r="F369" s="14">
        <f>'fnd enro'!F369</f>
        <v>0</v>
      </c>
      <c r="G369" s="14">
        <f>'fnd enro'!G369</f>
        <v>1</v>
      </c>
      <c r="H369" s="14">
        <f>'fnd enro'!H369</f>
        <v>1</v>
      </c>
      <c r="I369" s="14">
        <f>'fnd enro'!I369</f>
        <v>0</v>
      </c>
      <c r="J369" s="14">
        <f>'fnd enro'!J369</f>
        <v>0</v>
      </c>
      <c r="K369" s="15">
        <f>'fnd enro'!K369</f>
        <v>7.8600000000000003E-2</v>
      </c>
      <c r="L369" s="14">
        <f>'fnd enro'!L369</f>
        <v>0</v>
      </c>
      <c r="M369" s="14">
        <f>'fnd enro'!M369</f>
        <v>0</v>
      </c>
      <c r="N369" s="14">
        <f>'fnd enro'!N369</f>
        <v>0</v>
      </c>
      <c r="O369" s="14">
        <f>'fnd enro'!O369</f>
        <v>0</v>
      </c>
      <c r="P369" s="14">
        <f>'fnd enro'!P369</f>
        <v>2</v>
      </c>
      <c r="Q369" s="14">
        <f>'fnd enro'!R369</f>
        <v>2</v>
      </c>
      <c r="R369" s="15">
        <f t="shared" si="76"/>
        <v>1.052</v>
      </c>
      <c r="S369" s="14">
        <f>VALUE('fnd enro'!Q369)</f>
        <v>10</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1403.4077929519999</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2668.7136000000005</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17601.975703535998</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2512.9648443040001</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819.57150713599992</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1175.87372</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1208.8532000000002</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2426.6904800000002</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2548.0639679760002</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5203.9906599999995</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77"/>
        <v>37570.105475903998</v>
      </c>
      <c r="AH369" s="326">
        <f t="shared" si="78"/>
        <v>447101100</v>
      </c>
      <c r="AI369" s="4" t="str">
        <f t="shared" si="79"/>
        <v>447</v>
      </c>
      <c r="AJ369" s="2" t="str">
        <f t="shared" si="80"/>
        <v>101</v>
      </c>
      <c r="AK369" s="2" t="str">
        <f t="shared" si="81"/>
        <v>100</v>
      </c>
      <c r="AL369" s="4">
        <f t="shared" si="82"/>
        <v>1</v>
      </c>
      <c r="AM369" s="4">
        <f t="shared" si="87"/>
        <v>2</v>
      </c>
      <c r="AN369" s="4">
        <f t="shared" si="83"/>
        <v>37570.105475903998</v>
      </c>
      <c r="AO369" s="4">
        <f t="shared" si="84"/>
        <v>18785</v>
      </c>
      <c r="AP369" s="4">
        <f t="shared" si="74"/>
        <v>0</v>
      </c>
      <c r="AQ369" s="4">
        <v>18785</v>
      </c>
      <c r="AS369" s="74"/>
      <c r="AT369" s="74"/>
      <c r="AX369" s="5">
        <f t="shared" si="85"/>
        <v>0</v>
      </c>
      <c r="AZ369" s="5">
        <f t="shared" si="86"/>
        <v>0</v>
      </c>
      <c r="BB369" s="5"/>
    </row>
    <row r="370" spans="1:54" s="4" customFormat="1">
      <c r="A370" s="326" t="str">
        <f t="shared" si="75"/>
        <v>447</v>
      </c>
      <c r="B370" s="2">
        <v>447101101</v>
      </c>
      <c r="C370" s="9" t="s">
        <v>1297</v>
      </c>
      <c r="D370" s="14">
        <f>'fnd enro'!D370</f>
        <v>0</v>
      </c>
      <c r="E370" s="14">
        <f>'fnd enro'!E370</f>
        <v>0</v>
      </c>
      <c r="F370" s="14">
        <f>'fnd enro'!F370</f>
        <v>35</v>
      </c>
      <c r="G370" s="14">
        <f>'fnd enro'!G370</f>
        <v>172</v>
      </c>
      <c r="H370" s="14">
        <f>'fnd enro'!H370</f>
        <v>117</v>
      </c>
      <c r="I370" s="14">
        <f>'fnd enro'!I370</f>
        <v>0</v>
      </c>
      <c r="J370" s="14">
        <f>'fnd enro'!J370</f>
        <v>0</v>
      </c>
      <c r="K370" s="15">
        <f>'fnd enro'!K370</f>
        <v>12.7332</v>
      </c>
      <c r="L370" s="14">
        <f>'fnd enro'!L370</f>
        <v>0</v>
      </c>
      <c r="M370" s="14">
        <f>'fnd enro'!M370</f>
        <v>18</v>
      </c>
      <c r="N370" s="14">
        <f>'fnd enro'!N370</f>
        <v>0</v>
      </c>
      <c r="O370" s="14">
        <f>'fnd enro'!O370</f>
        <v>0</v>
      </c>
      <c r="P370" s="14">
        <f>'fnd enro'!P370</f>
        <v>43</v>
      </c>
      <c r="Q370" s="14">
        <f>'fnd enro'!R370</f>
        <v>324</v>
      </c>
      <c r="R370" s="15">
        <f t="shared" si="76"/>
        <v>1.052</v>
      </c>
      <c r="S370" s="14">
        <f>VALUE('fnd enro'!Q370)</f>
        <v>3</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199256.89809822402</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292922.23587999999</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1501555.4553328319</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423419.34957724804</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65471.903396032001</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183115.27263999998</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139437.56092000002</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92920.04608</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414988.14621211198</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616918.17692</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77"/>
        <v>3930005.0450564479</v>
      </c>
      <c r="AH370" s="326">
        <f t="shared" si="78"/>
        <v>447101101</v>
      </c>
      <c r="AI370" s="4" t="str">
        <f t="shared" si="79"/>
        <v>447</v>
      </c>
      <c r="AJ370" s="2" t="str">
        <f t="shared" si="80"/>
        <v>101</v>
      </c>
      <c r="AK370" s="2" t="str">
        <f t="shared" si="81"/>
        <v>101</v>
      </c>
      <c r="AL370" s="4">
        <f t="shared" si="82"/>
        <v>1</v>
      </c>
      <c r="AM370" s="4">
        <f t="shared" si="87"/>
        <v>324</v>
      </c>
      <c r="AN370" s="4">
        <f t="shared" si="83"/>
        <v>3930005.0450564479</v>
      </c>
      <c r="AO370" s="4">
        <f t="shared" si="84"/>
        <v>12130</v>
      </c>
      <c r="AP370" s="4">
        <f t="shared" si="74"/>
        <v>0</v>
      </c>
      <c r="AQ370" s="4">
        <v>12130</v>
      </c>
      <c r="AS370" s="74"/>
      <c r="AT370" s="74"/>
      <c r="AX370" s="5">
        <f t="shared" si="85"/>
        <v>0</v>
      </c>
      <c r="AZ370" s="5">
        <f t="shared" si="86"/>
        <v>0</v>
      </c>
      <c r="BB370" s="5"/>
    </row>
    <row r="371" spans="1:54" s="4" customFormat="1">
      <c r="A371" s="326" t="str">
        <f t="shared" si="75"/>
        <v>447</v>
      </c>
      <c r="B371" s="2">
        <v>447101136</v>
      </c>
      <c r="C371" s="9" t="s">
        <v>1297</v>
      </c>
      <c r="D371" s="14">
        <f>'fnd enro'!D371</f>
        <v>0</v>
      </c>
      <c r="E371" s="14">
        <f>'fnd enro'!E371</f>
        <v>0</v>
      </c>
      <c r="F371" s="14">
        <f>'fnd enro'!F371</f>
        <v>0</v>
      </c>
      <c r="G371" s="14">
        <f>'fnd enro'!G371</f>
        <v>4</v>
      </c>
      <c r="H371" s="14">
        <f>'fnd enro'!H371</f>
        <v>2</v>
      </c>
      <c r="I371" s="14">
        <f>'fnd enro'!I371</f>
        <v>0</v>
      </c>
      <c r="J371" s="14">
        <f>'fnd enro'!J371</f>
        <v>0</v>
      </c>
      <c r="K371" s="15">
        <f>'fnd enro'!K371</f>
        <v>0.23580000000000001</v>
      </c>
      <c r="L371" s="14">
        <f>'fnd enro'!L371</f>
        <v>0</v>
      </c>
      <c r="M371" s="14">
        <f>'fnd enro'!M371</f>
        <v>0</v>
      </c>
      <c r="N371" s="14">
        <f>'fnd enro'!N371</f>
        <v>0</v>
      </c>
      <c r="O371" s="14">
        <f>'fnd enro'!O371</f>
        <v>0</v>
      </c>
      <c r="P371" s="14">
        <f>'fnd enro'!P371</f>
        <v>3</v>
      </c>
      <c r="Q371" s="14">
        <f>'fnd enro'!R371</f>
        <v>6</v>
      </c>
      <c r="R371" s="15">
        <f t="shared" si="76"/>
        <v>1.052</v>
      </c>
      <c r="S371" s="14">
        <f>VALUE('fnd enro'!Q371)</f>
        <v>3</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3792.1480588559998</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6025.2142799999992</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33937.118350608005</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7819.7364529120005</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1507.6118414080001</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3390.9111599999997</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2812.1327600000004</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3103.6524799999997</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7552.8888239280004</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12359.901980000001</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77"/>
        <v>82301.316187712</v>
      </c>
      <c r="AH371" s="326">
        <f t="shared" si="78"/>
        <v>447101136</v>
      </c>
      <c r="AI371" s="4" t="str">
        <f t="shared" si="79"/>
        <v>447</v>
      </c>
      <c r="AJ371" s="2" t="str">
        <f t="shared" si="80"/>
        <v>101</v>
      </c>
      <c r="AK371" s="2" t="str">
        <f t="shared" si="81"/>
        <v>136</v>
      </c>
      <c r="AL371" s="4">
        <f t="shared" si="82"/>
        <v>1</v>
      </c>
      <c r="AM371" s="4">
        <f t="shared" si="87"/>
        <v>6</v>
      </c>
      <c r="AN371" s="4">
        <f t="shared" si="83"/>
        <v>82301.316187712</v>
      </c>
      <c r="AO371" s="4">
        <f t="shared" si="84"/>
        <v>13717</v>
      </c>
      <c r="AP371" s="4">
        <f t="shared" si="74"/>
        <v>0</v>
      </c>
      <c r="AQ371" s="4">
        <v>13717</v>
      </c>
      <c r="AS371" s="74"/>
      <c r="AT371" s="74"/>
      <c r="AX371" s="5">
        <f t="shared" si="85"/>
        <v>0</v>
      </c>
      <c r="AZ371" s="5">
        <f t="shared" si="86"/>
        <v>0</v>
      </c>
      <c r="BB371" s="5"/>
    </row>
    <row r="372" spans="1:54" s="4" customFormat="1">
      <c r="A372" s="326" t="str">
        <f t="shared" si="75"/>
        <v>447</v>
      </c>
      <c r="B372" s="2">
        <v>447101138</v>
      </c>
      <c r="C372" s="9" t="s">
        <v>1297</v>
      </c>
      <c r="D372" s="14">
        <f>'fnd enro'!D372</f>
        <v>0</v>
      </c>
      <c r="E372" s="14">
        <f>'fnd enro'!E372</f>
        <v>0</v>
      </c>
      <c r="F372" s="14">
        <f>'fnd enro'!F372</f>
        <v>1</v>
      </c>
      <c r="G372" s="14">
        <f>'fnd enro'!G372</f>
        <v>4</v>
      </c>
      <c r="H372" s="14">
        <f>'fnd enro'!H372</f>
        <v>3</v>
      </c>
      <c r="I372" s="14">
        <f>'fnd enro'!I372</f>
        <v>0</v>
      </c>
      <c r="J372" s="14">
        <f>'fnd enro'!J372</f>
        <v>0</v>
      </c>
      <c r="K372" s="15">
        <f>'fnd enro'!K372</f>
        <v>0.31440000000000001</v>
      </c>
      <c r="L372" s="14">
        <f>'fnd enro'!L372</f>
        <v>0</v>
      </c>
      <c r="M372" s="14">
        <f>'fnd enro'!M372</f>
        <v>0</v>
      </c>
      <c r="N372" s="14">
        <f>'fnd enro'!N372</f>
        <v>0</v>
      </c>
      <c r="O372" s="14">
        <f>'fnd enro'!O372</f>
        <v>0</v>
      </c>
      <c r="P372" s="14">
        <f>'fnd enro'!P372</f>
        <v>3</v>
      </c>
      <c r="Q372" s="14">
        <f>'fnd enro'!R372</f>
        <v>8</v>
      </c>
      <c r="R372" s="15">
        <f t="shared" si="76"/>
        <v>1.052</v>
      </c>
      <c r="S372" s="14">
        <f>VALUE('fnd enro'!Q372)</f>
        <v>5</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5007.8895718080003</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7804.6301999999996</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42858.168894144008</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10332.701297216001</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1906.0151485439999</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4505.3948799999998</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3669.4706800000004</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3647.18932</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10100.952791904001</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16152.912639999999</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77"/>
        <v>105985.325423616</v>
      </c>
      <c r="AH372" s="326">
        <f t="shared" si="78"/>
        <v>447101138</v>
      </c>
      <c r="AI372" s="4" t="str">
        <f t="shared" si="79"/>
        <v>447</v>
      </c>
      <c r="AJ372" s="2" t="str">
        <f t="shared" si="80"/>
        <v>101</v>
      </c>
      <c r="AK372" s="2" t="str">
        <f t="shared" si="81"/>
        <v>138</v>
      </c>
      <c r="AL372" s="4">
        <f t="shared" si="82"/>
        <v>1</v>
      </c>
      <c r="AM372" s="4">
        <f t="shared" si="87"/>
        <v>8</v>
      </c>
      <c r="AN372" s="4">
        <f t="shared" si="83"/>
        <v>105985.325423616</v>
      </c>
      <c r="AO372" s="4">
        <f t="shared" si="84"/>
        <v>13248</v>
      </c>
      <c r="AP372" s="4">
        <f t="shared" si="74"/>
        <v>0</v>
      </c>
      <c r="AQ372" s="4">
        <v>13248</v>
      </c>
      <c r="AS372" s="74"/>
      <c r="AT372" s="74"/>
      <c r="AX372" s="5">
        <f t="shared" si="85"/>
        <v>0</v>
      </c>
      <c r="AZ372" s="5">
        <f t="shared" si="86"/>
        <v>0</v>
      </c>
      <c r="BB372" s="5"/>
    </row>
    <row r="373" spans="1:54" s="4" customFormat="1">
      <c r="A373" s="326" t="str">
        <f t="shared" si="75"/>
        <v>447</v>
      </c>
      <c r="B373" s="2">
        <v>447101170</v>
      </c>
      <c r="C373" s="9" t="s">
        <v>1297</v>
      </c>
      <c r="D373" s="14">
        <f>'fnd enro'!D373</f>
        <v>0</v>
      </c>
      <c r="E373" s="14">
        <f>'fnd enro'!E373</f>
        <v>0</v>
      </c>
      <c r="F373" s="14">
        <f>'fnd enro'!F373</f>
        <v>0</v>
      </c>
      <c r="G373" s="14">
        <f>'fnd enro'!G373</f>
        <v>1</v>
      </c>
      <c r="H373" s="14">
        <f>'fnd enro'!H373</f>
        <v>0</v>
      </c>
      <c r="I373" s="14">
        <f>'fnd enro'!I373</f>
        <v>0</v>
      </c>
      <c r="J373" s="14">
        <f>'fnd enro'!J373</f>
        <v>0</v>
      </c>
      <c r="K373" s="15">
        <f>'fnd enro'!K373</f>
        <v>3.9300000000000002E-2</v>
      </c>
      <c r="L373" s="14">
        <f>'fnd enro'!L373</f>
        <v>0</v>
      </c>
      <c r="M373" s="14">
        <f>'fnd enro'!M373</f>
        <v>0</v>
      </c>
      <c r="N373" s="14">
        <f>'fnd enro'!N373</f>
        <v>0</v>
      </c>
      <c r="O373" s="14">
        <f>'fnd enro'!O373</f>
        <v>0</v>
      </c>
      <c r="P373" s="14">
        <f>'fnd enro'!P373</f>
        <v>0</v>
      </c>
      <c r="Q373" s="14">
        <f>'fnd enro'!R373</f>
        <v>1</v>
      </c>
      <c r="R373" s="15">
        <f t="shared" si="76"/>
        <v>1.052</v>
      </c>
      <c r="S373" s="14">
        <f>VALUE('fnd enro'!Q373)</f>
        <v>10</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599.99653647599996</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852.43560000000002</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4331.0240717679999</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1396.9033821519999</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175.06351356799999</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554.67686000000003</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398.23460000000006</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169.70864</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1228.3804439880003</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1782.8553299999999</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77"/>
        <v>11489.278977952001</v>
      </c>
      <c r="AH373" s="326">
        <f t="shared" si="78"/>
        <v>447101170</v>
      </c>
      <c r="AI373" s="4" t="str">
        <f t="shared" si="79"/>
        <v>447</v>
      </c>
      <c r="AJ373" s="2" t="str">
        <f t="shared" si="80"/>
        <v>101</v>
      </c>
      <c r="AK373" s="2" t="str">
        <f t="shared" si="81"/>
        <v>170</v>
      </c>
      <c r="AL373" s="4">
        <f t="shared" si="82"/>
        <v>1</v>
      </c>
      <c r="AM373" s="4">
        <f t="shared" si="87"/>
        <v>1</v>
      </c>
      <c r="AN373" s="4">
        <f t="shared" si="83"/>
        <v>11489.278977952001</v>
      </c>
      <c r="AO373" s="4">
        <f t="shared" si="84"/>
        <v>11489</v>
      </c>
      <c r="AP373" s="4">
        <f t="shared" si="74"/>
        <v>0</v>
      </c>
      <c r="AQ373" s="4">
        <v>11489</v>
      </c>
      <c r="AS373" s="74"/>
      <c r="AT373" s="74"/>
      <c r="AX373" s="5">
        <f t="shared" si="85"/>
        <v>0</v>
      </c>
      <c r="AZ373" s="5">
        <f t="shared" si="86"/>
        <v>0</v>
      </c>
      <c r="BB373" s="5"/>
    </row>
    <row r="374" spans="1:54" s="4" customFormat="1">
      <c r="A374" s="326" t="str">
        <f t="shared" si="75"/>
        <v>447</v>
      </c>
      <c r="B374" s="2">
        <v>447101177</v>
      </c>
      <c r="C374" s="9" t="s">
        <v>1297</v>
      </c>
      <c r="D374" s="14">
        <f>'fnd enro'!D374</f>
        <v>0</v>
      </c>
      <c r="E374" s="14">
        <f>'fnd enro'!E374</f>
        <v>0</v>
      </c>
      <c r="F374" s="14">
        <f>'fnd enro'!F374</f>
        <v>3</v>
      </c>
      <c r="G374" s="14">
        <f>'fnd enro'!G374</f>
        <v>12</v>
      </c>
      <c r="H374" s="14">
        <f>'fnd enro'!H374</f>
        <v>7</v>
      </c>
      <c r="I374" s="14">
        <f>'fnd enro'!I374</f>
        <v>0</v>
      </c>
      <c r="J374" s="14">
        <f>'fnd enro'!J374</f>
        <v>0</v>
      </c>
      <c r="K374" s="15">
        <f>'fnd enro'!K374</f>
        <v>0.86460000000000004</v>
      </c>
      <c r="L374" s="14">
        <f>'fnd enro'!L374</f>
        <v>0</v>
      </c>
      <c r="M374" s="14">
        <f>'fnd enro'!M374</f>
        <v>2</v>
      </c>
      <c r="N374" s="14">
        <f>'fnd enro'!N374</f>
        <v>0</v>
      </c>
      <c r="O374" s="14">
        <f>'fnd enro'!O374</f>
        <v>0</v>
      </c>
      <c r="P374" s="14">
        <f>'fnd enro'!P374</f>
        <v>3</v>
      </c>
      <c r="Q374" s="14">
        <f>'fnd enro'!R374</f>
        <v>22</v>
      </c>
      <c r="R374" s="15">
        <f t="shared" si="76"/>
        <v>1.052</v>
      </c>
      <c r="S374" s="14">
        <f>VALUE('fnd enro'!Q374)</f>
        <v>4</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13633.716002472</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20110.473839999999</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104115.61601889601</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29174.998567343999</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4507.971538496</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12545.970919999998</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9530.8675199999998</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6321.9098400000003</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28364.649327736002</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42135.507259999998</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77"/>
        <v>270441.68083494401</v>
      </c>
      <c r="AH374" s="326">
        <f t="shared" si="78"/>
        <v>447101177</v>
      </c>
      <c r="AI374" s="4" t="str">
        <f t="shared" si="79"/>
        <v>447</v>
      </c>
      <c r="AJ374" s="2" t="str">
        <f t="shared" si="80"/>
        <v>101</v>
      </c>
      <c r="AK374" s="2" t="str">
        <f t="shared" si="81"/>
        <v>177</v>
      </c>
      <c r="AL374" s="4">
        <f t="shared" si="82"/>
        <v>1</v>
      </c>
      <c r="AM374" s="4">
        <f t="shared" si="87"/>
        <v>22</v>
      </c>
      <c r="AN374" s="4">
        <f t="shared" si="83"/>
        <v>270441.68083494401</v>
      </c>
      <c r="AO374" s="4">
        <f t="shared" si="84"/>
        <v>12293</v>
      </c>
      <c r="AP374" s="4">
        <f t="shared" si="74"/>
        <v>0</v>
      </c>
      <c r="AQ374" s="4">
        <v>12293</v>
      </c>
      <c r="AS374" s="74"/>
      <c r="AT374" s="74"/>
      <c r="AX374" s="5">
        <f t="shared" si="85"/>
        <v>0</v>
      </c>
      <c r="AZ374" s="5">
        <f t="shared" si="86"/>
        <v>0</v>
      </c>
      <c r="BB374" s="5"/>
    </row>
    <row r="375" spans="1:54" s="4" customFormat="1">
      <c r="A375" s="326" t="str">
        <f t="shared" si="75"/>
        <v>447</v>
      </c>
      <c r="B375" s="2">
        <v>447101185</v>
      </c>
      <c r="C375" s="9" t="s">
        <v>1297</v>
      </c>
      <c r="D375" s="14">
        <f>'fnd enro'!D375</f>
        <v>0</v>
      </c>
      <c r="E375" s="14">
        <f>'fnd enro'!E375</f>
        <v>0</v>
      </c>
      <c r="F375" s="14">
        <f>'fnd enro'!F375</f>
        <v>19</v>
      </c>
      <c r="G375" s="14">
        <f>'fnd enro'!G375</f>
        <v>86</v>
      </c>
      <c r="H375" s="14">
        <f>'fnd enro'!H375</f>
        <v>40</v>
      </c>
      <c r="I375" s="14">
        <f>'fnd enro'!I375</f>
        <v>0</v>
      </c>
      <c r="J375" s="14">
        <f>'fnd enro'!J375</f>
        <v>0</v>
      </c>
      <c r="K375" s="15">
        <f>'fnd enro'!K375</f>
        <v>5.6985000000000001</v>
      </c>
      <c r="L375" s="14">
        <f>'fnd enro'!L375</f>
        <v>0</v>
      </c>
      <c r="M375" s="14">
        <f>'fnd enro'!M375</f>
        <v>24</v>
      </c>
      <c r="N375" s="14">
        <f>'fnd enro'!N375</f>
        <v>1</v>
      </c>
      <c r="O375" s="14">
        <f>'fnd enro'!O375</f>
        <v>0</v>
      </c>
      <c r="P375" s="14">
        <f>'fnd enro'!P375</f>
        <v>63</v>
      </c>
      <c r="Q375" s="14">
        <f>'fnd enro'!R375</f>
        <v>145</v>
      </c>
      <c r="R375" s="15">
        <f t="shared" si="76"/>
        <v>1.052</v>
      </c>
      <c r="S375" s="14">
        <f>VALUE('fnd enro'!Q375)</f>
        <v>10</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96336.250269020005</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159090.05708000003</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941500.61304636009</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196443.17309204003</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41746.112747359999</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86003.464699999997</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73197.634000000005</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90928.662680000009</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190554.29641826006</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319139.46285000001</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77"/>
        <v>2194939.7268830403</v>
      </c>
      <c r="AH375" s="326">
        <f t="shared" si="78"/>
        <v>447101185</v>
      </c>
      <c r="AI375" s="4" t="str">
        <f t="shared" si="79"/>
        <v>447</v>
      </c>
      <c r="AJ375" s="2" t="str">
        <f t="shared" si="80"/>
        <v>101</v>
      </c>
      <c r="AK375" s="2" t="str">
        <f t="shared" si="81"/>
        <v>185</v>
      </c>
      <c r="AL375" s="4">
        <f t="shared" si="82"/>
        <v>1</v>
      </c>
      <c r="AM375" s="4">
        <f t="shared" si="87"/>
        <v>145</v>
      </c>
      <c r="AN375" s="4">
        <f t="shared" si="83"/>
        <v>2194939.7268830403</v>
      </c>
      <c r="AO375" s="4">
        <f t="shared" si="84"/>
        <v>15138</v>
      </c>
      <c r="AP375" s="4">
        <f t="shared" si="74"/>
        <v>0</v>
      </c>
      <c r="AQ375" s="4">
        <v>15138</v>
      </c>
      <c r="AS375" s="74"/>
      <c r="AT375" s="74"/>
      <c r="AX375" s="5">
        <f t="shared" si="85"/>
        <v>0</v>
      </c>
      <c r="AZ375" s="5">
        <f t="shared" si="86"/>
        <v>0</v>
      </c>
      <c r="BB375" s="5"/>
    </row>
    <row r="376" spans="1:54" s="4" customFormat="1">
      <c r="A376" s="326" t="str">
        <f t="shared" si="75"/>
        <v>447</v>
      </c>
      <c r="B376" s="2">
        <v>447101187</v>
      </c>
      <c r="C376" s="9" t="s">
        <v>1297</v>
      </c>
      <c r="D376" s="14">
        <f>'fnd enro'!D376</f>
        <v>0</v>
      </c>
      <c r="E376" s="14">
        <f>'fnd enro'!E376</f>
        <v>0</v>
      </c>
      <c r="F376" s="14">
        <f>'fnd enro'!F376</f>
        <v>0</v>
      </c>
      <c r="G376" s="14">
        <f>'fnd enro'!G376</f>
        <v>0</v>
      </c>
      <c r="H376" s="14">
        <f>'fnd enro'!H376</f>
        <v>2</v>
      </c>
      <c r="I376" s="14">
        <f>'fnd enro'!I376</f>
        <v>0</v>
      </c>
      <c r="J376" s="14">
        <f>'fnd enro'!J376</f>
        <v>0</v>
      </c>
      <c r="K376" s="15">
        <f>'fnd enro'!K376</f>
        <v>7.8600000000000003E-2</v>
      </c>
      <c r="L376" s="14">
        <f>'fnd enro'!L376</f>
        <v>0</v>
      </c>
      <c r="M376" s="14">
        <f>'fnd enro'!M376</f>
        <v>0</v>
      </c>
      <c r="N376" s="14">
        <f>'fnd enro'!N376</f>
        <v>0</v>
      </c>
      <c r="O376" s="14">
        <f>'fnd enro'!O376</f>
        <v>0</v>
      </c>
      <c r="P376" s="14">
        <f>'fnd enro'!P376</f>
        <v>1</v>
      </c>
      <c r="Q376" s="14">
        <f>'fnd enro'!R376</f>
        <v>2</v>
      </c>
      <c r="R376" s="15">
        <f t="shared" si="76"/>
        <v>1.052</v>
      </c>
      <c r="S376" s="14">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1266.679352952</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2020.8288799999998</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10808.349063535999</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2232.1229243039998</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525.72686713600001</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1131.15372</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984.14600000000007</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1203.42488</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2639.3670479760003</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4285.0206600000001</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77"/>
        <v>27096.819395904</v>
      </c>
      <c r="AH376" s="326">
        <f t="shared" si="78"/>
        <v>447101187</v>
      </c>
      <c r="AI376" s="4" t="str">
        <f t="shared" si="79"/>
        <v>447</v>
      </c>
      <c r="AJ376" s="2" t="str">
        <f t="shared" si="80"/>
        <v>101</v>
      </c>
      <c r="AK376" s="2" t="str">
        <f t="shared" si="81"/>
        <v>187</v>
      </c>
      <c r="AL376" s="4">
        <f t="shared" si="82"/>
        <v>1</v>
      </c>
      <c r="AM376" s="4">
        <f t="shared" si="87"/>
        <v>2</v>
      </c>
      <c r="AN376" s="4">
        <f t="shared" si="83"/>
        <v>27096.819395904</v>
      </c>
      <c r="AO376" s="4">
        <f t="shared" si="84"/>
        <v>13548</v>
      </c>
      <c r="AP376" s="4">
        <f t="shared" si="74"/>
        <v>0</v>
      </c>
      <c r="AQ376" s="4">
        <v>13548</v>
      </c>
      <c r="AS376" s="74"/>
      <c r="AT376" s="74"/>
      <c r="AX376" s="5">
        <f t="shared" si="85"/>
        <v>0</v>
      </c>
      <c r="AZ376" s="5">
        <f t="shared" si="86"/>
        <v>0</v>
      </c>
      <c r="BB376" s="5"/>
    </row>
    <row r="377" spans="1:54" s="4" customFormat="1">
      <c r="A377" s="326" t="str">
        <f t="shared" si="75"/>
        <v>447</v>
      </c>
      <c r="B377" s="2">
        <v>447101208</v>
      </c>
      <c r="C377" s="9" t="s">
        <v>1297</v>
      </c>
      <c r="D377" s="14">
        <f>'fnd enro'!D377</f>
        <v>0</v>
      </c>
      <c r="E377" s="14">
        <f>'fnd enro'!E377</f>
        <v>0</v>
      </c>
      <c r="F377" s="14">
        <f>'fnd enro'!F377</f>
        <v>1</v>
      </c>
      <c r="G377" s="14">
        <f>'fnd enro'!G377</f>
        <v>7</v>
      </c>
      <c r="H377" s="14">
        <f>'fnd enro'!H377</f>
        <v>1</v>
      </c>
      <c r="I377" s="14">
        <f>'fnd enro'!I377</f>
        <v>0</v>
      </c>
      <c r="J377" s="14">
        <f>'fnd enro'!J377</f>
        <v>0</v>
      </c>
      <c r="K377" s="15">
        <f>'fnd enro'!K377</f>
        <v>0.35370000000000001</v>
      </c>
      <c r="L377" s="14">
        <f>'fnd enro'!L377</f>
        <v>0</v>
      </c>
      <c r="M377" s="14">
        <f>'fnd enro'!M377</f>
        <v>2</v>
      </c>
      <c r="N377" s="14">
        <f>'fnd enro'!N377</f>
        <v>0</v>
      </c>
      <c r="O377" s="14">
        <f>'fnd enro'!O377</f>
        <v>0</v>
      </c>
      <c r="P377" s="14">
        <f>'fnd enro'!P377</f>
        <v>1</v>
      </c>
      <c r="Q377" s="14">
        <f>'fnd enro'!R377</f>
        <v>9</v>
      </c>
      <c r="R377" s="15">
        <f t="shared" si="76"/>
        <v>1.052</v>
      </c>
      <c r="S377" s="14">
        <f>VALUE('fnd enro'!Q377)</f>
        <v>2</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5695.1389882840003</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8372.0369200000005</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44214.968045911992</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12700.306119368001</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1843.2635421119999</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5289.8617400000003</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3905.8550800000003</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2234.7110000000002</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11847.885075892002</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17262.367969999999</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77"/>
        <v>113366.39448156799</v>
      </c>
      <c r="AH377" s="326">
        <f t="shared" si="78"/>
        <v>447101208</v>
      </c>
      <c r="AI377" s="4" t="str">
        <f t="shared" si="79"/>
        <v>447</v>
      </c>
      <c r="AJ377" s="2" t="str">
        <f t="shared" si="80"/>
        <v>101</v>
      </c>
      <c r="AK377" s="2" t="str">
        <f t="shared" si="81"/>
        <v>208</v>
      </c>
      <c r="AL377" s="4">
        <f t="shared" si="82"/>
        <v>1</v>
      </c>
      <c r="AM377" s="4">
        <f t="shared" si="87"/>
        <v>9</v>
      </c>
      <c r="AN377" s="4">
        <f t="shared" si="83"/>
        <v>113366.39448156799</v>
      </c>
      <c r="AO377" s="4">
        <f t="shared" si="84"/>
        <v>12596</v>
      </c>
      <c r="AP377" s="4">
        <f t="shared" si="74"/>
        <v>0</v>
      </c>
      <c r="AQ377" s="4">
        <v>12596</v>
      </c>
      <c r="AS377" s="74"/>
      <c r="AT377" s="74"/>
      <c r="AX377" s="5">
        <f t="shared" si="85"/>
        <v>0</v>
      </c>
      <c r="AZ377" s="5">
        <f t="shared" si="86"/>
        <v>0</v>
      </c>
      <c r="BB377" s="5"/>
    </row>
    <row r="378" spans="1:54" s="4" customFormat="1">
      <c r="A378" s="326" t="str">
        <f t="shared" si="75"/>
        <v>447</v>
      </c>
      <c r="B378" s="2">
        <v>447101212</v>
      </c>
      <c r="C378" s="9" t="s">
        <v>1297</v>
      </c>
      <c r="D378" s="14">
        <f>'fnd enro'!D378</f>
        <v>0</v>
      </c>
      <c r="E378" s="14">
        <f>'fnd enro'!E378</f>
        <v>0</v>
      </c>
      <c r="F378" s="14">
        <f>'fnd enro'!F378</f>
        <v>0</v>
      </c>
      <c r="G378" s="14">
        <f>'fnd enro'!G378</f>
        <v>2</v>
      </c>
      <c r="H378" s="14">
        <f>'fnd enro'!H378</f>
        <v>2</v>
      </c>
      <c r="I378" s="14">
        <f>'fnd enro'!I378</f>
        <v>0</v>
      </c>
      <c r="J378" s="14">
        <f>'fnd enro'!J378</f>
        <v>0</v>
      </c>
      <c r="K378" s="15">
        <f>'fnd enro'!K378</f>
        <v>0.15720000000000001</v>
      </c>
      <c r="L378" s="14">
        <f>'fnd enro'!L378</f>
        <v>0</v>
      </c>
      <c r="M378" s="14">
        <f>'fnd enro'!M378</f>
        <v>0</v>
      </c>
      <c r="N378" s="14">
        <f>'fnd enro'!N378</f>
        <v>0</v>
      </c>
      <c r="O378" s="14">
        <f>'fnd enro'!O378</f>
        <v>0</v>
      </c>
      <c r="P378" s="14">
        <f>'fnd enro'!P378</f>
        <v>0</v>
      </c>
      <c r="Q378" s="14">
        <f>'fnd enro'!R378</f>
        <v>4</v>
      </c>
      <c r="R378" s="15">
        <f t="shared" si="76"/>
        <v>1.052</v>
      </c>
      <c r="S378" s="14">
        <f>VALUE('fnd enro'!Q378)</f>
        <v>5</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2399.9861459039998</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3409.7424000000001</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16386.069967071999</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5025.9296886080001</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726.21741427199993</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2218.7074400000001</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1655.7217600000001</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893.86335999999994</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5096.1279359520004</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7349.4213199999995</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77"/>
        <v>45161.787431807999</v>
      </c>
      <c r="AH378" s="326">
        <f t="shared" si="78"/>
        <v>447101212</v>
      </c>
      <c r="AI378" s="4" t="str">
        <f t="shared" si="79"/>
        <v>447</v>
      </c>
      <c r="AJ378" s="2" t="str">
        <f t="shared" si="80"/>
        <v>101</v>
      </c>
      <c r="AK378" s="2" t="str">
        <f t="shared" si="81"/>
        <v>212</v>
      </c>
      <c r="AL378" s="4">
        <f t="shared" si="82"/>
        <v>1</v>
      </c>
      <c r="AM378" s="4">
        <f t="shared" si="87"/>
        <v>4</v>
      </c>
      <c r="AN378" s="4">
        <f t="shared" si="83"/>
        <v>45161.787431807999</v>
      </c>
      <c r="AO378" s="4">
        <f t="shared" si="84"/>
        <v>11290</v>
      </c>
      <c r="AP378" s="4">
        <f t="shared" si="74"/>
        <v>0</v>
      </c>
      <c r="AQ378" s="4">
        <v>11290</v>
      </c>
      <c r="AS378" s="74"/>
      <c r="AT378" s="74"/>
      <c r="AX378" s="5">
        <f t="shared" si="85"/>
        <v>0</v>
      </c>
      <c r="AZ378" s="5">
        <f t="shared" si="86"/>
        <v>0</v>
      </c>
      <c r="BB378" s="5"/>
    </row>
    <row r="379" spans="1:54" s="4" customFormat="1">
      <c r="A379" s="326" t="str">
        <f t="shared" si="75"/>
        <v>447</v>
      </c>
      <c r="B379" s="2">
        <v>447101214</v>
      </c>
      <c r="C379" s="9" t="s">
        <v>1297</v>
      </c>
      <c r="D379" s="14">
        <f>'fnd enro'!D379</f>
        <v>0</v>
      </c>
      <c r="E379" s="14">
        <f>'fnd enro'!E379</f>
        <v>0</v>
      </c>
      <c r="F379" s="14">
        <f>'fnd enro'!F379</f>
        <v>0</v>
      </c>
      <c r="G379" s="14">
        <f>'fnd enro'!G379</f>
        <v>1</v>
      </c>
      <c r="H379" s="14">
        <f>'fnd enro'!H379</f>
        <v>0</v>
      </c>
      <c r="I379" s="14">
        <f>'fnd enro'!I379</f>
        <v>0</v>
      </c>
      <c r="J379" s="14">
        <f>'fnd enro'!J379</f>
        <v>0</v>
      </c>
      <c r="K379" s="15">
        <f>'fnd enro'!K379</f>
        <v>3.9300000000000002E-2</v>
      </c>
      <c r="L379" s="14">
        <f>'fnd enro'!L379</f>
        <v>0</v>
      </c>
      <c r="M379" s="14">
        <f>'fnd enro'!M379</f>
        <v>1</v>
      </c>
      <c r="N379" s="14">
        <f>'fnd enro'!N379</f>
        <v>0</v>
      </c>
      <c r="O379" s="14">
        <f>'fnd enro'!O379</f>
        <v>0</v>
      </c>
      <c r="P379" s="14">
        <f>'fnd enro'!P379</f>
        <v>0</v>
      </c>
      <c r="Q379" s="14">
        <f>'fnd enro'!R379</f>
        <v>1</v>
      </c>
      <c r="R379" s="15">
        <f t="shared" si="76"/>
        <v>1.052</v>
      </c>
      <c r="S379" s="14">
        <f>VALUE('fnd enro'!Q379)</f>
        <v>8</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716.86321647600005</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1056.9444000000001</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5762.5435917680006</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1601.4121821520002</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233.49159356799998</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693.51686000000007</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485.87672000000003</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198.9332</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1578.9594439880002</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2105.7653299999997</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77"/>
        <v>14434.306537952001</v>
      </c>
      <c r="AH379" s="326">
        <f t="shared" si="78"/>
        <v>447101214</v>
      </c>
      <c r="AI379" s="4" t="str">
        <f t="shared" si="79"/>
        <v>447</v>
      </c>
      <c r="AJ379" s="2" t="str">
        <f t="shared" si="80"/>
        <v>101</v>
      </c>
      <c r="AK379" s="2" t="str">
        <f t="shared" si="81"/>
        <v>214</v>
      </c>
      <c r="AL379" s="4">
        <f t="shared" si="82"/>
        <v>1</v>
      </c>
      <c r="AM379" s="4">
        <f t="shared" si="87"/>
        <v>1</v>
      </c>
      <c r="AN379" s="4">
        <f t="shared" si="83"/>
        <v>14434.306537952001</v>
      </c>
      <c r="AO379" s="4">
        <f t="shared" si="84"/>
        <v>14434</v>
      </c>
      <c r="AP379" s="4">
        <f t="shared" si="74"/>
        <v>0</v>
      </c>
      <c r="AQ379" s="4">
        <v>14434</v>
      </c>
      <c r="AS379" s="74"/>
      <c r="AT379" s="74"/>
      <c r="AX379" s="5">
        <f t="shared" si="85"/>
        <v>0</v>
      </c>
      <c r="AZ379" s="5">
        <f t="shared" si="86"/>
        <v>0</v>
      </c>
      <c r="BB379" s="5"/>
    </row>
    <row r="380" spans="1:54" s="4" customFormat="1">
      <c r="A380" s="326" t="str">
        <f t="shared" si="75"/>
        <v>447</v>
      </c>
      <c r="B380" s="2">
        <v>447101218</v>
      </c>
      <c r="C380" s="9" t="s">
        <v>1297</v>
      </c>
      <c r="D380" s="14">
        <f>'fnd enro'!D380</f>
        <v>0</v>
      </c>
      <c r="E380" s="14">
        <f>'fnd enro'!E380</f>
        <v>0</v>
      </c>
      <c r="F380" s="14">
        <f>'fnd enro'!F380</f>
        <v>0</v>
      </c>
      <c r="G380" s="14">
        <f>'fnd enro'!G380</f>
        <v>0</v>
      </c>
      <c r="H380" s="14">
        <f>'fnd enro'!H380</f>
        <v>1</v>
      </c>
      <c r="I380" s="14">
        <f>'fnd enro'!I380</f>
        <v>0</v>
      </c>
      <c r="J380" s="14">
        <f>'fnd enro'!J380</f>
        <v>0</v>
      </c>
      <c r="K380" s="15">
        <f>'fnd enro'!K380</f>
        <v>3.9300000000000002E-2</v>
      </c>
      <c r="L380" s="14">
        <f>'fnd enro'!L380</f>
        <v>0</v>
      </c>
      <c r="M380" s="14">
        <f>'fnd enro'!M380</f>
        <v>0</v>
      </c>
      <c r="N380" s="14">
        <f>'fnd enro'!N380</f>
        <v>0</v>
      </c>
      <c r="O380" s="14">
        <f>'fnd enro'!O380</f>
        <v>0</v>
      </c>
      <c r="P380" s="14">
        <f>'fnd enro'!P380</f>
        <v>0</v>
      </c>
      <c r="Q380" s="14">
        <f>'fnd enro'!R380</f>
        <v>1</v>
      </c>
      <c r="R380" s="15">
        <f t="shared" si="76"/>
        <v>1.052</v>
      </c>
      <c r="S380" s="14">
        <f>VALUE('fnd enro'!Q380)</f>
        <v>5</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599.99653647599996</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852.43560000000002</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3862.0109117679999</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1116.0614621519999</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188.045193568</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554.67686000000003</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429.62628000000001</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277.22303999999997</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1319.6835239880002</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1891.8553299999999</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77"/>
        <v>11091.614737952003</v>
      </c>
      <c r="AH380" s="326">
        <f t="shared" si="78"/>
        <v>447101218</v>
      </c>
      <c r="AI380" s="4" t="str">
        <f t="shared" si="79"/>
        <v>447</v>
      </c>
      <c r="AJ380" s="2" t="str">
        <f t="shared" si="80"/>
        <v>101</v>
      </c>
      <c r="AK380" s="2" t="str">
        <f t="shared" si="81"/>
        <v>218</v>
      </c>
      <c r="AL380" s="4">
        <f t="shared" si="82"/>
        <v>1</v>
      </c>
      <c r="AM380" s="4">
        <f t="shared" si="87"/>
        <v>1</v>
      </c>
      <c r="AN380" s="4">
        <f t="shared" si="83"/>
        <v>11091.614737952003</v>
      </c>
      <c r="AO380" s="4">
        <f t="shared" si="84"/>
        <v>11092</v>
      </c>
      <c r="AP380" s="4">
        <f t="shared" si="74"/>
        <v>0</v>
      </c>
      <c r="AQ380" s="4">
        <v>11092</v>
      </c>
      <c r="AS380" s="74"/>
      <c r="AT380" s="74"/>
      <c r="AX380" s="5">
        <f t="shared" si="85"/>
        <v>0</v>
      </c>
      <c r="AZ380" s="5">
        <f t="shared" si="86"/>
        <v>0</v>
      </c>
      <c r="BB380" s="5"/>
    </row>
    <row r="381" spans="1:54" s="4" customFormat="1">
      <c r="A381" s="326" t="str">
        <f t="shared" si="75"/>
        <v>447</v>
      </c>
      <c r="B381" s="2">
        <v>447101220</v>
      </c>
      <c r="C381" s="9" t="s">
        <v>1297</v>
      </c>
      <c r="D381" s="14">
        <f>'fnd enro'!D381</f>
        <v>0</v>
      </c>
      <c r="E381" s="14">
        <f>'fnd enro'!E381</f>
        <v>0</v>
      </c>
      <c r="F381" s="14">
        <f>'fnd enro'!F381</f>
        <v>0</v>
      </c>
      <c r="G381" s="14">
        <f>'fnd enro'!G381</f>
        <v>0</v>
      </c>
      <c r="H381" s="14">
        <f>'fnd enro'!H381</f>
        <v>1</v>
      </c>
      <c r="I381" s="14">
        <f>'fnd enro'!I381</f>
        <v>0</v>
      </c>
      <c r="J381" s="14">
        <f>'fnd enro'!J381</f>
        <v>0</v>
      </c>
      <c r="K381" s="15">
        <f>'fnd enro'!K381</f>
        <v>3.9300000000000002E-2</v>
      </c>
      <c r="L381" s="14">
        <f>'fnd enro'!L381</f>
        <v>0</v>
      </c>
      <c r="M381" s="14">
        <f>'fnd enro'!M381</f>
        <v>0</v>
      </c>
      <c r="N381" s="14">
        <f>'fnd enro'!N381</f>
        <v>0</v>
      </c>
      <c r="O381" s="14">
        <f>'fnd enro'!O381</f>
        <v>0</v>
      </c>
      <c r="P381" s="14">
        <f>'fnd enro'!P381</f>
        <v>1</v>
      </c>
      <c r="Q381" s="14">
        <f>'fnd enro'!R381</f>
        <v>1</v>
      </c>
      <c r="R381" s="15">
        <f t="shared" si="76"/>
        <v>1.052</v>
      </c>
      <c r="S381" s="14">
        <f>VALUE('fnd enro'!Q381)</f>
        <v>8</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689.12197647599999</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1274.6873599999999</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7984.0309517680007</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1116.0614621519999</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388.01987356800004</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583.82686000000001</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596.53660000000002</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1144.5444400000001</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1319.6835239880002</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2561.8153299999999</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77"/>
        <v>17658.328377951999</v>
      </c>
      <c r="AH381" s="326">
        <f t="shared" si="78"/>
        <v>447101220</v>
      </c>
      <c r="AI381" s="4" t="str">
        <f t="shared" si="79"/>
        <v>447</v>
      </c>
      <c r="AJ381" s="2" t="str">
        <f t="shared" si="80"/>
        <v>101</v>
      </c>
      <c r="AK381" s="2" t="str">
        <f t="shared" si="81"/>
        <v>220</v>
      </c>
      <c r="AL381" s="4">
        <f t="shared" si="82"/>
        <v>1</v>
      </c>
      <c r="AM381" s="4">
        <f t="shared" si="87"/>
        <v>1</v>
      </c>
      <c r="AN381" s="4">
        <f t="shared" si="83"/>
        <v>17658.328377951999</v>
      </c>
      <c r="AO381" s="4">
        <f t="shared" si="84"/>
        <v>17658</v>
      </c>
      <c r="AP381" s="4">
        <f t="shared" si="74"/>
        <v>0</v>
      </c>
      <c r="AQ381" s="4">
        <v>17658</v>
      </c>
      <c r="AS381" s="74"/>
      <c r="AT381" s="74"/>
      <c r="AX381" s="5">
        <f t="shared" si="85"/>
        <v>0</v>
      </c>
      <c r="AZ381" s="5">
        <f t="shared" si="86"/>
        <v>0</v>
      </c>
      <c r="BB381" s="5"/>
    </row>
    <row r="382" spans="1:54" s="4" customFormat="1">
      <c r="A382" s="326" t="str">
        <f t="shared" si="75"/>
        <v>447</v>
      </c>
      <c r="B382" s="2">
        <v>447101238</v>
      </c>
      <c r="C382" s="9" t="s">
        <v>1297</v>
      </c>
      <c r="D382" s="14">
        <f>'fnd enro'!D382</f>
        <v>0</v>
      </c>
      <c r="E382" s="14">
        <f>'fnd enro'!E382</f>
        <v>0</v>
      </c>
      <c r="F382" s="14">
        <f>'fnd enro'!F382</f>
        <v>0</v>
      </c>
      <c r="G382" s="14">
        <f>'fnd enro'!G382</f>
        <v>11</v>
      </c>
      <c r="H382" s="14">
        <f>'fnd enro'!H382</f>
        <v>2</v>
      </c>
      <c r="I382" s="14">
        <f>'fnd enro'!I382</f>
        <v>0</v>
      </c>
      <c r="J382" s="14">
        <f>'fnd enro'!J382</f>
        <v>0</v>
      </c>
      <c r="K382" s="15">
        <f>'fnd enro'!K382</f>
        <v>0.51090000000000002</v>
      </c>
      <c r="L382" s="14">
        <f>'fnd enro'!L382</f>
        <v>0</v>
      </c>
      <c r="M382" s="14">
        <f>'fnd enro'!M382</f>
        <v>0</v>
      </c>
      <c r="N382" s="14">
        <f>'fnd enro'!N382</f>
        <v>0</v>
      </c>
      <c r="O382" s="14">
        <f>'fnd enro'!O382</f>
        <v>0</v>
      </c>
      <c r="P382" s="14">
        <f>'fnd enro'!P382</f>
        <v>2</v>
      </c>
      <c r="Q382" s="14">
        <f>'fnd enro'!R382</f>
        <v>13</v>
      </c>
      <c r="R382" s="15">
        <f t="shared" si="76"/>
        <v>1.052</v>
      </c>
      <c r="S382" s="14">
        <f>VALUE('fnd enro'!Q382)</f>
        <v>6</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7952.9999341880002</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11806.848480000001</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62444.447092984003</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17598.060127976001</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2645.2249563839996</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7260.8591799999995</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5526.4821199999997</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3910.7889600000003</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16151.551931844</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24545.719289999997</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77"/>
        <v>159842.98207337601</v>
      </c>
      <c r="AH382" s="326">
        <f t="shared" si="78"/>
        <v>447101238</v>
      </c>
      <c r="AI382" s="4" t="str">
        <f t="shared" si="79"/>
        <v>447</v>
      </c>
      <c r="AJ382" s="2" t="str">
        <f t="shared" si="80"/>
        <v>101</v>
      </c>
      <c r="AK382" s="2" t="str">
        <f t="shared" si="81"/>
        <v>238</v>
      </c>
      <c r="AL382" s="4">
        <f t="shared" si="82"/>
        <v>1</v>
      </c>
      <c r="AM382" s="4">
        <f t="shared" si="87"/>
        <v>13</v>
      </c>
      <c r="AN382" s="4">
        <f t="shared" si="83"/>
        <v>159842.98207337601</v>
      </c>
      <c r="AO382" s="4">
        <f t="shared" si="84"/>
        <v>12296</v>
      </c>
      <c r="AP382" s="4">
        <f t="shared" si="74"/>
        <v>0</v>
      </c>
      <c r="AQ382" s="4">
        <v>12296</v>
      </c>
      <c r="AS382" s="74"/>
      <c r="AT382" s="74"/>
      <c r="AX382" s="5">
        <f t="shared" si="85"/>
        <v>0</v>
      </c>
      <c r="AZ382" s="5">
        <f t="shared" si="86"/>
        <v>0</v>
      </c>
      <c r="BB382" s="5"/>
    </row>
    <row r="383" spans="1:54" s="4" customFormat="1">
      <c r="A383" s="326" t="str">
        <f t="shared" si="75"/>
        <v>447</v>
      </c>
      <c r="B383" s="2">
        <v>447101304</v>
      </c>
      <c r="C383" s="9" t="s">
        <v>1297</v>
      </c>
      <c r="D383" s="14">
        <f>'fnd enro'!D383</f>
        <v>0</v>
      </c>
      <c r="E383" s="14">
        <f>'fnd enro'!E383</f>
        <v>0</v>
      </c>
      <c r="F383" s="14">
        <f>'fnd enro'!F383</f>
        <v>0</v>
      </c>
      <c r="G383" s="14">
        <f>'fnd enro'!G383</f>
        <v>1</v>
      </c>
      <c r="H383" s="14">
        <f>'fnd enro'!H383</f>
        <v>1</v>
      </c>
      <c r="I383" s="14">
        <f>'fnd enro'!I383</f>
        <v>0</v>
      </c>
      <c r="J383" s="14">
        <f>'fnd enro'!J383</f>
        <v>0</v>
      </c>
      <c r="K383" s="15">
        <f>'fnd enro'!K383</f>
        <v>7.8600000000000003E-2</v>
      </c>
      <c r="L383" s="14">
        <f>'fnd enro'!L383</f>
        <v>0</v>
      </c>
      <c r="M383" s="14">
        <f>'fnd enro'!M383</f>
        <v>0</v>
      </c>
      <c r="N383" s="14">
        <f>'fnd enro'!N383</f>
        <v>0</v>
      </c>
      <c r="O383" s="14">
        <f>'fnd enro'!O383</f>
        <v>0</v>
      </c>
      <c r="P383" s="14">
        <f>'fnd enro'!P383</f>
        <v>2</v>
      </c>
      <c r="Q383" s="14">
        <f>'fnd enro'!R383</f>
        <v>2</v>
      </c>
      <c r="R383" s="15">
        <f t="shared" si="76"/>
        <v>1.052</v>
      </c>
      <c r="S383" s="14">
        <f>VALUE('fnd enro'!Q383)</f>
        <v>6</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1353.0380329519999</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2430.0568800000001</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15272.195463536</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2512.9648443040001</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706.54462713599992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1159.41372</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1114.5098400000002</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1936.4795200000001</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2548.0639679760002</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4825.3106599999992</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77"/>
        <v>33858.577555903998</v>
      </c>
      <c r="AH383" s="326">
        <f t="shared" si="78"/>
        <v>447101304</v>
      </c>
      <c r="AI383" s="4" t="str">
        <f t="shared" si="79"/>
        <v>447</v>
      </c>
      <c r="AJ383" s="2" t="str">
        <f t="shared" si="80"/>
        <v>101</v>
      </c>
      <c r="AK383" s="2" t="str">
        <f t="shared" si="81"/>
        <v>304</v>
      </c>
      <c r="AL383" s="4">
        <f t="shared" si="82"/>
        <v>1</v>
      </c>
      <c r="AM383" s="4">
        <f t="shared" si="87"/>
        <v>2</v>
      </c>
      <c r="AN383" s="4">
        <f t="shared" si="83"/>
        <v>33858.577555903998</v>
      </c>
      <c r="AO383" s="4">
        <f t="shared" si="84"/>
        <v>16929</v>
      </c>
      <c r="AP383" s="4">
        <f t="shared" si="74"/>
        <v>0</v>
      </c>
      <c r="AQ383" s="4">
        <v>16929</v>
      </c>
      <c r="AS383" s="74"/>
      <c r="AT383" s="74"/>
      <c r="AX383" s="5">
        <f t="shared" si="85"/>
        <v>0</v>
      </c>
      <c r="AZ383" s="5">
        <f t="shared" si="86"/>
        <v>0</v>
      </c>
      <c r="BB383" s="5"/>
    </row>
    <row r="384" spans="1:54" s="4" customFormat="1">
      <c r="A384" s="326" t="str">
        <f t="shared" si="75"/>
        <v>447</v>
      </c>
      <c r="B384" s="2">
        <v>447101307</v>
      </c>
      <c r="C384" s="9" t="s">
        <v>1297</v>
      </c>
      <c r="D384" s="14">
        <f>'fnd enro'!D384</f>
        <v>0</v>
      </c>
      <c r="E384" s="14">
        <f>'fnd enro'!E384</f>
        <v>0</v>
      </c>
      <c r="F384" s="14">
        <f>'fnd enro'!F384</f>
        <v>2</v>
      </c>
      <c r="G384" s="14">
        <f>'fnd enro'!G384</f>
        <v>3</v>
      </c>
      <c r="H384" s="14">
        <f>'fnd enro'!H384</f>
        <v>1</v>
      </c>
      <c r="I384" s="14">
        <f>'fnd enro'!I384</f>
        <v>0</v>
      </c>
      <c r="J384" s="14">
        <f>'fnd enro'!J384</f>
        <v>0</v>
      </c>
      <c r="K384" s="15">
        <f>'fnd enro'!K384</f>
        <v>0.23580000000000001</v>
      </c>
      <c r="L384" s="14">
        <f>'fnd enro'!L384</f>
        <v>0</v>
      </c>
      <c r="M384" s="14">
        <f>'fnd enro'!M384</f>
        <v>0</v>
      </c>
      <c r="N384" s="14">
        <f>'fnd enro'!N384</f>
        <v>0</v>
      </c>
      <c r="O384" s="14">
        <f>'fnd enro'!O384</f>
        <v>0</v>
      </c>
      <c r="P384" s="14">
        <f>'fnd enro'!P384</f>
        <v>0</v>
      </c>
      <c r="Q384" s="14">
        <f>'fnd enro'!R384</f>
        <v>6</v>
      </c>
      <c r="R384" s="15">
        <f t="shared" si="76"/>
        <v>1.052</v>
      </c>
      <c r="S384" s="14">
        <f>VALUE('fnd enro'!Q384)</f>
        <v>3</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3599.9792188560004</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5114.6135999999997</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25517.236470607997</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8100.5783729120012</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1063.3206814080002</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3328.0611599999997</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2420.7992800000002</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1012.6551999999999</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7461.5857439280007</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10806.091979999999</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77"/>
        <v>68424.921707711997</v>
      </c>
      <c r="AH384" s="326">
        <f t="shared" si="78"/>
        <v>447101307</v>
      </c>
      <c r="AI384" s="4" t="str">
        <f t="shared" si="79"/>
        <v>447</v>
      </c>
      <c r="AJ384" s="2" t="str">
        <f t="shared" si="80"/>
        <v>101</v>
      </c>
      <c r="AK384" s="2" t="str">
        <f t="shared" si="81"/>
        <v>307</v>
      </c>
      <c r="AL384" s="4">
        <f t="shared" si="82"/>
        <v>1</v>
      </c>
      <c r="AM384" s="4">
        <f t="shared" si="87"/>
        <v>6</v>
      </c>
      <c r="AN384" s="4">
        <f t="shared" si="83"/>
        <v>68424.921707711997</v>
      </c>
      <c r="AO384" s="4">
        <f t="shared" si="84"/>
        <v>11404</v>
      </c>
      <c r="AP384" s="4">
        <f t="shared" si="74"/>
        <v>0</v>
      </c>
      <c r="AQ384" s="4">
        <v>11404</v>
      </c>
      <c r="AS384" s="74"/>
      <c r="AT384" s="74"/>
      <c r="AX384" s="5">
        <f t="shared" si="85"/>
        <v>0</v>
      </c>
      <c r="AZ384" s="5">
        <f t="shared" si="86"/>
        <v>0</v>
      </c>
      <c r="BB384" s="5"/>
    </row>
    <row r="385" spans="1:54" s="4" customFormat="1">
      <c r="A385" s="326" t="str">
        <f t="shared" si="75"/>
        <v>447</v>
      </c>
      <c r="B385" s="2">
        <v>447101350</v>
      </c>
      <c r="C385" s="9" t="s">
        <v>1297</v>
      </c>
      <c r="D385" s="14">
        <f>'fnd enro'!D385</f>
        <v>0</v>
      </c>
      <c r="E385" s="14">
        <f>'fnd enro'!E385</f>
        <v>0</v>
      </c>
      <c r="F385" s="14">
        <f>'fnd enro'!F385</f>
        <v>9</v>
      </c>
      <c r="G385" s="14">
        <f>'fnd enro'!G385</f>
        <v>34</v>
      </c>
      <c r="H385" s="14">
        <f>'fnd enro'!H385</f>
        <v>4</v>
      </c>
      <c r="I385" s="14">
        <f>'fnd enro'!I385</f>
        <v>0</v>
      </c>
      <c r="J385" s="14">
        <f>'fnd enro'!J385</f>
        <v>0</v>
      </c>
      <c r="K385" s="15">
        <f>'fnd enro'!K385</f>
        <v>1.8471</v>
      </c>
      <c r="L385" s="14">
        <f>'fnd enro'!L385</f>
        <v>0</v>
      </c>
      <c r="M385" s="14">
        <f>'fnd enro'!M385</f>
        <v>5</v>
      </c>
      <c r="N385" s="14">
        <f>'fnd enro'!N385</f>
        <v>0</v>
      </c>
      <c r="O385" s="14">
        <f>'fnd enro'!O385</f>
        <v>0</v>
      </c>
      <c r="P385" s="14">
        <f>'fnd enro'!P385</f>
        <v>10</v>
      </c>
      <c r="Q385" s="14">
        <f>'fnd enro'!R385</f>
        <v>47</v>
      </c>
      <c r="R385" s="15">
        <f t="shared" si="76"/>
        <v>1.052</v>
      </c>
      <c r="S385" s="14">
        <f>VALUE('fnd enro'!Q385)</f>
        <v>3</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29424.733414372</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44122.352799999993</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238470.15053309599</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65553.635281144001</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10009.420897696002</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26973.512420000003</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20480.609520000002</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14278.059600000001</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59851.988187436007</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90660.470509999999</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77"/>
        <v>599824.93316374393</v>
      </c>
      <c r="AH385" s="326">
        <f t="shared" si="78"/>
        <v>447101350</v>
      </c>
      <c r="AI385" s="4" t="str">
        <f t="shared" si="79"/>
        <v>447</v>
      </c>
      <c r="AJ385" s="2" t="str">
        <f t="shared" si="80"/>
        <v>101</v>
      </c>
      <c r="AK385" s="2" t="str">
        <f t="shared" si="81"/>
        <v>350</v>
      </c>
      <c r="AL385" s="4">
        <f t="shared" si="82"/>
        <v>1</v>
      </c>
      <c r="AM385" s="4">
        <f t="shared" si="87"/>
        <v>47</v>
      </c>
      <c r="AN385" s="4">
        <f t="shared" si="83"/>
        <v>599824.93316374393</v>
      </c>
      <c r="AO385" s="4">
        <f t="shared" si="84"/>
        <v>12762</v>
      </c>
      <c r="AP385" s="4">
        <f t="shared" si="74"/>
        <v>0</v>
      </c>
      <c r="AQ385" s="4">
        <v>12762</v>
      </c>
      <c r="AS385" s="74"/>
      <c r="AT385" s="74"/>
      <c r="AX385" s="5">
        <f t="shared" si="85"/>
        <v>0</v>
      </c>
      <c r="AZ385" s="5">
        <f t="shared" si="86"/>
        <v>0</v>
      </c>
      <c r="BB385" s="5"/>
    </row>
    <row r="386" spans="1:54" s="4" customFormat="1">
      <c r="A386" s="326" t="str">
        <f t="shared" si="75"/>
        <v>447</v>
      </c>
      <c r="B386" s="2">
        <v>447101622</v>
      </c>
      <c r="C386" s="9" t="s">
        <v>1297</v>
      </c>
      <c r="D386" s="14">
        <f>'fnd enro'!D386</f>
        <v>0</v>
      </c>
      <c r="E386" s="14">
        <f>'fnd enro'!E386</f>
        <v>0</v>
      </c>
      <c r="F386" s="14">
        <f>'fnd enro'!F386</f>
        <v>9</v>
      </c>
      <c r="G386" s="14">
        <f>'fnd enro'!G386</f>
        <v>46</v>
      </c>
      <c r="H386" s="14">
        <f>'fnd enro'!H386</f>
        <v>21</v>
      </c>
      <c r="I386" s="14">
        <f>'fnd enro'!I386</f>
        <v>0</v>
      </c>
      <c r="J386" s="14">
        <f>'fnd enro'!J386</f>
        <v>0</v>
      </c>
      <c r="K386" s="15">
        <f>'fnd enro'!K386</f>
        <v>2.9868000000000001</v>
      </c>
      <c r="L386" s="14">
        <f>'fnd enro'!L386</f>
        <v>0</v>
      </c>
      <c r="M386" s="14">
        <f>'fnd enro'!M386</f>
        <v>3</v>
      </c>
      <c r="N386" s="14">
        <f>'fnd enro'!N386</f>
        <v>0</v>
      </c>
      <c r="O386" s="14">
        <f>'fnd enro'!O386</f>
        <v>0</v>
      </c>
      <c r="P386" s="14">
        <f>'fnd enro'!P386</f>
        <v>11</v>
      </c>
      <c r="Q386" s="14">
        <f>'fnd enro'!R386</f>
        <v>76</v>
      </c>
      <c r="R386" s="15">
        <f t="shared" si="76"/>
        <v>1.052</v>
      </c>
      <c r="S386" s="14">
        <f>VALUE('fnd enro'!Q386)</f>
        <v>7</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46861.400372175995</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69715.219439999986</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365742.32873436803</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100880.503123552</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15796.846711168002</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42869.841359999991</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32894.272640000003</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23600.915160000004</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96326.015423088014</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145603.48508000001</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77"/>
        <v>940290.82804435189</v>
      </c>
      <c r="AH386" s="326">
        <f t="shared" si="78"/>
        <v>447101622</v>
      </c>
      <c r="AI386" s="4" t="str">
        <f t="shared" si="79"/>
        <v>447</v>
      </c>
      <c r="AJ386" s="2" t="str">
        <f t="shared" si="80"/>
        <v>101</v>
      </c>
      <c r="AK386" s="2" t="str">
        <f t="shared" si="81"/>
        <v>622</v>
      </c>
      <c r="AL386" s="4">
        <f t="shared" si="82"/>
        <v>1</v>
      </c>
      <c r="AM386" s="4">
        <f t="shared" si="87"/>
        <v>76</v>
      </c>
      <c r="AN386" s="4">
        <f t="shared" si="83"/>
        <v>940290.82804435189</v>
      </c>
      <c r="AO386" s="4">
        <f t="shared" si="84"/>
        <v>12372</v>
      </c>
      <c r="AP386" s="4">
        <f t="shared" si="74"/>
        <v>0</v>
      </c>
      <c r="AQ386" s="4">
        <v>12372</v>
      </c>
      <c r="AS386" s="74"/>
      <c r="AT386" s="74"/>
      <c r="AX386" s="5">
        <f t="shared" si="85"/>
        <v>0</v>
      </c>
      <c r="AZ386" s="5">
        <f t="shared" si="86"/>
        <v>0</v>
      </c>
      <c r="BB386" s="5"/>
    </row>
    <row r="387" spans="1:54" s="4" customFormat="1">
      <c r="A387" s="326" t="str">
        <f t="shared" si="75"/>
        <v>447</v>
      </c>
      <c r="B387" s="2">
        <v>447101690</v>
      </c>
      <c r="C387" s="9" t="s">
        <v>1297</v>
      </c>
      <c r="D387" s="14">
        <f>'fnd enro'!D387</f>
        <v>0</v>
      </c>
      <c r="E387" s="14">
        <f>'fnd enro'!E387</f>
        <v>0</v>
      </c>
      <c r="F387" s="14">
        <f>'fnd enro'!F387</f>
        <v>0</v>
      </c>
      <c r="G387" s="14">
        <f>'fnd enro'!G387</f>
        <v>0</v>
      </c>
      <c r="H387" s="14">
        <f>'fnd enro'!H387</f>
        <v>25</v>
      </c>
      <c r="I387" s="14">
        <f>'fnd enro'!I387</f>
        <v>0</v>
      </c>
      <c r="J387" s="14">
        <f>'fnd enro'!J387</f>
        <v>0</v>
      </c>
      <c r="K387" s="15">
        <f>'fnd enro'!K387</f>
        <v>0.98250000000000004</v>
      </c>
      <c r="L387" s="14">
        <f>'fnd enro'!L387</f>
        <v>0</v>
      </c>
      <c r="M387" s="14">
        <f>'fnd enro'!M387</f>
        <v>0</v>
      </c>
      <c r="N387" s="14">
        <f>'fnd enro'!N387</f>
        <v>0</v>
      </c>
      <c r="O387" s="14">
        <f>'fnd enro'!O387</f>
        <v>0</v>
      </c>
      <c r="P387" s="14">
        <f>'fnd enro'!P387</f>
        <v>1</v>
      </c>
      <c r="Q387" s="14">
        <f>'fnd enro'!R387</f>
        <v>25</v>
      </c>
      <c r="R387" s="15">
        <f t="shared" si="76"/>
        <v>1.052</v>
      </c>
      <c r="S387" s="14">
        <f>VALUE('fnd enro'!Q387)</f>
        <v>4</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15066.599691900001</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21626.847680000003</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99634.60003419999</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27901.536553800001</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4850.7663192</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13888.7215</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10865.550439999999</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7579.5547999999999</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32992.088099699999</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47797.693249999997</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77"/>
        <v>282203.9583688</v>
      </c>
      <c r="AH387" s="326">
        <f t="shared" si="78"/>
        <v>447101690</v>
      </c>
      <c r="AI387" s="4" t="str">
        <f t="shared" si="79"/>
        <v>447</v>
      </c>
      <c r="AJ387" s="2" t="str">
        <f t="shared" si="80"/>
        <v>101</v>
      </c>
      <c r="AK387" s="2" t="str">
        <f t="shared" si="81"/>
        <v>690</v>
      </c>
      <c r="AL387" s="4">
        <f t="shared" si="82"/>
        <v>1</v>
      </c>
      <c r="AM387" s="4">
        <f t="shared" si="87"/>
        <v>25</v>
      </c>
      <c r="AN387" s="4">
        <f t="shared" si="83"/>
        <v>282203.9583688</v>
      </c>
      <c r="AO387" s="4">
        <f t="shared" si="84"/>
        <v>11288</v>
      </c>
      <c r="AP387" s="4">
        <f t="shared" si="74"/>
        <v>0</v>
      </c>
      <c r="AQ387" s="4">
        <v>11288</v>
      </c>
      <c r="AS387" s="74"/>
      <c r="AT387" s="74"/>
      <c r="AX387" s="5">
        <f t="shared" si="85"/>
        <v>0</v>
      </c>
      <c r="AZ387" s="5">
        <f t="shared" si="86"/>
        <v>0</v>
      </c>
      <c r="BB387" s="5"/>
    </row>
    <row r="388" spans="1:54" s="4" customFormat="1">
      <c r="A388" s="326" t="str">
        <f t="shared" si="75"/>
        <v>447</v>
      </c>
      <c r="B388" s="2">
        <v>447101710</v>
      </c>
      <c r="C388" s="9" t="s">
        <v>1297</v>
      </c>
      <c r="D388" s="14">
        <f>'fnd enro'!D388</f>
        <v>0</v>
      </c>
      <c r="E388" s="14">
        <f>'fnd enro'!E388</f>
        <v>0</v>
      </c>
      <c r="F388" s="14">
        <f>'fnd enro'!F388</f>
        <v>2</v>
      </c>
      <c r="G388" s="14">
        <f>'fnd enro'!G388</f>
        <v>11</v>
      </c>
      <c r="H388" s="14">
        <f>'fnd enro'!H388</f>
        <v>4</v>
      </c>
      <c r="I388" s="14">
        <f>'fnd enro'!I388</f>
        <v>0</v>
      </c>
      <c r="J388" s="14">
        <f>'fnd enro'!J388</f>
        <v>0</v>
      </c>
      <c r="K388" s="15">
        <f>'fnd enro'!K388</f>
        <v>0.66810000000000003</v>
      </c>
      <c r="L388" s="14">
        <f>'fnd enro'!L388</f>
        <v>0</v>
      </c>
      <c r="M388" s="14">
        <f>'fnd enro'!M388</f>
        <v>0</v>
      </c>
      <c r="N388" s="14">
        <f>'fnd enro'!N388</f>
        <v>0</v>
      </c>
      <c r="O388" s="14">
        <f>'fnd enro'!O388</f>
        <v>0</v>
      </c>
      <c r="P388" s="14">
        <f>'fnd enro'!P388</f>
        <v>0</v>
      </c>
      <c r="Q388" s="14">
        <f>'fnd enro'!R388</f>
        <v>17</v>
      </c>
      <c r="R388" s="15">
        <f t="shared" si="76"/>
        <v>1.052</v>
      </c>
      <c r="S388" s="14">
        <f>VALUE('fnd enro'!Q388)</f>
        <v>3</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10199.941120092</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14491.405199999999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71751.461780056008</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22623.989816584006</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3027.9643706560005</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9429.5066200000001</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6895.5549200000014</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3201.9934399999997</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21247.679867796003</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30744.500610000003</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77"/>
        <v>193613.99774518399</v>
      </c>
      <c r="AH388" s="326">
        <f t="shared" si="78"/>
        <v>447101710</v>
      </c>
      <c r="AI388" s="4" t="str">
        <f t="shared" si="79"/>
        <v>447</v>
      </c>
      <c r="AJ388" s="2" t="str">
        <f t="shared" si="80"/>
        <v>101</v>
      </c>
      <c r="AK388" s="2" t="str">
        <f t="shared" si="81"/>
        <v>710</v>
      </c>
      <c r="AL388" s="4">
        <f t="shared" si="82"/>
        <v>1</v>
      </c>
      <c r="AM388" s="4">
        <f t="shared" si="87"/>
        <v>17</v>
      </c>
      <c r="AN388" s="4">
        <f t="shared" si="83"/>
        <v>193613.99774518399</v>
      </c>
      <c r="AO388" s="4">
        <f t="shared" si="84"/>
        <v>11389</v>
      </c>
      <c r="AP388" s="4">
        <f t="shared" si="74"/>
        <v>0</v>
      </c>
      <c r="AQ388" s="4">
        <v>11389</v>
      </c>
      <c r="AS388" s="74"/>
      <c r="AT388" s="74"/>
      <c r="AX388" s="5">
        <f t="shared" si="85"/>
        <v>0</v>
      </c>
      <c r="AZ388" s="5">
        <f t="shared" si="86"/>
        <v>0</v>
      </c>
      <c r="BB388" s="5"/>
    </row>
    <row r="389" spans="1:54" s="4" customFormat="1">
      <c r="A389" s="326" t="str">
        <f t="shared" si="75"/>
        <v>449</v>
      </c>
      <c r="B389" s="2">
        <v>449035001</v>
      </c>
      <c r="C389" s="9" t="s">
        <v>475</v>
      </c>
      <c r="D389" s="14">
        <f>'fnd enro'!D389</f>
        <v>0</v>
      </c>
      <c r="E389" s="14">
        <f>'fnd enro'!E389</f>
        <v>0</v>
      </c>
      <c r="F389" s="14">
        <f>'fnd enro'!F389</f>
        <v>0</v>
      </c>
      <c r="G389" s="14">
        <f>'fnd enro'!G389</f>
        <v>0</v>
      </c>
      <c r="H389" s="14">
        <f>'fnd enro'!H389</f>
        <v>1</v>
      </c>
      <c r="I389" s="14">
        <f>'fnd enro'!I389</f>
        <v>0</v>
      </c>
      <c r="J389" s="14">
        <f>'fnd enro'!J389</f>
        <v>0</v>
      </c>
      <c r="K389" s="15">
        <f>'fnd enro'!K389</f>
        <v>3.9300000000000002E-2</v>
      </c>
      <c r="L389" s="14">
        <f>'fnd enro'!L389</f>
        <v>0</v>
      </c>
      <c r="M389" s="14">
        <f>'fnd enro'!M389</f>
        <v>0</v>
      </c>
      <c r="N389" s="14">
        <f>'fnd enro'!N389</f>
        <v>0</v>
      </c>
      <c r="O389" s="14">
        <f>'fnd enro'!O389</f>
        <v>0</v>
      </c>
      <c r="P389" s="14">
        <f>'fnd enro'!P389</f>
        <v>0</v>
      </c>
      <c r="Q389" s="14">
        <f>'fnd enro'!R389</f>
        <v>1</v>
      </c>
      <c r="R389" s="15">
        <f t="shared" si="76"/>
        <v>1.087</v>
      </c>
      <c r="S389" s="14">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619.95839843099986</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880.79609999999991</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3990.4998679579999</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1153.1927845619998</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194.30145000799999</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554.67686000000003</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443.91992999999997</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286.44623999999999</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1363.5893446530001</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1891.8553299999999</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77"/>
        <v>11379.236305611999</v>
      </c>
      <c r="AH389" s="326">
        <f t="shared" si="78"/>
        <v>449035001</v>
      </c>
      <c r="AI389" s="4" t="str">
        <f t="shared" si="79"/>
        <v>449</v>
      </c>
      <c r="AJ389" s="2" t="str">
        <f t="shared" si="80"/>
        <v>035</v>
      </c>
      <c r="AK389" s="2" t="str">
        <f t="shared" si="81"/>
        <v>001</v>
      </c>
      <c r="AL389" s="4">
        <f t="shared" si="82"/>
        <v>1</v>
      </c>
      <c r="AM389" s="4">
        <f t="shared" si="87"/>
        <v>1</v>
      </c>
      <c r="AN389" s="4">
        <f t="shared" si="83"/>
        <v>11379.236305611999</v>
      </c>
      <c r="AO389" s="4">
        <f t="shared" si="84"/>
        <v>11379</v>
      </c>
      <c r="AP389" s="4">
        <f t="shared" si="74"/>
        <v>0</v>
      </c>
      <c r="AQ389" s="4">
        <v>11379</v>
      </c>
      <c r="AS389" s="74"/>
      <c r="AT389" s="74"/>
      <c r="AX389" s="5">
        <f t="shared" si="85"/>
        <v>0</v>
      </c>
      <c r="AZ389" s="5">
        <f t="shared" si="86"/>
        <v>0</v>
      </c>
      <c r="BB389" s="5"/>
    </row>
    <row r="390" spans="1:54" s="4" customFormat="1">
      <c r="A390" s="326" t="str">
        <f t="shared" si="75"/>
        <v>449</v>
      </c>
      <c r="B390" s="2">
        <v>449035018</v>
      </c>
      <c r="C390" s="9" t="s">
        <v>475</v>
      </c>
      <c r="D390" s="14">
        <f>'fnd enro'!D390</f>
        <v>0</v>
      </c>
      <c r="E390" s="14">
        <f>'fnd enro'!E390</f>
        <v>0</v>
      </c>
      <c r="F390" s="14">
        <f>'fnd enro'!F390</f>
        <v>0</v>
      </c>
      <c r="G390" s="14">
        <f>'fnd enro'!G390</f>
        <v>0</v>
      </c>
      <c r="H390" s="14">
        <f>'fnd enro'!H390</f>
        <v>1</v>
      </c>
      <c r="I390" s="14">
        <f>'fnd enro'!I390</f>
        <v>1</v>
      </c>
      <c r="J390" s="14">
        <f>'fnd enro'!J390</f>
        <v>0</v>
      </c>
      <c r="K390" s="15">
        <f>'fnd enro'!K390</f>
        <v>7.8600000000000003E-2</v>
      </c>
      <c r="L390" s="14">
        <f>'fnd enro'!L390</f>
        <v>0</v>
      </c>
      <c r="M390" s="14">
        <f>'fnd enro'!M390</f>
        <v>0</v>
      </c>
      <c r="N390" s="14">
        <f>'fnd enro'!N390</f>
        <v>0</v>
      </c>
      <c r="O390" s="14">
        <f>'fnd enro'!O390</f>
        <v>0</v>
      </c>
      <c r="P390" s="14">
        <f>'fnd enro'!P390</f>
        <v>2</v>
      </c>
      <c r="Q390" s="14">
        <f>'fnd enro'!R390</f>
        <v>2</v>
      </c>
      <c r="R390" s="15">
        <f t="shared" si="76"/>
        <v>1.087</v>
      </c>
      <c r="S390" s="14">
        <f>VALUE('fnd enro'!Q390)</f>
        <v>9</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1437.098596862</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2695.8469599999999</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18773.594465916001</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2181.4783991240001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825.80517001600003</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1494.3837200000003</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1303.58475</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2865.9841999999999</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2690.2315593060002</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5024.9806599999993</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77"/>
        <v>39292.988481223998</v>
      </c>
      <c r="AH390" s="326">
        <f t="shared" si="78"/>
        <v>449035018</v>
      </c>
      <c r="AI390" s="4" t="str">
        <f t="shared" si="79"/>
        <v>449</v>
      </c>
      <c r="AJ390" s="2" t="str">
        <f t="shared" si="80"/>
        <v>035</v>
      </c>
      <c r="AK390" s="2" t="str">
        <f t="shared" si="81"/>
        <v>018</v>
      </c>
      <c r="AL390" s="4">
        <f t="shared" si="82"/>
        <v>1</v>
      </c>
      <c r="AM390" s="4">
        <f t="shared" si="87"/>
        <v>2</v>
      </c>
      <c r="AN390" s="4">
        <f t="shared" si="83"/>
        <v>39292.988481223998</v>
      </c>
      <c r="AO390" s="4">
        <f t="shared" si="84"/>
        <v>19646</v>
      </c>
      <c r="AP390" s="4">
        <f t="shared" si="74"/>
        <v>0</v>
      </c>
      <c r="AQ390" s="4">
        <v>19646</v>
      </c>
      <c r="AS390" s="74"/>
      <c r="AT390" s="74"/>
      <c r="AX390" s="5">
        <f t="shared" si="85"/>
        <v>0</v>
      </c>
      <c r="AZ390" s="5">
        <f t="shared" si="86"/>
        <v>0</v>
      </c>
      <c r="BB390" s="5"/>
    </row>
    <row r="391" spans="1:54" s="4" customFormat="1">
      <c r="A391" s="326" t="str">
        <f t="shared" si="75"/>
        <v>449</v>
      </c>
      <c r="B391" s="2">
        <v>449035035</v>
      </c>
      <c r="C391" s="9" t="s">
        <v>475</v>
      </c>
      <c r="D391" s="14">
        <f>'fnd enro'!D391</f>
        <v>0</v>
      </c>
      <c r="E391" s="14">
        <f>'fnd enro'!E391</f>
        <v>0</v>
      </c>
      <c r="F391" s="14">
        <f>'fnd enro'!F391</f>
        <v>0</v>
      </c>
      <c r="G391" s="14">
        <f>'fnd enro'!G391</f>
        <v>102</v>
      </c>
      <c r="H391" s="14">
        <f>'fnd enro'!H391</f>
        <v>269</v>
      </c>
      <c r="I391" s="14">
        <f>'fnd enro'!I391</f>
        <v>302</v>
      </c>
      <c r="J391" s="14">
        <f>'fnd enro'!J391</f>
        <v>0</v>
      </c>
      <c r="K391" s="15">
        <f>'fnd enro'!K391</f>
        <v>26.448899999999998</v>
      </c>
      <c r="L391" s="14">
        <f>'fnd enro'!L391</f>
        <v>0</v>
      </c>
      <c r="M391" s="14">
        <f>'fnd enro'!M391</f>
        <v>11</v>
      </c>
      <c r="N391" s="14">
        <f>'fnd enro'!N391</f>
        <v>12</v>
      </c>
      <c r="O391" s="14">
        <f>'fnd enro'!O391</f>
        <v>22</v>
      </c>
      <c r="P391" s="14">
        <f>'fnd enro'!P391</f>
        <v>329</v>
      </c>
      <c r="Q391" s="14">
        <f>'fnd enro'!R391</f>
        <v>673</v>
      </c>
      <c r="R391" s="15">
        <f t="shared" si="76"/>
        <v>1.087</v>
      </c>
      <c r="S391" s="14">
        <f>VALUE('fnd enro'!Q391)</f>
        <v>11</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460970.95815406286</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782373.94588000001</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5062438.7849757336</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778304.61485022609</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215661.61941538402</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489497.07678</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384766.27046999993</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664125.12915999989</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914621.27772146894</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1494776.1570899999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77"/>
        <v>11247535.834496874</v>
      </c>
      <c r="AH391" s="326">
        <f t="shared" si="78"/>
        <v>449035035</v>
      </c>
      <c r="AI391" s="4" t="str">
        <f t="shared" si="79"/>
        <v>449</v>
      </c>
      <c r="AJ391" s="2" t="str">
        <f t="shared" si="80"/>
        <v>035</v>
      </c>
      <c r="AK391" s="2" t="str">
        <f t="shared" si="81"/>
        <v>035</v>
      </c>
      <c r="AL391" s="4">
        <f t="shared" si="82"/>
        <v>1</v>
      </c>
      <c r="AM391" s="4">
        <f t="shared" si="87"/>
        <v>673</v>
      </c>
      <c r="AN391" s="4">
        <f t="shared" si="83"/>
        <v>11247535.834496874</v>
      </c>
      <c r="AO391" s="4">
        <f t="shared" si="84"/>
        <v>16713</v>
      </c>
      <c r="AP391" s="4">
        <f t="shared" si="74"/>
        <v>0</v>
      </c>
      <c r="AQ391" s="4">
        <v>16713</v>
      </c>
      <c r="AS391" s="74"/>
      <c r="AT391" s="74"/>
      <c r="AX391" s="5">
        <f t="shared" si="85"/>
        <v>0</v>
      </c>
      <c r="AZ391" s="5">
        <f t="shared" si="86"/>
        <v>0</v>
      </c>
      <c r="BB391" s="5"/>
    </row>
    <row r="392" spans="1:54" s="4" customFormat="1">
      <c r="A392" s="326" t="str">
        <f t="shared" si="75"/>
        <v>449</v>
      </c>
      <c r="B392" s="2">
        <v>449035044</v>
      </c>
      <c r="C392" s="9" t="s">
        <v>475</v>
      </c>
      <c r="D392" s="14">
        <f>'fnd enro'!D392</f>
        <v>0</v>
      </c>
      <c r="E392" s="14">
        <f>'fnd enro'!E392</f>
        <v>0</v>
      </c>
      <c r="F392" s="14">
        <f>'fnd enro'!F392</f>
        <v>0</v>
      </c>
      <c r="G392" s="14">
        <f>'fnd enro'!G392</f>
        <v>0</v>
      </c>
      <c r="H392" s="14">
        <f>'fnd enro'!H392</f>
        <v>0</v>
      </c>
      <c r="I392" s="14">
        <f>'fnd enro'!I392</f>
        <v>2</v>
      </c>
      <c r="J392" s="14">
        <f>'fnd enro'!J392</f>
        <v>0</v>
      </c>
      <c r="K392" s="15">
        <f>'fnd enro'!K392</f>
        <v>7.8600000000000003E-2</v>
      </c>
      <c r="L392" s="14">
        <f>'fnd enro'!L392</f>
        <v>0</v>
      </c>
      <c r="M392" s="14">
        <f>'fnd enro'!M392</f>
        <v>0</v>
      </c>
      <c r="N392" s="14">
        <f>'fnd enro'!N392</f>
        <v>0</v>
      </c>
      <c r="O392" s="14">
        <f>'fnd enro'!O392</f>
        <v>0</v>
      </c>
      <c r="P392" s="14">
        <f>'fnd enro'!P392</f>
        <v>0</v>
      </c>
      <c r="Q392" s="14">
        <f>'fnd enro'!R392</f>
        <v>2</v>
      </c>
      <c r="R392" s="15">
        <f t="shared" si="76"/>
        <v>1.087</v>
      </c>
      <c r="S392" s="14">
        <f>VALUE('fnd enro'!Q392)</f>
        <v>11</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1239.9167968619997</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1761.5921999999998</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11325.894395916001</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2056.5712291240002</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378.10248001600002</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1754.65372</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980.73487999999998</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1321.0528399999998</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2653.2844293060002</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3397.0506599999999</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77"/>
        <v>26868.853631223999</v>
      </c>
      <c r="AH392" s="326">
        <f t="shared" si="78"/>
        <v>449035044</v>
      </c>
      <c r="AI392" s="4" t="str">
        <f t="shared" si="79"/>
        <v>449</v>
      </c>
      <c r="AJ392" s="2" t="str">
        <f t="shared" si="80"/>
        <v>035</v>
      </c>
      <c r="AK392" s="2" t="str">
        <f t="shared" si="81"/>
        <v>044</v>
      </c>
      <c r="AL392" s="4">
        <f t="shared" si="82"/>
        <v>1</v>
      </c>
      <c r="AM392" s="4">
        <f t="shared" si="87"/>
        <v>2</v>
      </c>
      <c r="AN392" s="4">
        <f t="shared" si="83"/>
        <v>26868.853631223999</v>
      </c>
      <c r="AO392" s="4">
        <f t="shared" si="84"/>
        <v>13434</v>
      </c>
      <c r="AP392" s="4">
        <f t="shared" si="74"/>
        <v>0</v>
      </c>
      <c r="AQ392" s="4">
        <v>13434</v>
      </c>
      <c r="AS392" s="74"/>
      <c r="AT392" s="74"/>
      <c r="AX392" s="5">
        <f t="shared" si="85"/>
        <v>0</v>
      </c>
      <c r="AZ392" s="5">
        <f t="shared" si="86"/>
        <v>0</v>
      </c>
      <c r="BB392" s="5"/>
    </row>
    <row r="393" spans="1:54" s="4" customFormat="1">
      <c r="A393" s="326" t="str">
        <f t="shared" si="75"/>
        <v>449</v>
      </c>
      <c r="B393" s="2">
        <v>449035073</v>
      </c>
      <c r="C393" s="9" t="s">
        <v>475</v>
      </c>
      <c r="D393" s="14">
        <f>'fnd enro'!D393</f>
        <v>0</v>
      </c>
      <c r="E393" s="14">
        <f>'fnd enro'!E393</f>
        <v>0</v>
      </c>
      <c r="F393" s="14">
        <f>'fnd enro'!F393</f>
        <v>0</v>
      </c>
      <c r="G393" s="14">
        <f>'fnd enro'!G393</f>
        <v>0</v>
      </c>
      <c r="H393" s="14">
        <f>'fnd enro'!H393</f>
        <v>0</v>
      </c>
      <c r="I393" s="14">
        <f>'fnd enro'!I393</f>
        <v>1</v>
      </c>
      <c r="J393" s="14">
        <f>'fnd enro'!J393</f>
        <v>0</v>
      </c>
      <c r="K393" s="15">
        <f>'fnd enro'!K393</f>
        <v>3.9300000000000002E-2</v>
      </c>
      <c r="L393" s="14">
        <f>'fnd enro'!L393</f>
        <v>0</v>
      </c>
      <c r="M393" s="14">
        <f>'fnd enro'!M393</f>
        <v>0</v>
      </c>
      <c r="N393" s="14">
        <f>'fnd enro'!N393</f>
        <v>0</v>
      </c>
      <c r="O393" s="14">
        <f>'fnd enro'!O393</f>
        <v>0</v>
      </c>
      <c r="P393" s="14">
        <f>'fnd enro'!P393</f>
        <v>1</v>
      </c>
      <c r="Q393" s="14">
        <f>'fnd enro'!R393</f>
        <v>1</v>
      </c>
      <c r="R393" s="15">
        <f t="shared" si="76"/>
        <v>1.087</v>
      </c>
      <c r="S393" s="14">
        <f>VALUE('fnd enro'!Q393)</f>
        <v>6</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699.02677843099991</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1255.4523899999999</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9320.2891379580014</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1028.2856145620001</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366.48225000799994</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902.35685999999998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638.46032000000002</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1430.0789399999999</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1326.6422146530001</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2273.8253299999997</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77"/>
        <v>19240.899835612003</v>
      </c>
      <c r="AH393" s="326">
        <f t="shared" si="78"/>
        <v>449035073</v>
      </c>
      <c r="AI393" s="4" t="str">
        <f t="shared" si="79"/>
        <v>449</v>
      </c>
      <c r="AJ393" s="2" t="str">
        <f t="shared" si="80"/>
        <v>035</v>
      </c>
      <c r="AK393" s="2" t="str">
        <f t="shared" si="81"/>
        <v>073</v>
      </c>
      <c r="AL393" s="4">
        <f t="shared" si="82"/>
        <v>1</v>
      </c>
      <c r="AM393" s="4">
        <f t="shared" si="87"/>
        <v>1</v>
      </c>
      <c r="AN393" s="4">
        <f t="shared" si="83"/>
        <v>19240.899835612003</v>
      </c>
      <c r="AO393" s="4">
        <f t="shared" si="84"/>
        <v>19241</v>
      </c>
      <c r="AP393" s="4">
        <f t="shared" si="74"/>
        <v>0</v>
      </c>
      <c r="AQ393" s="4">
        <v>19241</v>
      </c>
      <c r="AS393" s="74"/>
      <c r="AT393" s="74"/>
      <c r="AX393" s="5">
        <f t="shared" si="85"/>
        <v>0</v>
      </c>
      <c r="AZ393" s="5">
        <f t="shared" si="86"/>
        <v>0</v>
      </c>
      <c r="BB393" s="5"/>
    </row>
    <row r="394" spans="1:54" s="4" customFormat="1">
      <c r="A394" s="326" t="str">
        <f t="shared" si="75"/>
        <v>449</v>
      </c>
      <c r="B394" s="2">
        <v>449035217</v>
      </c>
      <c r="C394" s="9" t="s">
        <v>475</v>
      </c>
      <c r="D394" s="14">
        <f>'fnd enro'!D394</f>
        <v>0</v>
      </c>
      <c r="E394" s="14">
        <f>'fnd enro'!E394</f>
        <v>0</v>
      </c>
      <c r="F394" s="14">
        <f>'fnd enro'!F394</f>
        <v>0</v>
      </c>
      <c r="G394" s="14">
        <f>'fnd enro'!G394</f>
        <v>0</v>
      </c>
      <c r="H394" s="14">
        <f>'fnd enro'!H394</f>
        <v>0</v>
      </c>
      <c r="I394" s="14">
        <f>'fnd enro'!I394</f>
        <v>1</v>
      </c>
      <c r="J394" s="14">
        <f>'fnd enro'!J394</f>
        <v>0</v>
      </c>
      <c r="K394" s="15">
        <f>'fnd enro'!K394</f>
        <v>3.9300000000000002E-2</v>
      </c>
      <c r="L394" s="14">
        <f>'fnd enro'!L394</f>
        <v>0</v>
      </c>
      <c r="M394" s="14">
        <f>'fnd enro'!M394</f>
        <v>0</v>
      </c>
      <c r="N394" s="14">
        <f>'fnd enro'!N394</f>
        <v>0</v>
      </c>
      <c r="O394" s="14">
        <f>'fnd enro'!O394</f>
        <v>0</v>
      </c>
      <c r="P394" s="14">
        <f>'fnd enro'!P394</f>
        <v>1</v>
      </c>
      <c r="Q394" s="14">
        <f>'fnd enro'!R394</f>
        <v>1</v>
      </c>
      <c r="R394" s="15">
        <f t="shared" si="76"/>
        <v>1.087</v>
      </c>
      <c r="S394" s="14">
        <f>VALUE('fnd enro'!Q394)</f>
        <v>3</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686.14582843099993</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1194.4282099999998</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8724.5261779579996</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1028.2856145620001</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337.58979000800002</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898.27686000000006</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614.33978999999988</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1304.7260999999999</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1326.6422146530001</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2180.1153300000001</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77"/>
        <v>18295.075915612</v>
      </c>
      <c r="AH394" s="326">
        <f t="shared" si="78"/>
        <v>449035217</v>
      </c>
      <c r="AI394" s="4" t="str">
        <f t="shared" si="79"/>
        <v>449</v>
      </c>
      <c r="AJ394" s="2" t="str">
        <f t="shared" si="80"/>
        <v>035</v>
      </c>
      <c r="AK394" s="2" t="str">
        <f t="shared" si="81"/>
        <v>217</v>
      </c>
      <c r="AL394" s="4">
        <f t="shared" si="82"/>
        <v>1</v>
      </c>
      <c r="AM394" s="4">
        <f t="shared" si="87"/>
        <v>1</v>
      </c>
      <c r="AN394" s="4">
        <f t="shared" si="83"/>
        <v>18295.075915612</v>
      </c>
      <c r="AO394" s="4">
        <f t="shared" si="84"/>
        <v>18295</v>
      </c>
      <c r="AP394" s="4">
        <f t="shared" ref="AP394:AP457" si="88">AO394-AQ394</f>
        <v>0</v>
      </c>
      <c r="AQ394" s="4">
        <v>18295</v>
      </c>
      <c r="AS394" s="74"/>
      <c r="AT394" s="74"/>
      <c r="AX394" s="5">
        <f t="shared" si="85"/>
        <v>0</v>
      </c>
      <c r="AZ394" s="5">
        <f t="shared" si="86"/>
        <v>0</v>
      </c>
      <c r="BB394" s="5"/>
    </row>
    <row r="395" spans="1:54" s="4" customFormat="1">
      <c r="A395" s="326" t="str">
        <f t="shared" ref="A395:A458" si="89">LEFT(B395,3)</f>
        <v>449</v>
      </c>
      <c r="B395" s="2">
        <v>449035243</v>
      </c>
      <c r="C395" s="9" t="s">
        <v>475</v>
      </c>
      <c r="D395" s="14">
        <f>'fnd enro'!D395</f>
        <v>0</v>
      </c>
      <c r="E395" s="14">
        <f>'fnd enro'!E395</f>
        <v>0</v>
      </c>
      <c r="F395" s="14">
        <f>'fnd enro'!F395</f>
        <v>0</v>
      </c>
      <c r="G395" s="14">
        <f>'fnd enro'!G395</f>
        <v>0</v>
      </c>
      <c r="H395" s="14">
        <f>'fnd enro'!H395</f>
        <v>1</v>
      </c>
      <c r="I395" s="14">
        <f>'fnd enro'!I395</f>
        <v>1</v>
      </c>
      <c r="J395" s="14">
        <f>'fnd enro'!J395</f>
        <v>0</v>
      </c>
      <c r="K395" s="15">
        <f>'fnd enro'!K395</f>
        <v>7.8600000000000003E-2</v>
      </c>
      <c r="L395" s="14">
        <f>'fnd enro'!L395</f>
        <v>0</v>
      </c>
      <c r="M395" s="14">
        <f>'fnd enro'!M395</f>
        <v>0</v>
      </c>
      <c r="N395" s="14">
        <f>'fnd enro'!N395</f>
        <v>0</v>
      </c>
      <c r="O395" s="14">
        <f>'fnd enro'!O395</f>
        <v>0</v>
      </c>
      <c r="P395" s="14">
        <f>'fnd enro'!P395</f>
        <v>2</v>
      </c>
      <c r="Q395" s="14">
        <f>'fnd enro'!R395</f>
        <v>2</v>
      </c>
      <c r="R395" s="15">
        <f t="shared" ref="R395:R458" si="90">VLOOKUP(B395,charterinfo_b,6)</f>
        <v>1.087</v>
      </c>
      <c r="S395" s="14">
        <f>VALUE('fnd enro'!Q395)</f>
        <v>9</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1437.098596862</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2695.8469599999999</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18773.594465916001</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2181.4783991240001</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825.80517001600003</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1494.3837200000003</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1303.58475</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2865.9841999999999</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2690.2315593060002</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5024.9806599999993</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91">SUM(U395:AE395)</f>
        <v>39292.988481223998</v>
      </c>
      <c r="AH395" s="326">
        <f t="shared" ref="AH395:AH458" si="92">B395</f>
        <v>449035243</v>
      </c>
      <c r="AI395" s="4" t="str">
        <f t="shared" ref="AI395:AI458" si="93">IF($B395&lt;499999999,MID($B395,1,3),MID($B395,1,4))</f>
        <v>449</v>
      </c>
      <c r="AJ395" s="2" t="str">
        <f t="shared" ref="AJ395:AJ458" si="94">IF($B395&lt;499999999,MID($B395,4,3),MID($B395,5,3))</f>
        <v>035</v>
      </c>
      <c r="AK395" s="2" t="str">
        <f t="shared" ref="AK395:AK458" si="95">IF($B395&lt;499999999,MID($B395,7,3),MID($B395,8,3))</f>
        <v>243</v>
      </c>
      <c r="AL395" s="4">
        <f t="shared" ref="AL395:AL458" si="96">IF(VLOOKUP(VALUE(IF(AH395&lt;499999999,MID(AH395,4,3),MID(AH395,5,3))),distinfo,4)=R395,1,0)</f>
        <v>1</v>
      </c>
      <c r="AM395" s="4">
        <f t="shared" si="87"/>
        <v>2</v>
      </c>
      <c r="AN395" s="4">
        <f t="shared" ref="AN395:AN458" si="97">AF395</f>
        <v>39292.988481223998</v>
      </c>
      <c r="AO395" s="4">
        <f t="shared" ref="AO395:AO458" si="98">IF(OR(AF395=0,AM395=0),0,ROUND(AN395/AM395,0))</f>
        <v>19646</v>
      </c>
      <c r="AP395" s="4">
        <f t="shared" si="88"/>
        <v>0</v>
      </c>
      <c r="AQ395" s="4">
        <v>19646</v>
      </c>
      <c r="AS395" s="74"/>
      <c r="AT395" s="74"/>
      <c r="AX395" s="5">
        <f t="shared" ref="AX395:AX458" si="99">AY395-AW395</f>
        <v>0</v>
      </c>
      <c r="AZ395" s="5">
        <f t="shared" ref="AZ395:AZ458" si="100">BA395-AY395</f>
        <v>0</v>
      </c>
      <c r="BB395" s="5"/>
    </row>
    <row r="396" spans="1:54" s="4" customFormat="1">
      <c r="A396" s="326" t="str">
        <f t="shared" si="89"/>
        <v>449</v>
      </c>
      <c r="B396" s="2">
        <v>449035244</v>
      </c>
      <c r="C396" s="9" t="s">
        <v>475</v>
      </c>
      <c r="D396" s="14">
        <f>'fnd enro'!D396</f>
        <v>0</v>
      </c>
      <c r="E396" s="14">
        <f>'fnd enro'!E396</f>
        <v>0</v>
      </c>
      <c r="F396" s="14">
        <f>'fnd enro'!F396</f>
        <v>0</v>
      </c>
      <c r="G396" s="14">
        <f>'fnd enro'!G396</f>
        <v>0</v>
      </c>
      <c r="H396" s="14">
        <f>'fnd enro'!H396</f>
        <v>2</v>
      </c>
      <c r="I396" s="14">
        <f>'fnd enro'!I396</f>
        <v>2</v>
      </c>
      <c r="J396" s="14">
        <f>'fnd enro'!J396</f>
        <v>0</v>
      </c>
      <c r="K396" s="15">
        <f>'fnd enro'!K396</f>
        <v>0.15720000000000001</v>
      </c>
      <c r="L396" s="14">
        <f>'fnd enro'!L396</f>
        <v>0</v>
      </c>
      <c r="M396" s="14">
        <f>'fnd enro'!M396</f>
        <v>0</v>
      </c>
      <c r="N396" s="14">
        <f>'fnd enro'!N396</f>
        <v>0</v>
      </c>
      <c r="O396" s="14">
        <f>'fnd enro'!O396</f>
        <v>1</v>
      </c>
      <c r="P396" s="14">
        <f>'fnd enro'!P396</f>
        <v>1</v>
      </c>
      <c r="Q396" s="14">
        <f>'fnd enro'!R396</f>
        <v>4</v>
      </c>
      <c r="R396" s="15">
        <f t="shared" si="90"/>
        <v>1.087</v>
      </c>
      <c r="S396" s="14">
        <f>VALUE('fnd enro'!Q396)</f>
        <v>10</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2722.7346137239997</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4262.3117899999997</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25856.058261832</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4604.1294882479997</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1071.4240900320001</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3055.7374400000003</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2168.7606599999999</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2951.21587</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5793.8926986120005</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8313.9313199999997</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91"/>
        <v>60800.196232447997</v>
      </c>
      <c r="AH396" s="326">
        <f t="shared" si="92"/>
        <v>449035244</v>
      </c>
      <c r="AI396" s="4" t="str">
        <f t="shared" si="93"/>
        <v>449</v>
      </c>
      <c r="AJ396" s="2" t="str">
        <f t="shared" si="94"/>
        <v>035</v>
      </c>
      <c r="AK396" s="2" t="str">
        <f t="shared" si="95"/>
        <v>244</v>
      </c>
      <c r="AL396" s="4">
        <f t="shared" si="96"/>
        <v>1</v>
      </c>
      <c r="AM396" s="4">
        <f t="shared" si="87"/>
        <v>4</v>
      </c>
      <c r="AN396" s="4">
        <f t="shared" si="97"/>
        <v>60800.196232447997</v>
      </c>
      <c r="AO396" s="4">
        <f t="shared" si="98"/>
        <v>15200</v>
      </c>
      <c r="AP396" s="4">
        <f t="shared" si="88"/>
        <v>0</v>
      </c>
      <c r="AQ396" s="4">
        <v>15200</v>
      </c>
      <c r="AS396" s="74"/>
      <c r="AT396" s="74"/>
      <c r="AX396" s="5">
        <f t="shared" si="99"/>
        <v>0</v>
      </c>
      <c r="AZ396" s="5">
        <f t="shared" si="100"/>
        <v>0</v>
      </c>
      <c r="BB396" s="5"/>
    </row>
    <row r="397" spans="1:54" s="4" customFormat="1">
      <c r="A397" s="326" t="str">
        <f t="shared" si="89"/>
        <v>449</v>
      </c>
      <c r="B397" s="2">
        <v>449035248</v>
      </c>
      <c r="C397" s="9" t="s">
        <v>475</v>
      </c>
      <c r="D397" s="14">
        <f>'fnd enro'!D397</f>
        <v>0</v>
      </c>
      <c r="E397" s="14">
        <f>'fnd enro'!E397</f>
        <v>0</v>
      </c>
      <c r="F397" s="14">
        <f>'fnd enro'!F397</f>
        <v>0</v>
      </c>
      <c r="G397" s="14">
        <f>'fnd enro'!G397</f>
        <v>0</v>
      </c>
      <c r="H397" s="14">
        <f>'fnd enro'!H397</f>
        <v>1</v>
      </c>
      <c r="I397" s="14">
        <f>'fnd enro'!I397</f>
        <v>0</v>
      </c>
      <c r="J397" s="14">
        <f>'fnd enro'!J397</f>
        <v>0</v>
      </c>
      <c r="K397" s="15">
        <f>'fnd enro'!K397</f>
        <v>3.9300000000000002E-2</v>
      </c>
      <c r="L397" s="14">
        <f>'fnd enro'!L397</f>
        <v>0</v>
      </c>
      <c r="M397" s="14">
        <f>'fnd enro'!M397</f>
        <v>0</v>
      </c>
      <c r="N397" s="14">
        <f>'fnd enro'!N397</f>
        <v>0</v>
      </c>
      <c r="O397" s="14">
        <f>'fnd enro'!O397</f>
        <v>0</v>
      </c>
      <c r="P397" s="14">
        <f>'fnd enro'!P397</f>
        <v>0</v>
      </c>
      <c r="Q397" s="14">
        <f>'fnd enro'!R397</f>
        <v>1</v>
      </c>
      <c r="R397" s="15">
        <f t="shared" si="90"/>
        <v>1.087</v>
      </c>
      <c r="S397" s="14">
        <f>VALUE('fnd enro'!Q397)</f>
        <v>11</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619.95839843099986</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880.79609999999991</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3990.4998679579999</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1153.1927845619998</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194.30145000799999</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554.67686000000003</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443.91992999999997</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286.44623999999999</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1363.5893446530001</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1891.8553299999999</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91"/>
        <v>11379.236305611999</v>
      </c>
      <c r="AH397" s="326">
        <f t="shared" si="92"/>
        <v>449035248</v>
      </c>
      <c r="AI397" s="4" t="str">
        <f t="shared" si="93"/>
        <v>449</v>
      </c>
      <c r="AJ397" s="2" t="str">
        <f t="shared" si="94"/>
        <v>035</v>
      </c>
      <c r="AK397" s="2" t="str">
        <f t="shared" si="95"/>
        <v>248</v>
      </c>
      <c r="AL397" s="4">
        <f t="shared" si="96"/>
        <v>1</v>
      </c>
      <c r="AM397" s="4">
        <f t="shared" si="87"/>
        <v>1</v>
      </c>
      <c r="AN397" s="4">
        <f t="shared" si="97"/>
        <v>11379.236305611999</v>
      </c>
      <c r="AO397" s="4">
        <f t="shared" si="98"/>
        <v>11379</v>
      </c>
      <c r="AP397" s="4">
        <f t="shared" si="88"/>
        <v>0</v>
      </c>
      <c r="AQ397" s="4">
        <v>11379</v>
      </c>
      <c r="AS397" s="74"/>
      <c r="AT397" s="74"/>
      <c r="AX397" s="5">
        <f t="shared" si="99"/>
        <v>0</v>
      </c>
      <c r="AZ397" s="5">
        <f t="shared" si="100"/>
        <v>0</v>
      </c>
      <c r="BB397" s="5"/>
    </row>
    <row r="398" spans="1:54" s="4" customFormat="1">
      <c r="A398" s="326" t="str">
        <f t="shared" si="89"/>
        <v>449</v>
      </c>
      <c r="B398" s="2">
        <v>449035336</v>
      </c>
      <c r="C398" s="9" t="s">
        <v>475</v>
      </c>
      <c r="D398" s="14">
        <f>'fnd enro'!D398</f>
        <v>0</v>
      </c>
      <c r="E398" s="14">
        <f>'fnd enro'!E398</f>
        <v>0</v>
      </c>
      <c r="F398" s="14">
        <f>'fnd enro'!F398</f>
        <v>0</v>
      </c>
      <c r="G398" s="14">
        <f>'fnd enro'!G398</f>
        <v>0</v>
      </c>
      <c r="H398" s="14">
        <f>'fnd enro'!H398</f>
        <v>0</v>
      </c>
      <c r="I398" s="14">
        <f>'fnd enro'!I398</f>
        <v>1</v>
      </c>
      <c r="J398" s="14">
        <f>'fnd enro'!J398</f>
        <v>0</v>
      </c>
      <c r="K398" s="15">
        <f>'fnd enro'!K398</f>
        <v>3.9300000000000002E-2</v>
      </c>
      <c r="L398" s="14">
        <f>'fnd enro'!L398</f>
        <v>0</v>
      </c>
      <c r="M398" s="14">
        <f>'fnd enro'!M398</f>
        <v>0</v>
      </c>
      <c r="N398" s="14">
        <f>'fnd enro'!N398</f>
        <v>0</v>
      </c>
      <c r="O398" s="14">
        <f>'fnd enro'!O398</f>
        <v>0</v>
      </c>
      <c r="P398" s="14">
        <f>'fnd enro'!P398</f>
        <v>0</v>
      </c>
      <c r="Q398" s="14">
        <f>'fnd enro'!R398</f>
        <v>1</v>
      </c>
      <c r="R398" s="15">
        <f t="shared" si="90"/>
        <v>1.087</v>
      </c>
      <c r="S398" s="14">
        <f>VALUE('fnd enro'!Q398)</f>
        <v>8</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619.95839843099986</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880.79609999999991</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5662.9471979580003</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1028.2856145620001</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189.05124000800001</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877.32686000000001</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490.36743999999999</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660.52641999999992</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1326.6422146530001</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1698.5253299999999</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91"/>
        <v>13434.426815612</v>
      </c>
      <c r="AH398" s="326">
        <f t="shared" si="92"/>
        <v>449035336</v>
      </c>
      <c r="AI398" s="4" t="str">
        <f t="shared" si="93"/>
        <v>449</v>
      </c>
      <c r="AJ398" s="2" t="str">
        <f t="shared" si="94"/>
        <v>035</v>
      </c>
      <c r="AK398" s="2" t="str">
        <f t="shared" si="95"/>
        <v>336</v>
      </c>
      <c r="AL398" s="4">
        <f t="shared" si="96"/>
        <v>1</v>
      </c>
      <c r="AM398" s="4">
        <f t="shared" si="87"/>
        <v>1</v>
      </c>
      <c r="AN398" s="4">
        <f t="shared" si="97"/>
        <v>13434.426815612</v>
      </c>
      <c r="AO398" s="4">
        <f t="shared" si="98"/>
        <v>13434</v>
      </c>
      <c r="AP398" s="4">
        <f t="shared" si="88"/>
        <v>0</v>
      </c>
      <c r="AQ398" s="4">
        <v>13434</v>
      </c>
      <c r="AS398" s="74"/>
      <c r="AT398" s="74"/>
      <c r="AX398" s="5">
        <f t="shared" si="99"/>
        <v>0</v>
      </c>
      <c r="AZ398" s="5">
        <f t="shared" si="100"/>
        <v>0</v>
      </c>
      <c r="BB398" s="5"/>
    </row>
    <row r="399" spans="1:54" s="4" customFormat="1">
      <c r="A399" s="326" t="str">
        <f t="shared" si="89"/>
        <v>450</v>
      </c>
      <c r="B399" s="2">
        <v>450086008</v>
      </c>
      <c r="C399" s="9" t="s">
        <v>1298</v>
      </c>
      <c r="D399" s="14">
        <f>'fnd enro'!D399</f>
        <v>0</v>
      </c>
      <c r="E399" s="14">
        <f>'fnd enro'!E399</f>
        <v>0</v>
      </c>
      <c r="F399" s="14">
        <f>'fnd enro'!F399</f>
        <v>0</v>
      </c>
      <c r="G399" s="14">
        <f>'fnd enro'!G399</f>
        <v>1</v>
      </c>
      <c r="H399" s="14">
        <f>'fnd enro'!H399</f>
        <v>2</v>
      </c>
      <c r="I399" s="14">
        <f>'fnd enro'!I399</f>
        <v>0</v>
      </c>
      <c r="J399" s="14">
        <f>'fnd enro'!J399</f>
        <v>0</v>
      </c>
      <c r="K399" s="15">
        <f>'fnd enro'!K399</f>
        <v>0.1179</v>
      </c>
      <c r="L399" s="14">
        <f>'fnd enro'!L399</f>
        <v>0</v>
      </c>
      <c r="M399" s="14">
        <f>'fnd enro'!M399</f>
        <v>0</v>
      </c>
      <c r="N399" s="14">
        <f>'fnd enro'!N399</f>
        <v>0</v>
      </c>
      <c r="O399" s="14">
        <f>'fnd enro'!O399</f>
        <v>0</v>
      </c>
      <c r="P399" s="14">
        <f>'fnd enro'!P399</f>
        <v>0</v>
      </c>
      <c r="Q399" s="14">
        <f>'fnd enro'!R399</f>
        <v>3</v>
      </c>
      <c r="R399" s="15">
        <f t="shared" si="90"/>
        <v>1</v>
      </c>
      <c r="S399" s="14">
        <f>VALUE('fnd enro'!Q399)</f>
        <v>6</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1711.0167389999997</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2430.8999999999996</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11459.169102</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3449.6447779999999</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523.91055199999994</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1664.0305799999999</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1195.33</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688.3599999999999</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3676.566057</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5566.5659900000001</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91"/>
        <v>32365.493798000003</v>
      </c>
      <c r="AH399" s="326">
        <f t="shared" si="92"/>
        <v>450086008</v>
      </c>
      <c r="AI399" s="4" t="str">
        <f t="shared" si="93"/>
        <v>450</v>
      </c>
      <c r="AJ399" s="2" t="str">
        <f t="shared" si="94"/>
        <v>086</v>
      </c>
      <c r="AK399" s="2" t="str">
        <f t="shared" si="95"/>
        <v>008</v>
      </c>
      <c r="AL399" s="4">
        <f t="shared" si="96"/>
        <v>1</v>
      </c>
      <c r="AM399" s="4">
        <f t="shared" si="87"/>
        <v>3</v>
      </c>
      <c r="AN399" s="4">
        <f t="shared" si="97"/>
        <v>32365.493798000003</v>
      </c>
      <c r="AO399" s="4">
        <f t="shared" si="98"/>
        <v>10788</v>
      </c>
      <c r="AP399" s="4">
        <f t="shared" si="88"/>
        <v>0</v>
      </c>
      <c r="AQ399" s="4">
        <v>10788</v>
      </c>
      <c r="AS399" s="74"/>
      <c r="AT399" s="74"/>
      <c r="AX399" s="5">
        <f t="shared" si="99"/>
        <v>0</v>
      </c>
      <c r="AZ399" s="5">
        <f t="shared" si="100"/>
        <v>0</v>
      </c>
      <c r="BB399" s="5"/>
    </row>
    <row r="400" spans="1:54" s="4" customFormat="1">
      <c r="A400" s="326" t="str">
        <f t="shared" si="89"/>
        <v>450</v>
      </c>
      <c r="B400" s="2">
        <v>450086086</v>
      </c>
      <c r="C400" s="9" t="s">
        <v>1298</v>
      </c>
      <c r="D400" s="14">
        <f>'fnd enro'!D400</f>
        <v>0</v>
      </c>
      <c r="E400" s="14">
        <f>'fnd enro'!E400</f>
        <v>0</v>
      </c>
      <c r="F400" s="14">
        <f>'fnd enro'!F400</f>
        <v>10</v>
      </c>
      <c r="G400" s="14">
        <f>'fnd enro'!G400</f>
        <v>47</v>
      </c>
      <c r="H400" s="14">
        <f>'fnd enro'!H400</f>
        <v>20</v>
      </c>
      <c r="I400" s="14">
        <f>'fnd enro'!I400</f>
        <v>0</v>
      </c>
      <c r="J400" s="14">
        <f>'fnd enro'!J400</f>
        <v>0</v>
      </c>
      <c r="K400" s="15">
        <f>'fnd enro'!K400</f>
        <v>3.0261</v>
      </c>
      <c r="L400" s="14">
        <f>'fnd enro'!L400</f>
        <v>0</v>
      </c>
      <c r="M400" s="14">
        <f>'fnd enro'!M400</f>
        <v>0</v>
      </c>
      <c r="N400" s="14">
        <f>'fnd enro'!N400</f>
        <v>0</v>
      </c>
      <c r="O400" s="14">
        <f>'fnd enro'!O400</f>
        <v>0</v>
      </c>
      <c r="P400" s="14">
        <f>'fnd enro'!P400</f>
        <v>19</v>
      </c>
      <c r="Q400" s="14">
        <f>'fnd enro'!R400</f>
        <v>77</v>
      </c>
      <c r="R400" s="15">
        <f t="shared" si="90"/>
        <v>1</v>
      </c>
      <c r="S400" s="14">
        <f>VALUE('fnd enro'!Q400)</f>
        <v>8</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45525.776301000005</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70019.319999999992</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382535.64361800003</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96905.629302000016</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16671.894167999999</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43263.968220000002</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32759.690000000002</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29592.59</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91645.775463000013</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152188.90040999997</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91"/>
        <v>961109.1874820001</v>
      </c>
      <c r="AH400" s="326">
        <f t="shared" si="92"/>
        <v>450086086</v>
      </c>
      <c r="AI400" s="4" t="str">
        <f t="shared" si="93"/>
        <v>450</v>
      </c>
      <c r="AJ400" s="2" t="str">
        <f t="shared" si="94"/>
        <v>086</v>
      </c>
      <c r="AK400" s="2" t="str">
        <f t="shared" si="95"/>
        <v>086</v>
      </c>
      <c r="AL400" s="4">
        <f t="shared" si="96"/>
        <v>1</v>
      </c>
      <c r="AM400" s="4">
        <f t="shared" si="87"/>
        <v>77</v>
      </c>
      <c r="AN400" s="4">
        <f t="shared" si="97"/>
        <v>961109.1874820001</v>
      </c>
      <c r="AO400" s="4">
        <f t="shared" si="98"/>
        <v>12482</v>
      </c>
      <c r="AP400" s="4">
        <f t="shared" si="88"/>
        <v>0</v>
      </c>
      <c r="AQ400" s="4">
        <v>12482</v>
      </c>
      <c r="AS400" s="74"/>
      <c r="AT400" s="74"/>
      <c r="AX400" s="5">
        <f t="shared" si="99"/>
        <v>0</v>
      </c>
      <c r="AZ400" s="5">
        <f t="shared" si="100"/>
        <v>0</v>
      </c>
      <c r="BB400" s="5"/>
    </row>
    <row r="401" spans="1:54" s="4" customFormat="1">
      <c r="A401" s="326" t="str">
        <f t="shared" si="89"/>
        <v>450</v>
      </c>
      <c r="B401" s="2">
        <v>450086114</v>
      </c>
      <c r="C401" s="9" t="s">
        <v>1298</v>
      </c>
      <c r="D401" s="14">
        <f>'fnd enro'!D401</f>
        <v>0</v>
      </c>
      <c r="E401" s="14">
        <f>'fnd enro'!E401</f>
        <v>0</v>
      </c>
      <c r="F401" s="14">
        <f>'fnd enro'!F401</f>
        <v>0</v>
      </c>
      <c r="G401" s="14">
        <f>'fnd enro'!G401</f>
        <v>0</v>
      </c>
      <c r="H401" s="14">
        <f>'fnd enro'!H401</f>
        <v>1</v>
      </c>
      <c r="I401" s="14">
        <f>'fnd enro'!I401</f>
        <v>0</v>
      </c>
      <c r="J401" s="14">
        <f>'fnd enro'!J401</f>
        <v>0</v>
      </c>
      <c r="K401" s="15">
        <f>'fnd enro'!K401</f>
        <v>3.9300000000000002E-2</v>
      </c>
      <c r="L401" s="14">
        <f>'fnd enro'!L401</f>
        <v>0</v>
      </c>
      <c r="M401" s="14">
        <f>'fnd enro'!M401</f>
        <v>0</v>
      </c>
      <c r="N401" s="14">
        <f>'fnd enro'!N401</f>
        <v>0</v>
      </c>
      <c r="O401" s="14">
        <f>'fnd enro'!O401</f>
        <v>0</v>
      </c>
      <c r="P401" s="14">
        <f>'fnd enro'!P401</f>
        <v>0</v>
      </c>
      <c r="Q401" s="14">
        <f>'fnd enro'!R401</f>
        <v>1</v>
      </c>
      <c r="R401" s="15">
        <f t="shared" si="90"/>
        <v>1</v>
      </c>
      <c r="S401" s="14">
        <f>VALUE('fnd enro'!Q401)</f>
        <v>10</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570.33891299999993</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810.3</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3671.113034</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1060.8949259999999</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178.75018399999999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554.67686000000003</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408.39</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263.52</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1254.4520190000001</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1891.8553299999999</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91"/>
        <v>10664.291266</v>
      </c>
      <c r="AH401" s="326">
        <f t="shared" si="92"/>
        <v>450086114</v>
      </c>
      <c r="AI401" s="4" t="str">
        <f t="shared" si="93"/>
        <v>450</v>
      </c>
      <c r="AJ401" s="2" t="str">
        <f t="shared" si="94"/>
        <v>086</v>
      </c>
      <c r="AK401" s="2" t="str">
        <f t="shared" si="95"/>
        <v>114</v>
      </c>
      <c r="AL401" s="4">
        <f t="shared" si="96"/>
        <v>1</v>
      </c>
      <c r="AM401" s="4">
        <f t="shared" si="87"/>
        <v>1</v>
      </c>
      <c r="AN401" s="4">
        <f t="shared" si="97"/>
        <v>10664.291266</v>
      </c>
      <c r="AO401" s="4">
        <f t="shared" si="98"/>
        <v>10664</v>
      </c>
      <c r="AP401" s="4">
        <f t="shared" si="88"/>
        <v>0</v>
      </c>
      <c r="AQ401" s="4">
        <v>10664</v>
      </c>
      <c r="AS401" s="74"/>
      <c r="AT401" s="74"/>
      <c r="AX401" s="5">
        <f t="shared" si="99"/>
        <v>0</v>
      </c>
      <c r="AZ401" s="5">
        <f t="shared" si="100"/>
        <v>0</v>
      </c>
      <c r="BB401" s="5"/>
    </row>
    <row r="402" spans="1:54" s="4" customFormat="1">
      <c r="A402" s="326" t="str">
        <f t="shared" si="89"/>
        <v>450</v>
      </c>
      <c r="B402" s="2">
        <v>450086127</v>
      </c>
      <c r="C402" s="9" t="s">
        <v>1298</v>
      </c>
      <c r="D402" s="14">
        <f>'fnd enro'!D402</f>
        <v>0</v>
      </c>
      <c r="E402" s="14">
        <f>'fnd enro'!E402</f>
        <v>0</v>
      </c>
      <c r="F402" s="14">
        <f>'fnd enro'!F402</f>
        <v>1</v>
      </c>
      <c r="G402" s="14">
        <f>'fnd enro'!G402</f>
        <v>2</v>
      </c>
      <c r="H402" s="14">
        <f>'fnd enro'!H402</f>
        <v>0</v>
      </c>
      <c r="I402" s="14">
        <f>'fnd enro'!I402</f>
        <v>0</v>
      </c>
      <c r="J402" s="14">
        <f>'fnd enro'!J402</f>
        <v>0</v>
      </c>
      <c r="K402" s="15">
        <f>'fnd enro'!K402</f>
        <v>0.1179</v>
      </c>
      <c r="L402" s="14">
        <f>'fnd enro'!L402</f>
        <v>0</v>
      </c>
      <c r="M402" s="14">
        <f>'fnd enro'!M402</f>
        <v>0</v>
      </c>
      <c r="N402" s="14">
        <f>'fnd enro'!N402</f>
        <v>0</v>
      </c>
      <c r="O402" s="14">
        <f>'fnd enro'!O402</f>
        <v>0</v>
      </c>
      <c r="P402" s="14">
        <f>'fnd enro'!P402</f>
        <v>0</v>
      </c>
      <c r="Q402" s="14">
        <f>'fnd enro'!R402</f>
        <v>3</v>
      </c>
      <c r="R402" s="15">
        <f t="shared" si="90"/>
        <v>1</v>
      </c>
      <c r="S402" s="14">
        <f>VALUE('fnd enro'!Q402)</f>
        <v>4</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1711.0167389999997</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2430.8999999999996</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12350.879101999999</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3983.5647779999999</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499.21055200000001</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1664.0305799999999</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1135.6500000000001</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430.2</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3502.9860570000001</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5348.5459900000005</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91"/>
        <v>33056.983798000001</v>
      </c>
      <c r="AH402" s="326">
        <f t="shared" si="92"/>
        <v>450086127</v>
      </c>
      <c r="AI402" s="4" t="str">
        <f t="shared" si="93"/>
        <v>450</v>
      </c>
      <c r="AJ402" s="2" t="str">
        <f t="shared" si="94"/>
        <v>086</v>
      </c>
      <c r="AK402" s="2" t="str">
        <f t="shared" si="95"/>
        <v>127</v>
      </c>
      <c r="AL402" s="4">
        <f t="shared" si="96"/>
        <v>1</v>
      </c>
      <c r="AM402" s="4">
        <f t="shared" si="87"/>
        <v>3</v>
      </c>
      <c r="AN402" s="4">
        <f t="shared" si="97"/>
        <v>33056.983798000001</v>
      </c>
      <c r="AO402" s="4">
        <f t="shared" si="98"/>
        <v>11019</v>
      </c>
      <c r="AP402" s="4">
        <f t="shared" si="88"/>
        <v>0</v>
      </c>
      <c r="AQ402" s="4">
        <v>11019</v>
      </c>
      <c r="AS402" s="74"/>
      <c r="AT402" s="74"/>
      <c r="AX402" s="5">
        <f t="shared" si="99"/>
        <v>0</v>
      </c>
      <c r="AZ402" s="5">
        <f t="shared" si="100"/>
        <v>0</v>
      </c>
      <c r="BB402" s="5"/>
    </row>
    <row r="403" spans="1:54" s="4" customFormat="1">
      <c r="A403" s="326" t="str">
        <f t="shared" si="89"/>
        <v>450</v>
      </c>
      <c r="B403" s="2">
        <v>450086137</v>
      </c>
      <c r="C403" s="9" t="s">
        <v>1298</v>
      </c>
      <c r="D403" s="14">
        <f>'fnd enro'!D403</f>
        <v>0</v>
      </c>
      <c r="E403" s="14">
        <f>'fnd enro'!E403</f>
        <v>0</v>
      </c>
      <c r="F403" s="14">
        <f>'fnd enro'!F403</f>
        <v>0</v>
      </c>
      <c r="G403" s="14">
        <f>'fnd enro'!G403</f>
        <v>3</v>
      </c>
      <c r="H403" s="14">
        <f>'fnd enro'!H403</f>
        <v>1</v>
      </c>
      <c r="I403" s="14">
        <f>'fnd enro'!I403</f>
        <v>0</v>
      </c>
      <c r="J403" s="14">
        <f>'fnd enro'!J403</f>
        <v>0</v>
      </c>
      <c r="K403" s="15">
        <f>'fnd enro'!K403</f>
        <v>0.15720000000000001</v>
      </c>
      <c r="L403" s="14">
        <f>'fnd enro'!L403</f>
        <v>0</v>
      </c>
      <c r="M403" s="14">
        <f>'fnd enro'!M403</f>
        <v>0</v>
      </c>
      <c r="N403" s="14">
        <f>'fnd enro'!N403</f>
        <v>0</v>
      </c>
      <c r="O403" s="14">
        <f>'fnd enro'!O403</f>
        <v>0</v>
      </c>
      <c r="P403" s="14">
        <f>'fnd enro'!P403</f>
        <v>4</v>
      </c>
      <c r="Q403" s="14">
        <f>'fnd enro'!R403</f>
        <v>4</v>
      </c>
      <c r="R403" s="15">
        <f t="shared" si="90"/>
        <v>1</v>
      </c>
      <c r="S403" s="14">
        <f>VALUE('fnd enro'!Q403)</f>
        <v>12</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2741.0356519999996</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5419.08</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37282.102136000001</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5044.4597039999999</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1709.3807360000001</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2376.82744</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2404.92</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5220.8799999999992</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4757.4380760000004</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10875.581319999999</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91"/>
        <v>77831.705063999994</v>
      </c>
      <c r="AH403" s="326">
        <f t="shared" si="92"/>
        <v>450086137</v>
      </c>
      <c r="AI403" s="4" t="str">
        <f t="shared" si="93"/>
        <v>450</v>
      </c>
      <c r="AJ403" s="2" t="str">
        <f t="shared" si="94"/>
        <v>086</v>
      </c>
      <c r="AK403" s="2" t="str">
        <f t="shared" si="95"/>
        <v>137</v>
      </c>
      <c r="AL403" s="4">
        <f t="shared" si="96"/>
        <v>1</v>
      </c>
      <c r="AM403" s="4">
        <f t="shared" si="87"/>
        <v>4</v>
      </c>
      <c r="AN403" s="4">
        <f t="shared" si="97"/>
        <v>77831.705063999994</v>
      </c>
      <c r="AO403" s="4">
        <f t="shared" si="98"/>
        <v>19458</v>
      </c>
      <c r="AP403" s="4">
        <f t="shared" si="88"/>
        <v>0</v>
      </c>
      <c r="AQ403" s="4">
        <v>19458</v>
      </c>
      <c r="AS403" s="74"/>
      <c r="AT403" s="74"/>
      <c r="AX403" s="5">
        <f t="shared" si="99"/>
        <v>0</v>
      </c>
      <c r="AZ403" s="5">
        <f t="shared" si="100"/>
        <v>0</v>
      </c>
      <c r="BB403" s="5"/>
    </row>
    <row r="404" spans="1:54" s="4" customFormat="1">
      <c r="A404" s="326" t="str">
        <f t="shared" si="89"/>
        <v>450</v>
      </c>
      <c r="B404" s="2">
        <v>450086210</v>
      </c>
      <c r="C404" s="9" t="s">
        <v>1298</v>
      </c>
      <c r="D404" s="14">
        <f>'fnd enro'!D404</f>
        <v>0</v>
      </c>
      <c r="E404" s="14">
        <f>'fnd enro'!E404</f>
        <v>0</v>
      </c>
      <c r="F404" s="14">
        <f>'fnd enro'!F404</f>
        <v>6</v>
      </c>
      <c r="G404" s="14">
        <f>'fnd enro'!G404</f>
        <v>36</v>
      </c>
      <c r="H404" s="14">
        <f>'fnd enro'!H404</f>
        <v>58</v>
      </c>
      <c r="I404" s="14">
        <f>'fnd enro'!I404</f>
        <v>0</v>
      </c>
      <c r="J404" s="14">
        <f>'fnd enro'!J404</f>
        <v>0</v>
      </c>
      <c r="K404" s="15">
        <f>'fnd enro'!K404</f>
        <v>3.93</v>
      </c>
      <c r="L404" s="14">
        <f>'fnd enro'!L404</f>
        <v>0</v>
      </c>
      <c r="M404" s="14">
        <f>'fnd enro'!M404</f>
        <v>0</v>
      </c>
      <c r="N404" s="14">
        <f>'fnd enro'!N404</f>
        <v>0</v>
      </c>
      <c r="O404" s="14">
        <f>'fnd enro'!O404</f>
        <v>0</v>
      </c>
      <c r="P404" s="14">
        <f>'fnd enro'!P404</f>
        <v>17</v>
      </c>
      <c r="Q404" s="14">
        <f>'fnd enro'!R404</f>
        <v>100</v>
      </c>
      <c r="R404" s="15">
        <f t="shared" si="90"/>
        <v>1</v>
      </c>
      <c r="S404" s="14">
        <f>VALUE('fnd enro'!Q404)</f>
        <v>6</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58270.471300000005</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86889.39</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443035.00339999993</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117301.8126</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20131.528399999999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55893.196000000004</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41901.800000000003</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33772.36</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121800.02189999999</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194387.51300000001</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91"/>
        <v>1173383.0965999998</v>
      </c>
      <c r="AH404" s="326">
        <f t="shared" si="92"/>
        <v>450086210</v>
      </c>
      <c r="AI404" s="4" t="str">
        <f t="shared" si="93"/>
        <v>450</v>
      </c>
      <c r="AJ404" s="2" t="str">
        <f t="shared" si="94"/>
        <v>086</v>
      </c>
      <c r="AK404" s="2" t="str">
        <f t="shared" si="95"/>
        <v>210</v>
      </c>
      <c r="AL404" s="4">
        <f t="shared" si="96"/>
        <v>1</v>
      </c>
      <c r="AM404" s="4">
        <f t="shared" si="87"/>
        <v>100</v>
      </c>
      <c r="AN404" s="4">
        <f t="shared" si="97"/>
        <v>1173383.0965999998</v>
      </c>
      <c r="AO404" s="4">
        <f t="shared" si="98"/>
        <v>11734</v>
      </c>
      <c r="AP404" s="4">
        <f t="shared" si="88"/>
        <v>0</v>
      </c>
      <c r="AQ404" s="4">
        <v>11734</v>
      </c>
      <c r="AS404" s="74"/>
      <c r="AT404" s="74"/>
      <c r="AX404" s="5">
        <f t="shared" si="99"/>
        <v>0</v>
      </c>
      <c r="AZ404" s="5">
        <f t="shared" si="100"/>
        <v>0</v>
      </c>
      <c r="BB404" s="5"/>
    </row>
    <row r="405" spans="1:54" s="4" customFormat="1">
      <c r="A405" s="326" t="str">
        <f t="shared" si="89"/>
        <v>450</v>
      </c>
      <c r="B405" s="2">
        <v>450086275</v>
      </c>
      <c r="C405" s="9" t="s">
        <v>1298</v>
      </c>
      <c r="D405" s="14">
        <f>'fnd enro'!D405</f>
        <v>0</v>
      </c>
      <c r="E405" s="14">
        <f>'fnd enro'!E405</f>
        <v>0</v>
      </c>
      <c r="F405" s="14">
        <f>'fnd enro'!F405</f>
        <v>1</v>
      </c>
      <c r="G405" s="14">
        <f>'fnd enro'!G405</f>
        <v>6</v>
      </c>
      <c r="H405" s="14">
        <f>'fnd enro'!H405</f>
        <v>0</v>
      </c>
      <c r="I405" s="14">
        <f>'fnd enro'!I405</f>
        <v>0</v>
      </c>
      <c r="J405" s="14">
        <f>'fnd enro'!J405</f>
        <v>0</v>
      </c>
      <c r="K405" s="15">
        <f>'fnd enro'!K405</f>
        <v>0.27510000000000001</v>
      </c>
      <c r="L405" s="14">
        <f>'fnd enro'!L405</f>
        <v>0</v>
      </c>
      <c r="M405" s="14">
        <f>'fnd enro'!M405</f>
        <v>0</v>
      </c>
      <c r="N405" s="14">
        <f>'fnd enro'!N405</f>
        <v>0</v>
      </c>
      <c r="O405" s="14">
        <f>'fnd enro'!O405</f>
        <v>0</v>
      </c>
      <c r="P405" s="14">
        <f>'fnd enro'!P405</f>
        <v>2</v>
      </c>
      <c r="Q405" s="14">
        <f>'fnd enro'!R405</f>
        <v>7</v>
      </c>
      <c r="R405" s="15">
        <f t="shared" si="90"/>
        <v>1</v>
      </c>
      <c r="S405" s="14">
        <f>VALUE('fnd enro'!Q405)</f>
        <v>4</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4119.1523909999996</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6272.78</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34682.391238000004</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9294.9844819999998</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1449.3312880000001</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3926.3380199999997</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2887.2900000000004</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2309.2799999999997</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8173.6341330000005</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13482.587310000001</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91"/>
        <v>86597.768862000012</v>
      </c>
      <c r="AH405" s="326">
        <f t="shared" si="92"/>
        <v>450086275</v>
      </c>
      <c r="AI405" s="4" t="str">
        <f t="shared" si="93"/>
        <v>450</v>
      </c>
      <c r="AJ405" s="2" t="str">
        <f t="shared" si="94"/>
        <v>086</v>
      </c>
      <c r="AK405" s="2" t="str">
        <f t="shared" si="95"/>
        <v>275</v>
      </c>
      <c r="AL405" s="4">
        <f t="shared" si="96"/>
        <v>1</v>
      </c>
      <c r="AM405" s="4">
        <f t="shared" si="87"/>
        <v>7</v>
      </c>
      <c r="AN405" s="4">
        <f t="shared" si="97"/>
        <v>86597.768862000012</v>
      </c>
      <c r="AO405" s="4">
        <f t="shared" si="98"/>
        <v>12371</v>
      </c>
      <c r="AP405" s="4">
        <f t="shared" si="88"/>
        <v>0</v>
      </c>
      <c r="AQ405" s="4">
        <v>12371</v>
      </c>
      <c r="AS405" s="74"/>
      <c r="AT405" s="74"/>
      <c r="AX405" s="5">
        <f t="shared" si="99"/>
        <v>0</v>
      </c>
      <c r="AZ405" s="5">
        <f t="shared" si="100"/>
        <v>0</v>
      </c>
      <c r="BB405" s="5"/>
    </row>
    <row r="406" spans="1:54" s="4" customFormat="1">
      <c r="A406" s="326" t="str">
        <f t="shared" si="89"/>
        <v>450</v>
      </c>
      <c r="B406" s="2">
        <v>450086278</v>
      </c>
      <c r="C406" s="9" t="s">
        <v>1298</v>
      </c>
      <c r="D406" s="14">
        <f>'fnd enro'!D406</f>
        <v>0</v>
      </c>
      <c r="E406" s="14">
        <f>'fnd enro'!E406</f>
        <v>0</v>
      </c>
      <c r="F406" s="14">
        <f>'fnd enro'!F406</f>
        <v>2</v>
      </c>
      <c r="G406" s="14">
        <f>'fnd enro'!G406</f>
        <v>5</v>
      </c>
      <c r="H406" s="14">
        <f>'fnd enro'!H406</f>
        <v>3</v>
      </c>
      <c r="I406" s="14">
        <f>'fnd enro'!I406</f>
        <v>0</v>
      </c>
      <c r="J406" s="14">
        <f>'fnd enro'!J406</f>
        <v>0</v>
      </c>
      <c r="K406" s="15">
        <f>'fnd enro'!K406</f>
        <v>0.39300000000000002</v>
      </c>
      <c r="L406" s="14">
        <f>'fnd enro'!L406</f>
        <v>0</v>
      </c>
      <c r="M406" s="14">
        <f>'fnd enro'!M406</f>
        <v>0</v>
      </c>
      <c r="N406" s="14">
        <f>'fnd enro'!N406</f>
        <v>0</v>
      </c>
      <c r="O406" s="14">
        <f>'fnd enro'!O406</f>
        <v>0</v>
      </c>
      <c r="P406" s="14">
        <f>'fnd enro'!P406</f>
        <v>2</v>
      </c>
      <c r="Q406" s="14">
        <f>'fnd enro'!R406</f>
        <v>10</v>
      </c>
      <c r="R406" s="15">
        <f t="shared" si="90"/>
        <v>1</v>
      </c>
      <c r="S406" s="14">
        <f>VALUE('fnd enro'!Q406)</f>
        <v>7</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5860.8491299999996</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8849.0400000000009</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47114.920339999997</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12477.669260000001</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2054.40184</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5600.9285999999993</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4169.92</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3344.7</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11936.99019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19400.773299999997</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91"/>
        <v>120810.19265999999</v>
      </c>
      <c r="AH406" s="326">
        <f t="shared" si="92"/>
        <v>450086278</v>
      </c>
      <c r="AI406" s="4" t="str">
        <f t="shared" si="93"/>
        <v>450</v>
      </c>
      <c r="AJ406" s="2" t="str">
        <f t="shared" si="94"/>
        <v>086</v>
      </c>
      <c r="AK406" s="2" t="str">
        <f t="shared" si="95"/>
        <v>278</v>
      </c>
      <c r="AL406" s="4">
        <f t="shared" si="96"/>
        <v>1</v>
      </c>
      <c r="AM406" s="4">
        <f t="shared" ref="AM406:AM469" si="101">enro</f>
        <v>10</v>
      </c>
      <c r="AN406" s="4">
        <f t="shared" si="97"/>
        <v>120810.19265999999</v>
      </c>
      <c r="AO406" s="4">
        <f t="shared" si="98"/>
        <v>12081</v>
      </c>
      <c r="AP406" s="4">
        <f t="shared" si="88"/>
        <v>0</v>
      </c>
      <c r="AQ406" s="4">
        <v>12081</v>
      </c>
      <c r="AS406" s="74"/>
      <c r="AT406" s="74"/>
      <c r="AX406" s="5">
        <f t="shared" si="99"/>
        <v>0</v>
      </c>
      <c r="AZ406" s="5">
        <f t="shared" si="100"/>
        <v>0</v>
      </c>
      <c r="BB406" s="5"/>
    </row>
    <row r="407" spans="1:54" s="4" customFormat="1">
      <c r="A407" s="326" t="str">
        <f t="shared" si="89"/>
        <v>450</v>
      </c>
      <c r="B407" s="2">
        <v>450086327</v>
      </c>
      <c r="C407" s="9" t="s">
        <v>1298</v>
      </c>
      <c r="D407" s="14">
        <f>'fnd enro'!D407</f>
        <v>0</v>
      </c>
      <c r="E407" s="14">
        <f>'fnd enro'!E407</f>
        <v>0</v>
      </c>
      <c r="F407" s="14">
        <f>'fnd enro'!F407</f>
        <v>0</v>
      </c>
      <c r="G407" s="14">
        <f>'fnd enro'!G407</f>
        <v>1</v>
      </c>
      <c r="H407" s="14">
        <f>'fnd enro'!H407</f>
        <v>0</v>
      </c>
      <c r="I407" s="14">
        <f>'fnd enro'!I407</f>
        <v>0</v>
      </c>
      <c r="J407" s="14">
        <f>'fnd enro'!J407</f>
        <v>0</v>
      </c>
      <c r="K407" s="15">
        <f>'fnd enro'!K407</f>
        <v>3.9300000000000002E-2</v>
      </c>
      <c r="L407" s="14">
        <f>'fnd enro'!L407</f>
        <v>0</v>
      </c>
      <c r="M407" s="14">
        <f>'fnd enro'!M407</f>
        <v>0</v>
      </c>
      <c r="N407" s="14">
        <f>'fnd enro'!N407</f>
        <v>0</v>
      </c>
      <c r="O407" s="14">
        <f>'fnd enro'!O407</f>
        <v>0</v>
      </c>
      <c r="P407" s="14">
        <f>'fnd enro'!P407</f>
        <v>0</v>
      </c>
      <c r="Q407" s="14">
        <f>'fnd enro'!R407</f>
        <v>1</v>
      </c>
      <c r="R407" s="15">
        <f t="shared" si="90"/>
        <v>1</v>
      </c>
      <c r="S407" s="14">
        <f>VALUE('fnd enro'!Q407)</f>
        <v>6</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570.33891299999993</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810.3</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4116.9430339999999</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1327.854926</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166.41018399999999</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554.67686000000003</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378.55</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161.32</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1167.6620190000001</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1782.8553299999999</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91"/>
        <v>11036.911266000001</v>
      </c>
      <c r="AH407" s="326">
        <f t="shared" si="92"/>
        <v>450086327</v>
      </c>
      <c r="AI407" s="4" t="str">
        <f t="shared" si="93"/>
        <v>450</v>
      </c>
      <c r="AJ407" s="2" t="str">
        <f t="shared" si="94"/>
        <v>086</v>
      </c>
      <c r="AK407" s="2" t="str">
        <f t="shared" si="95"/>
        <v>327</v>
      </c>
      <c r="AL407" s="4">
        <f t="shared" si="96"/>
        <v>1</v>
      </c>
      <c r="AM407" s="4">
        <f t="shared" si="101"/>
        <v>1</v>
      </c>
      <c r="AN407" s="4">
        <f t="shared" si="97"/>
        <v>11036.911266000001</v>
      </c>
      <c r="AO407" s="4">
        <f t="shared" si="98"/>
        <v>11037</v>
      </c>
      <c r="AP407" s="4">
        <f t="shared" si="88"/>
        <v>0</v>
      </c>
      <c r="AQ407" s="4">
        <v>11037</v>
      </c>
      <c r="AS407" s="74"/>
      <c r="AT407" s="74"/>
      <c r="AX407" s="5">
        <f t="shared" si="99"/>
        <v>0</v>
      </c>
      <c r="AZ407" s="5">
        <f t="shared" si="100"/>
        <v>0</v>
      </c>
      <c r="BB407" s="5"/>
    </row>
    <row r="408" spans="1:54" s="4" customFormat="1">
      <c r="A408" s="326" t="str">
        <f t="shared" si="89"/>
        <v>450</v>
      </c>
      <c r="B408" s="2">
        <v>450086337</v>
      </c>
      <c r="C408" s="9" t="s">
        <v>1298</v>
      </c>
      <c r="D408" s="14">
        <f>'fnd enro'!D408</f>
        <v>0</v>
      </c>
      <c r="E408" s="14">
        <f>'fnd enro'!E408</f>
        <v>0</v>
      </c>
      <c r="F408" s="14">
        <f>'fnd enro'!F408</f>
        <v>0</v>
      </c>
      <c r="G408" s="14">
        <f>'fnd enro'!G408</f>
        <v>1</v>
      </c>
      <c r="H408" s="14">
        <f>'fnd enro'!H408</f>
        <v>0</v>
      </c>
      <c r="I408" s="14">
        <f>'fnd enro'!I408</f>
        <v>0</v>
      </c>
      <c r="J408" s="14">
        <f>'fnd enro'!J408</f>
        <v>0</v>
      </c>
      <c r="K408" s="15">
        <f>'fnd enro'!K408</f>
        <v>3.9300000000000002E-2</v>
      </c>
      <c r="L408" s="14">
        <f>'fnd enro'!L408</f>
        <v>0</v>
      </c>
      <c r="M408" s="14">
        <f>'fnd enro'!M408</f>
        <v>0</v>
      </c>
      <c r="N408" s="14">
        <f>'fnd enro'!N408</f>
        <v>0</v>
      </c>
      <c r="O408" s="14">
        <f>'fnd enro'!O408</f>
        <v>0</v>
      </c>
      <c r="P408" s="14">
        <f>'fnd enro'!P408</f>
        <v>1</v>
      </c>
      <c r="Q408" s="14">
        <f>'fnd enro'!R408</f>
        <v>1</v>
      </c>
      <c r="R408" s="15">
        <f t="shared" si="90"/>
        <v>1</v>
      </c>
      <c r="S408" s="14">
        <f>VALUE('fnd enro'!Q408)</f>
        <v>5</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636.21891299999993</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1122.4499999999998</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7164.1430339999997</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1327.854926</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314.25018399999999</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577.33686</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501.94</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802.49</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1167.6620190000001</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2303.8853300000001</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91"/>
        <v>15918.231265999999</v>
      </c>
      <c r="AH408" s="326">
        <f t="shared" si="92"/>
        <v>450086337</v>
      </c>
      <c r="AI408" s="4" t="str">
        <f t="shared" si="93"/>
        <v>450</v>
      </c>
      <c r="AJ408" s="2" t="str">
        <f t="shared" si="94"/>
        <v>086</v>
      </c>
      <c r="AK408" s="2" t="str">
        <f t="shared" si="95"/>
        <v>337</v>
      </c>
      <c r="AL408" s="4">
        <f t="shared" si="96"/>
        <v>1</v>
      </c>
      <c r="AM408" s="4">
        <f t="shared" si="101"/>
        <v>1</v>
      </c>
      <c r="AN408" s="4">
        <f t="shared" si="97"/>
        <v>15918.231265999999</v>
      </c>
      <c r="AO408" s="4">
        <f t="shared" si="98"/>
        <v>15918</v>
      </c>
      <c r="AP408" s="4">
        <f t="shared" si="88"/>
        <v>0</v>
      </c>
      <c r="AQ408" s="4">
        <v>15918</v>
      </c>
      <c r="AS408" s="74"/>
      <c r="AT408" s="74"/>
      <c r="AX408" s="5">
        <f t="shared" si="99"/>
        <v>0</v>
      </c>
      <c r="AZ408" s="5">
        <f t="shared" si="100"/>
        <v>0</v>
      </c>
      <c r="BB408" s="5"/>
    </row>
    <row r="409" spans="1:54" s="4" customFormat="1">
      <c r="A409" s="326" t="str">
        <f t="shared" si="89"/>
        <v>450</v>
      </c>
      <c r="B409" s="2">
        <v>450086340</v>
      </c>
      <c r="C409" s="9" t="s">
        <v>1298</v>
      </c>
      <c r="D409" s="14">
        <f>'fnd enro'!D409</f>
        <v>0</v>
      </c>
      <c r="E409" s="14">
        <f>'fnd enro'!E409</f>
        <v>0</v>
      </c>
      <c r="F409" s="14">
        <f>'fnd enro'!F409</f>
        <v>0</v>
      </c>
      <c r="G409" s="14">
        <f>'fnd enro'!G409</f>
        <v>3</v>
      </c>
      <c r="H409" s="14">
        <f>'fnd enro'!H409</f>
        <v>3</v>
      </c>
      <c r="I409" s="14">
        <f>'fnd enro'!I409</f>
        <v>0</v>
      </c>
      <c r="J409" s="14">
        <f>'fnd enro'!J409</f>
        <v>0</v>
      </c>
      <c r="K409" s="15">
        <f>'fnd enro'!K409</f>
        <v>0.23580000000000001</v>
      </c>
      <c r="L409" s="14">
        <f>'fnd enro'!L409</f>
        <v>0</v>
      </c>
      <c r="M409" s="14">
        <f>'fnd enro'!M409</f>
        <v>0</v>
      </c>
      <c r="N409" s="14">
        <f>'fnd enro'!N409</f>
        <v>0</v>
      </c>
      <c r="O409" s="14">
        <f>'fnd enro'!O409</f>
        <v>0</v>
      </c>
      <c r="P409" s="14">
        <f>'fnd enro'!P409</f>
        <v>3</v>
      </c>
      <c r="Q409" s="14">
        <f>'fnd enro'!R409</f>
        <v>6</v>
      </c>
      <c r="R409" s="15">
        <f t="shared" si="90"/>
        <v>1</v>
      </c>
      <c r="S409" s="14">
        <f>VALUE('fnd enro'!Q409)</f>
        <v>7</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3658.2234779999994</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5980.8599999999988</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34288.488204000001</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7166.2495560000007</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1565.461104</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3409.3011599999995</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2803.17</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3573.15</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7266.342114</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12892.02198</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91"/>
        <v>82603.26759600002</v>
      </c>
      <c r="AH409" s="326">
        <f t="shared" si="92"/>
        <v>450086340</v>
      </c>
      <c r="AI409" s="4" t="str">
        <f t="shared" si="93"/>
        <v>450</v>
      </c>
      <c r="AJ409" s="2" t="str">
        <f t="shared" si="94"/>
        <v>086</v>
      </c>
      <c r="AK409" s="2" t="str">
        <f t="shared" si="95"/>
        <v>340</v>
      </c>
      <c r="AL409" s="4">
        <f t="shared" si="96"/>
        <v>1</v>
      </c>
      <c r="AM409" s="4">
        <f t="shared" si="101"/>
        <v>6</v>
      </c>
      <c r="AN409" s="4">
        <f t="shared" si="97"/>
        <v>82603.26759600002</v>
      </c>
      <c r="AO409" s="4">
        <f t="shared" si="98"/>
        <v>13767</v>
      </c>
      <c r="AP409" s="4">
        <f t="shared" si="88"/>
        <v>0</v>
      </c>
      <c r="AQ409" s="4">
        <v>13767</v>
      </c>
      <c r="AS409" s="74"/>
      <c r="AT409" s="74"/>
      <c r="AX409" s="5">
        <f t="shared" si="99"/>
        <v>0</v>
      </c>
      <c r="AZ409" s="5">
        <f t="shared" si="100"/>
        <v>0</v>
      </c>
      <c r="BB409" s="5"/>
    </row>
    <row r="410" spans="1:54" s="4" customFormat="1">
      <c r="A410" s="326" t="str">
        <f t="shared" si="89"/>
        <v>450</v>
      </c>
      <c r="B410" s="2">
        <v>450086670</v>
      </c>
      <c r="C410" s="9" t="s">
        <v>1298</v>
      </c>
      <c r="D410" s="14">
        <f>'fnd enro'!D410</f>
        <v>0</v>
      </c>
      <c r="E410" s="14">
        <f>'fnd enro'!E410</f>
        <v>0</v>
      </c>
      <c r="F410" s="14">
        <f>'fnd enro'!F410</f>
        <v>0</v>
      </c>
      <c r="G410" s="14">
        <f>'fnd enro'!G410</f>
        <v>0</v>
      </c>
      <c r="H410" s="14">
        <f>'fnd enro'!H410</f>
        <v>1</v>
      </c>
      <c r="I410" s="14">
        <f>'fnd enro'!I410</f>
        <v>0</v>
      </c>
      <c r="J410" s="14">
        <f>'fnd enro'!J410</f>
        <v>0</v>
      </c>
      <c r="K410" s="15">
        <f>'fnd enro'!K410</f>
        <v>3.9300000000000002E-2</v>
      </c>
      <c r="L410" s="14">
        <f>'fnd enro'!L410</f>
        <v>0</v>
      </c>
      <c r="M410" s="14">
        <f>'fnd enro'!M410</f>
        <v>0</v>
      </c>
      <c r="N410" s="14">
        <f>'fnd enro'!N410</f>
        <v>0</v>
      </c>
      <c r="O410" s="14">
        <f>'fnd enro'!O410</f>
        <v>0</v>
      </c>
      <c r="P410" s="14">
        <f>'fnd enro'!P410</f>
        <v>1</v>
      </c>
      <c r="Q410" s="14">
        <f>'fnd enro'!R410</f>
        <v>1</v>
      </c>
      <c r="R410" s="15">
        <f t="shared" si="90"/>
        <v>1</v>
      </c>
      <c r="S410" s="14">
        <f>VALUE('fnd enro'!Q410)</f>
        <v>6</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643.07891299999994</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1154.97</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7035.7330339999999</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1060.8949259999999</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341.98018400000001</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579.70686000000001</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544.63</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971.48</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1254.4520190000001</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2467.1553299999996</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91"/>
        <v>16054.081265999999</v>
      </c>
      <c r="AH410" s="326">
        <f t="shared" si="92"/>
        <v>450086670</v>
      </c>
      <c r="AI410" s="4" t="str">
        <f t="shared" si="93"/>
        <v>450</v>
      </c>
      <c r="AJ410" s="2" t="str">
        <f t="shared" si="94"/>
        <v>086</v>
      </c>
      <c r="AK410" s="2" t="str">
        <f t="shared" si="95"/>
        <v>670</v>
      </c>
      <c r="AL410" s="4">
        <f t="shared" si="96"/>
        <v>1</v>
      </c>
      <c r="AM410" s="4">
        <f t="shared" si="101"/>
        <v>1</v>
      </c>
      <c r="AN410" s="4">
        <f t="shared" si="97"/>
        <v>16054.081265999999</v>
      </c>
      <c r="AO410" s="4">
        <f t="shared" si="98"/>
        <v>16054</v>
      </c>
      <c r="AP410" s="4">
        <f t="shared" si="88"/>
        <v>0</v>
      </c>
      <c r="AQ410" s="4">
        <v>16054</v>
      </c>
      <c r="AS410" s="74"/>
      <c r="AT410" s="74"/>
      <c r="AX410" s="5">
        <f t="shared" si="99"/>
        <v>0</v>
      </c>
      <c r="AZ410" s="5">
        <f t="shared" si="100"/>
        <v>0</v>
      </c>
      <c r="BB410" s="5"/>
    </row>
    <row r="411" spans="1:54" s="4" customFormat="1">
      <c r="A411" s="326" t="str">
        <f t="shared" si="89"/>
        <v>450</v>
      </c>
      <c r="B411" s="2">
        <v>450086674</v>
      </c>
      <c r="C411" s="9" t="s">
        <v>1298</v>
      </c>
      <c r="D411" s="14">
        <f>'fnd enro'!D411</f>
        <v>0</v>
      </c>
      <c r="E411" s="14">
        <f>'fnd enro'!E411</f>
        <v>0</v>
      </c>
      <c r="F411" s="14">
        <f>'fnd enro'!F411</f>
        <v>0</v>
      </c>
      <c r="G411" s="14">
        <f>'fnd enro'!G411</f>
        <v>1</v>
      </c>
      <c r="H411" s="14">
        <f>'fnd enro'!H411</f>
        <v>0</v>
      </c>
      <c r="I411" s="14">
        <f>'fnd enro'!I411</f>
        <v>0</v>
      </c>
      <c r="J411" s="14">
        <f>'fnd enro'!J411</f>
        <v>0</v>
      </c>
      <c r="K411" s="15">
        <f>'fnd enro'!K411</f>
        <v>3.9300000000000002E-2</v>
      </c>
      <c r="L411" s="14">
        <f>'fnd enro'!L411</f>
        <v>0</v>
      </c>
      <c r="M411" s="14">
        <f>'fnd enro'!M411</f>
        <v>0</v>
      </c>
      <c r="N411" s="14">
        <f>'fnd enro'!N411</f>
        <v>0</v>
      </c>
      <c r="O411" s="14">
        <f>'fnd enro'!O411</f>
        <v>0</v>
      </c>
      <c r="P411" s="14">
        <f>'fnd enro'!P411</f>
        <v>0</v>
      </c>
      <c r="Q411" s="14">
        <f>'fnd enro'!R411</f>
        <v>1</v>
      </c>
      <c r="R411" s="15">
        <f t="shared" si="90"/>
        <v>1</v>
      </c>
      <c r="S411" s="14">
        <f>VALUE('fnd enro'!Q411)</f>
        <v>10</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570.33891299999993</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810.3</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4116.9430339999999</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1327.854926</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166.41018399999999</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554.67686000000003</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378.55</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161.32</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1167.6620190000001</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1782.8553299999999</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91"/>
        <v>11036.911266000001</v>
      </c>
      <c r="AH411" s="326">
        <f t="shared" si="92"/>
        <v>450086674</v>
      </c>
      <c r="AI411" s="4" t="str">
        <f t="shared" si="93"/>
        <v>450</v>
      </c>
      <c r="AJ411" s="2" t="str">
        <f t="shared" si="94"/>
        <v>086</v>
      </c>
      <c r="AK411" s="2" t="str">
        <f t="shared" si="95"/>
        <v>674</v>
      </c>
      <c r="AL411" s="4">
        <f t="shared" si="96"/>
        <v>1</v>
      </c>
      <c r="AM411" s="4">
        <f t="shared" si="101"/>
        <v>1</v>
      </c>
      <c r="AN411" s="4">
        <f t="shared" si="97"/>
        <v>11036.911266000001</v>
      </c>
      <c r="AO411" s="4">
        <f t="shared" si="98"/>
        <v>11037</v>
      </c>
      <c r="AP411" s="4">
        <f t="shared" si="88"/>
        <v>0</v>
      </c>
      <c r="AQ411" s="4">
        <v>11037</v>
      </c>
      <c r="AS411" s="74"/>
      <c r="AT411" s="74"/>
      <c r="AX411" s="5">
        <f t="shared" si="99"/>
        <v>0</v>
      </c>
      <c r="AZ411" s="5">
        <f t="shared" si="100"/>
        <v>0</v>
      </c>
      <c r="BB411" s="5"/>
    </row>
    <row r="412" spans="1:54" s="4" customFormat="1">
      <c r="A412" s="326" t="str">
        <f t="shared" si="89"/>
        <v>450</v>
      </c>
      <c r="B412" s="2">
        <v>450086683</v>
      </c>
      <c r="C412" s="9" t="s">
        <v>1298</v>
      </c>
      <c r="D412" s="14">
        <f>'fnd enro'!D412</f>
        <v>0</v>
      </c>
      <c r="E412" s="14">
        <f>'fnd enro'!E412</f>
        <v>0</v>
      </c>
      <c r="F412" s="14">
        <f>'fnd enro'!F412</f>
        <v>0</v>
      </c>
      <c r="G412" s="14">
        <f>'fnd enro'!G412</f>
        <v>0</v>
      </c>
      <c r="H412" s="14">
        <f>'fnd enro'!H412</f>
        <v>2</v>
      </c>
      <c r="I412" s="14">
        <f>'fnd enro'!I412</f>
        <v>0</v>
      </c>
      <c r="J412" s="14">
        <f>'fnd enro'!J412</f>
        <v>0</v>
      </c>
      <c r="K412" s="15">
        <f>'fnd enro'!K412</f>
        <v>7.8600000000000003E-2</v>
      </c>
      <c r="L412" s="14">
        <f>'fnd enro'!L412</f>
        <v>0</v>
      </c>
      <c r="M412" s="14">
        <f>'fnd enro'!M412</f>
        <v>0</v>
      </c>
      <c r="N412" s="14">
        <f>'fnd enro'!N412</f>
        <v>0</v>
      </c>
      <c r="O412" s="14">
        <f>'fnd enro'!O412</f>
        <v>0</v>
      </c>
      <c r="P412" s="14">
        <f>'fnd enro'!P412</f>
        <v>0</v>
      </c>
      <c r="Q412" s="14">
        <f>'fnd enro'!R412</f>
        <v>2</v>
      </c>
      <c r="R412" s="15">
        <f t="shared" si="90"/>
        <v>1</v>
      </c>
      <c r="S412" s="14">
        <f>VALUE('fnd enro'!Q412)</f>
        <v>4</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1140.6778259999999</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1620.6</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7342.2260679999999</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2121.7898519999999</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357.50036799999998</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1109.3537200000001</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816.78</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527.04</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2508.9040380000001</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3783.7106599999997</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91"/>
        <v>21328.582532</v>
      </c>
      <c r="AH412" s="326">
        <f t="shared" si="92"/>
        <v>450086683</v>
      </c>
      <c r="AI412" s="4" t="str">
        <f t="shared" si="93"/>
        <v>450</v>
      </c>
      <c r="AJ412" s="2" t="str">
        <f t="shared" si="94"/>
        <v>086</v>
      </c>
      <c r="AK412" s="2" t="str">
        <f t="shared" si="95"/>
        <v>683</v>
      </c>
      <c r="AL412" s="4">
        <f t="shared" si="96"/>
        <v>1</v>
      </c>
      <c r="AM412" s="4">
        <f t="shared" si="101"/>
        <v>2</v>
      </c>
      <c r="AN412" s="4">
        <f t="shared" si="97"/>
        <v>21328.582532</v>
      </c>
      <c r="AO412" s="4">
        <f t="shared" si="98"/>
        <v>10664</v>
      </c>
      <c r="AP412" s="4">
        <f t="shared" si="88"/>
        <v>0</v>
      </c>
      <c r="AQ412" s="4">
        <v>10664</v>
      </c>
      <c r="AS412" s="74"/>
      <c r="AT412" s="74"/>
      <c r="AX412" s="5">
        <f t="shared" si="99"/>
        <v>0</v>
      </c>
      <c r="AZ412" s="5">
        <f t="shared" si="100"/>
        <v>0</v>
      </c>
      <c r="BB412" s="5"/>
    </row>
    <row r="413" spans="1:54" s="4" customFormat="1">
      <c r="A413" s="326" t="str">
        <f t="shared" si="89"/>
        <v>453</v>
      </c>
      <c r="B413" s="2">
        <v>453137005</v>
      </c>
      <c r="C413" s="9" t="s">
        <v>479</v>
      </c>
      <c r="D413" s="14">
        <f>'fnd enro'!D413</f>
        <v>0</v>
      </c>
      <c r="E413" s="14">
        <f>'fnd enro'!E413</f>
        <v>0</v>
      </c>
      <c r="F413" s="14">
        <f>'fnd enro'!F413</f>
        <v>0</v>
      </c>
      <c r="G413" s="14">
        <f>'fnd enro'!G413</f>
        <v>2</v>
      </c>
      <c r="H413" s="14">
        <f>'fnd enro'!H413</f>
        <v>1</v>
      </c>
      <c r="I413" s="14">
        <f>'fnd enro'!I413</f>
        <v>0</v>
      </c>
      <c r="J413" s="14">
        <f>'fnd enro'!J413</f>
        <v>0</v>
      </c>
      <c r="K413" s="15">
        <f>'fnd enro'!K413</f>
        <v>0.1179</v>
      </c>
      <c r="L413" s="14">
        <f>'fnd enro'!L413</f>
        <v>0</v>
      </c>
      <c r="M413" s="14">
        <f>'fnd enro'!M413</f>
        <v>0</v>
      </c>
      <c r="N413" s="14">
        <f>'fnd enro'!N413</f>
        <v>0</v>
      </c>
      <c r="O413" s="14">
        <f>'fnd enro'!O413</f>
        <v>0</v>
      </c>
      <c r="P413" s="14">
        <f>'fnd enro'!P413</f>
        <v>1</v>
      </c>
      <c r="Q413" s="14">
        <f>'fnd enro'!R413</f>
        <v>3</v>
      </c>
      <c r="R413" s="15">
        <f t="shared" si="90"/>
        <v>1</v>
      </c>
      <c r="S413" s="14">
        <f>VALUE('fnd enro'!Q413)</f>
        <v>8</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1795.7367389999997</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2832.2799999999997</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15823.269102000002</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3716.6047779999999</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701.66055199999994</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1693.18058</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1324.15</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1410.6100000000001</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3589.776057</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6127.5259900000001</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91"/>
        <v>39014.793798000006</v>
      </c>
      <c r="AH413" s="326">
        <f t="shared" si="92"/>
        <v>453137005</v>
      </c>
      <c r="AI413" s="4" t="str">
        <f t="shared" si="93"/>
        <v>453</v>
      </c>
      <c r="AJ413" s="2" t="str">
        <f t="shared" si="94"/>
        <v>137</v>
      </c>
      <c r="AK413" s="2" t="str">
        <f t="shared" si="95"/>
        <v>005</v>
      </c>
      <c r="AL413" s="4">
        <f t="shared" si="96"/>
        <v>1</v>
      </c>
      <c r="AM413" s="4">
        <f t="shared" si="101"/>
        <v>3</v>
      </c>
      <c r="AN413" s="4">
        <f t="shared" si="97"/>
        <v>39014.793798000006</v>
      </c>
      <c r="AO413" s="4">
        <f t="shared" si="98"/>
        <v>13005</v>
      </c>
      <c r="AP413" s="4">
        <f t="shared" si="88"/>
        <v>0</v>
      </c>
      <c r="AQ413" s="4">
        <v>13005</v>
      </c>
      <c r="AS413" s="74"/>
      <c r="AT413" s="74"/>
      <c r="AX413" s="5">
        <f t="shared" si="99"/>
        <v>0</v>
      </c>
      <c r="AZ413" s="5">
        <f t="shared" si="100"/>
        <v>0</v>
      </c>
      <c r="BB413" s="5"/>
    </row>
    <row r="414" spans="1:54" s="4" customFormat="1">
      <c r="A414" s="326" t="str">
        <f t="shared" si="89"/>
        <v>453</v>
      </c>
      <c r="B414" s="2">
        <v>453137061</v>
      </c>
      <c r="C414" s="9" t="s">
        <v>479</v>
      </c>
      <c r="D414" s="14">
        <f>'fnd enro'!D414</f>
        <v>0</v>
      </c>
      <c r="E414" s="14">
        <f>'fnd enro'!E414</f>
        <v>0</v>
      </c>
      <c r="F414" s="14">
        <f>'fnd enro'!F414</f>
        <v>7</v>
      </c>
      <c r="G414" s="14">
        <f>'fnd enro'!G414</f>
        <v>44</v>
      </c>
      <c r="H414" s="14">
        <f>'fnd enro'!H414</f>
        <v>23</v>
      </c>
      <c r="I414" s="14">
        <f>'fnd enro'!I414</f>
        <v>0</v>
      </c>
      <c r="J414" s="14">
        <f>'fnd enro'!J414</f>
        <v>0</v>
      </c>
      <c r="K414" s="15">
        <f>'fnd enro'!K414</f>
        <v>2.9081999999999999</v>
      </c>
      <c r="L414" s="14">
        <f>'fnd enro'!L414</f>
        <v>0</v>
      </c>
      <c r="M414" s="14">
        <f>'fnd enro'!M414</f>
        <v>6</v>
      </c>
      <c r="N414" s="14">
        <f>'fnd enro'!N414</f>
        <v>1</v>
      </c>
      <c r="O414" s="14">
        <f>'fnd enro'!O414</f>
        <v>0</v>
      </c>
      <c r="P414" s="14">
        <f>'fnd enro'!P414</f>
        <v>58</v>
      </c>
      <c r="Q414" s="14">
        <f>'fnd enro'!R414</f>
        <v>74</v>
      </c>
      <c r="R414" s="15">
        <f t="shared" si="90"/>
        <v>1</v>
      </c>
      <c r="S414" s="14">
        <f>VALUE('fnd enro'!Q414)</f>
        <v>11</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49126.259561999999</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90409.73</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587834.68451599986</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93494.47452399999</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26759.583616</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44137.52764</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40780.25</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73828.48000000001</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90757.329406000004</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185248.45441999999</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91"/>
        <v>1282376.7736839999</v>
      </c>
      <c r="AH414" s="326">
        <f t="shared" si="92"/>
        <v>453137061</v>
      </c>
      <c r="AI414" s="4" t="str">
        <f t="shared" si="93"/>
        <v>453</v>
      </c>
      <c r="AJ414" s="2" t="str">
        <f t="shared" si="94"/>
        <v>137</v>
      </c>
      <c r="AK414" s="2" t="str">
        <f t="shared" si="95"/>
        <v>061</v>
      </c>
      <c r="AL414" s="4">
        <f t="shared" si="96"/>
        <v>1</v>
      </c>
      <c r="AM414" s="4">
        <f t="shared" si="101"/>
        <v>74</v>
      </c>
      <c r="AN414" s="4">
        <f t="shared" si="97"/>
        <v>1282376.7736839999</v>
      </c>
      <c r="AO414" s="4">
        <f t="shared" si="98"/>
        <v>17329</v>
      </c>
      <c r="AP414" s="4">
        <f t="shared" si="88"/>
        <v>0</v>
      </c>
      <c r="AQ414" s="4">
        <v>17329</v>
      </c>
      <c r="AS414" s="74"/>
      <c r="AT414" s="74"/>
      <c r="AX414" s="5">
        <f t="shared" si="99"/>
        <v>0</v>
      </c>
      <c r="AZ414" s="5">
        <f t="shared" si="100"/>
        <v>0</v>
      </c>
      <c r="BB414" s="5"/>
    </row>
    <row r="415" spans="1:54" s="4" customFormat="1">
      <c r="A415" s="326" t="str">
        <f t="shared" si="89"/>
        <v>453</v>
      </c>
      <c r="B415" s="2">
        <v>453137086</v>
      </c>
      <c r="C415" s="9" t="s">
        <v>479</v>
      </c>
      <c r="D415" s="14">
        <f>'fnd enro'!D415</f>
        <v>0</v>
      </c>
      <c r="E415" s="14">
        <f>'fnd enro'!E415</f>
        <v>0</v>
      </c>
      <c r="F415" s="14">
        <f>'fnd enro'!F415</f>
        <v>0</v>
      </c>
      <c r="G415" s="14">
        <f>'fnd enro'!G415</f>
        <v>0</v>
      </c>
      <c r="H415" s="14">
        <f>'fnd enro'!H415</f>
        <v>1</v>
      </c>
      <c r="I415" s="14">
        <f>'fnd enro'!I415</f>
        <v>0</v>
      </c>
      <c r="J415" s="14">
        <f>'fnd enro'!J415</f>
        <v>0</v>
      </c>
      <c r="K415" s="15">
        <f>'fnd enro'!K415</f>
        <v>3.9300000000000002E-2</v>
      </c>
      <c r="L415" s="14">
        <f>'fnd enro'!L415</f>
        <v>0</v>
      </c>
      <c r="M415" s="14">
        <f>'fnd enro'!M415</f>
        <v>0</v>
      </c>
      <c r="N415" s="14">
        <f>'fnd enro'!N415</f>
        <v>0</v>
      </c>
      <c r="O415" s="14">
        <f>'fnd enro'!O415</f>
        <v>0</v>
      </c>
      <c r="P415" s="14">
        <f>'fnd enro'!P415</f>
        <v>1</v>
      </c>
      <c r="Q415" s="14">
        <f>'fnd enro'!R415</f>
        <v>1</v>
      </c>
      <c r="R415" s="15">
        <f t="shared" si="90"/>
        <v>1</v>
      </c>
      <c r="S415" s="14">
        <f>VALUE('fnd enro'!Q415)</f>
        <v>8</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655.05891299999996</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1211.6799999999998</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7589.3830340000004</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1060.8949259999999</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368.84018400000002</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583.82686000000001</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567.04999999999995</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1087.97</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1254.4520190000001</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2561.8153299999999</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91"/>
        <v>16940.971266</v>
      </c>
      <c r="AH415" s="326">
        <f t="shared" si="92"/>
        <v>453137086</v>
      </c>
      <c r="AI415" s="4" t="str">
        <f t="shared" si="93"/>
        <v>453</v>
      </c>
      <c r="AJ415" s="2" t="str">
        <f t="shared" si="94"/>
        <v>137</v>
      </c>
      <c r="AK415" s="2" t="str">
        <f t="shared" si="95"/>
        <v>086</v>
      </c>
      <c r="AL415" s="4">
        <f t="shared" si="96"/>
        <v>1</v>
      </c>
      <c r="AM415" s="4">
        <f t="shared" si="101"/>
        <v>1</v>
      </c>
      <c r="AN415" s="4">
        <f t="shared" si="97"/>
        <v>16940.971266</v>
      </c>
      <c r="AO415" s="4">
        <f t="shared" si="98"/>
        <v>16941</v>
      </c>
      <c r="AP415" s="4">
        <f t="shared" si="88"/>
        <v>0</v>
      </c>
      <c r="AQ415" s="4">
        <v>16941</v>
      </c>
      <c r="AS415" s="74"/>
      <c r="AT415" s="74"/>
      <c r="AX415" s="5">
        <f t="shared" si="99"/>
        <v>0</v>
      </c>
      <c r="AZ415" s="5">
        <f t="shared" si="100"/>
        <v>0</v>
      </c>
      <c r="BB415" s="5"/>
    </row>
    <row r="416" spans="1:54" s="4" customFormat="1">
      <c r="A416" s="326" t="str">
        <f t="shared" si="89"/>
        <v>453</v>
      </c>
      <c r="B416" s="2">
        <v>453137114</v>
      </c>
      <c r="C416" s="9" t="s">
        <v>479</v>
      </c>
      <c r="D416" s="14">
        <f>'fnd enro'!D416</f>
        <v>0</v>
      </c>
      <c r="E416" s="14">
        <f>'fnd enro'!E416</f>
        <v>0</v>
      </c>
      <c r="F416" s="14">
        <f>'fnd enro'!F416</f>
        <v>0</v>
      </c>
      <c r="G416" s="14">
        <f>'fnd enro'!G416</f>
        <v>0</v>
      </c>
      <c r="H416" s="14">
        <f>'fnd enro'!H416</f>
        <v>2</v>
      </c>
      <c r="I416" s="14">
        <f>'fnd enro'!I416</f>
        <v>0</v>
      </c>
      <c r="J416" s="14">
        <f>'fnd enro'!J416</f>
        <v>0</v>
      </c>
      <c r="K416" s="15">
        <f>'fnd enro'!K416</f>
        <v>7.8600000000000003E-2</v>
      </c>
      <c r="L416" s="14">
        <f>'fnd enro'!L416</f>
        <v>0</v>
      </c>
      <c r="M416" s="14">
        <f>'fnd enro'!M416</f>
        <v>0</v>
      </c>
      <c r="N416" s="14">
        <f>'fnd enro'!N416</f>
        <v>0</v>
      </c>
      <c r="O416" s="14">
        <f>'fnd enro'!O416</f>
        <v>0</v>
      </c>
      <c r="P416" s="14">
        <f>'fnd enro'!P416</f>
        <v>2</v>
      </c>
      <c r="Q416" s="14">
        <f>'fnd enro'!R416</f>
        <v>2</v>
      </c>
      <c r="R416" s="15">
        <f t="shared" si="90"/>
        <v>1</v>
      </c>
      <c r="S416" s="14">
        <f>VALUE('fnd enro'!Q416)</f>
        <v>10</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1334.0378259999998</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2536.8000000000002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16286.086068000001</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2121.7898519999999</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791.40036799999996</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1175.87372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1178.94</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2408.94</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2508.9040380000001</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5312.9906599999995</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91"/>
        <v>35655.762531999993</v>
      </c>
      <c r="AH416" s="326">
        <f t="shared" si="92"/>
        <v>453137114</v>
      </c>
      <c r="AI416" s="4" t="str">
        <f t="shared" si="93"/>
        <v>453</v>
      </c>
      <c r="AJ416" s="2" t="str">
        <f t="shared" si="94"/>
        <v>137</v>
      </c>
      <c r="AK416" s="2" t="str">
        <f t="shared" si="95"/>
        <v>114</v>
      </c>
      <c r="AL416" s="4">
        <f t="shared" si="96"/>
        <v>1</v>
      </c>
      <c r="AM416" s="4">
        <f t="shared" si="101"/>
        <v>2</v>
      </c>
      <c r="AN416" s="4">
        <f t="shared" si="97"/>
        <v>35655.762531999993</v>
      </c>
      <c r="AO416" s="4">
        <f t="shared" si="98"/>
        <v>17828</v>
      </c>
      <c r="AP416" s="4">
        <f t="shared" si="88"/>
        <v>0</v>
      </c>
      <c r="AQ416" s="4">
        <v>17828</v>
      </c>
      <c r="AS416" s="74"/>
      <c r="AT416" s="74"/>
      <c r="AX416" s="5">
        <f t="shared" si="99"/>
        <v>0</v>
      </c>
      <c r="AZ416" s="5">
        <f t="shared" si="100"/>
        <v>0</v>
      </c>
      <c r="BB416" s="5"/>
    </row>
    <row r="417" spans="1:54" s="4" customFormat="1">
      <c r="A417" s="326" t="str">
        <f t="shared" si="89"/>
        <v>453</v>
      </c>
      <c r="B417" s="2">
        <v>453137137</v>
      </c>
      <c r="C417" s="9" t="s">
        <v>479</v>
      </c>
      <c r="D417" s="14">
        <f>'fnd enro'!D417</f>
        <v>0</v>
      </c>
      <c r="E417" s="14">
        <f>'fnd enro'!E417</f>
        <v>0</v>
      </c>
      <c r="F417" s="14">
        <f>'fnd enro'!F417</f>
        <v>51</v>
      </c>
      <c r="G417" s="14">
        <f>'fnd enro'!G417</f>
        <v>289</v>
      </c>
      <c r="H417" s="14">
        <f>'fnd enro'!H417</f>
        <v>151</v>
      </c>
      <c r="I417" s="14">
        <f>'fnd enro'!I417</f>
        <v>0</v>
      </c>
      <c r="J417" s="14">
        <f>'fnd enro'!J417</f>
        <v>0</v>
      </c>
      <c r="K417" s="15">
        <f>'fnd enro'!K417</f>
        <v>19.296299999999999</v>
      </c>
      <c r="L417" s="14">
        <f>'fnd enro'!L417</f>
        <v>0</v>
      </c>
      <c r="M417" s="14">
        <f>'fnd enro'!M417</f>
        <v>50</v>
      </c>
      <c r="N417" s="14">
        <f>'fnd enro'!N417</f>
        <v>7</v>
      </c>
      <c r="O417" s="14">
        <f>'fnd enro'!O417</f>
        <v>0</v>
      </c>
      <c r="P417" s="14">
        <f>'fnd enro'!P417</f>
        <v>449</v>
      </c>
      <c r="Q417" s="14">
        <f>'fnd enro'!R417</f>
        <v>491</v>
      </c>
      <c r="R417" s="15">
        <f t="shared" si="90"/>
        <v>1</v>
      </c>
      <c r="S417" s="14">
        <f>VALUE('fnd enro'!Q417)</f>
        <v>12</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338017.66628300003</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653492.55999999994</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4418729.8896939997</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622834.03866600001</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202535.14034400001</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298071.76826000004</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291793.86</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595633.63</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605572.5313289999</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1318437.77703</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91"/>
        <v>9345118.861606</v>
      </c>
      <c r="AH417" s="326">
        <f t="shared" si="92"/>
        <v>453137137</v>
      </c>
      <c r="AI417" s="4" t="str">
        <f t="shared" si="93"/>
        <v>453</v>
      </c>
      <c r="AJ417" s="2" t="str">
        <f t="shared" si="94"/>
        <v>137</v>
      </c>
      <c r="AK417" s="2" t="str">
        <f t="shared" si="95"/>
        <v>137</v>
      </c>
      <c r="AL417" s="4">
        <f t="shared" si="96"/>
        <v>1</v>
      </c>
      <c r="AM417" s="4">
        <f t="shared" si="101"/>
        <v>491</v>
      </c>
      <c r="AN417" s="4">
        <f t="shared" si="97"/>
        <v>9345118.861606</v>
      </c>
      <c r="AO417" s="4">
        <f t="shared" si="98"/>
        <v>19033</v>
      </c>
      <c r="AP417" s="4">
        <f t="shared" si="88"/>
        <v>0</v>
      </c>
      <c r="AQ417" s="4">
        <v>19033</v>
      </c>
      <c r="AS417" s="74"/>
      <c r="AT417" s="74"/>
      <c r="AX417" s="5">
        <f t="shared" si="99"/>
        <v>0</v>
      </c>
      <c r="AZ417" s="5">
        <f t="shared" si="100"/>
        <v>0</v>
      </c>
      <c r="BB417" s="5"/>
    </row>
    <row r="418" spans="1:54" s="4" customFormat="1">
      <c r="A418" s="326" t="str">
        <f t="shared" si="89"/>
        <v>453</v>
      </c>
      <c r="B418" s="2">
        <v>453137161</v>
      </c>
      <c r="C418" s="9" t="s">
        <v>479</v>
      </c>
      <c r="D418" s="14">
        <f>'fnd enro'!D418</f>
        <v>0</v>
      </c>
      <c r="E418" s="14">
        <f>'fnd enro'!E418</f>
        <v>0</v>
      </c>
      <c r="F418" s="14">
        <f>'fnd enro'!F418</f>
        <v>0</v>
      </c>
      <c r="G418" s="14">
        <f>'fnd enro'!G418</f>
        <v>1</v>
      </c>
      <c r="H418" s="14">
        <f>'fnd enro'!H418</f>
        <v>0</v>
      </c>
      <c r="I418" s="14">
        <f>'fnd enro'!I418</f>
        <v>0</v>
      </c>
      <c r="J418" s="14">
        <f>'fnd enro'!J418</f>
        <v>0</v>
      </c>
      <c r="K418" s="15">
        <f>'fnd enro'!K418</f>
        <v>3.9300000000000002E-2</v>
      </c>
      <c r="L418" s="14">
        <f>'fnd enro'!L418</f>
        <v>0</v>
      </c>
      <c r="M418" s="14">
        <f>'fnd enro'!M418</f>
        <v>0</v>
      </c>
      <c r="N418" s="14">
        <f>'fnd enro'!N418</f>
        <v>0</v>
      </c>
      <c r="O418" s="14">
        <f>'fnd enro'!O418</f>
        <v>0</v>
      </c>
      <c r="P418" s="14">
        <f>'fnd enro'!P418</f>
        <v>1</v>
      </c>
      <c r="Q418" s="14">
        <f>'fnd enro'!R418</f>
        <v>1</v>
      </c>
      <c r="R418" s="15">
        <f t="shared" si="90"/>
        <v>1</v>
      </c>
      <c r="S418" s="14">
        <f>VALUE('fnd enro'!Q418)</f>
        <v>8</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655.05891299999996</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1211.6799999999998</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8035.2130340000003</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1327.854926</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356.50018399999999</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583.82686000000001</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537.21</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985.77</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1167.6620190000001</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2452.8153299999999</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91"/>
        <v>17313.591265999999</v>
      </c>
      <c r="AH418" s="326">
        <f t="shared" si="92"/>
        <v>453137161</v>
      </c>
      <c r="AI418" s="4" t="str">
        <f t="shared" si="93"/>
        <v>453</v>
      </c>
      <c r="AJ418" s="2" t="str">
        <f t="shared" si="94"/>
        <v>137</v>
      </c>
      <c r="AK418" s="2" t="str">
        <f t="shared" si="95"/>
        <v>161</v>
      </c>
      <c r="AL418" s="4">
        <f t="shared" si="96"/>
        <v>1</v>
      </c>
      <c r="AM418" s="4">
        <f t="shared" si="101"/>
        <v>1</v>
      </c>
      <c r="AN418" s="4">
        <f t="shared" si="97"/>
        <v>17313.591265999999</v>
      </c>
      <c r="AO418" s="4">
        <f t="shared" si="98"/>
        <v>17314</v>
      </c>
      <c r="AP418" s="4">
        <f t="shared" si="88"/>
        <v>0</v>
      </c>
      <c r="AQ418" s="4">
        <v>17314</v>
      </c>
      <c r="AS418" s="74"/>
      <c r="AT418" s="74"/>
      <c r="AX418" s="5">
        <f t="shared" si="99"/>
        <v>0</v>
      </c>
      <c r="AZ418" s="5">
        <f t="shared" si="100"/>
        <v>0</v>
      </c>
      <c r="BB418" s="5"/>
    </row>
    <row r="419" spans="1:54" s="4" customFormat="1">
      <c r="A419" s="326" t="str">
        <f t="shared" si="89"/>
        <v>453</v>
      </c>
      <c r="B419" s="2">
        <v>453137210</v>
      </c>
      <c r="C419" s="9" t="s">
        <v>479</v>
      </c>
      <c r="D419" s="14">
        <f>'fnd enro'!D419</f>
        <v>0</v>
      </c>
      <c r="E419" s="14">
        <f>'fnd enro'!E419</f>
        <v>0</v>
      </c>
      <c r="F419" s="14">
        <f>'fnd enro'!F419</f>
        <v>1</v>
      </c>
      <c r="G419" s="14">
        <f>'fnd enro'!G419</f>
        <v>2</v>
      </c>
      <c r="H419" s="14">
        <f>'fnd enro'!H419</f>
        <v>1</v>
      </c>
      <c r="I419" s="14">
        <f>'fnd enro'!I419</f>
        <v>0</v>
      </c>
      <c r="J419" s="14">
        <f>'fnd enro'!J419</f>
        <v>0</v>
      </c>
      <c r="K419" s="15">
        <f>'fnd enro'!K419</f>
        <v>0.15720000000000001</v>
      </c>
      <c r="L419" s="14">
        <f>'fnd enro'!L419</f>
        <v>0</v>
      </c>
      <c r="M419" s="14">
        <f>'fnd enro'!M419</f>
        <v>0</v>
      </c>
      <c r="N419" s="14">
        <f>'fnd enro'!N419</f>
        <v>0</v>
      </c>
      <c r="O419" s="14">
        <f>'fnd enro'!O419</f>
        <v>0</v>
      </c>
      <c r="P419" s="14">
        <f>'fnd enro'!P419</f>
        <v>4</v>
      </c>
      <c r="Q419" s="14">
        <f>'fnd enro'!R419</f>
        <v>4</v>
      </c>
      <c r="R419" s="15">
        <f t="shared" si="90"/>
        <v>1</v>
      </c>
      <c r="S419" s="14">
        <f>VALUE('fnd enro'!Q419)</f>
        <v>6</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2572.3156519999998</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4619.88</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29480.472135999997</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5044.4597039999999</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1330.8807360000001</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2318.82744</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2089</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3525.5600000000004</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4757.4380760000004</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9541.6013200000016</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91"/>
        <v>65280.435063999998</v>
      </c>
      <c r="AH419" s="326">
        <f t="shared" si="92"/>
        <v>453137210</v>
      </c>
      <c r="AI419" s="4" t="str">
        <f t="shared" si="93"/>
        <v>453</v>
      </c>
      <c r="AJ419" s="2" t="str">
        <f t="shared" si="94"/>
        <v>137</v>
      </c>
      <c r="AK419" s="2" t="str">
        <f t="shared" si="95"/>
        <v>210</v>
      </c>
      <c r="AL419" s="4">
        <f t="shared" si="96"/>
        <v>1</v>
      </c>
      <c r="AM419" s="4">
        <f t="shared" si="101"/>
        <v>4</v>
      </c>
      <c r="AN419" s="4">
        <f t="shared" si="97"/>
        <v>65280.435063999998</v>
      </c>
      <c r="AO419" s="4">
        <f t="shared" si="98"/>
        <v>16320</v>
      </c>
      <c r="AP419" s="4">
        <f t="shared" si="88"/>
        <v>0</v>
      </c>
      <c r="AQ419" s="4">
        <v>16320</v>
      </c>
      <c r="AS419" s="74"/>
      <c r="AT419" s="74"/>
      <c r="AX419" s="5">
        <f t="shared" si="99"/>
        <v>0</v>
      </c>
      <c r="AZ419" s="5">
        <f t="shared" si="100"/>
        <v>0</v>
      </c>
      <c r="BB419" s="5"/>
    </row>
    <row r="420" spans="1:54" s="4" customFormat="1">
      <c r="A420" s="326" t="str">
        <f t="shared" si="89"/>
        <v>453</v>
      </c>
      <c r="B420" s="2">
        <v>453137278</v>
      </c>
      <c r="C420" s="9" t="s">
        <v>479</v>
      </c>
      <c r="D420" s="14">
        <f>'fnd enro'!D420</f>
        <v>0</v>
      </c>
      <c r="E420" s="14">
        <f>'fnd enro'!E420</f>
        <v>0</v>
      </c>
      <c r="F420" s="14">
        <f>'fnd enro'!F420</f>
        <v>1</v>
      </c>
      <c r="G420" s="14">
        <f>'fnd enro'!G420</f>
        <v>4</v>
      </c>
      <c r="H420" s="14">
        <f>'fnd enro'!H420</f>
        <v>1</v>
      </c>
      <c r="I420" s="14">
        <f>'fnd enro'!I420</f>
        <v>0</v>
      </c>
      <c r="J420" s="14">
        <f>'fnd enro'!J420</f>
        <v>0</v>
      </c>
      <c r="K420" s="15">
        <f>'fnd enro'!K420</f>
        <v>0.23580000000000001</v>
      </c>
      <c r="L420" s="14">
        <f>'fnd enro'!L420</f>
        <v>0</v>
      </c>
      <c r="M420" s="14">
        <f>'fnd enro'!M420</f>
        <v>0</v>
      </c>
      <c r="N420" s="14">
        <f>'fnd enro'!N420</f>
        <v>0</v>
      </c>
      <c r="O420" s="14">
        <f>'fnd enro'!O420</f>
        <v>0</v>
      </c>
      <c r="P420" s="14">
        <f>'fnd enro'!P420</f>
        <v>4</v>
      </c>
      <c r="Q420" s="14">
        <f>'fnd enro'!R420</f>
        <v>6</v>
      </c>
      <c r="R420" s="15">
        <f t="shared" si="90"/>
        <v>1</v>
      </c>
      <c r="S420" s="14">
        <f>VALUE('fnd enro'!Q420)</f>
        <v>7</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3736.9534780000004</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6353.88</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38821.638204000003</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7700.1695560000007</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1717.421104</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3436.3811599999999</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2890.9399999999996</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4081.2</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7092.7621140000001</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13296.63198</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91"/>
        <v>89127.977596000012</v>
      </c>
      <c r="AH420" s="326">
        <f t="shared" si="92"/>
        <v>453137278</v>
      </c>
      <c r="AI420" s="4" t="str">
        <f t="shared" si="93"/>
        <v>453</v>
      </c>
      <c r="AJ420" s="2" t="str">
        <f t="shared" si="94"/>
        <v>137</v>
      </c>
      <c r="AK420" s="2" t="str">
        <f t="shared" si="95"/>
        <v>278</v>
      </c>
      <c r="AL420" s="4">
        <f t="shared" si="96"/>
        <v>1</v>
      </c>
      <c r="AM420" s="4">
        <f t="shared" si="101"/>
        <v>6</v>
      </c>
      <c r="AN420" s="4">
        <f t="shared" si="97"/>
        <v>89127.977596000012</v>
      </c>
      <c r="AO420" s="4">
        <f t="shared" si="98"/>
        <v>14855</v>
      </c>
      <c r="AP420" s="4">
        <f t="shared" si="88"/>
        <v>0</v>
      </c>
      <c r="AQ420" s="4">
        <v>14855</v>
      </c>
      <c r="AS420" s="74"/>
      <c r="AT420" s="74"/>
      <c r="AX420" s="5">
        <f t="shared" si="99"/>
        <v>0</v>
      </c>
      <c r="AZ420" s="5">
        <f t="shared" si="100"/>
        <v>0</v>
      </c>
      <c r="BB420" s="5"/>
    </row>
    <row r="421" spans="1:54" s="4" customFormat="1">
      <c r="A421" s="326" t="str">
        <f t="shared" si="89"/>
        <v>453</v>
      </c>
      <c r="B421" s="2">
        <v>453137281</v>
      </c>
      <c r="C421" s="9" t="s">
        <v>479</v>
      </c>
      <c r="D421" s="14">
        <f>'fnd enro'!D421</f>
        <v>0</v>
      </c>
      <c r="E421" s="14">
        <f>'fnd enro'!E421</f>
        <v>0</v>
      </c>
      <c r="F421" s="14">
        <f>'fnd enro'!F421</f>
        <v>11</v>
      </c>
      <c r="G421" s="14">
        <f>'fnd enro'!G421</f>
        <v>50</v>
      </c>
      <c r="H421" s="14">
        <f>'fnd enro'!H421</f>
        <v>35</v>
      </c>
      <c r="I421" s="14">
        <f>'fnd enro'!I421</f>
        <v>0</v>
      </c>
      <c r="J421" s="14">
        <f>'fnd enro'!J421</f>
        <v>0</v>
      </c>
      <c r="K421" s="15">
        <f>'fnd enro'!K421</f>
        <v>3.7728000000000002</v>
      </c>
      <c r="L421" s="14">
        <f>'fnd enro'!L421</f>
        <v>0</v>
      </c>
      <c r="M421" s="14">
        <f>'fnd enro'!M421</f>
        <v>5</v>
      </c>
      <c r="N421" s="14">
        <f>'fnd enro'!N421</f>
        <v>2</v>
      </c>
      <c r="O421" s="14">
        <f>'fnd enro'!O421</f>
        <v>0</v>
      </c>
      <c r="P421" s="14">
        <f>'fnd enro'!P421</f>
        <v>80</v>
      </c>
      <c r="Q421" s="14">
        <f>'fnd enro'!R421</f>
        <v>96</v>
      </c>
      <c r="R421" s="15">
        <f t="shared" si="90"/>
        <v>1</v>
      </c>
      <c r="S421" s="14">
        <f>VALUE('fnd enro'!Q421)</f>
        <v>12</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64738.065648000003</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122732.18000000001</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814526.51126399997</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119516.25289599999</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37430.977664000005</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57401.138559999992</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55196.689999999995</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108138.38</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117508.79382399999</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249973.96168000001</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91"/>
        <v>1747162.9515359998</v>
      </c>
      <c r="AH421" s="326">
        <f t="shared" si="92"/>
        <v>453137281</v>
      </c>
      <c r="AI421" s="4" t="str">
        <f t="shared" si="93"/>
        <v>453</v>
      </c>
      <c r="AJ421" s="2" t="str">
        <f t="shared" si="94"/>
        <v>137</v>
      </c>
      <c r="AK421" s="2" t="str">
        <f t="shared" si="95"/>
        <v>281</v>
      </c>
      <c r="AL421" s="4">
        <f t="shared" si="96"/>
        <v>1</v>
      </c>
      <c r="AM421" s="4">
        <f t="shared" si="101"/>
        <v>96</v>
      </c>
      <c r="AN421" s="4">
        <f t="shared" si="97"/>
        <v>1747162.9515359998</v>
      </c>
      <c r="AO421" s="4">
        <f t="shared" si="98"/>
        <v>18200</v>
      </c>
      <c r="AP421" s="4">
        <f t="shared" si="88"/>
        <v>0</v>
      </c>
      <c r="AQ421" s="4">
        <v>18200</v>
      </c>
      <c r="AS421" s="74"/>
      <c r="AT421" s="74"/>
      <c r="AX421" s="5">
        <f t="shared" si="99"/>
        <v>0</v>
      </c>
      <c r="AZ421" s="5">
        <f t="shared" si="100"/>
        <v>0</v>
      </c>
      <c r="BB421" s="5"/>
    </row>
    <row r="422" spans="1:54" s="4" customFormat="1">
      <c r="A422" s="326" t="str">
        <f t="shared" si="89"/>
        <v>453</v>
      </c>
      <c r="B422" s="2">
        <v>453137309</v>
      </c>
      <c r="C422" s="9" t="s">
        <v>479</v>
      </c>
      <c r="D422" s="14">
        <f>'fnd enro'!D422</f>
        <v>0</v>
      </c>
      <c r="E422" s="14">
        <f>'fnd enro'!E422</f>
        <v>0</v>
      </c>
      <c r="F422" s="14">
        <f>'fnd enro'!F422</f>
        <v>1</v>
      </c>
      <c r="G422" s="14">
        <f>'fnd enro'!G422</f>
        <v>0</v>
      </c>
      <c r="H422" s="14">
        <f>'fnd enro'!H422</f>
        <v>0</v>
      </c>
      <c r="I422" s="14">
        <f>'fnd enro'!I422</f>
        <v>0</v>
      </c>
      <c r="J422" s="14">
        <f>'fnd enro'!J422</f>
        <v>0</v>
      </c>
      <c r="K422" s="15">
        <f>'fnd enro'!K422</f>
        <v>3.9300000000000002E-2</v>
      </c>
      <c r="L422" s="14">
        <f>'fnd enro'!L422</f>
        <v>0</v>
      </c>
      <c r="M422" s="14">
        <f>'fnd enro'!M422</f>
        <v>0</v>
      </c>
      <c r="N422" s="14">
        <f>'fnd enro'!N422</f>
        <v>0</v>
      </c>
      <c r="O422" s="14">
        <f>'fnd enro'!O422</f>
        <v>0</v>
      </c>
      <c r="P422" s="14">
        <f>'fnd enro'!P422</f>
        <v>1</v>
      </c>
      <c r="Q422" s="14">
        <f>'fnd enro'!R422</f>
        <v>1</v>
      </c>
      <c r="R422" s="15">
        <f t="shared" si="90"/>
        <v>1</v>
      </c>
      <c r="S422" s="14">
        <f>VALUE('fnd enro'!Q422)</f>
        <v>10</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667.01891299999988</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1268.4000000000001</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8588.9230339999995</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1327.854926</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383.34018400000002</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587.93686000000002</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559.63</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1048.51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1167.6620190000001</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2547.4753299999998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91"/>
        <v>18146.751265999999</v>
      </c>
      <c r="AH422" s="326">
        <f t="shared" si="92"/>
        <v>453137309</v>
      </c>
      <c r="AI422" s="4" t="str">
        <f t="shared" si="93"/>
        <v>453</v>
      </c>
      <c r="AJ422" s="2" t="str">
        <f t="shared" si="94"/>
        <v>137</v>
      </c>
      <c r="AK422" s="2" t="str">
        <f t="shared" si="95"/>
        <v>309</v>
      </c>
      <c r="AL422" s="4">
        <f t="shared" si="96"/>
        <v>1</v>
      </c>
      <c r="AM422" s="4">
        <f t="shared" si="101"/>
        <v>1</v>
      </c>
      <c r="AN422" s="4">
        <f t="shared" si="97"/>
        <v>18146.751265999999</v>
      </c>
      <c r="AO422" s="4">
        <f t="shared" si="98"/>
        <v>18147</v>
      </c>
      <c r="AP422" s="4">
        <f t="shared" si="88"/>
        <v>0</v>
      </c>
      <c r="AQ422" s="4">
        <v>18147</v>
      </c>
      <c r="AS422" s="74"/>
      <c r="AT422" s="74"/>
      <c r="AX422" s="5">
        <f t="shared" si="99"/>
        <v>0</v>
      </c>
      <c r="AZ422" s="5">
        <f t="shared" si="100"/>
        <v>0</v>
      </c>
      <c r="BB422" s="5"/>
    </row>
    <row r="423" spans="1:54" s="4" customFormat="1">
      <c r="A423" s="326" t="str">
        <f t="shared" si="89"/>
        <v>453</v>
      </c>
      <c r="B423" s="2">
        <v>453137325</v>
      </c>
      <c r="C423" s="9" t="s">
        <v>479</v>
      </c>
      <c r="D423" s="14">
        <f>'fnd enro'!D423</f>
        <v>0</v>
      </c>
      <c r="E423" s="14">
        <f>'fnd enro'!E423</f>
        <v>0</v>
      </c>
      <c r="F423" s="14">
        <f>'fnd enro'!F423</f>
        <v>0</v>
      </c>
      <c r="G423" s="14">
        <f>'fnd enro'!G423</f>
        <v>1</v>
      </c>
      <c r="H423" s="14">
        <f>'fnd enro'!H423</f>
        <v>1</v>
      </c>
      <c r="I423" s="14">
        <f>'fnd enro'!I423</f>
        <v>0</v>
      </c>
      <c r="J423" s="14">
        <f>'fnd enro'!J423</f>
        <v>0</v>
      </c>
      <c r="K423" s="15">
        <f>'fnd enro'!K423</f>
        <v>7.8600000000000003E-2</v>
      </c>
      <c r="L423" s="14">
        <f>'fnd enro'!L423</f>
        <v>0</v>
      </c>
      <c r="M423" s="14">
        <f>'fnd enro'!M423</f>
        <v>0</v>
      </c>
      <c r="N423" s="14">
        <f>'fnd enro'!N423</f>
        <v>0</v>
      </c>
      <c r="O423" s="14">
        <f>'fnd enro'!O423</f>
        <v>0</v>
      </c>
      <c r="P423" s="14">
        <f>'fnd enro'!P423</f>
        <v>0</v>
      </c>
      <c r="Q423" s="14">
        <f>'fnd enro'!R423</f>
        <v>2</v>
      </c>
      <c r="R423" s="15">
        <f t="shared" si="90"/>
        <v>1</v>
      </c>
      <c r="S423" s="14">
        <f>VALUE('fnd enro'!Q423)</f>
        <v>9</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1140.6778259999999</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1620.6</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7788.0560679999999</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2388.7498519999999</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345.16036799999995</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1109.3537200000001</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786.94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424.84</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2422.1140380000002</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3674.7106599999997</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91"/>
        <v>21701.202532000003</v>
      </c>
      <c r="AH423" s="326">
        <f t="shared" si="92"/>
        <v>453137325</v>
      </c>
      <c r="AI423" s="4" t="str">
        <f t="shared" si="93"/>
        <v>453</v>
      </c>
      <c r="AJ423" s="2" t="str">
        <f t="shared" si="94"/>
        <v>137</v>
      </c>
      <c r="AK423" s="2" t="str">
        <f t="shared" si="95"/>
        <v>325</v>
      </c>
      <c r="AL423" s="4">
        <f t="shared" si="96"/>
        <v>1</v>
      </c>
      <c r="AM423" s="4">
        <f t="shared" si="101"/>
        <v>2</v>
      </c>
      <c r="AN423" s="4">
        <f t="shared" si="97"/>
        <v>21701.202532000003</v>
      </c>
      <c r="AO423" s="4">
        <f t="shared" si="98"/>
        <v>10851</v>
      </c>
      <c r="AP423" s="4">
        <f t="shared" si="88"/>
        <v>0</v>
      </c>
      <c r="AQ423" s="4">
        <v>10851</v>
      </c>
      <c r="AS423" s="74"/>
      <c r="AT423" s="74"/>
      <c r="AX423" s="5">
        <f t="shared" si="99"/>
        <v>0</v>
      </c>
      <c r="AZ423" s="5">
        <f t="shared" si="100"/>
        <v>0</v>
      </c>
      <c r="BB423" s="5"/>
    </row>
    <row r="424" spans="1:54" s="4" customFormat="1">
      <c r="A424" s="326" t="str">
        <f t="shared" si="89"/>
        <v>453</v>
      </c>
      <c r="B424" s="2">
        <v>453137332</v>
      </c>
      <c r="C424" s="9" t="s">
        <v>479</v>
      </c>
      <c r="D424" s="14">
        <f>'fnd enro'!D424</f>
        <v>0</v>
      </c>
      <c r="E424" s="14">
        <f>'fnd enro'!E424</f>
        <v>0</v>
      </c>
      <c r="F424" s="14">
        <f>'fnd enro'!F424</f>
        <v>1</v>
      </c>
      <c r="G424" s="14">
        <f>'fnd enro'!G424</f>
        <v>5</v>
      </c>
      <c r="H424" s="14">
        <f>'fnd enro'!H424</f>
        <v>5</v>
      </c>
      <c r="I424" s="14">
        <f>'fnd enro'!I424</f>
        <v>0</v>
      </c>
      <c r="J424" s="14">
        <f>'fnd enro'!J424</f>
        <v>0</v>
      </c>
      <c r="K424" s="15">
        <f>'fnd enro'!K424</f>
        <v>0.43230000000000002</v>
      </c>
      <c r="L424" s="14">
        <f>'fnd enro'!L424</f>
        <v>0</v>
      </c>
      <c r="M424" s="14">
        <f>'fnd enro'!M424</f>
        <v>1</v>
      </c>
      <c r="N424" s="14">
        <f>'fnd enro'!N424</f>
        <v>0</v>
      </c>
      <c r="O424" s="14">
        <f>'fnd enro'!O424</f>
        <v>0</v>
      </c>
      <c r="P424" s="14">
        <f>'fnd enro'!P424</f>
        <v>9</v>
      </c>
      <c r="Q424" s="14">
        <f>'fnd enro'!R424</f>
        <v>11</v>
      </c>
      <c r="R424" s="15">
        <f t="shared" si="90"/>
        <v>1</v>
      </c>
      <c r="S424" s="14">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7254.9380429999992</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13230.599999999999</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84665.403374000016</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13466.004186</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3900.2820240000001</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6539.6254599999993</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6026.2800000000007</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10728.09</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13611.482209</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27361.05863</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91"/>
        <v>186783.76392600004</v>
      </c>
      <c r="AH424" s="326">
        <f t="shared" si="92"/>
        <v>453137332</v>
      </c>
      <c r="AI424" s="4" t="str">
        <f t="shared" si="93"/>
        <v>453</v>
      </c>
      <c r="AJ424" s="2" t="str">
        <f t="shared" si="94"/>
        <v>137</v>
      </c>
      <c r="AK424" s="2" t="str">
        <f t="shared" si="95"/>
        <v>332</v>
      </c>
      <c r="AL424" s="4">
        <f t="shared" si="96"/>
        <v>1</v>
      </c>
      <c r="AM424" s="4">
        <f t="shared" si="101"/>
        <v>11</v>
      </c>
      <c r="AN424" s="4">
        <f t="shared" si="97"/>
        <v>186783.76392600004</v>
      </c>
      <c r="AO424" s="4">
        <f t="shared" si="98"/>
        <v>16980</v>
      </c>
      <c r="AP424" s="4">
        <f t="shared" si="88"/>
        <v>0</v>
      </c>
      <c r="AQ424" s="4">
        <v>16980</v>
      </c>
      <c r="AS424" s="74"/>
      <c r="AT424" s="74"/>
      <c r="AX424" s="5">
        <f t="shared" si="99"/>
        <v>0</v>
      </c>
      <c r="AZ424" s="5">
        <f t="shared" si="100"/>
        <v>0</v>
      </c>
      <c r="BB424" s="5"/>
    </row>
    <row r="425" spans="1:54" s="4" customFormat="1">
      <c r="A425" s="326" t="str">
        <f t="shared" si="89"/>
        <v>454</v>
      </c>
      <c r="B425" s="2">
        <v>454149009</v>
      </c>
      <c r="C425" s="9" t="s">
        <v>481</v>
      </c>
      <c r="D425" s="14">
        <f>'fnd enro'!D425</f>
        <v>0</v>
      </c>
      <c r="E425" s="14">
        <f>'fnd enro'!E425</f>
        <v>0</v>
      </c>
      <c r="F425" s="14">
        <f>'fnd enro'!F425</f>
        <v>0</v>
      </c>
      <c r="G425" s="14">
        <f>'fnd enro'!G425</f>
        <v>2</v>
      </c>
      <c r="H425" s="14">
        <f>'fnd enro'!H425</f>
        <v>1</v>
      </c>
      <c r="I425" s="14">
        <f>'fnd enro'!I425</f>
        <v>0</v>
      </c>
      <c r="J425" s="14">
        <f>'fnd enro'!J425</f>
        <v>0</v>
      </c>
      <c r="K425" s="15">
        <f>'fnd enro'!K425</f>
        <v>0.1179</v>
      </c>
      <c r="L425" s="14">
        <f>'fnd enro'!L425</f>
        <v>0</v>
      </c>
      <c r="M425" s="14">
        <f>'fnd enro'!M425</f>
        <v>2</v>
      </c>
      <c r="N425" s="14">
        <f>'fnd enro'!N425</f>
        <v>0</v>
      </c>
      <c r="O425" s="14">
        <f>'fnd enro'!O425</f>
        <v>0</v>
      </c>
      <c r="P425" s="14">
        <f>'fnd enro'!P425</f>
        <v>2</v>
      </c>
      <c r="Q425" s="14">
        <f>'fnd enro'!R425</f>
        <v>3</v>
      </c>
      <c r="R425" s="15">
        <f t="shared" si="90"/>
        <v>1</v>
      </c>
      <c r="S425" s="14">
        <f>VALUE('fnd enro'!Q425)</f>
        <v>3</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2054.9767389999997</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3396.7599999999998</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20259.599102</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4105.4047780000001</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895.95055200000002</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1983.61058</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1560.21</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1827</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4256.276057</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7066.5659900000001</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91"/>
        <v>47406.353798000004</v>
      </c>
      <c r="AH425" s="326">
        <f t="shared" si="92"/>
        <v>454149009</v>
      </c>
      <c r="AI425" s="4" t="str">
        <f t="shared" si="93"/>
        <v>454</v>
      </c>
      <c r="AJ425" s="2" t="str">
        <f t="shared" si="94"/>
        <v>149</v>
      </c>
      <c r="AK425" s="2" t="str">
        <f t="shared" si="95"/>
        <v>009</v>
      </c>
      <c r="AL425" s="4">
        <f t="shared" si="96"/>
        <v>1</v>
      </c>
      <c r="AM425" s="4">
        <f t="shared" si="101"/>
        <v>3</v>
      </c>
      <c r="AN425" s="4">
        <f t="shared" si="97"/>
        <v>47406.353798000004</v>
      </c>
      <c r="AO425" s="4">
        <f t="shared" si="98"/>
        <v>15802</v>
      </c>
      <c r="AP425" s="4">
        <f t="shared" si="88"/>
        <v>0</v>
      </c>
      <c r="AQ425" s="4">
        <v>15802</v>
      </c>
      <c r="AS425" s="74"/>
      <c r="AT425" s="74"/>
      <c r="AX425" s="5">
        <f t="shared" si="99"/>
        <v>0</v>
      </c>
      <c r="AZ425" s="5">
        <f t="shared" si="100"/>
        <v>0</v>
      </c>
      <c r="BB425" s="5"/>
    </row>
    <row r="426" spans="1:54" s="4" customFormat="1">
      <c r="A426" s="326" t="str">
        <f t="shared" si="89"/>
        <v>454</v>
      </c>
      <c r="B426" s="2">
        <v>454149128</v>
      </c>
      <c r="C426" s="9" t="s">
        <v>481</v>
      </c>
      <c r="D426" s="14">
        <f>'fnd enro'!D426</f>
        <v>1</v>
      </c>
      <c r="E426" s="14">
        <f>'fnd enro'!E426</f>
        <v>0</v>
      </c>
      <c r="F426" s="14">
        <f>'fnd enro'!F426</f>
        <v>4</v>
      </c>
      <c r="G426" s="14">
        <f>'fnd enro'!G426</f>
        <v>11</v>
      </c>
      <c r="H426" s="14">
        <f>'fnd enro'!H426</f>
        <v>6</v>
      </c>
      <c r="I426" s="14">
        <f>'fnd enro'!I426</f>
        <v>0</v>
      </c>
      <c r="J426" s="14">
        <f>'fnd enro'!J426</f>
        <v>0</v>
      </c>
      <c r="K426" s="15">
        <f>'fnd enro'!K426</f>
        <v>0.82530000000000003</v>
      </c>
      <c r="L426" s="14">
        <f>'fnd enro'!L426</f>
        <v>0</v>
      </c>
      <c r="M426" s="14">
        <f>'fnd enro'!M426</f>
        <v>4</v>
      </c>
      <c r="N426" s="14">
        <f>'fnd enro'!N426</f>
        <v>0</v>
      </c>
      <c r="O426" s="14">
        <f>'fnd enro'!O426</f>
        <v>0</v>
      </c>
      <c r="P426" s="14">
        <f>'fnd enro'!P426</f>
        <v>17</v>
      </c>
      <c r="Q426" s="14">
        <f>'fnd enro'!R426</f>
        <v>22</v>
      </c>
      <c r="R426" s="15">
        <f t="shared" si="90"/>
        <v>1</v>
      </c>
      <c r="S426" s="14">
        <f>VALUE('fnd enro'!Q426)</f>
        <v>10</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14289.367173000001</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25986.739999999998</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167104.603714</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27537.243446</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7552.3538639999988</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13037.864059999998</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11729.460000000001</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19946.91</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26890.512398999999</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53195.301929999994</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91"/>
        <v>367270.35658600001</v>
      </c>
      <c r="AH426" s="326">
        <f t="shared" si="92"/>
        <v>454149128</v>
      </c>
      <c r="AI426" s="4" t="str">
        <f t="shared" si="93"/>
        <v>454</v>
      </c>
      <c r="AJ426" s="2" t="str">
        <f t="shared" si="94"/>
        <v>149</v>
      </c>
      <c r="AK426" s="2" t="str">
        <f t="shared" si="95"/>
        <v>128</v>
      </c>
      <c r="AL426" s="4">
        <f t="shared" si="96"/>
        <v>1</v>
      </c>
      <c r="AM426" s="4">
        <f t="shared" si="101"/>
        <v>22</v>
      </c>
      <c r="AN426" s="4">
        <f t="shared" si="97"/>
        <v>367270.35658600001</v>
      </c>
      <c r="AO426" s="4">
        <f t="shared" si="98"/>
        <v>16694</v>
      </c>
      <c r="AP426" s="4">
        <f t="shared" si="88"/>
        <v>0</v>
      </c>
      <c r="AQ426" s="4">
        <v>16694</v>
      </c>
      <c r="AS426" s="74"/>
      <c r="AT426" s="74"/>
      <c r="AX426" s="5">
        <f t="shared" si="99"/>
        <v>0</v>
      </c>
      <c r="AZ426" s="5">
        <f t="shared" si="100"/>
        <v>0</v>
      </c>
      <c r="BB426" s="5"/>
    </row>
    <row r="427" spans="1:54" s="4" customFormat="1">
      <c r="A427" s="326" t="str">
        <f t="shared" si="89"/>
        <v>454</v>
      </c>
      <c r="B427" s="2">
        <v>454149149</v>
      </c>
      <c r="C427" s="9" t="s">
        <v>481</v>
      </c>
      <c r="D427" s="14">
        <f>'fnd enro'!D427</f>
        <v>97</v>
      </c>
      <c r="E427" s="14">
        <f>'fnd enro'!E427</f>
        <v>0</v>
      </c>
      <c r="F427" s="14">
        <f>'fnd enro'!F427</f>
        <v>94</v>
      </c>
      <c r="G427" s="14">
        <f>'fnd enro'!G427</f>
        <v>405</v>
      </c>
      <c r="H427" s="14">
        <f>'fnd enro'!H427</f>
        <v>180</v>
      </c>
      <c r="I427" s="14">
        <f>'fnd enro'!I427</f>
        <v>0</v>
      </c>
      <c r="J427" s="14">
        <f>'fnd enro'!J427</f>
        <v>0</v>
      </c>
      <c r="K427" s="15">
        <f>'fnd enro'!K427</f>
        <v>26.684699999999999</v>
      </c>
      <c r="L427" s="14">
        <f>'fnd enro'!L427</f>
        <v>0</v>
      </c>
      <c r="M427" s="14">
        <f>'fnd enro'!M427</f>
        <v>263</v>
      </c>
      <c r="N427" s="14">
        <f>'fnd enro'!N427</f>
        <v>9</v>
      </c>
      <c r="O427" s="14">
        <f>'fnd enro'!O427</f>
        <v>0</v>
      </c>
      <c r="P427" s="14">
        <f>'fnd enro'!P427</f>
        <v>618</v>
      </c>
      <c r="Q427" s="14">
        <f>'fnd enro'!R427</f>
        <v>728</v>
      </c>
      <c r="R427" s="15">
        <f t="shared" si="90"/>
        <v>1</v>
      </c>
      <c r="S427" s="14">
        <f>VALUE('fnd enro'!Q427)</f>
        <v>12</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510321.52192699997</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978963.95</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6550968.1900859997</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952765.55475399992</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296828.73493599996</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464980.45793999993</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436480.36</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826806.03999999992</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949340.880901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1958484.6790700001</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91"/>
        <v>13925940.369613998</v>
      </c>
      <c r="AH427" s="326">
        <f t="shared" si="92"/>
        <v>454149149</v>
      </c>
      <c r="AI427" s="4" t="str">
        <f t="shared" si="93"/>
        <v>454</v>
      </c>
      <c r="AJ427" s="2" t="str">
        <f t="shared" si="94"/>
        <v>149</v>
      </c>
      <c r="AK427" s="2" t="str">
        <f t="shared" si="95"/>
        <v>149</v>
      </c>
      <c r="AL427" s="4">
        <f t="shared" si="96"/>
        <v>1</v>
      </c>
      <c r="AM427" s="4">
        <f t="shared" si="101"/>
        <v>728</v>
      </c>
      <c r="AN427" s="4">
        <f t="shared" si="97"/>
        <v>13925940.369613998</v>
      </c>
      <c r="AO427" s="4">
        <f t="shared" si="98"/>
        <v>19129</v>
      </c>
      <c r="AP427" s="4">
        <f t="shared" si="88"/>
        <v>0</v>
      </c>
      <c r="AQ427" s="4">
        <v>19129</v>
      </c>
      <c r="AS427" s="74"/>
      <c r="AT427" s="74"/>
      <c r="AX427" s="5">
        <f t="shared" si="99"/>
        <v>0</v>
      </c>
      <c r="AZ427" s="5">
        <f t="shared" si="100"/>
        <v>0</v>
      </c>
      <c r="BB427" s="5"/>
    </row>
    <row r="428" spans="1:54" s="4" customFormat="1">
      <c r="A428" s="326" t="str">
        <f t="shared" si="89"/>
        <v>454</v>
      </c>
      <c r="B428" s="2">
        <v>454149181</v>
      </c>
      <c r="C428" s="9" t="s">
        <v>481</v>
      </c>
      <c r="D428" s="14">
        <f>'fnd enro'!D428</f>
        <v>6</v>
      </c>
      <c r="E428" s="14">
        <f>'fnd enro'!E428</f>
        <v>0</v>
      </c>
      <c r="F428" s="14">
        <f>'fnd enro'!F428</f>
        <v>5</v>
      </c>
      <c r="G428" s="14">
        <f>'fnd enro'!G428</f>
        <v>36</v>
      </c>
      <c r="H428" s="14">
        <f>'fnd enro'!H428</f>
        <v>29</v>
      </c>
      <c r="I428" s="14">
        <f>'fnd enro'!I428</f>
        <v>0</v>
      </c>
      <c r="J428" s="14">
        <f>'fnd enro'!J428</f>
        <v>0</v>
      </c>
      <c r="K428" s="15">
        <f>'fnd enro'!K428</f>
        <v>2.7509999999999999</v>
      </c>
      <c r="L428" s="14">
        <f>'fnd enro'!L428</f>
        <v>0</v>
      </c>
      <c r="M428" s="14">
        <f>'fnd enro'!M428</f>
        <v>14</v>
      </c>
      <c r="N428" s="14">
        <f>'fnd enro'!N428</f>
        <v>0</v>
      </c>
      <c r="O428" s="14">
        <f>'fnd enro'!O428</f>
        <v>0</v>
      </c>
      <c r="P428" s="14">
        <f>'fnd enro'!P428</f>
        <v>51</v>
      </c>
      <c r="Q428" s="14">
        <f>'fnd enro'!R428</f>
        <v>73</v>
      </c>
      <c r="R428" s="15">
        <f t="shared" si="90"/>
        <v>1</v>
      </c>
      <c r="S428" s="14">
        <f>VALUE('fnd enro'!Q428)</f>
        <v>10</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47755.643909999999</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85236.54</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533522.64237999998</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90788.304820000005</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24289.302879999996</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44080.620200000005</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38900.9</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62687.33</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92013.97133</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176343.55309999996</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91"/>
        <v>1195618.8086199998</v>
      </c>
      <c r="AH428" s="326">
        <f t="shared" si="92"/>
        <v>454149181</v>
      </c>
      <c r="AI428" s="4" t="str">
        <f t="shared" si="93"/>
        <v>454</v>
      </c>
      <c r="AJ428" s="2" t="str">
        <f t="shared" si="94"/>
        <v>149</v>
      </c>
      <c r="AK428" s="2" t="str">
        <f t="shared" si="95"/>
        <v>181</v>
      </c>
      <c r="AL428" s="4">
        <f t="shared" si="96"/>
        <v>1</v>
      </c>
      <c r="AM428" s="4">
        <f t="shared" si="101"/>
        <v>73</v>
      </c>
      <c r="AN428" s="4">
        <f t="shared" si="97"/>
        <v>1195618.8086199998</v>
      </c>
      <c r="AO428" s="4">
        <f t="shared" si="98"/>
        <v>16378</v>
      </c>
      <c r="AP428" s="4">
        <f t="shared" si="88"/>
        <v>0</v>
      </c>
      <c r="AQ428" s="4">
        <v>16378</v>
      </c>
      <c r="AS428" s="74"/>
      <c r="AT428" s="74"/>
      <c r="AX428" s="5">
        <f t="shared" si="99"/>
        <v>0</v>
      </c>
      <c r="AZ428" s="5">
        <f t="shared" si="100"/>
        <v>0</v>
      </c>
      <c r="BB428" s="5"/>
    </row>
    <row r="429" spans="1:54" s="4" customFormat="1">
      <c r="A429" s="326" t="str">
        <f t="shared" si="89"/>
        <v>454</v>
      </c>
      <c r="B429" s="2">
        <v>454149211</v>
      </c>
      <c r="C429" s="9" t="s">
        <v>481</v>
      </c>
      <c r="D429" s="14">
        <f>'fnd enro'!D429</f>
        <v>0</v>
      </c>
      <c r="E429" s="14">
        <f>'fnd enro'!E429</f>
        <v>0</v>
      </c>
      <c r="F429" s="14">
        <f>'fnd enro'!F429</f>
        <v>1</v>
      </c>
      <c r="G429" s="14">
        <f>'fnd enro'!G429</f>
        <v>1</v>
      </c>
      <c r="H429" s="14">
        <f>'fnd enro'!H429</f>
        <v>0</v>
      </c>
      <c r="I429" s="14">
        <f>'fnd enro'!I429</f>
        <v>0</v>
      </c>
      <c r="J429" s="14">
        <f>'fnd enro'!J429</f>
        <v>0</v>
      </c>
      <c r="K429" s="15">
        <f>'fnd enro'!K429</f>
        <v>7.8600000000000003E-2</v>
      </c>
      <c r="L429" s="14">
        <f>'fnd enro'!L429</f>
        <v>0</v>
      </c>
      <c r="M429" s="14">
        <f>'fnd enro'!M429</f>
        <v>0</v>
      </c>
      <c r="N429" s="14">
        <f>'fnd enro'!N429</f>
        <v>0</v>
      </c>
      <c r="O429" s="14">
        <f>'fnd enro'!O429</f>
        <v>0</v>
      </c>
      <c r="P429" s="14">
        <f>'fnd enro'!P429</f>
        <v>1</v>
      </c>
      <c r="Q429" s="14">
        <f>'fnd enro'!R429</f>
        <v>2</v>
      </c>
      <c r="R429" s="15">
        <f t="shared" si="90"/>
        <v>1</v>
      </c>
      <c r="S429" s="14">
        <f>VALUE('fnd enro'!Q429)</f>
        <v>5</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1206.5578259999997</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1932.75</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11281.136068</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2655.709852</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480.64036799999997</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1132.0137200000001</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880.49</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910.05</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2335.3240380000002</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4086.72066</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91"/>
        <v>26901.392531999998</v>
      </c>
      <c r="AH429" s="326">
        <f t="shared" si="92"/>
        <v>454149211</v>
      </c>
      <c r="AI429" s="4" t="str">
        <f t="shared" si="93"/>
        <v>454</v>
      </c>
      <c r="AJ429" s="2" t="str">
        <f t="shared" si="94"/>
        <v>149</v>
      </c>
      <c r="AK429" s="2" t="str">
        <f t="shared" si="95"/>
        <v>211</v>
      </c>
      <c r="AL429" s="4">
        <f t="shared" si="96"/>
        <v>1</v>
      </c>
      <c r="AM429" s="4">
        <f t="shared" si="101"/>
        <v>2</v>
      </c>
      <c r="AN429" s="4">
        <f t="shared" si="97"/>
        <v>26901.392531999998</v>
      </c>
      <c r="AO429" s="4">
        <f t="shared" si="98"/>
        <v>13451</v>
      </c>
      <c r="AP429" s="4">
        <f t="shared" si="88"/>
        <v>0</v>
      </c>
      <c r="AQ429" s="4">
        <v>13451</v>
      </c>
      <c r="AS429" s="74"/>
      <c r="AT429" s="74"/>
      <c r="AX429" s="5">
        <f t="shared" si="99"/>
        <v>0</v>
      </c>
      <c r="AZ429" s="5">
        <f t="shared" si="100"/>
        <v>0</v>
      </c>
      <c r="BB429" s="5"/>
    </row>
    <row r="430" spans="1:54" s="4" customFormat="1">
      <c r="A430" s="326" t="str">
        <f t="shared" si="89"/>
        <v>455</v>
      </c>
      <c r="B430" s="2">
        <v>455128128</v>
      </c>
      <c r="C430" s="9" t="s">
        <v>1299</v>
      </c>
      <c r="D430" s="14">
        <f>'fnd enro'!D430</f>
        <v>0</v>
      </c>
      <c r="E430" s="14">
        <f>'fnd enro'!E430</f>
        <v>0</v>
      </c>
      <c r="F430" s="14">
        <f>'fnd enro'!F430</f>
        <v>34</v>
      </c>
      <c r="G430" s="14">
        <f>'fnd enro'!G430</f>
        <v>164</v>
      </c>
      <c r="H430" s="14">
        <f>'fnd enro'!H430</f>
        <v>94</v>
      </c>
      <c r="I430" s="14">
        <f>'fnd enro'!I430</f>
        <v>0</v>
      </c>
      <c r="J430" s="14">
        <f>'fnd enro'!J430</f>
        <v>0</v>
      </c>
      <c r="K430" s="15">
        <f>'fnd enro'!K430</f>
        <v>11.4756</v>
      </c>
      <c r="L430" s="14">
        <f>'fnd enro'!L430</f>
        <v>0</v>
      </c>
      <c r="M430" s="14">
        <f>'fnd enro'!M430</f>
        <v>23</v>
      </c>
      <c r="N430" s="14">
        <f>'fnd enro'!N430</f>
        <v>1</v>
      </c>
      <c r="O430" s="14">
        <f>'fnd enro'!O430</f>
        <v>0</v>
      </c>
      <c r="P430" s="14">
        <f>'fnd enro'!P430</f>
        <v>137</v>
      </c>
      <c r="Q430" s="14">
        <f>'fnd enro'!R430</f>
        <v>292</v>
      </c>
      <c r="R430" s="15">
        <f t="shared" si="90"/>
        <v>1</v>
      </c>
      <c r="S430" s="14">
        <f>VALUE('fnd enro'!Q430)</f>
        <v>10</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182457.432596</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304045.39</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1805641.1759279999</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367317.48839200003</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80809.733727999992</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169863.36311999999</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140154.32</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184463.05</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357134.98954800004</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643365.34636000008</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91"/>
        <v>4235252.2896719994</v>
      </c>
      <c r="AH430" s="326">
        <f t="shared" si="92"/>
        <v>455128128</v>
      </c>
      <c r="AI430" s="4" t="str">
        <f t="shared" si="93"/>
        <v>455</v>
      </c>
      <c r="AJ430" s="2" t="str">
        <f t="shared" si="94"/>
        <v>128</v>
      </c>
      <c r="AK430" s="2" t="str">
        <f t="shared" si="95"/>
        <v>128</v>
      </c>
      <c r="AL430" s="4">
        <f t="shared" si="96"/>
        <v>1</v>
      </c>
      <c r="AM430" s="4">
        <f t="shared" si="101"/>
        <v>292</v>
      </c>
      <c r="AN430" s="4">
        <f t="shared" si="97"/>
        <v>4235252.2896719994</v>
      </c>
      <c r="AO430" s="4">
        <f t="shared" si="98"/>
        <v>14504</v>
      </c>
      <c r="AP430" s="4">
        <f t="shared" si="88"/>
        <v>0</v>
      </c>
      <c r="AQ430" s="4">
        <v>14504</v>
      </c>
      <c r="AS430" s="74"/>
      <c r="AT430" s="74"/>
      <c r="AX430" s="5">
        <f t="shared" si="99"/>
        <v>0</v>
      </c>
      <c r="AZ430" s="5">
        <f t="shared" si="100"/>
        <v>0</v>
      </c>
      <c r="BB430" s="5"/>
    </row>
    <row r="431" spans="1:54" s="4" customFormat="1">
      <c r="A431" s="326" t="str">
        <f t="shared" si="89"/>
        <v>455</v>
      </c>
      <c r="B431" s="2">
        <v>455128149</v>
      </c>
      <c r="C431" s="9" t="s">
        <v>1299</v>
      </c>
      <c r="D431" s="14">
        <f>'fnd enro'!D431</f>
        <v>0</v>
      </c>
      <c r="E431" s="14">
        <f>'fnd enro'!E431</f>
        <v>0</v>
      </c>
      <c r="F431" s="14">
        <f>'fnd enro'!F431</f>
        <v>1</v>
      </c>
      <c r="G431" s="14">
        <f>'fnd enro'!G431</f>
        <v>2</v>
      </c>
      <c r="H431" s="14">
        <f>'fnd enro'!H431</f>
        <v>1</v>
      </c>
      <c r="I431" s="14">
        <f>'fnd enro'!I431</f>
        <v>0</v>
      </c>
      <c r="J431" s="14">
        <f>'fnd enro'!J431</f>
        <v>0</v>
      </c>
      <c r="K431" s="15">
        <f>'fnd enro'!K431</f>
        <v>0.15720000000000001</v>
      </c>
      <c r="L431" s="14">
        <f>'fnd enro'!L431</f>
        <v>0</v>
      </c>
      <c r="M431" s="14">
        <f>'fnd enro'!M431</f>
        <v>0</v>
      </c>
      <c r="N431" s="14">
        <f>'fnd enro'!N431</f>
        <v>0</v>
      </c>
      <c r="O431" s="14">
        <f>'fnd enro'!O431</f>
        <v>0</v>
      </c>
      <c r="P431" s="14">
        <f>'fnd enro'!P431</f>
        <v>2</v>
      </c>
      <c r="Q431" s="14">
        <f>'fnd enro'!R431</f>
        <v>4</v>
      </c>
      <c r="R431" s="15">
        <f t="shared" si="90"/>
        <v>1</v>
      </c>
      <c r="S431" s="14">
        <f>VALUE('fnd enro'!Q431)</f>
        <v>12</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2511.1956519999999</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4330.1399999999994</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26652.072135999999</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5044.4597039999999</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1193.660736</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2297.7674400000001</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1974.48</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2930.42</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4757.4380760000004</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9057.9813200000008</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91"/>
        <v>60749.615063999998</v>
      </c>
      <c r="AH431" s="326">
        <f t="shared" si="92"/>
        <v>455128149</v>
      </c>
      <c r="AI431" s="4" t="str">
        <f t="shared" si="93"/>
        <v>455</v>
      </c>
      <c r="AJ431" s="2" t="str">
        <f t="shared" si="94"/>
        <v>128</v>
      </c>
      <c r="AK431" s="2" t="str">
        <f t="shared" si="95"/>
        <v>149</v>
      </c>
      <c r="AL431" s="4">
        <f t="shared" si="96"/>
        <v>1</v>
      </c>
      <c r="AM431" s="4">
        <f t="shared" si="101"/>
        <v>4</v>
      </c>
      <c r="AN431" s="4">
        <f t="shared" si="97"/>
        <v>60749.615063999998</v>
      </c>
      <c r="AO431" s="4">
        <f t="shared" si="98"/>
        <v>15187</v>
      </c>
      <c r="AP431" s="4">
        <f t="shared" si="88"/>
        <v>0</v>
      </c>
      <c r="AQ431" s="4">
        <v>15187</v>
      </c>
      <c r="AS431" s="74"/>
      <c r="AT431" s="74"/>
      <c r="AX431" s="5">
        <f t="shared" si="99"/>
        <v>0</v>
      </c>
      <c r="AZ431" s="5">
        <f t="shared" si="100"/>
        <v>0</v>
      </c>
      <c r="BB431" s="5"/>
    </row>
    <row r="432" spans="1:54" s="4" customFormat="1">
      <c r="A432" s="326" t="str">
        <f t="shared" si="89"/>
        <v>455</v>
      </c>
      <c r="B432" s="2">
        <v>455128181</v>
      </c>
      <c r="C432" s="9" t="s">
        <v>1299</v>
      </c>
      <c r="D432" s="14">
        <f>'fnd enro'!D432</f>
        <v>0</v>
      </c>
      <c r="E432" s="14">
        <f>'fnd enro'!E432</f>
        <v>0</v>
      </c>
      <c r="F432" s="14">
        <f>'fnd enro'!F432</f>
        <v>0</v>
      </c>
      <c r="G432" s="14">
        <f>'fnd enro'!G432</f>
        <v>1</v>
      </c>
      <c r="H432" s="14">
        <f>'fnd enro'!H432</f>
        <v>4</v>
      </c>
      <c r="I432" s="14">
        <f>'fnd enro'!I432</f>
        <v>0</v>
      </c>
      <c r="J432" s="14">
        <f>'fnd enro'!J432</f>
        <v>0</v>
      </c>
      <c r="K432" s="15">
        <f>'fnd enro'!K432</f>
        <v>0.19650000000000001</v>
      </c>
      <c r="L432" s="14">
        <f>'fnd enro'!L432</f>
        <v>0</v>
      </c>
      <c r="M432" s="14">
        <f>'fnd enro'!M432</f>
        <v>0</v>
      </c>
      <c r="N432" s="14">
        <f>'fnd enro'!N432</f>
        <v>0</v>
      </c>
      <c r="O432" s="14">
        <f>'fnd enro'!O432</f>
        <v>0</v>
      </c>
      <c r="P432" s="14">
        <f>'fnd enro'!P432</f>
        <v>2</v>
      </c>
      <c r="Q432" s="14">
        <f>'fnd enro'!R432</f>
        <v>5</v>
      </c>
      <c r="R432" s="15">
        <f t="shared" si="90"/>
        <v>1</v>
      </c>
      <c r="S432" s="14">
        <f>VALUE('fnd enro'!Q432)</f>
        <v>10</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3045.0545649999999</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4967.7</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27745.25517</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5571.4346299999997</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1315.3109199999999</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2839.9042999999997</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2374.27</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3097.3</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6185.4700949999997</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10879.55665</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91"/>
        <v>68021.256330000004</v>
      </c>
      <c r="AH432" s="326">
        <f t="shared" si="92"/>
        <v>455128181</v>
      </c>
      <c r="AI432" s="4" t="str">
        <f t="shared" si="93"/>
        <v>455</v>
      </c>
      <c r="AJ432" s="2" t="str">
        <f t="shared" si="94"/>
        <v>128</v>
      </c>
      <c r="AK432" s="2" t="str">
        <f t="shared" si="95"/>
        <v>181</v>
      </c>
      <c r="AL432" s="4">
        <f t="shared" si="96"/>
        <v>1</v>
      </c>
      <c r="AM432" s="4">
        <f t="shared" si="101"/>
        <v>5</v>
      </c>
      <c r="AN432" s="4">
        <f t="shared" si="97"/>
        <v>68021.256330000004</v>
      </c>
      <c r="AO432" s="4">
        <f t="shared" si="98"/>
        <v>13604</v>
      </c>
      <c r="AP432" s="4">
        <f t="shared" si="88"/>
        <v>0</v>
      </c>
      <c r="AQ432" s="4">
        <v>13604</v>
      </c>
      <c r="AS432" s="74"/>
      <c r="AT432" s="74"/>
      <c r="AX432" s="5">
        <f t="shared" si="99"/>
        <v>0</v>
      </c>
      <c r="AZ432" s="5">
        <f t="shared" si="100"/>
        <v>0</v>
      </c>
      <c r="BB432" s="5"/>
    </row>
    <row r="433" spans="1:54" s="4" customFormat="1">
      <c r="A433" s="326" t="str">
        <f t="shared" si="89"/>
        <v>455</v>
      </c>
      <c r="B433" s="2">
        <v>455128745</v>
      </c>
      <c r="C433" s="9" t="s">
        <v>1299</v>
      </c>
      <c r="D433" s="14">
        <f>'fnd enro'!D433</f>
        <v>0</v>
      </c>
      <c r="E433" s="14">
        <f>'fnd enro'!E433</f>
        <v>0</v>
      </c>
      <c r="F433" s="14">
        <f>'fnd enro'!F433</f>
        <v>0</v>
      </c>
      <c r="G433" s="14">
        <f>'fnd enro'!G433</f>
        <v>2</v>
      </c>
      <c r="H433" s="14">
        <f>'fnd enro'!H433</f>
        <v>1</v>
      </c>
      <c r="I433" s="14">
        <f>'fnd enro'!I433</f>
        <v>0</v>
      </c>
      <c r="J433" s="14">
        <f>'fnd enro'!J433</f>
        <v>0</v>
      </c>
      <c r="K433" s="15">
        <f>'fnd enro'!K433</f>
        <v>0.1179</v>
      </c>
      <c r="L433" s="14">
        <f>'fnd enro'!L433</f>
        <v>0</v>
      </c>
      <c r="M433" s="14">
        <f>'fnd enro'!M433</f>
        <v>0</v>
      </c>
      <c r="N433" s="14">
        <f>'fnd enro'!N433</f>
        <v>0</v>
      </c>
      <c r="O433" s="14">
        <f>'fnd enro'!O433</f>
        <v>0</v>
      </c>
      <c r="P433" s="14">
        <f>'fnd enro'!P433</f>
        <v>0</v>
      </c>
      <c r="Q433" s="14">
        <f>'fnd enro'!R433</f>
        <v>3</v>
      </c>
      <c r="R433" s="15">
        <f t="shared" si="90"/>
        <v>1</v>
      </c>
      <c r="S433" s="14">
        <f>VALUE('fnd enro'!Q433)</f>
        <v>4</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1711.0167389999997</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2430.8999999999996</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11904.999102000002</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3716.6047779999999</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511.57055199999996</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1664.0305799999999</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1165.49</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586.16</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3589.776057</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5457.5659900000001</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91"/>
        <v>32738.113798000002</v>
      </c>
      <c r="AH433" s="326">
        <f t="shared" si="92"/>
        <v>455128745</v>
      </c>
      <c r="AI433" s="4" t="str">
        <f t="shared" si="93"/>
        <v>455</v>
      </c>
      <c r="AJ433" s="2" t="str">
        <f t="shared" si="94"/>
        <v>128</v>
      </c>
      <c r="AK433" s="2" t="str">
        <f t="shared" si="95"/>
        <v>745</v>
      </c>
      <c r="AL433" s="4">
        <f t="shared" si="96"/>
        <v>1</v>
      </c>
      <c r="AM433" s="4">
        <f t="shared" si="101"/>
        <v>3</v>
      </c>
      <c r="AN433" s="4">
        <f t="shared" si="97"/>
        <v>32738.113798000002</v>
      </c>
      <c r="AO433" s="4">
        <f t="shared" si="98"/>
        <v>10913</v>
      </c>
      <c r="AP433" s="4">
        <f t="shared" si="88"/>
        <v>0</v>
      </c>
      <c r="AQ433" s="4">
        <v>10913</v>
      </c>
      <c r="AS433" s="74"/>
      <c r="AT433" s="74"/>
      <c r="AX433" s="5">
        <f t="shared" si="99"/>
        <v>0</v>
      </c>
      <c r="AZ433" s="5">
        <f t="shared" si="100"/>
        <v>0</v>
      </c>
      <c r="BB433" s="5"/>
    </row>
    <row r="434" spans="1:54" s="4" customFormat="1">
      <c r="A434" s="326" t="str">
        <f t="shared" si="89"/>
        <v>456</v>
      </c>
      <c r="B434" s="2">
        <v>456160009</v>
      </c>
      <c r="C434" s="9" t="s">
        <v>1300</v>
      </c>
      <c r="D434" s="14">
        <f>'fnd enro'!D434</f>
        <v>0</v>
      </c>
      <c r="E434" s="14">
        <f>'fnd enro'!E434</f>
        <v>0</v>
      </c>
      <c r="F434" s="14">
        <f>'fnd enro'!F434</f>
        <v>0</v>
      </c>
      <c r="G434" s="14">
        <f>'fnd enro'!G434</f>
        <v>1</v>
      </c>
      <c r="H434" s="14">
        <f>'fnd enro'!H434</f>
        <v>0</v>
      </c>
      <c r="I434" s="14">
        <f>'fnd enro'!I434</f>
        <v>0</v>
      </c>
      <c r="J434" s="14">
        <f>'fnd enro'!J434</f>
        <v>0</v>
      </c>
      <c r="K434" s="15">
        <f>'fnd enro'!K434</f>
        <v>3.9300000000000002E-2</v>
      </c>
      <c r="L434" s="14">
        <f>'fnd enro'!L434</f>
        <v>0</v>
      </c>
      <c r="M434" s="14">
        <f>'fnd enro'!M434</f>
        <v>0</v>
      </c>
      <c r="N434" s="14">
        <f>'fnd enro'!N434</f>
        <v>0</v>
      </c>
      <c r="O434" s="14">
        <f>'fnd enro'!O434</f>
        <v>0</v>
      </c>
      <c r="P434" s="14">
        <f>'fnd enro'!P434</f>
        <v>0</v>
      </c>
      <c r="Q434" s="14">
        <f>'fnd enro'!R434</f>
        <v>1</v>
      </c>
      <c r="R434" s="15">
        <f t="shared" si="90"/>
        <v>1</v>
      </c>
      <c r="S434" s="14">
        <f>VALUE('fnd enro'!Q434)</f>
        <v>3</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570.33891299999993</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810.3</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4116.9430339999999</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1327.854926</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166.41018399999999</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554.67686000000003</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378.55</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161.32</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1167.6620190000001</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1782.8553299999999</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91"/>
        <v>11036.911266000001</v>
      </c>
      <c r="AH434" s="326">
        <f t="shared" si="92"/>
        <v>456160009</v>
      </c>
      <c r="AI434" s="4" t="str">
        <f t="shared" si="93"/>
        <v>456</v>
      </c>
      <c r="AJ434" s="2" t="str">
        <f t="shared" si="94"/>
        <v>160</v>
      </c>
      <c r="AK434" s="2" t="str">
        <f t="shared" si="95"/>
        <v>009</v>
      </c>
      <c r="AL434" s="4">
        <f t="shared" si="96"/>
        <v>1</v>
      </c>
      <c r="AM434" s="4">
        <f t="shared" si="101"/>
        <v>1</v>
      </c>
      <c r="AN434" s="4">
        <f t="shared" si="97"/>
        <v>11036.911266000001</v>
      </c>
      <c r="AO434" s="4">
        <f t="shared" si="98"/>
        <v>11037</v>
      </c>
      <c r="AP434" s="4">
        <f t="shared" si="88"/>
        <v>0</v>
      </c>
      <c r="AQ434" s="4">
        <v>11037</v>
      </c>
      <c r="AS434" s="74"/>
      <c r="AT434" s="74"/>
      <c r="AX434" s="5">
        <f t="shared" si="99"/>
        <v>0</v>
      </c>
      <c r="AZ434" s="5">
        <f t="shared" si="100"/>
        <v>0</v>
      </c>
      <c r="BB434" s="5"/>
    </row>
    <row r="435" spans="1:54" s="4" customFormat="1">
      <c r="A435" s="326" t="str">
        <f t="shared" si="89"/>
        <v>456</v>
      </c>
      <c r="B435" s="2">
        <v>456160031</v>
      </c>
      <c r="C435" s="9" t="s">
        <v>1300</v>
      </c>
      <c r="D435" s="14">
        <f>'fnd enro'!D435</f>
        <v>0</v>
      </c>
      <c r="E435" s="14">
        <f>'fnd enro'!E435</f>
        <v>0</v>
      </c>
      <c r="F435" s="14">
        <f>'fnd enro'!F435</f>
        <v>0</v>
      </c>
      <c r="G435" s="14">
        <f>'fnd enro'!G435</f>
        <v>4</v>
      </c>
      <c r="H435" s="14">
        <f>'fnd enro'!H435</f>
        <v>2</v>
      </c>
      <c r="I435" s="14">
        <f>'fnd enro'!I435</f>
        <v>0</v>
      </c>
      <c r="J435" s="14">
        <f>'fnd enro'!J435</f>
        <v>0</v>
      </c>
      <c r="K435" s="15">
        <f>'fnd enro'!K435</f>
        <v>0.23580000000000001</v>
      </c>
      <c r="L435" s="14">
        <f>'fnd enro'!L435</f>
        <v>0</v>
      </c>
      <c r="M435" s="14">
        <f>'fnd enro'!M435</f>
        <v>2</v>
      </c>
      <c r="N435" s="14">
        <f>'fnd enro'!N435</f>
        <v>0</v>
      </c>
      <c r="O435" s="14">
        <f>'fnd enro'!O435</f>
        <v>0</v>
      </c>
      <c r="P435" s="14">
        <f>'fnd enro'!P435</f>
        <v>2</v>
      </c>
      <c r="Q435" s="14">
        <f>'fnd enro'!R435</f>
        <v>6</v>
      </c>
      <c r="R435" s="15">
        <f t="shared" si="90"/>
        <v>1</v>
      </c>
      <c r="S435" s="14">
        <f>VALUE('fnd enro'!Q435)</f>
        <v>5</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3775.973477999999</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5874.9</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32625.918204000001</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7822.009556</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1429.901104</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3651.0611599999997</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2744.38</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2510.2199999999998</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7846.0521140000001</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12603.011979999999</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91"/>
        <v>80883.42759599998</v>
      </c>
      <c r="AH435" s="326">
        <f t="shared" si="92"/>
        <v>456160031</v>
      </c>
      <c r="AI435" s="4" t="str">
        <f t="shared" si="93"/>
        <v>456</v>
      </c>
      <c r="AJ435" s="2" t="str">
        <f t="shared" si="94"/>
        <v>160</v>
      </c>
      <c r="AK435" s="2" t="str">
        <f t="shared" si="95"/>
        <v>031</v>
      </c>
      <c r="AL435" s="4">
        <f t="shared" si="96"/>
        <v>1</v>
      </c>
      <c r="AM435" s="4">
        <f t="shared" si="101"/>
        <v>6</v>
      </c>
      <c r="AN435" s="4">
        <f t="shared" si="97"/>
        <v>80883.42759599998</v>
      </c>
      <c r="AO435" s="4">
        <f t="shared" si="98"/>
        <v>13481</v>
      </c>
      <c r="AP435" s="4">
        <f t="shared" si="88"/>
        <v>0</v>
      </c>
      <c r="AQ435" s="4">
        <v>13481</v>
      </c>
      <c r="AS435" s="74"/>
      <c r="AT435" s="74"/>
      <c r="AX435" s="5">
        <f t="shared" si="99"/>
        <v>0</v>
      </c>
      <c r="AZ435" s="5">
        <f t="shared" si="100"/>
        <v>0</v>
      </c>
      <c r="BB435" s="5"/>
    </row>
    <row r="436" spans="1:54" s="4" customFormat="1">
      <c r="A436" s="326" t="str">
        <f t="shared" si="89"/>
        <v>456</v>
      </c>
      <c r="B436" s="2">
        <v>456160056</v>
      </c>
      <c r="C436" s="9" t="s">
        <v>1300</v>
      </c>
      <c r="D436" s="14">
        <f>'fnd enro'!D436</f>
        <v>0</v>
      </c>
      <c r="E436" s="14">
        <f>'fnd enro'!E436</f>
        <v>0</v>
      </c>
      <c r="F436" s="14">
        <f>'fnd enro'!F436</f>
        <v>0</v>
      </c>
      <c r="G436" s="14">
        <f>'fnd enro'!G436</f>
        <v>3</v>
      </c>
      <c r="H436" s="14">
        <f>'fnd enro'!H436</f>
        <v>3</v>
      </c>
      <c r="I436" s="14">
        <f>'fnd enro'!I436</f>
        <v>0</v>
      </c>
      <c r="J436" s="14">
        <f>'fnd enro'!J436</f>
        <v>0</v>
      </c>
      <c r="K436" s="15">
        <f>'fnd enro'!K436</f>
        <v>0.23580000000000001</v>
      </c>
      <c r="L436" s="14">
        <f>'fnd enro'!L436</f>
        <v>0</v>
      </c>
      <c r="M436" s="14">
        <f>'fnd enro'!M436</f>
        <v>0</v>
      </c>
      <c r="N436" s="14">
        <f>'fnd enro'!N436</f>
        <v>0</v>
      </c>
      <c r="O436" s="14">
        <f>'fnd enro'!O436</f>
        <v>0</v>
      </c>
      <c r="P436" s="14">
        <f>'fnd enro'!P436</f>
        <v>3</v>
      </c>
      <c r="Q436" s="14">
        <f>'fnd enro'!R436</f>
        <v>6</v>
      </c>
      <c r="R436" s="15">
        <f t="shared" si="90"/>
        <v>1</v>
      </c>
      <c r="S436" s="14">
        <f>VALUE('fnd enro'!Q436)</f>
        <v>4</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3612.2034779999994</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5762.82</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32159.778204000002</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7166.2495560000007</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1462.201104</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3393.4611599999998</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2716.98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3125.22</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7266.342114</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12528.06198</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91"/>
        <v>79193.317596000008</v>
      </c>
      <c r="AH436" s="326">
        <f t="shared" si="92"/>
        <v>456160056</v>
      </c>
      <c r="AI436" s="4" t="str">
        <f t="shared" si="93"/>
        <v>456</v>
      </c>
      <c r="AJ436" s="2" t="str">
        <f t="shared" si="94"/>
        <v>160</v>
      </c>
      <c r="AK436" s="2" t="str">
        <f t="shared" si="95"/>
        <v>056</v>
      </c>
      <c r="AL436" s="4">
        <f t="shared" si="96"/>
        <v>1</v>
      </c>
      <c r="AM436" s="4">
        <f t="shared" si="101"/>
        <v>6</v>
      </c>
      <c r="AN436" s="4">
        <f t="shared" si="97"/>
        <v>79193.317596000008</v>
      </c>
      <c r="AO436" s="4">
        <f t="shared" si="98"/>
        <v>13199</v>
      </c>
      <c r="AP436" s="4">
        <f t="shared" si="88"/>
        <v>0</v>
      </c>
      <c r="AQ436" s="4">
        <v>13199</v>
      </c>
      <c r="AS436" s="74"/>
      <c r="AT436" s="74"/>
      <c r="AX436" s="5">
        <f t="shared" si="99"/>
        <v>0</v>
      </c>
      <c r="AZ436" s="5">
        <f t="shared" si="100"/>
        <v>0</v>
      </c>
      <c r="BB436" s="5"/>
    </row>
    <row r="437" spans="1:54" s="4" customFormat="1">
      <c r="A437" s="326" t="str">
        <f t="shared" si="89"/>
        <v>456</v>
      </c>
      <c r="B437" s="2">
        <v>456160079</v>
      </c>
      <c r="C437" s="9" t="s">
        <v>1300</v>
      </c>
      <c r="D437" s="14">
        <f>'fnd enro'!D437</f>
        <v>2</v>
      </c>
      <c r="E437" s="14">
        <f>'fnd enro'!E437</f>
        <v>0</v>
      </c>
      <c r="F437" s="14">
        <f>'fnd enro'!F437</f>
        <v>4</v>
      </c>
      <c r="G437" s="14">
        <f>'fnd enro'!G437</f>
        <v>34</v>
      </c>
      <c r="H437" s="14">
        <f>'fnd enro'!H437</f>
        <v>12</v>
      </c>
      <c r="I437" s="14">
        <f>'fnd enro'!I437</f>
        <v>0</v>
      </c>
      <c r="J437" s="14">
        <f>'fnd enro'!J437</f>
        <v>0</v>
      </c>
      <c r="K437" s="15">
        <f>'fnd enro'!K437</f>
        <v>1.9650000000000001</v>
      </c>
      <c r="L437" s="14">
        <f>'fnd enro'!L437</f>
        <v>0</v>
      </c>
      <c r="M437" s="14">
        <f>'fnd enro'!M437</f>
        <v>22</v>
      </c>
      <c r="N437" s="14">
        <f>'fnd enro'!N437</f>
        <v>5</v>
      </c>
      <c r="O437" s="14">
        <f>'fnd enro'!O437</f>
        <v>0</v>
      </c>
      <c r="P437" s="14">
        <f>'fnd enro'!P437</f>
        <v>41</v>
      </c>
      <c r="Q437" s="14">
        <f>'fnd enro'!R437</f>
        <v>51</v>
      </c>
      <c r="R437" s="15">
        <f t="shared" si="90"/>
        <v>1</v>
      </c>
      <c r="S437" s="14">
        <f>VALUE('fnd enro'!Q437)</f>
        <v>7</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35228.715649999998</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61930.35</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390689.81170000002</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69453.376300000004</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17375.939199999997</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33175.243000000002</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27985.74</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41358.449999999997</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69561.17095</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126422.63650000001</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91"/>
        <v>873181.43330000015</v>
      </c>
      <c r="AH437" s="326">
        <f t="shared" si="92"/>
        <v>456160079</v>
      </c>
      <c r="AI437" s="4" t="str">
        <f t="shared" si="93"/>
        <v>456</v>
      </c>
      <c r="AJ437" s="2" t="str">
        <f t="shared" si="94"/>
        <v>160</v>
      </c>
      <c r="AK437" s="2" t="str">
        <f t="shared" si="95"/>
        <v>079</v>
      </c>
      <c r="AL437" s="4">
        <f t="shared" si="96"/>
        <v>1</v>
      </c>
      <c r="AM437" s="4">
        <f t="shared" si="101"/>
        <v>51</v>
      </c>
      <c r="AN437" s="4">
        <f t="shared" si="97"/>
        <v>873181.43330000015</v>
      </c>
      <c r="AO437" s="4">
        <f t="shared" si="98"/>
        <v>17121</v>
      </c>
      <c r="AP437" s="4">
        <f t="shared" si="88"/>
        <v>0</v>
      </c>
      <c r="AQ437" s="4">
        <v>17121</v>
      </c>
      <c r="AS437" s="74"/>
      <c r="AT437" s="74"/>
      <c r="AX437" s="5">
        <f t="shared" si="99"/>
        <v>0</v>
      </c>
      <c r="AZ437" s="5">
        <f t="shared" si="100"/>
        <v>0</v>
      </c>
      <c r="BB437" s="5"/>
    </row>
    <row r="438" spans="1:54" s="4" customFormat="1">
      <c r="A438" s="326" t="str">
        <f t="shared" si="89"/>
        <v>456</v>
      </c>
      <c r="B438" s="2">
        <v>456160128</v>
      </c>
      <c r="C438" s="9" t="s">
        <v>1300</v>
      </c>
      <c r="D438" s="14">
        <f>'fnd enro'!D438</f>
        <v>0</v>
      </c>
      <c r="E438" s="14">
        <f>'fnd enro'!E438</f>
        <v>0</v>
      </c>
      <c r="F438" s="14">
        <f>'fnd enro'!F438</f>
        <v>0</v>
      </c>
      <c r="G438" s="14">
        <f>'fnd enro'!G438</f>
        <v>0</v>
      </c>
      <c r="H438" s="14">
        <f>'fnd enro'!H438</f>
        <v>1</v>
      </c>
      <c r="I438" s="14">
        <f>'fnd enro'!I438</f>
        <v>0</v>
      </c>
      <c r="J438" s="14">
        <f>'fnd enro'!J438</f>
        <v>0</v>
      </c>
      <c r="K438" s="15">
        <f>'fnd enro'!K438</f>
        <v>3.9300000000000002E-2</v>
      </c>
      <c r="L438" s="14">
        <f>'fnd enro'!L438</f>
        <v>0</v>
      </c>
      <c r="M438" s="14">
        <f>'fnd enro'!M438</f>
        <v>0</v>
      </c>
      <c r="N438" s="14">
        <f>'fnd enro'!N438</f>
        <v>1</v>
      </c>
      <c r="O438" s="14">
        <f>'fnd enro'!O438</f>
        <v>0</v>
      </c>
      <c r="P438" s="14">
        <f>'fnd enro'!P438</f>
        <v>1</v>
      </c>
      <c r="Q438" s="14">
        <f>'fnd enro'!R438</f>
        <v>1</v>
      </c>
      <c r="R438" s="15">
        <f t="shared" si="90"/>
        <v>1</v>
      </c>
      <c r="S438" s="14">
        <f>VALUE('fnd enro'!Q438)</f>
        <v>10</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785.25891299999989</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1475.29</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9591.283034</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1267.7849259999998</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454.81018399999999</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735.71686</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678.14</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1234.03</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1609.1220190000001</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3000.1553299999996</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91"/>
        <v>20831.591265999996</v>
      </c>
      <c r="AH438" s="326">
        <f t="shared" si="92"/>
        <v>456160128</v>
      </c>
      <c r="AI438" s="4" t="str">
        <f t="shared" si="93"/>
        <v>456</v>
      </c>
      <c r="AJ438" s="2" t="str">
        <f t="shared" si="94"/>
        <v>160</v>
      </c>
      <c r="AK438" s="2" t="str">
        <f t="shared" si="95"/>
        <v>128</v>
      </c>
      <c r="AL438" s="4">
        <f t="shared" si="96"/>
        <v>1</v>
      </c>
      <c r="AM438" s="4">
        <f t="shared" si="101"/>
        <v>1</v>
      </c>
      <c r="AN438" s="4">
        <f t="shared" si="97"/>
        <v>20831.591265999996</v>
      </c>
      <c r="AO438" s="4">
        <f t="shared" si="98"/>
        <v>20832</v>
      </c>
      <c r="AP438" s="4">
        <f t="shared" si="88"/>
        <v>0</v>
      </c>
      <c r="AQ438" s="4">
        <v>20832</v>
      </c>
      <c r="AS438" s="74"/>
      <c r="AT438" s="74"/>
      <c r="AX438" s="5">
        <f t="shared" si="99"/>
        <v>0</v>
      </c>
      <c r="AZ438" s="5">
        <f t="shared" si="100"/>
        <v>0</v>
      </c>
      <c r="BB438" s="5"/>
    </row>
    <row r="439" spans="1:54" s="4" customFormat="1">
      <c r="A439" s="326" t="str">
        <f t="shared" si="89"/>
        <v>456</v>
      </c>
      <c r="B439" s="2">
        <v>456160149</v>
      </c>
      <c r="C439" s="9" t="s">
        <v>1300</v>
      </c>
      <c r="D439" s="14">
        <f>'fnd enro'!D439</f>
        <v>0</v>
      </c>
      <c r="E439" s="14">
        <f>'fnd enro'!E439</f>
        <v>0</v>
      </c>
      <c r="F439" s="14">
        <f>'fnd enro'!F439</f>
        <v>1</v>
      </c>
      <c r="G439" s="14">
        <f>'fnd enro'!G439</f>
        <v>2</v>
      </c>
      <c r="H439" s="14">
        <f>'fnd enro'!H439</f>
        <v>0</v>
      </c>
      <c r="I439" s="14">
        <f>'fnd enro'!I439</f>
        <v>0</v>
      </c>
      <c r="J439" s="14">
        <f>'fnd enro'!J439</f>
        <v>0</v>
      </c>
      <c r="K439" s="15">
        <f>'fnd enro'!K439</f>
        <v>0.1179</v>
      </c>
      <c r="L439" s="14">
        <f>'fnd enro'!L439</f>
        <v>0</v>
      </c>
      <c r="M439" s="14">
        <f>'fnd enro'!M439</f>
        <v>1</v>
      </c>
      <c r="N439" s="14">
        <f>'fnd enro'!N439</f>
        <v>0</v>
      </c>
      <c r="O439" s="14">
        <f>'fnd enro'!O439</f>
        <v>0</v>
      </c>
      <c r="P439" s="14">
        <f>'fnd enro'!P439</f>
        <v>2</v>
      </c>
      <c r="Q439" s="14">
        <f>'fnd enro'!R439</f>
        <v>3</v>
      </c>
      <c r="R439" s="15">
        <f t="shared" si="90"/>
        <v>1</v>
      </c>
      <c r="S439" s="14">
        <f>VALUE('fnd enro'!Q439)</f>
        <v>12</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2051.9467389999995</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3714.24</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24341.719101999999</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4177.9647779999996</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1070.450552</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1881.9305799999997</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1649.4</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2694.68</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3836.2360570000001</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7489.0359900000003</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91"/>
        <v>52907.603798000011</v>
      </c>
      <c r="AH439" s="326">
        <f t="shared" si="92"/>
        <v>456160149</v>
      </c>
      <c r="AI439" s="4" t="str">
        <f t="shared" si="93"/>
        <v>456</v>
      </c>
      <c r="AJ439" s="2" t="str">
        <f t="shared" si="94"/>
        <v>160</v>
      </c>
      <c r="AK439" s="2" t="str">
        <f t="shared" si="95"/>
        <v>149</v>
      </c>
      <c r="AL439" s="4">
        <f t="shared" si="96"/>
        <v>1</v>
      </c>
      <c r="AM439" s="4">
        <f t="shared" si="101"/>
        <v>3</v>
      </c>
      <c r="AN439" s="4">
        <f t="shared" si="97"/>
        <v>52907.603798000011</v>
      </c>
      <c r="AO439" s="4">
        <f t="shared" si="98"/>
        <v>17636</v>
      </c>
      <c r="AP439" s="4">
        <f t="shared" si="88"/>
        <v>0</v>
      </c>
      <c r="AQ439" s="4">
        <v>17636</v>
      </c>
      <c r="AS439" s="74"/>
      <c r="AT439" s="74"/>
      <c r="AX439" s="5">
        <f t="shared" si="99"/>
        <v>0</v>
      </c>
      <c r="AZ439" s="5">
        <f t="shared" si="100"/>
        <v>0</v>
      </c>
      <c r="BB439" s="5"/>
    </row>
    <row r="440" spans="1:54" s="4" customFormat="1">
      <c r="A440" s="326" t="str">
        <f t="shared" si="89"/>
        <v>456</v>
      </c>
      <c r="B440" s="2">
        <v>456160153</v>
      </c>
      <c r="C440" s="9" t="s">
        <v>1300</v>
      </c>
      <c r="D440" s="14">
        <f>'fnd enro'!D440</f>
        <v>0</v>
      </c>
      <c r="E440" s="14">
        <f>'fnd enro'!E440</f>
        <v>0</v>
      </c>
      <c r="F440" s="14">
        <f>'fnd enro'!F440</f>
        <v>0</v>
      </c>
      <c r="G440" s="14">
        <f>'fnd enro'!G440</f>
        <v>1</v>
      </c>
      <c r="H440" s="14">
        <f>'fnd enro'!H440</f>
        <v>0</v>
      </c>
      <c r="I440" s="14">
        <f>'fnd enro'!I440</f>
        <v>0</v>
      </c>
      <c r="J440" s="14">
        <f>'fnd enro'!J440</f>
        <v>0</v>
      </c>
      <c r="K440" s="15">
        <f>'fnd enro'!K440</f>
        <v>3.9300000000000002E-2</v>
      </c>
      <c r="L440" s="14">
        <f>'fnd enro'!L440</f>
        <v>0</v>
      </c>
      <c r="M440" s="14">
        <f>'fnd enro'!M440</f>
        <v>1</v>
      </c>
      <c r="N440" s="14">
        <f>'fnd enro'!N440</f>
        <v>0</v>
      </c>
      <c r="O440" s="14">
        <f>'fnd enro'!O440</f>
        <v>0</v>
      </c>
      <c r="P440" s="14">
        <f>'fnd enro'!P440</f>
        <v>1</v>
      </c>
      <c r="Q440" s="14">
        <f>'fnd enro'!R440</f>
        <v>1</v>
      </c>
      <c r="R440" s="15">
        <f t="shared" si="90"/>
        <v>1</v>
      </c>
      <c r="S440" s="14">
        <f>VALUE('fnd enro'!Q440)</f>
        <v>10</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778.10891300000003</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1462.8</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9949.6330340000004</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1522.2549260000001</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438.90018399999997</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726.77686000000006</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642.94000000000005</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1130.05</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1500.9120190000001</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2870.4053299999996</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91"/>
        <v>21022.781265999998</v>
      </c>
      <c r="AH440" s="326">
        <f t="shared" si="92"/>
        <v>456160153</v>
      </c>
      <c r="AI440" s="4" t="str">
        <f t="shared" si="93"/>
        <v>456</v>
      </c>
      <c r="AJ440" s="2" t="str">
        <f t="shared" si="94"/>
        <v>160</v>
      </c>
      <c r="AK440" s="2" t="str">
        <f t="shared" si="95"/>
        <v>153</v>
      </c>
      <c r="AL440" s="4">
        <f t="shared" si="96"/>
        <v>1</v>
      </c>
      <c r="AM440" s="4">
        <f t="shared" si="101"/>
        <v>1</v>
      </c>
      <c r="AN440" s="4">
        <f t="shared" si="97"/>
        <v>21022.781265999998</v>
      </c>
      <c r="AO440" s="4">
        <f t="shared" si="98"/>
        <v>21023</v>
      </c>
      <c r="AP440" s="4">
        <f t="shared" si="88"/>
        <v>0</v>
      </c>
      <c r="AQ440" s="4">
        <v>21023</v>
      </c>
      <c r="AS440" s="74"/>
      <c r="AT440" s="74"/>
      <c r="AX440" s="5">
        <f t="shared" si="99"/>
        <v>0</v>
      </c>
      <c r="AZ440" s="5">
        <f t="shared" si="100"/>
        <v>0</v>
      </c>
      <c r="BB440" s="5"/>
    </row>
    <row r="441" spans="1:54" s="4" customFormat="1">
      <c r="A441" s="326" t="str">
        <f t="shared" si="89"/>
        <v>456</v>
      </c>
      <c r="B441" s="2">
        <v>456160160</v>
      </c>
      <c r="C441" s="9" t="s">
        <v>1300</v>
      </c>
      <c r="D441" s="14">
        <f>'fnd enro'!D441</f>
        <v>37</v>
      </c>
      <c r="E441" s="14">
        <f>'fnd enro'!E441</f>
        <v>0</v>
      </c>
      <c r="F441" s="14">
        <f>'fnd enro'!F441</f>
        <v>95</v>
      </c>
      <c r="G441" s="14">
        <f>'fnd enro'!G441</f>
        <v>401</v>
      </c>
      <c r="H441" s="14">
        <f>'fnd enro'!H441</f>
        <v>199</v>
      </c>
      <c r="I441" s="14">
        <f>'fnd enro'!I441</f>
        <v>0</v>
      </c>
      <c r="J441" s="14">
        <f>'fnd enro'!J441</f>
        <v>0</v>
      </c>
      <c r="K441" s="15">
        <f>'fnd enro'!K441</f>
        <v>27.313500000000001</v>
      </c>
      <c r="L441" s="14">
        <f>'fnd enro'!L441</f>
        <v>0</v>
      </c>
      <c r="M441" s="14">
        <f>'fnd enro'!M441</f>
        <v>284</v>
      </c>
      <c r="N441" s="14">
        <f>'fnd enro'!N441</f>
        <v>118</v>
      </c>
      <c r="O441" s="14">
        <f>'fnd enro'!O441</f>
        <v>0</v>
      </c>
      <c r="P441" s="14">
        <f>'fnd enro'!P441</f>
        <v>528</v>
      </c>
      <c r="Q441" s="14">
        <f>'fnd enro'!R441</f>
        <v>714</v>
      </c>
      <c r="R441" s="15">
        <f t="shared" si="90"/>
        <v>1</v>
      </c>
      <c r="S441" s="14">
        <f>VALUE('fnd enro'!Q441)</f>
        <v>11</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506050.03453499998</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922447.1399999999</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5982401.5986299999</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966985.40356999997</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268922.76788</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471531.12769999995</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414779.7</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684375.20000000007</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984377.56320500001</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1864818.0543499999</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91"/>
        <v>13066688.589869997</v>
      </c>
      <c r="AH441" s="326">
        <f t="shared" si="92"/>
        <v>456160160</v>
      </c>
      <c r="AI441" s="4" t="str">
        <f t="shared" si="93"/>
        <v>456</v>
      </c>
      <c r="AJ441" s="2" t="str">
        <f t="shared" si="94"/>
        <v>160</v>
      </c>
      <c r="AK441" s="2" t="str">
        <f t="shared" si="95"/>
        <v>160</v>
      </c>
      <c r="AL441" s="4">
        <f t="shared" si="96"/>
        <v>1</v>
      </c>
      <c r="AM441" s="4">
        <f t="shared" si="101"/>
        <v>714</v>
      </c>
      <c r="AN441" s="4">
        <f t="shared" si="97"/>
        <v>13066688.589869997</v>
      </c>
      <c r="AO441" s="4">
        <f t="shared" si="98"/>
        <v>18301</v>
      </c>
      <c r="AP441" s="4">
        <f t="shared" si="88"/>
        <v>0</v>
      </c>
      <c r="AQ441" s="4">
        <v>18301</v>
      </c>
      <c r="AS441" s="74"/>
      <c r="AT441" s="74"/>
      <c r="AX441" s="5">
        <f t="shared" si="99"/>
        <v>0</v>
      </c>
      <c r="AZ441" s="5">
        <f t="shared" si="100"/>
        <v>0</v>
      </c>
      <c r="BB441" s="5"/>
    </row>
    <row r="442" spans="1:54" s="4" customFormat="1">
      <c r="A442" s="326" t="str">
        <f t="shared" si="89"/>
        <v>456</v>
      </c>
      <c r="B442" s="2">
        <v>456160170</v>
      </c>
      <c r="C442" s="9" t="s">
        <v>1300</v>
      </c>
      <c r="D442" s="14">
        <f>'fnd enro'!D442</f>
        <v>0</v>
      </c>
      <c r="E442" s="14">
        <f>'fnd enro'!E442</f>
        <v>0</v>
      </c>
      <c r="F442" s="14">
        <f>'fnd enro'!F442</f>
        <v>0</v>
      </c>
      <c r="G442" s="14">
        <f>'fnd enro'!G442</f>
        <v>1</v>
      </c>
      <c r="H442" s="14">
        <f>'fnd enro'!H442</f>
        <v>1</v>
      </c>
      <c r="I442" s="14">
        <f>'fnd enro'!I442</f>
        <v>0</v>
      </c>
      <c r="J442" s="14">
        <f>'fnd enro'!J442</f>
        <v>0</v>
      </c>
      <c r="K442" s="15">
        <f>'fnd enro'!K442</f>
        <v>7.8600000000000003E-2</v>
      </c>
      <c r="L442" s="14">
        <f>'fnd enro'!L442</f>
        <v>0</v>
      </c>
      <c r="M442" s="14">
        <f>'fnd enro'!M442</f>
        <v>1</v>
      </c>
      <c r="N442" s="14">
        <f>'fnd enro'!N442</f>
        <v>1</v>
      </c>
      <c r="O442" s="14">
        <f>'fnd enro'!O442</f>
        <v>0</v>
      </c>
      <c r="P442" s="14">
        <f>'fnd enro'!P442</f>
        <v>0</v>
      </c>
      <c r="Q442" s="14">
        <f>'fnd enro'!R442</f>
        <v>2</v>
      </c>
      <c r="R442" s="15">
        <f t="shared" si="90"/>
        <v>1</v>
      </c>
      <c r="S442" s="14">
        <f>VALUE('fnd enro'!Q442)</f>
        <v>10</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1370.0078259999998</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2021.8899999999999</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10597.056068</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2790.0398519999999</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459.81036799999998</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1395.97372</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958.92</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482.18</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3110.0340380000002</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4341.2806599999994</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91"/>
        <v>27527.192532000001</v>
      </c>
      <c r="AH442" s="326">
        <f t="shared" si="92"/>
        <v>456160170</v>
      </c>
      <c r="AI442" s="4" t="str">
        <f t="shared" si="93"/>
        <v>456</v>
      </c>
      <c r="AJ442" s="2" t="str">
        <f t="shared" si="94"/>
        <v>160</v>
      </c>
      <c r="AK442" s="2" t="str">
        <f t="shared" si="95"/>
        <v>170</v>
      </c>
      <c r="AL442" s="4">
        <f t="shared" si="96"/>
        <v>1</v>
      </c>
      <c r="AM442" s="4">
        <f t="shared" si="101"/>
        <v>2</v>
      </c>
      <c r="AN442" s="4">
        <f t="shared" si="97"/>
        <v>27527.192532000001</v>
      </c>
      <c r="AO442" s="4">
        <f t="shared" si="98"/>
        <v>13764</v>
      </c>
      <c r="AP442" s="4">
        <f t="shared" si="88"/>
        <v>0</v>
      </c>
      <c r="AQ442" s="4">
        <v>13764</v>
      </c>
      <c r="AS442" s="74"/>
      <c r="AT442" s="74"/>
      <c r="AX442" s="5">
        <f t="shared" si="99"/>
        <v>0</v>
      </c>
      <c r="AZ442" s="5">
        <f t="shared" si="100"/>
        <v>0</v>
      </c>
      <c r="BB442" s="5"/>
    </row>
    <row r="443" spans="1:54" s="4" customFormat="1">
      <c r="A443" s="326" t="str">
        <f t="shared" si="89"/>
        <v>456</v>
      </c>
      <c r="B443" s="2">
        <v>456160181</v>
      </c>
      <c r="C443" s="9" t="s">
        <v>1300</v>
      </c>
      <c r="D443" s="14">
        <f>'fnd enro'!D443</f>
        <v>0</v>
      </c>
      <c r="E443" s="14">
        <f>'fnd enro'!E443</f>
        <v>0</v>
      </c>
      <c r="F443" s="14">
        <f>'fnd enro'!F443</f>
        <v>0</v>
      </c>
      <c r="G443" s="14">
        <f>'fnd enro'!G443</f>
        <v>0</v>
      </c>
      <c r="H443" s="14">
        <f>'fnd enro'!H443</f>
        <v>1</v>
      </c>
      <c r="I443" s="14">
        <f>'fnd enro'!I443</f>
        <v>0</v>
      </c>
      <c r="J443" s="14">
        <f>'fnd enro'!J443</f>
        <v>0</v>
      </c>
      <c r="K443" s="15">
        <f>'fnd enro'!K443</f>
        <v>3.9300000000000002E-2</v>
      </c>
      <c r="L443" s="14">
        <f>'fnd enro'!L443</f>
        <v>0</v>
      </c>
      <c r="M443" s="14">
        <f>'fnd enro'!M443</f>
        <v>0</v>
      </c>
      <c r="N443" s="14">
        <f>'fnd enro'!N443</f>
        <v>0</v>
      </c>
      <c r="O443" s="14">
        <f>'fnd enro'!O443</f>
        <v>0</v>
      </c>
      <c r="P443" s="14">
        <f>'fnd enro'!P443</f>
        <v>1</v>
      </c>
      <c r="Q443" s="14">
        <f>'fnd enro'!R443</f>
        <v>1</v>
      </c>
      <c r="R443" s="15">
        <f t="shared" si="90"/>
        <v>1</v>
      </c>
      <c r="S443" s="14">
        <f>VALUE('fnd enro'!Q443)</f>
        <v>10</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667.01891299999988</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1268.4000000000001</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8143.0430340000003</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1060.8949259999999</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395.70018399999998</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587.93686000000002</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589.47</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1204.47</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1254.4520190000001</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2656.4953299999997</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91"/>
        <v>17827.881265999997</v>
      </c>
      <c r="AH443" s="326">
        <f t="shared" si="92"/>
        <v>456160181</v>
      </c>
      <c r="AI443" s="4" t="str">
        <f t="shared" si="93"/>
        <v>456</v>
      </c>
      <c r="AJ443" s="2" t="str">
        <f t="shared" si="94"/>
        <v>160</v>
      </c>
      <c r="AK443" s="2" t="str">
        <f t="shared" si="95"/>
        <v>181</v>
      </c>
      <c r="AL443" s="4">
        <f t="shared" si="96"/>
        <v>1</v>
      </c>
      <c r="AM443" s="4">
        <f t="shared" si="101"/>
        <v>1</v>
      </c>
      <c r="AN443" s="4">
        <f t="shared" si="97"/>
        <v>17827.881265999997</v>
      </c>
      <c r="AO443" s="4">
        <f t="shared" si="98"/>
        <v>17828</v>
      </c>
      <c r="AP443" s="4">
        <f t="shared" si="88"/>
        <v>0</v>
      </c>
      <c r="AQ443" s="4">
        <v>17828</v>
      </c>
      <c r="AS443" s="74"/>
      <c r="AT443" s="74"/>
      <c r="AX443" s="5">
        <f t="shared" si="99"/>
        <v>0</v>
      </c>
      <c r="AZ443" s="5">
        <f t="shared" si="100"/>
        <v>0</v>
      </c>
      <c r="BB443" s="5"/>
    </row>
    <row r="444" spans="1:54" s="4" customFormat="1">
      <c r="A444" s="326" t="str">
        <f t="shared" si="89"/>
        <v>456</v>
      </c>
      <c r="B444" s="2">
        <v>456160295</v>
      </c>
      <c r="C444" s="9" t="s">
        <v>1300</v>
      </c>
      <c r="D444" s="14">
        <f>'fnd enro'!D444</f>
        <v>1</v>
      </c>
      <c r="E444" s="14">
        <f>'fnd enro'!E444</f>
        <v>0</v>
      </c>
      <c r="F444" s="14">
        <f>'fnd enro'!F444</f>
        <v>0</v>
      </c>
      <c r="G444" s="14">
        <f>'fnd enro'!G444</f>
        <v>3</v>
      </c>
      <c r="H444" s="14">
        <f>'fnd enro'!H444</f>
        <v>2</v>
      </c>
      <c r="I444" s="14">
        <f>'fnd enro'!I444</f>
        <v>0</v>
      </c>
      <c r="J444" s="14">
        <f>'fnd enro'!J444</f>
        <v>0</v>
      </c>
      <c r="K444" s="15">
        <f>'fnd enro'!K444</f>
        <v>0.19650000000000001</v>
      </c>
      <c r="L444" s="14">
        <f>'fnd enro'!L444</f>
        <v>0</v>
      </c>
      <c r="M444" s="14">
        <f>'fnd enro'!M444</f>
        <v>0</v>
      </c>
      <c r="N444" s="14">
        <f>'fnd enro'!N444</f>
        <v>0</v>
      </c>
      <c r="O444" s="14">
        <f>'fnd enro'!O444</f>
        <v>0</v>
      </c>
      <c r="P444" s="14">
        <f>'fnd enro'!P444</f>
        <v>5</v>
      </c>
      <c r="Q444" s="14">
        <f>'fnd enro'!R444</f>
        <v>6</v>
      </c>
      <c r="R444" s="15">
        <f t="shared" si="90"/>
        <v>1</v>
      </c>
      <c r="S444" s="14">
        <f>VALUE('fnd enro'!Q444)</f>
        <v>5</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3405.4245649999998</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6017.3899999999994</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36786.785170000003</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6581.8046299999996</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1669.40092</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3155.5542999999998</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2758.6499999999996</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4270.6099999999997</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6527.7600950000005</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12548.326649999999</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91"/>
        <v>83721.706330000001</v>
      </c>
      <c r="AH444" s="326">
        <f t="shared" si="92"/>
        <v>456160295</v>
      </c>
      <c r="AI444" s="4" t="str">
        <f t="shared" si="93"/>
        <v>456</v>
      </c>
      <c r="AJ444" s="2" t="str">
        <f t="shared" si="94"/>
        <v>160</v>
      </c>
      <c r="AK444" s="2" t="str">
        <f t="shared" si="95"/>
        <v>295</v>
      </c>
      <c r="AL444" s="4">
        <f t="shared" si="96"/>
        <v>1</v>
      </c>
      <c r="AM444" s="4">
        <f t="shared" si="101"/>
        <v>6</v>
      </c>
      <c r="AN444" s="4">
        <f t="shared" si="97"/>
        <v>83721.706330000001</v>
      </c>
      <c r="AO444" s="4">
        <f t="shared" si="98"/>
        <v>13954</v>
      </c>
      <c r="AP444" s="4">
        <f t="shared" si="88"/>
        <v>0</v>
      </c>
      <c r="AQ444" s="4">
        <v>13954</v>
      </c>
      <c r="AS444" s="74"/>
      <c r="AT444" s="74"/>
      <c r="AX444" s="5">
        <f t="shared" si="99"/>
        <v>0</v>
      </c>
      <c r="AZ444" s="5">
        <f t="shared" si="100"/>
        <v>0</v>
      </c>
      <c r="BB444" s="5"/>
    </row>
    <row r="445" spans="1:54" s="4" customFormat="1">
      <c r="A445" s="326" t="str">
        <f t="shared" si="89"/>
        <v>456</v>
      </c>
      <c r="B445" s="2">
        <v>456160301</v>
      </c>
      <c r="C445" s="9" t="s">
        <v>1300</v>
      </c>
      <c r="D445" s="14">
        <f>'fnd enro'!D445</f>
        <v>0</v>
      </c>
      <c r="E445" s="14">
        <f>'fnd enro'!E445</f>
        <v>0</v>
      </c>
      <c r="F445" s="14">
        <f>'fnd enro'!F445</f>
        <v>0</v>
      </c>
      <c r="G445" s="14">
        <f>'fnd enro'!G445</f>
        <v>2</v>
      </c>
      <c r="H445" s="14">
        <f>'fnd enro'!H445</f>
        <v>0</v>
      </c>
      <c r="I445" s="14">
        <f>'fnd enro'!I445</f>
        <v>0</v>
      </c>
      <c r="J445" s="14">
        <f>'fnd enro'!J445</f>
        <v>0</v>
      </c>
      <c r="K445" s="15">
        <f>'fnd enro'!K445</f>
        <v>7.8600000000000003E-2</v>
      </c>
      <c r="L445" s="14">
        <f>'fnd enro'!L445</f>
        <v>0</v>
      </c>
      <c r="M445" s="14">
        <f>'fnd enro'!M445</f>
        <v>1</v>
      </c>
      <c r="N445" s="14">
        <f>'fnd enro'!N445</f>
        <v>0</v>
      </c>
      <c r="O445" s="14">
        <f>'fnd enro'!O445</f>
        <v>0</v>
      </c>
      <c r="P445" s="14">
        <f>'fnd enro'!P445</f>
        <v>2</v>
      </c>
      <c r="Q445" s="14">
        <f>'fnd enro'!R445</f>
        <v>2</v>
      </c>
      <c r="R445" s="15">
        <f t="shared" si="90"/>
        <v>1</v>
      </c>
      <c r="S445" s="14">
        <f>VALUE('fnd enro'!Q445)</f>
        <v>5</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1383.5278259999998</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2439.3000000000002</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15689.046068</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2850.109852</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684.04036799999994</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1293.5137199999999</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1087.19</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1632.7599999999998</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2668.5740380000002</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4930.68066</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91"/>
        <v>34658.742531999997</v>
      </c>
      <c r="AH445" s="326">
        <f t="shared" si="92"/>
        <v>456160301</v>
      </c>
      <c r="AI445" s="4" t="str">
        <f t="shared" si="93"/>
        <v>456</v>
      </c>
      <c r="AJ445" s="2" t="str">
        <f t="shared" si="94"/>
        <v>160</v>
      </c>
      <c r="AK445" s="2" t="str">
        <f t="shared" si="95"/>
        <v>301</v>
      </c>
      <c r="AL445" s="4">
        <f t="shared" si="96"/>
        <v>1</v>
      </c>
      <c r="AM445" s="4">
        <f t="shared" si="101"/>
        <v>2</v>
      </c>
      <c r="AN445" s="4">
        <f t="shared" si="97"/>
        <v>34658.742531999997</v>
      </c>
      <c r="AO445" s="4">
        <f t="shared" si="98"/>
        <v>17329</v>
      </c>
      <c r="AP445" s="4">
        <f t="shared" si="88"/>
        <v>0</v>
      </c>
      <c r="AQ445" s="4">
        <v>17329</v>
      </c>
      <c r="AS445" s="74"/>
      <c r="AT445" s="74"/>
      <c r="AX445" s="5">
        <f t="shared" si="99"/>
        <v>0</v>
      </c>
      <c r="AZ445" s="5">
        <f t="shared" si="100"/>
        <v>0</v>
      </c>
      <c r="BB445" s="5"/>
    </row>
    <row r="446" spans="1:54" s="4" customFormat="1">
      <c r="A446" s="326" t="str">
        <f t="shared" si="89"/>
        <v>456</v>
      </c>
      <c r="B446" s="2">
        <v>456160616</v>
      </c>
      <c r="C446" s="9" t="s">
        <v>1300</v>
      </c>
      <c r="D446" s="14">
        <f>'fnd enro'!D446</f>
        <v>0</v>
      </c>
      <c r="E446" s="14">
        <f>'fnd enro'!E446</f>
        <v>0</v>
      </c>
      <c r="F446" s="14">
        <f>'fnd enro'!F446</f>
        <v>0</v>
      </c>
      <c r="G446" s="14">
        <f>'fnd enro'!G446</f>
        <v>0</v>
      </c>
      <c r="H446" s="14">
        <f>'fnd enro'!H446</f>
        <v>1</v>
      </c>
      <c r="I446" s="14">
        <f>'fnd enro'!I446</f>
        <v>0</v>
      </c>
      <c r="J446" s="14">
        <f>'fnd enro'!J446</f>
        <v>0</v>
      </c>
      <c r="K446" s="15">
        <f>'fnd enro'!K446</f>
        <v>3.9300000000000002E-2</v>
      </c>
      <c r="L446" s="14">
        <f>'fnd enro'!L446</f>
        <v>0</v>
      </c>
      <c r="M446" s="14">
        <f>'fnd enro'!M446</f>
        <v>0</v>
      </c>
      <c r="N446" s="14">
        <f>'fnd enro'!N446</f>
        <v>0</v>
      </c>
      <c r="O446" s="14">
        <f>'fnd enro'!O446</f>
        <v>0</v>
      </c>
      <c r="P446" s="14">
        <f>'fnd enro'!P446</f>
        <v>1</v>
      </c>
      <c r="Q446" s="14">
        <f>'fnd enro'!R446</f>
        <v>1</v>
      </c>
      <c r="R446" s="15">
        <f t="shared" si="90"/>
        <v>1</v>
      </c>
      <c r="S446" s="14">
        <f>VALUE('fnd enro'!Q446)</f>
        <v>7</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649.06891299999995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1183.32</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7312.5530340000005</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1060.8949259999999</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355.41018399999996</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581.75686000000007</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555.83999999999992</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1029.73</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1254.4520190000001</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2514.48533</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91"/>
        <v>16497.511266000001</v>
      </c>
      <c r="AH446" s="326">
        <f t="shared" si="92"/>
        <v>456160616</v>
      </c>
      <c r="AI446" s="4" t="str">
        <f t="shared" si="93"/>
        <v>456</v>
      </c>
      <c r="AJ446" s="2" t="str">
        <f t="shared" si="94"/>
        <v>160</v>
      </c>
      <c r="AK446" s="2" t="str">
        <f t="shared" si="95"/>
        <v>616</v>
      </c>
      <c r="AL446" s="4">
        <f t="shared" si="96"/>
        <v>1</v>
      </c>
      <c r="AM446" s="4">
        <f t="shared" si="101"/>
        <v>1</v>
      </c>
      <c r="AN446" s="4">
        <f t="shared" si="97"/>
        <v>16497.511266000001</v>
      </c>
      <c r="AO446" s="4">
        <f t="shared" si="98"/>
        <v>16498</v>
      </c>
      <c r="AP446" s="4">
        <f t="shared" si="88"/>
        <v>0</v>
      </c>
      <c r="AQ446" s="4">
        <v>16498</v>
      </c>
      <c r="AS446" s="74"/>
      <c r="AT446" s="74"/>
      <c r="AX446" s="5">
        <f t="shared" si="99"/>
        <v>0</v>
      </c>
      <c r="AZ446" s="5">
        <f t="shared" si="100"/>
        <v>0</v>
      </c>
      <c r="BB446" s="5"/>
    </row>
    <row r="447" spans="1:54" s="4" customFormat="1">
      <c r="A447" s="326" t="str">
        <f t="shared" si="89"/>
        <v>456</v>
      </c>
      <c r="B447" s="2">
        <v>456160735</v>
      </c>
      <c r="C447" s="9" t="s">
        <v>1300</v>
      </c>
      <c r="D447" s="14">
        <f>'fnd enro'!D447</f>
        <v>0</v>
      </c>
      <c r="E447" s="14">
        <f>'fnd enro'!E447</f>
        <v>0</v>
      </c>
      <c r="F447" s="14">
        <f>'fnd enro'!F447</f>
        <v>0</v>
      </c>
      <c r="G447" s="14">
        <f>'fnd enro'!G447</f>
        <v>2</v>
      </c>
      <c r="H447" s="14">
        <f>'fnd enro'!H447</f>
        <v>1</v>
      </c>
      <c r="I447" s="14">
        <f>'fnd enro'!I447</f>
        <v>0</v>
      </c>
      <c r="J447" s="14">
        <f>'fnd enro'!J447</f>
        <v>0</v>
      </c>
      <c r="K447" s="15">
        <f>'fnd enro'!K447</f>
        <v>0.1179</v>
      </c>
      <c r="L447" s="14">
        <f>'fnd enro'!L447</f>
        <v>0</v>
      </c>
      <c r="M447" s="14">
        <f>'fnd enro'!M447</f>
        <v>1</v>
      </c>
      <c r="N447" s="14">
        <f>'fnd enro'!N447</f>
        <v>0</v>
      </c>
      <c r="O447" s="14">
        <f>'fnd enro'!O447</f>
        <v>0</v>
      </c>
      <c r="P447" s="14">
        <f>'fnd enro'!P447</f>
        <v>1</v>
      </c>
      <c r="Q447" s="14">
        <f>'fnd enro'!R447</f>
        <v>3</v>
      </c>
      <c r="R447" s="15">
        <f t="shared" si="90"/>
        <v>1</v>
      </c>
      <c r="S447" s="14">
        <f>VALUE('fnd enro'!Q447)</f>
        <v>6</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1894.8467389999996</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2969.97</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16630.379102000003</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3911.004778</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730.340552</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1827.9005799999998</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1385.04</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1321.9</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3923.026057</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6355.7759900000001</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91"/>
        <v>40950.183798000005</v>
      </c>
      <c r="AH447" s="326">
        <f t="shared" si="92"/>
        <v>456160735</v>
      </c>
      <c r="AI447" s="4" t="str">
        <f t="shared" si="93"/>
        <v>456</v>
      </c>
      <c r="AJ447" s="2" t="str">
        <f t="shared" si="94"/>
        <v>160</v>
      </c>
      <c r="AK447" s="2" t="str">
        <f t="shared" si="95"/>
        <v>735</v>
      </c>
      <c r="AL447" s="4">
        <f t="shared" si="96"/>
        <v>1</v>
      </c>
      <c r="AM447" s="4">
        <f t="shared" si="101"/>
        <v>3</v>
      </c>
      <c r="AN447" s="4">
        <f t="shared" si="97"/>
        <v>40950.183798000005</v>
      </c>
      <c r="AO447" s="4">
        <f t="shared" si="98"/>
        <v>13650</v>
      </c>
      <c r="AP447" s="4">
        <f t="shared" si="88"/>
        <v>0</v>
      </c>
      <c r="AQ447" s="4">
        <v>13650</v>
      </c>
      <c r="AS447" s="74"/>
      <c r="AT447" s="74"/>
      <c r="AX447" s="5">
        <f t="shared" si="99"/>
        <v>0</v>
      </c>
      <c r="AZ447" s="5">
        <f t="shared" si="100"/>
        <v>0</v>
      </c>
      <c r="BB447" s="5"/>
    </row>
    <row r="448" spans="1:54" s="4" customFormat="1">
      <c r="A448" s="326" t="str">
        <f t="shared" si="89"/>
        <v>458</v>
      </c>
      <c r="B448" s="2">
        <v>458160056</v>
      </c>
      <c r="C448" s="9" t="s">
        <v>485</v>
      </c>
      <c r="D448" s="14">
        <f>'fnd enro'!D448</f>
        <v>0</v>
      </c>
      <c r="E448" s="14">
        <f>'fnd enro'!E448</f>
        <v>0</v>
      </c>
      <c r="F448" s="14">
        <f>'fnd enro'!F448</f>
        <v>0</v>
      </c>
      <c r="G448" s="14">
        <f>'fnd enro'!G448</f>
        <v>0</v>
      </c>
      <c r="H448" s="14">
        <f>'fnd enro'!H448</f>
        <v>0</v>
      </c>
      <c r="I448" s="14">
        <f>'fnd enro'!I448</f>
        <v>2</v>
      </c>
      <c r="J448" s="14">
        <f>'fnd enro'!J448</f>
        <v>0</v>
      </c>
      <c r="K448" s="15">
        <f>'fnd enro'!K448</f>
        <v>7.8600000000000003E-2</v>
      </c>
      <c r="L448" s="14">
        <f>'fnd enro'!L448</f>
        <v>0</v>
      </c>
      <c r="M448" s="14">
        <f>'fnd enro'!M448</f>
        <v>0</v>
      </c>
      <c r="N448" s="14">
        <f>'fnd enro'!N448</f>
        <v>0</v>
      </c>
      <c r="O448" s="14">
        <f>'fnd enro'!O448</f>
        <v>0</v>
      </c>
      <c r="P448" s="14">
        <f>'fnd enro'!P448</f>
        <v>1</v>
      </c>
      <c r="Q448" s="14">
        <f>'fnd enro'!R448</f>
        <v>2</v>
      </c>
      <c r="R448" s="15">
        <f t="shared" si="90"/>
        <v>1</v>
      </c>
      <c r="S448" s="14">
        <f>VALUE('fnd enro'!Q448)</f>
        <v>4</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1204.067826</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1920.9399999999998</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13351.276067999999</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1891.9698520000002</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490.08036800000002</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1776.45372</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1020.96</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1832.2199999999998</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2440.9240380000001</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3898.3606599999998</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91"/>
        <v>29827.252532000002</v>
      </c>
      <c r="AH448" s="326">
        <f t="shared" si="92"/>
        <v>458160056</v>
      </c>
      <c r="AI448" s="4" t="str">
        <f t="shared" si="93"/>
        <v>458</v>
      </c>
      <c r="AJ448" s="2" t="str">
        <f t="shared" si="94"/>
        <v>160</v>
      </c>
      <c r="AK448" s="2" t="str">
        <f t="shared" si="95"/>
        <v>056</v>
      </c>
      <c r="AL448" s="4">
        <f t="shared" si="96"/>
        <v>1</v>
      </c>
      <c r="AM448" s="4">
        <f t="shared" si="101"/>
        <v>2</v>
      </c>
      <c r="AN448" s="4">
        <f t="shared" si="97"/>
        <v>29827.252532000002</v>
      </c>
      <c r="AO448" s="4">
        <f t="shared" si="98"/>
        <v>14914</v>
      </c>
      <c r="AP448" s="4">
        <f t="shared" si="88"/>
        <v>0</v>
      </c>
      <c r="AQ448" s="4">
        <v>14914</v>
      </c>
      <c r="AS448" s="74"/>
      <c r="AT448" s="74"/>
      <c r="AX448" s="5">
        <f t="shared" si="99"/>
        <v>0</v>
      </c>
      <c r="AZ448" s="5">
        <f t="shared" si="100"/>
        <v>0</v>
      </c>
      <c r="BB448" s="5"/>
    </row>
    <row r="449" spans="1:54" s="4" customFormat="1">
      <c r="A449" s="326" t="str">
        <f t="shared" si="89"/>
        <v>458</v>
      </c>
      <c r="B449" s="2">
        <v>458160079</v>
      </c>
      <c r="C449" s="9" t="s">
        <v>485</v>
      </c>
      <c r="D449" s="14">
        <f>'fnd enro'!D449</f>
        <v>0</v>
      </c>
      <c r="E449" s="14">
        <f>'fnd enro'!E449</f>
        <v>0</v>
      </c>
      <c r="F449" s="14">
        <f>'fnd enro'!F449</f>
        <v>0</v>
      </c>
      <c r="G449" s="14">
        <f>'fnd enro'!G449</f>
        <v>0</v>
      </c>
      <c r="H449" s="14">
        <f>'fnd enro'!H449</f>
        <v>0</v>
      </c>
      <c r="I449" s="14">
        <f>'fnd enro'!I449</f>
        <v>9</v>
      </c>
      <c r="J449" s="14">
        <f>'fnd enro'!J449</f>
        <v>0</v>
      </c>
      <c r="K449" s="15">
        <f>'fnd enro'!K449</f>
        <v>0.35370000000000001</v>
      </c>
      <c r="L449" s="14">
        <f>'fnd enro'!L449</f>
        <v>0</v>
      </c>
      <c r="M449" s="14">
        <f>'fnd enro'!M449</f>
        <v>0</v>
      </c>
      <c r="N449" s="14">
        <f>'fnd enro'!N449</f>
        <v>0</v>
      </c>
      <c r="O449" s="14">
        <f>'fnd enro'!O449</f>
        <v>0</v>
      </c>
      <c r="P449" s="14">
        <f>'fnd enro'!P449</f>
        <v>5</v>
      </c>
      <c r="Q449" s="14">
        <f>'fnd enro'!R449</f>
        <v>9</v>
      </c>
      <c r="R449" s="15">
        <f t="shared" si="90"/>
        <v>1</v>
      </c>
      <c r="S449" s="14">
        <f>VALUE('fnd enro'!Q449)</f>
        <v>7</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5526.7002169999996</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9157.7999999999993</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65094.527306000004</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8513.8643339999999</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2448.5816560000003</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8031.3417399999998</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4797.33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9299.99</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10984.158171000001</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18399.877970000001</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91"/>
        <v>142254.171394</v>
      </c>
      <c r="AH449" s="326">
        <f t="shared" si="92"/>
        <v>458160079</v>
      </c>
      <c r="AI449" s="4" t="str">
        <f t="shared" si="93"/>
        <v>458</v>
      </c>
      <c r="AJ449" s="2" t="str">
        <f t="shared" si="94"/>
        <v>160</v>
      </c>
      <c r="AK449" s="2" t="str">
        <f t="shared" si="95"/>
        <v>079</v>
      </c>
      <c r="AL449" s="4">
        <f t="shared" si="96"/>
        <v>1</v>
      </c>
      <c r="AM449" s="4">
        <f t="shared" si="101"/>
        <v>9</v>
      </c>
      <c r="AN449" s="4">
        <f t="shared" si="97"/>
        <v>142254.171394</v>
      </c>
      <c r="AO449" s="4">
        <f t="shared" si="98"/>
        <v>15806</v>
      </c>
      <c r="AP449" s="4">
        <f t="shared" si="88"/>
        <v>0</v>
      </c>
      <c r="AQ449" s="4">
        <v>15806</v>
      </c>
      <c r="AS449" s="74"/>
      <c r="AT449" s="74"/>
      <c r="AX449" s="5">
        <f t="shared" si="99"/>
        <v>0</v>
      </c>
      <c r="AZ449" s="5">
        <f t="shared" si="100"/>
        <v>0</v>
      </c>
      <c r="BB449" s="5"/>
    </row>
    <row r="450" spans="1:54" s="4" customFormat="1">
      <c r="A450" s="326" t="str">
        <f t="shared" si="89"/>
        <v>458</v>
      </c>
      <c r="B450" s="2">
        <v>458160160</v>
      </c>
      <c r="C450" s="9" t="s">
        <v>485</v>
      </c>
      <c r="D450" s="14">
        <f>'fnd enro'!D450</f>
        <v>0</v>
      </c>
      <c r="E450" s="14">
        <f>'fnd enro'!E450</f>
        <v>0</v>
      </c>
      <c r="F450" s="14">
        <f>'fnd enro'!F450</f>
        <v>0</v>
      </c>
      <c r="G450" s="14">
        <f>'fnd enro'!G450</f>
        <v>0</v>
      </c>
      <c r="H450" s="14">
        <f>'fnd enro'!H450</f>
        <v>0</v>
      </c>
      <c r="I450" s="14">
        <f>'fnd enro'!I450</f>
        <v>90</v>
      </c>
      <c r="J450" s="14">
        <f>'fnd enro'!J450</f>
        <v>0</v>
      </c>
      <c r="K450" s="15">
        <f>'fnd enro'!K450</f>
        <v>3.5369999999999999</v>
      </c>
      <c r="L450" s="14">
        <f>'fnd enro'!L450</f>
        <v>0</v>
      </c>
      <c r="M450" s="14">
        <f>'fnd enro'!M450</f>
        <v>0</v>
      </c>
      <c r="N450" s="14">
        <f>'fnd enro'!N450</f>
        <v>0</v>
      </c>
      <c r="O450" s="14">
        <f>'fnd enro'!O450</f>
        <v>1</v>
      </c>
      <c r="P450" s="14">
        <f>'fnd enro'!P450</f>
        <v>81</v>
      </c>
      <c r="Q450" s="14">
        <f>'fnd enro'!R450</f>
        <v>90</v>
      </c>
      <c r="R450" s="15">
        <f t="shared" si="90"/>
        <v>1</v>
      </c>
      <c r="S450" s="14">
        <f>VALUE('fnd enro'!Q450)</f>
        <v>11</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60027.082169999994</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113752.54999999999</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866798.21305999998</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85360.513340000005</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34945.596560000005</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82065.477400000003</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56746.030000000006</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138123.56</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110221.92171</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221009.31969999999</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91"/>
        <v>1769050.26394</v>
      </c>
      <c r="AH450" s="326">
        <f t="shared" si="92"/>
        <v>458160160</v>
      </c>
      <c r="AI450" s="4" t="str">
        <f t="shared" si="93"/>
        <v>458</v>
      </c>
      <c r="AJ450" s="2" t="str">
        <f t="shared" si="94"/>
        <v>160</v>
      </c>
      <c r="AK450" s="2" t="str">
        <f t="shared" si="95"/>
        <v>160</v>
      </c>
      <c r="AL450" s="4">
        <f t="shared" si="96"/>
        <v>1</v>
      </c>
      <c r="AM450" s="4">
        <f t="shared" si="101"/>
        <v>90</v>
      </c>
      <c r="AN450" s="4">
        <f t="shared" si="97"/>
        <v>1769050.26394</v>
      </c>
      <c r="AO450" s="4">
        <f t="shared" si="98"/>
        <v>19656</v>
      </c>
      <c r="AP450" s="4">
        <f t="shared" si="88"/>
        <v>0</v>
      </c>
      <c r="AQ450" s="4">
        <v>19656</v>
      </c>
      <c r="AS450" s="74"/>
      <c r="AT450" s="74"/>
      <c r="AX450" s="5">
        <f t="shared" si="99"/>
        <v>0</v>
      </c>
      <c r="AZ450" s="5">
        <f t="shared" si="100"/>
        <v>0</v>
      </c>
      <c r="BB450" s="5"/>
    </row>
    <row r="451" spans="1:54" s="4" customFormat="1">
      <c r="A451" s="326" t="str">
        <f t="shared" si="89"/>
        <v>458</v>
      </c>
      <c r="B451" s="2">
        <v>458160163</v>
      </c>
      <c r="C451" s="9" t="s">
        <v>485</v>
      </c>
      <c r="D451" s="14">
        <f>'fnd enro'!D451</f>
        <v>0</v>
      </c>
      <c r="E451" s="14">
        <f>'fnd enro'!E451</f>
        <v>0</v>
      </c>
      <c r="F451" s="14">
        <f>'fnd enro'!F451</f>
        <v>0</v>
      </c>
      <c r="G451" s="14">
        <f>'fnd enro'!G451</f>
        <v>0</v>
      </c>
      <c r="H451" s="14">
        <f>'fnd enro'!H451</f>
        <v>0</v>
      </c>
      <c r="I451" s="14">
        <f>'fnd enro'!I451</f>
        <v>1</v>
      </c>
      <c r="J451" s="14">
        <f>'fnd enro'!J451</f>
        <v>0</v>
      </c>
      <c r="K451" s="15">
        <f>'fnd enro'!K451</f>
        <v>3.9300000000000002E-2</v>
      </c>
      <c r="L451" s="14">
        <f>'fnd enro'!L451</f>
        <v>0</v>
      </c>
      <c r="M451" s="14">
        <f>'fnd enro'!M451</f>
        <v>0</v>
      </c>
      <c r="N451" s="14">
        <f>'fnd enro'!N451</f>
        <v>0</v>
      </c>
      <c r="O451" s="14">
        <f>'fnd enro'!O451</f>
        <v>0</v>
      </c>
      <c r="P451" s="14">
        <f>'fnd enro'!P451</f>
        <v>1</v>
      </c>
      <c r="Q451" s="14">
        <f>'fnd enro'!R451</f>
        <v>1</v>
      </c>
      <c r="R451" s="15">
        <f t="shared" si="90"/>
        <v>1</v>
      </c>
      <c r="S451" s="14">
        <f>VALUE('fnd enro'!Q451)</f>
        <v>11</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676.13891299999989</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1311.58</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10103.183034</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945.98492600000009</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411.32018400000004</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913.71686</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649.27</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1637.3200000000002</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1220.4620190000001</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2535.23533</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91"/>
        <v>20404.211265999998</v>
      </c>
      <c r="AH451" s="326">
        <f t="shared" si="92"/>
        <v>458160163</v>
      </c>
      <c r="AI451" s="4" t="str">
        <f t="shared" si="93"/>
        <v>458</v>
      </c>
      <c r="AJ451" s="2" t="str">
        <f t="shared" si="94"/>
        <v>160</v>
      </c>
      <c r="AK451" s="2" t="str">
        <f t="shared" si="95"/>
        <v>163</v>
      </c>
      <c r="AL451" s="4">
        <f t="shared" si="96"/>
        <v>1</v>
      </c>
      <c r="AM451" s="4">
        <f t="shared" si="101"/>
        <v>1</v>
      </c>
      <c r="AN451" s="4">
        <f t="shared" si="97"/>
        <v>20404.211265999998</v>
      </c>
      <c r="AO451" s="4">
        <f t="shared" si="98"/>
        <v>20404</v>
      </c>
      <c r="AP451" s="4">
        <f t="shared" si="88"/>
        <v>0</v>
      </c>
      <c r="AQ451" s="4">
        <v>20404</v>
      </c>
      <c r="AS451" s="74"/>
      <c r="AT451" s="74"/>
      <c r="AX451" s="5">
        <f t="shared" si="99"/>
        <v>0</v>
      </c>
      <c r="AZ451" s="5">
        <f t="shared" si="100"/>
        <v>0</v>
      </c>
      <c r="BB451" s="5"/>
    </row>
    <row r="452" spans="1:54" s="4" customFormat="1">
      <c r="A452" s="326" t="str">
        <f t="shared" si="89"/>
        <v>458</v>
      </c>
      <c r="B452" s="2">
        <v>458160295</v>
      </c>
      <c r="C452" s="9" t="s">
        <v>485</v>
      </c>
      <c r="D452" s="14">
        <f>'fnd enro'!D452</f>
        <v>0</v>
      </c>
      <c r="E452" s="14">
        <f>'fnd enro'!E452</f>
        <v>0</v>
      </c>
      <c r="F452" s="14">
        <f>'fnd enro'!F452</f>
        <v>0</v>
      </c>
      <c r="G452" s="14">
        <f>'fnd enro'!G452</f>
        <v>0</v>
      </c>
      <c r="H452" s="14">
        <f>'fnd enro'!H452</f>
        <v>0</v>
      </c>
      <c r="I452" s="14">
        <f>'fnd enro'!I452</f>
        <v>1</v>
      </c>
      <c r="J452" s="14">
        <f>'fnd enro'!J452</f>
        <v>0</v>
      </c>
      <c r="K452" s="15">
        <f>'fnd enro'!K452</f>
        <v>3.9300000000000002E-2</v>
      </c>
      <c r="L452" s="14">
        <f>'fnd enro'!L452</f>
        <v>0</v>
      </c>
      <c r="M452" s="14">
        <f>'fnd enro'!M452</f>
        <v>0</v>
      </c>
      <c r="N452" s="14">
        <f>'fnd enro'!N452</f>
        <v>0</v>
      </c>
      <c r="O452" s="14">
        <f>'fnd enro'!O452</f>
        <v>0</v>
      </c>
      <c r="P452" s="14">
        <f>'fnd enro'!P452</f>
        <v>0</v>
      </c>
      <c r="Q452" s="14">
        <f>'fnd enro'!R452</f>
        <v>1</v>
      </c>
      <c r="R452" s="15">
        <f t="shared" si="90"/>
        <v>1</v>
      </c>
      <c r="S452" s="14">
        <f>VALUE('fnd enro'!Q452)</f>
        <v>5</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570.33891299999993</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810.3</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5209.7030340000001</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945.98492600000009</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173.92018400000001</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877.32686000000001</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451.12</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607.66</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1220.4620190000001</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1698.5253299999999</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91"/>
        <v>12565.341266000001</v>
      </c>
      <c r="AH452" s="326">
        <f t="shared" si="92"/>
        <v>458160295</v>
      </c>
      <c r="AI452" s="4" t="str">
        <f t="shared" si="93"/>
        <v>458</v>
      </c>
      <c r="AJ452" s="2" t="str">
        <f t="shared" si="94"/>
        <v>160</v>
      </c>
      <c r="AK452" s="2" t="str">
        <f t="shared" si="95"/>
        <v>295</v>
      </c>
      <c r="AL452" s="4">
        <f t="shared" si="96"/>
        <v>1</v>
      </c>
      <c r="AM452" s="4">
        <f t="shared" si="101"/>
        <v>1</v>
      </c>
      <c r="AN452" s="4">
        <f t="shared" si="97"/>
        <v>12565.341266000001</v>
      </c>
      <c r="AO452" s="4">
        <f t="shared" si="98"/>
        <v>12565</v>
      </c>
      <c r="AP452" s="4">
        <f t="shared" si="88"/>
        <v>0</v>
      </c>
      <c r="AQ452" s="4">
        <v>12565</v>
      </c>
      <c r="AS452" s="74"/>
      <c r="AT452" s="74"/>
      <c r="AX452" s="5">
        <f t="shared" si="99"/>
        <v>0</v>
      </c>
      <c r="AZ452" s="5">
        <f t="shared" si="100"/>
        <v>0</v>
      </c>
      <c r="BB452" s="5"/>
    </row>
    <row r="453" spans="1:54" s="4" customFormat="1">
      <c r="A453" s="326" t="str">
        <f t="shared" si="89"/>
        <v>458</v>
      </c>
      <c r="B453" s="2">
        <v>458160301</v>
      </c>
      <c r="C453" s="9" t="s">
        <v>485</v>
      </c>
      <c r="D453" s="14">
        <f>'fnd enro'!D453</f>
        <v>0</v>
      </c>
      <c r="E453" s="14">
        <f>'fnd enro'!E453</f>
        <v>0</v>
      </c>
      <c r="F453" s="14">
        <f>'fnd enro'!F453</f>
        <v>0</v>
      </c>
      <c r="G453" s="14">
        <f>'fnd enro'!G453</f>
        <v>0</v>
      </c>
      <c r="H453" s="14">
        <f>'fnd enro'!H453</f>
        <v>0</v>
      </c>
      <c r="I453" s="14">
        <f>'fnd enro'!I453</f>
        <v>3</v>
      </c>
      <c r="J453" s="14">
        <f>'fnd enro'!J453</f>
        <v>0</v>
      </c>
      <c r="K453" s="15">
        <f>'fnd enro'!K453</f>
        <v>0.1179</v>
      </c>
      <c r="L453" s="14">
        <f>'fnd enro'!L453</f>
        <v>0</v>
      </c>
      <c r="M453" s="14">
        <f>'fnd enro'!M453</f>
        <v>0</v>
      </c>
      <c r="N453" s="14">
        <f>'fnd enro'!N453</f>
        <v>0</v>
      </c>
      <c r="O453" s="14">
        <f>'fnd enro'!O453</f>
        <v>0</v>
      </c>
      <c r="P453" s="14">
        <f>'fnd enro'!P453</f>
        <v>1</v>
      </c>
      <c r="Q453" s="14">
        <f>'fnd enro'!R453</f>
        <v>3</v>
      </c>
      <c r="R453" s="15">
        <f t="shared" si="90"/>
        <v>1</v>
      </c>
      <c r="S453" s="14">
        <f>VALUE('fnd enro'!Q453)</f>
        <v>5</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1776.8967389999998</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2743.0499999999997</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18676.309101999999</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2837.9547780000003</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669.60055200000011</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2654.6405799999998</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1476.7500000000002</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2464.15</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3661.3860570000002</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5616.60599</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91"/>
        <v>42577.343798000002</v>
      </c>
      <c r="AH453" s="326">
        <f t="shared" si="92"/>
        <v>458160301</v>
      </c>
      <c r="AI453" s="4" t="str">
        <f t="shared" si="93"/>
        <v>458</v>
      </c>
      <c r="AJ453" s="2" t="str">
        <f t="shared" si="94"/>
        <v>160</v>
      </c>
      <c r="AK453" s="2" t="str">
        <f t="shared" si="95"/>
        <v>301</v>
      </c>
      <c r="AL453" s="4">
        <f t="shared" si="96"/>
        <v>1</v>
      </c>
      <c r="AM453" s="4">
        <f t="shared" si="101"/>
        <v>3</v>
      </c>
      <c r="AN453" s="4">
        <f t="shared" si="97"/>
        <v>42577.343798000002</v>
      </c>
      <c r="AO453" s="4">
        <f t="shared" si="98"/>
        <v>14192</v>
      </c>
      <c r="AP453" s="4">
        <f t="shared" si="88"/>
        <v>0</v>
      </c>
      <c r="AQ453" s="4">
        <v>14192</v>
      </c>
      <c r="AS453" s="74"/>
      <c r="AT453" s="74"/>
      <c r="AX453" s="5">
        <f t="shared" si="99"/>
        <v>0</v>
      </c>
      <c r="AZ453" s="5">
        <f t="shared" si="100"/>
        <v>0</v>
      </c>
      <c r="BB453" s="5"/>
    </row>
    <row r="454" spans="1:54" s="4" customFormat="1">
      <c r="A454" s="326" t="str">
        <f t="shared" si="89"/>
        <v>463</v>
      </c>
      <c r="B454" s="2">
        <v>463035035</v>
      </c>
      <c r="C454" s="9" t="s">
        <v>1278</v>
      </c>
      <c r="D454" s="14">
        <f>'fnd enro'!D454</f>
        <v>0</v>
      </c>
      <c r="E454" s="14">
        <f>'fnd enro'!E454</f>
        <v>0</v>
      </c>
      <c r="F454" s="14">
        <f>'fnd enro'!F454</f>
        <v>60</v>
      </c>
      <c r="G454" s="14">
        <f>'fnd enro'!G454</f>
        <v>339</v>
      </c>
      <c r="H454" s="14">
        <f>'fnd enro'!H454</f>
        <v>167</v>
      </c>
      <c r="I454" s="14">
        <f>'fnd enro'!I454</f>
        <v>0</v>
      </c>
      <c r="J454" s="14">
        <f>'fnd enro'!J454</f>
        <v>0</v>
      </c>
      <c r="K454" s="15">
        <f>'fnd enro'!K454</f>
        <v>22.2438</v>
      </c>
      <c r="L454" s="14">
        <f>'fnd enro'!L454</f>
        <v>0</v>
      </c>
      <c r="M454" s="14">
        <f>'fnd enro'!M454</f>
        <v>67</v>
      </c>
      <c r="N454" s="14">
        <f>'fnd enro'!N454</f>
        <v>21</v>
      </c>
      <c r="O454" s="14">
        <f>'fnd enro'!O454</f>
        <v>0</v>
      </c>
      <c r="P454" s="14">
        <f>'fnd enro'!P454</f>
        <v>471</v>
      </c>
      <c r="Q454" s="14">
        <f>'fnd enro'!R454</f>
        <v>566</v>
      </c>
      <c r="R454" s="15">
        <f t="shared" si="90"/>
        <v>1.087</v>
      </c>
      <c r="S454" s="14">
        <f>VALUE('fnd enro'!Q454)</f>
        <v>11</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415853.25820194604</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774055.05879000004</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5089499.4275342282</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787371.77417209209</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231558.86431452801</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343492.45275999996</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347856.38108999998</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644157.06960000005</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766515.93414359796</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1450240.1567800003</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91"/>
        <v>10850600.377386393</v>
      </c>
      <c r="AH454" s="326">
        <f t="shared" si="92"/>
        <v>463035035</v>
      </c>
      <c r="AI454" s="4" t="str">
        <f t="shared" si="93"/>
        <v>463</v>
      </c>
      <c r="AJ454" s="2" t="str">
        <f t="shared" si="94"/>
        <v>035</v>
      </c>
      <c r="AK454" s="2" t="str">
        <f t="shared" si="95"/>
        <v>035</v>
      </c>
      <c r="AL454" s="4">
        <f t="shared" si="96"/>
        <v>1</v>
      </c>
      <c r="AM454" s="4">
        <f t="shared" si="101"/>
        <v>566</v>
      </c>
      <c r="AN454" s="4">
        <f t="shared" si="97"/>
        <v>10850600.377386393</v>
      </c>
      <c r="AO454" s="4">
        <f t="shared" si="98"/>
        <v>19171</v>
      </c>
      <c r="AP454" s="4">
        <f t="shared" si="88"/>
        <v>0</v>
      </c>
      <c r="AQ454" s="4">
        <v>19171</v>
      </c>
      <c r="AS454" s="74"/>
      <c r="AT454" s="74"/>
      <c r="AX454" s="5">
        <f t="shared" si="99"/>
        <v>0</v>
      </c>
      <c r="AZ454" s="5">
        <f t="shared" si="100"/>
        <v>0</v>
      </c>
      <c r="BB454" s="5"/>
    </row>
    <row r="455" spans="1:54" s="4" customFormat="1">
      <c r="A455" s="326" t="str">
        <f t="shared" si="89"/>
        <v>463</v>
      </c>
      <c r="B455" s="2">
        <v>463035044</v>
      </c>
      <c r="C455" s="9" t="s">
        <v>1278</v>
      </c>
      <c r="D455" s="14">
        <f>'fnd enro'!D455</f>
        <v>0</v>
      </c>
      <c r="E455" s="14">
        <f>'fnd enro'!E455</f>
        <v>0</v>
      </c>
      <c r="F455" s="14">
        <f>'fnd enro'!F455</f>
        <v>0</v>
      </c>
      <c r="G455" s="14">
        <f>'fnd enro'!G455</f>
        <v>6</v>
      </c>
      <c r="H455" s="14">
        <f>'fnd enro'!H455</f>
        <v>4</v>
      </c>
      <c r="I455" s="14">
        <f>'fnd enro'!I455</f>
        <v>0</v>
      </c>
      <c r="J455" s="14">
        <f>'fnd enro'!J455</f>
        <v>0</v>
      </c>
      <c r="K455" s="15">
        <f>'fnd enro'!K455</f>
        <v>0.39300000000000002</v>
      </c>
      <c r="L455" s="14">
        <f>'fnd enro'!L455</f>
        <v>0</v>
      </c>
      <c r="M455" s="14">
        <f>'fnd enro'!M455</f>
        <v>0</v>
      </c>
      <c r="N455" s="14">
        <f>'fnd enro'!N455</f>
        <v>1</v>
      </c>
      <c r="O455" s="14">
        <f>'fnd enro'!O455</f>
        <v>0</v>
      </c>
      <c r="P455" s="14">
        <f>'fnd enro'!P455</f>
        <v>9</v>
      </c>
      <c r="Q455" s="14">
        <f>'fnd enro'!R455</f>
        <v>10</v>
      </c>
      <c r="R455" s="15">
        <f t="shared" si="90"/>
        <v>1.087</v>
      </c>
      <c r="S455" s="14">
        <f>VALUE('fnd enro'!Q455)</f>
        <v>11</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7363.1522643099988</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13936.872669999999</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92259.853659579981</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13497.93039562</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4249.2697900799994</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6022.0585999999994</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6279.4685600000003</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12303.209499999999</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13455.375356529999</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26138.603299999999</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91"/>
        <v>195505.79409611996</v>
      </c>
      <c r="AH455" s="326">
        <f t="shared" si="92"/>
        <v>463035044</v>
      </c>
      <c r="AI455" s="4" t="str">
        <f t="shared" si="93"/>
        <v>463</v>
      </c>
      <c r="AJ455" s="2" t="str">
        <f t="shared" si="94"/>
        <v>035</v>
      </c>
      <c r="AK455" s="2" t="str">
        <f t="shared" si="95"/>
        <v>044</v>
      </c>
      <c r="AL455" s="4">
        <f t="shared" si="96"/>
        <v>1</v>
      </c>
      <c r="AM455" s="4">
        <f t="shared" si="101"/>
        <v>10</v>
      </c>
      <c r="AN455" s="4">
        <f t="shared" si="97"/>
        <v>195505.79409611996</v>
      </c>
      <c r="AO455" s="4">
        <f t="shared" si="98"/>
        <v>19551</v>
      </c>
      <c r="AP455" s="4">
        <f t="shared" si="88"/>
        <v>0</v>
      </c>
      <c r="AQ455" s="4">
        <v>19551</v>
      </c>
      <c r="AS455" s="74"/>
      <c r="AT455" s="74"/>
      <c r="AX455" s="5">
        <f t="shared" si="99"/>
        <v>0</v>
      </c>
      <c r="AZ455" s="5">
        <f t="shared" si="100"/>
        <v>0</v>
      </c>
      <c r="BB455" s="5"/>
    </row>
    <row r="456" spans="1:54" s="4" customFormat="1">
      <c r="A456" s="326" t="str">
        <f t="shared" si="89"/>
        <v>463</v>
      </c>
      <c r="B456" s="2">
        <v>463035093</v>
      </c>
      <c r="C456" s="9" t="s">
        <v>1278</v>
      </c>
      <c r="D456" s="14">
        <f>'fnd enro'!D456</f>
        <v>0</v>
      </c>
      <c r="E456" s="14">
        <f>'fnd enro'!E456</f>
        <v>0</v>
      </c>
      <c r="F456" s="14">
        <f>'fnd enro'!F456</f>
        <v>0</v>
      </c>
      <c r="G456" s="14">
        <f>'fnd enro'!G456</f>
        <v>0</v>
      </c>
      <c r="H456" s="14">
        <f>'fnd enro'!H456</f>
        <v>2</v>
      </c>
      <c r="I456" s="14">
        <f>'fnd enro'!I456</f>
        <v>0</v>
      </c>
      <c r="J456" s="14">
        <f>'fnd enro'!J456</f>
        <v>0</v>
      </c>
      <c r="K456" s="15">
        <f>'fnd enro'!K456</f>
        <v>7.8600000000000003E-2</v>
      </c>
      <c r="L456" s="14">
        <f>'fnd enro'!L456</f>
        <v>0</v>
      </c>
      <c r="M456" s="14">
        <f>'fnd enro'!M456</f>
        <v>0</v>
      </c>
      <c r="N456" s="14">
        <f>'fnd enro'!N456</f>
        <v>1</v>
      </c>
      <c r="O456" s="14">
        <f>'fnd enro'!O456</f>
        <v>0</v>
      </c>
      <c r="P456" s="14">
        <f>'fnd enro'!P456</f>
        <v>1</v>
      </c>
      <c r="Q456" s="14">
        <f>'fnd enro'!R456</f>
        <v>2</v>
      </c>
      <c r="R456" s="15">
        <f t="shared" si="90"/>
        <v>1.087</v>
      </c>
      <c r="S456" s="14">
        <f>VALUE('fnd enro'!Q456)</f>
        <v>11</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1483.4482768619998</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2531.3729899999994</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14874.449375916</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2531.2749991239998</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710.90927001599994</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1293.5237200000001</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1199.6131999999998</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1724.2646199999999</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3112.704979306</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4964.0806599999996</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91"/>
        <v>34425.642091223999</v>
      </c>
      <c r="AH456" s="326">
        <f t="shared" si="92"/>
        <v>463035093</v>
      </c>
      <c r="AI456" s="4" t="str">
        <f t="shared" si="93"/>
        <v>463</v>
      </c>
      <c r="AJ456" s="2" t="str">
        <f t="shared" si="94"/>
        <v>035</v>
      </c>
      <c r="AK456" s="2" t="str">
        <f t="shared" si="95"/>
        <v>093</v>
      </c>
      <c r="AL456" s="4">
        <f t="shared" si="96"/>
        <v>1</v>
      </c>
      <c r="AM456" s="4">
        <f t="shared" si="101"/>
        <v>2</v>
      </c>
      <c r="AN456" s="4">
        <f t="shared" si="97"/>
        <v>34425.642091223999</v>
      </c>
      <c r="AO456" s="4">
        <f t="shared" si="98"/>
        <v>17213</v>
      </c>
      <c r="AP456" s="4">
        <f t="shared" si="88"/>
        <v>0</v>
      </c>
      <c r="AQ456" s="4">
        <v>17213</v>
      </c>
      <c r="AS456" s="74"/>
      <c r="AT456" s="74"/>
      <c r="AX456" s="5">
        <f t="shared" si="99"/>
        <v>0</v>
      </c>
      <c r="AZ456" s="5">
        <f t="shared" si="100"/>
        <v>0</v>
      </c>
      <c r="BB456" s="5"/>
    </row>
    <row r="457" spans="1:54" s="4" customFormat="1">
      <c r="A457" s="326" t="str">
        <f t="shared" si="89"/>
        <v>463</v>
      </c>
      <c r="B457" s="2">
        <v>463035099</v>
      </c>
      <c r="C457" s="9" t="s">
        <v>1278</v>
      </c>
      <c r="D457" s="14">
        <f>'fnd enro'!D457</f>
        <v>0</v>
      </c>
      <c r="E457" s="14">
        <f>'fnd enro'!E457</f>
        <v>0</v>
      </c>
      <c r="F457" s="14">
        <f>'fnd enro'!F457</f>
        <v>0</v>
      </c>
      <c r="G457" s="14">
        <f>'fnd enro'!G457</f>
        <v>1</v>
      </c>
      <c r="H457" s="14">
        <f>'fnd enro'!H457</f>
        <v>0</v>
      </c>
      <c r="I457" s="14">
        <f>'fnd enro'!I457</f>
        <v>0</v>
      </c>
      <c r="J457" s="14">
        <f>'fnd enro'!J457</f>
        <v>0</v>
      </c>
      <c r="K457" s="15">
        <f>'fnd enro'!K457</f>
        <v>3.9300000000000002E-2</v>
      </c>
      <c r="L457" s="14">
        <f>'fnd enro'!L457</f>
        <v>0</v>
      </c>
      <c r="M457" s="14">
        <f>'fnd enro'!M457</f>
        <v>0</v>
      </c>
      <c r="N457" s="14">
        <f>'fnd enro'!N457</f>
        <v>0</v>
      </c>
      <c r="O457" s="14">
        <f>'fnd enro'!O457</f>
        <v>0</v>
      </c>
      <c r="P457" s="14">
        <f>'fnd enro'!P457</f>
        <v>0</v>
      </c>
      <c r="Q457" s="14">
        <f>'fnd enro'!R457</f>
        <v>1</v>
      </c>
      <c r="R457" s="15">
        <f t="shared" si="90"/>
        <v>1.087</v>
      </c>
      <c r="S457" s="14">
        <f>VALUE('fnd enro'!Q457)</f>
        <v>5</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619.95839843099986</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880.79609999999991</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4475.1170779579998</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1443.378304562</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180.88787000799999</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554.67686000000003</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411.48385000000002</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175.35484</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1269.248614653</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1782.8553299999999</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91"/>
        <v>11793.757245612001</v>
      </c>
      <c r="AH457" s="326">
        <f t="shared" si="92"/>
        <v>463035099</v>
      </c>
      <c r="AI457" s="4" t="str">
        <f t="shared" si="93"/>
        <v>463</v>
      </c>
      <c r="AJ457" s="2" t="str">
        <f t="shared" si="94"/>
        <v>035</v>
      </c>
      <c r="AK457" s="2" t="str">
        <f t="shared" si="95"/>
        <v>099</v>
      </c>
      <c r="AL457" s="4">
        <f t="shared" si="96"/>
        <v>1</v>
      </c>
      <c r="AM457" s="4">
        <f t="shared" si="101"/>
        <v>1</v>
      </c>
      <c r="AN457" s="4">
        <f t="shared" si="97"/>
        <v>11793.757245612001</v>
      </c>
      <c r="AO457" s="4">
        <f t="shared" si="98"/>
        <v>11794</v>
      </c>
      <c r="AP457" s="4">
        <f t="shared" si="88"/>
        <v>0</v>
      </c>
      <c r="AQ457" s="4">
        <v>11794</v>
      </c>
      <c r="AS457" s="74"/>
      <c r="AT457" s="74"/>
      <c r="AX457" s="5">
        <f t="shared" si="99"/>
        <v>0</v>
      </c>
      <c r="AZ457" s="5">
        <f t="shared" si="100"/>
        <v>0</v>
      </c>
      <c r="BB457" s="5"/>
    </row>
    <row r="458" spans="1:54" s="4" customFormat="1">
      <c r="A458" s="326" t="str">
        <f t="shared" si="89"/>
        <v>463</v>
      </c>
      <c r="B458" s="2">
        <v>463035133</v>
      </c>
      <c r="C458" s="9" t="s">
        <v>1278</v>
      </c>
      <c r="D458" s="14">
        <f>'fnd enro'!D458</f>
        <v>0</v>
      </c>
      <c r="E458" s="14">
        <f>'fnd enro'!E458</f>
        <v>0</v>
      </c>
      <c r="F458" s="14">
        <f>'fnd enro'!F458</f>
        <v>0</v>
      </c>
      <c r="G458" s="14">
        <f>'fnd enro'!G458</f>
        <v>0</v>
      </c>
      <c r="H458" s="14">
        <f>'fnd enro'!H458</f>
        <v>1</v>
      </c>
      <c r="I458" s="14">
        <f>'fnd enro'!I458</f>
        <v>0</v>
      </c>
      <c r="J458" s="14">
        <f>'fnd enro'!J458</f>
        <v>0</v>
      </c>
      <c r="K458" s="15">
        <f>'fnd enro'!K458</f>
        <v>3.9300000000000002E-2</v>
      </c>
      <c r="L458" s="14">
        <f>'fnd enro'!L458</f>
        <v>0</v>
      </c>
      <c r="M458" s="14">
        <f>'fnd enro'!M458</f>
        <v>0</v>
      </c>
      <c r="N458" s="14">
        <f>'fnd enro'!N458</f>
        <v>0</v>
      </c>
      <c r="O458" s="14">
        <f>'fnd enro'!O458</f>
        <v>0</v>
      </c>
      <c r="P458" s="14">
        <f>'fnd enro'!P458</f>
        <v>1</v>
      </c>
      <c r="Q458" s="14">
        <f>'fnd enro'!R458</f>
        <v>1</v>
      </c>
      <c r="R458" s="15">
        <f t="shared" si="90"/>
        <v>1.087</v>
      </c>
      <c r="S458" s="14">
        <f>VALUE('fnd enro'!Q458)</f>
        <v>9</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718.54929843100001</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1347.9234799999999</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8550.5735679579993</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1153.1927845619998</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415.52769000799998</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585.86686000000009</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628.56862000000001</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1245.95201</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1363.5893446530001</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2609.1553299999996</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91"/>
        <v>18618.898985611999</v>
      </c>
      <c r="AH458" s="326">
        <f t="shared" si="92"/>
        <v>463035133</v>
      </c>
      <c r="AI458" s="4" t="str">
        <f t="shared" si="93"/>
        <v>463</v>
      </c>
      <c r="AJ458" s="2" t="str">
        <f t="shared" si="94"/>
        <v>035</v>
      </c>
      <c r="AK458" s="2" t="str">
        <f t="shared" si="95"/>
        <v>133</v>
      </c>
      <c r="AL458" s="4">
        <f t="shared" si="96"/>
        <v>1</v>
      </c>
      <c r="AM458" s="4">
        <f t="shared" si="101"/>
        <v>1</v>
      </c>
      <c r="AN458" s="4">
        <f t="shared" si="97"/>
        <v>18618.898985611999</v>
      </c>
      <c r="AO458" s="4">
        <f t="shared" si="98"/>
        <v>18619</v>
      </c>
      <c r="AP458" s="4">
        <f t="shared" ref="AP458:AP521" si="102">AO458-AQ458</f>
        <v>0</v>
      </c>
      <c r="AQ458" s="4">
        <v>18619</v>
      </c>
      <c r="AS458" s="74"/>
      <c r="AT458" s="74"/>
      <c r="AX458" s="5">
        <f t="shared" si="99"/>
        <v>0</v>
      </c>
      <c r="AZ458" s="5">
        <f t="shared" si="100"/>
        <v>0</v>
      </c>
      <c r="BB458" s="5"/>
    </row>
    <row r="459" spans="1:54" s="4" customFormat="1">
      <c r="A459" s="326" t="str">
        <f t="shared" ref="A459:A522" si="103">LEFT(B459,3)</f>
        <v>463</v>
      </c>
      <c r="B459" s="2">
        <v>463035207</v>
      </c>
      <c r="C459" s="9" t="s">
        <v>1278</v>
      </c>
      <c r="D459" s="14">
        <f>'fnd enro'!D459</f>
        <v>0</v>
      </c>
      <c r="E459" s="14">
        <f>'fnd enro'!E459</f>
        <v>0</v>
      </c>
      <c r="F459" s="14">
        <f>'fnd enro'!F459</f>
        <v>0</v>
      </c>
      <c r="G459" s="14">
        <f>'fnd enro'!G459</f>
        <v>0</v>
      </c>
      <c r="H459" s="14">
        <f>'fnd enro'!H459</f>
        <v>1</v>
      </c>
      <c r="I459" s="14">
        <f>'fnd enro'!I459</f>
        <v>0</v>
      </c>
      <c r="J459" s="14">
        <f>'fnd enro'!J459</f>
        <v>0</v>
      </c>
      <c r="K459" s="15">
        <f>'fnd enro'!K459</f>
        <v>3.9300000000000002E-2</v>
      </c>
      <c r="L459" s="14">
        <f>'fnd enro'!L459</f>
        <v>0</v>
      </c>
      <c r="M459" s="14">
        <f>'fnd enro'!M459</f>
        <v>0</v>
      </c>
      <c r="N459" s="14">
        <f>'fnd enro'!N459</f>
        <v>0</v>
      </c>
      <c r="O459" s="14">
        <f>'fnd enro'!O459</f>
        <v>0</v>
      </c>
      <c r="P459" s="14">
        <f>'fnd enro'!P459</f>
        <v>1</v>
      </c>
      <c r="Q459" s="14">
        <f>'fnd enro'!R459</f>
        <v>1</v>
      </c>
      <c r="R459" s="15">
        <f t="shared" ref="R459:R522" si="104">VLOOKUP(B459,charterinfo_b,6)</f>
        <v>1.087</v>
      </c>
      <c r="S459" s="14">
        <f>VALUE('fnd enro'!Q459)</f>
        <v>3</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686.14582843099993</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1194.4282099999998</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7052.0788479579996</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1153.1927845619998</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342.84000000799995</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575.62686000000008</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567.89227999999991</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930.64591999999993</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1363.5893446530001</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2373.44533</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105">SUM(U459:AE459)</f>
        <v>16239.885405612</v>
      </c>
      <c r="AH459" s="326">
        <f t="shared" ref="AH459:AH522" si="106">B459</f>
        <v>463035207</v>
      </c>
      <c r="AI459" s="4" t="str">
        <f t="shared" ref="AI459:AI522" si="107">IF($B459&lt;499999999,MID($B459,1,3),MID($B459,1,4))</f>
        <v>463</v>
      </c>
      <c r="AJ459" s="2" t="str">
        <f t="shared" ref="AJ459:AJ522" si="108">IF($B459&lt;499999999,MID($B459,4,3),MID($B459,5,3))</f>
        <v>035</v>
      </c>
      <c r="AK459" s="2" t="str">
        <f t="shared" ref="AK459:AK522" si="109">IF($B459&lt;499999999,MID($B459,7,3),MID($B459,8,3))</f>
        <v>207</v>
      </c>
      <c r="AL459" s="4">
        <f t="shared" ref="AL459:AL522" si="110">IF(VLOOKUP(VALUE(IF(AH459&lt;499999999,MID(AH459,4,3),MID(AH459,5,3))),distinfo,4)=R459,1,0)</f>
        <v>1</v>
      </c>
      <c r="AM459" s="4">
        <f t="shared" si="101"/>
        <v>1</v>
      </c>
      <c r="AN459" s="4">
        <f t="shared" ref="AN459:AN522" si="111">AF459</f>
        <v>16239.885405612</v>
      </c>
      <c r="AO459" s="4">
        <f t="shared" ref="AO459:AO522" si="112">IF(OR(AF459=0,AM459=0),0,ROUND(AN459/AM459,0))</f>
        <v>16240</v>
      </c>
      <c r="AP459" s="4">
        <f t="shared" si="102"/>
        <v>0</v>
      </c>
      <c r="AQ459" s="4">
        <v>16240</v>
      </c>
      <c r="AS459" s="74"/>
      <c r="AT459" s="74"/>
      <c r="AX459" s="5">
        <f t="shared" ref="AX459:AX522" si="113">AY459-AW459</f>
        <v>0</v>
      </c>
      <c r="AZ459" s="5">
        <f t="shared" ref="AZ459:AZ522" si="114">BA459-AY459</f>
        <v>0</v>
      </c>
      <c r="BB459" s="5"/>
    </row>
    <row r="460" spans="1:54" s="4" customFormat="1">
      <c r="A460" s="326" t="str">
        <f t="shared" si="103"/>
        <v>463</v>
      </c>
      <c r="B460" s="2">
        <v>463035220</v>
      </c>
      <c r="C460" s="9" t="s">
        <v>1278</v>
      </c>
      <c r="D460" s="14">
        <f>'fnd enro'!D460</f>
        <v>0</v>
      </c>
      <c r="E460" s="14">
        <f>'fnd enro'!E460</f>
        <v>0</v>
      </c>
      <c r="F460" s="14">
        <f>'fnd enro'!F460</f>
        <v>0</v>
      </c>
      <c r="G460" s="14">
        <f>'fnd enro'!G460</f>
        <v>1</v>
      </c>
      <c r="H460" s="14">
        <f>'fnd enro'!H460</f>
        <v>0</v>
      </c>
      <c r="I460" s="14">
        <f>'fnd enro'!I460</f>
        <v>0</v>
      </c>
      <c r="J460" s="14">
        <f>'fnd enro'!J460</f>
        <v>0</v>
      </c>
      <c r="K460" s="15">
        <f>'fnd enro'!K460</f>
        <v>3.9300000000000002E-2</v>
      </c>
      <c r="L460" s="14">
        <f>'fnd enro'!L460</f>
        <v>0</v>
      </c>
      <c r="M460" s="14">
        <f>'fnd enro'!M460</f>
        <v>0</v>
      </c>
      <c r="N460" s="14">
        <f>'fnd enro'!N460</f>
        <v>0</v>
      </c>
      <c r="O460" s="14">
        <f>'fnd enro'!O460</f>
        <v>0</v>
      </c>
      <c r="P460" s="14">
        <f>'fnd enro'!P460</f>
        <v>1</v>
      </c>
      <c r="Q460" s="14">
        <f>'fnd enro'!R460</f>
        <v>1</v>
      </c>
      <c r="R460" s="15">
        <f t="shared" si="104"/>
        <v>1.087</v>
      </c>
      <c r="S460" s="14">
        <f>VALUE('fnd enro'!Q460)</f>
        <v>8</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712.04903843099999</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1317.0961599999998</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8734.2765679580007</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1443.378304562</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387.51570000799995</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583.82686000000001</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583.94727</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1071.53199</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1269.248614653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2452.8153299999999</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105"/>
        <v>18555.685835612003</v>
      </c>
      <c r="AH460" s="326">
        <f t="shared" si="106"/>
        <v>463035220</v>
      </c>
      <c r="AI460" s="4" t="str">
        <f t="shared" si="107"/>
        <v>463</v>
      </c>
      <c r="AJ460" s="2" t="str">
        <f t="shared" si="108"/>
        <v>035</v>
      </c>
      <c r="AK460" s="2" t="str">
        <f t="shared" si="109"/>
        <v>220</v>
      </c>
      <c r="AL460" s="4">
        <f t="shared" si="110"/>
        <v>1</v>
      </c>
      <c r="AM460" s="4">
        <f t="shared" si="101"/>
        <v>1</v>
      </c>
      <c r="AN460" s="4">
        <f t="shared" si="111"/>
        <v>18555.685835612003</v>
      </c>
      <c r="AO460" s="4">
        <f t="shared" si="112"/>
        <v>18556</v>
      </c>
      <c r="AP460" s="4">
        <f t="shared" si="102"/>
        <v>0</v>
      </c>
      <c r="AQ460" s="4">
        <v>18556</v>
      </c>
      <c r="AS460" s="74"/>
      <c r="AT460" s="74"/>
      <c r="AX460" s="5">
        <f t="shared" si="113"/>
        <v>0</v>
      </c>
      <c r="AZ460" s="5">
        <f t="shared" si="114"/>
        <v>0</v>
      </c>
      <c r="BB460" s="5"/>
    </row>
    <row r="461" spans="1:54" s="4" customFormat="1">
      <c r="A461" s="326" t="str">
        <f t="shared" si="103"/>
        <v>463</v>
      </c>
      <c r="B461" s="2">
        <v>463035243</v>
      </c>
      <c r="C461" s="9" t="s">
        <v>1278</v>
      </c>
      <c r="D461" s="14">
        <f>'fnd enro'!D461</f>
        <v>0</v>
      </c>
      <c r="E461" s="14">
        <f>'fnd enro'!E461</f>
        <v>0</v>
      </c>
      <c r="F461" s="14">
        <f>'fnd enro'!F461</f>
        <v>0</v>
      </c>
      <c r="G461" s="14">
        <f>'fnd enro'!G461</f>
        <v>1</v>
      </c>
      <c r="H461" s="14">
        <f>'fnd enro'!H461</f>
        <v>1</v>
      </c>
      <c r="I461" s="14">
        <f>'fnd enro'!I461</f>
        <v>0</v>
      </c>
      <c r="J461" s="14">
        <f>'fnd enro'!J461</f>
        <v>0</v>
      </c>
      <c r="K461" s="15">
        <f>'fnd enro'!K461</f>
        <v>7.8600000000000003E-2</v>
      </c>
      <c r="L461" s="14">
        <f>'fnd enro'!L461</f>
        <v>0</v>
      </c>
      <c r="M461" s="14">
        <f>'fnd enro'!M461</f>
        <v>0</v>
      </c>
      <c r="N461" s="14">
        <f>'fnd enro'!N461</f>
        <v>0</v>
      </c>
      <c r="O461" s="14">
        <f>'fnd enro'!O461</f>
        <v>0</v>
      </c>
      <c r="P461" s="14">
        <f>'fnd enro'!P461</f>
        <v>2</v>
      </c>
      <c r="Q461" s="14">
        <f>'fnd enro'!R461</f>
        <v>2</v>
      </c>
      <c r="R461" s="15">
        <f t="shared" si="104"/>
        <v>1.087</v>
      </c>
      <c r="S461" s="14">
        <f>VALUE('fnd enro'!Q461)</f>
        <v>9</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1437.098596862</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2695.8469599999999</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17585.764345915999</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2596.5710891239996</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817.64180001600005</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1171.7337200000002</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1224.7011600000001</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2380.8126200000002</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2632.8379593059999</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5109.3106599999992</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105"/>
        <v>37652.318911224007</v>
      </c>
      <c r="AH461" s="326">
        <f t="shared" si="106"/>
        <v>463035243</v>
      </c>
      <c r="AI461" s="4" t="str">
        <f t="shared" si="107"/>
        <v>463</v>
      </c>
      <c r="AJ461" s="2" t="str">
        <f t="shared" si="108"/>
        <v>035</v>
      </c>
      <c r="AK461" s="2" t="str">
        <f t="shared" si="109"/>
        <v>243</v>
      </c>
      <c r="AL461" s="4">
        <f t="shared" si="110"/>
        <v>1</v>
      </c>
      <c r="AM461" s="4">
        <f t="shared" si="101"/>
        <v>2</v>
      </c>
      <c r="AN461" s="4">
        <f t="shared" si="111"/>
        <v>37652.318911224007</v>
      </c>
      <c r="AO461" s="4">
        <f t="shared" si="112"/>
        <v>18826</v>
      </c>
      <c r="AP461" s="4">
        <f t="shared" si="102"/>
        <v>0</v>
      </c>
      <c r="AQ461" s="4">
        <v>18826</v>
      </c>
      <c r="AS461" s="74"/>
      <c r="AT461" s="74"/>
      <c r="AX461" s="5">
        <f t="shared" si="113"/>
        <v>0</v>
      </c>
      <c r="AZ461" s="5">
        <f t="shared" si="114"/>
        <v>0</v>
      </c>
      <c r="BB461" s="5"/>
    </row>
    <row r="462" spans="1:54" s="4" customFormat="1">
      <c r="A462" s="326" t="str">
        <f t="shared" si="103"/>
        <v>463</v>
      </c>
      <c r="B462" s="2">
        <v>463035244</v>
      </c>
      <c r="C462" s="9" t="s">
        <v>1278</v>
      </c>
      <c r="D462" s="14">
        <f>'fnd enro'!D462</f>
        <v>0</v>
      </c>
      <c r="E462" s="14">
        <f>'fnd enro'!E462</f>
        <v>0</v>
      </c>
      <c r="F462" s="14">
        <f>'fnd enro'!F462</f>
        <v>0</v>
      </c>
      <c r="G462" s="14">
        <f>'fnd enro'!G462</f>
        <v>4</v>
      </c>
      <c r="H462" s="14">
        <f>'fnd enro'!H462</f>
        <v>2</v>
      </c>
      <c r="I462" s="14">
        <f>'fnd enro'!I462</f>
        <v>0</v>
      </c>
      <c r="J462" s="14">
        <f>'fnd enro'!J462</f>
        <v>0</v>
      </c>
      <c r="K462" s="15">
        <f>'fnd enro'!K462</f>
        <v>0.23580000000000001</v>
      </c>
      <c r="L462" s="14">
        <f>'fnd enro'!L462</f>
        <v>0</v>
      </c>
      <c r="M462" s="14">
        <f>'fnd enro'!M462</f>
        <v>0</v>
      </c>
      <c r="N462" s="14">
        <f>'fnd enro'!N462</f>
        <v>0</v>
      </c>
      <c r="O462" s="14">
        <f>'fnd enro'!O462</f>
        <v>0</v>
      </c>
      <c r="P462" s="14">
        <f>'fnd enro'!P462</f>
        <v>3</v>
      </c>
      <c r="Q462" s="14">
        <f>'fnd enro'!R462</f>
        <v>6</v>
      </c>
      <c r="R462" s="15">
        <f t="shared" si="104"/>
        <v>1.087</v>
      </c>
      <c r="S462" s="14">
        <f>VALUE('fnd enro'!Q462)</f>
        <v>10</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4035.0238705859992</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6778.640699999999</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40464.431777748003</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8079.8987873719998</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1819.6283300479997</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3427.8411599999999</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3124.2771400000001</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4342.7497899999998</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7804.1731479179998</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13209.05198</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105"/>
        <v>93085.716683672013</v>
      </c>
      <c r="AH462" s="326">
        <f t="shared" si="106"/>
        <v>463035244</v>
      </c>
      <c r="AI462" s="4" t="str">
        <f t="shared" si="107"/>
        <v>463</v>
      </c>
      <c r="AJ462" s="2" t="str">
        <f t="shared" si="108"/>
        <v>035</v>
      </c>
      <c r="AK462" s="2" t="str">
        <f t="shared" si="109"/>
        <v>244</v>
      </c>
      <c r="AL462" s="4">
        <f t="shared" si="110"/>
        <v>1</v>
      </c>
      <c r="AM462" s="4">
        <f t="shared" si="101"/>
        <v>6</v>
      </c>
      <c r="AN462" s="4">
        <f t="shared" si="111"/>
        <v>93085.716683672013</v>
      </c>
      <c r="AO462" s="4">
        <f t="shared" si="112"/>
        <v>15514</v>
      </c>
      <c r="AP462" s="4">
        <f t="shared" si="102"/>
        <v>0</v>
      </c>
      <c r="AQ462" s="4">
        <v>15514</v>
      </c>
      <c r="AS462" s="74"/>
      <c r="AT462" s="74"/>
      <c r="AX462" s="5">
        <f t="shared" si="113"/>
        <v>0</v>
      </c>
      <c r="AZ462" s="5">
        <f t="shared" si="114"/>
        <v>0</v>
      </c>
      <c r="BB462" s="5"/>
    </row>
    <row r="463" spans="1:54" s="4" customFormat="1">
      <c r="A463" s="326" t="str">
        <f t="shared" si="103"/>
        <v>463</v>
      </c>
      <c r="B463" s="2">
        <v>463035251</v>
      </c>
      <c r="C463" s="9" t="s">
        <v>1278</v>
      </c>
      <c r="D463" s="14">
        <f>'fnd enro'!D463</f>
        <v>0</v>
      </c>
      <c r="E463" s="14">
        <f>'fnd enro'!E463</f>
        <v>0</v>
      </c>
      <c r="F463" s="14">
        <f>'fnd enro'!F463</f>
        <v>0</v>
      </c>
      <c r="G463" s="14">
        <f>'fnd enro'!G463</f>
        <v>1</v>
      </c>
      <c r="H463" s="14">
        <f>'fnd enro'!H463</f>
        <v>0</v>
      </c>
      <c r="I463" s="14">
        <f>'fnd enro'!I463</f>
        <v>0</v>
      </c>
      <c r="J463" s="14">
        <f>'fnd enro'!J463</f>
        <v>0</v>
      </c>
      <c r="K463" s="15">
        <f>'fnd enro'!K463</f>
        <v>3.9300000000000002E-2</v>
      </c>
      <c r="L463" s="14">
        <f>'fnd enro'!L463</f>
        <v>0</v>
      </c>
      <c r="M463" s="14">
        <f>'fnd enro'!M463</f>
        <v>0</v>
      </c>
      <c r="N463" s="14">
        <f>'fnd enro'!N463</f>
        <v>0</v>
      </c>
      <c r="O463" s="14">
        <f>'fnd enro'!O463</f>
        <v>0</v>
      </c>
      <c r="P463" s="14">
        <f>'fnd enro'!P463</f>
        <v>1</v>
      </c>
      <c r="Q463" s="14">
        <f>'fnd enro'!R463</f>
        <v>1</v>
      </c>
      <c r="R463" s="15">
        <f t="shared" si="104"/>
        <v>1.087</v>
      </c>
      <c r="S463" s="14">
        <f>VALUE('fnd enro'!Q463)</f>
        <v>9</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718.54929843100001</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1347.9234799999999</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9035.1907779579997</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1443.378304562</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402.11411000800001</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585.86686000000009</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596.13254000000006</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1134.86061</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1269.248614653</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2500.1553299999996</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105"/>
        <v>19033.419925611997</v>
      </c>
      <c r="AH463" s="326">
        <f t="shared" si="106"/>
        <v>463035251</v>
      </c>
      <c r="AI463" s="4" t="str">
        <f t="shared" si="107"/>
        <v>463</v>
      </c>
      <c r="AJ463" s="2" t="str">
        <f t="shared" si="108"/>
        <v>035</v>
      </c>
      <c r="AK463" s="2" t="str">
        <f t="shared" si="109"/>
        <v>251</v>
      </c>
      <c r="AL463" s="4">
        <f t="shared" si="110"/>
        <v>1</v>
      </c>
      <c r="AM463" s="4">
        <f t="shared" si="101"/>
        <v>1</v>
      </c>
      <c r="AN463" s="4">
        <f t="shared" si="111"/>
        <v>19033.419925611997</v>
      </c>
      <c r="AO463" s="4">
        <f t="shared" si="112"/>
        <v>19033</v>
      </c>
      <c r="AP463" s="4">
        <f t="shared" si="102"/>
        <v>0</v>
      </c>
      <c r="AQ463" s="4">
        <v>19033</v>
      </c>
      <c r="AS463" s="74"/>
      <c r="AT463" s="74"/>
      <c r="AX463" s="5">
        <f t="shared" si="113"/>
        <v>0</v>
      </c>
      <c r="AZ463" s="5">
        <f t="shared" si="114"/>
        <v>0</v>
      </c>
      <c r="BB463" s="5"/>
    </row>
    <row r="464" spans="1:54" s="4" customFormat="1">
      <c r="A464" s="326" t="str">
        <f t="shared" si="103"/>
        <v>464</v>
      </c>
      <c r="B464" s="2">
        <v>464168030</v>
      </c>
      <c r="C464" s="9" t="s">
        <v>1301</v>
      </c>
      <c r="D464" s="14">
        <f>'fnd enro'!D464</f>
        <v>0</v>
      </c>
      <c r="E464" s="14">
        <f>'fnd enro'!E464</f>
        <v>0</v>
      </c>
      <c r="F464" s="14">
        <f>'fnd enro'!F464</f>
        <v>0</v>
      </c>
      <c r="G464" s="14">
        <f>'fnd enro'!G464</f>
        <v>2</v>
      </c>
      <c r="H464" s="14">
        <f>'fnd enro'!H464</f>
        <v>3</v>
      </c>
      <c r="I464" s="14">
        <f>'fnd enro'!I464</f>
        <v>0</v>
      </c>
      <c r="J464" s="14">
        <f>'fnd enro'!J464</f>
        <v>0</v>
      </c>
      <c r="K464" s="15">
        <f>'fnd enro'!K464</f>
        <v>0.19650000000000001</v>
      </c>
      <c r="L464" s="14">
        <f>'fnd enro'!L464</f>
        <v>0</v>
      </c>
      <c r="M464" s="14">
        <f>'fnd enro'!M464</f>
        <v>0</v>
      </c>
      <c r="N464" s="14">
        <f>'fnd enro'!N464</f>
        <v>0</v>
      </c>
      <c r="O464" s="14">
        <f>'fnd enro'!O464</f>
        <v>0</v>
      </c>
      <c r="P464" s="14">
        <f>'fnd enro'!P464</f>
        <v>3</v>
      </c>
      <c r="Q464" s="14">
        <f>'fnd enro'!R464</f>
        <v>5</v>
      </c>
      <c r="R464" s="15">
        <f t="shared" si="104"/>
        <v>1</v>
      </c>
      <c r="S464" s="14">
        <f>VALUE('fnd enro'!Q464)</f>
        <v>6</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3069.9145649999996</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5085.5099999999993</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29341.085170000002</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5838.3946300000007</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1358.7609199999999</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2848.4742999999999</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2390.9899999999998</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3237.08</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6098.6800950000006</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10967.176649999999</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105"/>
        <v>70236.066330000001</v>
      </c>
      <c r="AH464" s="326">
        <f t="shared" si="106"/>
        <v>464168030</v>
      </c>
      <c r="AI464" s="4" t="str">
        <f t="shared" si="107"/>
        <v>464</v>
      </c>
      <c r="AJ464" s="2" t="str">
        <f t="shared" si="108"/>
        <v>168</v>
      </c>
      <c r="AK464" s="2" t="str">
        <f t="shared" si="109"/>
        <v>030</v>
      </c>
      <c r="AL464" s="4">
        <f t="shared" si="110"/>
        <v>1</v>
      </c>
      <c r="AM464" s="4">
        <f t="shared" si="101"/>
        <v>5</v>
      </c>
      <c r="AN464" s="4">
        <f t="shared" si="111"/>
        <v>70236.066330000001</v>
      </c>
      <c r="AO464" s="4">
        <f t="shared" si="112"/>
        <v>14047</v>
      </c>
      <c r="AP464" s="4">
        <f t="shared" si="102"/>
        <v>0</v>
      </c>
      <c r="AQ464" s="4">
        <v>14047</v>
      </c>
      <c r="AS464" s="74"/>
      <c r="AT464" s="74"/>
      <c r="AX464" s="5">
        <f t="shared" si="113"/>
        <v>0</v>
      </c>
      <c r="AZ464" s="5">
        <f t="shared" si="114"/>
        <v>0</v>
      </c>
      <c r="BB464" s="5"/>
    </row>
    <row r="465" spans="1:54" s="4" customFormat="1">
      <c r="A465" s="326" t="str">
        <f t="shared" si="103"/>
        <v>464</v>
      </c>
      <c r="B465" s="2">
        <v>464168035</v>
      </c>
      <c r="C465" s="9" t="s">
        <v>1301</v>
      </c>
      <c r="D465" s="14">
        <f>'fnd enro'!D465</f>
        <v>0</v>
      </c>
      <c r="E465" s="14">
        <f>'fnd enro'!E465</f>
        <v>0</v>
      </c>
      <c r="F465" s="14">
        <f>'fnd enro'!F465</f>
        <v>0</v>
      </c>
      <c r="G465" s="14">
        <f>'fnd enro'!G465</f>
        <v>1</v>
      </c>
      <c r="H465" s="14">
        <f>'fnd enro'!H465</f>
        <v>0</v>
      </c>
      <c r="I465" s="14">
        <f>'fnd enro'!I465</f>
        <v>0</v>
      </c>
      <c r="J465" s="14">
        <f>'fnd enro'!J465</f>
        <v>0</v>
      </c>
      <c r="K465" s="15">
        <f>'fnd enro'!K465</f>
        <v>3.9300000000000002E-2</v>
      </c>
      <c r="L465" s="14">
        <f>'fnd enro'!L465</f>
        <v>0</v>
      </c>
      <c r="M465" s="14">
        <f>'fnd enro'!M465</f>
        <v>0</v>
      </c>
      <c r="N465" s="14">
        <f>'fnd enro'!N465</f>
        <v>0</v>
      </c>
      <c r="O465" s="14">
        <f>'fnd enro'!O465</f>
        <v>0</v>
      </c>
      <c r="P465" s="14">
        <f>'fnd enro'!P465</f>
        <v>0</v>
      </c>
      <c r="Q465" s="14">
        <f>'fnd enro'!R465</f>
        <v>1</v>
      </c>
      <c r="R465" s="15">
        <f t="shared" si="104"/>
        <v>1</v>
      </c>
      <c r="S465" s="14">
        <f>VALUE('fnd enro'!Q465)</f>
        <v>11</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570.33891299999993</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810.3</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4116.9430339999999</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1327.854926</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166.41018399999999</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554.67686000000003</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378.55</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161.32</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1167.6620190000001</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1782.8553299999999</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105"/>
        <v>11036.911266000001</v>
      </c>
      <c r="AH465" s="326">
        <f t="shared" si="106"/>
        <v>464168035</v>
      </c>
      <c r="AI465" s="4" t="str">
        <f t="shared" si="107"/>
        <v>464</v>
      </c>
      <c r="AJ465" s="2" t="str">
        <f t="shared" si="108"/>
        <v>168</v>
      </c>
      <c r="AK465" s="2" t="str">
        <f t="shared" si="109"/>
        <v>035</v>
      </c>
      <c r="AL465" s="4">
        <f t="shared" si="110"/>
        <v>1</v>
      </c>
      <c r="AM465" s="4">
        <f t="shared" si="101"/>
        <v>1</v>
      </c>
      <c r="AN465" s="4">
        <f t="shared" si="111"/>
        <v>11036.911266000001</v>
      </c>
      <c r="AO465" s="4">
        <f t="shared" si="112"/>
        <v>11037</v>
      </c>
      <c r="AP465" s="4">
        <f t="shared" si="102"/>
        <v>0</v>
      </c>
      <c r="AQ465" s="4">
        <v>11037</v>
      </c>
      <c r="AS465" s="74"/>
      <c r="AT465" s="74"/>
      <c r="AX465" s="5">
        <f t="shared" si="113"/>
        <v>0</v>
      </c>
      <c r="AZ465" s="5">
        <f t="shared" si="114"/>
        <v>0</v>
      </c>
      <c r="BB465" s="5"/>
    </row>
    <row r="466" spans="1:54" s="4" customFormat="1">
      <c r="A466" s="326" t="str">
        <f t="shared" si="103"/>
        <v>464</v>
      </c>
      <c r="B466" s="2">
        <v>464168071</v>
      </c>
      <c r="C466" s="9" t="s">
        <v>1301</v>
      </c>
      <c r="D466" s="14">
        <f>'fnd enro'!D466</f>
        <v>0</v>
      </c>
      <c r="E466" s="14">
        <f>'fnd enro'!E466</f>
        <v>0</v>
      </c>
      <c r="F466" s="14">
        <f>'fnd enro'!F466</f>
        <v>0</v>
      </c>
      <c r="G466" s="14">
        <f>'fnd enro'!G466</f>
        <v>1</v>
      </c>
      <c r="H466" s="14">
        <f>'fnd enro'!H466</f>
        <v>1</v>
      </c>
      <c r="I466" s="14">
        <f>'fnd enro'!I466</f>
        <v>0</v>
      </c>
      <c r="J466" s="14">
        <f>'fnd enro'!J466</f>
        <v>0</v>
      </c>
      <c r="K466" s="15">
        <f>'fnd enro'!K466</f>
        <v>7.8600000000000003E-2</v>
      </c>
      <c r="L466" s="14">
        <f>'fnd enro'!L466</f>
        <v>0</v>
      </c>
      <c r="M466" s="14">
        <f>'fnd enro'!M466</f>
        <v>0</v>
      </c>
      <c r="N466" s="14">
        <f>'fnd enro'!N466</f>
        <v>0</v>
      </c>
      <c r="O466" s="14">
        <f>'fnd enro'!O466</f>
        <v>0</v>
      </c>
      <c r="P466" s="14">
        <f>'fnd enro'!P466</f>
        <v>0</v>
      </c>
      <c r="Q466" s="14">
        <f>'fnd enro'!R466</f>
        <v>2</v>
      </c>
      <c r="R466" s="15">
        <f t="shared" si="104"/>
        <v>1</v>
      </c>
      <c r="S466" s="14">
        <f>VALUE('fnd enro'!Q466)</f>
        <v>5</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1140.6778259999999</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1620.6</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7788.0560679999999</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2388.7498519999999</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345.16036799999995</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1109.3537200000001</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786.94</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424.84</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2422.1140380000002</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3674.7106599999997</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105"/>
        <v>21701.202532000003</v>
      </c>
      <c r="AH466" s="326">
        <f t="shared" si="106"/>
        <v>464168071</v>
      </c>
      <c r="AI466" s="4" t="str">
        <f t="shared" si="107"/>
        <v>464</v>
      </c>
      <c r="AJ466" s="2" t="str">
        <f t="shared" si="108"/>
        <v>168</v>
      </c>
      <c r="AK466" s="2" t="str">
        <f t="shared" si="109"/>
        <v>071</v>
      </c>
      <c r="AL466" s="4">
        <f t="shared" si="110"/>
        <v>1</v>
      </c>
      <c r="AM466" s="4">
        <f t="shared" si="101"/>
        <v>2</v>
      </c>
      <c r="AN466" s="4">
        <f t="shared" si="111"/>
        <v>21701.202532000003</v>
      </c>
      <c r="AO466" s="4">
        <f t="shared" si="112"/>
        <v>10851</v>
      </c>
      <c r="AP466" s="4">
        <f t="shared" si="102"/>
        <v>0</v>
      </c>
      <c r="AQ466" s="4">
        <v>10851</v>
      </c>
      <c r="AS466" s="74"/>
      <c r="AT466" s="74"/>
      <c r="AX466" s="5">
        <f t="shared" si="113"/>
        <v>0</v>
      </c>
      <c r="AZ466" s="5">
        <f t="shared" si="114"/>
        <v>0</v>
      </c>
      <c r="BB466" s="5"/>
    </row>
    <row r="467" spans="1:54" s="4" customFormat="1">
      <c r="A467" s="326" t="str">
        <f t="shared" si="103"/>
        <v>464</v>
      </c>
      <c r="B467" s="2">
        <v>464168163</v>
      </c>
      <c r="C467" s="9" t="s">
        <v>1301</v>
      </c>
      <c r="D467" s="14">
        <f>'fnd enro'!D467</f>
        <v>0</v>
      </c>
      <c r="E467" s="14">
        <f>'fnd enro'!E467</f>
        <v>0</v>
      </c>
      <c r="F467" s="14">
        <f>'fnd enro'!F467</f>
        <v>0</v>
      </c>
      <c r="G467" s="14">
        <f>'fnd enro'!G467</f>
        <v>3</v>
      </c>
      <c r="H467" s="14">
        <f>'fnd enro'!H467</f>
        <v>26</v>
      </c>
      <c r="I467" s="14">
        <f>'fnd enro'!I467</f>
        <v>0</v>
      </c>
      <c r="J467" s="14">
        <f>'fnd enro'!J467</f>
        <v>0</v>
      </c>
      <c r="K467" s="15">
        <f>'fnd enro'!K467</f>
        <v>1.1396999999999999</v>
      </c>
      <c r="L467" s="14">
        <f>'fnd enro'!L467</f>
        <v>0</v>
      </c>
      <c r="M467" s="14">
        <f>'fnd enro'!M467</f>
        <v>1</v>
      </c>
      <c r="N467" s="14">
        <f>'fnd enro'!N467</f>
        <v>8</v>
      </c>
      <c r="O467" s="14">
        <f>'fnd enro'!O467</f>
        <v>0</v>
      </c>
      <c r="P467" s="14">
        <f>'fnd enro'!P467</f>
        <v>15</v>
      </c>
      <c r="Q467" s="14">
        <f>'fnd enro'!R467</f>
        <v>29</v>
      </c>
      <c r="R467" s="15">
        <f t="shared" si="104"/>
        <v>1</v>
      </c>
      <c r="S467" s="14">
        <f>VALUE('fnd enro'!Q467)</f>
        <v>11</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19183.838476999998</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32867.42</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194148.647986</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33416.352854000004</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9236.1553359999998</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17952.558939999999</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15518.71</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23044.639999999999</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39289.348551000003</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70159.644570000004</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105"/>
        <v>454817.31671400007</v>
      </c>
      <c r="AH467" s="326">
        <f t="shared" si="106"/>
        <v>464168163</v>
      </c>
      <c r="AI467" s="4" t="str">
        <f t="shared" si="107"/>
        <v>464</v>
      </c>
      <c r="AJ467" s="2" t="str">
        <f t="shared" si="108"/>
        <v>168</v>
      </c>
      <c r="AK467" s="2" t="str">
        <f t="shared" si="109"/>
        <v>163</v>
      </c>
      <c r="AL467" s="4">
        <f t="shared" si="110"/>
        <v>1</v>
      </c>
      <c r="AM467" s="4">
        <f t="shared" si="101"/>
        <v>29</v>
      </c>
      <c r="AN467" s="4">
        <f t="shared" si="111"/>
        <v>454817.31671400007</v>
      </c>
      <c r="AO467" s="4">
        <f t="shared" si="112"/>
        <v>15683</v>
      </c>
      <c r="AP467" s="4">
        <f t="shared" si="102"/>
        <v>0</v>
      </c>
      <c r="AQ467" s="4">
        <v>15683</v>
      </c>
      <c r="AS467" s="74"/>
      <c r="AT467" s="74"/>
      <c r="AX467" s="5">
        <f t="shared" si="113"/>
        <v>0</v>
      </c>
      <c r="AZ467" s="5">
        <f t="shared" si="114"/>
        <v>0</v>
      </c>
      <c r="BB467" s="5"/>
    </row>
    <row r="468" spans="1:54" s="4" customFormat="1">
      <c r="A468" s="326" t="str">
        <f t="shared" si="103"/>
        <v>464</v>
      </c>
      <c r="B468" s="2">
        <v>464168168</v>
      </c>
      <c r="C468" s="9" t="s">
        <v>1301</v>
      </c>
      <c r="D468" s="14">
        <f>'fnd enro'!D468</f>
        <v>0</v>
      </c>
      <c r="E468" s="14">
        <f>'fnd enro'!E468</f>
        <v>0</v>
      </c>
      <c r="F468" s="14">
        <f>'fnd enro'!F468</f>
        <v>0</v>
      </c>
      <c r="G468" s="14">
        <f>'fnd enro'!G468</f>
        <v>37</v>
      </c>
      <c r="H468" s="14">
        <f>'fnd enro'!H468</f>
        <v>23</v>
      </c>
      <c r="I468" s="14">
        <f>'fnd enro'!I468</f>
        <v>0</v>
      </c>
      <c r="J468" s="14">
        <f>'fnd enro'!J468</f>
        <v>0</v>
      </c>
      <c r="K468" s="15">
        <f>'fnd enro'!K468</f>
        <v>2.3580000000000001</v>
      </c>
      <c r="L468" s="14">
        <f>'fnd enro'!L468</f>
        <v>0</v>
      </c>
      <c r="M468" s="14">
        <f>'fnd enro'!M468</f>
        <v>7</v>
      </c>
      <c r="N468" s="14">
        <f>'fnd enro'!N468</f>
        <v>1</v>
      </c>
      <c r="O468" s="14">
        <f>'fnd enro'!O468</f>
        <v>0</v>
      </c>
      <c r="P468" s="14">
        <f>'fnd enro'!P468</f>
        <v>13</v>
      </c>
      <c r="Q468" s="14">
        <f>'fnd enro'!R468</f>
        <v>60</v>
      </c>
      <c r="R468" s="15">
        <f t="shared" si="104"/>
        <v>1</v>
      </c>
      <c r="S468" s="14">
        <f>VALUE('fnd enro'!Q468)</f>
        <v>3</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35907.774779999992</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53936.58</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284351.07204000006</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75098.905559999999</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12492.771040000001</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34672.621599999991</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25553.809999999998</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19958.14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74743.311140000005</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118343.01979999999</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105"/>
        <v>735058.0059600001</v>
      </c>
      <c r="AH468" s="326">
        <f t="shared" si="106"/>
        <v>464168168</v>
      </c>
      <c r="AI468" s="4" t="str">
        <f t="shared" si="107"/>
        <v>464</v>
      </c>
      <c r="AJ468" s="2" t="str">
        <f t="shared" si="108"/>
        <v>168</v>
      </c>
      <c r="AK468" s="2" t="str">
        <f t="shared" si="109"/>
        <v>168</v>
      </c>
      <c r="AL468" s="4">
        <f t="shared" si="110"/>
        <v>1</v>
      </c>
      <c r="AM468" s="4">
        <f t="shared" si="101"/>
        <v>60</v>
      </c>
      <c r="AN468" s="4">
        <f t="shared" si="111"/>
        <v>735058.0059600001</v>
      </c>
      <c r="AO468" s="4">
        <f t="shared" si="112"/>
        <v>12251</v>
      </c>
      <c r="AP468" s="4">
        <f t="shared" si="102"/>
        <v>0</v>
      </c>
      <c r="AQ468" s="4">
        <v>12251</v>
      </c>
      <c r="AS468" s="74"/>
      <c r="AT468" s="74"/>
      <c r="AX468" s="5">
        <f t="shared" si="113"/>
        <v>0</v>
      </c>
      <c r="AZ468" s="5">
        <f t="shared" si="114"/>
        <v>0</v>
      </c>
      <c r="BB468" s="5"/>
    </row>
    <row r="469" spans="1:54" s="4" customFormat="1">
      <c r="A469" s="326" t="str">
        <f t="shared" si="103"/>
        <v>464</v>
      </c>
      <c r="B469" s="2">
        <v>464168196</v>
      </c>
      <c r="C469" s="9" t="s">
        <v>1301</v>
      </c>
      <c r="D469" s="14">
        <f>'fnd enro'!D469</f>
        <v>0</v>
      </c>
      <c r="E469" s="14">
        <f>'fnd enro'!E469</f>
        <v>0</v>
      </c>
      <c r="F469" s="14">
        <f>'fnd enro'!F469</f>
        <v>0</v>
      </c>
      <c r="G469" s="14">
        <f>'fnd enro'!G469</f>
        <v>4</v>
      </c>
      <c r="H469" s="14">
        <f>'fnd enro'!H469</f>
        <v>5</v>
      </c>
      <c r="I469" s="14">
        <f>'fnd enro'!I469</f>
        <v>0</v>
      </c>
      <c r="J469" s="14">
        <f>'fnd enro'!J469</f>
        <v>0</v>
      </c>
      <c r="K469" s="15">
        <f>'fnd enro'!K469</f>
        <v>0.35370000000000001</v>
      </c>
      <c r="L469" s="14">
        <f>'fnd enro'!L469</f>
        <v>0</v>
      </c>
      <c r="M469" s="14">
        <f>'fnd enro'!M469</f>
        <v>0</v>
      </c>
      <c r="N469" s="14">
        <f>'fnd enro'!N469</f>
        <v>0</v>
      </c>
      <c r="O469" s="14">
        <f>'fnd enro'!O469</f>
        <v>0</v>
      </c>
      <c r="P469" s="14">
        <f>'fnd enro'!P469</f>
        <v>2</v>
      </c>
      <c r="Q469" s="14">
        <f>'fnd enro'!R469</f>
        <v>9</v>
      </c>
      <c r="R469" s="15">
        <f t="shared" si="104"/>
        <v>1</v>
      </c>
      <c r="S469" s="14">
        <f>VALUE('fnd enro'!Q469)</f>
        <v>4</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5259.8302169999997</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7893.38</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40687.077305999999</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10615.894334000001</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1843.871656</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5035.6917400000002</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3793.5899999999997</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3196.68</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10942.908171000001</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17593.31797</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105"/>
        <v>106862.241394</v>
      </c>
      <c r="AH469" s="326">
        <f t="shared" si="106"/>
        <v>464168196</v>
      </c>
      <c r="AI469" s="4" t="str">
        <f t="shared" si="107"/>
        <v>464</v>
      </c>
      <c r="AJ469" s="2" t="str">
        <f t="shared" si="108"/>
        <v>168</v>
      </c>
      <c r="AK469" s="2" t="str">
        <f t="shared" si="109"/>
        <v>196</v>
      </c>
      <c r="AL469" s="4">
        <f t="shared" si="110"/>
        <v>1</v>
      </c>
      <c r="AM469" s="4">
        <f t="shared" si="101"/>
        <v>9</v>
      </c>
      <c r="AN469" s="4">
        <f t="shared" si="111"/>
        <v>106862.241394</v>
      </c>
      <c r="AO469" s="4">
        <f t="shared" si="112"/>
        <v>11874</v>
      </c>
      <c r="AP469" s="4">
        <f t="shared" si="102"/>
        <v>0</v>
      </c>
      <c r="AQ469" s="4">
        <v>11874</v>
      </c>
      <c r="AS469" s="74"/>
      <c r="AT469" s="74"/>
      <c r="AX469" s="5">
        <f t="shared" si="113"/>
        <v>0</v>
      </c>
      <c r="AZ469" s="5">
        <f t="shared" si="114"/>
        <v>0</v>
      </c>
      <c r="BB469" s="5"/>
    </row>
    <row r="470" spans="1:54" s="4" customFormat="1">
      <c r="A470" s="326" t="str">
        <f t="shared" si="103"/>
        <v>464</v>
      </c>
      <c r="B470" s="2">
        <v>464168229</v>
      </c>
      <c r="C470" s="9" t="s">
        <v>1301</v>
      </c>
      <c r="D470" s="14">
        <f>'fnd enro'!D470</f>
        <v>0</v>
      </c>
      <c r="E470" s="14">
        <f>'fnd enro'!E470</f>
        <v>0</v>
      </c>
      <c r="F470" s="14">
        <f>'fnd enro'!F470</f>
        <v>0</v>
      </c>
      <c r="G470" s="14">
        <f>'fnd enro'!G470</f>
        <v>8</v>
      </c>
      <c r="H470" s="14">
        <f>'fnd enro'!H470</f>
        <v>6</v>
      </c>
      <c r="I470" s="14">
        <f>'fnd enro'!I470</f>
        <v>0</v>
      </c>
      <c r="J470" s="14">
        <f>'fnd enro'!J470</f>
        <v>0</v>
      </c>
      <c r="K470" s="15">
        <f>'fnd enro'!K470</f>
        <v>0.55020000000000002</v>
      </c>
      <c r="L470" s="14">
        <f>'fnd enro'!L470</f>
        <v>0</v>
      </c>
      <c r="M470" s="14">
        <f>'fnd enro'!M470</f>
        <v>1</v>
      </c>
      <c r="N470" s="14">
        <f>'fnd enro'!N470</f>
        <v>0</v>
      </c>
      <c r="O470" s="14">
        <f>'fnd enro'!O470</f>
        <v>0</v>
      </c>
      <c r="P470" s="14">
        <f>'fnd enro'!P470</f>
        <v>6</v>
      </c>
      <c r="Q470" s="14">
        <f>'fnd enro'!R470</f>
        <v>14</v>
      </c>
      <c r="R470" s="15">
        <f t="shared" si="104"/>
        <v>1</v>
      </c>
      <c r="S470" s="14">
        <f>VALUE('fnd enro'!Q470)</f>
        <v>9</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8640.0347820000006</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14117.039999999999</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81493.582476000011</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17182.608964000003</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3680.4425760000004</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8091.45604</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6581.27</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8195.7200000000012</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17201.258266000001</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30240.684619999996</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105"/>
        <v>195424.09772399996</v>
      </c>
      <c r="AH470" s="326">
        <f t="shared" si="106"/>
        <v>464168229</v>
      </c>
      <c r="AI470" s="4" t="str">
        <f t="shared" si="107"/>
        <v>464</v>
      </c>
      <c r="AJ470" s="2" t="str">
        <f t="shared" si="108"/>
        <v>168</v>
      </c>
      <c r="AK470" s="2" t="str">
        <f t="shared" si="109"/>
        <v>229</v>
      </c>
      <c r="AL470" s="4">
        <f t="shared" si="110"/>
        <v>1</v>
      </c>
      <c r="AM470" s="4">
        <f t="shared" ref="AM470:AM533" si="115">enro</f>
        <v>14</v>
      </c>
      <c r="AN470" s="4">
        <f t="shared" si="111"/>
        <v>195424.09772399996</v>
      </c>
      <c r="AO470" s="4">
        <f t="shared" si="112"/>
        <v>13959</v>
      </c>
      <c r="AP470" s="4">
        <f t="shared" si="102"/>
        <v>0</v>
      </c>
      <c r="AQ470" s="4">
        <v>13959</v>
      </c>
      <c r="AS470" s="74"/>
      <c r="AT470" s="74"/>
      <c r="AX470" s="5">
        <f t="shared" si="113"/>
        <v>0</v>
      </c>
      <c r="AZ470" s="5">
        <f t="shared" si="114"/>
        <v>0</v>
      </c>
      <c r="BB470" s="5"/>
    </row>
    <row r="471" spans="1:54" s="4" customFormat="1">
      <c r="A471" s="326" t="str">
        <f t="shared" si="103"/>
        <v>464</v>
      </c>
      <c r="B471" s="2">
        <v>464168248</v>
      </c>
      <c r="C471" s="9" t="s">
        <v>1301</v>
      </c>
      <c r="D471" s="14">
        <f>'fnd enro'!D471</f>
        <v>0</v>
      </c>
      <c r="E471" s="14">
        <f>'fnd enro'!E471</f>
        <v>0</v>
      </c>
      <c r="F471" s="14">
        <f>'fnd enro'!F471</f>
        <v>0</v>
      </c>
      <c r="G471" s="14">
        <f>'fnd enro'!G471</f>
        <v>0</v>
      </c>
      <c r="H471" s="14">
        <f>'fnd enro'!H471</f>
        <v>1</v>
      </c>
      <c r="I471" s="14">
        <f>'fnd enro'!I471</f>
        <v>0</v>
      </c>
      <c r="J471" s="14">
        <f>'fnd enro'!J471</f>
        <v>0</v>
      </c>
      <c r="K471" s="15">
        <f>'fnd enro'!K471</f>
        <v>3.9300000000000002E-2</v>
      </c>
      <c r="L471" s="14">
        <f>'fnd enro'!L471</f>
        <v>0</v>
      </c>
      <c r="M471" s="14">
        <f>'fnd enro'!M471</f>
        <v>0</v>
      </c>
      <c r="N471" s="14">
        <f>'fnd enro'!N471</f>
        <v>0</v>
      </c>
      <c r="O471" s="14">
        <f>'fnd enro'!O471</f>
        <v>0</v>
      </c>
      <c r="P471" s="14">
        <f>'fnd enro'!P471</f>
        <v>1</v>
      </c>
      <c r="Q471" s="14">
        <f>'fnd enro'!R471</f>
        <v>1</v>
      </c>
      <c r="R471" s="15">
        <f t="shared" si="104"/>
        <v>1</v>
      </c>
      <c r="S471" s="14">
        <f>VALUE('fnd enro'!Q471)</f>
        <v>11</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676.13891299999989</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1311.58</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8564.5930339999995</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1060.8949259999999</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416.15018399999997</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591.06686000000002</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606.54</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1293.18</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1254.4520190000001</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2728.5653299999999</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105"/>
        <v>18503.161266000003</v>
      </c>
      <c r="AH471" s="326">
        <f t="shared" si="106"/>
        <v>464168248</v>
      </c>
      <c r="AI471" s="4" t="str">
        <f t="shared" si="107"/>
        <v>464</v>
      </c>
      <c r="AJ471" s="2" t="str">
        <f t="shared" si="108"/>
        <v>168</v>
      </c>
      <c r="AK471" s="2" t="str">
        <f t="shared" si="109"/>
        <v>248</v>
      </c>
      <c r="AL471" s="4">
        <f t="shared" si="110"/>
        <v>1</v>
      </c>
      <c r="AM471" s="4">
        <f t="shared" si="115"/>
        <v>1</v>
      </c>
      <c r="AN471" s="4">
        <f t="shared" si="111"/>
        <v>18503.161266000003</v>
      </c>
      <c r="AO471" s="4">
        <f t="shared" si="112"/>
        <v>18503</v>
      </c>
      <c r="AP471" s="4">
        <f t="shared" si="102"/>
        <v>0</v>
      </c>
      <c r="AQ471" s="4">
        <v>18503</v>
      </c>
      <c r="AS471" s="74"/>
      <c r="AT471" s="74"/>
      <c r="AX471" s="5">
        <f t="shared" si="113"/>
        <v>0</v>
      </c>
      <c r="AZ471" s="5">
        <f t="shared" si="114"/>
        <v>0</v>
      </c>
      <c r="BB471" s="5"/>
    </row>
    <row r="472" spans="1:54" s="4" customFormat="1">
      <c r="A472" s="326" t="str">
        <f t="shared" si="103"/>
        <v>464</v>
      </c>
      <c r="B472" s="2">
        <v>464168258</v>
      </c>
      <c r="C472" s="9" t="s">
        <v>1301</v>
      </c>
      <c r="D472" s="14">
        <f>'fnd enro'!D472</f>
        <v>0</v>
      </c>
      <c r="E472" s="14">
        <f>'fnd enro'!E472</f>
        <v>0</v>
      </c>
      <c r="F472" s="14">
        <f>'fnd enro'!F472</f>
        <v>0</v>
      </c>
      <c r="G472" s="14">
        <f>'fnd enro'!G472</f>
        <v>1</v>
      </c>
      <c r="H472" s="14">
        <f>'fnd enro'!H472</f>
        <v>6</v>
      </c>
      <c r="I472" s="14">
        <f>'fnd enro'!I472</f>
        <v>0</v>
      </c>
      <c r="J472" s="14">
        <f>'fnd enro'!J472</f>
        <v>0</v>
      </c>
      <c r="K472" s="15">
        <f>'fnd enro'!K472</f>
        <v>0.27510000000000001</v>
      </c>
      <c r="L472" s="14">
        <f>'fnd enro'!L472</f>
        <v>0</v>
      </c>
      <c r="M472" s="14">
        <f>'fnd enro'!M472</f>
        <v>0</v>
      </c>
      <c r="N472" s="14">
        <f>'fnd enro'!N472</f>
        <v>2</v>
      </c>
      <c r="O472" s="14">
        <f>'fnd enro'!O472</f>
        <v>0</v>
      </c>
      <c r="P472" s="14">
        <f>'fnd enro'!P472</f>
        <v>5</v>
      </c>
      <c r="Q472" s="14">
        <f>'fnd enro'!R472</f>
        <v>7</v>
      </c>
      <c r="R472" s="15">
        <f t="shared" si="104"/>
        <v>1</v>
      </c>
      <c r="S472" s="14">
        <f>VALUE('fnd enro'!Q472)</f>
        <v>10</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4712.2523909999991</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8376.3799999999992</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51399.751238000004</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8107.0044819999994</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2441.881288</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4344.5980200000004</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3911.6300000000006</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6506.3099999999995</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9403.7141330000013</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17644.507309999997</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105"/>
        <v>116848.02886200002</v>
      </c>
      <c r="AH472" s="326">
        <f t="shared" si="106"/>
        <v>464168258</v>
      </c>
      <c r="AI472" s="4" t="str">
        <f t="shared" si="107"/>
        <v>464</v>
      </c>
      <c r="AJ472" s="2" t="str">
        <f t="shared" si="108"/>
        <v>168</v>
      </c>
      <c r="AK472" s="2" t="str">
        <f t="shared" si="109"/>
        <v>258</v>
      </c>
      <c r="AL472" s="4">
        <f t="shared" si="110"/>
        <v>1</v>
      </c>
      <c r="AM472" s="4">
        <f t="shared" si="115"/>
        <v>7</v>
      </c>
      <c r="AN472" s="4">
        <f t="shared" si="111"/>
        <v>116848.02886200002</v>
      </c>
      <c r="AO472" s="4">
        <f t="shared" si="112"/>
        <v>16693</v>
      </c>
      <c r="AP472" s="4">
        <f t="shared" si="102"/>
        <v>0</v>
      </c>
      <c r="AQ472" s="4">
        <v>16693</v>
      </c>
      <c r="AS472" s="74"/>
      <c r="AT472" s="74"/>
      <c r="AX472" s="5">
        <f t="shared" si="113"/>
        <v>0</v>
      </c>
      <c r="AZ472" s="5">
        <f t="shared" si="114"/>
        <v>0</v>
      </c>
      <c r="BB472" s="5"/>
    </row>
    <row r="473" spans="1:54" s="4" customFormat="1">
      <c r="A473" s="326" t="str">
        <f t="shared" si="103"/>
        <v>464</v>
      </c>
      <c r="B473" s="2">
        <v>464168262</v>
      </c>
      <c r="C473" s="9" t="s">
        <v>1301</v>
      </c>
      <c r="D473" s="14">
        <f>'fnd enro'!D473</f>
        <v>0</v>
      </c>
      <c r="E473" s="14">
        <f>'fnd enro'!E473</f>
        <v>0</v>
      </c>
      <c r="F473" s="14">
        <f>'fnd enro'!F473</f>
        <v>0</v>
      </c>
      <c r="G473" s="14">
        <f>'fnd enro'!G473</f>
        <v>1</v>
      </c>
      <c r="H473" s="14">
        <f>'fnd enro'!H473</f>
        <v>0</v>
      </c>
      <c r="I473" s="14">
        <f>'fnd enro'!I473</f>
        <v>0</v>
      </c>
      <c r="J473" s="14">
        <f>'fnd enro'!J473</f>
        <v>0</v>
      </c>
      <c r="K473" s="15">
        <f>'fnd enro'!K473</f>
        <v>3.9300000000000002E-2</v>
      </c>
      <c r="L473" s="14">
        <f>'fnd enro'!L473</f>
        <v>0</v>
      </c>
      <c r="M473" s="14">
        <f>'fnd enro'!M473</f>
        <v>0</v>
      </c>
      <c r="N473" s="14">
        <f>'fnd enro'!N473</f>
        <v>0</v>
      </c>
      <c r="O473" s="14">
        <f>'fnd enro'!O473</f>
        <v>0</v>
      </c>
      <c r="P473" s="14">
        <f>'fnd enro'!P473</f>
        <v>0</v>
      </c>
      <c r="Q473" s="14">
        <f>'fnd enro'!R473</f>
        <v>1</v>
      </c>
      <c r="R473" s="15">
        <f t="shared" si="104"/>
        <v>1</v>
      </c>
      <c r="S473" s="14">
        <f>VALUE('fnd enro'!Q473)</f>
        <v>9</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570.33891299999993</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810.3</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4116.9430339999999</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1327.854926</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166.41018399999999</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554.67686000000003</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378.55</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161.32</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1167.6620190000001</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1782.8553299999999</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105"/>
        <v>11036.911266000001</v>
      </c>
      <c r="AH473" s="326">
        <f t="shared" si="106"/>
        <v>464168262</v>
      </c>
      <c r="AI473" s="4" t="str">
        <f t="shared" si="107"/>
        <v>464</v>
      </c>
      <c r="AJ473" s="2" t="str">
        <f t="shared" si="108"/>
        <v>168</v>
      </c>
      <c r="AK473" s="2" t="str">
        <f t="shared" si="109"/>
        <v>262</v>
      </c>
      <c r="AL473" s="4">
        <f t="shared" si="110"/>
        <v>1</v>
      </c>
      <c r="AM473" s="4">
        <f t="shared" si="115"/>
        <v>1</v>
      </c>
      <c r="AN473" s="4">
        <f t="shared" si="111"/>
        <v>11036.911266000001</v>
      </c>
      <c r="AO473" s="4">
        <f t="shared" si="112"/>
        <v>11037</v>
      </c>
      <c r="AP473" s="4">
        <f t="shared" si="102"/>
        <v>0</v>
      </c>
      <c r="AQ473" s="4">
        <v>11037</v>
      </c>
      <c r="AS473" s="74"/>
      <c r="AT473" s="74"/>
      <c r="AX473" s="5">
        <f t="shared" si="113"/>
        <v>0</v>
      </c>
      <c r="AZ473" s="5">
        <f t="shared" si="114"/>
        <v>0</v>
      </c>
      <c r="BB473" s="5"/>
    </row>
    <row r="474" spans="1:54" s="4" customFormat="1">
      <c r="A474" s="326" t="str">
        <f t="shared" si="103"/>
        <v>464</v>
      </c>
      <c r="B474" s="2">
        <v>464168291</v>
      </c>
      <c r="C474" s="9" t="s">
        <v>1301</v>
      </c>
      <c r="D474" s="14">
        <f>'fnd enro'!D474</f>
        <v>0</v>
      </c>
      <c r="E474" s="14">
        <f>'fnd enro'!E474</f>
        <v>0</v>
      </c>
      <c r="F474" s="14">
        <f>'fnd enro'!F474</f>
        <v>0</v>
      </c>
      <c r="G474" s="14">
        <f>'fnd enro'!G474</f>
        <v>20</v>
      </c>
      <c r="H474" s="14">
        <f>'fnd enro'!H474</f>
        <v>26</v>
      </c>
      <c r="I474" s="14">
        <f>'fnd enro'!I474</f>
        <v>0</v>
      </c>
      <c r="J474" s="14">
        <f>'fnd enro'!J474</f>
        <v>0</v>
      </c>
      <c r="K474" s="15">
        <f>'fnd enro'!K474</f>
        <v>1.8078000000000001</v>
      </c>
      <c r="L474" s="14">
        <f>'fnd enro'!L474</f>
        <v>0</v>
      </c>
      <c r="M474" s="14">
        <f>'fnd enro'!M474</f>
        <v>4</v>
      </c>
      <c r="N474" s="14">
        <f>'fnd enro'!N474</f>
        <v>1</v>
      </c>
      <c r="O474" s="14">
        <f>'fnd enro'!O474</f>
        <v>0</v>
      </c>
      <c r="P474" s="14">
        <f>'fnd enro'!P474</f>
        <v>9</v>
      </c>
      <c r="Q474" s="14">
        <f>'fnd enro'!R474</f>
        <v>46</v>
      </c>
      <c r="R474" s="15">
        <f t="shared" si="104"/>
        <v>1</v>
      </c>
      <c r="S474" s="14">
        <f>VALUE('fnd enro'!Q474)</f>
        <v>5</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27391.109998000004</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41067.64</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212103.879564</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55124.856595999998</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9587.5384640000011</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26422.215559999997</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19721.559999999998</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15989.129999999997</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57656.662873999994</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91169.915179999996</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105"/>
        <v>556234.50823599985</v>
      </c>
      <c r="AH474" s="326">
        <f t="shared" si="106"/>
        <v>464168291</v>
      </c>
      <c r="AI474" s="4" t="str">
        <f t="shared" si="107"/>
        <v>464</v>
      </c>
      <c r="AJ474" s="2" t="str">
        <f t="shared" si="108"/>
        <v>168</v>
      </c>
      <c r="AK474" s="2" t="str">
        <f t="shared" si="109"/>
        <v>291</v>
      </c>
      <c r="AL474" s="4">
        <f t="shared" si="110"/>
        <v>1</v>
      </c>
      <c r="AM474" s="4">
        <f t="shared" si="115"/>
        <v>46</v>
      </c>
      <c r="AN474" s="4">
        <f t="shared" si="111"/>
        <v>556234.50823599985</v>
      </c>
      <c r="AO474" s="4">
        <f t="shared" si="112"/>
        <v>12092</v>
      </c>
      <c r="AP474" s="4">
        <f t="shared" si="102"/>
        <v>0</v>
      </c>
      <c r="AQ474" s="4">
        <v>12092</v>
      </c>
      <c r="AS474" s="74"/>
      <c r="AT474" s="74"/>
      <c r="AX474" s="5">
        <f t="shared" si="113"/>
        <v>0</v>
      </c>
      <c r="AZ474" s="5">
        <f t="shared" si="114"/>
        <v>0</v>
      </c>
      <c r="BB474" s="5"/>
    </row>
    <row r="475" spans="1:54" s="4" customFormat="1">
      <c r="A475" s="326" t="str">
        <f t="shared" si="103"/>
        <v>466</v>
      </c>
      <c r="B475" s="2">
        <v>466700096</v>
      </c>
      <c r="C475" s="9" t="s">
        <v>1302</v>
      </c>
      <c r="D475" s="14">
        <f>'fnd enro'!D475</f>
        <v>0</v>
      </c>
      <c r="E475" s="14">
        <f>'fnd enro'!E475</f>
        <v>0</v>
      </c>
      <c r="F475" s="14">
        <f>'fnd enro'!F475</f>
        <v>0</v>
      </c>
      <c r="G475" s="14">
        <f>'fnd enro'!G475</f>
        <v>0</v>
      </c>
      <c r="H475" s="14">
        <f>'fnd enro'!H475</f>
        <v>0</v>
      </c>
      <c r="I475" s="14">
        <f>'fnd enro'!I475</f>
        <v>2</v>
      </c>
      <c r="J475" s="14">
        <f>'fnd enro'!J475</f>
        <v>0</v>
      </c>
      <c r="K475" s="15">
        <f>'fnd enro'!K475</f>
        <v>7.8600000000000003E-2</v>
      </c>
      <c r="L475" s="14">
        <f>'fnd enro'!L475</f>
        <v>0</v>
      </c>
      <c r="M475" s="14">
        <f>'fnd enro'!M475</f>
        <v>0</v>
      </c>
      <c r="N475" s="14">
        <f>'fnd enro'!N475</f>
        <v>0</v>
      </c>
      <c r="O475" s="14">
        <f>'fnd enro'!O475</f>
        <v>0</v>
      </c>
      <c r="P475" s="14">
        <f>'fnd enro'!P475</f>
        <v>1</v>
      </c>
      <c r="Q475" s="14">
        <f>'fnd enro'!R475</f>
        <v>2</v>
      </c>
      <c r="R475" s="15">
        <f t="shared" si="104"/>
        <v>1</v>
      </c>
      <c r="S475" s="14">
        <f>VALUE('fnd enro'!Q475)</f>
        <v>8</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1225.3978259999999</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2021.98</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14337.676068000001</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1891.9698520000002</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537.93036800000004</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1783.8037200000001</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1060.9000000000001</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2039.77</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2440.9240380000001</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4067.0106599999999</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105"/>
        <v>31407.362532000003</v>
      </c>
      <c r="AH475" s="326">
        <f t="shared" si="106"/>
        <v>466700096</v>
      </c>
      <c r="AI475" s="4" t="str">
        <f t="shared" si="107"/>
        <v>466</v>
      </c>
      <c r="AJ475" s="2" t="str">
        <f t="shared" si="108"/>
        <v>700</v>
      </c>
      <c r="AK475" s="2" t="str">
        <f t="shared" si="109"/>
        <v>096</v>
      </c>
      <c r="AL475" s="4">
        <f t="shared" si="110"/>
        <v>1</v>
      </c>
      <c r="AM475" s="4">
        <f t="shared" si="115"/>
        <v>2</v>
      </c>
      <c r="AN475" s="4">
        <f t="shared" si="111"/>
        <v>31407.362532000003</v>
      </c>
      <c r="AO475" s="4">
        <f t="shared" si="112"/>
        <v>15704</v>
      </c>
      <c r="AP475" s="4">
        <f t="shared" si="102"/>
        <v>0</v>
      </c>
      <c r="AQ475" s="4">
        <v>15704</v>
      </c>
      <c r="AS475" s="74"/>
      <c r="AT475" s="74"/>
      <c r="AX475" s="5">
        <f t="shared" si="113"/>
        <v>0</v>
      </c>
      <c r="AZ475" s="5">
        <f t="shared" si="114"/>
        <v>0</v>
      </c>
      <c r="BB475" s="5"/>
    </row>
    <row r="476" spans="1:54" s="4" customFormat="1">
      <c r="A476" s="326" t="str">
        <f t="shared" si="103"/>
        <v>466</v>
      </c>
      <c r="B476" s="2">
        <v>466700700</v>
      </c>
      <c r="C476" s="9" t="s">
        <v>1302</v>
      </c>
      <c r="D476" s="14">
        <f>'fnd enro'!D476</f>
        <v>0</v>
      </c>
      <c r="E476" s="14">
        <f>'fnd enro'!E476</f>
        <v>0</v>
      </c>
      <c r="F476" s="14">
        <f>'fnd enro'!F476</f>
        <v>0</v>
      </c>
      <c r="G476" s="14">
        <f>'fnd enro'!G476</f>
        <v>0</v>
      </c>
      <c r="H476" s="14">
        <f>'fnd enro'!H476</f>
        <v>0</v>
      </c>
      <c r="I476" s="14">
        <f>'fnd enro'!I476</f>
        <v>30</v>
      </c>
      <c r="J476" s="14">
        <f>'fnd enro'!J476</f>
        <v>0</v>
      </c>
      <c r="K476" s="15">
        <f>'fnd enro'!K476</f>
        <v>1.179</v>
      </c>
      <c r="L476" s="14">
        <f>'fnd enro'!L476</f>
        <v>0</v>
      </c>
      <c r="M476" s="14">
        <f>'fnd enro'!M476</f>
        <v>0</v>
      </c>
      <c r="N476" s="14">
        <f>'fnd enro'!N476</f>
        <v>0</v>
      </c>
      <c r="O476" s="14">
        <f>'fnd enro'!O476</f>
        <v>0</v>
      </c>
      <c r="P476" s="14">
        <f>'fnd enro'!P476</f>
        <v>17</v>
      </c>
      <c r="Q476" s="14">
        <f>'fnd enro'!R476</f>
        <v>30</v>
      </c>
      <c r="R476" s="15">
        <f t="shared" si="104"/>
        <v>1</v>
      </c>
      <c r="S476" s="14">
        <f>VALUE('fnd enro'!Q476)</f>
        <v>8</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18550.40739</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31132.46</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222901.68101999999</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28379.547780000001</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8449.1355199999998</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26815.355799999998</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16230.82</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32245.45</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36613.860569999997</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62345.079899999997</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105"/>
        <v>483663.79798000009</v>
      </c>
      <c r="AH476" s="326">
        <f t="shared" si="106"/>
        <v>466700700</v>
      </c>
      <c r="AI476" s="4" t="str">
        <f t="shared" si="107"/>
        <v>466</v>
      </c>
      <c r="AJ476" s="2" t="str">
        <f t="shared" si="108"/>
        <v>700</v>
      </c>
      <c r="AK476" s="2" t="str">
        <f t="shared" si="109"/>
        <v>700</v>
      </c>
      <c r="AL476" s="4">
        <f t="shared" si="110"/>
        <v>1</v>
      </c>
      <c r="AM476" s="4">
        <f t="shared" si="115"/>
        <v>30</v>
      </c>
      <c r="AN476" s="4">
        <f t="shared" si="111"/>
        <v>483663.79798000009</v>
      </c>
      <c r="AO476" s="4">
        <f t="shared" si="112"/>
        <v>16122</v>
      </c>
      <c r="AP476" s="4">
        <f t="shared" si="102"/>
        <v>0</v>
      </c>
      <c r="AQ476" s="4">
        <v>16122</v>
      </c>
      <c r="AS476" s="74"/>
      <c r="AT476" s="74"/>
      <c r="AX476" s="5">
        <f t="shared" si="113"/>
        <v>0</v>
      </c>
      <c r="AZ476" s="5">
        <f t="shared" si="114"/>
        <v>0</v>
      </c>
      <c r="BB476" s="5"/>
    </row>
    <row r="477" spans="1:54" s="4" customFormat="1">
      <c r="A477" s="326" t="str">
        <f t="shared" si="103"/>
        <v>466</v>
      </c>
      <c r="B477" s="2">
        <v>466774089</v>
      </c>
      <c r="C477" s="9" t="s">
        <v>1302</v>
      </c>
      <c r="D477" s="14">
        <f>'fnd enro'!D477</f>
        <v>0</v>
      </c>
      <c r="E477" s="14">
        <f>'fnd enro'!E477</f>
        <v>0</v>
      </c>
      <c r="F477" s="14">
        <f>'fnd enro'!F477</f>
        <v>3</v>
      </c>
      <c r="G477" s="14">
        <f>'fnd enro'!G477</f>
        <v>23</v>
      </c>
      <c r="H477" s="14">
        <f>'fnd enro'!H477</f>
        <v>8</v>
      </c>
      <c r="I477" s="14">
        <f>'fnd enro'!I477</f>
        <v>0</v>
      </c>
      <c r="J477" s="14">
        <f>'fnd enro'!J477</f>
        <v>0</v>
      </c>
      <c r="K477" s="15">
        <f>'fnd enro'!K477</f>
        <v>1.3362000000000001</v>
      </c>
      <c r="L477" s="14">
        <f>'fnd enro'!L477</f>
        <v>0</v>
      </c>
      <c r="M477" s="14">
        <f>'fnd enro'!M477</f>
        <v>1</v>
      </c>
      <c r="N477" s="14">
        <f>'fnd enro'!N477</f>
        <v>0</v>
      </c>
      <c r="O477" s="14">
        <f>'fnd enro'!O477</f>
        <v>0</v>
      </c>
      <c r="P477" s="14">
        <f>'fnd enro'!P477</f>
        <v>15</v>
      </c>
      <c r="Q477" s="14">
        <f>'fnd enro'!R477</f>
        <v>34</v>
      </c>
      <c r="R477" s="15">
        <f t="shared" si="104"/>
        <v>1</v>
      </c>
      <c r="S477" s="14">
        <f>VALUE('fnd enro'!Q477)</f>
        <v>10</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20952.813042000002</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34616.1</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204849.28315600002</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43205.787484000008</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9066.396256</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19496.753240000002</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15908.929999999998</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20283.23</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40728.078646000002</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73281.531220000019</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105"/>
        <v>482388.90304399998</v>
      </c>
      <c r="AH477" s="326">
        <f t="shared" si="106"/>
        <v>466774089</v>
      </c>
      <c r="AI477" s="4" t="str">
        <f t="shared" si="107"/>
        <v>466</v>
      </c>
      <c r="AJ477" s="2" t="str">
        <f t="shared" si="108"/>
        <v>774</v>
      </c>
      <c r="AK477" s="2" t="str">
        <f t="shared" si="109"/>
        <v>089</v>
      </c>
      <c r="AL477" s="4">
        <f t="shared" si="110"/>
        <v>1</v>
      </c>
      <c r="AM477" s="4">
        <f t="shared" si="115"/>
        <v>34</v>
      </c>
      <c r="AN477" s="4">
        <f t="shared" si="111"/>
        <v>482388.90304399998</v>
      </c>
      <c r="AO477" s="4">
        <f t="shared" si="112"/>
        <v>14188</v>
      </c>
      <c r="AP477" s="4">
        <f t="shared" si="102"/>
        <v>0</v>
      </c>
      <c r="AQ477" s="4">
        <v>14188</v>
      </c>
      <c r="AS477" s="74"/>
      <c r="AT477" s="74"/>
      <c r="AX477" s="5">
        <f t="shared" si="113"/>
        <v>0</v>
      </c>
      <c r="AZ477" s="5">
        <f t="shared" si="114"/>
        <v>0</v>
      </c>
      <c r="BB477" s="5"/>
    </row>
    <row r="478" spans="1:54" s="4" customFormat="1">
      <c r="A478" s="326" t="str">
        <f t="shared" si="103"/>
        <v>466</v>
      </c>
      <c r="B478" s="2">
        <v>466774096</v>
      </c>
      <c r="C478" s="9" t="s">
        <v>1302</v>
      </c>
      <c r="D478" s="14">
        <f>'fnd enro'!D478</f>
        <v>0</v>
      </c>
      <c r="E478" s="14">
        <f>'fnd enro'!E478</f>
        <v>0</v>
      </c>
      <c r="F478" s="14">
        <f>'fnd enro'!F478</f>
        <v>1</v>
      </c>
      <c r="G478" s="14">
        <f>'fnd enro'!G478</f>
        <v>5</v>
      </c>
      <c r="H478" s="14">
        <f>'fnd enro'!H478</f>
        <v>0</v>
      </c>
      <c r="I478" s="14">
        <f>'fnd enro'!I478</f>
        <v>0</v>
      </c>
      <c r="J478" s="14">
        <f>'fnd enro'!J478</f>
        <v>0</v>
      </c>
      <c r="K478" s="15">
        <f>'fnd enro'!K478</f>
        <v>0.23580000000000001</v>
      </c>
      <c r="L478" s="14">
        <f>'fnd enro'!L478</f>
        <v>0</v>
      </c>
      <c r="M478" s="14">
        <f>'fnd enro'!M478</f>
        <v>0</v>
      </c>
      <c r="N478" s="14">
        <f>'fnd enro'!N478</f>
        <v>0</v>
      </c>
      <c r="O478" s="14">
        <f>'fnd enro'!O478</f>
        <v>0</v>
      </c>
      <c r="P478" s="14">
        <f>'fnd enro'!P478</f>
        <v>5</v>
      </c>
      <c r="Q478" s="14">
        <f>'fnd enro'!R478</f>
        <v>6</v>
      </c>
      <c r="R478" s="15">
        <f t="shared" si="104"/>
        <v>1</v>
      </c>
      <c r="S478" s="14">
        <f>VALUE('fnd enro'!Q478)</f>
        <v>8</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3845.6334780000002</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6868.7000000000007</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44293.058204000001</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7967.1295560000017</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1948.8911039999998</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3473.8111599999997</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3064.6000000000004</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5036.41</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7005.9721139999992</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14046.911980000001</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105"/>
        <v>97551.117596000026</v>
      </c>
      <c r="AH478" s="326">
        <f t="shared" si="106"/>
        <v>466774096</v>
      </c>
      <c r="AI478" s="4" t="str">
        <f t="shared" si="107"/>
        <v>466</v>
      </c>
      <c r="AJ478" s="2" t="str">
        <f t="shared" si="108"/>
        <v>774</v>
      </c>
      <c r="AK478" s="2" t="str">
        <f t="shared" si="109"/>
        <v>096</v>
      </c>
      <c r="AL478" s="4">
        <f t="shared" si="110"/>
        <v>1</v>
      </c>
      <c r="AM478" s="4">
        <f t="shared" si="115"/>
        <v>6</v>
      </c>
      <c r="AN478" s="4">
        <f t="shared" si="111"/>
        <v>97551.117596000026</v>
      </c>
      <c r="AO478" s="4">
        <f t="shared" si="112"/>
        <v>16259</v>
      </c>
      <c r="AP478" s="4">
        <f t="shared" si="102"/>
        <v>0</v>
      </c>
      <c r="AQ478" s="4">
        <v>16259</v>
      </c>
      <c r="AS478" s="74"/>
      <c r="AT478" s="74"/>
      <c r="AX478" s="5">
        <f t="shared" si="113"/>
        <v>0</v>
      </c>
      <c r="AZ478" s="5">
        <f t="shared" si="114"/>
        <v>0</v>
      </c>
      <c r="BB478" s="5"/>
    </row>
    <row r="479" spans="1:54" s="4" customFormat="1">
      <c r="A479" s="326" t="str">
        <f t="shared" si="103"/>
        <v>466</v>
      </c>
      <c r="B479" s="2">
        <v>466774221</v>
      </c>
      <c r="C479" s="9" t="s">
        <v>1302</v>
      </c>
      <c r="D479" s="14">
        <f>'fnd enro'!D479</f>
        <v>0</v>
      </c>
      <c r="E479" s="14">
        <f>'fnd enro'!E479</f>
        <v>0</v>
      </c>
      <c r="F479" s="14">
        <f>'fnd enro'!F479</f>
        <v>1</v>
      </c>
      <c r="G479" s="14">
        <f>'fnd enro'!G479</f>
        <v>11</v>
      </c>
      <c r="H479" s="14">
        <f>'fnd enro'!H479</f>
        <v>11</v>
      </c>
      <c r="I479" s="14">
        <f>'fnd enro'!I479</f>
        <v>0</v>
      </c>
      <c r="J479" s="14">
        <f>'fnd enro'!J479</f>
        <v>0</v>
      </c>
      <c r="K479" s="15">
        <f>'fnd enro'!K479</f>
        <v>0.90390000000000004</v>
      </c>
      <c r="L479" s="14">
        <f>'fnd enro'!L479</f>
        <v>0</v>
      </c>
      <c r="M479" s="14">
        <f>'fnd enro'!M479</f>
        <v>1</v>
      </c>
      <c r="N479" s="14">
        <f>'fnd enro'!N479</f>
        <v>0</v>
      </c>
      <c r="O479" s="14">
        <f>'fnd enro'!O479</f>
        <v>0</v>
      </c>
      <c r="P479" s="14">
        <f>'fnd enro'!P479</f>
        <v>14</v>
      </c>
      <c r="Q479" s="14">
        <f>'fnd enro'!R479</f>
        <v>23</v>
      </c>
      <c r="R479" s="15">
        <f t="shared" si="104"/>
        <v>1</v>
      </c>
      <c r="S479" s="14">
        <f>VALUE('fnd enro'!Q479)</f>
        <v>8</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14414.964998999998</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24450.62</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146002.14978199999</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27798.503298000003</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6679.954232</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13304.50778</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11339.439999999999</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16350.880000000001</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28144.166437</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51907.002590000004</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105"/>
        <v>340392.18911799998</v>
      </c>
      <c r="AH479" s="326">
        <f t="shared" si="106"/>
        <v>466774221</v>
      </c>
      <c r="AI479" s="4" t="str">
        <f t="shared" si="107"/>
        <v>466</v>
      </c>
      <c r="AJ479" s="2" t="str">
        <f t="shared" si="108"/>
        <v>774</v>
      </c>
      <c r="AK479" s="2" t="str">
        <f t="shared" si="109"/>
        <v>221</v>
      </c>
      <c r="AL479" s="4">
        <f t="shared" si="110"/>
        <v>1</v>
      </c>
      <c r="AM479" s="4">
        <f t="shared" si="115"/>
        <v>23</v>
      </c>
      <c r="AN479" s="4">
        <f t="shared" si="111"/>
        <v>340392.18911799998</v>
      </c>
      <c r="AO479" s="4">
        <f t="shared" si="112"/>
        <v>14800</v>
      </c>
      <c r="AP479" s="4">
        <f t="shared" si="102"/>
        <v>0</v>
      </c>
      <c r="AQ479" s="4">
        <v>14800</v>
      </c>
      <c r="AS479" s="74"/>
      <c r="AT479" s="74"/>
      <c r="AX479" s="5">
        <f t="shared" si="113"/>
        <v>0</v>
      </c>
      <c r="AZ479" s="5">
        <f t="shared" si="114"/>
        <v>0</v>
      </c>
      <c r="BB479" s="5"/>
    </row>
    <row r="480" spans="1:54" s="4" customFormat="1">
      <c r="A480" s="326" t="str">
        <f t="shared" si="103"/>
        <v>466</v>
      </c>
      <c r="B480" s="2">
        <v>466774296</v>
      </c>
      <c r="C480" s="9" t="s">
        <v>1302</v>
      </c>
      <c r="D480" s="14">
        <f>'fnd enro'!D480</f>
        <v>0</v>
      </c>
      <c r="E480" s="14">
        <f>'fnd enro'!E480</f>
        <v>0</v>
      </c>
      <c r="F480" s="14">
        <f>'fnd enro'!F480</f>
        <v>4</v>
      </c>
      <c r="G480" s="14">
        <f>'fnd enro'!G480</f>
        <v>15</v>
      </c>
      <c r="H480" s="14">
        <f>'fnd enro'!H480</f>
        <v>25</v>
      </c>
      <c r="I480" s="14">
        <f>'fnd enro'!I480</f>
        <v>0</v>
      </c>
      <c r="J480" s="14">
        <f>'fnd enro'!J480</f>
        <v>0</v>
      </c>
      <c r="K480" s="15">
        <f>'fnd enro'!K480</f>
        <v>1.7292000000000001</v>
      </c>
      <c r="L480" s="14">
        <f>'fnd enro'!L480</f>
        <v>0</v>
      </c>
      <c r="M480" s="14">
        <f>'fnd enro'!M480</f>
        <v>1</v>
      </c>
      <c r="N480" s="14">
        <f>'fnd enro'!N480</f>
        <v>1</v>
      </c>
      <c r="O480" s="14">
        <f>'fnd enro'!O480</f>
        <v>0</v>
      </c>
      <c r="P480" s="14">
        <f>'fnd enro'!P480</f>
        <v>17</v>
      </c>
      <c r="Q480" s="14">
        <f>'fnd enro'!R480</f>
        <v>44</v>
      </c>
      <c r="R480" s="15">
        <f t="shared" si="104"/>
        <v>1</v>
      </c>
      <c r="S480" s="14">
        <f>VALUE('fnd enro'!Q480)</f>
        <v>10</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26967.802172</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43842.19</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248831.75349599999</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52152.906744</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11433.268096</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25257.821839999993</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20652.54</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25491.530000000002</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54234.798836000002</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94836.004520000002</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105"/>
        <v>603700.61570399988</v>
      </c>
      <c r="AH480" s="326">
        <f t="shared" si="106"/>
        <v>466774296</v>
      </c>
      <c r="AI480" s="4" t="str">
        <f t="shared" si="107"/>
        <v>466</v>
      </c>
      <c r="AJ480" s="2" t="str">
        <f t="shared" si="108"/>
        <v>774</v>
      </c>
      <c r="AK480" s="2" t="str">
        <f t="shared" si="109"/>
        <v>296</v>
      </c>
      <c r="AL480" s="4">
        <f t="shared" si="110"/>
        <v>1</v>
      </c>
      <c r="AM480" s="4">
        <f t="shared" si="115"/>
        <v>44</v>
      </c>
      <c r="AN480" s="4">
        <f t="shared" si="111"/>
        <v>603700.61570399988</v>
      </c>
      <c r="AO480" s="4">
        <f t="shared" si="112"/>
        <v>13720</v>
      </c>
      <c r="AP480" s="4">
        <f t="shared" si="102"/>
        <v>0</v>
      </c>
      <c r="AQ480" s="4">
        <v>13720</v>
      </c>
      <c r="AS480" s="74"/>
      <c r="AT480" s="74"/>
      <c r="AX480" s="5">
        <f t="shared" si="113"/>
        <v>0</v>
      </c>
      <c r="AZ480" s="5">
        <f t="shared" si="114"/>
        <v>0</v>
      </c>
      <c r="BB480" s="5"/>
    </row>
    <row r="481" spans="1:54" s="4" customFormat="1">
      <c r="A481" s="326" t="str">
        <f t="shared" si="103"/>
        <v>466</v>
      </c>
      <c r="B481" s="2">
        <v>466774774</v>
      </c>
      <c r="C481" s="9" t="s">
        <v>1302</v>
      </c>
      <c r="D481" s="14">
        <f>'fnd enro'!D481</f>
        <v>0</v>
      </c>
      <c r="E481" s="14">
        <f>'fnd enro'!E481</f>
        <v>0</v>
      </c>
      <c r="F481" s="14">
        <f>'fnd enro'!F481</f>
        <v>3</v>
      </c>
      <c r="G481" s="14">
        <f>'fnd enro'!G481</f>
        <v>23</v>
      </c>
      <c r="H481" s="14">
        <f>'fnd enro'!H481</f>
        <v>10</v>
      </c>
      <c r="I481" s="14">
        <f>'fnd enro'!I481</f>
        <v>0</v>
      </c>
      <c r="J481" s="14">
        <f>'fnd enro'!J481</f>
        <v>0</v>
      </c>
      <c r="K481" s="15">
        <f>'fnd enro'!K481</f>
        <v>1.4148000000000001</v>
      </c>
      <c r="L481" s="14">
        <f>'fnd enro'!L481</f>
        <v>0</v>
      </c>
      <c r="M481" s="14">
        <f>'fnd enro'!M481</f>
        <v>1</v>
      </c>
      <c r="N481" s="14">
        <f>'fnd enro'!N481</f>
        <v>0</v>
      </c>
      <c r="O481" s="14">
        <f>'fnd enro'!O481</f>
        <v>0</v>
      </c>
      <c r="P481" s="14">
        <f>'fnd enro'!P481</f>
        <v>19</v>
      </c>
      <c r="Q481" s="14">
        <f>'fnd enro'!R481</f>
        <v>36</v>
      </c>
      <c r="R481" s="15">
        <f t="shared" si="104"/>
        <v>1</v>
      </c>
      <c r="S481" s="14">
        <f>VALUE('fnd enro'!Q481)</f>
        <v>6</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22025.350868000001</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35913.93</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209040.339224</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45327.577336000002</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9271.0166239999999</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20582.776959999999</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16598.07</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20147.260000000002</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43236.982684000002</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76526.341880000007</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105"/>
        <v>498669.64557599998</v>
      </c>
      <c r="AH481" s="326">
        <f t="shared" si="106"/>
        <v>466774774</v>
      </c>
      <c r="AI481" s="4" t="str">
        <f t="shared" si="107"/>
        <v>466</v>
      </c>
      <c r="AJ481" s="2" t="str">
        <f t="shared" si="108"/>
        <v>774</v>
      </c>
      <c r="AK481" s="2" t="str">
        <f t="shared" si="109"/>
        <v>774</v>
      </c>
      <c r="AL481" s="4">
        <f t="shared" si="110"/>
        <v>1</v>
      </c>
      <c r="AM481" s="4">
        <f t="shared" si="115"/>
        <v>36</v>
      </c>
      <c r="AN481" s="4">
        <f t="shared" si="111"/>
        <v>498669.64557599998</v>
      </c>
      <c r="AO481" s="4">
        <f t="shared" si="112"/>
        <v>13852</v>
      </c>
      <c r="AP481" s="4">
        <f t="shared" si="102"/>
        <v>0</v>
      </c>
      <c r="AQ481" s="4">
        <v>13852</v>
      </c>
      <c r="AS481" s="74"/>
      <c r="AT481" s="74"/>
      <c r="AX481" s="5">
        <f t="shared" si="113"/>
        <v>0</v>
      </c>
      <c r="AZ481" s="5">
        <f t="shared" si="114"/>
        <v>0</v>
      </c>
      <c r="BB481" s="5"/>
    </row>
    <row r="482" spans="1:54" s="4" customFormat="1">
      <c r="A482" s="326" t="str">
        <f t="shared" si="103"/>
        <v>469</v>
      </c>
      <c r="B482" s="2">
        <v>469035018</v>
      </c>
      <c r="C482" s="9" t="s">
        <v>1303</v>
      </c>
      <c r="D482" s="14">
        <f>'fnd enro'!D482</f>
        <v>0</v>
      </c>
      <c r="E482" s="14">
        <f>'fnd enro'!E482</f>
        <v>0</v>
      </c>
      <c r="F482" s="14">
        <f>'fnd enro'!F482</f>
        <v>0</v>
      </c>
      <c r="G482" s="14">
        <f>'fnd enro'!G482</f>
        <v>1</v>
      </c>
      <c r="H482" s="14">
        <f>'fnd enro'!H482</f>
        <v>0</v>
      </c>
      <c r="I482" s="14">
        <f>'fnd enro'!I482</f>
        <v>0</v>
      </c>
      <c r="J482" s="14">
        <f>'fnd enro'!J482</f>
        <v>0</v>
      </c>
      <c r="K482" s="15">
        <f>'fnd enro'!K482</f>
        <v>3.9300000000000002E-2</v>
      </c>
      <c r="L482" s="14">
        <f>'fnd enro'!L482</f>
        <v>0</v>
      </c>
      <c r="M482" s="14">
        <f>'fnd enro'!M482</f>
        <v>1</v>
      </c>
      <c r="N482" s="14">
        <f>'fnd enro'!N482</f>
        <v>0</v>
      </c>
      <c r="O482" s="14">
        <f>'fnd enro'!O482</f>
        <v>0</v>
      </c>
      <c r="P482" s="14">
        <f>'fnd enro'!P482</f>
        <v>0</v>
      </c>
      <c r="Q482" s="14">
        <f>'fnd enro'!R482</f>
        <v>1</v>
      </c>
      <c r="R482" s="15">
        <f t="shared" si="104"/>
        <v>1.087</v>
      </c>
      <c r="S482" s="14">
        <f>VALUE('fnd enro'!Q482)</f>
        <v>9</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740.71322843099995</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1092.1088999999999</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5954.2631979580001</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1654.691104562</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241.25985000799997</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693.51686000000007</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502.04181999999997</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205.55169999999998</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1631.4913646530001</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2105.7653299999997</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105"/>
        <v>14821.403355612001</v>
      </c>
      <c r="AH482" s="326">
        <f t="shared" si="106"/>
        <v>469035018</v>
      </c>
      <c r="AI482" s="4" t="str">
        <f t="shared" si="107"/>
        <v>469</v>
      </c>
      <c r="AJ482" s="2" t="str">
        <f t="shared" si="108"/>
        <v>035</v>
      </c>
      <c r="AK482" s="2" t="str">
        <f t="shared" si="109"/>
        <v>018</v>
      </c>
      <c r="AL482" s="4">
        <f t="shared" si="110"/>
        <v>1</v>
      </c>
      <c r="AM482" s="4">
        <f t="shared" si="115"/>
        <v>1</v>
      </c>
      <c r="AN482" s="4">
        <f t="shared" si="111"/>
        <v>14821.403355612001</v>
      </c>
      <c r="AO482" s="4">
        <f t="shared" si="112"/>
        <v>14821</v>
      </c>
      <c r="AP482" s="4">
        <f t="shared" si="102"/>
        <v>0</v>
      </c>
      <c r="AQ482" s="4">
        <v>14821</v>
      </c>
      <c r="AS482" s="74"/>
      <c r="AT482" s="74"/>
      <c r="AX482" s="5">
        <f t="shared" si="113"/>
        <v>0</v>
      </c>
      <c r="AZ482" s="5">
        <f t="shared" si="114"/>
        <v>0</v>
      </c>
      <c r="BB482" s="5"/>
    </row>
    <row r="483" spans="1:54" s="4" customFormat="1">
      <c r="A483" s="326" t="str">
        <f t="shared" si="103"/>
        <v>469</v>
      </c>
      <c r="B483" s="2">
        <v>469035035</v>
      </c>
      <c r="C483" s="9" t="s">
        <v>1303</v>
      </c>
      <c r="D483" s="14">
        <f>'fnd enro'!D483</f>
        <v>53</v>
      </c>
      <c r="E483" s="14">
        <f>'fnd enro'!E483</f>
        <v>0</v>
      </c>
      <c r="F483" s="14">
        <f>'fnd enro'!F483</f>
        <v>79</v>
      </c>
      <c r="G483" s="14">
        <f>'fnd enro'!G483</f>
        <v>467</v>
      </c>
      <c r="H483" s="14">
        <f>'fnd enro'!H483</f>
        <v>267</v>
      </c>
      <c r="I483" s="14">
        <f>'fnd enro'!I483</f>
        <v>276</v>
      </c>
      <c r="J483" s="14">
        <f>'fnd enro'!J483</f>
        <v>0</v>
      </c>
      <c r="K483" s="15">
        <f>'fnd enro'!K483</f>
        <v>42.797699999999999</v>
      </c>
      <c r="L483" s="14">
        <f>'fnd enro'!L483</f>
        <v>0</v>
      </c>
      <c r="M483" s="14">
        <f>'fnd enro'!M483</f>
        <v>149</v>
      </c>
      <c r="N483" s="14">
        <f>'fnd enro'!N483</f>
        <v>39</v>
      </c>
      <c r="O483" s="14">
        <f>'fnd enro'!O483</f>
        <v>24</v>
      </c>
      <c r="P483" s="14">
        <f>'fnd enro'!P483</f>
        <v>892</v>
      </c>
      <c r="Q483" s="14">
        <f>'fnd enro'!R483</f>
        <v>1116</v>
      </c>
      <c r="R483" s="15">
        <f t="shared" si="104"/>
        <v>1.087</v>
      </c>
      <c r="S483" s="14">
        <f>VALUE('fnd enro'!Q483)</f>
        <v>11</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816955.12935135886</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1514615.0060899998</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10245922.814026261</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1453287.0578680178</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450391.09141871205</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770058.35054000013</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701301.85530000005</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1357952.7289799999</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1531893.1414171169</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2807039.8643700001</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105"/>
        <v>21649417.039361466</v>
      </c>
      <c r="AH483" s="326">
        <f t="shared" si="106"/>
        <v>469035035</v>
      </c>
      <c r="AI483" s="4" t="str">
        <f t="shared" si="107"/>
        <v>469</v>
      </c>
      <c r="AJ483" s="2" t="str">
        <f t="shared" si="108"/>
        <v>035</v>
      </c>
      <c r="AK483" s="2" t="str">
        <f t="shared" si="109"/>
        <v>035</v>
      </c>
      <c r="AL483" s="4">
        <f t="shared" si="110"/>
        <v>1</v>
      </c>
      <c r="AM483" s="4">
        <f t="shared" si="115"/>
        <v>1116</v>
      </c>
      <c r="AN483" s="4">
        <f t="shared" si="111"/>
        <v>21649417.039361466</v>
      </c>
      <c r="AO483" s="4">
        <f t="shared" si="112"/>
        <v>19399</v>
      </c>
      <c r="AP483" s="4">
        <f t="shared" si="102"/>
        <v>0</v>
      </c>
      <c r="AQ483" s="4">
        <v>19399</v>
      </c>
      <c r="AS483" s="74"/>
      <c r="AT483" s="74"/>
      <c r="AX483" s="5">
        <f t="shared" si="113"/>
        <v>0</v>
      </c>
      <c r="AZ483" s="5">
        <f t="shared" si="114"/>
        <v>0</v>
      </c>
      <c r="BB483" s="5"/>
    </row>
    <row r="484" spans="1:54" s="4" customFormat="1">
      <c r="A484" s="326" t="str">
        <f t="shared" si="103"/>
        <v>469</v>
      </c>
      <c r="B484" s="2">
        <v>469035044</v>
      </c>
      <c r="C484" s="9" t="s">
        <v>1303</v>
      </c>
      <c r="D484" s="14">
        <f>'fnd enro'!D484</f>
        <v>0</v>
      </c>
      <c r="E484" s="14">
        <f>'fnd enro'!E484</f>
        <v>0</v>
      </c>
      <c r="F484" s="14">
        <f>'fnd enro'!F484</f>
        <v>0</v>
      </c>
      <c r="G484" s="14">
        <f>'fnd enro'!G484</f>
        <v>3</v>
      </c>
      <c r="H484" s="14">
        <f>'fnd enro'!H484</f>
        <v>5</v>
      </c>
      <c r="I484" s="14">
        <f>'fnd enro'!I484</f>
        <v>0</v>
      </c>
      <c r="J484" s="14">
        <f>'fnd enro'!J484</f>
        <v>0</v>
      </c>
      <c r="K484" s="15">
        <f>'fnd enro'!K484</f>
        <v>0.31440000000000001</v>
      </c>
      <c r="L484" s="14">
        <f>'fnd enro'!L484</f>
        <v>0</v>
      </c>
      <c r="M484" s="14">
        <f>'fnd enro'!M484</f>
        <v>1</v>
      </c>
      <c r="N484" s="14">
        <f>'fnd enro'!N484</f>
        <v>0</v>
      </c>
      <c r="O484" s="14">
        <f>'fnd enro'!O484</f>
        <v>0</v>
      </c>
      <c r="P484" s="14">
        <f>'fnd enro'!P484</f>
        <v>5</v>
      </c>
      <c r="Q484" s="14">
        <f>'fnd enro'!R484</f>
        <v>8</v>
      </c>
      <c r="R484" s="15">
        <f t="shared" si="104"/>
        <v>1.087</v>
      </c>
      <c r="S484" s="14">
        <f>VALUE('fnd enro'!Q484)</f>
        <v>11</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5655.4450174479998</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9982.138399999998</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61453.060493663994</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10307.411636495999</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2864.8118400639996</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4758.2048800000002</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4621.5544199999995</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7584.6946800000005</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10987.935317224001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19314.302639999998</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105"/>
        <v>137529.55932489599</v>
      </c>
      <c r="AH484" s="326">
        <f t="shared" si="106"/>
        <v>469035044</v>
      </c>
      <c r="AI484" s="4" t="str">
        <f t="shared" si="107"/>
        <v>469</v>
      </c>
      <c r="AJ484" s="2" t="str">
        <f t="shared" si="108"/>
        <v>035</v>
      </c>
      <c r="AK484" s="2" t="str">
        <f t="shared" si="109"/>
        <v>044</v>
      </c>
      <c r="AL484" s="4">
        <f t="shared" si="110"/>
        <v>1</v>
      </c>
      <c r="AM484" s="4">
        <f t="shared" si="115"/>
        <v>8</v>
      </c>
      <c r="AN484" s="4">
        <f t="shared" si="111"/>
        <v>137529.55932489599</v>
      </c>
      <c r="AO484" s="4">
        <f t="shared" si="112"/>
        <v>17191</v>
      </c>
      <c r="AP484" s="4">
        <f t="shared" si="102"/>
        <v>0</v>
      </c>
      <c r="AQ484" s="4">
        <v>17191</v>
      </c>
      <c r="AS484" s="74"/>
      <c r="AT484" s="74"/>
      <c r="AX484" s="5">
        <f t="shared" si="113"/>
        <v>0</v>
      </c>
      <c r="AZ484" s="5">
        <f t="shared" si="114"/>
        <v>0</v>
      </c>
      <c r="BB484" s="5"/>
    </row>
    <row r="485" spans="1:54" s="4" customFormat="1">
      <c r="A485" s="326" t="str">
        <f t="shared" si="103"/>
        <v>469</v>
      </c>
      <c r="B485" s="2">
        <v>469035049</v>
      </c>
      <c r="C485" s="9" t="s">
        <v>1303</v>
      </c>
      <c r="D485" s="14">
        <f>'fnd enro'!D485</f>
        <v>0</v>
      </c>
      <c r="E485" s="14">
        <f>'fnd enro'!E485</f>
        <v>0</v>
      </c>
      <c r="F485" s="14">
        <f>'fnd enro'!F485</f>
        <v>0</v>
      </c>
      <c r="G485" s="14">
        <f>'fnd enro'!G485</f>
        <v>0</v>
      </c>
      <c r="H485" s="14">
        <f>'fnd enro'!H485</f>
        <v>0</v>
      </c>
      <c r="I485" s="14">
        <f>'fnd enro'!I485</f>
        <v>2</v>
      </c>
      <c r="J485" s="14">
        <f>'fnd enro'!J485</f>
        <v>0</v>
      </c>
      <c r="K485" s="15">
        <f>'fnd enro'!K485</f>
        <v>7.8600000000000003E-2</v>
      </c>
      <c r="L485" s="14">
        <f>'fnd enro'!L485</f>
        <v>0</v>
      </c>
      <c r="M485" s="14">
        <f>'fnd enro'!M485</f>
        <v>0</v>
      </c>
      <c r="N485" s="14">
        <f>'fnd enro'!N485</f>
        <v>0</v>
      </c>
      <c r="O485" s="14">
        <f>'fnd enro'!O485</f>
        <v>0</v>
      </c>
      <c r="P485" s="14">
        <f>'fnd enro'!P485</f>
        <v>2</v>
      </c>
      <c r="Q485" s="14">
        <f>'fnd enro'!R485</f>
        <v>2</v>
      </c>
      <c r="R485" s="15">
        <f t="shared" si="104"/>
        <v>1.087</v>
      </c>
      <c r="S485" s="14">
        <f>VALUE('fnd enro'!Q485)</f>
        <v>7</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1411.0758168619998</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2572.5376799999999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19242.384955916001</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2056.5712291240002</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762.16132001599999</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1808.8137200000001</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1301.2911799999997</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2986.7933799999996</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2653.2844293060002</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4642.3106600000001</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105"/>
        <v>39437.224371224002</v>
      </c>
      <c r="AH485" s="326">
        <f t="shared" si="106"/>
        <v>469035049</v>
      </c>
      <c r="AI485" s="4" t="str">
        <f t="shared" si="107"/>
        <v>469</v>
      </c>
      <c r="AJ485" s="2" t="str">
        <f t="shared" si="108"/>
        <v>035</v>
      </c>
      <c r="AK485" s="2" t="str">
        <f t="shared" si="109"/>
        <v>049</v>
      </c>
      <c r="AL485" s="4">
        <f t="shared" si="110"/>
        <v>1</v>
      </c>
      <c r="AM485" s="4">
        <f t="shared" si="115"/>
        <v>2</v>
      </c>
      <c r="AN485" s="4">
        <f t="shared" si="111"/>
        <v>39437.224371224002</v>
      </c>
      <c r="AO485" s="4">
        <f t="shared" si="112"/>
        <v>19719</v>
      </c>
      <c r="AP485" s="4">
        <f t="shared" si="102"/>
        <v>0</v>
      </c>
      <c r="AQ485" s="4">
        <v>19719</v>
      </c>
      <c r="AS485" s="74"/>
      <c r="AT485" s="74"/>
      <c r="AX485" s="5">
        <f t="shared" si="113"/>
        <v>0</v>
      </c>
      <c r="AZ485" s="5">
        <f t="shared" si="114"/>
        <v>0</v>
      </c>
      <c r="BB485" s="5"/>
    </row>
    <row r="486" spans="1:54" s="4" customFormat="1">
      <c r="A486" s="326" t="str">
        <f t="shared" si="103"/>
        <v>469</v>
      </c>
      <c r="B486" s="2">
        <v>469035050</v>
      </c>
      <c r="C486" s="9" t="s">
        <v>1303</v>
      </c>
      <c r="D486" s="14">
        <f>'fnd enro'!D486</f>
        <v>0</v>
      </c>
      <c r="E486" s="14">
        <f>'fnd enro'!E486</f>
        <v>0</v>
      </c>
      <c r="F486" s="14">
        <f>'fnd enro'!F486</f>
        <v>0</v>
      </c>
      <c r="G486" s="14">
        <f>'fnd enro'!G486</f>
        <v>2</v>
      </c>
      <c r="H486" s="14">
        <f>'fnd enro'!H486</f>
        <v>0</v>
      </c>
      <c r="I486" s="14">
        <f>'fnd enro'!I486</f>
        <v>0</v>
      </c>
      <c r="J486" s="14">
        <f>'fnd enro'!J486</f>
        <v>0</v>
      </c>
      <c r="K486" s="15">
        <f>'fnd enro'!K486</f>
        <v>7.8600000000000003E-2</v>
      </c>
      <c r="L486" s="14">
        <f>'fnd enro'!L486</f>
        <v>0</v>
      </c>
      <c r="M486" s="14">
        <f>'fnd enro'!M486</f>
        <v>0</v>
      </c>
      <c r="N486" s="14">
        <f>'fnd enro'!N486</f>
        <v>0</v>
      </c>
      <c r="O486" s="14">
        <f>'fnd enro'!O486</f>
        <v>0</v>
      </c>
      <c r="P486" s="14">
        <f>'fnd enro'!P486</f>
        <v>2</v>
      </c>
      <c r="Q486" s="14">
        <f>'fnd enro'!R486</f>
        <v>2</v>
      </c>
      <c r="R486" s="15">
        <f t="shared" si="104"/>
        <v>1.087</v>
      </c>
      <c r="S486" s="14">
        <f>VALUE('fnd enro'!Q486)</f>
        <v>5</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1383.1399168619998</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2440.2062999999994</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15574.846955915998</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2886.7566091240001</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683.17990001599992</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1154.67372</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1091.21756</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1744.6132599999999</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2538.497229306</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4607.7706600000001</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105"/>
        <v>34104.902111223993</v>
      </c>
      <c r="AH486" s="326">
        <f t="shared" si="106"/>
        <v>469035050</v>
      </c>
      <c r="AI486" s="4" t="str">
        <f t="shared" si="107"/>
        <v>469</v>
      </c>
      <c r="AJ486" s="2" t="str">
        <f t="shared" si="108"/>
        <v>035</v>
      </c>
      <c r="AK486" s="2" t="str">
        <f t="shared" si="109"/>
        <v>050</v>
      </c>
      <c r="AL486" s="4">
        <f t="shared" si="110"/>
        <v>1</v>
      </c>
      <c r="AM486" s="4">
        <f t="shared" si="115"/>
        <v>2</v>
      </c>
      <c r="AN486" s="4">
        <f t="shared" si="111"/>
        <v>34104.902111223993</v>
      </c>
      <c r="AO486" s="4">
        <f t="shared" si="112"/>
        <v>17052</v>
      </c>
      <c r="AP486" s="4">
        <f t="shared" si="102"/>
        <v>0</v>
      </c>
      <c r="AQ486" s="4">
        <v>17052</v>
      </c>
      <c r="AS486" s="74"/>
      <c r="AT486" s="74"/>
      <c r="AX486" s="5">
        <f t="shared" si="113"/>
        <v>0</v>
      </c>
      <c r="AZ486" s="5">
        <f t="shared" si="114"/>
        <v>0</v>
      </c>
      <c r="BB486" s="5"/>
    </row>
    <row r="487" spans="1:54" s="4" customFormat="1">
      <c r="A487" s="326" t="str">
        <f t="shared" si="103"/>
        <v>469</v>
      </c>
      <c r="B487" s="2">
        <v>469035073</v>
      </c>
      <c r="C487" s="9" t="s">
        <v>1303</v>
      </c>
      <c r="D487" s="14">
        <f>'fnd enro'!D487</f>
        <v>1</v>
      </c>
      <c r="E487" s="14">
        <f>'fnd enro'!E487</f>
        <v>0</v>
      </c>
      <c r="F487" s="14">
        <f>'fnd enro'!F487</f>
        <v>0</v>
      </c>
      <c r="G487" s="14">
        <f>'fnd enro'!G487</f>
        <v>0</v>
      </c>
      <c r="H487" s="14">
        <f>'fnd enro'!H487</f>
        <v>0</v>
      </c>
      <c r="I487" s="14">
        <f>'fnd enro'!I487</f>
        <v>2</v>
      </c>
      <c r="J487" s="14">
        <f>'fnd enro'!J487</f>
        <v>0</v>
      </c>
      <c r="K487" s="15">
        <f>'fnd enro'!K487</f>
        <v>7.8600000000000003E-2</v>
      </c>
      <c r="L487" s="14">
        <f>'fnd enro'!L487</f>
        <v>0</v>
      </c>
      <c r="M487" s="14">
        <f>'fnd enro'!M487</f>
        <v>1</v>
      </c>
      <c r="N487" s="14">
        <f>'fnd enro'!N487</f>
        <v>0</v>
      </c>
      <c r="O487" s="14">
        <f>'fnd enro'!O487</f>
        <v>0</v>
      </c>
      <c r="P487" s="14">
        <f>'fnd enro'!P487</f>
        <v>1</v>
      </c>
      <c r="Q487" s="14">
        <f>'fnd enro'!R487</f>
        <v>3</v>
      </c>
      <c r="R487" s="15">
        <f t="shared" si="104"/>
        <v>1.087</v>
      </c>
      <c r="S487" s="14">
        <f>VALUE('fnd enro'!Q487)</f>
        <v>6</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1683.5867168619995</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2787.9484699999998</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18481.734965915999</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2785.785179124</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695.767360016</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2187.3937200000005</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1425.12222</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2179.2393400000001</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3576.277869306</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5106.1606600000005</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105"/>
        <v>40909.016501224003</v>
      </c>
      <c r="AH487" s="326">
        <f t="shared" si="106"/>
        <v>469035073</v>
      </c>
      <c r="AI487" s="4" t="str">
        <f t="shared" si="107"/>
        <v>469</v>
      </c>
      <c r="AJ487" s="2" t="str">
        <f t="shared" si="108"/>
        <v>035</v>
      </c>
      <c r="AK487" s="2" t="str">
        <f t="shared" si="109"/>
        <v>073</v>
      </c>
      <c r="AL487" s="4">
        <f t="shared" si="110"/>
        <v>1</v>
      </c>
      <c r="AM487" s="4">
        <f t="shared" si="115"/>
        <v>3</v>
      </c>
      <c r="AN487" s="4">
        <f t="shared" si="111"/>
        <v>40909.016501224003</v>
      </c>
      <c r="AO487" s="4">
        <f t="shared" si="112"/>
        <v>13636</v>
      </c>
      <c r="AP487" s="4">
        <f t="shared" si="102"/>
        <v>0</v>
      </c>
      <c r="AQ487" s="4">
        <v>13636</v>
      </c>
      <c r="AS487" s="74"/>
      <c r="AT487" s="74"/>
      <c r="AX487" s="5">
        <f t="shared" si="113"/>
        <v>0</v>
      </c>
      <c r="AZ487" s="5">
        <f t="shared" si="114"/>
        <v>0</v>
      </c>
      <c r="BB487" s="5"/>
    </row>
    <row r="488" spans="1:54" s="4" customFormat="1">
      <c r="A488" s="326" t="str">
        <f t="shared" si="103"/>
        <v>469</v>
      </c>
      <c r="B488" s="2">
        <v>469035083</v>
      </c>
      <c r="C488" s="9" t="s">
        <v>1303</v>
      </c>
      <c r="D488" s="14">
        <f>'fnd enro'!D488</f>
        <v>0</v>
      </c>
      <c r="E488" s="14">
        <f>'fnd enro'!E488</f>
        <v>0</v>
      </c>
      <c r="F488" s="14">
        <f>'fnd enro'!F488</f>
        <v>0</v>
      </c>
      <c r="G488" s="14">
        <f>'fnd enro'!G488</f>
        <v>1</v>
      </c>
      <c r="H488" s="14">
        <f>'fnd enro'!H488</f>
        <v>0</v>
      </c>
      <c r="I488" s="14">
        <f>'fnd enro'!I488</f>
        <v>0</v>
      </c>
      <c r="J488" s="14">
        <f>'fnd enro'!J488</f>
        <v>0</v>
      </c>
      <c r="K488" s="15">
        <f>'fnd enro'!K488</f>
        <v>3.9300000000000002E-2</v>
      </c>
      <c r="L488" s="14">
        <f>'fnd enro'!L488</f>
        <v>0</v>
      </c>
      <c r="M488" s="14">
        <f>'fnd enro'!M488</f>
        <v>0</v>
      </c>
      <c r="N488" s="14">
        <f>'fnd enro'!N488</f>
        <v>0</v>
      </c>
      <c r="O488" s="14">
        <f>'fnd enro'!O488</f>
        <v>0</v>
      </c>
      <c r="P488" s="14">
        <f>'fnd enro'!P488</f>
        <v>1</v>
      </c>
      <c r="Q488" s="14">
        <f>'fnd enro'!R488</f>
        <v>1</v>
      </c>
      <c r="R488" s="15">
        <f t="shared" si="104"/>
        <v>1.087</v>
      </c>
      <c r="S488" s="14">
        <f>VALUE('fnd enro'!Q488)</f>
        <v>6</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699.02677843099991</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1255.4523899999999</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8132.4590179579991</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1443.378304562</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358.31888000799995</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579.70686000000001</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559.57673</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944.90735999999993</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1269.248614653</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2358.1553299999996</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105"/>
        <v>17600.230265612001</v>
      </c>
      <c r="AH488" s="326">
        <f t="shared" si="106"/>
        <v>469035083</v>
      </c>
      <c r="AI488" s="4" t="str">
        <f t="shared" si="107"/>
        <v>469</v>
      </c>
      <c r="AJ488" s="2" t="str">
        <f t="shared" si="108"/>
        <v>035</v>
      </c>
      <c r="AK488" s="2" t="str">
        <f t="shared" si="109"/>
        <v>083</v>
      </c>
      <c r="AL488" s="4">
        <f t="shared" si="110"/>
        <v>1</v>
      </c>
      <c r="AM488" s="4">
        <f t="shared" si="115"/>
        <v>1</v>
      </c>
      <c r="AN488" s="4">
        <f t="shared" si="111"/>
        <v>17600.230265612001</v>
      </c>
      <c r="AO488" s="4">
        <f t="shared" si="112"/>
        <v>17600</v>
      </c>
      <c r="AP488" s="4">
        <f t="shared" si="102"/>
        <v>0</v>
      </c>
      <c r="AQ488" s="4">
        <v>17600</v>
      </c>
      <c r="AS488" s="74"/>
      <c r="AT488" s="74"/>
      <c r="AX488" s="5">
        <f t="shared" si="113"/>
        <v>0</v>
      </c>
      <c r="AZ488" s="5">
        <f t="shared" si="114"/>
        <v>0</v>
      </c>
      <c r="BB488" s="5"/>
    </row>
    <row r="489" spans="1:54" s="4" customFormat="1">
      <c r="A489" s="326" t="str">
        <f t="shared" si="103"/>
        <v>469</v>
      </c>
      <c r="B489" s="2">
        <v>469035093</v>
      </c>
      <c r="C489" s="9" t="s">
        <v>1303</v>
      </c>
      <c r="D489" s="14">
        <f>'fnd enro'!D489</f>
        <v>0</v>
      </c>
      <c r="E489" s="14">
        <f>'fnd enro'!E489</f>
        <v>0</v>
      </c>
      <c r="F489" s="14">
        <f>'fnd enro'!F489</f>
        <v>0</v>
      </c>
      <c r="G489" s="14">
        <f>'fnd enro'!G489</f>
        <v>0</v>
      </c>
      <c r="H489" s="14">
        <f>'fnd enro'!H489</f>
        <v>0</v>
      </c>
      <c r="I489" s="14">
        <f>'fnd enro'!I489</f>
        <v>2</v>
      </c>
      <c r="J489" s="14">
        <f>'fnd enro'!J489</f>
        <v>0</v>
      </c>
      <c r="K489" s="15">
        <f>'fnd enro'!K489</f>
        <v>7.8600000000000003E-2</v>
      </c>
      <c r="L489" s="14">
        <f>'fnd enro'!L489</f>
        <v>0</v>
      </c>
      <c r="M489" s="14">
        <f>'fnd enro'!M489</f>
        <v>0</v>
      </c>
      <c r="N489" s="14">
        <f>'fnd enro'!N489</f>
        <v>0</v>
      </c>
      <c r="O489" s="14">
        <f>'fnd enro'!O489</f>
        <v>0</v>
      </c>
      <c r="P489" s="14">
        <f>'fnd enro'!P489</f>
        <v>2</v>
      </c>
      <c r="Q489" s="14">
        <f>'fnd enro'!R489</f>
        <v>2</v>
      </c>
      <c r="R489" s="15">
        <f t="shared" si="104"/>
        <v>1.087</v>
      </c>
      <c r="S489" s="14">
        <f>VALUE('fnd enro'!Q489)</f>
        <v>11</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1469.9259968619997</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2851.3749199999997</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21964.319915915999</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2056.5712291240002</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894.21008001600001</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1827.43372</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1411.51298</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3559.5336800000005</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2653.2844293060002</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5070.47066</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105"/>
        <v>43758.637611223996</v>
      </c>
      <c r="AH489" s="326">
        <f t="shared" si="106"/>
        <v>469035093</v>
      </c>
      <c r="AI489" s="4" t="str">
        <f t="shared" si="107"/>
        <v>469</v>
      </c>
      <c r="AJ489" s="2" t="str">
        <f t="shared" si="108"/>
        <v>035</v>
      </c>
      <c r="AK489" s="2" t="str">
        <f t="shared" si="109"/>
        <v>093</v>
      </c>
      <c r="AL489" s="4">
        <f t="shared" si="110"/>
        <v>1</v>
      </c>
      <c r="AM489" s="4">
        <f t="shared" si="115"/>
        <v>2</v>
      </c>
      <c r="AN489" s="4">
        <f t="shared" si="111"/>
        <v>43758.637611223996</v>
      </c>
      <c r="AO489" s="4">
        <f t="shared" si="112"/>
        <v>21879</v>
      </c>
      <c r="AP489" s="4">
        <f t="shared" si="102"/>
        <v>0</v>
      </c>
      <c r="AQ489" s="4">
        <v>21879</v>
      </c>
      <c r="AS489" s="74"/>
      <c r="AT489" s="74"/>
      <c r="AX489" s="5">
        <f t="shared" si="113"/>
        <v>0</v>
      </c>
      <c r="AZ489" s="5">
        <f t="shared" si="114"/>
        <v>0</v>
      </c>
      <c r="BB489" s="5"/>
    </row>
    <row r="490" spans="1:54" s="4" customFormat="1">
      <c r="A490" s="326" t="str">
        <f t="shared" si="103"/>
        <v>469</v>
      </c>
      <c r="B490" s="2">
        <v>469035133</v>
      </c>
      <c r="C490" s="9" t="s">
        <v>1303</v>
      </c>
      <c r="D490" s="14">
        <f>'fnd enro'!D490</f>
        <v>0</v>
      </c>
      <c r="E490" s="14">
        <f>'fnd enro'!E490</f>
        <v>0</v>
      </c>
      <c r="F490" s="14">
        <f>'fnd enro'!F490</f>
        <v>0</v>
      </c>
      <c r="G490" s="14">
        <f>'fnd enro'!G490</f>
        <v>0</v>
      </c>
      <c r="H490" s="14">
        <f>'fnd enro'!H490</f>
        <v>1</v>
      </c>
      <c r="I490" s="14">
        <f>'fnd enro'!I490</f>
        <v>0</v>
      </c>
      <c r="J490" s="14">
        <f>'fnd enro'!J490</f>
        <v>0</v>
      </c>
      <c r="K490" s="15">
        <f>'fnd enro'!K490</f>
        <v>3.9300000000000002E-2</v>
      </c>
      <c r="L490" s="14">
        <f>'fnd enro'!L490</f>
        <v>0</v>
      </c>
      <c r="M490" s="14">
        <f>'fnd enro'!M490</f>
        <v>0</v>
      </c>
      <c r="N490" s="14">
        <f>'fnd enro'!N490</f>
        <v>0</v>
      </c>
      <c r="O490" s="14">
        <f>'fnd enro'!O490</f>
        <v>0</v>
      </c>
      <c r="P490" s="14">
        <f>'fnd enro'!P490</f>
        <v>0</v>
      </c>
      <c r="Q490" s="14">
        <f>'fnd enro'!R490</f>
        <v>1</v>
      </c>
      <c r="R490" s="15">
        <f t="shared" si="104"/>
        <v>1.087</v>
      </c>
      <c r="S490" s="14">
        <f>VALUE('fnd enro'!Q490)</f>
        <v>9</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619.95839843099986</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880.79609999999991</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3990.4998679579999</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1153.1927845619998</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194.30145000799999</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554.67686000000003</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443.91992999999997</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286.44623999999999</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1363.5893446530001</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1891.8553299999999</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105"/>
        <v>11379.236305611999</v>
      </c>
      <c r="AH490" s="326">
        <f t="shared" si="106"/>
        <v>469035133</v>
      </c>
      <c r="AI490" s="4" t="str">
        <f t="shared" si="107"/>
        <v>469</v>
      </c>
      <c r="AJ490" s="2" t="str">
        <f t="shared" si="108"/>
        <v>035</v>
      </c>
      <c r="AK490" s="2" t="str">
        <f t="shared" si="109"/>
        <v>133</v>
      </c>
      <c r="AL490" s="4">
        <f t="shared" si="110"/>
        <v>1</v>
      </c>
      <c r="AM490" s="4">
        <f t="shared" si="115"/>
        <v>1</v>
      </c>
      <c r="AN490" s="4">
        <f t="shared" si="111"/>
        <v>11379.236305611999</v>
      </c>
      <c r="AO490" s="4">
        <f t="shared" si="112"/>
        <v>11379</v>
      </c>
      <c r="AP490" s="4">
        <f t="shared" si="102"/>
        <v>0</v>
      </c>
      <c r="AQ490" s="4">
        <v>11379</v>
      </c>
      <c r="AS490" s="74"/>
      <c r="AT490" s="74"/>
      <c r="AX490" s="5">
        <f t="shared" si="113"/>
        <v>0</v>
      </c>
      <c r="AZ490" s="5">
        <f t="shared" si="114"/>
        <v>0</v>
      </c>
      <c r="BB490" s="5"/>
    </row>
    <row r="491" spans="1:54" s="4" customFormat="1">
      <c r="A491" s="326" t="str">
        <f t="shared" si="103"/>
        <v>469</v>
      </c>
      <c r="B491" s="2">
        <v>469035163</v>
      </c>
      <c r="C491" s="9" t="s">
        <v>1303</v>
      </c>
      <c r="D491" s="14">
        <f>'fnd enro'!D491</f>
        <v>0</v>
      </c>
      <c r="E491" s="14">
        <f>'fnd enro'!E491</f>
        <v>0</v>
      </c>
      <c r="F491" s="14">
        <f>'fnd enro'!F491</f>
        <v>1</v>
      </c>
      <c r="G491" s="14">
        <f>'fnd enro'!G491</f>
        <v>2</v>
      </c>
      <c r="H491" s="14">
        <f>'fnd enro'!H491</f>
        <v>0</v>
      </c>
      <c r="I491" s="14">
        <f>'fnd enro'!I491</f>
        <v>2</v>
      </c>
      <c r="J491" s="14">
        <f>'fnd enro'!J491</f>
        <v>0</v>
      </c>
      <c r="K491" s="15">
        <f>'fnd enro'!K491</f>
        <v>0.19650000000000001</v>
      </c>
      <c r="L491" s="14">
        <f>'fnd enro'!L491</f>
        <v>0</v>
      </c>
      <c r="M491" s="14">
        <f>'fnd enro'!M491</f>
        <v>0</v>
      </c>
      <c r="N491" s="14">
        <f>'fnd enro'!N491</f>
        <v>0</v>
      </c>
      <c r="O491" s="14">
        <f>'fnd enro'!O491</f>
        <v>0</v>
      </c>
      <c r="P491" s="14">
        <f>'fnd enro'!P491</f>
        <v>5</v>
      </c>
      <c r="Q491" s="14">
        <f>'fnd enro'!R491</f>
        <v>5</v>
      </c>
      <c r="R491" s="15">
        <f t="shared" si="104"/>
        <v>1.087</v>
      </c>
      <c r="S491" s="14">
        <f>VALUE('fnd enro'!Q491)</f>
        <v>11</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3674.8149921549998</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7128.4372999999996</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51347.363779789994</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6386.7061428099996</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2211.0133500400002</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3600.6342999999993</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3292.1316800000004</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7384.8823399999992</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6461.0302732649998</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12929.146649999999</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105"/>
        <v>104416.16080806</v>
      </c>
      <c r="AH491" s="326">
        <f t="shared" si="106"/>
        <v>469035163</v>
      </c>
      <c r="AI491" s="4" t="str">
        <f t="shared" si="107"/>
        <v>469</v>
      </c>
      <c r="AJ491" s="2" t="str">
        <f t="shared" si="108"/>
        <v>035</v>
      </c>
      <c r="AK491" s="2" t="str">
        <f t="shared" si="109"/>
        <v>163</v>
      </c>
      <c r="AL491" s="4">
        <f t="shared" si="110"/>
        <v>1</v>
      </c>
      <c r="AM491" s="4">
        <f t="shared" si="115"/>
        <v>5</v>
      </c>
      <c r="AN491" s="4">
        <f t="shared" si="111"/>
        <v>104416.16080806</v>
      </c>
      <c r="AO491" s="4">
        <f t="shared" si="112"/>
        <v>20883</v>
      </c>
      <c r="AP491" s="4">
        <f t="shared" si="102"/>
        <v>0</v>
      </c>
      <c r="AQ491" s="4">
        <v>20883</v>
      </c>
      <c r="AS491" s="74"/>
      <c r="AT491" s="74"/>
      <c r="AX491" s="5">
        <f t="shared" si="113"/>
        <v>0</v>
      </c>
      <c r="AZ491" s="5">
        <f t="shared" si="114"/>
        <v>0</v>
      </c>
      <c r="BB491" s="5"/>
    </row>
    <row r="492" spans="1:54" s="4" customFormat="1">
      <c r="A492" s="326" t="str">
        <f t="shared" si="103"/>
        <v>469</v>
      </c>
      <c r="B492" s="2">
        <v>469035176</v>
      </c>
      <c r="C492" s="9" t="s">
        <v>1303</v>
      </c>
      <c r="D492" s="14">
        <f>'fnd enro'!D492</f>
        <v>0</v>
      </c>
      <c r="E492" s="14">
        <f>'fnd enro'!E492</f>
        <v>0</v>
      </c>
      <c r="F492" s="14">
        <f>'fnd enro'!F492</f>
        <v>0</v>
      </c>
      <c r="G492" s="14">
        <f>'fnd enro'!G492</f>
        <v>1</v>
      </c>
      <c r="H492" s="14">
        <f>'fnd enro'!H492</f>
        <v>0</v>
      </c>
      <c r="I492" s="14">
        <f>'fnd enro'!I492</f>
        <v>0</v>
      </c>
      <c r="J492" s="14">
        <f>'fnd enro'!J492</f>
        <v>0</v>
      </c>
      <c r="K492" s="15">
        <f>'fnd enro'!K492</f>
        <v>3.9300000000000002E-2</v>
      </c>
      <c r="L492" s="14">
        <f>'fnd enro'!L492</f>
        <v>0</v>
      </c>
      <c r="M492" s="14">
        <f>'fnd enro'!M492</f>
        <v>0</v>
      </c>
      <c r="N492" s="14">
        <f>'fnd enro'!N492</f>
        <v>0</v>
      </c>
      <c r="O492" s="14">
        <f>'fnd enro'!O492</f>
        <v>0</v>
      </c>
      <c r="P492" s="14">
        <f>'fnd enro'!P492</f>
        <v>1</v>
      </c>
      <c r="Q492" s="14">
        <f>'fnd enro'!R492</f>
        <v>1</v>
      </c>
      <c r="R492" s="15">
        <f t="shared" si="104"/>
        <v>1.087</v>
      </c>
      <c r="S492" s="14">
        <f>VALUE('fnd enro'!Q492)</f>
        <v>8</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712.04903843099999</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1317.0961599999998</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8734.2765679580007</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1443.378304562</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387.51570000799995</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583.82686000000001</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583.94727</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1071.53199</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1269.248614653</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2452.8153299999999</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105"/>
        <v>18555.685835612003</v>
      </c>
      <c r="AH492" s="326">
        <f t="shared" si="106"/>
        <v>469035176</v>
      </c>
      <c r="AI492" s="4" t="str">
        <f t="shared" si="107"/>
        <v>469</v>
      </c>
      <c r="AJ492" s="2" t="str">
        <f t="shared" si="108"/>
        <v>035</v>
      </c>
      <c r="AK492" s="2" t="str">
        <f t="shared" si="109"/>
        <v>176</v>
      </c>
      <c r="AL492" s="4">
        <f t="shared" si="110"/>
        <v>1</v>
      </c>
      <c r="AM492" s="4">
        <f t="shared" si="115"/>
        <v>1</v>
      </c>
      <c r="AN492" s="4">
        <f t="shared" si="111"/>
        <v>18555.685835612003</v>
      </c>
      <c r="AO492" s="4">
        <f t="shared" si="112"/>
        <v>18556</v>
      </c>
      <c r="AP492" s="4">
        <f t="shared" si="102"/>
        <v>0</v>
      </c>
      <c r="AQ492" s="4">
        <v>18556</v>
      </c>
      <c r="AS492" s="74"/>
      <c r="AT492" s="74"/>
      <c r="AX492" s="5">
        <f t="shared" si="113"/>
        <v>0</v>
      </c>
      <c r="AZ492" s="5">
        <f t="shared" si="114"/>
        <v>0</v>
      </c>
      <c r="BB492" s="5"/>
    </row>
    <row r="493" spans="1:54" s="4" customFormat="1">
      <c r="A493" s="326" t="str">
        <f t="shared" si="103"/>
        <v>469</v>
      </c>
      <c r="B493" s="2">
        <v>469035189</v>
      </c>
      <c r="C493" s="9" t="s">
        <v>1303</v>
      </c>
      <c r="D493" s="14">
        <f>'fnd enro'!D493</f>
        <v>0</v>
      </c>
      <c r="E493" s="14">
        <f>'fnd enro'!E493</f>
        <v>0</v>
      </c>
      <c r="F493" s="14">
        <f>'fnd enro'!F493</f>
        <v>0</v>
      </c>
      <c r="G493" s="14">
        <f>'fnd enro'!G493</f>
        <v>2</v>
      </c>
      <c r="H493" s="14">
        <f>'fnd enro'!H493</f>
        <v>0</v>
      </c>
      <c r="I493" s="14">
        <f>'fnd enro'!I493</f>
        <v>0</v>
      </c>
      <c r="J493" s="14">
        <f>'fnd enro'!J493</f>
        <v>0</v>
      </c>
      <c r="K493" s="15">
        <f>'fnd enro'!K493</f>
        <v>7.8600000000000003E-2</v>
      </c>
      <c r="L493" s="14">
        <f>'fnd enro'!L493</f>
        <v>0</v>
      </c>
      <c r="M493" s="14">
        <f>'fnd enro'!M493</f>
        <v>1</v>
      </c>
      <c r="N493" s="14">
        <f>'fnd enro'!N493</f>
        <v>0</v>
      </c>
      <c r="O493" s="14">
        <f>'fnd enro'!O493</f>
        <v>0</v>
      </c>
      <c r="P493" s="14">
        <f>'fnd enro'!P493</f>
        <v>2</v>
      </c>
      <c r="Q493" s="14">
        <f>'fnd enro'!R493</f>
        <v>2</v>
      </c>
      <c r="R493" s="15">
        <f t="shared" si="104"/>
        <v>1.087</v>
      </c>
      <c r="S493" s="14">
        <f>VALUE('fnd enro'!Q493)</f>
        <v>3</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1493.0464868619997</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2600.1692199999998</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16552.538235915999</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3098.0694091239998</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719.22482001600008</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1290.0937200000001</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1161.47037</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1669.3058999999998</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2900.7399793060004</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4851.8006599999999</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105"/>
        <v>36336.458801223998</v>
      </c>
      <c r="AH493" s="326">
        <f t="shared" si="106"/>
        <v>469035189</v>
      </c>
      <c r="AI493" s="4" t="str">
        <f t="shared" si="107"/>
        <v>469</v>
      </c>
      <c r="AJ493" s="2" t="str">
        <f t="shared" si="108"/>
        <v>035</v>
      </c>
      <c r="AK493" s="2" t="str">
        <f t="shared" si="109"/>
        <v>189</v>
      </c>
      <c r="AL493" s="4">
        <f t="shared" si="110"/>
        <v>1</v>
      </c>
      <c r="AM493" s="4">
        <f t="shared" si="115"/>
        <v>2</v>
      </c>
      <c r="AN493" s="4">
        <f t="shared" si="111"/>
        <v>36336.458801223998</v>
      </c>
      <c r="AO493" s="4">
        <f t="shared" si="112"/>
        <v>18168</v>
      </c>
      <c r="AP493" s="4">
        <f t="shared" si="102"/>
        <v>0</v>
      </c>
      <c r="AQ493" s="4">
        <v>18168</v>
      </c>
      <c r="AS493" s="74"/>
      <c r="AT493" s="74"/>
      <c r="AX493" s="5">
        <f t="shared" si="113"/>
        <v>0</v>
      </c>
      <c r="AZ493" s="5">
        <f t="shared" si="114"/>
        <v>0</v>
      </c>
      <c r="BB493" s="5"/>
    </row>
    <row r="494" spans="1:54" s="4" customFormat="1">
      <c r="A494" s="326" t="str">
        <f t="shared" si="103"/>
        <v>469</v>
      </c>
      <c r="B494" s="2">
        <v>469035220</v>
      </c>
      <c r="C494" s="9" t="s">
        <v>1303</v>
      </c>
      <c r="D494" s="14">
        <f>'fnd enro'!D494</f>
        <v>0</v>
      </c>
      <c r="E494" s="14">
        <f>'fnd enro'!E494</f>
        <v>0</v>
      </c>
      <c r="F494" s="14">
        <f>'fnd enro'!F494</f>
        <v>0</v>
      </c>
      <c r="G494" s="14">
        <f>'fnd enro'!G494</f>
        <v>1</v>
      </c>
      <c r="H494" s="14">
        <f>'fnd enro'!H494</f>
        <v>0</v>
      </c>
      <c r="I494" s="14">
        <f>'fnd enro'!I494</f>
        <v>0</v>
      </c>
      <c r="J494" s="14">
        <f>'fnd enro'!J494</f>
        <v>0</v>
      </c>
      <c r="K494" s="15">
        <f>'fnd enro'!K494</f>
        <v>3.9300000000000002E-2</v>
      </c>
      <c r="L494" s="14">
        <f>'fnd enro'!L494</f>
        <v>0</v>
      </c>
      <c r="M494" s="14">
        <f>'fnd enro'!M494</f>
        <v>1</v>
      </c>
      <c r="N494" s="14">
        <f>'fnd enro'!N494</f>
        <v>0</v>
      </c>
      <c r="O494" s="14">
        <f>'fnd enro'!O494</f>
        <v>0</v>
      </c>
      <c r="P494" s="14">
        <f>'fnd enro'!P494</f>
        <v>1</v>
      </c>
      <c r="Q494" s="14">
        <f>'fnd enro'!R494</f>
        <v>1</v>
      </c>
      <c r="R494" s="15">
        <f t="shared" si="104"/>
        <v>1.087</v>
      </c>
      <c r="S494" s="14">
        <f>VALUE('fnd enro'!Q494)</f>
        <v>8</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832.80386843099996</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1528.40896</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10213.422687958</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1654.691104562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447.88768000799996</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722.66686000000004</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674.50523999999996</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1101.72885</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1631.4913646530001</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2775.7253299999998</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105"/>
        <v>21583.331945612001</v>
      </c>
      <c r="AH494" s="326">
        <f t="shared" si="106"/>
        <v>469035220</v>
      </c>
      <c r="AI494" s="4" t="str">
        <f t="shared" si="107"/>
        <v>469</v>
      </c>
      <c r="AJ494" s="2" t="str">
        <f t="shared" si="108"/>
        <v>035</v>
      </c>
      <c r="AK494" s="2" t="str">
        <f t="shared" si="109"/>
        <v>220</v>
      </c>
      <c r="AL494" s="4">
        <f t="shared" si="110"/>
        <v>1</v>
      </c>
      <c r="AM494" s="4">
        <f t="shared" si="115"/>
        <v>1</v>
      </c>
      <c r="AN494" s="4">
        <f t="shared" si="111"/>
        <v>21583.331945612001</v>
      </c>
      <c r="AO494" s="4">
        <f t="shared" si="112"/>
        <v>21583</v>
      </c>
      <c r="AP494" s="4">
        <f t="shared" si="102"/>
        <v>0</v>
      </c>
      <c r="AQ494" s="4">
        <v>21583</v>
      </c>
      <c r="AS494" s="74"/>
      <c r="AT494" s="74"/>
      <c r="AX494" s="5">
        <f t="shared" si="113"/>
        <v>0</v>
      </c>
      <c r="AZ494" s="5">
        <f t="shared" si="114"/>
        <v>0</v>
      </c>
      <c r="BB494" s="5"/>
    </row>
    <row r="495" spans="1:54" s="4" customFormat="1">
      <c r="A495" s="326" t="str">
        <f t="shared" si="103"/>
        <v>469</v>
      </c>
      <c r="B495" s="2">
        <v>469035244</v>
      </c>
      <c r="C495" s="9" t="s">
        <v>1303</v>
      </c>
      <c r="D495" s="14">
        <f>'fnd enro'!D495</f>
        <v>0</v>
      </c>
      <c r="E495" s="14">
        <f>'fnd enro'!E495</f>
        <v>0</v>
      </c>
      <c r="F495" s="14">
        <f>'fnd enro'!F495</f>
        <v>0</v>
      </c>
      <c r="G495" s="14">
        <f>'fnd enro'!G495</f>
        <v>5</v>
      </c>
      <c r="H495" s="14">
        <f>'fnd enro'!H495</f>
        <v>2</v>
      </c>
      <c r="I495" s="14">
        <f>'fnd enro'!I495</f>
        <v>4</v>
      </c>
      <c r="J495" s="14">
        <f>'fnd enro'!J495</f>
        <v>0</v>
      </c>
      <c r="K495" s="15">
        <f>'fnd enro'!K495</f>
        <v>0.43230000000000002</v>
      </c>
      <c r="L495" s="14">
        <f>'fnd enro'!L495</f>
        <v>0</v>
      </c>
      <c r="M495" s="14">
        <f>'fnd enro'!M495</f>
        <v>1</v>
      </c>
      <c r="N495" s="14">
        <f>'fnd enro'!N495</f>
        <v>0</v>
      </c>
      <c r="O495" s="14">
        <f>'fnd enro'!O495</f>
        <v>0</v>
      </c>
      <c r="P495" s="14">
        <f>'fnd enro'!P495</f>
        <v>5</v>
      </c>
      <c r="Q495" s="14">
        <f>'fnd enro'!R495</f>
        <v>11</v>
      </c>
      <c r="R495" s="15">
        <f t="shared" si="104"/>
        <v>1.087</v>
      </c>
      <c r="S495" s="14">
        <f>VALUE('fnd enro'!Q495)</f>
        <v>10</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7465.7530127409982</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12389.843399999998</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78792.459587537989</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13847.732350181999</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3288.742440088</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7697.1854599999997</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5981.4566400000012</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9236.0324699999983</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14742.233371183</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23638.198629999999</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105"/>
        <v>177079.63736173196</v>
      </c>
      <c r="AH495" s="326">
        <f t="shared" si="106"/>
        <v>469035244</v>
      </c>
      <c r="AI495" s="4" t="str">
        <f t="shared" si="107"/>
        <v>469</v>
      </c>
      <c r="AJ495" s="2" t="str">
        <f t="shared" si="108"/>
        <v>035</v>
      </c>
      <c r="AK495" s="2" t="str">
        <f t="shared" si="109"/>
        <v>244</v>
      </c>
      <c r="AL495" s="4">
        <f t="shared" si="110"/>
        <v>1</v>
      </c>
      <c r="AM495" s="4">
        <f t="shared" si="115"/>
        <v>11</v>
      </c>
      <c r="AN495" s="4">
        <f t="shared" si="111"/>
        <v>177079.63736173196</v>
      </c>
      <c r="AO495" s="4">
        <f t="shared" si="112"/>
        <v>16098</v>
      </c>
      <c r="AP495" s="4">
        <f t="shared" si="102"/>
        <v>0</v>
      </c>
      <c r="AQ495" s="4">
        <v>16098</v>
      </c>
      <c r="AS495" s="74"/>
      <c r="AT495" s="74"/>
      <c r="AX495" s="5">
        <f t="shared" si="113"/>
        <v>0</v>
      </c>
      <c r="AZ495" s="5">
        <f t="shared" si="114"/>
        <v>0</v>
      </c>
      <c r="BB495" s="5"/>
    </row>
    <row r="496" spans="1:54" s="4" customFormat="1">
      <c r="A496" s="326" t="str">
        <f t="shared" si="103"/>
        <v>469</v>
      </c>
      <c r="B496" s="2">
        <v>469035285</v>
      </c>
      <c r="C496" s="9" t="s">
        <v>1303</v>
      </c>
      <c r="D496" s="14">
        <f>'fnd enro'!D496</f>
        <v>0</v>
      </c>
      <c r="E496" s="14">
        <f>'fnd enro'!E496</f>
        <v>0</v>
      </c>
      <c r="F496" s="14">
        <f>'fnd enro'!F496</f>
        <v>1</v>
      </c>
      <c r="G496" s="14">
        <f>'fnd enro'!G496</f>
        <v>2</v>
      </c>
      <c r="H496" s="14">
        <f>'fnd enro'!H496</f>
        <v>0</v>
      </c>
      <c r="I496" s="14">
        <f>'fnd enro'!I496</f>
        <v>0</v>
      </c>
      <c r="J496" s="14">
        <f>'fnd enro'!J496</f>
        <v>0</v>
      </c>
      <c r="K496" s="15">
        <f>'fnd enro'!K496</f>
        <v>0.1179</v>
      </c>
      <c r="L496" s="14">
        <f>'fnd enro'!L496</f>
        <v>0</v>
      </c>
      <c r="M496" s="14">
        <f>'fnd enro'!M496</f>
        <v>0</v>
      </c>
      <c r="N496" s="14">
        <f>'fnd enro'!N496</f>
        <v>0</v>
      </c>
      <c r="O496" s="14">
        <f>'fnd enro'!O496</f>
        <v>0</v>
      </c>
      <c r="P496" s="14">
        <f>'fnd enro'!P496</f>
        <v>3</v>
      </c>
      <c r="Q496" s="14">
        <f>'fnd enro'!R496</f>
        <v>3</v>
      </c>
      <c r="R496" s="15">
        <f t="shared" si="104"/>
        <v>1.087</v>
      </c>
      <c r="S496" s="14">
        <f>VALUE('fnd enro'!Q496)</f>
        <v>9</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2155.6478952929997</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4043.7704399999998</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27105.626683874001</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4330.1349136859999</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1206.320590024</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1757.6005799999998</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1788.3976200000002</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3346.14471</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3807.745843959</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7500.4459900000002</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105"/>
        <v>57041.835266836002</v>
      </c>
      <c r="AH496" s="326">
        <f t="shared" si="106"/>
        <v>469035285</v>
      </c>
      <c r="AI496" s="4" t="str">
        <f t="shared" si="107"/>
        <v>469</v>
      </c>
      <c r="AJ496" s="2" t="str">
        <f t="shared" si="108"/>
        <v>035</v>
      </c>
      <c r="AK496" s="2" t="str">
        <f t="shared" si="109"/>
        <v>285</v>
      </c>
      <c r="AL496" s="4">
        <f t="shared" si="110"/>
        <v>1</v>
      </c>
      <c r="AM496" s="4">
        <f t="shared" si="115"/>
        <v>3</v>
      </c>
      <c r="AN496" s="4">
        <f t="shared" si="111"/>
        <v>57041.835266836002</v>
      </c>
      <c r="AO496" s="4">
        <f t="shared" si="112"/>
        <v>19014</v>
      </c>
      <c r="AP496" s="4">
        <f t="shared" si="102"/>
        <v>0</v>
      </c>
      <c r="AQ496" s="4">
        <v>19014</v>
      </c>
      <c r="AS496" s="74"/>
      <c r="AT496" s="74"/>
      <c r="AX496" s="5">
        <f t="shared" si="113"/>
        <v>0</v>
      </c>
      <c r="AZ496" s="5">
        <f t="shared" si="114"/>
        <v>0</v>
      </c>
      <c r="BB496" s="5"/>
    </row>
    <row r="497" spans="1:54" s="4" customFormat="1">
      <c r="A497" s="326" t="str">
        <f t="shared" si="103"/>
        <v>470</v>
      </c>
      <c r="B497" s="2">
        <v>470165010</v>
      </c>
      <c r="C497" s="9" t="s">
        <v>1287</v>
      </c>
      <c r="D497" s="14">
        <f>'fnd enro'!D497</f>
        <v>0</v>
      </c>
      <c r="E497" s="14">
        <f>'fnd enro'!E497</f>
        <v>0</v>
      </c>
      <c r="F497" s="14">
        <f>'fnd enro'!F497</f>
        <v>0</v>
      </c>
      <c r="G497" s="14">
        <f>'fnd enro'!G497</f>
        <v>2</v>
      </c>
      <c r="H497" s="14">
        <f>'fnd enro'!H497</f>
        <v>0</v>
      </c>
      <c r="I497" s="14">
        <f>'fnd enro'!I497</f>
        <v>0</v>
      </c>
      <c r="J497" s="14">
        <f>'fnd enro'!J497</f>
        <v>0</v>
      </c>
      <c r="K497" s="15">
        <f>'fnd enro'!K497</f>
        <v>7.8600000000000003E-2</v>
      </c>
      <c r="L497" s="14">
        <f>'fnd enro'!L497</f>
        <v>0</v>
      </c>
      <c r="M497" s="14">
        <f>'fnd enro'!M497</f>
        <v>0</v>
      </c>
      <c r="N497" s="14">
        <f>'fnd enro'!N497</f>
        <v>0</v>
      </c>
      <c r="O497" s="14">
        <f>'fnd enro'!O497</f>
        <v>0</v>
      </c>
      <c r="P497" s="14">
        <f>'fnd enro'!P497</f>
        <v>0</v>
      </c>
      <c r="Q497" s="14">
        <f>'fnd enro'!R497</f>
        <v>2</v>
      </c>
      <c r="R497" s="15">
        <f t="shared" si="104"/>
        <v>1.038</v>
      </c>
      <c r="S497" s="14">
        <f>VALUE('fnd enro'!Q497)</f>
        <v>3</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1184.0235833879999</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1682.1828</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8546.773738584001</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2756.6268263759998</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345.46754198399998</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1109.3537200000001</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785.86980000000005</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334.90032000000002</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2424.0663514440002</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3565.7106599999997</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105"/>
        <v>22734.975341776004</v>
      </c>
      <c r="AH497" s="326">
        <f t="shared" si="106"/>
        <v>470165010</v>
      </c>
      <c r="AI497" s="4" t="str">
        <f t="shared" si="107"/>
        <v>470</v>
      </c>
      <c r="AJ497" s="2" t="str">
        <f t="shared" si="108"/>
        <v>165</v>
      </c>
      <c r="AK497" s="2" t="str">
        <f t="shared" si="109"/>
        <v>010</v>
      </c>
      <c r="AL497" s="4">
        <f t="shared" si="110"/>
        <v>1</v>
      </c>
      <c r="AM497" s="4">
        <f t="shared" si="115"/>
        <v>2</v>
      </c>
      <c r="AN497" s="4">
        <f t="shared" si="111"/>
        <v>22734.975341776004</v>
      </c>
      <c r="AO497" s="4">
        <f t="shared" si="112"/>
        <v>11367</v>
      </c>
      <c r="AP497" s="4">
        <f t="shared" si="102"/>
        <v>0</v>
      </c>
      <c r="AQ497" s="4">
        <v>11367</v>
      </c>
      <c r="AS497" s="74"/>
      <c r="AT497" s="74"/>
      <c r="AX497" s="5">
        <f t="shared" si="113"/>
        <v>0</v>
      </c>
      <c r="AZ497" s="5">
        <f t="shared" si="114"/>
        <v>0</v>
      </c>
      <c r="BB497" s="5"/>
    </row>
    <row r="498" spans="1:54" s="4" customFormat="1">
      <c r="A498" s="326" t="str">
        <f t="shared" si="103"/>
        <v>470</v>
      </c>
      <c r="B498" s="2">
        <v>470165031</v>
      </c>
      <c r="C498" s="9" t="s">
        <v>1287</v>
      </c>
      <c r="D498" s="14">
        <f>'fnd enro'!D498</f>
        <v>0</v>
      </c>
      <c r="E498" s="14">
        <f>'fnd enro'!E498</f>
        <v>0</v>
      </c>
      <c r="F498" s="14">
        <f>'fnd enro'!F498</f>
        <v>0</v>
      </c>
      <c r="G498" s="14">
        <f>'fnd enro'!G498</f>
        <v>1</v>
      </c>
      <c r="H498" s="14">
        <f>'fnd enro'!H498</f>
        <v>0</v>
      </c>
      <c r="I498" s="14">
        <f>'fnd enro'!I498</f>
        <v>1</v>
      </c>
      <c r="J498" s="14">
        <f>'fnd enro'!J498</f>
        <v>0</v>
      </c>
      <c r="K498" s="15">
        <f>'fnd enro'!K498</f>
        <v>7.8600000000000003E-2</v>
      </c>
      <c r="L498" s="14">
        <f>'fnd enro'!L498</f>
        <v>0</v>
      </c>
      <c r="M498" s="14">
        <f>'fnd enro'!M498</f>
        <v>0</v>
      </c>
      <c r="N498" s="14">
        <f>'fnd enro'!N498</f>
        <v>0</v>
      </c>
      <c r="O498" s="14">
        <f>'fnd enro'!O498</f>
        <v>0</v>
      </c>
      <c r="P498" s="14">
        <f>'fnd enro'!P498</f>
        <v>0</v>
      </c>
      <c r="Q498" s="14">
        <f>'fnd enro'!R498</f>
        <v>2</v>
      </c>
      <c r="R498" s="15">
        <f t="shared" si="104"/>
        <v>1.038</v>
      </c>
      <c r="S498" s="14">
        <f>VALUE('fnd enro'!Q498)</f>
        <v>5</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1184.0235833879999</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1682.1828</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9681.0586185840002</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2360.2457663760001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353.26292198400006</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1432.0037200000002</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861.19746000000009</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798.2012400000001</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2478.8727514440006</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3481.3806599999998</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105"/>
        <v>24312.429521775997</v>
      </c>
      <c r="AH498" s="326">
        <f t="shared" si="106"/>
        <v>470165031</v>
      </c>
      <c r="AI498" s="4" t="str">
        <f t="shared" si="107"/>
        <v>470</v>
      </c>
      <c r="AJ498" s="2" t="str">
        <f t="shared" si="108"/>
        <v>165</v>
      </c>
      <c r="AK498" s="2" t="str">
        <f t="shared" si="109"/>
        <v>031</v>
      </c>
      <c r="AL498" s="4">
        <f t="shared" si="110"/>
        <v>1</v>
      </c>
      <c r="AM498" s="4">
        <f t="shared" si="115"/>
        <v>2</v>
      </c>
      <c r="AN498" s="4">
        <f t="shared" si="111"/>
        <v>24312.429521775997</v>
      </c>
      <c r="AO498" s="4">
        <f t="shared" si="112"/>
        <v>12156</v>
      </c>
      <c r="AP498" s="4">
        <f t="shared" si="102"/>
        <v>0</v>
      </c>
      <c r="AQ498" s="4">
        <v>12156</v>
      </c>
      <c r="AS498" s="74"/>
      <c r="AT498" s="74"/>
      <c r="AX498" s="5">
        <f t="shared" si="113"/>
        <v>0</v>
      </c>
      <c r="AZ498" s="5">
        <f t="shared" si="114"/>
        <v>0</v>
      </c>
      <c r="BB498" s="5"/>
    </row>
    <row r="499" spans="1:54" s="4" customFormat="1">
      <c r="A499" s="326" t="str">
        <f t="shared" si="103"/>
        <v>470</v>
      </c>
      <c r="B499" s="2">
        <v>470165035</v>
      </c>
      <c r="C499" s="9" t="s">
        <v>1287</v>
      </c>
      <c r="D499" s="14">
        <f>'fnd enro'!D499</f>
        <v>0</v>
      </c>
      <c r="E499" s="14">
        <f>'fnd enro'!E499</f>
        <v>0</v>
      </c>
      <c r="F499" s="14">
        <f>'fnd enro'!F499</f>
        <v>0</v>
      </c>
      <c r="G499" s="14">
        <f>'fnd enro'!G499</f>
        <v>3</v>
      </c>
      <c r="H499" s="14">
        <f>'fnd enro'!H499</f>
        <v>0</v>
      </c>
      <c r="I499" s="14">
        <f>'fnd enro'!I499</f>
        <v>1</v>
      </c>
      <c r="J499" s="14">
        <f>'fnd enro'!J499</f>
        <v>0</v>
      </c>
      <c r="K499" s="15">
        <f>'fnd enro'!K499</f>
        <v>0.15720000000000001</v>
      </c>
      <c r="L499" s="14">
        <f>'fnd enro'!L499</f>
        <v>0</v>
      </c>
      <c r="M499" s="14">
        <f>'fnd enro'!M499</f>
        <v>0</v>
      </c>
      <c r="N499" s="14">
        <f>'fnd enro'!N499</f>
        <v>0</v>
      </c>
      <c r="O499" s="14">
        <f>'fnd enro'!O499</f>
        <v>0</v>
      </c>
      <c r="P499" s="14">
        <f>'fnd enro'!P499</f>
        <v>2</v>
      </c>
      <c r="Q499" s="14">
        <f>'fnd enro'!R499</f>
        <v>4</v>
      </c>
      <c r="R499" s="15">
        <f t="shared" si="104"/>
        <v>1.038</v>
      </c>
      <c r="S499" s="14">
        <f>VALUE('fnd enro'!Q499)</f>
        <v>11</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2587.6879667759999</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4405.0228800000004</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28386.696837168001</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5116.8725927519999</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1191.5728639680001</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2614.1374400000004</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2058.4266600000001</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3270.6757200000002</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4902.9391028880009</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8720.5113199999996</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105"/>
        <v>63254.543383551994</v>
      </c>
      <c r="AH499" s="326">
        <f t="shared" si="106"/>
        <v>470165035</v>
      </c>
      <c r="AI499" s="4" t="str">
        <f t="shared" si="107"/>
        <v>470</v>
      </c>
      <c r="AJ499" s="2" t="str">
        <f t="shared" si="108"/>
        <v>165</v>
      </c>
      <c r="AK499" s="2" t="str">
        <f t="shared" si="109"/>
        <v>035</v>
      </c>
      <c r="AL499" s="4">
        <f t="shared" si="110"/>
        <v>1</v>
      </c>
      <c r="AM499" s="4">
        <f t="shared" si="115"/>
        <v>4</v>
      </c>
      <c r="AN499" s="4">
        <f t="shared" si="111"/>
        <v>63254.543383551994</v>
      </c>
      <c r="AO499" s="4">
        <f t="shared" si="112"/>
        <v>15814</v>
      </c>
      <c r="AP499" s="4">
        <f t="shared" si="102"/>
        <v>0</v>
      </c>
      <c r="AQ499" s="4">
        <v>15814</v>
      </c>
      <c r="AS499" s="74"/>
      <c r="AT499" s="74"/>
      <c r="AX499" s="5">
        <f t="shared" si="113"/>
        <v>0</v>
      </c>
      <c r="AZ499" s="5">
        <f t="shared" si="114"/>
        <v>0</v>
      </c>
      <c r="BB499" s="5"/>
    </row>
    <row r="500" spans="1:54" s="4" customFormat="1">
      <c r="A500" s="326" t="str">
        <f t="shared" si="103"/>
        <v>470</v>
      </c>
      <c r="B500" s="2">
        <v>470165057</v>
      </c>
      <c r="C500" s="9" t="s">
        <v>1287</v>
      </c>
      <c r="D500" s="14">
        <f>'fnd enro'!D500</f>
        <v>0</v>
      </c>
      <c r="E500" s="14">
        <f>'fnd enro'!E500</f>
        <v>0</v>
      </c>
      <c r="F500" s="14">
        <f>'fnd enro'!F500</f>
        <v>0</v>
      </c>
      <c r="G500" s="14">
        <f>'fnd enro'!G500</f>
        <v>2</v>
      </c>
      <c r="H500" s="14">
        <f>'fnd enro'!H500</f>
        <v>0</v>
      </c>
      <c r="I500" s="14">
        <f>'fnd enro'!I500</f>
        <v>1</v>
      </c>
      <c r="J500" s="14">
        <f>'fnd enro'!J500</f>
        <v>0</v>
      </c>
      <c r="K500" s="15">
        <f>'fnd enro'!K500</f>
        <v>0.1179</v>
      </c>
      <c r="L500" s="14">
        <f>'fnd enro'!L500</f>
        <v>0</v>
      </c>
      <c r="M500" s="14">
        <f>'fnd enro'!M500</f>
        <v>0</v>
      </c>
      <c r="N500" s="14">
        <f>'fnd enro'!N500</f>
        <v>0</v>
      </c>
      <c r="O500" s="14">
        <f>'fnd enro'!O500</f>
        <v>0</v>
      </c>
      <c r="P500" s="14">
        <f>'fnd enro'!P500</f>
        <v>2</v>
      </c>
      <c r="Q500" s="14">
        <f>'fnd enro'!R500</f>
        <v>3</v>
      </c>
      <c r="R500" s="15">
        <f t="shared" si="104"/>
        <v>1.038</v>
      </c>
      <c r="S500" s="14">
        <f>VALUE('fnd enro'!Q500)</f>
        <v>12</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2014.6092950819996</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3653.5939199999998</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24988.468527876001</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3738.5591795640003</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1061.293292976</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2065.7405800000001</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1700.9290800000001</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3287.346</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3690.9059271659999</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7081.8159900000001</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105"/>
        <v>53283.261792664001</v>
      </c>
      <c r="AH500" s="326">
        <f t="shared" si="106"/>
        <v>470165057</v>
      </c>
      <c r="AI500" s="4" t="str">
        <f t="shared" si="107"/>
        <v>470</v>
      </c>
      <c r="AJ500" s="2" t="str">
        <f t="shared" si="108"/>
        <v>165</v>
      </c>
      <c r="AK500" s="2" t="str">
        <f t="shared" si="109"/>
        <v>057</v>
      </c>
      <c r="AL500" s="4">
        <f t="shared" si="110"/>
        <v>1</v>
      </c>
      <c r="AM500" s="4">
        <f t="shared" si="115"/>
        <v>3</v>
      </c>
      <c r="AN500" s="4">
        <f t="shared" si="111"/>
        <v>53283.261792664001</v>
      </c>
      <c r="AO500" s="4">
        <f t="shared" si="112"/>
        <v>17761</v>
      </c>
      <c r="AP500" s="4">
        <f t="shared" si="102"/>
        <v>0</v>
      </c>
      <c r="AQ500" s="4">
        <v>17761</v>
      </c>
      <c r="AS500" s="74"/>
      <c r="AT500" s="74"/>
      <c r="AX500" s="5">
        <f t="shared" si="113"/>
        <v>0</v>
      </c>
      <c r="AZ500" s="5">
        <f t="shared" si="114"/>
        <v>0</v>
      </c>
      <c r="BB500" s="5"/>
    </row>
    <row r="501" spans="1:54" s="4" customFormat="1">
      <c r="A501" s="326" t="str">
        <f t="shared" si="103"/>
        <v>470</v>
      </c>
      <c r="B501" s="2">
        <v>470165071</v>
      </c>
      <c r="C501" s="9" t="s">
        <v>1287</v>
      </c>
      <c r="D501" s="14">
        <f>'fnd enro'!D501</f>
        <v>0</v>
      </c>
      <c r="E501" s="14">
        <f>'fnd enro'!E501</f>
        <v>0</v>
      </c>
      <c r="F501" s="14">
        <f>'fnd enro'!F501</f>
        <v>0</v>
      </c>
      <c r="G501" s="14">
        <f>'fnd enro'!G501</f>
        <v>0</v>
      </c>
      <c r="H501" s="14">
        <f>'fnd enro'!H501</f>
        <v>1</v>
      </c>
      <c r="I501" s="14">
        <f>'fnd enro'!I501</f>
        <v>2</v>
      </c>
      <c r="J501" s="14">
        <f>'fnd enro'!J501</f>
        <v>0</v>
      </c>
      <c r="K501" s="15">
        <f>'fnd enro'!K501</f>
        <v>0.1179</v>
      </c>
      <c r="L501" s="14">
        <f>'fnd enro'!L501</f>
        <v>0</v>
      </c>
      <c r="M501" s="14">
        <f>'fnd enro'!M501</f>
        <v>0</v>
      </c>
      <c r="N501" s="14">
        <f>'fnd enro'!N501</f>
        <v>0</v>
      </c>
      <c r="O501" s="14">
        <f>'fnd enro'!O501</f>
        <v>0</v>
      </c>
      <c r="P501" s="14">
        <f>'fnd enro'!P501</f>
        <v>0</v>
      </c>
      <c r="Q501" s="14">
        <f>'fnd enro'!R501</f>
        <v>3</v>
      </c>
      <c r="R501" s="15">
        <f t="shared" si="104"/>
        <v>1.038</v>
      </c>
      <c r="S501" s="14">
        <f>VALUE('fnd enro'!Q501)</f>
        <v>5</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1776.0353750819997</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2523.2741999999998</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14625.958827875998</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3065.0736395640001</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546.60099297600004</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2309.3305799999998</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1360.4339400000001</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1535.03592</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3835.8003471659999</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5288.9059900000002</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105"/>
        <v>36866.449812664003</v>
      </c>
      <c r="AH501" s="326">
        <f t="shared" si="106"/>
        <v>470165071</v>
      </c>
      <c r="AI501" s="4" t="str">
        <f t="shared" si="107"/>
        <v>470</v>
      </c>
      <c r="AJ501" s="2" t="str">
        <f t="shared" si="108"/>
        <v>165</v>
      </c>
      <c r="AK501" s="2" t="str">
        <f t="shared" si="109"/>
        <v>071</v>
      </c>
      <c r="AL501" s="4">
        <f t="shared" si="110"/>
        <v>1</v>
      </c>
      <c r="AM501" s="4">
        <f t="shared" si="115"/>
        <v>3</v>
      </c>
      <c r="AN501" s="4">
        <f t="shared" si="111"/>
        <v>36866.449812664003</v>
      </c>
      <c r="AO501" s="4">
        <f t="shared" si="112"/>
        <v>12289</v>
      </c>
      <c r="AP501" s="4">
        <f t="shared" si="102"/>
        <v>0</v>
      </c>
      <c r="AQ501" s="4">
        <v>12289</v>
      </c>
      <c r="AS501" s="74"/>
      <c r="AT501" s="74"/>
      <c r="AX501" s="5">
        <f t="shared" si="113"/>
        <v>0</v>
      </c>
      <c r="AZ501" s="5">
        <f t="shared" si="114"/>
        <v>0</v>
      </c>
      <c r="BB501" s="5"/>
    </row>
    <row r="502" spans="1:54" s="4" customFormat="1">
      <c r="A502" s="326" t="str">
        <f t="shared" si="103"/>
        <v>470</v>
      </c>
      <c r="B502" s="2">
        <v>470165093</v>
      </c>
      <c r="C502" s="9" t="s">
        <v>1287</v>
      </c>
      <c r="D502" s="14">
        <f>'fnd enro'!D502</f>
        <v>0</v>
      </c>
      <c r="E502" s="14">
        <f>'fnd enro'!E502</f>
        <v>0</v>
      </c>
      <c r="F502" s="14">
        <f>'fnd enro'!F502</f>
        <v>60</v>
      </c>
      <c r="G502" s="14">
        <f>'fnd enro'!G502</f>
        <v>131</v>
      </c>
      <c r="H502" s="14">
        <f>'fnd enro'!H502</f>
        <v>69</v>
      </c>
      <c r="I502" s="14">
        <f>'fnd enro'!I502</f>
        <v>39</v>
      </c>
      <c r="J502" s="14">
        <f>'fnd enro'!J502</f>
        <v>0</v>
      </c>
      <c r="K502" s="15">
        <f>'fnd enro'!K502</f>
        <v>11.7507</v>
      </c>
      <c r="L502" s="14">
        <f>'fnd enro'!L502</f>
        <v>0</v>
      </c>
      <c r="M502" s="14">
        <f>'fnd enro'!M502</f>
        <v>15</v>
      </c>
      <c r="N502" s="14">
        <f>'fnd enro'!N502</f>
        <v>2</v>
      </c>
      <c r="O502" s="14">
        <f>'fnd enro'!O502</f>
        <v>0</v>
      </c>
      <c r="P502" s="14">
        <f>'fnd enro'!P502</f>
        <v>169</v>
      </c>
      <c r="Q502" s="14">
        <f>'fnd enro'!R502</f>
        <v>299</v>
      </c>
      <c r="R502" s="15">
        <f t="shared" si="104"/>
        <v>1.038</v>
      </c>
      <c r="S502" s="14">
        <f>VALUE('fnd enro'!Q502)</f>
        <v>11</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197546.31085650605</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342878.18040000001</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2172669.2899783077</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380992.95172321203</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95466.640186608012</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186959.80114</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158803.59924000001</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253226.84700000001</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376676.43994087802</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684239.63367000001</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105"/>
        <v>4849459.6941355122</v>
      </c>
      <c r="AH502" s="326">
        <f t="shared" si="106"/>
        <v>470165093</v>
      </c>
      <c r="AI502" s="4" t="str">
        <f t="shared" si="107"/>
        <v>470</v>
      </c>
      <c r="AJ502" s="2" t="str">
        <f t="shared" si="108"/>
        <v>165</v>
      </c>
      <c r="AK502" s="2" t="str">
        <f t="shared" si="109"/>
        <v>093</v>
      </c>
      <c r="AL502" s="4">
        <f t="shared" si="110"/>
        <v>1</v>
      </c>
      <c r="AM502" s="4">
        <f t="shared" si="115"/>
        <v>299</v>
      </c>
      <c r="AN502" s="4">
        <f t="shared" si="111"/>
        <v>4849459.6941355122</v>
      </c>
      <c r="AO502" s="4">
        <f t="shared" si="112"/>
        <v>16219</v>
      </c>
      <c r="AP502" s="4">
        <f t="shared" si="102"/>
        <v>0</v>
      </c>
      <c r="AQ502" s="4">
        <v>16219</v>
      </c>
      <c r="AS502" s="74"/>
      <c r="AT502" s="74"/>
      <c r="AX502" s="5">
        <f t="shared" si="113"/>
        <v>0</v>
      </c>
      <c r="AZ502" s="5">
        <f t="shared" si="114"/>
        <v>0</v>
      </c>
      <c r="BB502" s="5"/>
    </row>
    <row r="503" spans="1:54" s="4" customFormat="1">
      <c r="A503" s="326" t="str">
        <f t="shared" si="103"/>
        <v>470</v>
      </c>
      <c r="B503" s="2">
        <v>470165128</v>
      </c>
      <c r="C503" s="9" t="s">
        <v>1287</v>
      </c>
      <c r="D503" s="14">
        <f>'fnd enro'!D503</f>
        <v>0</v>
      </c>
      <c r="E503" s="14">
        <f>'fnd enro'!E503</f>
        <v>0</v>
      </c>
      <c r="F503" s="14">
        <f>'fnd enro'!F503</f>
        <v>0</v>
      </c>
      <c r="G503" s="14">
        <f>'fnd enro'!G503</f>
        <v>1</v>
      </c>
      <c r="H503" s="14">
        <f>'fnd enro'!H503</f>
        <v>0</v>
      </c>
      <c r="I503" s="14">
        <f>'fnd enro'!I503</f>
        <v>3</v>
      </c>
      <c r="J503" s="14">
        <f>'fnd enro'!J503</f>
        <v>0</v>
      </c>
      <c r="K503" s="15">
        <f>'fnd enro'!K503</f>
        <v>0.15720000000000001</v>
      </c>
      <c r="L503" s="14">
        <f>'fnd enro'!L503</f>
        <v>0</v>
      </c>
      <c r="M503" s="14">
        <f>'fnd enro'!M503</f>
        <v>0</v>
      </c>
      <c r="N503" s="14">
        <f>'fnd enro'!N503</f>
        <v>0</v>
      </c>
      <c r="O503" s="14">
        <f>'fnd enro'!O503</f>
        <v>0</v>
      </c>
      <c r="P503" s="14">
        <f>'fnd enro'!P503</f>
        <v>0</v>
      </c>
      <c r="Q503" s="14">
        <f>'fnd enro'!R503</f>
        <v>4</v>
      </c>
      <c r="R503" s="15">
        <f t="shared" si="104"/>
        <v>1.038</v>
      </c>
      <c r="S503" s="14">
        <f>VALUE('fnd enro'!Q503)</f>
        <v>10</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2368.0471667759998</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3364.3656000000001</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20496.402117168003</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4324.1104727520005</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714.32122396800003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3186.65744</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1797.7225800000001</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2059.7033999999999</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5012.5519028879999</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6878.4313199999997</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105"/>
        <v>50202.313223552002</v>
      </c>
      <c r="AH503" s="326">
        <f t="shared" si="106"/>
        <v>470165128</v>
      </c>
      <c r="AI503" s="4" t="str">
        <f t="shared" si="107"/>
        <v>470</v>
      </c>
      <c r="AJ503" s="2" t="str">
        <f t="shared" si="108"/>
        <v>165</v>
      </c>
      <c r="AK503" s="2" t="str">
        <f t="shared" si="109"/>
        <v>128</v>
      </c>
      <c r="AL503" s="4">
        <f t="shared" si="110"/>
        <v>1</v>
      </c>
      <c r="AM503" s="4">
        <f t="shared" si="115"/>
        <v>4</v>
      </c>
      <c r="AN503" s="4">
        <f t="shared" si="111"/>
        <v>50202.313223552002</v>
      </c>
      <c r="AO503" s="4">
        <f t="shared" si="112"/>
        <v>12551</v>
      </c>
      <c r="AP503" s="4">
        <f t="shared" si="102"/>
        <v>0</v>
      </c>
      <c r="AQ503" s="4">
        <v>12551</v>
      </c>
      <c r="AS503" s="74"/>
      <c r="AT503" s="74"/>
      <c r="AX503" s="5">
        <f t="shared" si="113"/>
        <v>0</v>
      </c>
      <c r="AZ503" s="5">
        <f t="shared" si="114"/>
        <v>0</v>
      </c>
      <c r="BB503" s="5"/>
    </row>
    <row r="504" spans="1:54" s="4" customFormat="1">
      <c r="A504" s="326" t="str">
        <f t="shared" si="103"/>
        <v>470</v>
      </c>
      <c r="B504" s="2">
        <v>470165149</v>
      </c>
      <c r="C504" s="9" t="s">
        <v>1287</v>
      </c>
      <c r="D504" s="14">
        <f>'fnd enro'!D504</f>
        <v>0</v>
      </c>
      <c r="E504" s="14">
        <f>'fnd enro'!E504</f>
        <v>0</v>
      </c>
      <c r="F504" s="14">
        <f>'fnd enro'!F504</f>
        <v>0</v>
      </c>
      <c r="G504" s="14">
        <f>'fnd enro'!G504</f>
        <v>0</v>
      </c>
      <c r="H504" s="14">
        <f>'fnd enro'!H504</f>
        <v>0</v>
      </c>
      <c r="I504" s="14">
        <f>'fnd enro'!I504</f>
        <v>1</v>
      </c>
      <c r="J504" s="14">
        <f>'fnd enro'!J504</f>
        <v>0</v>
      </c>
      <c r="K504" s="15">
        <f>'fnd enro'!K504</f>
        <v>3.9300000000000002E-2</v>
      </c>
      <c r="L504" s="14">
        <f>'fnd enro'!L504</f>
        <v>0</v>
      </c>
      <c r="M504" s="14">
        <f>'fnd enro'!M504</f>
        <v>0</v>
      </c>
      <c r="N504" s="14">
        <f>'fnd enro'!N504</f>
        <v>0</v>
      </c>
      <c r="O504" s="14">
        <f>'fnd enro'!O504</f>
        <v>0</v>
      </c>
      <c r="P504" s="14">
        <f>'fnd enro'!P504</f>
        <v>0</v>
      </c>
      <c r="Q504" s="14">
        <f>'fnd enro'!R504</f>
        <v>1</v>
      </c>
      <c r="R504" s="15">
        <f t="shared" si="104"/>
        <v>1.038</v>
      </c>
      <c r="S504" s="14">
        <f>VALUE('fnd enro'!Q504)</f>
        <v>12</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592.01179169399995</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841.09140000000002</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5407.6717492920006</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981.93235318800009</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180.52915099200001</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877.32686000000001</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468.26256000000001</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630.75108</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1266.8395757220001</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1698.5253299999999</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105"/>
        <v>12944.941850888001</v>
      </c>
      <c r="AH504" s="326">
        <f t="shared" si="106"/>
        <v>470165149</v>
      </c>
      <c r="AI504" s="4" t="str">
        <f t="shared" si="107"/>
        <v>470</v>
      </c>
      <c r="AJ504" s="2" t="str">
        <f t="shared" si="108"/>
        <v>165</v>
      </c>
      <c r="AK504" s="2" t="str">
        <f t="shared" si="109"/>
        <v>149</v>
      </c>
      <c r="AL504" s="4">
        <f t="shared" si="110"/>
        <v>1</v>
      </c>
      <c r="AM504" s="4">
        <f t="shared" si="115"/>
        <v>1</v>
      </c>
      <c r="AN504" s="4">
        <f t="shared" si="111"/>
        <v>12944.941850888001</v>
      </c>
      <c r="AO504" s="4">
        <f t="shared" si="112"/>
        <v>12945</v>
      </c>
      <c r="AP504" s="4">
        <f t="shared" si="102"/>
        <v>0</v>
      </c>
      <c r="AQ504" s="4">
        <v>12945</v>
      </c>
      <c r="AS504" s="74"/>
      <c r="AT504" s="74"/>
      <c r="AX504" s="5">
        <f t="shared" si="113"/>
        <v>0</v>
      </c>
      <c r="AZ504" s="5">
        <f t="shared" si="114"/>
        <v>0</v>
      </c>
      <c r="BB504" s="5"/>
    </row>
    <row r="505" spans="1:54" s="4" customFormat="1">
      <c r="A505" s="326" t="str">
        <f t="shared" si="103"/>
        <v>470</v>
      </c>
      <c r="B505" s="2">
        <v>470165163</v>
      </c>
      <c r="C505" s="9" t="s">
        <v>1287</v>
      </c>
      <c r="D505" s="14">
        <f>'fnd enro'!D505</f>
        <v>0</v>
      </c>
      <c r="E505" s="14">
        <f>'fnd enro'!E505</f>
        <v>0</v>
      </c>
      <c r="F505" s="14">
        <f>'fnd enro'!F505</f>
        <v>3</v>
      </c>
      <c r="G505" s="14">
        <f>'fnd enro'!G505</f>
        <v>22</v>
      </c>
      <c r="H505" s="14">
        <f>'fnd enro'!H505</f>
        <v>7</v>
      </c>
      <c r="I505" s="14">
        <f>'fnd enro'!I505</f>
        <v>7</v>
      </c>
      <c r="J505" s="14">
        <f>'fnd enro'!J505</f>
        <v>0</v>
      </c>
      <c r="K505" s="15">
        <f>'fnd enro'!K505</f>
        <v>1.5327</v>
      </c>
      <c r="L505" s="14">
        <f>'fnd enro'!L505</f>
        <v>0</v>
      </c>
      <c r="M505" s="14">
        <f>'fnd enro'!M505</f>
        <v>1</v>
      </c>
      <c r="N505" s="14">
        <f>'fnd enro'!N505</f>
        <v>0</v>
      </c>
      <c r="O505" s="14">
        <f>'fnd enro'!O505</f>
        <v>0</v>
      </c>
      <c r="P505" s="14">
        <f>'fnd enro'!P505</f>
        <v>19</v>
      </c>
      <c r="Q505" s="14">
        <f>'fnd enro'!R505</f>
        <v>39</v>
      </c>
      <c r="R505" s="15">
        <f t="shared" si="104"/>
        <v>1.038</v>
      </c>
      <c r="S505" s="14">
        <f>VALUE('fnd enro'!Q505)</f>
        <v>11</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25290.358896066002</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42890.595959999999</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269284.51842238801</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49241.611534332005</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11620.438208688</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24721.197539999997</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20062.962240000001</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30684.629400000005</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48629.468293158003</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85924.387870000006</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105"/>
        <v>608350.16836463206</v>
      </c>
      <c r="AH505" s="326">
        <f t="shared" si="106"/>
        <v>470165163</v>
      </c>
      <c r="AI505" s="4" t="str">
        <f t="shared" si="107"/>
        <v>470</v>
      </c>
      <c r="AJ505" s="2" t="str">
        <f t="shared" si="108"/>
        <v>165</v>
      </c>
      <c r="AK505" s="2" t="str">
        <f t="shared" si="109"/>
        <v>163</v>
      </c>
      <c r="AL505" s="4">
        <f t="shared" si="110"/>
        <v>1</v>
      </c>
      <c r="AM505" s="4">
        <f t="shared" si="115"/>
        <v>39</v>
      </c>
      <c r="AN505" s="4">
        <f t="shared" si="111"/>
        <v>608350.16836463206</v>
      </c>
      <c r="AO505" s="4">
        <f t="shared" si="112"/>
        <v>15599</v>
      </c>
      <c r="AP505" s="4">
        <f t="shared" si="102"/>
        <v>0</v>
      </c>
      <c r="AQ505" s="4">
        <v>15599</v>
      </c>
      <c r="AS505" s="74"/>
      <c r="AT505" s="74"/>
      <c r="AX505" s="5">
        <f t="shared" si="113"/>
        <v>0</v>
      </c>
      <c r="AZ505" s="5">
        <f t="shared" si="114"/>
        <v>0</v>
      </c>
      <c r="BB505" s="5"/>
    </row>
    <row r="506" spans="1:54" s="4" customFormat="1">
      <c r="A506" s="326" t="str">
        <f t="shared" si="103"/>
        <v>470</v>
      </c>
      <c r="B506" s="2">
        <v>470165164</v>
      </c>
      <c r="C506" s="9" t="s">
        <v>1287</v>
      </c>
      <c r="D506" s="14">
        <f>'fnd enro'!D506</f>
        <v>0</v>
      </c>
      <c r="E506" s="14">
        <f>'fnd enro'!E506</f>
        <v>0</v>
      </c>
      <c r="F506" s="14">
        <f>'fnd enro'!F506</f>
        <v>1</v>
      </c>
      <c r="G506" s="14">
        <f>'fnd enro'!G506</f>
        <v>1</v>
      </c>
      <c r="H506" s="14">
        <f>'fnd enro'!H506</f>
        <v>1</v>
      </c>
      <c r="I506" s="14">
        <f>'fnd enro'!I506</f>
        <v>2</v>
      </c>
      <c r="J506" s="14">
        <f>'fnd enro'!J506</f>
        <v>0</v>
      </c>
      <c r="K506" s="15">
        <f>'fnd enro'!K506</f>
        <v>0.19650000000000001</v>
      </c>
      <c r="L506" s="14">
        <f>'fnd enro'!L506</f>
        <v>0</v>
      </c>
      <c r="M506" s="14">
        <f>'fnd enro'!M506</f>
        <v>0</v>
      </c>
      <c r="N506" s="14">
        <f>'fnd enro'!N506</f>
        <v>0</v>
      </c>
      <c r="O506" s="14">
        <f>'fnd enro'!O506</f>
        <v>0</v>
      </c>
      <c r="P506" s="14">
        <f>'fnd enro'!P506</f>
        <v>5</v>
      </c>
      <c r="Q506" s="14">
        <f>'fnd enro'!R506</f>
        <v>5</v>
      </c>
      <c r="R506" s="15">
        <f t="shared" si="104"/>
        <v>1.038</v>
      </c>
      <c r="S506" s="14">
        <f>VALUE('fnd enro'!Q506)</f>
        <v>3</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3276.0780584699996</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5702.9277000000002</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37790.627066460002</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5821.70046594</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1601.2612749599998</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3523.4342999999994</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2738.2232400000003</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4889.9349600000005</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6259.8666986100006</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11262.54665</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105"/>
        <v>82866.600414440007</v>
      </c>
      <c r="AH506" s="326">
        <f t="shared" si="106"/>
        <v>470165164</v>
      </c>
      <c r="AI506" s="4" t="str">
        <f t="shared" si="107"/>
        <v>470</v>
      </c>
      <c r="AJ506" s="2" t="str">
        <f t="shared" si="108"/>
        <v>165</v>
      </c>
      <c r="AK506" s="2" t="str">
        <f t="shared" si="109"/>
        <v>164</v>
      </c>
      <c r="AL506" s="4">
        <f t="shared" si="110"/>
        <v>1</v>
      </c>
      <c r="AM506" s="4">
        <f t="shared" si="115"/>
        <v>5</v>
      </c>
      <c r="AN506" s="4">
        <f t="shared" si="111"/>
        <v>82866.600414440007</v>
      </c>
      <c r="AO506" s="4">
        <f t="shared" si="112"/>
        <v>16573</v>
      </c>
      <c r="AP506" s="4">
        <f t="shared" si="102"/>
        <v>0</v>
      </c>
      <c r="AQ506" s="4">
        <v>16573</v>
      </c>
      <c r="AS506" s="74"/>
      <c r="AT506" s="74"/>
      <c r="AX506" s="5">
        <f t="shared" si="113"/>
        <v>0</v>
      </c>
      <c r="AZ506" s="5">
        <f t="shared" si="114"/>
        <v>0</v>
      </c>
      <c r="BB506" s="5"/>
    </row>
    <row r="507" spans="1:54" s="4" customFormat="1">
      <c r="A507" s="326" t="str">
        <f t="shared" si="103"/>
        <v>470</v>
      </c>
      <c r="B507" s="2">
        <v>470165165</v>
      </c>
      <c r="C507" s="9" t="s">
        <v>1287</v>
      </c>
      <c r="D507" s="14">
        <f>'fnd enro'!D507</f>
        <v>0</v>
      </c>
      <c r="E507" s="14">
        <f>'fnd enro'!E507</f>
        <v>0</v>
      </c>
      <c r="F507" s="14">
        <f>'fnd enro'!F507</f>
        <v>31</v>
      </c>
      <c r="G507" s="14">
        <f>'fnd enro'!G507</f>
        <v>141</v>
      </c>
      <c r="H507" s="14">
        <f>'fnd enro'!H507</f>
        <v>108</v>
      </c>
      <c r="I507" s="14">
        <f>'fnd enro'!I507</f>
        <v>141</v>
      </c>
      <c r="J507" s="14">
        <f>'fnd enro'!J507</f>
        <v>0</v>
      </c>
      <c r="K507" s="15">
        <f>'fnd enro'!K507</f>
        <v>16.545300000000001</v>
      </c>
      <c r="L507" s="14">
        <f>'fnd enro'!L507</f>
        <v>0</v>
      </c>
      <c r="M507" s="14">
        <f>'fnd enro'!M507</f>
        <v>7</v>
      </c>
      <c r="N507" s="14">
        <f>'fnd enro'!N507</f>
        <v>2</v>
      </c>
      <c r="O507" s="14">
        <f>'fnd enro'!O507</f>
        <v>0</v>
      </c>
      <c r="P507" s="14">
        <f>'fnd enro'!P507</f>
        <v>165</v>
      </c>
      <c r="Q507" s="14">
        <f>'fnd enro'!R507</f>
        <v>421</v>
      </c>
      <c r="R507" s="15">
        <f t="shared" si="104"/>
        <v>1.038</v>
      </c>
      <c r="S507" s="14">
        <f>VALUE('fnd enro'!Q507)</f>
        <v>10</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266847.99408317398</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434400.28043999994</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2687853.602131932</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496294.94769214804</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112886.07846763202</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285767.94805999997</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211194.95730000004</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306968.80914000003</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530880.86495896196</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879576.23392999999</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105"/>
        <v>6212671.7162038488</v>
      </c>
      <c r="AH507" s="326">
        <f t="shared" si="106"/>
        <v>470165165</v>
      </c>
      <c r="AI507" s="4" t="str">
        <f t="shared" si="107"/>
        <v>470</v>
      </c>
      <c r="AJ507" s="2" t="str">
        <f t="shared" si="108"/>
        <v>165</v>
      </c>
      <c r="AK507" s="2" t="str">
        <f t="shared" si="109"/>
        <v>165</v>
      </c>
      <c r="AL507" s="4">
        <f t="shared" si="110"/>
        <v>1</v>
      </c>
      <c r="AM507" s="4">
        <f t="shared" si="115"/>
        <v>421</v>
      </c>
      <c r="AN507" s="4">
        <f t="shared" si="111"/>
        <v>6212671.7162038488</v>
      </c>
      <c r="AO507" s="4">
        <f t="shared" si="112"/>
        <v>14757</v>
      </c>
      <c r="AP507" s="4">
        <f t="shared" si="102"/>
        <v>0</v>
      </c>
      <c r="AQ507" s="4">
        <v>14757</v>
      </c>
      <c r="AS507" s="74"/>
      <c r="AT507" s="74"/>
      <c r="AX507" s="5">
        <f t="shared" si="113"/>
        <v>0</v>
      </c>
      <c r="AZ507" s="5">
        <f t="shared" si="114"/>
        <v>0</v>
      </c>
      <c r="BB507" s="5"/>
    </row>
    <row r="508" spans="1:54" s="4" customFormat="1">
      <c r="A508" s="326" t="str">
        <f t="shared" si="103"/>
        <v>470</v>
      </c>
      <c r="B508" s="2">
        <v>470165176</v>
      </c>
      <c r="C508" s="9" t="s">
        <v>1287</v>
      </c>
      <c r="D508" s="14">
        <f>'fnd enro'!D508</f>
        <v>0</v>
      </c>
      <c r="E508" s="14">
        <f>'fnd enro'!E508</f>
        <v>0</v>
      </c>
      <c r="F508" s="14">
        <f>'fnd enro'!F508</f>
        <v>8</v>
      </c>
      <c r="G508" s="14">
        <f>'fnd enro'!G508</f>
        <v>119</v>
      </c>
      <c r="H508" s="14">
        <f>'fnd enro'!H508</f>
        <v>49</v>
      </c>
      <c r="I508" s="14">
        <f>'fnd enro'!I508</f>
        <v>39</v>
      </c>
      <c r="J508" s="14">
        <f>'fnd enro'!J508</f>
        <v>0</v>
      </c>
      <c r="K508" s="15">
        <f>'fnd enro'!K508</f>
        <v>8.4495000000000005</v>
      </c>
      <c r="L508" s="14">
        <f>'fnd enro'!L508</f>
        <v>0</v>
      </c>
      <c r="M508" s="14">
        <f>'fnd enro'!M508</f>
        <v>0</v>
      </c>
      <c r="N508" s="14">
        <f>'fnd enro'!N508</f>
        <v>0</v>
      </c>
      <c r="O508" s="14">
        <f>'fnd enro'!O508</f>
        <v>0</v>
      </c>
      <c r="P508" s="14">
        <f>'fnd enro'!P508</f>
        <v>71</v>
      </c>
      <c r="Q508" s="14">
        <f>'fnd enro'!R508</f>
        <v>215</v>
      </c>
      <c r="R508" s="15">
        <f t="shared" si="104"/>
        <v>1.038</v>
      </c>
      <c r="S508" s="14">
        <f>VALUE('fnd enro'!Q508)</f>
        <v>8</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133526.22977420999</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210415.55424000003</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1229108.55941778</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267300.40297542006</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52078.50440328</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133908.52489999999</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100629.42900000002</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119582.50973999999</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267138.89536023</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432933.02595000004</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105"/>
        <v>2946621.6357609206</v>
      </c>
      <c r="AH508" s="326">
        <f t="shared" si="106"/>
        <v>470165176</v>
      </c>
      <c r="AI508" s="4" t="str">
        <f t="shared" si="107"/>
        <v>470</v>
      </c>
      <c r="AJ508" s="2" t="str">
        <f t="shared" si="108"/>
        <v>165</v>
      </c>
      <c r="AK508" s="2" t="str">
        <f t="shared" si="109"/>
        <v>176</v>
      </c>
      <c r="AL508" s="4">
        <f t="shared" si="110"/>
        <v>1</v>
      </c>
      <c r="AM508" s="4">
        <f t="shared" si="115"/>
        <v>215</v>
      </c>
      <c r="AN508" s="4">
        <f t="shared" si="111"/>
        <v>2946621.6357609206</v>
      </c>
      <c r="AO508" s="4">
        <f t="shared" si="112"/>
        <v>13705</v>
      </c>
      <c r="AP508" s="4">
        <f t="shared" si="102"/>
        <v>0</v>
      </c>
      <c r="AQ508" s="4">
        <v>13705</v>
      </c>
      <c r="AS508" s="74"/>
      <c r="AT508" s="74"/>
      <c r="AX508" s="5">
        <f t="shared" si="113"/>
        <v>0</v>
      </c>
      <c r="AZ508" s="5">
        <f t="shared" si="114"/>
        <v>0</v>
      </c>
      <c r="BB508" s="5"/>
    </row>
    <row r="509" spans="1:54" s="4" customFormat="1">
      <c r="A509" s="326" t="str">
        <f t="shared" si="103"/>
        <v>470</v>
      </c>
      <c r="B509" s="2">
        <v>470165178</v>
      </c>
      <c r="C509" s="9" t="s">
        <v>1287</v>
      </c>
      <c r="D509" s="14">
        <f>'fnd enro'!D509</f>
        <v>0</v>
      </c>
      <c r="E509" s="14">
        <f>'fnd enro'!E509</f>
        <v>0</v>
      </c>
      <c r="F509" s="14">
        <f>'fnd enro'!F509</f>
        <v>30</v>
      </c>
      <c r="G509" s="14">
        <f>'fnd enro'!G509</f>
        <v>131</v>
      </c>
      <c r="H509" s="14">
        <f>'fnd enro'!H509</f>
        <v>37</v>
      </c>
      <c r="I509" s="14">
        <f>'fnd enro'!I509</f>
        <v>42</v>
      </c>
      <c r="J509" s="14">
        <f>'fnd enro'!J509</f>
        <v>0</v>
      </c>
      <c r="K509" s="15">
        <f>'fnd enro'!K509</f>
        <v>9.4320000000000004</v>
      </c>
      <c r="L509" s="14">
        <f>'fnd enro'!L509</f>
        <v>0</v>
      </c>
      <c r="M509" s="14">
        <f>'fnd enro'!M509</f>
        <v>4</v>
      </c>
      <c r="N509" s="14">
        <f>'fnd enro'!N509</f>
        <v>2</v>
      </c>
      <c r="O509" s="14">
        <f>'fnd enro'!O509</f>
        <v>0</v>
      </c>
      <c r="P509" s="14">
        <f>'fnd enro'!P509</f>
        <v>41</v>
      </c>
      <c r="Q509" s="14">
        <f>'fnd enro'!R509</f>
        <v>240</v>
      </c>
      <c r="R509" s="15">
        <f t="shared" si="104"/>
        <v>1.038</v>
      </c>
      <c r="S509" s="14">
        <f>VALUE('fnd enro'!Q509)</f>
        <v>4</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145487.29354655999</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215880.45816000001</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1189562.7688300801</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305131.00132512004</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48663.582598079993</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148418.46639999995</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104196.64056000003</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88328.423159999991</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298643.03663328005</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450908.48920000001</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105"/>
        <v>2995220.1604131204</v>
      </c>
      <c r="AH509" s="326">
        <f t="shared" si="106"/>
        <v>470165178</v>
      </c>
      <c r="AI509" s="4" t="str">
        <f t="shared" si="107"/>
        <v>470</v>
      </c>
      <c r="AJ509" s="2" t="str">
        <f t="shared" si="108"/>
        <v>165</v>
      </c>
      <c r="AK509" s="2" t="str">
        <f t="shared" si="109"/>
        <v>178</v>
      </c>
      <c r="AL509" s="4">
        <f t="shared" si="110"/>
        <v>1</v>
      </c>
      <c r="AM509" s="4">
        <f t="shared" si="115"/>
        <v>240</v>
      </c>
      <c r="AN509" s="4">
        <f t="shared" si="111"/>
        <v>2995220.1604131204</v>
      </c>
      <c r="AO509" s="4">
        <f t="shared" si="112"/>
        <v>12480</v>
      </c>
      <c r="AP509" s="4">
        <f t="shared" si="102"/>
        <v>0</v>
      </c>
      <c r="AQ509" s="4">
        <v>12480</v>
      </c>
      <c r="AS509" s="74"/>
      <c r="AT509" s="74"/>
      <c r="AX509" s="5">
        <f t="shared" si="113"/>
        <v>0</v>
      </c>
      <c r="AZ509" s="5">
        <f t="shared" si="114"/>
        <v>0</v>
      </c>
      <c r="BB509" s="5"/>
    </row>
    <row r="510" spans="1:54" s="4" customFormat="1">
      <c r="A510" s="326" t="str">
        <f t="shared" si="103"/>
        <v>470</v>
      </c>
      <c r="B510" s="2">
        <v>470165181</v>
      </c>
      <c r="C510" s="9" t="s">
        <v>1287</v>
      </c>
      <c r="D510" s="14">
        <f>'fnd enro'!D510</f>
        <v>0</v>
      </c>
      <c r="E510" s="14">
        <f>'fnd enro'!E510</f>
        <v>0</v>
      </c>
      <c r="F510" s="14">
        <f>'fnd enro'!F510</f>
        <v>0</v>
      </c>
      <c r="G510" s="14">
        <f>'fnd enro'!G510</f>
        <v>1</v>
      </c>
      <c r="H510" s="14">
        <f>'fnd enro'!H510</f>
        <v>0</v>
      </c>
      <c r="I510" s="14">
        <f>'fnd enro'!I510</f>
        <v>0</v>
      </c>
      <c r="J510" s="14">
        <f>'fnd enro'!J510</f>
        <v>0</v>
      </c>
      <c r="K510" s="15">
        <f>'fnd enro'!K510</f>
        <v>3.9300000000000002E-2</v>
      </c>
      <c r="L510" s="14">
        <f>'fnd enro'!L510</f>
        <v>0</v>
      </c>
      <c r="M510" s="14">
        <f>'fnd enro'!M510</f>
        <v>0</v>
      </c>
      <c r="N510" s="14">
        <f>'fnd enro'!N510</f>
        <v>0</v>
      </c>
      <c r="O510" s="14">
        <f>'fnd enro'!O510</f>
        <v>0</v>
      </c>
      <c r="P510" s="14">
        <f>'fnd enro'!P510</f>
        <v>1</v>
      </c>
      <c r="Q510" s="14">
        <f>'fnd enro'!R510</f>
        <v>1</v>
      </c>
      <c r="R510" s="15">
        <f t="shared" si="104"/>
        <v>1.038</v>
      </c>
      <c r="S510" s="14">
        <f>VALUE('fnd enro'!Q510)</f>
        <v>10</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692.36563169399994</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1316.5992000000001</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8915.2502092920004</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1378.3134131879999</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397.92787099200001</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587.93686000000002</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580.89594</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1144.15626</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1212.0331757220001</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2547.4953299999997</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105"/>
        <v>18772.973890888003</v>
      </c>
      <c r="AH510" s="326">
        <f t="shared" si="106"/>
        <v>470165181</v>
      </c>
      <c r="AI510" s="4" t="str">
        <f t="shared" si="107"/>
        <v>470</v>
      </c>
      <c r="AJ510" s="2" t="str">
        <f t="shared" si="108"/>
        <v>165</v>
      </c>
      <c r="AK510" s="2" t="str">
        <f t="shared" si="109"/>
        <v>181</v>
      </c>
      <c r="AL510" s="4">
        <f t="shared" si="110"/>
        <v>1</v>
      </c>
      <c r="AM510" s="4">
        <f t="shared" si="115"/>
        <v>1</v>
      </c>
      <c r="AN510" s="4">
        <f t="shared" si="111"/>
        <v>18772.973890888003</v>
      </c>
      <c r="AO510" s="4">
        <f t="shared" si="112"/>
        <v>18773</v>
      </c>
      <c r="AP510" s="4">
        <f t="shared" si="102"/>
        <v>0</v>
      </c>
      <c r="AQ510" s="4">
        <v>18773</v>
      </c>
      <c r="AS510" s="74"/>
      <c r="AT510" s="74"/>
      <c r="AX510" s="5">
        <f t="shared" si="113"/>
        <v>0</v>
      </c>
      <c r="AZ510" s="5">
        <f t="shared" si="114"/>
        <v>0</v>
      </c>
      <c r="BB510" s="5"/>
    </row>
    <row r="511" spans="1:54" s="4" customFormat="1">
      <c r="A511" s="326" t="str">
        <f t="shared" si="103"/>
        <v>470</v>
      </c>
      <c r="B511" s="2">
        <v>470165184</v>
      </c>
      <c r="C511" s="9" t="s">
        <v>1287</v>
      </c>
      <c r="D511" s="14">
        <f>'fnd enro'!D511</f>
        <v>0</v>
      </c>
      <c r="E511" s="14">
        <f>'fnd enro'!E511</f>
        <v>0</v>
      </c>
      <c r="F511" s="14">
        <f>'fnd enro'!F511</f>
        <v>0</v>
      </c>
      <c r="G511" s="14">
        <f>'fnd enro'!G511</f>
        <v>0</v>
      </c>
      <c r="H511" s="14">
        <f>'fnd enro'!H511</f>
        <v>1</v>
      </c>
      <c r="I511" s="14">
        <f>'fnd enro'!I511</f>
        <v>0</v>
      </c>
      <c r="J511" s="14">
        <f>'fnd enro'!J511</f>
        <v>0</v>
      </c>
      <c r="K511" s="15">
        <f>'fnd enro'!K511</f>
        <v>3.9300000000000002E-2</v>
      </c>
      <c r="L511" s="14">
        <f>'fnd enro'!L511</f>
        <v>0</v>
      </c>
      <c r="M511" s="14">
        <f>'fnd enro'!M511</f>
        <v>0</v>
      </c>
      <c r="N511" s="14">
        <f>'fnd enro'!N511</f>
        <v>0</v>
      </c>
      <c r="O511" s="14">
        <f>'fnd enro'!O511</f>
        <v>0</v>
      </c>
      <c r="P511" s="14">
        <f>'fnd enro'!P511</f>
        <v>0</v>
      </c>
      <c r="Q511" s="14">
        <f>'fnd enro'!R511</f>
        <v>1</v>
      </c>
      <c r="R511" s="15">
        <f t="shared" si="104"/>
        <v>1.038</v>
      </c>
      <c r="S511" s="14">
        <f>VALUE('fnd enro'!Q511)</f>
        <v>3</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592.01179169399995</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841.09140000000002</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3810.6153292920003</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1101.2089331879999</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185.54269099199999</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554.67686000000003</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423.90881999999999</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273.53375999999997</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1302.121195722</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1891.8553299999999</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105"/>
        <v>10976.566110887999</v>
      </c>
      <c r="AH511" s="326">
        <f t="shared" si="106"/>
        <v>470165184</v>
      </c>
      <c r="AI511" s="4" t="str">
        <f t="shared" si="107"/>
        <v>470</v>
      </c>
      <c r="AJ511" s="2" t="str">
        <f t="shared" si="108"/>
        <v>165</v>
      </c>
      <c r="AK511" s="2" t="str">
        <f t="shared" si="109"/>
        <v>184</v>
      </c>
      <c r="AL511" s="4">
        <f t="shared" si="110"/>
        <v>1</v>
      </c>
      <c r="AM511" s="4">
        <f t="shared" si="115"/>
        <v>1</v>
      </c>
      <c r="AN511" s="4">
        <f t="shared" si="111"/>
        <v>10976.566110887999</v>
      </c>
      <c r="AO511" s="4">
        <f t="shared" si="112"/>
        <v>10977</v>
      </c>
      <c r="AP511" s="4">
        <f t="shared" si="102"/>
        <v>0</v>
      </c>
      <c r="AQ511" s="4">
        <v>10977</v>
      </c>
      <c r="AS511" s="74"/>
      <c r="AT511" s="74"/>
      <c r="AX511" s="5">
        <f t="shared" si="113"/>
        <v>0</v>
      </c>
      <c r="AZ511" s="5">
        <f t="shared" si="114"/>
        <v>0</v>
      </c>
      <c r="BB511" s="5"/>
    </row>
    <row r="512" spans="1:54" s="4" customFormat="1">
      <c r="A512" s="326" t="str">
        <f t="shared" si="103"/>
        <v>470</v>
      </c>
      <c r="B512" s="2">
        <v>470165229</v>
      </c>
      <c r="C512" s="9" t="s">
        <v>1287</v>
      </c>
      <c r="D512" s="14">
        <f>'fnd enro'!D512</f>
        <v>0</v>
      </c>
      <c r="E512" s="14">
        <f>'fnd enro'!E512</f>
        <v>0</v>
      </c>
      <c r="F512" s="14">
        <f>'fnd enro'!F512</f>
        <v>0</v>
      </c>
      <c r="G512" s="14">
        <f>'fnd enro'!G512</f>
        <v>4</v>
      </c>
      <c r="H512" s="14">
        <f>'fnd enro'!H512</f>
        <v>2</v>
      </c>
      <c r="I512" s="14">
        <f>'fnd enro'!I512</f>
        <v>3</v>
      </c>
      <c r="J512" s="14">
        <f>'fnd enro'!J512</f>
        <v>0</v>
      </c>
      <c r="K512" s="15">
        <f>'fnd enro'!K512</f>
        <v>0.35370000000000001</v>
      </c>
      <c r="L512" s="14">
        <f>'fnd enro'!L512</f>
        <v>0</v>
      </c>
      <c r="M512" s="14">
        <f>'fnd enro'!M512</f>
        <v>0</v>
      </c>
      <c r="N512" s="14">
        <f>'fnd enro'!N512</f>
        <v>0</v>
      </c>
      <c r="O512" s="14">
        <f>'fnd enro'!O512</f>
        <v>0</v>
      </c>
      <c r="P512" s="14">
        <f>'fnd enro'!P512</f>
        <v>4</v>
      </c>
      <c r="Q512" s="14">
        <f>'fnd enro'!R512</f>
        <v>9</v>
      </c>
      <c r="R512" s="15">
        <f t="shared" si="104"/>
        <v>1.038</v>
      </c>
      <c r="S512" s="14">
        <f>VALUE('fnd enro'!Q512)</f>
        <v>9</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5704.6925252460005</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9354.1030800000008</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58355.848583628002</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10661.468578692002</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2448.6229589280001</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6084.801739999999</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4529.64516</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6774.1333200000008</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11252.893821498001</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18879.90797</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105"/>
        <v>134046.117737992</v>
      </c>
      <c r="AH512" s="326">
        <f t="shared" si="106"/>
        <v>470165229</v>
      </c>
      <c r="AI512" s="4" t="str">
        <f t="shared" si="107"/>
        <v>470</v>
      </c>
      <c r="AJ512" s="2" t="str">
        <f t="shared" si="108"/>
        <v>165</v>
      </c>
      <c r="AK512" s="2" t="str">
        <f t="shared" si="109"/>
        <v>229</v>
      </c>
      <c r="AL512" s="4">
        <f t="shared" si="110"/>
        <v>1</v>
      </c>
      <c r="AM512" s="4">
        <f t="shared" si="115"/>
        <v>9</v>
      </c>
      <c r="AN512" s="4">
        <f t="shared" si="111"/>
        <v>134046.117737992</v>
      </c>
      <c r="AO512" s="4">
        <f t="shared" si="112"/>
        <v>14894</v>
      </c>
      <c r="AP512" s="4">
        <f t="shared" si="102"/>
        <v>0</v>
      </c>
      <c r="AQ512" s="4">
        <v>14894</v>
      </c>
      <c r="AS512" s="74"/>
      <c r="AT512" s="74"/>
      <c r="AX512" s="5">
        <f t="shared" si="113"/>
        <v>0</v>
      </c>
      <c r="AZ512" s="5">
        <f t="shared" si="114"/>
        <v>0</v>
      </c>
      <c r="BB512" s="5"/>
    </row>
    <row r="513" spans="1:54" s="4" customFormat="1">
      <c r="A513" s="326" t="str">
        <f t="shared" si="103"/>
        <v>470</v>
      </c>
      <c r="B513" s="2">
        <v>470165246</v>
      </c>
      <c r="C513" s="9" t="s">
        <v>1287</v>
      </c>
      <c r="D513" s="14">
        <f>'fnd enro'!D513</f>
        <v>0</v>
      </c>
      <c r="E513" s="14">
        <f>'fnd enro'!E513</f>
        <v>0</v>
      </c>
      <c r="F513" s="14">
        <f>'fnd enro'!F513</f>
        <v>0</v>
      </c>
      <c r="G513" s="14">
        <f>'fnd enro'!G513</f>
        <v>1</v>
      </c>
      <c r="H513" s="14">
        <f>'fnd enro'!H513</f>
        <v>0</v>
      </c>
      <c r="I513" s="14">
        <f>'fnd enro'!I513</f>
        <v>0</v>
      </c>
      <c r="J513" s="14">
        <f>'fnd enro'!J513</f>
        <v>0</v>
      </c>
      <c r="K513" s="15">
        <f>'fnd enro'!K513</f>
        <v>3.9300000000000002E-2</v>
      </c>
      <c r="L513" s="14">
        <f>'fnd enro'!L513</f>
        <v>0</v>
      </c>
      <c r="M513" s="14">
        <f>'fnd enro'!M513</f>
        <v>0</v>
      </c>
      <c r="N513" s="14">
        <f>'fnd enro'!N513</f>
        <v>0</v>
      </c>
      <c r="O513" s="14">
        <f>'fnd enro'!O513</f>
        <v>0</v>
      </c>
      <c r="P513" s="14">
        <f>'fnd enro'!P513</f>
        <v>0</v>
      </c>
      <c r="Q513" s="14">
        <f>'fnd enro'!R513</f>
        <v>1</v>
      </c>
      <c r="R513" s="15">
        <f t="shared" si="104"/>
        <v>1.038</v>
      </c>
      <c r="S513" s="14">
        <f>VALUE('fnd enro'!Q513)</f>
        <v>3</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592.01179169399995</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841.09140000000002</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4273.3868692920005</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1378.3134131879999</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172.73377099199999</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554.67686000000003</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392.93490000000003</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167.45016000000001</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1212.0331757220001</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1782.8553299999999</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105"/>
        <v>11367.487670888002</v>
      </c>
      <c r="AH513" s="326">
        <f t="shared" si="106"/>
        <v>470165246</v>
      </c>
      <c r="AI513" s="4" t="str">
        <f t="shared" si="107"/>
        <v>470</v>
      </c>
      <c r="AJ513" s="2" t="str">
        <f t="shared" si="108"/>
        <v>165</v>
      </c>
      <c r="AK513" s="2" t="str">
        <f t="shared" si="109"/>
        <v>246</v>
      </c>
      <c r="AL513" s="4">
        <f t="shared" si="110"/>
        <v>1</v>
      </c>
      <c r="AM513" s="4">
        <f t="shared" si="115"/>
        <v>1</v>
      </c>
      <c r="AN513" s="4">
        <f t="shared" si="111"/>
        <v>11367.487670888002</v>
      </c>
      <c r="AO513" s="4">
        <f t="shared" si="112"/>
        <v>11367</v>
      </c>
      <c r="AP513" s="4">
        <f t="shared" si="102"/>
        <v>0</v>
      </c>
      <c r="AQ513" s="4">
        <v>11367</v>
      </c>
      <c r="AS513" s="74"/>
      <c r="AT513" s="74"/>
      <c r="AX513" s="5">
        <f t="shared" si="113"/>
        <v>0</v>
      </c>
      <c r="AZ513" s="5">
        <f t="shared" si="114"/>
        <v>0</v>
      </c>
      <c r="BB513" s="5"/>
    </row>
    <row r="514" spans="1:54" s="4" customFormat="1">
      <c r="A514" s="326" t="str">
        <f t="shared" si="103"/>
        <v>470</v>
      </c>
      <c r="B514" s="2">
        <v>470165248</v>
      </c>
      <c r="C514" s="9" t="s">
        <v>1287</v>
      </c>
      <c r="D514" s="14">
        <f>'fnd enro'!D514</f>
        <v>0</v>
      </c>
      <c r="E514" s="14">
        <f>'fnd enro'!E514</f>
        <v>0</v>
      </c>
      <c r="F514" s="14">
        <f>'fnd enro'!F514</f>
        <v>3</v>
      </c>
      <c r="G514" s="14">
        <f>'fnd enro'!G514</f>
        <v>23</v>
      </c>
      <c r="H514" s="14">
        <f>'fnd enro'!H514</f>
        <v>9</v>
      </c>
      <c r="I514" s="14">
        <f>'fnd enro'!I514</f>
        <v>5</v>
      </c>
      <c r="J514" s="14">
        <f>'fnd enro'!J514</f>
        <v>0</v>
      </c>
      <c r="K514" s="15">
        <f>'fnd enro'!K514</f>
        <v>1.5720000000000001</v>
      </c>
      <c r="L514" s="14">
        <f>'fnd enro'!L514</f>
        <v>0</v>
      </c>
      <c r="M514" s="14">
        <f>'fnd enro'!M514</f>
        <v>1</v>
      </c>
      <c r="N514" s="14">
        <f>'fnd enro'!N514</f>
        <v>0</v>
      </c>
      <c r="O514" s="14">
        <f>'fnd enro'!O514</f>
        <v>0</v>
      </c>
      <c r="P514" s="14">
        <f>'fnd enro'!P514</f>
        <v>17</v>
      </c>
      <c r="Q514" s="14">
        <f>'fnd enro'!R514</f>
        <v>40</v>
      </c>
      <c r="R514" s="15">
        <f t="shared" si="104"/>
        <v>1.038</v>
      </c>
      <c r="S514" s="14">
        <f>VALUE('fnd enro'!Q514)</f>
        <v>11</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25662.729887759997</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42691.030079999997</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260204.92797168001</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50858.478107520001</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11310.356659680001</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24557.794399999995</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19955.830260000002</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28000.070760000002</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49912.064708880011</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86420.483200000017</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105"/>
        <v>599573.76603552012</v>
      </c>
      <c r="AH514" s="326">
        <f t="shared" si="106"/>
        <v>470165248</v>
      </c>
      <c r="AI514" s="4" t="str">
        <f t="shared" si="107"/>
        <v>470</v>
      </c>
      <c r="AJ514" s="2" t="str">
        <f t="shared" si="108"/>
        <v>165</v>
      </c>
      <c r="AK514" s="2" t="str">
        <f t="shared" si="109"/>
        <v>248</v>
      </c>
      <c r="AL514" s="4">
        <f t="shared" si="110"/>
        <v>1</v>
      </c>
      <c r="AM514" s="4">
        <f t="shared" si="115"/>
        <v>40</v>
      </c>
      <c r="AN514" s="4">
        <f t="shared" si="111"/>
        <v>599573.76603552012</v>
      </c>
      <c r="AO514" s="4">
        <f t="shared" si="112"/>
        <v>14989</v>
      </c>
      <c r="AP514" s="4">
        <f t="shared" si="102"/>
        <v>0</v>
      </c>
      <c r="AQ514" s="4">
        <v>14989</v>
      </c>
      <c r="AS514" s="74"/>
      <c r="AT514" s="74"/>
      <c r="AX514" s="5">
        <f t="shared" si="113"/>
        <v>0</v>
      </c>
      <c r="AZ514" s="5">
        <f t="shared" si="114"/>
        <v>0</v>
      </c>
      <c r="BB514" s="5"/>
    </row>
    <row r="515" spans="1:54" s="4" customFormat="1">
      <c r="A515" s="326" t="str">
        <f t="shared" si="103"/>
        <v>470</v>
      </c>
      <c r="B515" s="2">
        <v>470165262</v>
      </c>
      <c r="C515" s="9" t="s">
        <v>1287</v>
      </c>
      <c r="D515" s="14">
        <f>'fnd enro'!D515</f>
        <v>0</v>
      </c>
      <c r="E515" s="14">
        <f>'fnd enro'!E515</f>
        <v>0</v>
      </c>
      <c r="F515" s="14">
        <f>'fnd enro'!F515</f>
        <v>4</v>
      </c>
      <c r="G515" s="14">
        <f>'fnd enro'!G515</f>
        <v>40</v>
      </c>
      <c r="H515" s="14">
        <f>'fnd enro'!H515</f>
        <v>31</v>
      </c>
      <c r="I515" s="14">
        <f>'fnd enro'!I515</f>
        <v>22</v>
      </c>
      <c r="J515" s="14">
        <f>'fnd enro'!J515</f>
        <v>0</v>
      </c>
      <c r="K515" s="15">
        <f>'fnd enro'!K515</f>
        <v>3.8121</v>
      </c>
      <c r="L515" s="14">
        <f>'fnd enro'!L515</f>
        <v>0</v>
      </c>
      <c r="M515" s="14">
        <f>'fnd enro'!M515</f>
        <v>1</v>
      </c>
      <c r="N515" s="14">
        <f>'fnd enro'!N515</f>
        <v>0</v>
      </c>
      <c r="O515" s="14">
        <f>'fnd enro'!O515</f>
        <v>0</v>
      </c>
      <c r="P515" s="14">
        <f>'fnd enro'!P515</f>
        <v>27</v>
      </c>
      <c r="Q515" s="14">
        <f>'fnd enro'!R515</f>
        <v>97</v>
      </c>
      <c r="R515" s="15">
        <f t="shared" si="104"/>
        <v>1.038</v>
      </c>
      <c r="S515" s="14">
        <f>VALUE('fnd enro'!Q515)</f>
        <v>9</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60082.413414318005</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93831.546239999996</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544111.42502132407</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116587.566079236</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23085.169666224003</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61882.925419999992</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45579.337739999995</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54268.331939999996</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121911.600965034</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194150.63701000001</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105"/>
        <v>1315490.953496136</v>
      </c>
      <c r="AH515" s="326">
        <f t="shared" si="106"/>
        <v>470165262</v>
      </c>
      <c r="AI515" s="4" t="str">
        <f t="shared" si="107"/>
        <v>470</v>
      </c>
      <c r="AJ515" s="2" t="str">
        <f t="shared" si="108"/>
        <v>165</v>
      </c>
      <c r="AK515" s="2" t="str">
        <f t="shared" si="109"/>
        <v>262</v>
      </c>
      <c r="AL515" s="4">
        <f t="shared" si="110"/>
        <v>1</v>
      </c>
      <c r="AM515" s="4">
        <f t="shared" si="115"/>
        <v>97</v>
      </c>
      <c r="AN515" s="4">
        <f t="shared" si="111"/>
        <v>1315490.953496136</v>
      </c>
      <c r="AO515" s="4">
        <f t="shared" si="112"/>
        <v>13562</v>
      </c>
      <c r="AP515" s="4">
        <f t="shared" si="102"/>
        <v>0</v>
      </c>
      <c r="AQ515" s="4">
        <v>13562</v>
      </c>
      <c r="AS515" s="74"/>
      <c r="AT515" s="74"/>
      <c r="AX515" s="5">
        <f t="shared" si="113"/>
        <v>0</v>
      </c>
      <c r="AZ515" s="5">
        <f t="shared" si="114"/>
        <v>0</v>
      </c>
      <c r="BB515" s="5"/>
    </row>
    <row r="516" spans="1:54" s="4" customFormat="1">
      <c r="A516" s="326" t="str">
        <f t="shared" si="103"/>
        <v>470</v>
      </c>
      <c r="B516" s="2">
        <v>470165274</v>
      </c>
      <c r="C516" s="9" t="s">
        <v>1287</v>
      </c>
      <c r="D516" s="14">
        <f>'fnd enro'!D516</f>
        <v>0</v>
      </c>
      <c r="E516" s="14">
        <f>'fnd enro'!E516</f>
        <v>0</v>
      </c>
      <c r="F516" s="14">
        <f>'fnd enro'!F516</f>
        <v>0</v>
      </c>
      <c r="G516" s="14">
        <f>'fnd enro'!G516</f>
        <v>1</v>
      </c>
      <c r="H516" s="14">
        <f>'fnd enro'!H516</f>
        <v>0</v>
      </c>
      <c r="I516" s="14">
        <f>'fnd enro'!I516</f>
        <v>0</v>
      </c>
      <c r="J516" s="14">
        <f>'fnd enro'!J516</f>
        <v>0</v>
      </c>
      <c r="K516" s="15">
        <f>'fnd enro'!K516</f>
        <v>3.9300000000000002E-2</v>
      </c>
      <c r="L516" s="14">
        <f>'fnd enro'!L516</f>
        <v>0</v>
      </c>
      <c r="M516" s="14">
        <f>'fnd enro'!M516</f>
        <v>0</v>
      </c>
      <c r="N516" s="14">
        <f>'fnd enro'!N516</f>
        <v>0</v>
      </c>
      <c r="O516" s="14">
        <f>'fnd enro'!O516</f>
        <v>0</v>
      </c>
      <c r="P516" s="14">
        <f>'fnd enro'!P516</f>
        <v>0</v>
      </c>
      <c r="Q516" s="14">
        <f>'fnd enro'!R516</f>
        <v>1</v>
      </c>
      <c r="R516" s="15">
        <f t="shared" si="104"/>
        <v>1.038</v>
      </c>
      <c r="S516" s="14">
        <f>VALUE('fnd enro'!Q516)</f>
        <v>10</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592.01179169399995</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841.09140000000002</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4273.3868692920005</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1378.3134131879999</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172.73377099199999</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554.67686000000003</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392.93490000000003</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167.45016000000001</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1212.0331757220001</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1782.8553299999999</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105"/>
        <v>11367.487670888002</v>
      </c>
      <c r="AH516" s="326">
        <f t="shared" si="106"/>
        <v>470165274</v>
      </c>
      <c r="AI516" s="4" t="str">
        <f t="shared" si="107"/>
        <v>470</v>
      </c>
      <c r="AJ516" s="2" t="str">
        <f t="shared" si="108"/>
        <v>165</v>
      </c>
      <c r="AK516" s="2" t="str">
        <f t="shared" si="109"/>
        <v>274</v>
      </c>
      <c r="AL516" s="4">
        <f t="shared" si="110"/>
        <v>1</v>
      </c>
      <c r="AM516" s="4">
        <f t="shared" si="115"/>
        <v>1</v>
      </c>
      <c r="AN516" s="4">
        <f t="shared" si="111"/>
        <v>11367.487670888002</v>
      </c>
      <c r="AO516" s="4">
        <f t="shared" si="112"/>
        <v>11367</v>
      </c>
      <c r="AP516" s="4">
        <f t="shared" si="102"/>
        <v>0</v>
      </c>
      <c r="AQ516" s="4">
        <v>11367</v>
      </c>
      <c r="AS516" s="74"/>
      <c r="AT516" s="74"/>
      <c r="AX516" s="5">
        <f t="shared" si="113"/>
        <v>0</v>
      </c>
      <c r="AZ516" s="5">
        <f t="shared" si="114"/>
        <v>0</v>
      </c>
      <c r="BB516" s="5"/>
    </row>
    <row r="517" spans="1:54" s="4" customFormat="1">
      <c r="A517" s="326" t="str">
        <f t="shared" si="103"/>
        <v>470</v>
      </c>
      <c r="B517" s="2">
        <v>470165284</v>
      </c>
      <c r="C517" s="9" t="s">
        <v>1287</v>
      </c>
      <c r="D517" s="14">
        <f>'fnd enro'!D517</f>
        <v>0</v>
      </c>
      <c r="E517" s="14">
        <f>'fnd enro'!E517</f>
        <v>0</v>
      </c>
      <c r="F517" s="14">
        <f>'fnd enro'!F517</f>
        <v>17</v>
      </c>
      <c r="G517" s="14">
        <f>'fnd enro'!G517</f>
        <v>89</v>
      </c>
      <c r="H517" s="14">
        <f>'fnd enro'!H517</f>
        <v>29</v>
      </c>
      <c r="I517" s="14">
        <f>'fnd enro'!I517</f>
        <v>30</v>
      </c>
      <c r="J517" s="14">
        <f>'fnd enro'!J517</f>
        <v>0</v>
      </c>
      <c r="K517" s="15">
        <f>'fnd enro'!K517</f>
        <v>6.4844999999999997</v>
      </c>
      <c r="L517" s="14">
        <f>'fnd enro'!L517</f>
        <v>0</v>
      </c>
      <c r="M517" s="14">
        <f>'fnd enro'!M517</f>
        <v>1</v>
      </c>
      <c r="N517" s="14">
        <f>'fnd enro'!N517</f>
        <v>0</v>
      </c>
      <c r="O517" s="14">
        <f>'fnd enro'!O517</f>
        <v>1</v>
      </c>
      <c r="P517" s="14">
        <f>'fnd enro'!P517</f>
        <v>44</v>
      </c>
      <c r="Q517" s="14">
        <f>'fnd enro'!R517</f>
        <v>165</v>
      </c>
      <c r="R517" s="15">
        <f t="shared" si="104"/>
        <v>1.038</v>
      </c>
      <c r="S517" s="14">
        <f>VALUE('fnd enro'!Q517)</f>
        <v>5</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100937.72604951001</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153468.68406</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867914.15103318007</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207926.33971601998</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35981.626813680006</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102495.53189999997</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73812.968880000015</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73001.335919999998</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204982.92499413001</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318418.64944999997</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105"/>
        <v>2138939.9388165199</v>
      </c>
      <c r="AH517" s="326">
        <f t="shared" si="106"/>
        <v>470165284</v>
      </c>
      <c r="AI517" s="4" t="str">
        <f t="shared" si="107"/>
        <v>470</v>
      </c>
      <c r="AJ517" s="2" t="str">
        <f t="shared" si="108"/>
        <v>165</v>
      </c>
      <c r="AK517" s="2" t="str">
        <f t="shared" si="109"/>
        <v>284</v>
      </c>
      <c r="AL517" s="4">
        <f t="shared" si="110"/>
        <v>1</v>
      </c>
      <c r="AM517" s="4">
        <f t="shared" si="115"/>
        <v>165</v>
      </c>
      <c r="AN517" s="4">
        <f t="shared" si="111"/>
        <v>2138939.9388165199</v>
      </c>
      <c r="AO517" s="4">
        <f t="shared" si="112"/>
        <v>12963</v>
      </c>
      <c r="AP517" s="4">
        <f t="shared" si="102"/>
        <v>0</v>
      </c>
      <c r="AQ517" s="4">
        <v>12963</v>
      </c>
      <c r="AS517" s="74"/>
      <c r="AT517" s="74"/>
      <c r="AX517" s="5">
        <f t="shared" si="113"/>
        <v>0</v>
      </c>
      <c r="AZ517" s="5">
        <f t="shared" si="114"/>
        <v>0</v>
      </c>
      <c r="BB517" s="5"/>
    </row>
    <row r="518" spans="1:54" s="4" customFormat="1">
      <c r="A518" s="326" t="str">
        <f t="shared" si="103"/>
        <v>470</v>
      </c>
      <c r="B518" s="2">
        <v>470165295</v>
      </c>
      <c r="C518" s="9" t="s">
        <v>1287</v>
      </c>
      <c r="D518" s="14">
        <f>'fnd enro'!D518</f>
        <v>0</v>
      </c>
      <c r="E518" s="14">
        <f>'fnd enro'!E518</f>
        <v>0</v>
      </c>
      <c r="F518" s="14">
        <f>'fnd enro'!F518</f>
        <v>0</v>
      </c>
      <c r="G518" s="14">
        <f>'fnd enro'!G518</f>
        <v>1</v>
      </c>
      <c r="H518" s="14">
        <f>'fnd enro'!H518</f>
        <v>2</v>
      </c>
      <c r="I518" s="14">
        <f>'fnd enro'!I518</f>
        <v>0</v>
      </c>
      <c r="J518" s="14">
        <f>'fnd enro'!J518</f>
        <v>0</v>
      </c>
      <c r="K518" s="15">
        <f>'fnd enro'!K518</f>
        <v>0.1179</v>
      </c>
      <c r="L518" s="14">
        <f>'fnd enro'!L518</f>
        <v>0</v>
      </c>
      <c r="M518" s="14">
        <f>'fnd enro'!M518</f>
        <v>0</v>
      </c>
      <c r="N518" s="14">
        <f>'fnd enro'!N518</f>
        <v>0</v>
      </c>
      <c r="O518" s="14">
        <f>'fnd enro'!O518</f>
        <v>0</v>
      </c>
      <c r="P518" s="14">
        <f>'fnd enro'!P518</f>
        <v>0</v>
      </c>
      <c r="Q518" s="14">
        <f>'fnd enro'!R518</f>
        <v>3</v>
      </c>
      <c r="R518" s="15">
        <f t="shared" si="104"/>
        <v>1.038</v>
      </c>
      <c r="S518" s="14">
        <f>VALUE('fnd enro'!Q518)</f>
        <v>5</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1776.0353750819997</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2523.2741999999998</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11894.617527876</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3580.731279564</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543.81915297599994</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1664.0305799999999</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1240.75254</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714.51767999999993</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3816.2755671660002</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5566.5659900000001</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105"/>
        <v>33320.619892664006</v>
      </c>
      <c r="AH518" s="326">
        <f t="shared" si="106"/>
        <v>470165295</v>
      </c>
      <c r="AI518" s="4" t="str">
        <f t="shared" si="107"/>
        <v>470</v>
      </c>
      <c r="AJ518" s="2" t="str">
        <f t="shared" si="108"/>
        <v>165</v>
      </c>
      <c r="AK518" s="2" t="str">
        <f t="shared" si="109"/>
        <v>295</v>
      </c>
      <c r="AL518" s="4">
        <f t="shared" si="110"/>
        <v>1</v>
      </c>
      <c r="AM518" s="4">
        <f t="shared" si="115"/>
        <v>3</v>
      </c>
      <c r="AN518" s="4">
        <f t="shared" si="111"/>
        <v>33320.619892664006</v>
      </c>
      <c r="AO518" s="4">
        <f t="shared" si="112"/>
        <v>11107</v>
      </c>
      <c r="AP518" s="4">
        <f t="shared" si="102"/>
        <v>0</v>
      </c>
      <c r="AQ518" s="4">
        <v>11107</v>
      </c>
      <c r="AS518" s="74"/>
      <c r="AT518" s="74"/>
      <c r="AX518" s="5">
        <f t="shared" si="113"/>
        <v>0</v>
      </c>
      <c r="AZ518" s="5">
        <f t="shared" si="114"/>
        <v>0</v>
      </c>
      <c r="BB518" s="5"/>
    </row>
    <row r="519" spans="1:54" s="4" customFormat="1">
      <c r="A519" s="326" t="str">
        <f t="shared" si="103"/>
        <v>470</v>
      </c>
      <c r="B519" s="2">
        <v>470165305</v>
      </c>
      <c r="C519" s="9" t="s">
        <v>1287</v>
      </c>
      <c r="D519" s="14">
        <f>'fnd enro'!D519</f>
        <v>0</v>
      </c>
      <c r="E519" s="14">
        <f>'fnd enro'!E519</f>
        <v>0</v>
      </c>
      <c r="F519" s="14">
        <f>'fnd enro'!F519</f>
        <v>8</v>
      </c>
      <c r="G519" s="14">
        <f>'fnd enro'!G519</f>
        <v>41</v>
      </c>
      <c r="H519" s="14">
        <f>'fnd enro'!H519</f>
        <v>13</v>
      </c>
      <c r="I519" s="14">
        <f>'fnd enro'!I519</f>
        <v>11</v>
      </c>
      <c r="J519" s="14">
        <f>'fnd enro'!J519</f>
        <v>0</v>
      </c>
      <c r="K519" s="15">
        <f>'fnd enro'!K519</f>
        <v>2.8689</v>
      </c>
      <c r="L519" s="14">
        <f>'fnd enro'!L519</f>
        <v>0</v>
      </c>
      <c r="M519" s="14">
        <f>'fnd enro'!M519</f>
        <v>0</v>
      </c>
      <c r="N519" s="14">
        <f>'fnd enro'!N519</f>
        <v>0</v>
      </c>
      <c r="O519" s="14">
        <f>'fnd enro'!O519</f>
        <v>0</v>
      </c>
      <c r="P519" s="14">
        <f>'fnd enro'!P519</f>
        <v>13</v>
      </c>
      <c r="Q519" s="14">
        <f>'fnd enro'!R519</f>
        <v>73</v>
      </c>
      <c r="R519" s="15">
        <f t="shared" si="104"/>
        <v>1.038</v>
      </c>
      <c r="S519" s="14">
        <f>VALUE('fnd enro'!Q519)</f>
        <v>4</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44072.245453661999</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65452.460159999995</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357981.41409831599</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92654.329262724001</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14781.050902416002</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44323.960780000001</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31517.520600000003</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26577.284159999999</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90252.436487706014</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137154.67909000002</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105"/>
        <v>904767.38099482411</v>
      </c>
      <c r="AH519" s="326">
        <f t="shared" si="106"/>
        <v>470165305</v>
      </c>
      <c r="AI519" s="4" t="str">
        <f t="shared" si="107"/>
        <v>470</v>
      </c>
      <c r="AJ519" s="2" t="str">
        <f t="shared" si="108"/>
        <v>165</v>
      </c>
      <c r="AK519" s="2" t="str">
        <f t="shared" si="109"/>
        <v>305</v>
      </c>
      <c r="AL519" s="4">
        <f t="shared" si="110"/>
        <v>1</v>
      </c>
      <c r="AM519" s="4">
        <f t="shared" si="115"/>
        <v>73</v>
      </c>
      <c r="AN519" s="4">
        <f t="shared" si="111"/>
        <v>904767.38099482411</v>
      </c>
      <c r="AO519" s="4">
        <f t="shared" si="112"/>
        <v>12394</v>
      </c>
      <c r="AP519" s="4">
        <f t="shared" si="102"/>
        <v>0</v>
      </c>
      <c r="AQ519" s="4">
        <v>12394</v>
      </c>
      <c r="AS519" s="74"/>
      <c r="AT519" s="74"/>
      <c r="AX519" s="5">
        <f t="shared" si="113"/>
        <v>0</v>
      </c>
      <c r="AZ519" s="5">
        <f t="shared" si="114"/>
        <v>0</v>
      </c>
      <c r="BB519" s="5"/>
    </row>
    <row r="520" spans="1:54" s="4" customFormat="1">
      <c r="A520" s="326" t="str">
        <f t="shared" si="103"/>
        <v>470</v>
      </c>
      <c r="B520" s="2">
        <v>470165342</v>
      </c>
      <c r="C520" s="9" t="s">
        <v>1287</v>
      </c>
      <c r="D520" s="14">
        <f>'fnd enro'!D520</f>
        <v>0</v>
      </c>
      <c r="E520" s="14">
        <f>'fnd enro'!E520</f>
        <v>0</v>
      </c>
      <c r="F520" s="14">
        <f>'fnd enro'!F520</f>
        <v>0</v>
      </c>
      <c r="G520" s="14">
        <f>'fnd enro'!G520</f>
        <v>0</v>
      </c>
      <c r="H520" s="14">
        <f>'fnd enro'!H520</f>
        <v>1</v>
      </c>
      <c r="I520" s="14">
        <f>'fnd enro'!I520</f>
        <v>1</v>
      </c>
      <c r="J520" s="14">
        <f>'fnd enro'!J520</f>
        <v>0</v>
      </c>
      <c r="K520" s="15">
        <f>'fnd enro'!K520</f>
        <v>7.8600000000000003E-2</v>
      </c>
      <c r="L520" s="14">
        <f>'fnd enro'!L520</f>
        <v>0</v>
      </c>
      <c r="M520" s="14">
        <f>'fnd enro'!M520</f>
        <v>0</v>
      </c>
      <c r="N520" s="14">
        <f>'fnd enro'!N520</f>
        <v>0</v>
      </c>
      <c r="O520" s="14">
        <f>'fnd enro'!O520</f>
        <v>0</v>
      </c>
      <c r="P520" s="14">
        <f>'fnd enro'!P520</f>
        <v>2</v>
      </c>
      <c r="Q520" s="14">
        <f>'fnd enro'!R520</f>
        <v>2</v>
      </c>
      <c r="R520" s="15">
        <f t="shared" si="104"/>
        <v>1.038</v>
      </c>
      <c r="S520" s="14">
        <f>VALUE('fnd enro'!Q520)</f>
        <v>3</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1310.4312233879998</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2281.1710800000001</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15065.424118584</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2083.1412863760002</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649.75724198400007</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1473.9037200000002</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1128.9391799999999</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2134.6054800000002</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2568.9607714440003</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4553.5606600000001</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105"/>
        <v>33249.894761776006</v>
      </c>
      <c r="AH520" s="326">
        <f t="shared" si="106"/>
        <v>470165342</v>
      </c>
      <c r="AI520" s="4" t="str">
        <f t="shared" si="107"/>
        <v>470</v>
      </c>
      <c r="AJ520" s="2" t="str">
        <f t="shared" si="108"/>
        <v>165</v>
      </c>
      <c r="AK520" s="2" t="str">
        <f t="shared" si="109"/>
        <v>342</v>
      </c>
      <c r="AL520" s="4">
        <f t="shared" si="110"/>
        <v>1</v>
      </c>
      <c r="AM520" s="4">
        <f t="shared" si="115"/>
        <v>2</v>
      </c>
      <c r="AN520" s="4">
        <f t="shared" si="111"/>
        <v>33249.894761776006</v>
      </c>
      <c r="AO520" s="4">
        <f t="shared" si="112"/>
        <v>16625</v>
      </c>
      <c r="AP520" s="4">
        <f t="shared" si="102"/>
        <v>0</v>
      </c>
      <c r="AQ520" s="4">
        <v>16625</v>
      </c>
      <c r="AS520" s="74"/>
      <c r="AT520" s="74"/>
      <c r="AX520" s="5">
        <f t="shared" si="113"/>
        <v>0</v>
      </c>
      <c r="AZ520" s="5">
        <f t="shared" si="114"/>
        <v>0</v>
      </c>
      <c r="BB520" s="5"/>
    </row>
    <row r="521" spans="1:54" s="4" customFormat="1">
      <c r="A521" s="326" t="str">
        <f t="shared" si="103"/>
        <v>470</v>
      </c>
      <c r="B521" s="2">
        <v>470165346</v>
      </c>
      <c r="C521" s="9" t="s">
        <v>1287</v>
      </c>
      <c r="D521" s="14">
        <f>'fnd enro'!D521</f>
        <v>0</v>
      </c>
      <c r="E521" s="14">
        <f>'fnd enro'!E521</f>
        <v>0</v>
      </c>
      <c r="F521" s="14">
        <f>'fnd enro'!F521</f>
        <v>1</v>
      </c>
      <c r="G521" s="14">
        <f>'fnd enro'!G521</f>
        <v>2</v>
      </c>
      <c r="H521" s="14">
        <f>'fnd enro'!H521</f>
        <v>0</v>
      </c>
      <c r="I521" s="14">
        <f>'fnd enro'!I521</f>
        <v>0</v>
      </c>
      <c r="J521" s="14">
        <f>'fnd enro'!J521</f>
        <v>0</v>
      </c>
      <c r="K521" s="15">
        <f>'fnd enro'!K521</f>
        <v>0.1179</v>
      </c>
      <c r="L521" s="14">
        <f>'fnd enro'!L521</f>
        <v>0</v>
      </c>
      <c r="M521" s="14">
        <f>'fnd enro'!M521</f>
        <v>1</v>
      </c>
      <c r="N521" s="14">
        <f>'fnd enro'!N521</f>
        <v>0</v>
      </c>
      <c r="O521" s="14">
        <f>'fnd enro'!O521</f>
        <v>0</v>
      </c>
      <c r="P521" s="14">
        <f>'fnd enro'!P521</f>
        <v>2</v>
      </c>
      <c r="Q521" s="14">
        <f>'fnd enro'!R521</f>
        <v>3</v>
      </c>
      <c r="R521" s="15">
        <f t="shared" si="104"/>
        <v>1.038</v>
      </c>
      <c r="S521" s="14">
        <f>VALUE('fnd enro'!Q521)</f>
        <v>8</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2067.2255150819997</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3558.3262799999998</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22367.009907875999</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4336.7274395639997</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970.4579129760001</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1861.1705799999997</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1594.6586400000001</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2186.9414400000001</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3982.013027166</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7011.3759900000005</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105"/>
        <v>49935.906732664007</v>
      </c>
      <c r="AH521" s="326">
        <f t="shared" si="106"/>
        <v>470165346</v>
      </c>
      <c r="AI521" s="4" t="str">
        <f t="shared" si="107"/>
        <v>470</v>
      </c>
      <c r="AJ521" s="2" t="str">
        <f t="shared" si="108"/>
        <v>165</v>
      </c>
      <c r="AK521" s="2" t="str">
        <f t="shared" si="109"/>
        <v>346</v>
      </c>
      <c r="AL521" s="4">
        <f t="shared" si="110"/>
        <v>1</v>
      </c>
      <c r="AM521" s="4">
        <f t="shared" si="115"/>
        <v>3</v>
      </c>
      <c r="AN521" s="4">
        <f t="shared" si="111"/>
        <v>49935.906732664007</v>
      </c>
      <c r="AO521" s="4">
        <f t="shared" si="112"/>
        <v>16645</v>
      </c>
      <c r="AP521" s="4">
        <f t="shared" si="102"/>
        <v>0</v>
      </c>
      <c r="AQ521" s="4">
        <v>16645</v>
      </c>
      <c r="AS521" s="74"/>
      <c r="AT521" s="74"/>
      <c r="AX521" s="5">
        <f t="shared" si="113"/>
        <v>0</v>
      </c>
      <c r="AZ521" s="5">
        <f t="shared" si="114"/>
        <v>0</v>
      </c>
      <c r="BB521" s="5"/>
    </row>
    <row r="522" spans="1:54" s="4" customFormat="1">
      <c r="A522" s="326" t="str">
        <f t="shared" si="103"/>
        <v>470</v>
      </c>
      <c r="B522" s="2">
        <v>470165347</v>
      </c>
      <c r="C522" s="9" t="s">
        <v>1287</v>
      </c>
      <c r="D522" s="14">
        <f>'fnd enro'!D522</f>
        <v>0</v>
      </c>
      <c r="E522" s="14">
        <f>'fnd enro'!E522</f>
        <v>0</v>
      </c>
      <c r="F522" s="14">
        <f>'fnd enro'!F522</f>
        <v>1</v>
      </c>
      <c r="G522" s="14">
        <f>'fnd enro'!G522</f>
        <v>5</v>
      </c>
      <c r="H522" s="14">
        <f>'fnd enro'!H522</f>
        <v>3</v>
      </c>
      <c r="I522" s="14">
        <f>'fnd enro'!I522</f>
        <v>4</v>
      </c>
      <c r="J522" s="14">
        <f>'fnd enro'!J522</f>
        <v>0</v>
      </c>
      <c r="K522" s="15">
        <f>'fnd enro'!K522</f>
        <v>0.51090000000000002</v>
      </c>
      <c r="L522" s="14">
        <f>'fnd enro'!L522</f>
        <v>0</v>
      </c>
      <c r="M522" s="14">
        <f>'fnd enro'!M522</f>
        <v>0</v>
      </c>
      <c r="N522" s="14">
        <f>'fnd enro'!N522</f>
        <v>0</v>
      </c>
      <c r="O522" s="14">
        <f>'fnd enro'!O522</f>
        <v>0</v>
      </c>
      <c r="P522" s="14">
        <f>'fnd enro'!P522</f>
        <v>6</v>
      </c>
      <c r="Q522" s="14">
        <f>'fnd enro'!R522</f>
        <v>13</v>
      </c>
      <c r="R522" s="15">
        <f t="shared" si="104"/>
        <v>1.038</v>
      </c>
      <c r="S522" s="14">
        <f>VALUE('fnd enro'!Q522)</f>
        <v>8</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8223.7894520219998</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13433.982840000001</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83105.891660795998</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15501.236691444003</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3499.0070628959998</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8676.29918</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6490.5205800000012</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9427.1782800000019</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16245.920944385998</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27186.539290000001</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105"/>
        <v>191790.36598154396</v>
      </c>
      <c r="AH522" s="326">
        <f t="shared" si="106"/>
        <v>470165347</v>
      </c>
      <c r="AI522" s="4" t="str">
        <f t="shared" si="107"/>
        <v>470</v>
      </c>
      <c r="AJ522" s="2" t="str">
        <f t="shared" si="108"/>
        <v>165</v>
      </c>
      <c r="AK522" s="2" t="str">
        <f t="shared" si="109"/>
        <v>347</v>
      </c>
      <c r="AL522" s="4">
        <f t="shared" si="110"/>
        <v>1</v>
      </c>
      <c r="AM522" s="4">
        <f t="shared" si="115"/>
        <v>13</v>
      </c>
      <c r="AN522" s="4">
        <f t="shared" si="111"/>
        <v>191790.36598154396</v>
      </c>
      <c r="AO522" s="4">
        <f t="shared" si="112"/>
        <v>14753</v>
      </c>
      <c r="AP522" s="4">
        <f t="shared" ref="AP522:AP585" si="116">AO522-AQ522</f>
        <v>0</v>
      </c>
      <c r="AQ522" s="4">
        <v>14753</v>
      </c>
      <c r="AS522" s="74"/>
      <c r="AT522" s="74"/>
      <c r="AX522" s="5">
        <f t="shared" si="113"/>
        <v>0</v>
      </c>
      <c r="AZ522" s="5">
        <f t="shared" si="114"/>
        <v>0</v>
      </c>
      <c r="BB522" s="5"/>
    </row>
    <row r="523" spans="1:54" s="4" customFormat="1">
      <c r="A523" s="326" t="str">
        <f t="shared" ref="A523:A586" si="117">LEFT(B523,3)</f>
        <v>470</v>
      </c>
      <c r="B523" s="2">
        <v>470165705</v>
      </c>
      <c r="C523" s="9" t="s">
        <v>1287</v>
      </c>
      <c r="D523" s="14">
        <f>'fnd enro'!D523</f>
        <v>0</v>
      </c>
      <c r="E523" s="14">
        <f>'fnd enro'!E523</f>
        <v>0</v>
      </c>
      <c r="F523" s="14">
        <f>'fnd enro'!F523</f>
        <v>0</v>
      </c>
      <c r="G523" s="14">
        <f>'fnd enro'!G523</f>
        <v>0</v>
      </c>
      <c r="H523" s="14">
        <f>'fnd enro'!H523</f>
        <v>0</v>
      </c>
      <c r="I523" s="14">
        <f>'fnd enro'!I523</f>
        <v>1</v>
      </c>
      <c r="J523" s="14">
        <f>'fnd enro'!J523</f>
        <v>0</v>
      </c>
      <c r="K523" s="15">
        <f>'fnd enro'!K523</f>
        <v>3.9300000000000002E-2</v>
      </c>
      <c r="L523" s="14">
        <f>'fnd enro'!L523</f>
        <v>0</v>
      </c>
      <c r="M523" s="14">
        <f>'fnd enro'!M523</f>
        <v>0</v>
      </c>
      <c r="N523" s="14">
        <f>'fnd enro'!N523</f>
        <v>0</v>
      </c>
      <c r="O523" s="14">
        <f>'fnd enro'!O523</f>
        <v>0</v>
      </c>
      <c r="P523" s="14">
        <f>'fnd enro'!P523</f>
        <v>0</v>
      </c>
      <c r="Q523" s="14">
        <f>'fnd enro'!R523</f>
        <v>1</v>
      </c>
      <c r="R523" s="15">
        <f t="shared" ref="R523:R586" si="118">VLOOKUP(B523,charterinfo_b,6)</f>
        <v>1.038</v>
      </c>
      <c r="S523" s="14">
        <f>VALUE('fnd enro'!Q523)</f>
        <v>3</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592.01179169399995</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841.09140000000002</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5407.6717492920006</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981.93235318800009</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180.52915099200001</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877.32686000000001</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468.26256000000001</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630.75108</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1266.8395757220001</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1698.5253299999999</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119">SUM(U523:AE523)</f>
        <v>12944.941850888001</v>
      </c>
      <c r="AH523" s="326">
        <f t="shared" ref="AH523:AH586" si="120">B523</f>
        <v>470165705</v>
      </c>
      <c r="AI523" s="4" t="str">
        <f t="shared" ref="AI523:AI586" si="121">IF($B523&lt;499999999,MID($B523,1,3),MID($B523,1,4))</f>
        <v>470</v>
      </c>
      <c r="AJ523" s="2" t="str">
        <f t="shared" ref="AJ523:AJ586" si="122">IF($B523&lt;499999999,MID($B523,4,3),MID($B523,5,3))</f>
        <v>165</v>
      </c>
      <c r="AK523" s="2" t="str">
        <f t="shared" ref="AK523:AK586" si="123">IF($B523&lt;499999999,MID($B523,7,3),MID($B523,8,3))</f>
        <v>705</v>
      </c>
      <c r="AL523" s="4">
        <f t="shared" ref="AL523:AL586" si="124">IF(VLOOKUP(VALUE(IF(AH523&lt;499999999,MID(AH523,4,3),MID(AH523,5,3))),distinfo,4)=R523,1,0)</f>
        <v>1</v>
      </c>
      <c r="AM523" s="4">
        <f t="shared" si="115"/>
        <v>1</v>
      </c>
      <c r="AN523" s="4">
        <f t="shared" ref="AN523:AN586" si="125">AF523</f>
        <v>12944.941850888001</v>
      </c>
      <c r="AO523" s="4">
        <f t="shared" ref="AO523:AO586" si="126">IF(OR(AF523=0,AM523=0),0,ROUND(AN523/AM523,0))</f>
        <v>12945</v>
      </c>
      <c r="AP523" s="4">
        <f t="shared" si="116"/>
        <v>0</v>
      </c>
      <c r="AQ523" s="4">
        <v>12945</v>
      </c>
      <c r="AS523" s="74"/>
      <c r="AT523" s="74"/>
      <c r="AX523" s="5">
        <f t="shared" ref="AX523:AX586" si="127">AY523-AW523</f>
        <v>0</v>
      </c>
      <c r="AZ523" s="5">
        <f t="shared" ref="AZ523:AZ586" si="128">BA523-AY523</f>
        <v>0</v>
      </c>
      <c r="BB523" s="5"/>
    </row>
    <row r="524" spans="1:54" s="4" customFormat="1">
      <c r="A524" s="326" t="str">
        <f t="shared" si="117"/>
        <v>470</v>
      </c>
      <c r="B524" s="2">
        <v>470165735</v>
      </c>
      <c r="C524" s="9" t="s">
        <v>1287</v>
      </c>
      <c r="D524" s="14">
        <f>'fnd enro'!D524</f>
        <v>0</v>
      </c>
      <c r="E524" s="14">
        <f>'fnd enro'!E524</f>
        <v>0</v>
      </c>
      <c r="F524" s="14">
        <f>'fnd enro'!F524</f>
        <v>0</v>
      </c>
      <c r="G524" s="14">
        <f>'fnd enro'!G524</f>
        <v>2</v>
      </c>
      <c r="H524" s="14">
        <f>'fnd enro'!H524</f>
        <v>0</v>
      </c>
      <c r="I524" s="14">
        <f>'fnd enro'!I524</f>
        <v>3</v>
      </c>
      <c r="J524" s="14">
        <f>'fnd enro'!J524</f>
        <v>0</v>
      </c>
      <c r="K524" s="15">
        <f>'fnd enro'!K524</f>
        <v>0.19650000000000001</v>
      </c>
      <c r="L524" s="14">
        <f>'fnd enro'!L524</f>
        <v>0</v>
      </c>
      <c r="M524" s="14">
        <f>'fnd enro'!M524</f>
        <v>0</v>
      </c>
      <c r="N524" s="14">
        <f>'fnd enro'!N524</f>
        <v>0</v>
      </c>
      <c r="O524" s="14">
        <f>'fnd enro'!O524</f>
        <v>0</v>
      </c>
      <c r="P524" s="14">
        <f>'fnd enro'!P524</f>
        <v>5</v>
      </c>
      <c r="Q524" s="14">
        <f>'fnd enro'!R524</f>
        <v>5</v>
      </c>
      <c r="R524" s="15">
        <f t="shared" si="118"/>
        <v>1.038</v>
      </c>
      <c r="S524" s="14">
        <f>VALUE('fnd enro'!Q524)</f>
        <v>6</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3337.5795584699995</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5994.2942999999996</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42232.166786460002</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5702.4238859400002</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1734.21869496</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3866.4842999999996</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2897.7430799999997</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5901.4659600000005</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6224.5850786100009</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11537.78665</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119"/>
        <v>89428.748294439996</v>
      </c>
      <c r="AH524" s="326">
        <f t="shared" si="120"/>
        <v>470165735</v>
      </c>
      <c r="AI524" s="4" t="str">
        <f t="shared" si="121"/>
        <v>470</v>
      </c>
      <c r="AJ524" s="2" t="str">
        <f t="shared" si="122"/>
        <v>165</v>
      </c>
      <c r="AK524" s="2" t="str">
        <f t="shared" si="123"/>
        <v>735</v>
      </c>
      <c r="AL524" s="4">
        <f t="shared" si="124"/>
        <v>1</v>
      </c>
      <c r="AM524" s="4">
        <f t="shared" si="115"/>
        <v>5</v>
      </c>
      <c r="AN524" s="4">
        <f t="shared" si="125"/>
        <v>89428.748294439996</v>
      </c>
      <c r="AO524" s="4">
        <f t="shared" si="126"/>
        <v>17886</v>
      </c>
      <c r="AP524" s="4">
        <f t="shared" si="116"/>
        <v>0</v>
      </c>
      <c r="AQ524" s="4">
        <v>17886</v>
      </c>
      <c r="AS524" s="74"/>
      <c r="AT524" s="74"/>
      <c r="AX524" s="5">
        <f t="shared" si="127"/>
        <v>0</v>
      </c>
      <c r="AZ524" s="5">
        <f t="shared" si="128"/>
        <v>0</v>
      </c>
      <c r="BB524" s="5"/>
    </row>
    <row r="525" spans="1:54" s="4" customFormat="1">
      <c r="A525" s="326" t="str">
        <f t="shared" si="117"/>
        <v>474</v>
      </c>
      <c r="B525" s="2">
        <v>474097064</v>
      </c>
      <c r="C525" s="9" t="s">
        <v>1325</v>
      </c>
      <c r="D525" s="14">
        <f>'fnd enro'!D525</f>
        <v>0</v>
      </c>
      <c r="E525" s="14">
        <f>'fnd enro'!E525</f>
        <v>0</v>
      </c>
      <c r="F525" s="14">
        <f>'fnd enro'!F525</f>
        <v>0</v>
      </c>
      <c r="G525" s="14">
        <f>'fnd enro'!G525</f>
        <v>0</v>
      </c>
      <c r="H525" s="14">
        <f>'fnd enro'!H525</f>
        <v>1</v>
      </c>
      <c r="I525" s="14">
        <f>'fnd enro'!I525</f>
        <v>1</v>
      </c>
      <c r="J525" s="14">
        <f>'fnd enro'!J525</f>
        <v>0</v>
      </c>
      <c r="K525" s="15">
        <f>'fnd enro'!K525</f>
        <v>7.8600000000000003E-2</v>
      </c>
      <c r="L525" s="14">
        <f>'fnd enro'!L525</f>
        <v>0</v>
      </c>
      <c r="M525" s="14">
        <f>'fnd enro'!M525</f>
        <v>0</v>
      </c>
      <c r="N525" s="14">
        <f>'fnd enro'!N525</f>
        <v>0</v>
      </c>
      <c r="O525" s="14">
        <f>'fnd enro'!O525</f>
        <v>0</v>
      </c>
      <c r="P525" s="14">
        <f>'fnd enro'!P525</f>
        <v>0</v>
      </c>
      <c r="Q525" s="14">
        <f>'fnd enro'!R525</f>
        <v>2</v>
      </c>
      <c r="R525" s="15">
        <f t="shared" si="118"/>
        <v>1</v>
      </c>
      <c r="S525" s="14">
        <f>VALUE('fnd enro'!Q525)</f>
        <v>10</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1140.6778259999999</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1620.6</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8880.8160680000001</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2006.879852</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352.670368</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1432.0037200000002</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859.51</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871.18</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2474.9140380000003</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3590.3806599999998</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119"/>
        <v>23229.632531999996</v>
      </c>
      <c r="AH525" s="326">
        <f t="shared" si="120"/>
        <v>474097064</v>
      </c>
      <c r="AI525" s="4" t="str">
        <f t="shared" si="121"/>
        <v>474</v>
      </c>
      <c r="AJ525" s="2" t="str">
        <f t="shared" si="122"/>
        <v>097</v>
      </c>
      <c r="AK525" s="2" t="str">
        <f t="shared" si="123"/>
        <v>064</v>
      </c>
      <c r="AL525" s="4">
        <f t="shared" si="124"/>
        <v>1</v>
      </c>
      <c r="AM525" s="4">
        <f t="shared" si="115"/>
        <v>2</v>
      </c>
      <c r="AN525" s="4">
        <f t="shared" si="125"/>
        <v>23229.632531999996</v>
      </c>
      <c r="AO525" s="4">
        <f t="shared" si="126"/>
        <v>11615</v>
      </c>
      <c r="AP525" s="4">
        <f t="shared" si="116"/>
        <v>0</v>
      </c>
      <c r="AQ525" s="4">
        <v>11615</v>
      </c>
      <c r="AS525" s="74"/>
      <c r="AT525" s="74"/>
      <c r="AX525" s="5">
        <f t="shared" si="127"/>
        <v>0</v>
      </c>
      <c r="AZ525" s="5">
        <f t="shared" si="128"/>
        <v>0</v>
      </c>
      <c r="BB525" s="5"/>
    </row>
    <row r="526" spans="1:54" s="4" customFormat="1">
      <c r="A526" s="326" t="str">
        <f t="shared" si="117"/>
        <v>474</v>
      </c>
      <c r="B526" s="2">
        <v>474097097</v>
      </c>
      <c r="C526" s="9" t="s">
        <v>1325</v>
      </c>
      <c r="D526" s="14">
        <f>'fnd enro'!D526</f>
        <v>0</v>
      </c>
      <c r="E526" s="14">
        <f>'fnd enro'!E526</f>
        <v>0</v>
      </c>
      <c r="F526" s="14">
        <f>'fnd enro'!F526</f>
        <v>0</v>
      </c>
      <c r="G526" s="14">
        <f>'fnd enro'!G526</f>
        <v>0</v>
      </c>
      <c r="H526" s="14">
        <f>'fnd enro'!H526</f>
        <v>77</v>
      </c>
      <c r="I526" s="14">
        <f>'fnd enro'!I526</f>
        <v>110</v>
      </c>
      <c r="J526" s="14">
        <f>'fnd enro'!J526</f>
        <v>0</v>
      </c>
      <c r="K526" s="15">
        <f>'fnd enro'!K526</f>
        <v>7.3491</v>
      </c>
      <c r="L526" s="14">
        <f>'fnd enro'!L526</f>
        <v>0</v>
      </c>
      <c r="M526" s="14">
        <f>'fnd enro'!M526</f>
        <v>0</v>
      </c>
      <c r="N526" s="14">
        <f>'fnd enro'!N526</f>
        <v>3</v>
      </c>
      <c r="O526" s="14">
        <f>'fnd enro'!O526</f>
        <v>2</v>
      </c>
      <c r="P526" s="14">
        <f>'fnd enro'!P526</f>
        <v>118</v>
      </c>
      <c r="Q526" s="14">
        <f>'fnd enro'!R526</f>
        <v>187</v>
      </c>
      <c r="R526" s="15">
        <f t="shared" si="118"/>
        <v>1</v>
      </c>
      <c r="S526" s="14">
        <f>VALUE('fnd enro'!Q526)</f>
        <v>11</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119746.05673099998</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211741.55</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1440624.5173579999</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186811.661162</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61212.274408000012</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144270.37281999999</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104907.09999999999</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208785.59999999998</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232668.317553</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433010.46671000007</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119"/>
        <v>3143777.9167419998</v>
      </c>
      <c r="AH526" s="326">
        <f t="shared" si="120"/>
        <v>474097097</v>
      </c>
      <c r="AI526" s="4" t="str">
        <f t="shared" si="121"/>
        <v>474</v>
      </c>
      <c r="AJ526" s="2" t="str">
        <f t="shared" si="122"/>
        <v>097</v>
      </c>
      <c r="AK526" s="2" t="str">
        <f t="shared" si="123"/>
        <v>097</v>
      </c>
      <c r="AL526" s="4">
        <f t="shared" si="124"/>
        <v>1</v>
      </c>
      <c r="AM526" s="4">
        <f t="shared" si="115"/>
        <v>187</v>
      </c>
      <c r="AN526" s="4">
        <f t="shared" si="125"/>
        <v>3143777.9167419998</v>
      </c>
      <c r="AO526" s="4">
        <f t="shared" si="126"/>
        <v>16812</v>
      </c>
      <c r="AP526" s="4">
        <f t="shared" si="116"/>
        <v>0</v>
      </c>
      <c r="AQ526" s="4">
        <v>16812</v>
      </c>
      <c r="AS526" s="74"/>
      <c r="AT526" s="74"/>
      <c r="AX526" s="5">
        <f t="shared" si="127"/>
        <v>0</v>
      </c>
      <c r="AZ526" s="5">
        <f t="shared" si="128"/>
        <v>0</v>
      </c>
      <c r="BB526" s="5"/>
    </row>
    <row r="527" spans="1:54" s="4" customFormat="1">
      <c r="A527" s="326" t="str">
        <f t="shared" si="117"/>
        <v>474</v>
      </c>
      <c r="B527" s="2">
        <v>474097103</v>
      </c>
      <c r="C527" s="9" t="s">
        <v>1325</v>
      </c>
      <c r="D527" s="14">
        <f>'fnd enro'!D527</f>
        <v>0</v>
      </c>
      <c r="E527" s="14">
        <f>'fnd enro'!E527</f>
        <v>0</v>
      </c>
      <c r="F527" s="14">
        <f>'fnd enro'!F527</f>
        <v>0</v>
      </c>
      <c r="G527" s="14">
        <f>'fnd enro'!G527</f>
        <v>0</v>
      </c>
      <c r="H527" s="14">
        <f>'fnd enro'!H527</f>
        <v>7</v>
      </c>
      <c r="I527" s="14">
        <f>'fnd enro'!I527</f>
        <v>9</v>
      </c>
      <c r="J527" s="14">
        <f>'fnd enro'!J527</f>
        <v>0</v>
      </c>
      <c r="K527" s="15">
        <f>'fnd enro'!K527</f>
        <v>0.62880000000000003</v>
      </c>
      <c r="L527" s="14">
        <f>'fnd enro'!L527</f>
        <v>0</v>
      </c>
      <c r="M527" s="14">
        <f>'fnd enro'!M527</f>
        <v>0</v>
      </c>
      <c r="N527" s="14">
        <f>'fnd enro'!N527</f>
        <v>0</v>
      </c>
      <c r="O527" s="14">
        <f>'fnd enro'!O527</f>
        <v>0</v>
      </c>
      <c r="P527" s="14">
        <f>'fnd enro'!P527</f>
        <v>5</v>
      </c>
      <c r="Q527" s="14">
        <f>'fnd enro'!R527</f>
        <v>16</v>
      </c>
      <c r="R527" s="15">
        <f t="shared" si="118"/>
        <v>1</v>
      </c>
      <c r="S527" s="14">
        <f>VALUE('fnd enro'!Q527)</f>
        <v>10</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9608.8226079999986</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15255.3</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94944.76854400002</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15940.128816</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3901.2829439999996</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11944.97976</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7824.2099999999991</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12018.33</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19765.322304000001</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32352.915280000005</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119"/>
        <v>223556.06025600003</v>
      </c>
      <c r="AH527" s="326">
        <f t="shared" si="120"/>
        <v>474097103</v>
      </c>
      <c r="AI527" s="4" t="str">
        <f t="shared" si="121"/>
        <v>474</v>
      </c>
      <c r="AJ527" s="2" t="str">
        <f t="shared" si="122"/>
        <v>097</v>
      </c>
      <c r="AK527" s="2" t="str">
        <f t="shared" si="123"/>
        <v>103</v>
      </c>
      <c r="AL527" s="4">
        <f t="shared" si="124"/>
        <v>1</v>
      </c>
      <c r="AM527" s="4">
        <f t="shared" si="115"/>
        <v>16</v>
      </c>
      <c r="AN527" s="4">
        <f t="shared" si="125"/>
        <v>223556.06025600003</v>
      </c>
      <c r="AO527" s="4">
        <f t="shared" si="126"/>
        <v>13972</v>
      </c>
      <c r="AP527" s="4">
        <f t="shared" si="116"/>
        <v>0</v>
      </c>
      <c r="AQ527" s="4">
        <v>13972</v>
      </c>
      <c r="AS527" s="74"/>
      <c r="AT527" s="74"/>
      <c r="AX527" s="5">
        <f t="shared" si="127"/>
        <v>0</v>
      </c>
      <c r="AZ527" s="5">
        <f t="shared" si="128"/>
        <v>0</v>
      </c>
      <c r="BB527" s="5"/>
    </row>
    <row r="528" spans="1:54" s="4" customFormat="1">
      <c r="A528" s="326" t="str">
        <f t="shared" si="117"/>
        <v>474</v>
      </c>
      <c r="B528" s="2">
        <v>474097153</v>
      </c>
      <c r="C528" s="9" t="s">
        <v>1325</v>
      </c>
      <c r="D528" s="14">
        <f>'fnd enro'!D528</f>
        <v>0</v>
      </c>
      <c r="E528" s="14">
        <f>'fnd enro'!E528</f>
        <v>0</v>
      </c>
      <c r="F528" s="14">
        <f>'fnd enro'!F528</f>
        <v>0</v>
      </c>
      <c r="G528" s="14">
        <f>'fnd enro'!G528</f>
        <v>0</v>
      </c>
      <c r="H528" s="14">
        <f>'fnd enro'!H528</f>
        <v>11</v>
      </c>
      <c r="I528" s="14">
        <f>'fnd enro'!I528</f>
        <v>23</v>
      </c>
      <c r="J528" s="14">
        <f>'fnd enro'!J528</f>
        <v>0</v>
      </c>
      <c r="K528" s="15">
        <f>'fnd enro'!K528</f>
        <v>1.3362000000000001</v>
      </c>
      <c r="L528" s="14">
        <f>'fnd enro'!L528</f>
        <v>0</v>
      </c>
      <c r="M528" s="14">
        <f>'fnd enro'!M528</f>
        <v>0</v>
      </c>
      <c r="N528" s="14">
        <f>'fnd enro'!N528</f>
        <v>0</v>
      </c>
      <c r="O528" s="14">
        <f>'fnd enro'!O528</f>
        <v>0</v>
      </c>
      <c r="P528" s="14">
        <f>'fnd enro'!P528</f>
        <v>21</v>
      </c>
      <c r="Q528" s="14">
        <f>'fnd enro'!R528</f>
        <v>34</v>
      </c>
      <c r="R528" s="15">
        <f t="shared" si="118"/>
        <v>1</v>
      </c>
      <c r="S528" s="14">
        <f>VALUE('fnd enro'!Q528)</f>
        <v>10</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21421.803042</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37170.299999999996</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254115.94315600002</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33427.497484</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10522.366256000001</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26978.423239999996</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18670.73</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36634.85</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41869.598645999999</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75933.931219999999</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119"/>
        <v>556745.44304399996</v>
      </c>
      <c r="AH528" s="326">
        <f t="shared" si="120"/>
        <v>474097153</v>
      </c>
      <c r="AI528" s="4" t="str">
        <f t="shared" si="121"/>
        <v>474</v>
      </c>
      <c r="AJ528" s="2" t="str">
        <f t="shared" si="122"/>
        <v>097</v>
      </c>
      <c r="AK528" s="2" t="str">
        <f t="shared" si="123"/>
        <v>153</v>
      </c>
      <c r="AL528" s="4">
        <f t="shared" si="124"/>
        <v>1</v>
      </c>
      <c r="AM528" s="4">
        <f t="shared" si="115"/>
        <v>34</v>
      </c>
      <c r="AN528" s="4">
        <f t="shared" si="125"/>
        <v>556745.44304399996</v>
      </c>
      <c r="AO528" s="4">
        <f t="shared" si="126"/>
        <v>16375</v>
      </c>
      <c r="AP528" s="4">
        <f t="shared" si="116"/>
        <v>0</v>
      </c>
      <c r="AQ528" s="4">
        <v>16375</v>
      </c>
      <c r="AS528" s="74"/>
      <c r="AT528" s="74"/>
      <c r="AX528" s="5">
        <f t="shared" si="127"/>
        <v>0</v>
      </c>
      <c r="AZ528" s="5">
        <f t="shared" si="128"/>
        <v>0</v>
      </c>
      <c r="BB528" s="5"/>
    </row>
    <row r="529" spans="1:54" s="4" customFormat="1">
      <c r="A529" s="326" t="str">
        <f t="shared" si="117"/>
        <v>474</v>
      </c>
      <c r="B529" s="2">
        <v>474097155</v>
      </c>
      <c r="C529" s="9" t="s">
        <v>1325</v>
      </c>
      <c r="D529" s="14">
        <f>'fnd enro'!D529</f>
        <v>0</v>
      </c>
      <c r="E529" s="14">
        <f>'fnd enro'!E529</f>
        <v>0</v>
      </c>
      <c r="F529" s="14">
        <f>'fnd enro'!F529</f>
        <v>0</v>
      </c>
      <c r="G529" s="14">
        <f>'fnd enro'!G529</f>
        <v>0</v>
      </c>
      <c r="H529" s="14">
        <f>'fnd enro'!H529</f>
        <v>0</v>
      </c>
      <c r="I529" s="14">
        <f>'fnd enro'!I529</f>
        <v>1</v>
      </c>
      <c r="J529" s="14">
        <f>'fnd enro'!J529</f>
        <v>0</v>
      </c>
      <c r="K529" s="15">
        <f>'fnd enro'!K529</f>
        <v>3.9300000000000002E-2</v>
      </c>
      <c r="L529" s="14">
        <f>'fnd enro'!L529</f>
        <v>0</v>
      </c>
      <c r="M529" s="14">
        <f>'fnd enro'!M529</f>
        <v>0</v>
      </c>
      <c r="N529" s="14">
        <f>'fnd enro'!N529</f>
        <v>0</v>
      </c>
      <c r="O529" s="14">
        <f>'fnd enro'!O529</f>
        <v>0</v>
      </c>
      <c r="P529" s="14">
        <f>'fnd enro'!P529</f>
        <v>1</v>
      </c>
      <c r="Q529" s="14">
        <f>'fnd enro'!R529</f>
        <v>1</v>
      </c>
      <c r="R529" s="15">
        <f t="shared" si="118"/>
        <v>1</v>
      </c>
      <c r="S529" s="14">
        <f>VALUE('fnd enro'!Q529)</f>
        <v>2</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628.73891299999991</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1087.01</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7910.9130340000002</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945.98492600000009</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304.98018400000001</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897.41686000000004</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560.5</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1176.03</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1220.4620190000001</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2160.3953299999998</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119"/>
        <v>16892.431266000003</v>
      </c>
      <c r="AH529" s="326">
        <f t="shared" si="120"/>
        <v>474097155</v>
      </c>
      <c r="AI529" s="4" t="str">
        <f t="shared" si="121"/>
        <v>474</v>
      </c>
      <c r="AJ529" s="2" t="str">
        <f t="shared" si="122"/>
        <v>097</v>
      </c>
      <c r="AK529" s="2" t="str">
        <f t="shared" si="123"/>
        <v>155</v>
      </c>
      <c r="AL529" s="4">
        <f t="shared" si="124"/>
        <v>1</v>
      </c>
      <c r="AM529" s="4">
        <f t="shared" si="115"/>
        <v>1</v>
      </c>
      <c r="AN529" s="4">
        <f t="shared" si="125"/>
        <v>16892.431266000003</v>
      </c>
      <c r="AO529" s="4">
        <f t="shared" si="126"/>
        <v>16892</v>
      </c>
      <c r="AP529" s="4">
        <f t="shared" si="116"/>
        <v>0</v>
      </c>
      <c r="AQ529" s="4">
        <v>16892</v>
      </c>
      <c r="AS529" s="74"/>
      <c r="AT529" s="74"/>
      <c r="AX529" s="5">
        <f t="shared" si="127"/>
        <v>0</v>
      </c>
      <c r="AZ529" s="5">
        <f t="shared" si="128"/>
        <v>0</v>
      </c>
      <c r="BB529" s="5"/>
    </row>
    <row r="530" spans="1:54" s="4" customFormat="1">
      <c r="A530" s="326" t="str">
        <f t="shared" si="117"/>
        <v>474</v>
      </c>
      <c r="B530" s="2">
        <v>474097162</v>
      </c>
      <c r="C530" s="9" t="s">
        <v>1325</v>
      </c>
      <c r="D530" s="14">
        <f>'fnd enro'!D530</f>
        <v>0</v>
      </c>
      <c r="E530" s="14">
        <f>'fnd enro'!E530</f>
        <v>0</v>
      </c>
      <c r="F530" s="14">
        <f>'fnd enro'!F530</f>
        <v>0</v>
      </c>
      <c r="G530" s="14">
        <f>'fnd enro'!G530</f>
        <v>0</v>
      </c>
      <c r="H530" s="14">
        <f>'fnd enro'!H530</f>
        <v>5</v>
      </c>
      <c r="I530" s="14">
        <f>'fnd enro'!I530</f>
        <v>8</v>
      </c>
      <c r="J530" s="14">
        <f>'fnd enro'!J530</f>
        <v>0</v>
      </c>
      <c r="K530" s="15">
        <f>'fnd enro'!K530</f>
        <v>0.51090000000000002</v>
      </c>
      <c r="L530" s="14">
        <f>'fnd enro'!L530</f>
        <v>0</v>
      </c>
      <c r="M530" s="14">
        <f>'fnd enro'!M530</f>
        <v>0</v>
      </c>
      <c r="N530" s="14">
        <f>'fnd enro'!N530</f>
        <v>0</v>
      </c>
      <c r="O530" s="14">
        <f>'fnd enro'!O530</f>
        <v>0</v>
      </c>
      <c r="P530" s="14">
        <f>'fnd enro'!P530</f>
        <v>4</v>
      </c>
      <c r="Q530" s="14">
        <f>'fnd enro'!R530</f>
        <v>13</v>
      </c>
      <c r="R530" s="15">
        <f t="shared" si="118"/>
        <v>1</v>
      </c>
      <c r="S530" s="14">
        <f>VALUE('fnd enro'!Q530)</f>
        <v>5</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7677.9258690000006</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11782.5</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72221.989441999991</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12872.354038000001</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2876.4723920000001</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9882.6391799999983</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6144.47</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8743.56</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16035.956247</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25131.599290000002</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119"/>
        <v>173369.46645800001</v>
      </c>
      <c r="AH530" s="326">
        <f t="shared" si="120"/>
        <v>474097162</v>
      </c>
      <c r="AI530" s="4" t="str">
        <f t="shared" si="121"/>
        <v>474</v>
      </c>
      <c r="AJ530" s="2" t="str">
        <f t="shared" si="122"/>
        <v>097</v>
      </c>
      <c r="AK530" s="2" t="str">
        <f t="shared" si="123"/>
        <v>162</v>
      </c>
      <c r="AL530" s="4">
        <f t="shared" si="124"/>
        <v>1</v>
      </c>
      <c r="AM530" s="4">
        <f t="shared" si="115"/>
        <v>13</v>
      </c>
      <c r="AN530" s="4">
        <f t="shared" si="125"/>
        <v>173369.46645800001</v>
      </c>
      <c r="AO530" s="4">
        <f t="shared" si="126"/>
        <v>13336</v>
      </c>
      <c r="AP530" s="4">
        <f t="shared" si="116"/>
        <v>0</v>
      </c>
      <c r="AQ530" s="4">
        <v>13336</v>
      </c>
      <c r="AS530" s="74"/>
      <c r="AT530" s="74"/>
      <c r="AX530" s="5">
        <f t="shared" si="127"/>
        <v>0</v>
      </c>
      <c r="AZ530" s="5">
        <f t="shared" si="128"/>
        <v>0</v>
      </c>
      <c r="BB530" s="5"/>
    </row>
    <row r="531" spans="1:54" s="4" customFormat="1">
      <c r="A531" s="326" t="str">
        <f t="shared" si="117"/>
        <v>474</v>
      </c>
      <c r="B531" s="2">
        <v>474097226</v>
      </c>
      <c r="C531" s="9" t="s">
        <v>1325</v>
      </c>
      <c r="D531" s="14">
        <f>'fnd enro'!D531</f>
        <v>0</v>
      </c>
      <c r="E531" s="14">
        <f>'fnd enro'!E531</f>
        <v>0</v>
      </c>
      <c r="F531" s="14">
        <f>'fnd enro'!F531</f>
        <v>0</v>
      </c>
      <c r="G531" s="14">
        <f>'fnd enro'!G531</f>
        <v>0</v>
      </c>
      <c r="H531" s="14">
        <f>'fnd enro'!H531</f>
        <v>1</v>
      </c>
      <c r="I531" s="14">
        <f>'fnd enro'!I531</f>
        <v>0</v>
      </c>
      <c r="J531" s="14">
        <f>'fnd enro'!J531</f>
        <v>0</v>
      </c>
      <c r="K531" s="15">
        <f>'fnd enro'!K531</f>
        <v>3.9300000000000002E-2</v>
      </c>
      <c r="L531" s="14">
        <f>'fnd enro'!L531</f>
        <v>0</v>
      </c>
      <c r="M531" s="14">
        <f>'fnd enro'!M531</f>
        <v>0</v>
      </c>
      <c r="N531" s="14">
        <f>'fnd enro'!N531</f>
        <v>0</v>
      </c>
      <c r="O531" s="14">
        <f>'fnd enro'!O531</f>
        <v>0</v>
      </c>
      <c r="P531" s="14">
        <f>'fnd enro'!P531</f>
        <v>0</v>
      </c>
      <c r="Q531" s="14">
        <f>'fnd enro'!R531</f>
        <v>1</v>
      </c>
      <c r="R531" s="15">
        <f t="shared" si="118"/>
        <v>1</v>
      </c>
      <c r="S531" s="14">
        <f>VALUE('fnd enro'!Q531)</f>
        <v>9</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570.33891299999993</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810.3</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3671.113034</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1060.8949259999999</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178.75018399999999</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554.67686000000003</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408.39</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263.52</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1254.4520190000001</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1891.8553299999999</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119"/>
        <v>10664.291266</v>
      </c>
      <c r="AH531" s="326">
        <f t="shared" si="120"/>
        <v>474097226</v>
      </c>
      <c r="AI531" s="4" t="str">
        <f t="shared" si="121"/>
        <v>474</v>
      </c>
      <c r="AJ531" s="2" t="str">
        <f t="shared" si="122"/>
        <v>097</v>
      </c>
      <c r="AK531" s="2" t="str">
        <f t="shared" si="123"/>
        <v>226</v>
      </c>
      <c r="AL531" s="4">
        <f t="shared" si="124"/>
        <v>1</v>
      </c>
      <c r="AM531" s="4">
        <f t="shared" si="115"/>
        <v>1</v>
      </c>
      <c r="AN531" s="4">
        <f t="shared" si="125"/>
        <v>10664.291266</v>
      </c>
      <c r="AO531" s="4">
        <f t="shared" si="126"/>
        <v>10664</v>
      </c>
      <c r="AP531" s="4">
        <f t="shared" si="116"/>
        <v>0</v>
      </c>
      <c r="AQ531" s="4">
        <v>10664</v>
      </c>
      <c r="AS531" s="74"/>
      <c r="AT531" s="74"/>
      <c r="AX531" s="5">
        <f t="shared" si="127"/>
        <v>0</v>
      </c>
      <c r="AZ531" s="5">
        <f t="shared" si="128"/>
        <v>0</v>
      </c>
      <c r="BB531" s="5"/>
    </row>
    <row r="532" spans="1:54" s="4" customFormat="1">
      <c r="A532" s="326" t="str">
        <f t="shared" si="117"/>
        <v>474</v>
      </c>
      <c r="B532" s="2">
        <v>474097343</v>
      </c>
      <c r="C532" s="9" t="s">
        <v>1325</v>
      </c>
      <c r="D532" s="14">
        <f>'fnd enro'!D532</f>
        <v>0</v>
      </c>
      <c r="E532" s="14">
        <f>'fnd enro'!E532</f>
        <v>0</v>
      </c>
      <c r="F532" s="14">
        <f>'fnd enro'!F532</f>
        <v>0</v>
      </c>
      <c r="G532" s="14">
        <f>'fnd enro'!G532</f>
        <v>0</v>
      </c>
      <c r="H532" s="14">
        <f>'fnd enro'!H532</f>
        <v>3</v>
      </c>
      <c r="I532" s="14">
        <f>'fnd enro'!I532</f>
        <v>9</v>
      </c>
      <c r="J532" s="14">
        <f>'fnd enro'!J532</f>
        <v>0</v>
      </c>
      <c r="K532" s="15">
        <f>'fnd enro'!K532</f>
        <v>0.47160000000000002</v>
      </c>
      <c r="L532" s="14">
        <f>'fnd enro'!L532</f>
        <v>0</v>
      </c>
      <c r="M532" s="14">
        <f>'fnd enro'!M532</f>
        <v>0</v>
      </c>
      <c r="N532" s="14">
        <f>'fnd enro'!N532</f>
        <v>0</v>
      </c>
      <c r="O532" s="14">
        <f>'fnd enro'!O532</f>
        <v>0</v>
      </c>
      <c r="P532" s="14">
        <f>'fnd enro'!P532</f>
        <v>9</v>
      </c>
      <c r="Q532" s="14">
        <f>'fnd enro'!R532</f>
        <v>12</v>
      </c>
      <c r="R532" s="15">
        <f t="shared" si="118"/>
        <v>1</v>
      </c>
      <c r="S532" s="14">
        <f>VALUE('fnd enro'!Q532)</f>
        <v>10</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7714.1869559999986</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13846.5</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98148.036408000014</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11696.549112000001</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4054.0822079999998</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9859.3123200000009</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6914.97</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14728.050000000001</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14747.514228</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27844.053959999997</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119"/>
        <v>209553.25519200001</v>
      </c>
      <c r="AH532" s="326">
        <f t="shared" si="120"/>
        <v>474097343</v>
      </c>
      <c r="AI532" s="4" t="str">
        <f t="shared" si="121"/>
        <v>474</v>
      </c>
      <c r="AJ532" s="2" t="str">
        <f t="shared" si="122"/>
        <v>097</v>
      </c>
      <c r="AK532" s="2" t="str">
        <f t="shared" si="123"/>
        <v>343</v>
      </c>
      <c r="AL532" s="4">
        <f t="shared" si="124"/>
        <v>1</v>
      </c>
      <c r="AM532" s="4">
        <f t="shared" si="115"/>
        <v>12</v>
      </c>
      <c r="AN532" s="4">
        <f t="shared" si="125"/>
        <v>209553.25519200001</v>
      </c>
      <c r="AO532" s="4">
        <f t="shared" si="126"/>
        <v>17463</v>
      </c>
      <c r="AP532" s="4">
        <f t="shared" si="116"/>
        <v>0</v>
      </c>
      <c r="AQ532" s="4">
        <v>17463</v>
      </c>
      <c r="AS532" s="74"/>
      <c r="AT532" s="74"/>
      <c r="AX532" s="5">
        <f t="shared" si="127"/>
        <v>0</v>
      </c>
      <c r="AZ532" s="5">
        <f t="shared" si="128"/>
        <v>0</v>
      </c>
      <c r="BB532" s="5"/>
    </row>
    <row r="533" spans="1:54" s="4" customFormat="1">
      <c r="A533" s="326" t="str">
        <f t="shared" si="117"/>
        <v>474</v>
      </c>
      <c r="B533" s="2">
        <v>474097610</v>
      </c>
      <c r="C533" s="9" t="s">
        <v>1325</v>
      </c>
      <c r="D533" s="14">
        <f>'fnd enro'!D533</f>
        <v>0</v>
      </c>
      <c r="E533" s="14">
        <f>'fnd enro'!E533</f>
        <v>0</v>
      </c>
      <c r="F533" s="14">
        <f>'fnd enro'!F533</f>
        <v>0</v>
      </c>
      <c r="G533" s="14">
        <f>'fnd enro'!G533</f>
        <v>0</v>
      </c>
      <c r="H533" s="14">
        <f>'fnd enro'!H533</f>
        <v>2</v>
      </c>
      <c r="I533" s="14">
        <f>'fnd enro'!I533</f>
        <v>6</v>
      </c>
      <c r="J533" s="14">
        <f>'fnd enro'!J533</f>
        <v>0</v>
      </c>
      <c r="K533" s="15">
        <f>'fnd enro'!K533</f>
        <v>0.31440000000000001</v>
      </c>
      <c r="L533" s="14">
        <f>'fnd enro'!L533</f>
        <v>0</v>
      </c>
      <c r="M533" s="14">
        <f>'fnd enro'!M533</f>
        <v>0</v>
      </c>
      <c r="N533" s="14">
        <f>'fnd enro'!N533</f>
        <v>0</v>
      </c>
      <c r="O533" s="14">
        <f>'fnd enro'!O533</f>
        <v>0</v>
      </c>
      <c r="P533" s="14">
        <f>'fnd enro'!P533</f>
        <v>4</v>
      </c>
      <c r="Q533" s="14">
        <f>'fnd enro'!R533</f>
        <v>8</v>
      </c>
      <c r="R533" s="15">
        <f t="shared" si="118"/>
        <v>1</v>
      </c>
      <c r="S533" s="14">
        <f>VALUE('fnd enro'!Q533)</f>
        <v>5</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4826.231303999999</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7731</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50789.244271999996</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7797.6994080000004</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1992.381472</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6463.9548800000002</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4017.06</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6737.68</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9831.6761520000018</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16058.982639999998</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119"/>
        <v>116245.91012799999</v>
      </c>
      <c r="AH533" s="326">
        <f t="shared" si="120"/>
        <v>474097610</v>
      </c>
      <c r="AI533" s="4" t="str">
        <f t="shared" si="121"/>
        <v>474</v>
      </c>
      <c r="AJ533" s="2" t="str">
        <f t="shared" si="122"/>
        <v>097</v>
      </c>
      <c r="AK533" s="2" t="str">
        <f t="shared" si="123"/>
        <v>610</v>
      </c>
      <c r="AL533" s="4">
        <f t="shared" si="124"/>
        <v>1</v>
      </c>
      <c r="AM533" s="4">
        <f t="shared" si="115"/>
        <v>8</v>
      </c>
      <c r="AN533" s="4">
        <f t="shared" si="125"/>
        <v>116245.91012799999</v>
      </c>
      <c r="AO533" s="4">
        <f t="shared" si="126"/>
        <v>14531</v>
      </c>
      <c r="AP533" s="4">
        <f t="shared" si="116"/>
        <v>0</v>
      </c>
      <c r="AQ533" s="4">
        <v>14531</v>
      </c>
      <c r="AS533" s="74"/>
      <c r="AT533" s="74"/>
      <c r="AX533" s="5">
        <f t="shared" si="127"/>
        <v>0</v>
      </c>
      <c r="AZ533" s="5">
        <f t="shared" si="128"/>
        <v>0</v>
      </c>
      <c r="BB533" s="5"/>
    </row>
    <row r="534" spans="1:54" s="4" customFormat="1">
      <c r="A534" s="326" t="str">
        <f t="shared" si="117"/>
        <v>474</v>
      </c>
      <c r="B534" s="2">
        <v>474097620</v>
      </c>
      <c r="C534" s="9" t="s">
        <v>1325</v>
      </c>
      <c r="D534" s="14">
        <f>'fnd enro'!D534</f>
        <v>0</v>
      </c>
      <c r="E534" s="14">
        <f>'fnd enro'!E534</f>
        <v>0</v>
      </c>
      <c r="F534" s="14">
        <f>'fnd enro'!F534</f>
        <v>0</v>
      </c>
      <c r="G534" s="14">
        <f>'fnd enro'!G534</f>
        <v>0</v>
      </c>
      <c r="H534" s="14">
        <f>'fnd enro'!H534</f>
        <v>0</v>
      </c>
      <c r="I534" s="14">
        <f>'fnd enro'!I534</f>
        <v>2</v>
      </c>
      <c r="J534" s="14">
        <f>'fnd enro'!J534</f>
        <v>0</v>
      </c>
      <c r="K534" s="15">
        <f>'fnd enro'!K534</f>
        <v>7.8600000000000003E-2</v>
      </c>
      <c r="L534" s="14">
        <f>'fnd enro'!L534</f>
        <v>0</v>
      </c>
      <c r="M534" s="14">
        <f>'fnd enro'!M534</f>
        <v>0</v>
      </c>
      <c r="N534" s="14">
        <f>'fnd enro'!N534</f>
        <v>0</v>
      </c>
      <c r="O534" s="14">
        <f>'fnd enro'!O534</f>
        <v>0</v>
      </c>
      <c r="P534" s="14">
        <f>'fnd enro'!P534</f>
        <v>0</v>
      </c>
      <c r="Q534" s="14">
        <f>'fnd enro'!R534</f>
        <v>2</v>
      </c>
      <c r="R534" s="15">
        <f t="shared" si="118"/>
        <v>1</v>
      </c>
      <c r="S534" s="14">
        <f>VALUE('fnd enro'!Q534)</f>
        <v>4</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1140.6778259999999</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1620.6</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10419.406068</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1891.9698520000002</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347.84036800000001</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1754.65372</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902.24</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1215.32</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2440.9240380000001</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3397.0506599999999</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119"/>
        <v>25130.682532000003</v>
      </c>
      <c r="AH534" s="326">
        <f t="shared" si="120"/>
        <v>474097620</v>
      </c>
      <c r="AI534" s="4" t="str">
        <f t="shared" si="121"/>
        <v>474</v>
      </c>
      <c r="AJ534" s="2" t="str">
        <f t="shared" si="122"/>
        <v>097</v>
      </c>
      <c r="AK534" s="2" t="str">
        <f t="shared" si="123"/>
        <v>620</v>
      </c>
      <c r="AL534" s="4">
        <f t="shared" si="124"/>
        <v>1</v>
      </c>
      <c r="AM534" s="4">
        <f t="shared" ref="AM534:AM597" si="129">enro</f>
        <v>2</v>
      </c>
      <c r="AN534" s="4">
        <f t="shared" si="125"/>
        <v>25130.682532000003</v>
      </c>
      <c r="AO534" s="4">
        <f t="shared" si="126"/>
        <v>12565</v>
      </c>
      <c r="AP534" s="4">
        <f t="shared" si="116"/>
        <v>0</v>
      </c>
      <c r="AQ534" s="4">
        <v>12565</v>
      </c>
      <c r="AS534" s="74"/>
      <c r="AT534" s="74"/>
      <c r="AX534" s="5">
        <f t="shared" si="127"/>
        <v>0</v>
      </c>
      <c r="AZ534" s="5">
        <f t="shared" si="128"/>
        <v>0</v>
      </c>
      <c r="BB534" s="5"/>
    </row>
    <row r="535" spans="1:54" s="4" customFormat="1">
      <c r="A535" s="326" t="str">
        <f t="shared" si="117"/>
        <v>474</v>
      </c>
      <c r="B535" s="2">
        <v>474097720</v>
      </c>
      <c r="C535" s="9" t="s">
        <v>1325</v>
      </c>
      <c r="D535" s="14">
        <f>'fnd enro'!D535</f>
        <v>0</v>
      </c>
      <c r="E535" s="14">
        <f>'fnd enro'!E535</f>
        <v>0</v>
      </c>
      <c r="F535" s="14">
        <f>'fnd enro'!F535</f>
        <v>0</v>
      </c>
      <c r="G535" s="14">
        <f>'fnd enro'!G535</f>
        <v>0</v>
      </c>
      <c r="H535" s="14">
        <f>'fnd enro'!H535</f>
        <v>0</v>
      </c>
      <c r="I535" s="14">
        <f>'fnd enro'!I535</f>
        <v>2</v>
      </c>
      <c r="J535" s="14">
        <f>'fnd enro'!J535</f>
        <v>0</v>
      </c>
      <c r="K535" s="15">
        <f>'fnd enro'!K535</f>
        <v>7.8600000000000003E-2</v>
      </c>
      <c r="L535" s="14">
        <f>'fnd enro'!L535</f>
        <v>0</v>
      </c>
      <c r="M535" s="14">
        <f>'fnd enro'!M535</f>
        <v>0</v>
      </c>
      <c r="N535" s="14">
        <f>'fnd enro'!N535</f>
        <v>0</v>
      </c>
      <c r="O535" s="14">
        <f>'fnd enro'!O535</f>
        <v>0</v>
      </c>
      <c r="P535" s="14">
        <f>'fnd enro'!P535</f>
        <v>1</v>
      </c>
      <c r="Q535" s="14">
        <f>'fnd enro'!R535</f>
        <v>2</v>
      </c>
      <c r="R535" s="15">
        <f t="shared" si="118"/>
        <v>1</v>
      </c>
      <c r="S535" s="14">
        <f>VALUE('fnd enro'!Q535)</f>
        <v>7</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1219.4078259999999</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1993.62</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14060.846068000001</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1891.9698520000002</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524.50036799999998</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1781.7337199999999</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1049.69</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1981.53</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2440.9240380000001</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4019.68066</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119"/>
        <v>30963.902532</v>
      </c>
      <c r="AH535" s="326">
        <f t="shared" si="120"/>
        <v>474097720</v>
      </c>
      <c r="AI535" s="4" t="str">
        <f t="shared" si="121"/>
        <v>474</v>
      </c>
      <c r="AJ535" s="2" t="str">
        <f t="shared" si="122"/>
        <v>097</v>
      </c>
      <c r="AK535" s="2" t="str">
        <f t="shared" si="123"/>
        <v>720</v>
      </c>
      <c r="AL535" s="4">
        <f t="shared" si="124"/>
        <v>1</v>
      </c>
      <c r="AM535" s="4">
        <f t="shared" si="129"/>
        <v>2</v>
      </c>
      <c r="AN535" s="4">
        <f t="shared" si="125"/>
        <v>30963.902532</v>
      </c>
      <c r="AO535" s="4">
        <f t="shared" si="126"/>
        <v>15482</v>
      </c>
      <c r="AP535" s="4">
        <f t="shared" si="116"/>
        <v>0</v>
      </c>
      <c r="AQ535" s="4">
        <v>15482</v>
      </c>
      <c r="AS535" s="74"/>
      <c r="AT535" s="74"/>
      <c r="AX535" s="5">
        <f t="shared" si="127"/>
        <v>0</v>
      </c>
      <c r="AZ535" s="5">
        <f t="shared" si="128"/>
        <v>0</v>
      </c>
      <c r="BB535" s="5"/>
    </row>
    <row r="536" spans="1:54" s="4" customFormat="1">
      <c r="A536" s="326" t="str">
        <f t="shared" si="117"/>
        <v>474</v>
      </c>
      <c r="B536" s="2">
        <v>474097725</v>
      </c>
      <c r="C536" s="9" t="s">
        <v>1325</v>
      </c>
      <c r="D536" s="14">
        <f>'fnd enro'!D536</f>
        <v>0</v>
      </c>
      <c r="E536" s="14">
        <f>'fnd enro'!E536</f>
        <v>0</v>
      </c>
      <c r="F536" s="14">
        <f>'fnd enro'!F536</f>
        <v>0</v>
      </c>
      <c r="G536" s="14">
        <f>'fnd enro'!G536</f>
        <v>0</v>
      </c>
      <c r="H536" s="14">
        <f>'fnd enro'!H536</f>
        <v>1</v>
      </c>
      <c r="I536" s="14">
        <f>'fnd enro'!I536</f>
        <v>0</v>
      </c>
      <c r="J536" s="14">
        <f>'fnd enro'!J536</f>
        <v>0</v>
      </c>
      <c r="K536" s="15">
        <f>'fnd enro'!K536</f>
        <v>3.9300000000000002E-2</v>
      </c>
      <c r="L536" s="14">
        <f>'fnd enro'!L536</f>
        <v>0</v>
      </c>
      <c r="M536" s="14">
        <f>'fnd enro'!M536</f>
        <v>0</v>
      </c>
      <c r="N536" s="14">
        <f>'fnd enro'!N536</f>
        <v>0</v>
      </c>
      <c r="O536" s="14">
        <f>'fnd enro'!O536</f>
        <v>0</v>
      </c>
      <c r="P536" s="14">
        <f>'fnd enro'!P536</f>
        <v>0</v>
      </c>
      <c r="Q536" s="14">
        <f>'fnd enro'!R536</f>
        <v>1</v>
      </c>
      <c r="R536" s="15">
        <f t="shared" si="118"/>
        <v>1</v>
      </c>
      <c r="S536" s="14">
        <f>VALUE('fnd enro'!Q536)</f>
        <v>3</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570.33891299999993</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810.3</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3671.113034</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1060.8949259999999</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178.75018399999999</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554.67686000000003</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408.39</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263.52</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1254.4520190000001</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1891.8553299999999</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119"/>
        <v>10664.291266</v>
      </c>
      <c r="AH536" s="326">
        <f t="shared" si="120"/>
        <v>474097725</v>
      </c>
      <c r="AI536" s="4" t="str">
        <f t="shared" si="121"/>
        <v>474</v>
      </c>
      <c r="AJ536" s="2" t="str">
        <f t="shared" si="122"/>
        <v>097</v>
      </c>
      <c r="AK536" s="2" t="str">
        <f t="shared" si="123"/>
        <v>725</v>
      </c>
      <c r="AL536" s="4">
        <f t="shared" si="124"/>
        <v>1</v>
      </c>
      <c r="AM536" s="4">
        <f t="shared" si="129"/>
        <v>1</v>
      </c>
      <c r="AN536" s="4">
        <f t="shared" si="125"/>
        <v>10664.291266</v>
      </c>
      <c r="AO536" s="4">
        <f t="shared" si="126"/>
        <v>10664</v>
      </c>
      <c r="AP536" s="4">
        <f t="shared" si="116"/>
        <v>0</v>
      </c>
      <c r="AQ536" s="4">
        <v>10664</v>
      </c>
      <c r="AS536" s="74"/>
      <c r="AT536" s="74"/>
      <c r="AX536" s="5">
        <f t="shared" si="127"/>
        <v>0</v>
      </c>
      <c r="AZ536" s="5">
        <f t="shared" si="128"/>
        <v>0</v>
      </c>
      <c r="BB536" s="5"/>
    </row>
    <row r="537" spans="1:54" s="4" customFormat="1">
      <c r="A537" s="326" t="str">
        <f t="shared" si="117"/>
        <v>474</v>
      </c>
      <c r="B537" s="2">
        <v>474097735</v>
      </c>
      <c r="C537" s="9" t="s">
        <v>1325</v>
      </c>
      <c r="D537" s="14">
        <f>'fnd enro'!D537</f>
        <v>0</v>
      </c>
      <c r="E537" s="14">
        <f>'fnd enro'!E537</f>
        <v>0</v>
      </c>
      <c r="F537" s="14">
        <f>'fnd enro'!F537</f>
        <v>0</v>
      </c>
      <c r="G537" s="14">
        <f>'fnd enro'!G537</f>
        <v>0</v>
      </c>
      <c r="H537" s="14">
        <f>'fnd enro'!H537</f>
        <v>7</v>
      </c>
      <c r="I537" s="14">
        <f>'fnd enro'!I537</f>
        <v>8</v>
      </c>
      <c r="J537" s="14">
        <f>'fnd enro'!J537</f>
        <v>0</v>
      </c>
      <c r="K537" s="15">
        <f>'fnd enro'!K537</f>
        <v>0.58950000000000002</v>
      </c>
      <c r="L537" s="14">
        <f>'fnd enro'!L537</f>
        <v>0</v>
      </c>
      <c r="M537" s="14">
        <f>'fnd enro'!M537</f>
        <v>0</v>
      </c>
      <c r="N537" s="14">
        <f>'fnd enro'!N537</f>
        <v>0</v>
      </c>
      <c r="O537" s="14">
        <f>'fnd enro'!O537</f>
        <v>0</v>
      </c>
      <c r="P537" s="14">
        <f>'fnd enro'!P537</f>
        <v>8</v>
      </c>
      <c r="Q537" s="14">
        <f>'fnd enro'!R537</f>
        <v>15</v>
      </c>
      <c r="R537" s="15">
        <f t="shared" si="118"/>
        <v>1</v>
      </c>
      <c r="S537" s="14">
        <f>VALUE('fnd enro'!Q537)</f>
        <v>6</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9137.0036949999994</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14911.86</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94292.375510000013</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14994.143890000003</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3948.4527600000001</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11101.5929</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7557.6100000000006</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12369.6</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18544.860284999999</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31433.589950000001</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119"/>
        <v>218291.08898999999</v>
      </c>
      <c r="AH537" s="326">
        <f t="shared" si="120"/>
        <v>474097735</v>
      </c>
      <c r="AI537" s="4" t="str">
        <f t="shared" si="121"/>
        <v>474</v>
      </c>
      <c r="AJ537" s="2" t="str">
        <f t="shared" si="122"/>
        <v>097</v>
      </c>
      <c r="AK537" s="2" t="str">
        <f t="shared" si="123"/>
        <v>735</v>
      </c>
      <c r="AL537" s="4">
        <f t="shared" si="124"/>
        <v>1</v>
      </c>
      <c r="AM537" s="4">
        <f t="shared" si="129"/>
        <v>15</v>
      </c>
      <c r="AN537" s="4">
        <f t="shared" si="125"/>
        <v>218291.08898999999</v>
      </c>
      <c r="AO537" s="4">
        <f t="shared" si="126"/>
        <v>14553</v>
      </c>
      <c r="AP537" s="4">
        <f t="shared" si="116"/>
        <v>0</v>
      </c>
      <c r="AQ537" s="4">
        <v>14553</v>
      </c>
      <c r="AS537" s="74"/>
      <c r="AT537" s="74"/>
      <c r="AX537" s="5">
        <f t="shared" si="127"/>
        <v>0</v>
      </c>
      <c r="AZ537" s="5">
        <f t="shared" si="128"/>
        <v>0</v>
      </c>
      <c r="BB537" s="5"/>
    </row>
    <row r="538" spans="1:54" s="4" customFormat="1">
      <c r="A538" s="326" t="str">
        <f t="shared" si="117"/>
        <v>474</v>
      </c>
      <c r="B538" s="2">
        <v>474097753</v>
      </c>
      <c r="C538" s="9" t="s">
        <v>1325</v>
      </c>
      <c r="D538" s="14">
        <f>'fnd enro'!D538</f>
        <v>0</v>
      </c>
      <c r="E538" s="14">
        <f>'fnd enro'!E538</f>
        <v>0</v>
      </c>
      <c r="F538" s="14">
        <f>'fnd enro'!F538</f>
        <v>0</v>
      </c>
      <c r="G538" s="14">
        <f>'fnd enro'!G538</f>
        <v>0</v>
      </c>
      <c r="H538" s="14">
        <f>'fnd enro'!H538</f>
        <v>2</v>
      </c>
      <c r="I538" s="14">
        <f>'fnd enro'!I538</f>
        <v>1</v>
      </c>
      <c r="J538" s="14">
        <f>'fnd enro'!J538</f>
        <v>0</v>
      </c>
      <c r="K538" s="15">
        <f>'fnd enro'!K538</f>
        <v>0.1179</v>
      </c>
      <c r="L538" s="14">
        <f>'fnd enro'!L538</f>
        <v>0</v>
      </c>
      <c r="M538" s="14">
        <f>'fnd enro'!M538</f>
        <v>0</v>
      </c>
      <c r="N538" s="14">
        <f>'fnd enro'!N538</f>
        <v>0</v>
      </c>
      <c r="O538" s="14">
        <f>'fnd enro'!O538</f>
        <v>0</v>
      </c>
      <c r="P538" s="14">
        <f>'fnd enro'!P538</f>
        <v>2</v>
      </c>
      <c r="Q538" s="14">
        <f>'fnd enro'!R538</f>
        <v>3</v>
      </c>
      <c r="R538" s="15">
        <f t="shared" si="118"/>
        <v>1</v>
      </c>
      <c r="S538" s="14">
        <f>VALUE('fnd enro'!Q538)</f>
        <v>7</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1868.4767389999997</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3176.9399999999996</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19834.809101999999</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3067.774778</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884.74055199999998</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2040.84058</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1562.8000000000002</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2667.12</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3729.3660569999997</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6727.4959900000003</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119"/>
        <v>45560.363797999998</v>
      </c>
      <c r="AH538" s="326">
        <f t="shared" si="120"/>
        <v>474097753</v>
      </c>
      <c r="AI538" s="4" t="str">
        <f t="shared" si="121"/>
        <v>474</v>
      </c>
      <c r="AJ538" s="2" t="str">
        <f t="shared" si="122"/>
        <v>097</v>
      </c>
      <c r="AK538" s="2" t="str">
        <f t="shared" si="123"/>
        <v>753</v>
      </c>
      <c r="AL538" s="4">
        <f t="shared" si="124"/>
        <v>1</v>
      </c>
      <c r="AM538" s="4">
        <f t="shared" si="129"/>
        <v>3</v>
      </c>
      <c r="AN538" s="4">
        <f t="shared" si="125"/>
        <v>45560.363797999998</v>
      </c>
      <c r="AO538" s="4">
        <f t="shared" si="126"/>
        <v>15187</v>
      </c>
      <c r="AP538" s="4">
        <f t="shared" si="116"/>
        <v>0</v>
      </c>
      <c r="AQ538" s="4">
        <v>15187</v>
      </c>
      <c r="AS538" s="74"/>
      <c r="AT538" s="74"/>
      <c r="AX538" s="5">
        <f t="shared" si="127"/>
        <v>0</v>
      </c>
      <c r="AZ538" s="5">
        <f t="shared" si="128"/>
        <v>0</v>
      </c>
      <c r="BB538" s="5"/>
    </row>
    <row r="539" spans="1:54" s="4" customFormat="1">
      <c r="A539" s="326" t="str">
        <f t="shared" si="117"/>
        <v>474</v>
      </c>
      <c r="B539" s="2">
        <v>474097755</v>
      </c>
      <c r="C539" s="9" t="s">
        <v>1325</v>
      </c>
      <c r="D539" s="14">
        <f>'fnd enro'!D539</f>
        <v>0</v>
      </c>
      <c r="E539" s="14">
        <f>'fnd enro'!E539</f>
        <v>0</v>
      </c>
      <c r="F539" s="14">
        <f>'fnd enro'!F539</f>
        <v>0</v>
      </c>
      <c r="G539" s="14">
        <f>'fnd enro'!G539</f>
        <v>0</v>
      </c>
      <c r="H539" s="14">
        <f>'fnd enro'!H539</f>
        <v>0</v>
      </c>
      <c r="I539" s="14">
        <f>'fnd enro'!I539</f>
        <v>1</v>
      </c>
      <c r="J539" s="14">
        <f>'fnd enro'!J539</f>
        <v>0</v>
      </c>
      <c r="K539" s="15">
        <f>'fnd enro'!K539</f>
        <v>3.9300000000000002E-2</v>
      </c>
      <c r="L539" s="14">
        <f>'fnd enro'!L539</f>
        <v>0</v>
      </c>
      <c r="M539" s="14">
        <f>'fnd enro'!M539</f>
        <v>0</v>
      </c>
      <c r="N539" s="14">
        <f>'fnd enro'!N539</f>
        <v>0</v>
      </c>
      <c r="O539" s="14">
        <f>'fnd enro'!O539</f>
        <v>0</v>
      </c>
      <c r="P539" s="14">
        <f>'fnd enro'!P539</f>
        <v>1</v>
      </c>
      <c r="Q539" s="14">
        <f>'fnd enro'!R539</f>
        <v>1</v>
      </c>
      <c r="R539" s="15">
        <f t="shared" si="118"/>
        <v>1</v>
      </c>
      <c r="S539" s="14">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667.01891299999988</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1268.4000000000001</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9681.6330340000004</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945.98492600000009</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390.87018399999999</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910.58686</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632.20000000000005</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1548.6100000000001</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1220.4620190000001</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2463.1653299999998</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119"/>
        <v>19728.931266</v>
      </c>
      <c r="AH539" s="326">
        <f t="shared" si="120"/>
        <v>474097755</v>
      </c>
      <c r="AI539" s="4" t="str">
        <f t="shared" si="121"/>
        <v>474</v>
      </c>
      <c r="AJ539" s="2" t="str">
        <f t="shared" si="122"/>
        <v>097</v>
      </c>
      <c r="AK539" s="2" t="str">
        <f t="shared" si="123"/>
        <v>755</v>
      </c>
      <c r="AL539" s="4">
        <f t="shared" si="124"/>
        <v>1</v>
      </c>
      <c r="AM539" s="4">
        <f t="shared" si="129"/>
        <v>1</v>
      </c>
      <c r="AN539" s="4">
        <f t="shared" si="125"/>
        <v>19728.931266</v>
      </c>
      <c r="AO539" s="4">
        <f t="shared" si="126"/>
        <v>19729</v>
      </c>
      <c r="AP539" s="4">
        <f t="shared" si="116"/>
        <v>0</v>
      </c>
      <c r="AQ539" s="4">
        <v>19729</v>
      </c>
      <c r="AS539" s="74"/>
      <c r="AT539" s="74"/>
      <c r="AX539" s="5">
        <f t="shared" si="127"/>
        <v>0</v>
      </c>
      <c r="AZ539" s="5">
        <f t="shared" si="128"/>
        <v>0</v>
      </c>
      <c r="BB539" s="5"/>
    </row>
    <row r="540" spans="1:54" s="4" customFormat="1">
      <c r="A540" s="326" t="str">
        <f t="shared" si="117"/>
        <v>474</v>
      </c>
      <c r="B540" s="2">
        <v>474097775</v>
      </c>
      <c r="C540" s="9" t="s">
        <v>1325</v>
      </c>
      <c r="D540" s="14">
        <f>'fnd enro'!D540</f>
        <v>0</v>
      </c>
      <c r="E540" s="14">
        <f>'fnd enro'!E540</f>
        <v>0</v>
      </c>
      <c r="F540" s="14">
        <f>'fnd enro'!F540</f>
        <v>0</v>
      </c>
      <c r="G540" s="14">
        <f>'fnd enro'!G540</f>
        <v>0</v>
      </c>
      <c r="H540" s="14">
        <f>'fnd enro'!H540</f>
        <v>0</v>
      </c>
      <c r="I540" s="14">
        <f>'fnd enro'!I540</f>
        <v>4</v>
      </c>
      <c r="J540" s="14">
        <f>'fnd enro'!J540</f>
        <v>0</v>
      </c>
      <c r="K540" s="15">
        <f>'fnd enro'!K540</f>
        <v>0.15720000000000001</v>
      </c>
      <c r="L540" s="14">
        <f>'fnd enro'!L540</f>
        <v>0</v>
      </c>
      <c r="M540" s="14">
        <f>'fnd enro'!M540</f>
        <v>0</v>
      </c>
      <c r="N540" s="14">
        <f>'fnd enro'!N540</f>
        <v>0</v>
      </c>
      <c r="O540" s="14">
        <f>'fnd enro'!O540</f>
        <v>0</v>
      </c>
      <c r="P540" s="14">
        <f>'fnd enro'!P540</f>
        <v>0</v>
      </c>
      <c r="Q540" s="14">
        <f>'fnd enro'!R540</f>
        <v>4</v>
      </c>
      <c r="R540" s="15">
        <f t="shared" si="118"/>
        <v>1</v>
      </c>
      <c r="S540" s="14">
        <f>VALUE('fnd enro'!Q540)</f>
        <v>4</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2281.3556519999997</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3241.2</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20838.812136</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3783.9397040000003</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695.68073600000002</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3509.30744</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1804.48</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2430.64</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4881.8480760000002</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6794.1013199999998</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119"/>
        <v>50261.365064000005</v>
      </c>
      <c r="AH540" s="326">
        <f t="shared" si="120"/>
        <v>474097775</v>
      </c>
      <c r="AI540" s="4" t="str">
        <f t="shared" si="121"/>
        <v>474</v>
      </c>
      <c r="AJ540" s="2" t="str">
        <f t="shared" si="122"/>
        <v>097</v>
      </c>
      <c r="AK540" s="2" t="str">
        <f t="shared" si="123"/>
        <v>775</v>
      </c>
      <c r="AL540" s="4">
        <f t="shared" si="124"/>
        <v>1</v>
      </c>
      <c r="AM540" s="4">
        <f t="shared" si="129"/>
        <v>4</v>
      </c>
      <c r="AN540" s="4">
        <f t="shared" si="125"/>
        <v>50261.365064000005</v>
      </c>
      <c r="AO540" s="4">
        <f t="shared" si="126"/>
        <v>12565</v>
      </c>
      <c r="AP540" s="4">
        <f t="shared" si="116"/>
        <v>0</v>
      </c>
      <c r="AQ540" s="4">
        <v>12565</v>
      </c>
      <c r="AS540" s="74"/>
      <c r="AT540" s="74"/>
      <c r="AX540" s="5">
        <f t="shared" si="127"/>
        <v>0</v>
      </c>
      <c r="AZ540" s="5">
        <f t="shared" si="128"/>
        <v>0</v>
      </c>
      <c r="BB540" s="5"/>
    </row>
    <row r="541" spans="1:54" s="4" customFormat="1">
      <c r="A541" s="326" t="str">
        <f t="shared" si="117"/>
        <v>478</v>
      </c>
      <c r="B541" s="2">
        <v>478352010</v>
      </c>
      <c r="C541" s="9" t="s">
        <v>4</v>
      </c>
      <c r="D541" s="14">
        <f>'fnd enro'!D541</f>
        <v>0</v>
      </c>
      <c r="E541" s="14">
        <f>'fnd enro'!E541</f>
        <v>0</v>
      </c>
      <c r="F541" s="14">
        <f>'fnd enro'!F541</f>
        <v>0</v>
      </c>
      <c r="G541" s="14">
        <f>'fnd enro'!G541</f>
        <v>0</v>
      </c>
      <c r="H541" s="14">
        <f>'fnd enro'!H541</f>
        <v>1</v>
      </c>
      <c r="I541" s="14">
        <f>'fnd enro'!I541</f>
        <v>0</v>
      </c>
      <c r="J541" s="14">
        <f>'fnd enro'!J541</f>
        <v>0</v>
      </c>
      <c r="K541" s="15">
        <f>'fnd enro'!K541</f>
        <v>3.9300000000000002E-2</v>
      </c>
      <c r="L541" s="14">
        <f>'fnd enro'!L541</f>
        <v>0</v>
      </c>
      <c r="M541" s="14">
        <f>'fnd enro'!M541</f>
        <v>0</v>
      </c>
      <c r="N541" s="14">
        <f>'fnd enro'!N541</f>
        <v>0</v>
      </c>
      <c r="O541" s="14">
        <f>'fnd enro'!O541</f>
        <v>0</v>
      </c>
      <c r="P541" s="14">
        <f>'fnd enro'!P541</f>
        <v>0</v>
      </c>
      <c r="Q541" s="14">
        <f>'fnd enro'!R541</f>
        <v>1</v>
      </c>
      <c r="R541" s="15">
        <f t="shared" si="118"/>
        <v>1</v>
      </c>
      <c r="S541" s="14">
        <f>VALUE('fnd enro'!Q541)</f>
        <v>3</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570.33891299999993</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810.3</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3671.113034</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1060.8949259999999</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178.75018399999999</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554.67686000000003</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408.39</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263.52</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1254.4520190000001</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1891.8553299999999</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119"/>
        <v>10664.291266</v>
      </c>
      <c r="AH541" s="326">
        <f t="shared" si="120"/>
        <v>478352010</v>
      </c>
      <c r="AI541" s="4" t="str">
        <f t="shared" si="121"/>
        <v>478</v>
      </c>
      <c r="AJ541" s="2" t="str">
        <f t="shared" si="122"/>
        <v>352</v>
      </c>
      <c r="AK541" s="2" t="str">
        <f t="shared" si="123"/>
        <v>010</v>
      </c>
      <c r="AL541" s="4">
        <f t="shared" si="124"/>
        <v>1</v>
      </c>
      <c r="AM541" s="4">
        <f t="shared" si="129"/>
        <v>1</v>
      </c>
      <c r="AN541" s="4">
        <f t="shared" si="125"/>
        <v>10664.291266</v>
      </c>
      <c r="AO541" s="4">
        <f t="shared" si="126"/>
        <v>10664</v>
      </c>
      <c r="AP541" s="4">
        <f t="shared" si="116"/>
        <v>0</v>
      </c>
      <c r="AQ541" s="4">
        <v>10664</v>
      </c>
      <c r="AS541" s="74"/>
      <c r="AT541" s="74"/>
      <c r="AX541" s="5">
        <f t="shared" si="127"/>
        <v>0</v>
      </c>
      <c r="AZ541" s="5">
        <f t="shared" si="128"/>
        <v>0</v>
      </c>
      <c r="BB541" s="5"/>
    </row>
    <row r="542" spans="1:54" s="4" customFormat="1">
      <c r="A542" s="326" t="str">
        <f t="shared" si="117"/>
        <v>478</v>
      </c>
      <c r="B542" s="2">
        <v>478352056</v>
      </c>
      <c r="C542" s="9" t="s">
        <v>4</v>
      </c>
      <c r="D542" s="14">
        <f>'fnd enro'!D542</f>
        <v>0</v>
      </c>
      <c r="E542" s="14">
        <f>'fnd enro'!E542</f>
        <v>0</v>
      </c>
      <c r="F542" s="14">
        <f>'fnd enro'!F542</f>
        <v>0</v>
      </c>
      <c r="G542" s="14">
        <f>'fnd enro'!G542</f>
        <v>0</v>
      </c>
      <c r="H542" s="14">
        <f>'fnd enro'!H542</f>
        <v>2</v>
      </c>
      <c r="I542" s="14">
        <f>'fnd enro'!I542</f>
        <v>1</v>
      </c>
      <c r="J542" s="14">
        <f>'fnd enro'!J542</f>
        <v>0</v>
      </c>
      <c r="K542" s="15">
        <f>'fnd enro'!K542</f>
        <v>0.1179</v>
      </c>
      <c r="L542" s="14">
        <f>'fnd enro'!L542</f>
        <v>0</v>
      </c>
      <c r="M542" s="14">
        <f>'fnd enro'!M542</f>
        <v>0</v>
      </c>
      <c r="N542" s="14">
        <f>'fnd enro'!N542</f>
        <v>0</v>
      </c>
      <c r="O542" s="14">
        <f>'fnd enro'!O542</f>
        <v>0</v>
      </c>
      <c r="P542" s="14">
        <f>'fnd enro'!P542</f>
        <v>0</v>
      </c>
      <c r="Q542" s="14">
        <f>'fnd enro'!R542</f>
        <v>3</v>
      </c>
      <c r="R542" s="15">
        <f t="shared" si="118"/>
        <v>1</v>
      </c>
      <c r="S542" s="14">
        <f>VALUE('fnd enro'!Q542)</f>
        <v>4</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1711.0167389999997</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2430.8999999999996</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12551.929101999998</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3067.774778</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531.42055200000004</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1986.68058</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1267.9000000000001</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1134.6999999999998</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3729.3660569999997</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5482.2359900000001</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119"/>
        <v>33893.923797999996</v>
      </c>
      <c r="AH542" s="326">
        <f t="shared" si="120"/>
        <v>478352056</v>
      </c>
      <c r="AI542" s="4" t="str">
        <f t="shared" si="121"/>
        <v>478</v>
      </c>
      <c r="AJ542" s="2" t="str">
        <f t="shared" si="122"/>
        <v>352</v>
      </c>
      <c r="AK542" s="2" t="str">
        <f t="shared" si="123"/>
        <v>056</v>
      </c>
      <c r="AL542" s="4">
        <f t="shared" si="124"/>
        <v>1</v>
      </c>
      <c r="AM542" s="4">
        <f t="shared" si="129"/>
        <v>3</v>
      </c>
      <c r="AN542" s="4">
        <f t="shared" si="125"/>
        <v>33893.923797999996</v>
      </c>
      <c r="AO542" s="4">
        <f t="shared" si="126"/>
        <v>11298</v>
      </c>
      <c r="AP542" s="4">
        <f t="shared" si="116"/>
        <v>0</v>
      </c>
      <c r="AQ542" s="4">
        <v>11298</v>
      </c>
      <c r="AS542" s="74"/>
      <c r="AT542" s="74"/>
      <c r="AX542" s="5">
        <f t="shared" si="127"/>
        <v>0</v>
      </c>
      <c r="AZ542" s="5">
        <f t="shared" si="128"/>
        <v>0</v>
      </c>
      <c r="BB542" s="5"/>
    </row>
    <row r="543" spans="1:54" s="4" customFormat="1">
      <c r="A543" s="326" t="str">
        <f t="shared" si="117"/>
        <v>478</v>
      </c>
      <c r="B543" s="2">
        <v>478352064</v>
      </c>
      <c r="C543" s="9" t="s">
        <v>4</v>
      </c>
      <c r="D543" s="14">
        <f>'fnd enro'!D543</f>
        <v>0</v>
      </c>
      <c r="E543" s="14">
        <f>'fnd enro'!E543</f>
        <v>0</v>
      </c>
      <c r="F543" s="14">
        <f>'fnd enro'!F543</f>
        <v>0</v>
      </c>
      <c r="G543" s="14">
        <f>'fnd enro'!G543</f>
        <v>0</v>
      </c>
      <c r="H543" s="14">
        <f>'fnd enro'!H543</f>
        <v>0</v>
      </c>
      <c r="I543" s="14">
        <f>'fnd enro'!I543</f>
        <v>1</v>
      </c>
      <c r="J543" s="14">
        <f>'fnd enro'!J543</f>
        <v>0</v>
      </c>
      <c r="K543" s="15">
        <f>'fnd enro'!K543</f>
        <v>3.9300000000000002E-2</v>
      </c>
      <c r="L543" s="14">
        <f>'fnd enro'!L543</f>
        <v>0</v>
      </c>
      <c r="M543" s="14">
        <f>'fnd enro'!M543</f>
        <v>0</v>
      </c>
      <c r="N543" s="14">
        <f>'fnd enro'!N543</f>
        <v>0</v>
      </c>
      <c r="O543" s="14">
        <f>'fnd enro'!O543</f>
        <v>0</v>
      </c>
      <c r="P543" s="14">
        <f>'fnd enro'!P543</f>
        <v>0</v>
      </c>
      <c r="Q543" s="14">
        <f>'fnd enro'!R543</f>
        <v>1</v>
      </c>
      <c r="R543" s="15">
        <f t="shared" si="118"/>
        <v>1</v>
      </c>
      <c r="S543" s="14">
        <f>VALUE('fnd enro'!Q543)</f>
        <v>10</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570.33891299999993</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810.3</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5209.7030340000001</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945.98492600000009</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173.92018400000001</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877.32686000000001</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451.12</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607.66</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1220.4620190000001</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1698.5253299999999</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119"/>
        <v>12565.341266000001</v>
      </c>
      <c r="AH543" s="326">
        <f t="shared" si="120"/>
        <v>478352064</v>
      </c>
      <c r="AI543" s="4" t="str">
        <f t="shared" si="121"/>
        <v>478</v>
      </c>
      <c r="AJ543" s="2" t="str">
        <f t="shared" si="122"/>
        <v>352</v>
      </c>
      <c r="AK543" s="2" t="str">
        <f t="shared" si="123"/>
        <v>064</v>
      </c>
      <c r="AL543" s="4">
        <f t="shared" si="124"/>
        <v>1</v>
      </c>
      <c r="AM543" s="4">
        <f t="shared" si="129"/>
        <v>1</v>
      </c>
      <c r="AN543" s="4">
        <f t="shared" si="125"/>
        <v>12565.341266000001</v>
      </c>
      <c r="AO543" s="4">
        <f t="shared" si="126"/>
        <v>12565</v>
      </c>
      <c r="AP543" s="4">
        <f t="shared" si="116"/>
        <v>0</v>
      </c>
      <c r="AQ543" s="4">
        <v>12565</v>
      </c>
      <c r="AS543" s="74"/>
      <c r="AT543" s="74"/>
      <c r="AX543" s="5">
        <f t="shared" si="127"/>
        <v>0</v>
      </c>
      <c r="AZ543" s="5">
        <f t="shared" si="128"/>
        <v>0</v>
      </c>
      <c r="BB543" s="5"/>
    </row>
    <row r="544" spans="1:54" s="4" customFormat="1">
      <c r="A544" s="326" t="str">
        <f t="shared" si="117"/>
        <v>478</v>
      </c>
      <c r="B544" s="2">
        <v>478352067</v>
      </c>
      <c r="C544" s="9" t="s">
        <v>4</v>
      </c>
      <c r="D544" s="14">
        <f>'fnd enro'!D544</f>
        <v>0</v>
      </c>
      <c r="E544" s="14">
        <f>'fnd enro'!E544</f>
        <v>0</v>
      </c>
      <c r="F544" s="14">
        <f>'fnd enro'!F544</f>
        <v>0</v>
      </c>
      <c r="G544" s="14">
        <f>'fnd enro'!G544</f>
        <v>0</v>
      </c>
      <c r="H544" s="14">
        <f>'fnd enro'!H544</f>
        <v>4</v>
      </c>
      <c r="I544" s="14">
        <f>'fnd enro'!I544</f>
        <v>0</v>
      </c>
      <c r="J544" s="14">
        <f>'fnd enro'!J544</f>
        <v>0</v>
      </c>
      <c r="K544" s="15">
        <f>'fnd enro'!K544</f>
        <v>0.15720000000000001</v>
      </c>
      <c r="L544" s="14">
        <f>'fnd enro'!L544</f>
        <v>0</v>
      </c>
      <c r="M544" s="14">
        <f>'fnd enro'!M544</f>
        <v>0</v>
      </c>
      <c r="N544" s="14">
        <f>'fnd enro'!N544</f>
        <v>0</v>
      </c>
      <c r="O544" s="14">
        <f>'fnd enro'!O544</f>
        <v>0</v>
      </c>
      <c r="P544" s="14">
        <f>'fnd enro'!P544</f>
        <v>1</v>
      </c>
      <c r="Q544" s="14">
        <f>'fnd enro'!R544</f>
        <v>4</v>
      </c>
      <c r="R544" s="15">
        <f t="shared" si="118"/>
        <v>1</v>
      </c>
      <c r="S544" s="14">
        <f>VALUE('fnd enro'!Q544)</f>
        <v>2</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2339.7556519999998</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3517.91</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17385.662135999999</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4243.5797039999998</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846.06073599999991</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2238.7974400000003</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1742.94</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1622.4499999999998</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5017.8080760000003</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8029.2913199999994</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119"/>
        <v>46984.255063999997</v>
      </c>
      <c r="AH544" s="326">
        <f t="shared" si="120"/>
        <v>478352067</v>
      </c>
      <c r="AI544" s="4" t="str">
        <f t="shared" si="121"/>
        <v>478</v>
      </c>
      <c r="AJ544" s="2" t="str">
        <f t="shared" si="122"/>
        <v>352</v>
      </c>
      <c r="AK544" s="2" t="str">
        <f t="shared" si="123"/>
        <v>067</v>
      </c>
      <c r="AL544" s="4">
        <f t="shared" si="124"/>
        <v>1</v>
      </c>
      <c r="AM544" s="4">
        <f t="shared" si="129"/>
        <v>4</v>
      </c>
      <c r="AN544" s="4">
        <f t="shared" si="125"/>
        <v>46984.255063999997</v>
      </c>
      <c r="AO544" s="4">
        <f t="shared" si="126"/>
        <v>11746</v>
      </c>
      <c r="AP544" s="4">
        <f t="shared" si="116"/>
        <v>0</v>
      </c>
      <c r="AQ544" s="4">
        <v>11746</v>
      </c>
      <c r="AS544" s="74"/>
      <c r="AT544" s="74"/>
      <c r="AX544" s="5">
        <f t="shared" si="127"/>
        <v>0</v>
      </c>
      <c r="AZ544" s="5">
        <f t="shared" si="128"/>
        <v>0</v>
      </c>
      <c r="BB544" s="5"/>
    </row>
    <row r="545" spans="1:54" s="4" customFormat="1">
      <c r="A545" s="326" t="str">
        <f t="shared" si="117"/>
        <v>478</v>
      </c>
      <c r="B545" s="2">
        <v>478352097</v>
      </c>
      <c r="C545" s="9" t="s">
        <v>4</v>
      </c>
      <c r="D545" s="14">
        <f>'fnd enro'!D545</f>
        <v>0</v>
      </c>
      <c r="E545" s="14">
        <f>'fnd enro'!E545</f>
        <v>0</v>
      </c>
      <c r="F545" s="14">
        <f>'fnd enro'!F545</f>
        <v>0</v>
      </c>
      <c r="G545" s="14">
        <f>'fnd enro'!G545</f>
        <v>0</v>
      </c>
      <c r="H545" s="14">
        <f>'fnd enro'!H545</f>
        <v>0</v>
      </c>
      <c r="I545" s="14">
        <f>'fnd enro'!I545</f>
        <v>10</v>
      </c>
      <c r="J545" s="14">
        <f>'fnd enro'!J545</f>
        <v>0</v>
      </c>
      <c r="K545" s="15">
        <f>'fnd enro'!K545</f>
        <v>0.39300000000000002</v>
      </c>
      <c r="L545" s="14">
        <f>'fnd enro'!L545</f>
        <v>0</v>
      </c>
      <c r="M545" s="14">
        <f>'fnd enro'!M545</f>
        <v>0</v>
      </c>
      <c r="N545" s="14">
        <f>'fnd enro'!N545</f>
        <v>0</v>
      </c>
      <c r="O545" s="14">
        <f>'fnd enro'!O545</f>
        <v>0</v>
      </c>
      <c r="P545" s="14">
        <f>'fnd enro'!P545</f>
        <v>2</v>
      </c>
      <c r="Q545" s="14">
        <f>'fnd enro'!R545</f>
        <v>10</v>
      </c>
      <c r="R545" s="15">
        <f t="shared" si="118"/>
        <v>1</v>
      </c>
      <c r="S545" s="14">
        <f>VALUE('fnd enro'!Q545)</f>
        <v>11</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5914.9891299999999</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9105.56</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61883.990339999997</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9459.8492600000009</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2214.0018399999999</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8846.0486000000001</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4907.5</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8135.92</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12204.62019</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18658.673300000002</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119"/>
        <v>141331.15265999999</v>
      </c>
      <c r="AH545" s="326">
        <f t="shared" si="120"/>
        <v>478352097</v>
      </c>
      <c r="AI545" s="4" t="str">
        <f t="shared" si="121"/>
        <v>478</v>
      </c>
      <c r="AJ545" s="2" t="str">
        <f t="shared" si="122"/>
        <v>352</v>
      </c>
      <c r="AK545" s="2" t="str">
        <f t="shared" si="123"/>
        <v>097</v>
      </c>
      <c r="AL545" s="4">
        <f t="shared" si="124"/>
        <v>1</v>
      </c>
      <c r="AM545" s="4">
        <f t="shared" si="129"/>
        <v>10</v>
      </c>
      <c r="AN545" s="4">
        <f t="shared" si="125"/>
        <v>141331.15265999999</v>
      </c>
      <c r="AO545" s="4">
        <f t="shared" si="126"/>
        <v>14133</v>
      </c>
      <c r="AP545" s="4">
        <f t="shared" si="116"/>
        <v>0</v>
      </c>
      <c r="AQ545" s="4">
        <v>14133</v>
      </c>
      <c r="AS545" s="74"/>
      <c r="AT545" s="74"/>
      <c r="AX545" s="5">
        <f t="shared" si="127"/>
        <v>0</v>
      </c>
      <c r="AZ545" s="5">
        <f t="shared" si="128"/>
        <v>0</v>
      </c>
      <c r="BB545" s="5"/>
    </row>
    <row r="546" spans="1:54" s="4" customFormat="1">
      <c r="A546" s="326" t="str">
        <f t="shared" si="117"/>
        <v>478</v>
      </c>
      <c r="B546" s="2">
        <v>478352103</v>
      </c>
      <c r="C546" s="9" t="s">
        <v>4</v>
      </c>
      <c r="D546" s="14">
        <f>'fnd enro'!D546</f>
        <v>0</v>
      </c>
      <c r="E546" s="14">
        <f>'fnd enro'!E546</f>
        <v>0</v>
      </c>
      <c r="F546" s="14">
        <f>'fnd enro'!F546</f>
        <v>0</v>
      </c>
      <c r="G546" s="14">
        <f>'fnd enro'!G546</f>
        <v>0</v>
      </c>
      <c r="H546" s="14">
        <f>'fnd enro'!H546</f>
        <v>1</v>
      </c>
      <c r="I546" s="14">
        <f>'fnd enro'!I546</f>
        <v>0</v>
      </c>
      <c r="J546" s="14">
        <f>'fnd enro'!J546</f>
        <v>0</v>
      </c>
      <c r="K546" s="15">
        <f>'fnd enro'!K546</f>
        <v>3.9300000000000002E-2</v>
      </c>
      <c r="L546" s="14">
        <f>'fnd enro'!L546</f>
        <v>0</v>
      </c>
      <c r="M546" s="14">
        <f>'fnd enro'!M546</f>
        <v>0</v>
      </c>
      <c r="N546" s="14">
        <f>'fnd enro'!N546</f>
        <v>0</v>
      </c>
      <c r="O546" s="14">
        <f>'fnd enro'!O546</f>
        <v>0</v>
      </c>
      <c r="P546" s="14">
        <f>'fnd enro'!P546</f>
        <v>1</v>
      </c>
      <c r="Q546" s="14">
        <f>'fnd enro'!R546</f>
        <v>1</v>
      </c>
      <c r="R546" s="15">
        <f t="shared" si="118"/>
        <v>1</v>
      </c>
      <c r="S546" s="14">
        <f>VALUE('fnd enro'!Q546)</f>
        <v>10</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667.01891299999988</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1268.4000000000001</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8143.0430340000003</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1060.8949259999999</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395.70018399999998</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587.93686000000002</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589.47</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1204.47</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1254.4520190000001</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2656.4953299999997</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119"/>
        <v>17827.881265999997</v>
      </c>
      <c r="AH546" s="326">
        <f t="shared" si="120"/>
        <v>478352103</v>
      </c>
      <c r="AI546" s="4" t="str">
        <f t="shared" si="121"/>
        <v>478</v>
      </c>
      <c r="AJ546" s="2" t="str">
        <f t="shared" si="122"/>
        <v>352</v>
      </c>
      <c r="AK546" s="2" t="str">
        <f t="shared" si="123"/>
        <v>103</v>
      </c>
      <c r="AL546" s="4">
        <f t="shared" si="124"/>
        <v>1</v>
      </c>
      <c r="AM546" s="4">
        <f t="shared" si="129"/>
        <v>1</v>
      </c>
      <c r="AN546" s="4">
        <f t="shared" si="125"/>
        <v>17827.881265999997</v>
      </c>
      <c r="AO546" s="4">
        <f t="shared" si="126"/>
        <v>17828</v>
      </c>
      <c r="AP546" s="4">
        <f t="shared" si="116"/>
        <v>0</v>
      </c>
      <c r="AQ546" s="4">
        <v>17828</v>
      </c>
      <c r="AS546" s="74"/>
      <c r="AT546" s="74"/>
      <c r="AX546" s="5">
        <f t="shared" si="127"/>
        <v>0</v>
      </c>
      <c r="AZ546" s="5">
        <f t="shared" si="128"/>
        <v>0</v>
      </c>
      <c r="BB546" s="5"/>
    </row>
    <row r="547" spans="1:54" s="4" customFormat="1">
      <c r="A547" s="326" t="str">
        <f t="shared" si="117"/>
        <v>478</v>
      </c>
      <c r="B547" s="2">
        <v>478352125</v>
      </c>
      <c r="C547" s="9" t="s">
        <v>4</v>
      </c>
      <c r="D547" s="14">
        <f>'fnd enro'!D547</f>
        <v>0</v>
      </c>
      <c r="E547" s="14">
        <f>'fnd enro'!E547</f>
        <v>0</v>
      </c>
      <c r="F547" s="14">
        <f>'fnd enro'!F547</f>
        <v>0</v>
      </c>
      <c r="G547" s="14">
        <f>'fnd enro'!G547</f>
        <v>0</v>
      </c>
      <c r="H547" s="14">
        <f>'fnd enro'!H547</f>
        <v>6</v>
      </c>
      <c r="I547" s="14">
        <f>'fnd enro'!I547</f>
        <v>17</v>
      </c>
      <c r="J547" s="14">
        <f>'fnd enro'!J547</f>
        <v>0</v>
      </c>
      <c r="K547" s="15">
        <f>'fnd enro'!K547</f>
        <v>0.90390000000000004</v>
      </c>
      <c r="L547" s="14">
        <f>'fnd enro'!L547</f>
        <v>0</v>
      </c>
      <c r="M547" s="14">
        <f>'fnd enro'!M547</f>
        <v>0</v>
      </c>
      <c r="N547" s="14">
        <f>'fnd enro'!N547</f>
        <v>0</v>
      </c>
      <c r="O547" s="14">
        <f>'fnd enro'!O547</f>
        <v>0</v>
      </c>
      <c r="P547" s="14">
        <f>'fnd enro'!P547</f>
        <v>2</v>
      </c>
      <c r="Q547" s="14">
        <f>'fnd enro'!R547</f>
        <v>23</v>
      </c>
      <c r="R547" s="15">
        <f t="shared" si="118"/>
        <v>1</v>
      </c>
      <c r="S547" s="14">
        <f>VALUE('fnd enro'!Q547)</f>
        <v>2</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13234.594998999997</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19190.319999999996</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115994.049782</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22447.113298</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4291.2642320000004</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18282.797779999997</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10338.140000000001</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13048.08</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28274.566436999998</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41149.802589999999</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119"/>
        <v>286250.72911799996</v>
      </c>
      <c r="AH547" s="326">
        <f t="shared" si="120"/>
        <v>478352125</v>
      </c>
      <c r="AI547" s="4" t="str">
        <f t="shared" si="121"/>
        <v>478</v>
      </c>
      <c r="AJ547" s="2" t="str">
        <f t="shared" si="122"/>
        <v>352</v>
      </c>
      <c r="AK547" s="2" t="str">
        <f t="shared" si="123"/>
        <v>125</v>
      </c>
      <c r="AL547" s="4">
        <f t="shared" si="124"/>
        <v>1</v>
      </c>
      <c r="AM547" s="4">
        <f t="shared" si="129"/>
        <v>23</v>
      </c>
      <c r="AN547" s="4">
        <f t="shared" si="125"/>
        <v>286250.72911799996</v>
      </c>
      <c r="AO547" s="4">
        <f t="shared" si="126"/>
        <v>12446</v>
      </c>
      <c r="AP547" s="4">
        <f t="shared" si="116"/>
        <v>0</v>
      </c>
      <c r="AQ547" s="4">
        <v>12446</v>
      </c>
      <c r="AS547" s="74"/>
      <c r="AT547" s="74"/>
      <c r="AX547" s="5">
        <f t="shared" si="127"/>
        <v>0</v>
      </c>
      <c r="AZ547" s="5">
        <f t="shared" si="128"/>
        <v>0</v>
      </c>
      <c r="BB547" s="5"/>
    </row>
    <row r="548" spans="1:54" s="4" customFormat="1">
      <c r="A548" s="326" t="str">
        <f t="shared" si="117"/>
        <v>478</v>
      </c>
      <c r="B548" s="2">
        <v>478352141</v>
      </c>
      <c r="C548" s="9" t="s">
        <v>4</v>
      </c>
      <c r="D548" s="14">
        <f>'fnd enro'!D548</f>
        <v>0</v>
      </c>
      <c r="E548" s="14">
        <f>'fnd enro'!E548</f>
        <v>0</v>
      </c>
      <c r="F548" s="14">
        <f>'fnd enro'!F548</f>
        <v>0</v>
      </c>
      <c r="G548" s="14">
        <f>'fnd enro'!G548</f>
        <v>0</v>
      </c>
      <c r="H548" s="14">
        <f>'fnd enro'!H548</f>
        <v>2</v>
      </c>
      <c r="I548" s="14">
        <f>'fnd enro'!I548</f>
        <v>5</v>
      </c>
      <c r="J548" s="14">
        <f>'fnd enro'!J548</f>
        <v>0</v>
      </c>
      <c r="K548" s="15">
        <f>'fnd enro'!K548</f>
        <v>0.27510000000000001</v>
      </c>
      <c r="L548" s="14">
        <f>'fnd enro'!L548</f>
        <v>0</v>
      </c>
      <c r="M548" s="14">
        <f>'fnd enro'!M548</f>
        <v>0</v>
      </c>
      <c r="N548" s="14">
        <f>'fnd enro'!N548</f>
        <v>0</v>
      </c>
      <c r="O548" s="14">
        <f>'fnd enro'!O548</f>
        <v>0</v>
      </c>
      <c r="P548" s="14">
        <f>'fnd enro'!P548</f>
        <v>0</v>
      </c>
      <c r="Q548" s="14">
        <f>'fnd enro'!R548</f>
        <v>7</v>
      </c>
      <c r="R548" s="15">
        <f t="shared" si="118"/>
        <v>1</v>
      </c>
      <c r="S548" s="14">
        <f>VALUE('fnd enro'!Q548)</f>
        <v>7</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3992.3723910000003</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5672.1</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33390.741238000002</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6851.7144820000003</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1227.1012880000001</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5495.9880199999998</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3072.38</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3565.3399999999997</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8611.2141329999995</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12276.337310000001</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119"/>
        <v>84155.288862000001</v>
      </c>
      <c r="AH548" s="326">
        <f t="shared" si="120"/>
        <v>478352141</v>
      </c>
      <c r="AI548" s="4" t="str">
        <f t="shared" si="121"/>
        <v>478</v>
      </c>
      <c r="AJ548" s="2" t="str">
        <f t="shared" si="122"/>
        <v>352</v>
      </c>
      <c r="AK548" s="2" t="str">
        <f t="shared" si="123"/>
        <v>141</v>
      </c>
      <c r="AL548" s="4">
        <f t="shared" si="124"/>
        <v>1</v>
      </c>
      <c r="AM548" s="4">
        <f t="shared" si="129"/>
        <v>7</v>
      </c>
      <c r="AN548" s="4">
        <f t="shared" si="125"/>
        <v>84155.288862000001</v>
      </c>
      <c r="AO548" s="4">
        <f t="shared" si="126"/>
        <v>12022</v>
      </c>
      <c r="AP548" s="4">
        <f t="shared" si="116"/>
        <v>0</v>
      </c>
      <c r="AQ548" s="4">
        <v>12022</v>
      </c>
      <c r="AS548" s="74"/>
      <c r="AT548" s="74"/>
      <c r="AX548" s="5">
        <f t="shared" si="127"/>
        <v>0</v>
      </c>
      <c r="AZ548" s="5">
        <f t="shared" si="128"/>
        <v>0</v>
      </c>
      <c r="BB548" s="5"/>
    </row>
    <row r="549" spans="1:54" s="4" customFormat="1">
      <c r="A549" s="326" t="str">
        <f t="shared" si="117"/>
        <v>478</v>
      </c>
      <c r="B549" s="2">
        <v>478352153</v>
      </c>
      <c r="C549" s="9" t="s">
        <v>4</v>
      </c>
      <c r="D549" s="14">
        <f>'fnd enro'!D549</f>
        <v>0</v>
      </c>
      <c r="E549" s="14">
        <f>'fnd enro'!E549</f>
        <v>0</v>
      </c>
      <c r="F549" s="14">
        <f>'fnd enro'!F549</f>
        <v>0</v>
      </c>
      <c r="G549" s="14">
        <f>'fnd enro'!G549</f>
        <v>0</v>
      </c>
      <c r="H549" s="14">
        <f>'fnd enro'!H549</f>
        <v>8</v>
      </c>
      <c r="I549" s="14">
        <f>'fnd enro'!I549</f>
        <v>28</v>
      </c>
      <c r="J549" s="14">
        <f>'fnd enro'!J549</f>
        <v>0</v>
      </c>
      <c r="K549" s="15">
        <f>'fnd enro'!K549</f>
        <v>1.4148000000000001</v>
      </c>
      <c r="L549" s="14">
        <f>'fnd enro'!L549</f>
        <v>0</v>
      </c>
      <c r="M549" s="14">
        <f>'fnd enro'!M549</f>
        <v>0</v>
      </c>
      <c r="N549" s="14">
        <f>'fnd enro'!N549</f>
        <v>0</v>
      </c>
      <c r="O549" s="14">
        <f>'fnd enro'!O549</f>
        <v>0</v>
      </c>
      <c r="P549" s="14">
        <f>'fnd enro'!P549</f>
        <v>10</v>
      </c>
      <c r="Q549" s="14">
        <f>'fnd enro'!R549</f>
        <v>36</v>
      </c>
      <c r="R549" s="15">
        <f t="shared" si="118"/>
        <v>1</v>
      </c>
      <c r="S549" s="14">
        <f>VALUE('fnd enro'!Q549)</f>
        <v>10</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21499.000867999999</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33751.799999999996</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219959.88922399998</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34974.737336000006</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8469.2666239999999</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29335.166959999995</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17709.28</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28532.14</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44208.552684000002</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70339.951880000008</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119"/>
        <v>508779.78557599994</v>
      </c>
      <c r="AH549" s="326">
        <f t="shared" si="120"/>
        <v>478352153</v>
      </c>
      <c r="AI549" s="4" t="str">
        <f t="shared" si="121"/>
        <v>478</v>
      </c>
      <c r="AJ549" s="2" t="str">
        <f t="shared" si="122"/>
        <v>352</v>
      </c>
      <c r="AK549" s="2" t="str">
        <f t="shared" si="123"/>
        <v>153</v>
      </c>
      <c r="AL549" s="4">
        <f t="shared" si="124"/>
        <v>1</v>
      </c>
      <c r="AM549" s="4">
        <f t="shared" si="129"/>
        <v>36</v>
      </c>
      <c r="AN549" s="4">
        <f t="shared" si="125"/>
        <v>508779.78557599994</v>
      </c>
      <c r="AO549" s="4">
        <f t="shared" si="126"/>
        <v>14133</v>
      </c>
      <c r="AP549" s="4">
        <f t="shared" si="116"/>
        <v>0</v>
      </c>
      <c r="AQ549" s="4">
        <v>14133</v>
      </c>
      <c r="AS549" s="74"/>
      <c r="AT549" s="74"/>
      <c r="AX549" s="5">
        <f t="shared" si="127"/>
        <v>0</v>
      </c>
      <c r="AZ549" s="5">
        <f t="shared" si="128"/>
        <v>0</v>
      </c>
      <c r="BB549" s="5"/>
    </row>
    <row r="550" spans="1:54" s="4" customFormat="1">
      <c r="A550" s="326" t="str">
        <f t="shared" si="117"/>
        <v>478</v>
      </c>
      <c r="B550" s="2">
        <v>478352158</v>
      </c>
      <c r="C550" s="9" t="s">
        <v>4</v>
      </c>
      <c r="D550" s="14">
        <f>'fnd enro'!D550</f>
        <v>0</v>
      </c>
      <c r="E550" s="14">
        <f>'fnd enro'!E550</f>
        <v>0</v>
      </c>
      <c r="F550" s="14">
        <f>'fnd enro'!F550</f>
        <v>0</v>
      </c>
      <c r="G550" s="14">
        <f>'fnd enro'!G550</f>
        <v>0</v>
      </c>
      <c r="H550" s="14">
        <f>'fnd enro'!H550</f>
        <v>15</v>
      </c>
      <c r="I550" s="14">
        <f>'fnd enro'!I550</f>
        <v>31</v>
      </c>
      <c r="J550" s="14">
        <f>'fnd enro'!J550</f>
        <v>0</v>
      </c>
      <c r="K550" s="15">
        <f>'fnd enro'!K550</f>
        <v>1.8078000000000001</v>
      </c>
      <c r="L550" s="14">
        <f>'fnd enro'!L550</f>
        <v>0</v>
      </c>
      <c r="M550" s="14">
        <f>'fnd enro'!M550</f>
        <v>0</v>
      </c>
      <c r="N550" s="14">
        <f>'fnd enro'!N550</f>
        <v>0</v>
      </c>
      <c r="O550" s="14">
        <f>'fnd enro'!O550</f>
        <v>0</v>
      </c>
      <c r="P550" s="14">
        <f>'fnd enro'!P550</f>
        <v>5</v>
      </c>
      <c r="Q550" s="14">
        <f>'fnd enro'!R550</f>
        <v>46</v>
      </c>
      <c r="R550" s="15">
        <f t="shared" si="118"/>
        <v>1</v>
      </c>
      <c r="S550" s="14">
        <f>VALUE('fnd enro'!Q550)</f>
        <v>2</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26527.589998000003</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38657.350000000006</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230073.53956400001</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45238.956596000004</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8728.0784640000002</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35617.735559999994</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20657.47</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25632.109999999997</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56651.102873999997</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83341.465180000014</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119"/>
        <v>571125.3982360001</v>
      </c>
      <c r="AH550" s="326">
        <f t="shared" si="120"/>
        <v>478352158</v>
      </c>
      <c r="AI550" s="4" t="str">
        <f t="shared" si="121"/>
        <v>478</v>
      </c>
      <c r="AJ550" s="2" t="str">
        <f t="shared" si="122"/>
        <v>352</v>
      </c>
      <c r="AK550" s="2" t="str">
        <f t="shared" si="123"/>
        <v>158</v>
      </c>
      <c r="AL550" s="4">
        <f t="shared" si="124"/>
        <v>1</v>
      </c>
      <c r="AM550" s="4">
        <f t="shared" si="129"/>
        <v>46</v>
      </c>
      <c r="AN550" s="4">
        <f t="shared" si="125"/>
        <v>571125.3982360001</v>
      </c>
      <c r="AO550" s="4">
        <f t="shared" si="126"/>
        <v>12416</v>
      </c>
      <c r="AP550" s="4">
        <f t="shared" si="116"/>
        <v>0</v>
      </c>
      <c r="AQ550" s="4">
        <v>12416</v>
      </c>
      <c r="AS550" s="74"/>
      <c r="AT550" s="74"/>
      <c r="AX550" s="5">
        <f t="shared" si="127"/>
        <v>0</v>
      </c>
      <c r="AZ550" s="5">
        <f t="shared" si="128"/>
        <v>0</v>
      </c>
      <c r="BB550" s="5"/>
    </row>
    <row r="551" spans="1:54" s="4" customFormat="1">
      <c r="A551" s="326" t="str">
        <f t="shared" si="117"/>
        <v>478</v>
      </c>
      <c r="B551" s="2">
        <v>478352160</v>
      </c>
      <c r="C551" s="9" t="s">
        <v>4</v>
      </c>
      <c r="D551" s="14">
        <f>'fnd enro'!D551</f>
        <v>0</v>
      </c>
      <c r="E551" s="14">
        <f>'fnd enro'!E551</f>
        <v>0</v>
      </c>
      <c r="F551" s="14">
        <f>'fnd enro'!F551</f>
        <v>0</v>
      </c>
      <c r="G551" s="14">
        <f>'fnd enro'!G551</f>
        <v>0</v>
      </c>
      <c r="H551" s="14">
        <f>'fnd enro'!H551</f>
        <v>1</v>
      </c>
      <c r="I551" s="14">
        <f>'fnd enro'!I551</f>
        <v>0</v>
      </c>
      <c r="J551" s="14">
        <f>'fnd enro'!J551</f>
        <v>0</v>
      </c>
      <c r="K551" s="15">
        <f>'fnd enro'!K551</f>
        <v>3.9300000000000002E-2</v>
      </c>
      <c r="L551" s="14">
        <f>'fnd enro'!L551</f>
        <v>0</v>
      </c>
      <c r="M551" s="14">
        <f>'fnd enro'!M551</f>
        <v>0</v>
      </c>
      <c r="N551" s="14">
        <f>'fnd enro'!N551</f>
        <v>0</v>
      </c>
      <c r="O551" s="14">
        <f>'fnd enro'!O551</f>
        <v>0</v>
      </c>
      <c r="P551" s="14">
        <f>'fnd enro'!P551</f>
        <v>0</v>
      </c>
      <c r="Q551" s="14">
        <f>'fnd enro'!R551</f>
        <v>1</v>
      </c>
      <c r="R551" s="15">
        <f t="shared" si="118"/>
        <v>1</v>
      </c>
      <c r="S551" s="14">
        <f>VALUE('fnd enro'!Q551)</f>
        <v>11</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570.33891299999993</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810.3</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3671.113034</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1060.8949259999999</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178.75018399999999</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554.67686000000003</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408.39</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263.52</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1254.4520190000001</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1891.8553299999999</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119"/>
        <v>10664.291266</v>
      </c>
      <c r="AH551" s="326">
        <f t="shared" si="120"/>
        <v>478352160</v>
      </c>
      <c r="AI551" s="4" t="str">
        <f t="shared" si="121"/>
        <v>478</v>
      </c>
      <c r="AJ551" s="2" t="str">
        <f t="shared" si="122"/>
        <v>352</v>
      </c>
      <c r="AK551" s="2" t="str">
        <f t="shared" si="123"/>
        <v>160</v>
      </c>
      <c r="AL551" s="4">
        <f t="shared" si="124"/>
        <v>1</v>
      </c>
      <c r="AM551" s="4">
        <f t="shared" si="129"/>
        <v>1</v>
      </c>
      <c r="AN551" s="4">
        <f t="shared" si="125"/>
        <v>10664.291266</v>
      </c>
      <c r="AO551" s="4">
        <f t="shared" si="126"/>
        <v>10664</v>
      </c>
      <c r="AP551" s="4">
        <f t="shared" si="116"/>
        <v>0</v>
      </c>
      <c r="AQ551" s="4">
        <v>10664</v>
      </c>
      <c r="AS551" s="74"/>
      <c r="AT551" s="74"/>
      <c r="AX551" s="5">
        <f t="shared" si="127"/>
        <v>0</v>
      </c>
      <c r="AZ551" s="5">
        <f t="shared" si="128"/>
        <v>0</v>
      </c>
      <c r="BB551" s="5"/>
    </row>
    <row r="552" spans="1:54" s="4" customFormat="1">
      <c r="A552" s="326" t="str">
        <f t="shared" si="117"/>
        <v>478</v>
      </c>
      <c r="B552" s="2">
        <v>478352162</v>
      </c>
      <c r="C552" s="9" t="s">
        <v>4</v>
      </c>
      <c r="D552" s="14">
        <f>'fnd enro'!D552</f>
        <v>0</v>
      </c>
      <c r="E552" s="14">
        <f>'fnd enro'!E552</f>
        <v>0</v>
      </c>
      <c r="F552" s="14">
        <f>'fnd enro'!F552</f>
        <v>0</v>
      </c>
      <c r="G552" s="14">
        <f>'fnd enro'!G552</f>
        <v>0</v>
      </c>
      <c r="H552" s="14">
        <f>'fnd enro'!H552</f>
        <v>3</v>
      </c>
      <c r="I552" s="14">
        <f>'fnd enro'!I552</f>
        <v>9</v>
      </c>
      <c r="J552" s="14">
        <f>'fnd enro'!J552</f>
        <v>0</v>
      </c>
      <c r="K552" s="15">
        <f>'fnd enro'!K552</f>
        <v>0.47160000000000002</v>
      </c>
      <c r="L552" s="14">
        <f>'fnd enro'!L552</f>
        <v>0</v>
      </c>
      <c r="M552" s="14">
        <f>'fnd enro'!M552</f>
        <v>0</v>
      </c>
      <c r="N552" s="14">
        <f>'fnd enro'!N552</f>
        <v>0</v>
      </c>
      <c r="O552" s="14">
        <f>'fnd enro'!O552</f>
        <v>0</v>
      </c>
      <c r="P552" s="14">
        <f>'fnd enro'!P552</f>
        <v>0</v>
      </c>
      <c r="Q552" s="14">
        <f>'fnd enro'!R552</f>
        <v>12</v>
      </c>
      <c r="R552" s="15">
        <f t="shared" si="118"/>
        <v>1</v>
      </c>
      <c r="S552" s="14">
        <f>VALUE('fnd enro'!Q552)</f>
        <v>5</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6844.0669559999988</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9723.5999999999985</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57900.666408000005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11696.549112000001</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2101.5322080000001</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9559.9723200000008</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5285.25</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6259.5</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14747.514228</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20962.293959999999</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119"/>
        <v>145080.94519200001</v>
      </c>
      <c r="AH552" s="326">
        <f t="shared" si="120"/>
        <v>478352162</v>
      </c>
      <c r="AI552" s="4" t="str">
        <f t="shared" si="121"/>
        <v>478</v>
      </c>
      <c r="AJ552" s="2" t="str">
        <f t="shared" si="122"/>
        <v>352</v>
      </c>
      <c r="AK552" s="2" t="str">
        <f t="shared" si="123"/>
        <v>162</v>
      </c>
      <c r="AL552" s="4">
        <f t="shared" si="124"/>
        <v>1</v>
      </c>
      <c r="AM552" s="4">
        <f t="shared" si="129"/>
        <v>12</v>
      </c>
      <c r="AN552" s="4">
        <f t="shared" si="125"/>
        <v>145080.94519200001</v>
      </c>
      <c r="AO552" s="4">
        <f t="shared" si="126"/>
        <v>12090</v>
      </c>
      <c r="AP552" s="4">
        <f t="shared" si="116"/>
        <v>0</v>
      </c>
      <c r="AQ552" s="4">
        <v>12090</v>
      </c>
      <c r="AS552" s="74"/>
      <c r="AT552" s="74"/>
      <c r="AX552" s="5">
        <f t="shared" si="127"/>
        <v>0</v>
      </c>
      <c r="AZ552" s="5">
        <f t="shared" si="128"/>
        <v>0</v>
      </c>
      <c r="BB552" s="5"/>
    </row>
    <row r="553" spans="1:54" s="4" customFormat="1">
      <c r="A553" s="326" t="str">
        <f t="shared" si="117"/>
        <v>478</v>
      </c>
      <c r="B553" s="2">
        <v>478352170</v>
      </c>
      <c r="C553" s="9" t="s">
        <v>4</v>
      </c>
      <c r="D553" s="14">
        <f>'fnd enro'!D553</f>
        <v>0</v>
      </c>
      <c r="E553" s="14">
        <f>'fnd enro'!E553</f>
        <v>0</v>
      </c>
      <c r="F553" s="14">
        <f>'fnd enro'!F553</f>
        <v>0</v>
      </c>
      <c r="G553" s="14">
        <f>'fnd enro'!G553</f>
        <v>0</v>
      </c>
      <c r="H553" s="14">
        <f>'fnd enro'!H553</f>
        <v>1</v>
      </c>
      <c r="I553" s="14">
        <f>'fnd enro'!I553</f>
        <v>1</v>
      </c>
      <c r="J553" s="14">
        <f>'fnd enro'!J553</f>
        <v>0</v>
      </c>
      <c r="K553" s="15">
        <f>'fnd enro'!K553</f>
        <v>7.8600000000000003E-2</v>
      </c>
      <c r="L553" s="14">
        <f>'fnd enro'!L553</f>
        <v>0</v>
      </c>
      <c r="M553" s="14">
        <f>'fnd enro'!M553</f>
        <v>0</v>
      </c>
      <c r="N553" s="14">
        <f>'fnd enro'!N553</f>
        <v>0</v>
      </c>
      <c r="O553" s="14">
        <f>'fnd enro'!O553</f>
        <v>0</v>
      </c>
      <c r="P553" s="14">
        <f>'fnd enro'!P553</f>
        <v>0</v>
      </c>
      <c r="Q553" s="14">
        <f>'fnd enro'!R553</f>
        <v>2</v>
      </c>
      <c r="R553" s="15">
        <f t="shared" si="118"/>
        <v>1</v>
      </c>
      <c r="S553" s="14">
        <f>VALUE('fnd enro'!Q553)</f>
        <v>10</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1140.6778259999999</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1620.6</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8880.8160680000001</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2006.879852</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352.670368</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1432.0037200000002</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859.51</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871.18</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2474.9140380000003</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3590.3806599999998</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119"/>
        <v>23229.632531999996</v>
      </c>
      <c r="AH553" s="326">
        <f t="shared" si="120"/>
        <v>478352170</v>
      </c>
      <c r="AI553" s="4" t="str">
        <f t="shared" si="121"/>
        <v>478</v>
      </c>
      <c r="AJ553" s="2" t="str">
        <f t="shared" si="122"/>
        <v>352</v>
      </c>
      <c r="AK553" s="2" t="str">
        <f t="shared" si="123"/>
        <v>170</v>
      </c>
      <c r="AL553" s="4">
        <f t="shared" si="124"/>
        <v>1</v>
      </c>
      <c r="AM553" s="4">
        <f t="shared" si="129"/>
        <v>2</v>
      </c>
      <c r="AN553" s="4">
        <f t="shared" si="125"/>
        <v>23229.632531999996</v>
      </c>
      <c r="AO553" s="4">
        <f t="shared" si="126"/>
        <v>11615</v>
      </c>
      <c r="AP553" s="4">
        <f t="shared" si="116"/>
        <v>0</v>
      </c>
      <c r="AQ553" s="4">
        <v>11615</v>
      </c>
      <c r="AS553" s="74"/>
      <c r="AT553" s="74"/>
      <c r="AX553" s="5">
        <f t="shared" si="127"/>
        <v>0</v>
      </c>
      <c r="AZ553" s="5">
        <f t="shared" si="128"/>
        <v>0</v>
      </c>
      <c r="BB553" s="5"/>
    </row>
    <row r="554" spans="1:54" s="4" customFormat="1">
      <c r="A554" s="326" t="str">
        <f t="shared" si="117"/>
        <v>478</v>
      </c>
      <c r="B554" s="2">
        <v>478352174</v>
      </c>
      <c r="C554" s="9" t="s">
        <v>4</v>
      </c>
      <c r="D554" s="14">
        <f>'fnd enro'!D554</f>
        <v>0</v>
      </c>
      <c r="E554" s="14">
        <f>'fnd enro'!E554</f>
        <v>0</v>
      </c>
      <c r="F554" s="14">
        <f>'fnd enro'!F554</f>
        <v>0</v>
      </c>
      <c r="G554" s="14">
        <f>'fnd enro'!G554</f>
        <v>0</v>
      </c>
      <c r="H554" s="14">
        <f>'fnd enro'!H554</f>
        <v>5</v>
      </c>
      <c r="I554" s="14">
        <f>'fnd enro'!I554</f>
        <v>8</v>
      </c>
      <c r="J554" s="14">
        <f>'fnd enro'!J554</f>
        <v>0</v>
      </c>
      <c r="K554" s="15">
        <f>'fnd enro'!K554</f>
        <v>0.51090000000000002</v>
      </c>
      <c r="L554" s="14">
        <f>'fnd enro'!L554</f>
        <v>0</v>
      </c>
      <c r="M554" s="14">
        <f>'fnd enro'!M554</f>
        <v>0</v>
      </c>
      <c r="N554" s="14">
        <f>'fnd enro'!N554</f>
        <v>0</v>
      </c>
      <c r="O554" s="14">
        <f>'fnd enro'!O554</f>
        <v>0</v>
      </c>
      <c r="P554" s="14">
        <f>'fnd enro'!P554</f>
        <v>0</v>
      </c>
      <c r="Q554" s="14">
        <f>'fnd enro'!R554</f>
        <v>13</v>
      </c>
      <c r="R554" s="15">
        <f t="shared" si="118"/>
        <v>1</v>
      </c>
      <c r="S554" s="14">
        <f>VALUE('fnd enro'!Q554)</f>
        <v>5</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7414.4058690000002</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10533.9</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60033.189441999995</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12872.354038000001</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2285.112392</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9791.9991799999989</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5650.91</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6178.8799999999992</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16035.956247</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23047.479290000003</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119"/>
        <v>153844.18645799998</v>
      </c>
      <c r="AH554" s="326">
        <f t="shared" si="120"/>
        <v>478352174</v>
      </c>
      <c r="AI554" s="4" t="str">
        <f t="shared" si="121"/>
        <v>478</v>
      </c>
      <c r="AJ554" s="2" t="str">
        <f t="shared" si="122"/>
        <v>352</v>
      </c>
      <c r="AK554" s="2" t="str">
        <f t="shared" si="123"/>
        <v>174</v>
      </c>
      <c r="AL554" s="4">
        <f t="shared" si="124"/>
        <v>1</v>
      </c>
      <c r="AM554" s="4">
        <f t="shared" si="129"/>
        <v>13</v>
      </c>
      <c r="AN554" s="4">
        <f t="shared" si="125"/>
        <v>153844.18645799998</v>
      </c>
      <c r="AO554" s="4">
        <f t="shared" si="126"/>
        <v>11834</v>
      </c>
      <c r="AP554" s="4">
        <f t="shared" si="116"/>
        <v>0</v>
      </c>
      <c r="AQ554" s="4">
        <v>11834</v>
      </c>
      <c r="AS554" s="74"/>
      <c r="AT554" s="74"/>
      <c r="AX554" s="5">
        <f t="shared" si="127"/>
        <v>0</v>
      </c>
      <c r="AZ554" s="5">
        <f t="shared" si="128"/>
        <v>0</v>
      </c>
      <c r="BB554" s="5"/>
    </row>
    <row r="555" spans="1:54" s="4" customFormat="1">
      <c r="A555" s="326" t="str">
        <f t="shared" si="117"/>
        <v>478</v>
      </c>
      <c r="B555" s="2">
        <v>478352271</v>
      </c>
      <c r="C555" s="9" t="s">
        <v>4</v>
      </c>
      <c r="D555" s="14">
        <f>'fnd enro'!D555</f>
        <v>0</v>
      </c>
      <c r="E555" s="14">
        <f>'fnd enro'!E555</f>
        <v>0</v>
      </c>
      <c r="F555" s="14">
        <f>'fnd enro'!F555</f>
        <v>0</v>
      </c>
      <c r="G555" s="14">
        <f>'fnd enro'!G555</f>
        <v>0</v>
      </c>
      <c r="H555" s="14">
        <f>'fnd enro'!H555</f>
        <v>1</v>
      </c>
      <c r="I555" s="14">
        <f>'fnd enro'!I555</f>
        <v>1</v>
      </c>
      <c r="J555" s="14">
        <f>'fnd enro'!J555</f>
        <v>0</v>
      </c>
      <c r="K555" s="15">
        <f>'fnd enro'!K555</f>
        <v>7.8600000000000003E-2</v>
      </c>
      <c r="L555" s="14">
        <f>'fnd enro'!L555</f>
        <v>0</v>
      </c>
      <c r="M555" s="14">
        <f>'fnd enro'!M555</f>
        <v>0</v>
      </c>
      <c r="N555" s="14">
        <f>'fnd enro'!N555</f>
        <v>0</v>
      </c>
      <c r="O555" s="14">
        <f>'fnd enro'!O555</f>
        <v>0</v>
      </c>
      <c r="P555" s="14">
        <f>'fnd enro'!P555</f>
        <v>0</v>
      </c>
      <c r="Q555" s="14">
        <f>'fnd enro'!R555</f>
        <v>2</v>
      </c>
      <c r="R555" s="15">
        <f t="shared" si="118"/>
        <v>1</v>
      </c>
      <c r="S555" s="14">
        <f>VALUE('fnd enro'!Q555)</f>
        <v>4</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1140.6778259999999</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1620.6</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8880.8160680000001</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2006.879852</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352.670368</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1432.0037200000002</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859.51</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871.18</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2474.9140380000003</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3590.3806599999998</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119"/>
        <v>23229.632531999996</v>
      </c>
      <c r="AH555" s="326">
        <f t="shared" si="120"/>
        <v>478352271</v>
      </c>
      <c r="AI555" s="4" t="str">
        <f t="shared" si="121"/>
        <v>478</v>
      </c>
      <c r="AJ555" s="2" t="str">
        <f t="shared" si="122"/>
        <v>352</v>
      </c>
      <c r="AK555" s="2" t="str">
        <f t="shared" si="123"/>
        <v>271</v>
      </c>
      <c r="AL555" s="4">
        <f t="shared" si="124"/>
        <v>1</v>
      </c>
      <c r="AM555" s="4">
        <f t="shared" si="129"/>
        <v>2</v>
      </c>
      <c r="AN555" s="4">
        <f t="shared" si="125"/>
        <v>23229.632531999996</v>
      </c>
      <c r="AO555" s="4">
        <f t="shared" si="126"/>
        <v>11615</v>
      </c>
      <c r="AP555" s="4">
        <f t="shared" si="116"/>
        <v>0</v>
      </c>
      <c r="AQ555" s="4">
        <v>11615</v>
      </c>
      <c r="AS555" s="74"/>
      <c r="AT555" s="74"/>
      <c r="AX555" s="5">
        <f t="shared" si="127"/>
        <v>0</v>
      </c>
      <c r="AZ555" s="5">
        <f t="shared" si="128"/>
        <v>0</v>
      </c>
      <c r="BB555" s="5"/>
    </row>
    <row r="556" spans="1:54" s="4" customFormat="1">
      <c r="A556" s="326" t="str">
        <f t="shared" si="117"/>
        <v>478</v>
      </c>
      <c r="B556" s="2">
        <v>478352288</v>
      </c>
      <c r="C556" s="9" t="s">
        <v>4</v>
      </c>
      <c r="D556" s="14">
        <f>'fnd enro'!D556</f>
        <v>0</v>
      </c>
      <c r="E556" s="14">
        <f>'fnd enro'!E556</f>
        <v>0</v>
      </c>
      <c r="F556" s="14">
        <f>'fnd enro'!F556</f>
        <v>0</v>
      </c>
      <c r="G556" s="14">
        <f>'fnd enro'!G556</f>
        <v>0</v>
      </c>
      <c r="H556" s="14">
        <f>'fnd enro'!H556</f>
        <v>3</v>
      </c>
      <c r="I556" s="14">
        <f>'fnd enro'!I556</f>
        <v>0</v>
      </c>
      <c r="J556" s="14">
        <f>'fnd enro'!J556</f>
        <v>0</v>
      </c>
      <c r="K556" s="15">
        <f>'fnd enro'!K556</f>
        <v>0.1179</v>
      </c>
      <c r="L556" s="14">
        <f>'fnd enro'!L556</f>
        <v>0</v>
      </c>
      <c r="M556" s="14">
        <f>'fnd enro'!M556</f>
        <v>0</v>
      </c>
      <c r="N556" s="14">
        <f>'fnd enro'!N556</f>
        <v>0</v>
      </c>
      <c r="O556" s="14">
        <f>'fnd enro'!O556</f>
        <v>0</v>
      </c>
      <c r="P556" s="14">
        <f>'fnd enro'!P556</f>
        <v>0</v>
      </c>
      <c r="Q556" s="14">
        <f>'fnd enro'!R556</f>
        <v>3</v>
      </c>
      <c r="R556" s="15">
        <f t="shared" si="118"/>
        <v>1</v>
      </c>
      <c r="S556" s="14">
        <f>VALUE('fnd enro'!Q556)</f>
        <v>2</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1711.0167389999997</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2430.8999999999996</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11013.339102000002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3182.6847779999998</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536.25055199999997</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1664.0305799999999</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1225.17</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790.56</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3763.356057</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5675.5659900000001</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119"/>
        <v>31992.873798000004</v>
      </c>
      <c r="AH556" s="326">
        <f t="shared" si="120"/>
        <v>478352288</v>
      </c>
      <c r="AI556" s="4" t="str">
        <f t="shared" si="121"/>
        <v>478</v>
      </c>
      <c r="AJ556" s="2" t="str">
        <f t="shared" si="122"/>
        <v>352</v>
      </c>
      <c r="AK556" s="2" t="str">
        <f t="shared" si="123"/>
        <v>288</v>
      </c>
      <c r="AL556" s="4">
        <f t="shared" si="124"/>
        <v>1</v>
      </c>
      <c r="AM556" s="4">
        <f t="shared" si="129"/>
        <v>3</v>
      </c>
      <c r="AN556" s="4">
        <f t="shared" si="125"/>
        <v>31992.873798000004</v>
      </c>
      <c r="AO556" s="4">
        <f t="shared" si="126"/>
        <v>10664</v>
      </c>
      <c r="AP556" s="4">
        <f t="shared" si="116"/>
        <v>0</v>
      </c>
      <c r="AQ556" s="4">
        <v>10664</v>
      </c>
      <c r="AS556" s="74"/>
      <c r="AT556" s="74"/>
      <c r="AX556" s="5">
        <f t="shared" si="127"/>
        <v>0</v>
      </c>
      <c r="AZ556" s="5">
        <f t="shared" si="128"/>
        <v>0</v>
      </c>
      <c r="BB556" s="5"/>
    </row>
    <row r="557" spans="1:54" s="4" customFormat="1">
      <c r="A557" s="326" t="str">
        <f t="shared" si="117"/>
        <v>478</v>
      </c>
      <c r="B557" s="2">
        <v>478352301</v>
      </c>
      <c r="C557" s="9" t="s">
        <v>4</v>
      </c>
      <c r="D557" s="14">
        <f>'fnd enro'!D557</f>
        <v>0</v>
      </c>
      <c r="E557" s="14">
        <f>'fnd enro'!E557</f>
        <v>0</v>
      </c>
      <c r="F557" s="14">
        <f>'fnd enro'!F557</f>
        <v>0</v>
      </c>
      <c r="G557" s="14">
        <f>'fnd enro'!G557</f>
        <v>0</v>
      </c>
      <c r="H557" s="14">
        <f>'fnd enro'!H557</f>
        <v>1</v>
      </c>
      <c r="I557" s="14">
        <f>'fnd enro'!I557</f>
        <v>0</v>
      </c>
      <c r="J557" s="14">
        <f>'fnd enro'!J557</f>
        <v>0</v>
      </c>
      <c r="K557" s="15">
        <f>'fnd enro'!K557</f>
        <v>3.9300000000000002E-2</v>
      </c>
      <c r="L557" s="14">
        <f>'fnd enro'!L557</f>
        <v>0</v>
      </c>
      <c r="M557" s="14">
        <f>'fnd enro'!M557</f>
        <v>0</v>
      </c>
      <c r="N557" s="14">
        <f>'fnd enro'!N557</f>
        <v>0</v>
      </c>
      <c r="O557" s="14">
        <f>'fnd enro'!O557</f>
        <v>0</v>
      </c>
      <c r="P557" s="14">
        <f>'fnd enro'!P557</f>
        <v>0</v>
      </c>
      <c r="Q557" s="14">
        <f>'fnd enro'!R557</f>
        <v>1</v>
      </c>
      <c r="R557" s="15">
        <f t="shared" si="118"/>
        <v>1</v>
      </c>
      <c r="S557" s="14">
        <f>VALUE('fnd enro'!Q557)</f>
        <v>5</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570.33891299999993</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810.3</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3671.113034</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1060.8949259999999</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178.75018399999999</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554.67686000000003</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408.39</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263.52</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1254.4520190000001</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1891.8553299999999</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119"/>
        <v>10664.291266</v>
      </c>
      <c r="AH557" s="326">
        <f t="shared" si="120"/>
        <v>478352301</v>
      </c>
      <c r="AI557" s="4" t="str">
        <f t="shared" si="121"/>
        <v>478</v>
      </c>
      <c r="AJ557" s="2" t="str">
        <f t="shared" si="122"/>
        <v>352</v>
      </c>
      <c r="AK557" s="2" t="str">
        <f t="shared" si="123"/>
        <v>301</v>
      </c>
      <c r="AL557" s="4">
        <f t="shared" si="124"/>
        <v>1</v>
      </c>
      <c r="AM557" s="4">
        <f t="shared" si="129"/>
        <v>1</v>
      </c>
      <c r="AN557" s="4">
        <f t="shared" si="125"/>
        <v>10664.291266</v>
      </c>
      <c r="AO557" s="4">
        <f t="shared" si="126"/>
        <v>10664</v>
      </c>
      <c r="AP557" s="4">
        <f t="shared" si="116"/>
        <v>0</v>
      </c>
      <c r="AQ557" s="4">
        <v>10664</v>
      </c>
      <c r="AS557" s="74"/>
      <c r="AT557" s="74"/>
      <c r="AX557" s="5">
        <f t="shared" si="127"/>
        <v>0</v>
      </c>
      <c r="AZ557" s="5">
        <f t="shared" si="128"/>
        <v>0</v>
      </c>
      <c r="BB557" s="5"/>
    </row>
    <row r="558" spans="1:54" s="4" customFormat="1">
      <c r="A558" s="326" t="str">
        <f t="shared" si="117"/>
        <v>478</v>
      </c>
      <c r="B558" s="2">
        <v>478352321</v>
      </c>
      <c r="C558" s="9" t="s">
        <v>4</v>
      </c>
      <c r="D558" s="14">
        <f>'fnd enro'!D558</f>
        <v>0</v>
      </c>
      <c r="E558" s="14">
        <f>'fnd enro'!E558</f>
        <v>0</v>
      </c>
      <c r="F558" s="14">
        <f>'fnd enro'!F558</f>
        <v>0</v>
      </c>
      <c r="G558" s="14">
        <f>'fnd enro'!G558</f>
        <v>0</v>
      </c>
      <c r="H558" s="14">
        <f>'fnd enro'!H558</f>
        <v>1</v>
      </c>
      <c r="I558" s="14">
        <f>'fnd enro'!I558</f>
        <v>0</v>
      </c>
      <c r="J558" s="14">
        <f>'fnd enro'!J558</f>
        <v>0</v>
      </c>
      <c r="K558" s="15">
        <f>'fnd enro'!K558</f>
        <v>3.9300000000000002E-2</v>
      </c>
      <c r="L558" s="14">
        <f>'fnd enro'!L558</f>
        <v>0</v>
      </c>
      <c r="M558" s="14">
        <f>'fnd enro'!M558</f>
        <v>0</v>
      </c>
      <c r="N558" s="14">
        <f>'fnd enro'!N558</f>
        <v>0</v>
      </c>
      <c r="O558" s="14">
        <f>'fnd enro'!O558</f>
        <v>0</v>
      </c>
      <c r="P558" s="14">
        <f>'fnd enro'!P558</f>
        <v>0</v>
      </c>
      <c r="Q558" s="14">
        <f>'fnd enro'!R558</f>
        <v>1</v>
      </c>
      <c r="R558" s="15">
        <f t="shared" si="118"/>
        <v>1</v>
      </c>
      <c r="S558" s="14">
        <f>VALUE('fnd enro'!Q558)</f>
        <v>4</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570.33891299999993</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810.3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3671.113034</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1060.8949259999999</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178.75018399999999</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554.67686000000003</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408.39</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263.52</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1254.4520190000001</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1891.8553299999999</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119"/>
        <v>10664.291266</v>
      </c>
      <c r="AH558" s="326">
        <f t="shared" si="120"/>
        <v>478352321</v>
      </c>
      <c r="AI558" s="4" t="str">
        <f t="shared" si="121"/>
        <v>478</v>
      </c>
      <c r="AJ558" s="2" t="str">
        <f t="shared" si="122"/>
        <v>352</v>
      </c>
      <c r="AK558" s="2" t="str">
        <f t="shared" si="123"/>
        <v>321</v>
      </c>
      <c r="AL558" s="4">
        <f t="shared" si="124"/>
        <v>1</v>
      </c>
      <c r="AM558" s="4">
        <f t="shared" si="129"/>
        <v>1</v>
      </c>
      <c r="AN558" s="4">
        <f t="shared" si="125"/>
        <v>10664.291266</v>
      </c>
      <c r="AO558" s="4">
        <f t="shared" si="126"/>
        <v>10664</v>
      </c>
      <c r="AP558" s="4">
        <f t="shared" si="116"/>
        <v>0</v>
      </c>
      <c r="AQ558" s="4">
        <v>10664</v>
      </c>
      <c r="AS558" s="74"/>
      <c r="AT558" s="74"/>
      <c r="AX558" s="5">
        <f t="shared" si="127"/>
        <v>0</v>
      </c>
      <c r="AZ558" s="5">
        <f t="shared" si="128"/>
        <v>0</v>
      </c>
      <c r="BB558" s="5"/>
    </row>
    <row r="559" spans="1:54" s="4" customFormat="1">
      <c r="A559" s="326" t="str">
        <f t="shared" si="117"/>
        <v>478</v>
      </c>
      <c r="B559" s="2">
        <v>478352322</v>
      </c>
      <c r="C559" s="9" t="s">
        <v>4</v>
      </c>
      <c r="D559" s="14">
        <f>'fnd enro'!D559</f>
        <v>0</v>
      </c>
      <c r="E559" s="14">
        <f>'fnd enro'!E559</f>
        <v>0</v>
      </c>
      <c r="F559" s="14">
        <f>'fnd enro'!F559</f>
        <v>0</v>
      </c>
      <c r="G559" s="14">
        <f>'fnd enro'!G559</f>
        <v>0</v>
      </c>
      <c r="H559" s="14">
        <f>'fnd enro'!H559</f>
        <v>2</v>
      </c>
      <c r="I559" s="14">
        <f>'fnd enro'!I559</f>
        <v>0</v>
      </c>
      <c r="J559" s="14">
        <f>'fnd enro'!J559</f>
        <v>0</v>
      </c>
      <c r="K559" s="15">
        <f>'fnd enro'!K559</f>
        <v>7.8600000000000003E-2</v>
      </c>
      <c r="L559" s="14">
        <f>'fnd enro'!L559</f>
        <v>0</v>
      </c>
      <c r="M559" s="14">
        <f>'fnd enro'!M559</f>
        <v>0</v>
      </c>
      <c r="N559" s="14">
        <f>'fnd enro'!N559</f>
        <v>0</v>
      </c>
      <c r="O559" s="14">
        <f>'fnd enro'!O559</f>
        <v>0</v>
      </c>
      <c r="P559" s="14">
        <f>'fnd enro'!P559</f>
        <v>0</v>
      </c>
      <c r="Q559" s="14">
        <f>'fnd enro'!R559</f>
        <v>2</v>
      </c>
      <c r="R559" s="15">
        <f t="shared" si="118"/>
        <v>1</v>
      </c>
      <c r="S559" s="14">
        <f>VALUE('fnd enro'!Q559)</f>
        <v>6</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1140.6778259999999</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1620.6</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7342.2260679999999</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2121.7898519999999</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357.50036799999998</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1109.3537200000001</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816.78</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527.04</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2508.9040380000001</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3783.7106599999997</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119"/>
        <v>21328.582532</v>
      </c>
      <c r="AH559" s="326">
        <f t="shared" si="120"/>
        <v>478352322</v>
      </c>
      <c r="AI559" s="4" t="str">
        <f t="shared" si="121"/>
        <v>478</v>
      </c>
      <c r="AJ559" s="2" t="str">
        <f t="shared" si="122"/>
        <v>352</v>
      </c>
      <c r="AK559" s="2" t="str">
        <f t="shared" si="123"/>
        <v>322</v>
      </c>
      <c r="AL559" s="4">
        <f t="shared" si="124"/>
        <v>1</v>
      </c>
      <c r="AM559" s="4">
        <f t="shared" si="129"/>
        <v>2</v>
      </c>
      <c r="AN559" s="4">
        <f t="shared" si="125"/>
        <v>21328.582532</v>
      </c>
      <c r="AO559" s="4">
        <f t="shared" si="126"/>
        <v>10664</v>
      </c>
      <c r="AP559" s="4">
        <f t="shared" si="116"/>
        <v>0</v>
      </c>
      <c r="AQ559" s="4">
        <v>10664</v>
      </c>
      <c r="AS559" s="74"/>
      <c r="AT559" s="74"/>
      <c r="AX559" s="5">
        <f t="shared" si="127"/>
        <v>0</v>
      </c>
      <c r="AZ559" s="5">
        <f t="shared" si="128"/>
        <v>0</v>
      </c>
      <c r="BB559" s="5"/>
    </row>
    <row r="560" spans="1:54" s="4" customFormat="1">
      <c r="A560" s="326" t="str">
        <f t="shared" si="117"/>
        <v>478</v>
      </c>
      <c r="B560" s="2">
        <v>478352326</v>
      </c>
      <c r="C560" s="9" t="s">
        <v>4</v>
      </c>
      <c r="D560" s="14">
        <f>'fnd enro'!D560</f>
        <v>0</v>
      </c>
      <c r="E560" s="14">
        <f>'fnd enro'!E560</f>
        <v>0</v>
      </c>
      <c r="F560" s="14">
        <f>'fnd enro'!F560</f>
        <v>0</v>
      </c>
      <c r="G560" s="14">
        <f>'fnd enro'!G560</f>
        <v>0</v>
      </c>
      <c r="H560" s="14">
        <f>'fnd enro'!H560</f>
        <v>2</v>
      </c>
      <c r="I560" s="14">
        <f>'fnd enro'!I560</f>
        <v>2</v>
      </c>
      <c r="J560" s="14">
        <f>'fnd enro'!J560</f>
        <v>0</v>
      </c>
      <c r="K560" s="15">
        <f>'fnd enro'!K560</f>
        <v>0.15720000000000001</v>
      </c>
      <c r="L560" s="14">
        <f>'fnd enro'!L560</f>
        <v>0</v>
      </c>
      <c r="M560" s="14">
        <f>'fnd enro'!M560</f>
        <v>0</v>
      </c>
      <c r="N560" s="14">
        <f>'fnd enro'!N560</f>
        <v>0</v>
      </c>
      <c r="O560" s="14">
        <f>'fnd enro'!O560</f>
        <v>0</v>
      </c>
      <c r="P560" s="14">
        <f>'fnd enro'!P560</f>
        <v>0</v>
      </c>
      <c r="Q560" s="14">
        <f>'fnd enro'!R560</f>
        <v>4</v>
      </c>
      <c r="R560" s="15">
        <f t="shared" si="118"/>
        <v>1</v>
      </c>
      <c r="S560" s="14">
        <f>VALUE('fnd enro'!Q560)</f>
        <v>2</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2281.3556519999997</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3241.2</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17761.632136</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4013.7597040000001</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705.34073599999999</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2864.0074400000003</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1719.02</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1742.36</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4949.8280760000007</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7180.7613199999996</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119"/>
        <v>46459.265063999992</v>
      </c>
      <c r="AH560" s="326">
        <f t="shared" si="120"/>
        <v>478352326</v>
      </c>
      <c r="AI560" s="4" t="str">
        <f t="shared" si="121"/>
        <v>478</v>
      </c>
      <c r="AJ560" s="2" t="str">
        <f t="shared" si="122"/>
        <v>352</v>
      </c>
      <c r="AK560" s="2" t="str">
        <f t="shared" si="123"/>
        <v>326</v>
      </c>
      <c r="AL560" s="4">
        <f t="shared" si="124"/>
        <v>1</v>
      </c>
      <c r="AM560" s="4">
        <f t="shared" si="129"/>
        <v>4</v>
      </c>
      <c r="AN560" s="4">
        <f t="shared" si="125"/>
        <v>46459.265063999992</v>
      </c>
      <c r="AO560" s="4">
        <f t="shared" si="126"/>
        <v>11615</v>
      </c>
      <c r="AP560" s="4">
        <f t="shared" si="116"/>
        <v>0</v>
      </c>
      <c r="AQ560" s="4">
        <v>11615</v>
      </c>
      <c r="AS560" s="74"/>
      <c r="AT560" s="74"/>
      <c r="AX560" s="5">
        <f t="shared" si="127"/>
        <v>0</v>
      </c>
      <c r="AZ560" s="5">
        <f t="shared" si="128"/>
        <v>0</v>
      </c>
      <c r="BB560" s="5"/>
    </row>
    <row r="561" spans="1:54" s="4" customFormat="1">
      <c r="A561" s="326" t="str">
        <f t="shared" si="117"/>
        <v>478</v>
      </c>
      <c r="B561" s="2">
        <v>478352348</v>
      </c>
      <c r="C561" s="9" t="s">
        <v>4</v>
      </c>
      <c r="D561" s="14">
        <f>'fnd enro'!D561</f>
        <v>0</v>
      </c>
      <c r="E561" s="14">
        <f>'fnd enro'!E561</f>
        <v>0</v>
      </c>
      <c r="F561" s="14">
        <f>'fnd enro'!F561</f>
        <v>0</v>
      </c>
      <c r="G561" s="14">
        <f>'fnd enro'!G561</f>
        <v>0</v>
      </c>
      <c r="H561" s="14">
        <f>'fnd enro'!H561</f>
        <v>2</v>
      </c>
      <c r="I561" s="14">
        <f>'fnd enro'!I561</f>
        <v>2</v>
      </c>
      <c r="J561" s="14">
        <f>'fnd enro'!J561</f>
        <v>0</v>
      </c>
      <c r="K561" s="15">
        <f>'fnd enro'!K561</f>
        <v>0.15720000000000001</v>
      </c>
      <c r="L561" s="14">
        <f>'fnd enro'!L561</f>
        <v>0</v>
      </c>
      <c r="M561" s="14">
        <f>'fnd enro'!M561</f>
        <v>0</v>
      </c>
      <c r="N561" s="14">
        <f>'fnd enro'!N561</f>
        <v>0</v>
      </c>
      <c r="O561" s="14">
        <f>'fnd enro'!O561</f>
        <v>0</v>
      </c>
      <c r="P561" s="14">
        <f>'fnd enro'!P561</f>
        <v>1</v>
      </c>
      <c r="Q561" s="14">
        <f>'fnd enro'!R561</f>
        <v>4</v>
      </c>
      <c r="R561" s="15">
        <f t="shared" si="118"/>
        <v>1</v>
      </c>
      <c r="S561" s="14">
        <f>VALUE('fnd enro'!Q561)</f>
        <v>11</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2387.1556519999999</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3742.4799999999996</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22655.112136</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4013.7597040000001</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942.74073599999997</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2900.3974400000002</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1917.17</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2772.02</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4949.8280760000007</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8017.4713199999997</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119"/>
        <v>54298.135063999995</v>
      </c>
      <c r="AH561" s="326">
        <f t="shared" si="120"/>
        <v>478352348</v>
      </c>
      <c r="AI561" s="4" t="str">
        <f t="shared" si="121"/>
        <v>478</v>
      </c>
      <c r="AJ561" s="2" t="str">
        <f t="shared" si="122"/>
        <v>352</v>
      </c>
      <c r="AK561" s="2" t="str">
        <f t="shared" si="123"/>
        <v>348</v>
      </c>
      <c r="AL561" s="4">
        <f t="shared" si="124"/>
        <v>1</v>
      </c>
      <c r="AM561" s="4">
        <f t="shared" si="129"/>
        <v>4</v>
      </c>
      <c r="AN561" s="4">
        <f t="shared" si="125"/>
        <v>54298.135063999995</v>
      </c>
      <c r="AO561" s="4">
        <f t="shared" si="126"/>
        <v>13575</v>
      </c>
      <c r="AP561" s="4">
        <f t="shared" si="116"/>
        <v>0</v>
      </c>
      <c r="AQ561" s="4">
        <v>13575</v>
      </c>
      <c r="AS561" s="74"/>
      <c r="AT561" s="74"/>
      <c r="AX561" s="5">
        <f t="shared" si="127"/>
        <v>0</v>
      </c>
      <c r="AZ561" s="5">
        <f t="shared" si="128"/>
        <v>0</v>
      </c>
      <c r="BB561" s="5"/>
    </row>
    <row r="562" spans="1:54" s="4" customFormat="1">
      <c r="A562" s="326" t="str">
        <f t="shared" si="117"/>
        <v>478</v>
      </c>
      <c r="B562" s="2">
        <v>478352352</v>
      </c>
      <c r="C562" s="9" t="s">
        <v>4</v>
      </c>
      <c r="D562" s="14">
        <f>'fnd enro'!D562</f>
        <v>0</v>
      </c>
      <c r="E562" s="14">
        <f>'fnd enro'!E562</f>
        <v>0</v>
      </c>
      <c r="F562" s="14">
        <f>'fnd enro'!F562</f>
        <v>0</v>
      </c>
      <c r="G562" s="14">
        <f>'fnd enro'!G562</f>
        <v>0</v>
      </c>
      <c r="H562" s="14">
        <f>'fnd enro'!H562</f>
        <v>2</v>
      </c>
      <c r="I562" s="14">
        <f>'fnd enro'!I562</f>
        <v>4</v>
      </c>
      <c r="J562" s="14">
        <f>'fnd enro'!J562</f>
        <v>0</v>
      </c>
      <c r="K562" s="15">
        <f>'fnd enro'!K562</f>
        <v>0.23580000000000001</v>
      </c>
      <c r="L562" s="14">
        <f>'fnd enro'!L562</f>
        <v>0</v>
      </c>
      <c r="M562" s="14">
        <f>'fnd enro'!M562</f>
        <v>0</v>
      </c>
      <c r="N562" s="14">
        <f>'fnd enro'!N562</f>
        <v>0</v>
      </c>
      <c r="O562" s="14">
        <f>'fnd enro'!O562</f>
        <v>0</v>
      </c>
      <c r="P562" s="14">
        <f>'fnd enro'!P562</f>
        <v>4</v>
      </c>
      <c r="Q562" s="14">
        <f>'fnd enro'!R562</f>
        <v>6</v>
      </c>
      <c r="R562" s="15">
        <f t="shared" si="118"/>
        <v>1</v>
      </c>
      <c r="S562" s="14">
        <f>VALUE('fnd enro'!Q562)</f>
        <v>2</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3655.6334779999993</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5968.6399999999994</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38985.878203999993</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5905.7295560000002</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1577.421104</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4699.0211599999993</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3058.78</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5231.16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7390.7521139999999</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12425.29198</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119"/>
        <v>88898.307595999984</v>
      </c>
      <c r="AH562" s="326">
        <f t="shared" si="120"/>
        <v>478352352</v>
      </c>
      <c r="AI562" s="4" t="str">
        <f t="shared" si="121"/>
        <v>478</v>
      </c>
      <c r="AJ562" s="2" t="str">
        <f t="shared" si="122"/>
        <v>352</v>
      </c>
      <c r="AK562" s="2" t="str">
        <f t="shared" si="123"/>
        <v>352</v>
      </c>
      <c r="AL562" s="4">
        <f t="shared" si="124"/>
        <v>1</v>
      </c>
      <c r="AM562" s="4">
        <f t="shared" si="129"/>
        <v>6</v>
      </c>
      <c r="AN562" s="4">
        <f t="shared" si="125"/>
        <v>88898.307595999984</v>
      </c>
      <c r="AO562" s="4">
        <f t="shared" si="126"/>
        <v>14816</v>
      </c>
      <c r="AP562" s="4">
        <f t="shared" si="116"/>
        <v>0</v>
      </c>
      <c r="AQ562" s="4">
        <v>14816</v>
      </c>
      <c r="AS562" s="74"/>
      <c r="AT562" s="74"/>
      <c r="AX562" s="5">
        <f t="shared" si="127"/>
        <v>0</v>
      </c>
      <c r="AZ562" s="5">
        <f t="shared" si="128"/>
        <v>0</v>
      </c>
      <c r="BB562" s="5"/>
    </row>
    <row r="563" spans="1:54" s="4" customFormat="1">
      <c r="A563" s="326" t="str">
        <f t="shared" si="117"/>
        <v>478</v>
      </c>
      <c r="B563" s="2">
        <v>478352600</v>
      </c>
      <c r="C563" s="9" t="s">
        <v>4</v>
      </c>
      <c r="D563" s="14">
        <f>'fnd enro'!D563</f>
        <v>0</v>
      </c>
      <c r="E563" s="14">
        <f>'fnd enro'!E563</f>
        <v>0</v>
      </c>
      <c r="F563" s="14">
        <f>'fnd enro'!F563</f>
        <v>0</v>
      </c>
      <c r="G563" s="14">
        <f>'fnd enro'!G563</f>
        <v>0</v>
      </c>
      <c r="H563" s="14">
        <f>'fnd enro'!H563</f>
        <v>12</v>
      </c>
      <c r="I563" s="14">
        <f>'fnd enro'!I563</f>
        <v>24</v>
      </c>
      <c r="J563" s="14">
        <f>'fnd enro'!J563</f>
        <v>0</v>
      </c>
      <c r="K563" s="15">
        <f>'fnd enro'!K563</f>
        <v>1.4148000000000001</v>
      </c>
      <c r="L563" s="14">
        <f>'fnd enro'!L563</f>
        <v>0</v>
      </c>
      <c r="M563" s="14">
        <f>'fnd enro'!M563</f>
        <v>0</v>
      </c>
      <c r="N563" s="14">
        <f>'fnd enro'!N563</f>
        <v>0</v>
      </c>
      <c r="O563" s="14">
        <f>'fnd enro'!O563</f>
        <v>0</v>
      </c>
      <c r="P563" s="14">
        <f>'fnd enro'!P563</f>
        <v>2</v>
      </c>
      <c r="Q563" s="14">
        <f>'fnd enro'!R563</f>
        <v>36</v>
      </c>
      <c r="R563" s="15">
        <f t="shared" si="118"/>
        <v>1</v>
      </c>
      <c r="S563" s="14">
        <f>VALUE('fnd enro'!Q563)</f>
        <v>3</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20653.980867999999</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29747.859999999997</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174719.30922399997</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35434.377336000005</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6592.3866240000007</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27753.866959999999</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15955.660000000002</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18931.36</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44344.512684000001</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64430.051879999999</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119"/>
        <v>438563.36557599995</v>
      </c>
      <c r="AH563" s="326">
        <f t="shared" si="120"/>
        <v>478352600</v>
      </c>
      <c r="AI563" s="4" t="str">
        <f t="shared" si="121"/>
        <v>478</v>
      </c>
      <c r="AJ563" s="2" t="str">
        <f t="shared" si="122"/>
        <v>352</v>
      </c>
      <c r="AK563" s="2" t="str">
        <f t="shared" si="123"/>
        <v>600</v>
      </c>
      <c r="AL563" s="4">
        <f t="shared" si="124"/>
        <v>1</v>
      </c>
      <c r="AM563" s="4">
        <f t="shared" si="129"/>
        <v>36</v>
      </c>
      <c r="AN563" s="4">
        <f t="shared" si="125"/>
        <v>438563.36557599995</v>
      </c>
      <c r="AO563" s="4">
        <f t="shared" si="126"/>
        <v>12182</v>
      </c>
      <c r="AP563" s="4">
        <f t="shared" si="116"/>
        <v>0</v>
      </c>
      <c r="AQ563" s="4">
        <v>12182</v>
      </c>
      <c r="AS563" s="74"/>
      <c r="AT563" s="74"/>
      <c r="AX563" s="5">
        <f t="shared" si="127"/>
        <v>0</v>
      </c>
      <c r="AZ563" s="5">
        <f t="shared" si="128"/>
        <v>0</v>
      </c>
      <c r="BB563" s="5"/>
    </row>
    <row r="564" spans="1:54" s="4" customFormat="1">
      <c r="A564" s="326" t="str">
        <f t="shared" si="117"/>
        <v>478</v>
      </c>
      <c r="B564" s="2">
        <v>478352610</v>
      </c>
      <c r="C564" s="9" t="s">
        <v>4</v>
      </c>
      <c r="D564" s="14">
        <f>'fnd enro'!D564</f>
        <v>0</v>
      </c>
      <c r="E564" s="14">
        <f>'fnd enro'!E564</f>
        <v>0</v>
      </c>
      <c r="F564" s="14">
        <f>'fnd enro'!F564</f>
        <v>0</v>
      </c>
      <c r="G564" s="14">
        <f>'fnd enro'!G564</f>
        <v>0</v>
      </c>
      <c r="H564" s="14">
        <f>'fnd enro'!H564</f>
        <v>6</v>
      </c>
      <c r="I564" s="14">
        <f>'fnd enro'!I564</f>
        <v>1</v>
      </c>
      <c r="J564" s="14">
        <f>'fnd enro'!J564</f>
        <v>0</v>
      </c>
      <c r="K564" s="15">
        <f>'fnd enro'!K564</f>
        <v>0.27510000000000001</v>
      </c>
      <c r="L564" s="14">
        <f>'fnd enro'!L564</f>
        <v>0</v>
      </c>
      <c r="M564" s="14">
        <f>'fnd enro'!M564</f>
        <v>0</v>
      </c>
      <c r="N564" s="14">
        <f>'fnd enro'!N564</f>
        <v>0</v>
      </c>
      <c r="O564" s="14">
        <f>'fnd enro'!O564</f>
        <v>0</v>
      </c>
      <c r="P564" s="14">
        <f>'fnd enro'!P564</f>
        <v>1</v>
      </c>
      <c r="Q564" s="14">
        <f>'fnd enro'!R564</f>
        <v>7</v>
      </c>
      <c r="R564" s="15">
        <f t="shared" si="118"/>
        <v>1</v>
      </c>
      <c r="S564" s="14">
        <f>VALUE('fnd enro'!Q564)</f>
        <v>5</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4058.252391</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5984.2499999999991</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30283.581238000002</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7311.3544819999997</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1394.2612879999999</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4228.0480200000002</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3024.85</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2829.95</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8747.1741330000004</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13570.687309999999</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119"/>
        <v>81432.408861999997</v>
      </c>
      <c r="AH564" s="326">
        <f t="shared" si="120"/>
        <v>478352610</v>
      </c>
      <c r="AI564" s="4" t="str">
        <f t="shared" si="121"/>
        <v>478</v>
      </c>
      <c r="AJ564" s="2" t="str">
        <f t="shared" si="122"/>
        <v>352</v>
      </c>
      <c r="AK564" s="2" t="str">
        <f t="shared" si="123"/>
        <v>610</v>
      </c>
      <c r="AL564" s="4">
        <f t="shared" si="124"/>
        <v>1</v>
      </c>
      <c r="AM564" s="4">
        <f t="shared" si="129"/>
        <v>7</v>
      </c>
      <c r="AN564" s="4">
        <f t="shared" si="125"/>
        <v>81432.408861999997</v>
      </c>
      <c r="AO564" s="4">
        <f t="shared" si="126"/>
        <v>11633</v>
      </c>
      <c r="AP564" s="4">
        <f t="shared" si="116"/>
        <v>0</v>
      </c>
      <c r="AQ564" s="4">
        <v>11633</v>
      </c>
      <c r="AS564" s="74"/>
      <c r="AT564" s="74"/>
      <c r="AX564" s="5">
        <f t="shared" si="127"/>
        <v>0</v>
      </c>
      <c r="AZ564" s="5">
        <f t="shared" si="128"/>
        <v>0</v>
      </c>
      <c r="BB564" s="5"/>
    </row>
    <row r="565" spans="1:54" s="4" customFormat="1">
      <c r="A565" s="326" t="str">
        <f t="shared" si="117"/>
        <v>478</v>
      </c>
      <c r="B565" s="2">
        <v>478352616</v>
      </c>
      <c r="C565" s="9" t="s">
        <v>4</v>
      </c>
      <c r="D565" s="14">
        <f>'fnd enro'!D565</f>
        <v>0</v>
      </c>
      <c r="E565" s="14">
        <f>'fnd enro'!E565</f>
        <v>0</v>
      </c>
      <c r="F565" s="14">
        <f>'fnd enro'!F565</f>
        <v>0</v>
      </c>
      <c r="G565" s="14">
        <f>'fnd enro'!G565</f>
        <v>0</v>
      </c>
      <c r="H565" s="14">
        <f>'fnd enro'!H565</f>
        <v>18</v>
      </c>
      <c r="I565" s="14">
        <f>'fnd enro'!I565</f>
        <v>29</v>
      </c>
      <c r="J565" s="14">
        <f>'fnd enro'!J565</f>
        <v>0</v>
      </c>
      <c r="K565" s="15">
        <f>'fnd enro'!K565</f>
        <v>1.8471</v>
      </c>
      <c r="L565" s="14">
        <f>'fnd enro'!L565</f>
        <v>0</v>
      </c>
      <c r="M565" s="14">
        <f>'fnd enro'!M565</f>
        <v>0</v>
      </c>
      <c r="N565" s="14">
        <f>'fnd enro'!N565</f>
        <v>0</v>
      </c>
      <c r="O565" s="14">
        <f>'fnd enro'!O565</f>
        <v>0</v>
      </c>
      <c r="P565" s="14">
        <f>'fnd enro'!P565</f>
        <v>8</v>
      </c>
      <c r="Q565" s="14">
        <f>'fnd enro'!R565</f>
        <v>47</v>
      </c>
      <c r="R565" s="15">
        <f t="shared" si="118"/>
        <v>1</v>
      </c>
      <c r="S565" s="14">
        <f>VALUE('fnd enro'!Q565)</f>
        <v>7</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27435.768910999999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41068.259999999995</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246292.94259799999</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46529.671522000004</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9674.4686480000018</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35643.30242</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21613.1</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28495.18</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57973.534892999996</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88291.670509999996</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119"/>
        <v>603017.89950199996</v>
      </c>
      <c r="AH565" s="326">
        <f t="shared" si="120"/>
        <v>478352616</v>
      </c>
      <c r="AI565" s="4" t="str">
        <f t="shared" si="121"/>
        <v>478</v>
      </c>
      <c r="AJ565" s="2" t="str">
        <f t="shared" si="122"/>
        <v>352</v>
      </c>
      <c r="AK565" s="2" t="str">
        <f t="shared" si="123"/>
        <v>616</v>
      </c>
      <c r="AL565" s="4">
        <f t="shared" si="124"/>
        <v>1</v>
      </c>
      <c r="AM565" s="4">
        <f t="shared" si="129"/>
        <v>47</v>
      </c>
      <c r="AN565" s="4">
        <f t="shared" si="125"/>
        <v>603017.89950199996</v>
      </c>
      <c r="AO565" s="4">
        <f t="shared" si="126"/>
        <v>12830</v>
      </c>
      <c r="AP565" s="4">
        <f t="shared" si="116"/>
        <v>0</v>
      </c>
      <c r="AQ565" s="4">
        <v>12830</v>
      </c>
      <c r="AS565" s="74"/>
      <c r="AT565" s="74"/>
      <c r="AX565" s="5">
        <f t="shared" si="127"/>
        <v>0</v>
      </c>
      <c r="AZ565" s="5">
        <f t="shared" si="128"/>
        <v>0</v>
      </c>
      <c r="BB565" s="5"/>
    </row>
    <row r="566" spans="1:54" s="4" customFormat="1">
      <c r="A566" s="326" t="str">
        <f t="shared" si="117"/>
        <v>478</v>
      </c>
      <c r="B566" s="2">
        <v>478352640</v>
      </c>
      <c r="C566" s="9" t="s">
        <v>4</v>
      </c>
      <c r="D566" s="14">
        <f>'fnd enro'!D566</f>
        <v>0</v>
      </c>
      <c r="E566" s="14">
        <f>'fnd enro'!E566</f>
        <v>0</v>
      </c>
      <c r="F566" s="14">
        <f>'fnd enro'!F566</f>
        <v>0</v>
      </c>
      <c r="G566" s="14">
        <f>'fnd enro'!G566</f>
        <v>0</v>
      </c>
      <c r="H566" s="14">
        <f>'fnd enro'!H566</f>
        <v>0</v>
      </c>
      <c r="I566" s="14">
        <f>'fnd enro'!I566</f>
        <v>3</v>
      </c>
      <c r="J566" s="14">
        <f>'fnd enro'!J566</f>
        <v>0</v>
      </c>
      <c r="K566" s="15">
        <f>'fnd enro'!K566</f>
        <v>0.1179</v>
      </c>
      <c r="L566" s="14">
        <f>'fnd enro'!L566</f>
        <v>0</v>
      </c>
      <c r="M566" s="14">
        <f>'fnd enro'!M566</f>
        <v>0</v>
      </c>
      <c r="N566" s="14">
        <f>'fnd enro'!N566</f>
        <v>0</v>
      </c>
      <c r="O566" s="14">
        <f>'fnd enro'!O566</f>
        <v>0</v>
      </c>
      <c r="P566" s="14">
        <f>'fnd enro'!P566</f>
        <v>0</v>
      </c>
      <c r="Q566" s="14">
        <f>'fnd enro'!R566</f>
        <v>3</v>
      </c>
      <c r="R566" s="15">
        <f t="shared" si="118"/>
        <v>1</v>
      </c>
      <c r="S566" s="14">
        <f>VALUE('fnd enro'!Q566)</f>
        <v>2</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1711.0167389999997</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2430.8999999999996</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15629.109101999999</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2837.9547780000003</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521.76055200000008</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2631.9805799999999</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1353.3600000000001</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1822.98</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3661.3860570000002</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5095.5759900000003</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119"/>
        <v>37696.023797999995</v>
      </c>
      <c r="AH566" s="326">
        <f t="shared" si="120"/>
        <v>478352640</v>
      </c>
      <c r="AI566" s="4" t="str">
        <f t="shared" si="121"/>
        <v>478</v>
      </c>
      <c r="AJ566" s="2" t="str">
        <f t="shared" si="122"/>
        <v>352</v>
      </c>
      <c r="AK566" s="2" t="str">
        <f t="shared" si="123"/>
        <v>640</v>
      </c>
      <c r="AL566" s="4">
        <f t="shared" si="124"/>
        <v>1</v>
      </c>
      <c r="AM566" s="4">
        <f t="shared" si="129"/>
        <v>3</v>
      </c>
      <c r="AN566" s="4">
        <f t="shared" si="125"/>
        <v>37696.023797999995</v>
      </c>
      <c r="AO566" s="4">
        <f t="shared" si="126"/>
        <v>12565</v>
      </c>
      <c r="AP566" s="4">
        <f t="shared" si="116"/>
        <v>0</v>
      </c>
      <c r="AQ566" s="4">
        <v>12565</v>
      </c>
      <c r="AS566" s="74"/>
      <c r="AT566" s="74"/>
      <c r="AX566" s="5">
        <f t="shared" si="127"/>
        <v>0</v>
      </c>
      <c r="AZ566" s="5">
        <f t="shared" si="128"/>
        <v>0</v>
      </c>
      <c r="BB566" s="5"/>
    </row>
    <row r="567" spans="1:54" s="4" customFormat="1">
      <c r="A567" s="326" t="str">
        <f t="shared" si="117"/>
        <v>478</v>
      </c>
      <c r="B567" s="2">
        <v>478352673</v>
      </c>
      <c r="C567" s="9" t="s">
        <v>4</v>
      </c>
      <c r="D567" s="14">
        <f>'fnd enro'!D567</f>
        <v>0</v>
      </c>
      <c r="E567" s="14">
        <f>'fnd enro'!E567</f>
        <v>0</v>
      </c>
      <c r="F567" s="14">
        <f>'fnd enro'!F567</f>
        <v>0</v>
      </c>
      <c r="G567" s="14">
        <f>'fnd enro'!G567</f>
        <v>0</v>
      </c>
      <c r="H567" s="14">
        <f>'fnd enro'!H567</f>
        <v>9</v>
      </c>
      <c r="I567" s="14">
        <f>'fnd enro'!I567</f>
        <v>14</v>
      </c>
      <c r="J567" s="14">
        <f>'fnd enro'!J567</f>
        <v>0</v>
      </c>
      <c r="K567" s="15">
        <f>'fnd enro'!K567</f>
        <v>0.90390000000000004</v>
      </c>
      <c r="L567" s="14">
        <f>'fnd enro'!L567</f>
        <v>0</v>
      </c>
      <c r="M567" s="14">
        <f>'fnd enro'!M567</f>
        <v>0</v>
      </c>
      <c r="N567" s="14">
        <f>'fnd enro'!N567</f>
        <v>0</v>
      </c>
      <c r="O567" s="14">
        <f>'fnd enro'!O567</f>
        <v>0</v>
      </c>
      <c r="P567" s="14">
        <f>'fnd enro'!P567</f>
        <v>0</v>
      </c>
      <c r="Q567" s="14">
        <f>'fnd enro'!R567</f>
        <v>23</v>
      </c>
      <c r="R567" s="15">
        <f t="shared" si="118"/>
        <v>1</v>
      </c>
      <c r="S567" s="14">
        <f>VALUE('fnd enro'!Q567)</f>
        <v>2</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13117.794998999998</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18636.899999999998</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105975.859782</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22791.843298</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4043.6342320000003</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17274.667779999996</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9991.19</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10878.92</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28376.536436999999</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40806.052589999999</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119"/>
        <v>271893.399118</v>
      </c>
      <c r="AH567" s="326">
        <f t="shared" si="120"/>
        <v>478352673</v>
      </c>
      <c r="AI567" s="4" t="str">
        <f t="shared" si="121"/>
        <v>478</v>
      </c>
      <c r="AJ567" s="2" t="str">
        <f t="shared" si="122"/>
        <v>352</v>
      </c>
      <c r="AK567" s="2" t="str">
        <f t="shared" si="123"/>
        <v>673</v>
      </c>
      <c r="AL567" s="4">
        <f t="shared" si="124"/>
        <v>1</v>
      </c>
      <c r="AM567" s="4">
        <f t="shared" si="129"/>
        <v>23</v>
      </c>
      <c r="AN567" s="4">
        <f t="shared" si="125"/>
        <v>271893.399118</v>
      </c>
      <c r="AO567" s="4">
        <f t="shared" si="126"/>
        <v>11821</v>
      </c>
      <c r="AP567" s="4">
        <f t="shared" si="116"/>
        <v>0</v>
      </c>
      <c r="AQ567" s="4">
        <v>11821</v>
      </c>
      <c r="AS567" s="74"/>
      <c r="AT567" s="74"/>
      <c r="AX567" s="5">
        <f t="shared" si="127"/>
        <v>0</v>
      </c>
      <c r="AZ567" s="5">
        <f t="shared" si="128"/>
        <v>0</v>
      </c>
      <c r="BB567" s="5"/>
    </row>
    <row r="568" spans="1:54" s="4" customFormat="1">
      <c r="A568" s="326" t="str">
        <f t="shared" si="117"/>
        <v>478</v>
      </c>
      <c r="B568" s="2">
        <v>478352695</v>
      </c>
      <c r="C568" s="9" t="s">
        <v>4</v>
      </c>
      <c r="D568" s="14">
        <f>'fnd enro'!D568</f>
        <v>0</v>
      </c>
      <c r="E568" s="14">
        <f>'fnd enro'!E568</f>
        <v>0</v>
      </c>
      <c r="F568" s="14">
        <f>'fnd enro'!F568</f>
        <v>0</v>
      </c>
      <c r="G568" s="14">
        <f>'fnd enro'!G568</f>
        <v>0</v>
      </c>
      <c r="H568" s="14">
        <f>'fnd enro'!H568</f>
        <v>0</v>
      </c>
      <c r="I568" s="14">
        <f>'fnd enro'!I568</f>
        <v>1</v>
      </c>
      <c r="J568" s="14">
        <f>'fnd enro'!J568</f>
        <v>0</v>
      </c>
      <c r="K568" s="15">
        <f>'fnd enro'!K568</f>
        <v>3.9300000000000002E-2</v>
      </c>
      <c r="L568" s="14">
        <f>'fnd enro'!L568</f>
        <v>0</v>
      </c>
      <c r="M568" s="14">
        <f>'fnd enro'!M568</f>
        <v>0</v>
      </c>
      <c r="N568" s="14">
        <f>'fnd enro'!N568</f>
        <v>0</v>
      </c>
      <c r="O568" s="14">
        <f>'fnd enro'!O568</f>
        <v>0</v>
      </c>
      <c r="P568" s="14">
        <f>'fnd enro'!P568</f>
        <v>0</v>
      </c>
      <c r="Q568" s="14">
        <f>'fnd enro'!R568</f>
        <v>1</v>
      </c>
      <c r="R568" s="15">
        <f t="shared" si="118"/>
        <v>1</v>
      </c>
      <c r="S568" s="14">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570.33891299999993</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810.3</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5209.7030340000001</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945.98492600000009</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173.92018400000001</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877.32686000000001</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451.12</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607.66</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1220.4620190000001</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1698.5253299999999</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119"/>
        <v>12565.341266000001</v>
      </c>
      <c r="AH568" s="326">
        <f t="shared" si="120"/>
        <v>478352695</v>
      </c>
      <c r="AI568" s="4" t="str">
        <f t="shared" si="121"/>
        <v>478</v>
      </c>
      <c r="AJ568" s="2" t="str">
        <f t="shared" si="122"/>
        <v>352</v>
      </c>
      <c r="AK568" s="2" t="str">
        <f t="shared" si="123"/>
        <v>695</v>
      </c>
      <c r="AL568" s="4">
        <f t="shared" si="124"/>
        <v>1</v>
      </c>
      <c r="AM568" s="4">
        <f t="shared" si="129"/>
        <v>1</v>
      </c>
      <c r="AN568" s="4">
        <f t="shared" si="125"/>
        <v>12565.341266000001</v>
      </c>
      <c r="AO568" s="4">
        <f t="shared" si="126"/>
        <v>12565</v>
      </c>
      <c r="AP568" s="4">
        <f t="shared" si="116"/>
        <v>0</v>
      </c>
      <c r="AQ568" s="4">
        <v>12565</v>
      </c>
      <c r="AS568" s="74"/>
      <c r="AT568" s="74"/>
      <c r="AX568" s="5">
        <f t="shared" si="127"/>
        <v>0</v>
      </c>
      <c r="AZ568" s="5">
        <f t="shared" si="128"/>
        <v>0</v>
      </c>
      <c r="BB568" s="5"/>
    </row>
    <row r="569" spans="1:54" s="4" customFormat="1">
      <c r="A569" s="326" t="str">
        <f t="shared" si="117"/>
        <v>478</v>
      </c>
      <c r="B569" s="2">
        <v>478352720</v>
      </c>
      <c r="C569" s="9" t="s">
        <v>4</v>
      </c>
      <c r="D569" s="14">
        <f>'fnd enro'!D569</f>
        <v>0</v>
      </c>
      <c r="E569" s="14">
        <f>'fnd enro'!E569</f>
        <v>0</v>
      </c>
      <c r="F569" s="14">
        <f>'fnd enro'!F569</f>
        <v>0</v>
      </c>
      <c r="G569" s="14">
        <f>'fnd enro'!G569</f>
        <v>0</v>
      </c>
      <c r="H569" s="14">
        <f>'fnd enro'!H569</f>
        <v>0</v>
      </c>
      <c r="I569" s="14">
        <f>'fnd enro'!I569</f>
        <v>1</v>
      </c>
      <c r="J569" s="14">
        <f>'fnd enro'!J569</f>
        <v>0</v>
      </c>
      <c r="K569" s="15">
        <f>'fnd enro'!K569</f>
        <v>3.9300000000000002E-2</v>
      </c>
      <c r="L569" s="14">
        <f>'fnd enro'!L569</f>
        <v>0</v>
      </c>
      <c r="M569" s="14">
        <f>'fnd enro'!M569</f>
        <v>0</v>
      </c>
      <c r="N569" s="14">
        <f>'fnd enro'!N569</f>
        <v>0</v>
      </c>
      <c r="O569" s="14">
        <f>'fnd enro'!O569</f>
        <v>0</v>
      </c>
      <c r="P569" s="14">
        <f>'fnd enro'!P569</f>
        <v>0</v>
      </c>
      <c r="Q569" s="14">
        <f>'fnd enro'!R569</f>
        <v>1</v>
      </c>
      <c r="R569" s="15">
        <f t="shared" si="118"/>
        <v>1</v>
      </c>
      <c r="S569" s="14">
        <f>VALUE('fnd enro'!Q569)</f>
        <v>7</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570.33891299999993</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810.3</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5209.7030340000001</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945.98492600000009</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173.92018400000001</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877.32686000000001</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451.12</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607.66</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1220.4620190000001</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1698.5253299999999</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119"/>
        <v>12565.341266000001</v>
      </c>
      <c r="AH569" s="326">
        <f t="shared" si="120"/>
        <v>478352720</v>
      </c>
      <c r="AI569" s="4" t="str">
        <f t="shared" si="121"/>
        <v>478</v>
      </c>
      <c r="AJ569" s="2" t="str">
        <f t="shared" si="122"/>
        <v>352</v>
      </c>
      <c r="AK569" s="2" t="str">
        <f t="shared" si="123"/>
        <v>720</v>
      </c>
      <c r="AL569" s="4">
        <f t="shared" si="124"/>
        <v>1</v>
      </c>
      <c r="AM569" s="4">
        <f t="shared" si="129"/>
        <v>1</v>
      </c>
      <c r="AN569" s="4">
        <f t="shared" si="125"/>
        <v>12565.341266000001</v>
      </c>
      <c r="AO569" s="4">
        <f t="shared" si="126"/>
        <v>12565</v>
      </c>
      <c r="AP569" s="4">
        <f t="shared" si="116"/>
        <v>0</v>
      </c>
      <c r="AQ569" s="4">
        <v>12565</v>
      </c>
      <c r="AS569" s="74"/>
      <c r="AT569" s="74"/>
      <c r="AX569" s="5">
        <f t="shared" si="127"/>
        <v>0</v>
      </c>
      <c r="AZ569" s="5">
        <f t="shared" si="128"/>
        <v>0</v>
      </c>
      <c r="BB569" s="5"/>
    </row>
    <row r="570" spans="1:54" s="4" customFormat="1">
      <c r="A570" s="326" t="str">
        <f t="shared" si="117"/>
        <v>478</v>
      </c>
      <c r="B570" s="2">
        <v>478352725</v>
      </c>
      <c r="C570" s="9" t="s">
        <v>4</v>
      </c>
      <c r="D570" s="14">
        <f>'fnd enro'!D570</f>
        <v>0</v>
      </c>
      <c r="E570" s="14">
        <f>'fnd enro'!E570</f>
        <v>0</v>
      </c>
      <c r="F570" s="14">
        <f>'fnd enro'!F570</f>
        <v>0</v>
      </c>
      <c r="G570" s="14">
        <f>'fnd enro'!G570</f>
        <v>0</v>
      </c>
      <c r="H570" s="14">
        <f>'fnd enro'!H570</f>
        <v>6</v>
      </c>
      <c r="I570" s="14">
        <f>'fnd enro'!I570</f>
        <v>14</v>
      </c>
      <c r="J570" s="14">
        <f>'fnd enro'!J570</f>
        <v>0</v>
      </c>
      <c r="K570" s="15">
        <f>'fnd enro'!K570</f>
        <v>0.78600000000000003</v>
      </c>
      <c r="L570" s="14">
        <f>'fnd enro'!L570</f>
        <v>0</v>
      </c>
      <c r="M570" s="14">
        <f>'fnd enro'!M570</f>
        <v>0</v>
      </c>
      <c r="N570" s="14">
        <f>'fnd enro'!N570</f>
        <v>0</v>
      </c>
      <c r="O570" s="14">
        <f>'fnd enro'!O570</f>
        <v>0</v>
      </c>
      <c r="P570" s="14">
        <f>'fnd enro'!P570</f>
        <v>2</v>
      </c>
      <c r="Q570" s="14">
        <f>'fnd enro'!R570</f>
        <v>20</v>
      </c>
      <c r="R570" s="15">
        <f t="shared" si="118"/>
        <v>1</v>
      </c>
      <c r="S570" s="14">
        <f>VALUE('fnd enro'!Q570)</f>
        <v>3</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11528.55826</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16783.059999999998</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100595.60067999999</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19609.158520000001</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3780.6836800000005</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15652.537199999999</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8994.1200000000008</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11273.640000000001</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24613.180380000002</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36093.666600000004</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119"/>
        <v>248924.20531999998</v>
      </c>
      <c r="AH570" s="326">
        <f t="shared" si="120"/>
        <v>478352725</v>
      </c>
      <c r="AI570" s="4" t="str">
        <f t="shared" si="121"/>
        <v>478</v>
      </c>
      <c r="AJ570" s="2" t="str">
        <f t="shared" si="122"/>
        <v>352</v>
      </c>
      <c r="AK570" s="2" t="str">
        <f t="shared" si="123"/>
        <v>725</v>
      </c>
      <c r="AL570" s="4">
        <f t="shared" si="124"/>
        <v>1</v>
      </c>
      <c r="AM570" s="4">
        <f t="shared" si="129"/>
        <v>20</v>
      </c>
      <c r="AN570" s="4">
        <f t="shared" si="125"/>
        <v>248924.20531999998</v>
      </c>
      <c r="AO570" s="4">
        <f t="shared" si="126"/>
        <v>12446</v>
      </c>
      <c r="AP570" s="4">
        <f t="shared" si="116"/>
        <v>0</v>
      </c>
      <c r="AQ570" s="4">
        <v>12446</v>
      </c>
      <c r="AS570" s="74"/>
      <c r="AT570" s="74"/>
      <c r="AX570" s="5">
        <f t="shared" si="127"/>
        <v>0</v>
      </c>
      <c r="AZ570" s="5">
        <f t="shared" si="128"/>
        <v>0</v>
      </c>
      <c r="BB570" s="5"/>
    </row>
    <row r="571" spans="1:54" s="4" customFormat="1">
      <c r="A571" s="326" t="str">
        <f t="shared" si="117"/>
        <v>478</v>
      </c>
      <c r="B571" s="2">
        <v>478352735</v>
      </c>
      <c r="C571" s="9" t="s">
        <v>4</v>
      </c>
      <c r="D571" s="14">
        <f>'fnd enro'!D571</f>
        <v>0</v>
      </c>
      <c r="E571" s="14">
        <f>'fnd enro'!E571</f>
        <v>0</v>
      </c>
      <c r="F571" s="14">
        <f>'fnd enro'!F571</f>
        <v>0</v>
      </c>
      <c r="G571" s="14">
        <f>'fnd enro'!G571</f>
        <v>0</v>
      </c>
      <c r="H571" s="14">
        <f>'fnd enro'!H571</f>
        <v>18</v>
      </c>
      <c r="I571" s="14">
        <f>'fnd enro'!I571</f>
        <v>15</v>
      </c>
      <c r="J571" s="14">
        <f>'fnd enro'!J571</f>
        <v>0</v>
      </c>
      <c r="K571" s="15">
        <f>'fnd enro'!K571</f>
        <v>1.2968999999999999</v>
      </c>
      <c r="L571" s="14">
        <f>'fnd enro'!L571</f>
        <v>0</v>
      </c>
      <c r="M571" s="14">
        <f>'fnd enro'!M571</f>
        <v>0</v>
      </c>
      <c r="N571" s="14">
        <f>'fnd enro'!N571</f>
        <v>0</v>
      </c>
      <c r="O571" s="14">
        <f>'fnd enro'!O571</f>
        <v>0</v>
      </c>
      <c r="P571" s="14">
        <f>'fnd enro'!P571</f>
        <v>3</v>
      </c>
      <c r="Q571" s="14">
        <f>'fnd enro'!R571</f>
        <v>33</v>
      </c>
      <c r="R571" s="15">
        <f t="shared" si="118"/>
        <v>1</v>
      </c>
      <c r="S571" s="14">
        <f>VALUE('fnd enro'!Q571)</f>
        <v>6</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19039.404129000002</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27773.91</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154319.440122</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33285.882557999998</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6315.9960719999999</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23219.176380000001</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14526.539999999999</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15982.14</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40887.066627</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61257.175889999999</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119"/>
        <v>396606.73177800002</v>
      </c>
      <c r="AH571" s="326">
        <f t="shared" si="120"/>
        <v>478352735</v>
      </c>
      <c r="AI571" s="4" t="str">
        <f t="shared" si="121"/>
        <v>478</v>
      </c>
      <c r="AJ571" s="2" t="str">
        <f t="shared" si="122"/>
        <v>352</v>
      </c>
      <c r="AK571" s="2" t="str">
        <f t="shared" si="123"/>
        <v>735</v>
      </c>
      <c r="AL571" s="4">
        <f t="shared" si="124"/>
        <v>1</v>
      </c>
      <c r="AM571" s="4">
        <f t="shared" si="129"/>
        <v>33</v>
      </c>
      <c r="AN571" s="4">
        <f t="shared" si="125"/>
        <v>396606.73177800002</v>
      </c>
      <c r="AO571" s="4">
        <f t="shared" si="126"/>
        <v>12018</v>
      </c>
      <c r="AP571" s="4">
        <f t="shared" si="116"/>
        <v>0</v>
      </c>
      <c r="AQ571" s="4">
        <v>12018</v>
      </c>
      <c r="AS571" s="74"/>
      <c r="AT571" s="74"/>
      <c r="AX571" s="5">
        <f t="shared" si="127"/>
        <v>0</v>
      </c>
      <c r="AZ571" s="5">
        <f t="shared" si="128"/>
        <v>0</v>
      </c>
      <c r="BB571" s="5"/>
    </row>
    <row r="572" spans="1:54" s="4" customFormat="1">
      <c r="A572" s="326" t="str">
        <f t="shared" si="117"/>
        <v>478</v>
      </c>
      <c r="B572" s="2">
        <v>478352753</v>
      </c>
      <c r="C572" s="9" t="s">
        <v>4</v>
      </c>
      <c r="D572" s="14">
        <f>'fnd enro'!D572</f>
        <v>0</v>
      </c>
      <c r="E572" s="14">
        <f>'fnd enro'!E572</f>
        <v>0</v>
      </c>
      <c r="F572" s="14">
        <f>'fnd enro'!F572</f>
        <v>0</v>
      </c>
      <c r="G572" s="14">
        <f>'fnd enro'!G572</f>
        <v>0</v>
      </c>
      <c r="H572" s="14">
        <f>'fnd enro'!H572</f>
        <v>0</v>
      </c>
      <c r="I572" s="14">
        <f>'fnd enro'!I572</f>
        <v>2</v>
      </c>
      <c r="J572" s="14">
        <f>'fnd enro'!J572</f>
        <v>0</v>
      </c>
      <c r="K572" s="15">
        <f>'fnd enro'!K572</f>
        <v>7.8600000000000003E-2</v>
      </c>
      <c r="L572" s="14">
        <f>'fnd enro'!L572</f>
        <v>0</v>
      </c>
      <c r="M572" s="14">
        <f>'fnd enro'!M572</f>
        <v>0</v>
      </c>
      <c r="N572" s="14">
        <f>'fnd enro'!N572</f>
        <v>0</v>
      </c>
      <c r="O572" s="14">
        <f>'fnd enro'!O572</f>
        <v>0</v>
      </c>
      <c r="P572" s="14">
        <f>'fnd enro'!P572</f>
        <v>0</v>
      </c>
      <c r="Q572" s="14">
        <f>'fnd enro'!R572</f>
        <v>2</v>
      </c>
      <c r="R572" s="15">
        <f t="shared" si="118"/>
        <v>1</v>
      </c>
      <c r="S572" s="14">
        <f>VALUE('fnd enro'!Q572)</f>
        <v>7</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1140.6778259999999</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1620.6</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10419.406068</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1891.9698520000002</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347.84036800000001</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1754.65372</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902.24</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1215.32</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2440.9240380000001</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3397.0506599999999</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119"/>
        <v>25130.682532000003</v>
      </c>
      <c r="AH572" s="326">
        <f t="shared" si="120"/>
        <v>478352753</v>
      </c>
      <c r="AI572" s="4" t="str">
        <f t="shared" si="121"/>
        <v>478</v>
      </c>
      <c r="AJ572" s="2" t="str">
        <f t="shared" si="122"/>
        <v>352</v>
      </c>
      <c r="AK572" s="2" t="str">
        <f t="shared" si="123"/>
        <v>753</v>
      </c>
      <c r="AL572" s="4">
        <f t="shared" si="124"/>
        <v>1</v>
      </c>
      <c r="AM572" s="4">
        <f t="shared" si="129"/>
        <v>2</v>
      </c>
      <c r="AN572" s="4">
        <f t="shared" si="125"/>
        <v>25130.682532000003</v>
      </c>
      <c r="AO572" s="4">
        <f t="shared" si="126"/>
        <v>12565</v>
      </c>
      <c r="AP572" s="4">
        <f t="shared" si="116"/>
        <v>0</v>
      </c>
      <c r="AQ572" s="4">
        <v>12565</v>
      </c>
      <c r="AS572" s="74"/>
      <c r="AT572" s="74"/>
      <c r="AX572" s="5">
        <f t="shared" si="127"/>
        <v>0</v>
      </c>
      <c r="AZ572" s="5">
        <f t="shared" si="128"/>
        <v>0</v>
      </c>
      <c r="BB572" s="5"/>
    </row>
    <row r="573" spans="1:54" s="4" customFormat="1">
      <c r="A573" s="326" t="str">
        <f t="shared" si="117"/>
        <v>478</v>
      </c>
      <c r="B573" s="2">
        <v>478352775</v>
      </c>
      <c r="C573" s="9" t="s">
        <v>4</v>
      </c>
      <c r="D573" s="14">
        <f>'fnd enro'!D573</f>
        <v>0</v>
      </c>
      <c r="E573" s="14">
        <f>'fnd enro'!E573</f>
        <v>0</v>
      </c>
      <c r="F573" s="14">
        <f>'fnd enro'!F573</f>
        <v>0</v>
      </c>
      <c r="G573" s="14">
        <f>'fnd enro'!G573</f>
        <v>0</v>
      </c>
      <c r="H573" s="14">
        <f>'fnd enro'!H573</f>
        <v>5</v>
      </c>
      <c r="I573" s="14">
        <f>'fnd enro'!I573</f>
        <v>9</v>
      </c>
      <c r="J573" s="14">
        <f>'fnd enro'!J573</f>
        <v>0</v>
      </c>
      <c r="K573" s="15">
        <f>'fnd enro'!K573</f>
        <v>0.55020000000000002</v>
      </c>
      <c r="L573" s="14">
        <f>'fnd enro'!L573</f>
        <v>0</v>
      </c>
      <c r="M573" s="14">
        <f>'fnd enro'!M573</f>
        <v>0</v>
      </c>
      <c r="N573" s="14">
        <f>'fnd enro'!N573</f>
        <v>0</v>
      </c>
      <c r="O573" s="14">
        <f>'fnd enro'!O573</f>
        <v>0</v>
      </c>
      <c r="P573" s="14">
        <f>'fnd enro'!P573</f>
        <v>0</v>
      </c>
      <c r="Q573" s="14">
        <f>'fnd enro'!R573</f>
        <v>14</v>
      </c>
      <c r="R573" s="15">
        <f t="shared" si="118"/>
        <v>1</v>
      </c>
      <c r="S573" s="14">
        <f>VALUE('fnd enro'!Q573)</f>
        <v>4</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7984.7447820000007</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11344.2</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65242.892476000001</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13818.338964</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2459.0325760000001</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10669.32604</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6102.03</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6786.5399999999991</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17256.418266000001</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24746.00462</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119"/>
        <v>166409.52772399999</v>
      </c>
      <c r="AH573" s="326">
        <f t="shared" si="120"/>
        <v>478352775</v>
      </c>
      <c r="AI573" s="4" t="str">
        <f t="shared" si="121"/>
        <v>478</v>
      </c>
      <c r="AJ573" s="2" t="str">
        <f t="shared" si="122"/>
        <v>352</v>
      </c>
      <c r="AK573" s="2" t="str">
        <f t="shared" si="123"/>
        <v>775</v>
      </c>
      <c r="AL573" s="4">
        <f t="shared" si="124"/>
        <v>1</v>
      </c>
      <c r="AM573" s="4">
        <f t="shared" si="129"/>
        <v>14</v>
      </c>
      <c r="AN573" s="4">
        <f t="shared" si="125"/>
        <v>166409.52772399999</v>
      </c>
      <c r="AO573" s="4">
        <f t="shared" si="126"/>
        <v>11886</v>
      </c>
      <c r="AP573" s="4">
        <f t="shared" si="116"/>
        <v>0</v>
      </c>
      <c r="AQ573" s="4">
        <v>11886</v>
      </c>
      <c r="AS573" s="74"/>
      <c r="AT573" s="74"/>
      <c r="AX573" s="5">
        <f t="shared" si="127"/>
        <v>0</v>
      </c>
      <c r="AZ573" s="5">
        <f t="shared" si="128"/>
        <v>0</v>
      </c>
      <c r="BB573" s="5"/>
    </row>
    <row r="574" spans="1:54" s="4" customFormat="1">
      <c r="A574" s="326" t="str">
        <f t="shared" si="117"/>
        <v>479</v>
      </c>
      <c r="B574" s="2">
        <v>479278005</v>
      </c>
      <c r="C574" s="9" t="s">
        <v>1304</v>
      </c>
      <c r="D574" s="14">
        <f>'fnd enro'!D574</f>
        <v>0</v>
      </c>
      <c r="E574" s="14">
        <f>'fnd enro'!E574</f>
        <v>0</v>
      </c>
      <c r="F574" s="14">
        <f>'fnd enro'!F574</f>
        <v>0</v>
      </c>
      <c r="G574" s="14">
        <f>'fnd enro'!G574</f>
        <v>0</v>
      </c>
      <c r="H574" s="14">
        <f>'fnd enro'!H574</f>
        <v>0</v>
      </c>
      <c r="I574" s="14">
        <f>'fnd enro'!I574</f>
        <v>5</v>
      </c>
      <c r="J574" s="14">
        <f>'fnd enro'!J574</f>
        <v>0</v>
      </c>
      <c r="K574" s="15">
        <f>'fnd enro'!K574</f>
        <v>0.19650000000000001</v>
      </c>
      <c r="L574" s="14">
        <f>'fnd enro'!L574</f>
        <v>0</v>
      </c>
      <c r="M574" s="14">
        <f>'fnd enro'!M574</f>
        <v>0</v>
      </c>
      <c r="N574" s="14">
        <f>'fnd enro'!N574</f>
        <v>0</v>
      </c>
      <c r="O574" s="14">
        <f>'fnd enro'!O574</f>
        <v>0</v>
      </c>
      <c r="P574" s="14">
        <f>'fnd enro'!P574</f>
        <v>3</v>
      </c>
      <c r="Q574" s="14">
        <f>'fnd enro'!R574</f>
        <v>5</v>
      </c>
      <c r="R574" s="15">
        <f t="shared" si="118"/>
        <v>1</v>
      </c>
      <c r="S574" s="14">
        <f>VALUE('fnd enro'!Q574)</f>
        <v>8</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3105.8545649999996</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5255.6399999999994</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37803.325169999996</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4729.9246300000004</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1439.8709199999998</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4474.0842999999995</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2731.58</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5511.65</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6102.3100949999998</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10502.506649999999</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119"/>
        <v>81656.746329999994</v>
      </c>
      <c r="AH574" s="326">
        <f t="shared" si="120"/>
        <v>479278005</v>
      </c>
      <c r="AI574" s="4" t="str">
        <f t="shared" si="121"/>
        <v>479</v>
      </c>
      <c r="AJ574" s="2" t="str">
        <f t="shared" si="122"/>
        <v>278</v>
      </c>
      <c r="AK574" s="2" t="str">
        <f t="shared" si="123"/>
        <v>005</v>
      </c>
      <c r="AL574" s="4">
        <f t="shared" si="124"/>
        <v>1</v>
      </c>
      <c r="AM574" s="4">
        <f t="shared" si="129"/>
        <v>5</v>
      </c>
      <c r="AN574" s="4">
        <f t="shared" si="125"/>
        <v>81656.746329999994</v>
      </c>
      <c r="AO574" s="4">
        <f t="shared" si="126"/>
        <v>16331</v>
      </c>
      <c r="AP574" s="4">
        <f t="shared" si="116"/>
        <v>0</v>
      </c>
      <c r="AQ574" s="4">
        <v>16331</v>
      </c>
      <c r="AS574" s="74"/>
      <c r="AT574" s="74"/>
      <c r="AX574" s="5">
        <f t="shared" si="127"/>
        <v>0</v>
      </c>
      <c r="AZ574" s="5">
        <f t="shared" si="128"/>
        <v>0</v>
      </c>
      <c r="BB574" s="5"/>
    </row>
    <row r="575" spans="1:54" s="4" customFormat="1">
      <c r="A575" s="326" t="str">
        <f t="shared" si="117"/>
        <v>479</v>
      </c>
      <c r="B575" s="2">
        <v>479278024</v>
      </c>
      <c r="C575" s="9" t="s">
        <v>1304</v>
      </c>
      <c r="D575" s="14">
        <f>'fnd enro'!D575</f>
        <v>0</v>
      </c>
      <c r="E575" s="14">
        <f>'fnd enro'!E575</f>
        <v>0</v>
      </c>
      <c r="F575" s="14">
        <f>'fnd enro'!F575</f>
        <v>0</v>
      </c>
      <c r="G575" s="14">
        <f>'fnd enro'!G575</f>
        <v>0</v>
      </c>
      <c r="H575" s="14">
        <f>'fnd enro'!H575</f>
        <v>4</v>
      </c>
      <c r="I575" s="14">
        <f>'fnd enro'!I575</f>
        <v>9</v>
      </c>
      <c r="J575" s="14">
        <f>'fnd enro'!J575</f>
        <v>0</v>
      </c>
      <c r="K575" s="15">
        <f>'fnd enro'!K575</f>
        <v>0.51090000000000002</v>
      </c>
      <c r="L575" s="14">
        <f>'fnd enro'!L575</f>
        <v>0</v>
      </c>
      <c r="M575" s="14">
        <f>'fnd enro'!M575</f>
        <v>0</v>
      </c>
      <c r="N575" s="14">
        <f>'fnd enro'!N575</f>
        <v>0</v>
      </c>
      <c r="O575" s="14">
        <f>'fnd enro'!O575</f>
        <v>0</v>
      </c>
      <c r="P575" s="14">
        <f>'fnd enro'!P575</f>
        <v>4</v>
      </c>
      <c r="Q575" s="14">
        <f>'fnd enro'!R575</f>
        <v>13</v>
      </c>
      <c r="R575" s="15">
        <f t="shared" si="118"/>
        <v>1</v>
      </c>
      <c r="S575" s="14">
        <f>VALUE('fnd enro'!Q575)</f>
        <v>5</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7677.9258690000006</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11782.5</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73760.579442000002</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12757.444038000001</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2871.6423920000002</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10205.28918</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6187.2</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9087.6999999999989</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16001.966247</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24938.26929</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119"/>
        <v>175270.516458</v>
      </c>
      <c r="AH575" s="326">
        <f t="shared" si="120"/>
        <v>479278024</v>
      </c>
      <c r="AI575" s="4" t="str">
        <f t="shared" si="121"/>
        <v>479</v>
      </c>
      <c r="AJ575" s="2" t="str">
        <f t="shared" si="122"/>
        <v>278</v>
      </c>
      <c r="AK575" s="2" t="str">
        <f t="shared" si="123"/>
        <v>024</v>
      </c>
      <c r="AL575" s="4">
        <f t="shared" si="124"/>
        <v>1</v>
      </c>
      <c r="AM575" s="4">
        <f t="shared" si="129"/>
        <v>13</v>
      </c>
      <c r="AN575" s="4">
        <f t="shared" si="125"/>
        <v>175270.516458</v>
      </c>
      <c r="AO575" s="4">
        <f t="shared" si="126"/>
        <v>13482</v>
      </c>
      <c r="AP575" s="4">
        <f t="shared" si="116"/>
        <v>0</v>
      </c>
      <c r="AQ575" s="4">
        <v>13482</v>
      </c>
      <c r="AS575" s="74"/>
      <c r="AT575" s="74"/>
      <c r="AX575" s="5">
        <f t="shared" si="127"/>
        <v>0</v>
      </c>
      <c r="AZ575" s="5">
        <f t="shared" si="128"/>
        <v>0</v>
      </c>
      <c r="BB575" s="5"/>
    </row>
    <row r="576" spans="1:54" s="4" customFormat="1">
      <c r="A576" s="326" t="str">
        <f t="shared" si="117"/>
        <v>479</v>
      </c>
      <c r="B576" s="2">
        <v>479278061</v>
      </c>
      <c r="C576" s="9" t="s">
        <v>1304</v>
      </c>
      <c r="D576" s="14">
        <f>'fnd enro'!D576</f>
        <v>0</v>
      </c>
      <c r="E576" s="14">
        <f>'fnd enro'!E576</f>
        <v>0</v>
      </c>
      <c r="F576" s="14">
        <f>'fnd enro'!F576</f>
        <v>0</v>
      </c>
      <c r="G576" s="14">
        <f>'fnd enro'!G576</f>
        <v>0</v>
      </c>
      <c r="H576" s="14">
        <f>'fnd enro'!H576</f>
        <v>18</v>
      </c>
      <c r="I576" s="14">
        <f>'fnd enro'!I576</f>
        <v>18</v>
      </c>
      <c r="J576" s="14">
        <f>'fnd enro'!J576</f>
        <v>0</v>
      </c>
      <c r="K576" s="15">
        <f>'fnd enro'!K576</f>
        <v>1.4148000000000001</v>
      </c>
      <c r="L576" s="14">
        <f>'fnd enro'!L576</f>
        <v>0</v>
      </c>
      <c r="M576" s="14">
        <f>'fnd enro'!M576</f>
        <v>0</v>
      </c>
      <c r="N576" s="14">
        <f>'fnd enro'!N576</f>
        <v>0</v>
      </c>
      <c r="O576" s="14">
        <f>'fnd enro'!O576</f>
        <v>0</v>
      </c>
      <c r="P576" s="14">
        <f>'fnd enro'!P576</f>
        <v>25</v>
      </c>
      <c r="Q576" s="14">
        <f>'fnd enro'!R576</f>
        <v>36</v>
      </c>
      <c r="R576" s="15">
        <f t="shared" si="118"/>
        <v>1</v>
      </c>
      <c r="S576" s="14">
        <f>VALUE('fnd enro'!Q576)</f>
        <v>11</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23177.200868</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41702.800000000003</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282191.68922399997</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36123.837336000004</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12283.066623999999</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26685.816959999996</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20424.93</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41422.740000000005</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44548.452684000004</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85544.601880000002</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119"/>
        <v>614105.13557599986</v>
      </c>
      <c r="AH576" s="326">
        <f t="shared" si="120"/>
        <v>479278061</v>
      </c>
      <c r="AI576" s="4" t="str">
        <f t="shared" si="121"/>
        <v>479</v>
      </c>
      <c r="AJ576" s="2" t="str">
        <f t="shared" si="122"/>
        <v>278</v>
      </c>
      <c r="AK576" s="2" t="str">
        <f t="shared" si="123"/>
        <v>061</v>
      </c>
      <c r="AL576" s="4">
        <f t="shared" si="124"/>
        <v>1</v>
      </c>
      <c r="AM576" s="4">
        <f t="shared" si="129"/>
        <v>36</v>
      </c>
      <c r="AN576" s="4">
        <f t="shared" si="125"/>
        <v>614105.13557599986</v>
      </c>
      <c r="AO576" s="4">
        <f t="shared" si="126"/>
        <v>17058</v>
      </c>
      <c r="AP576" s="4">
        <f t="shared" si="116"/>
        <v>0</v>
      </c>
      <c r="AQ576" s="4">
        <v>17058</v>
      </c>
      <c r="AS576" s="74"/>
      <c r="AT576" s="74"/>
      <c r="AX576" s="5">
        <f t="shared" si="127"/>
        <v>0</v>
      </c>
      <c r="AZ576" s="5">
        <f t="shared" si="128"/>
        <v>0</v>
      </c>
      <c r="BB576" s="5"/>
    </row>
    <row r="577" spans="1:54" s="4" customFormat="1">
      <c r="A577" s="326" t="str">
        <f t="shared" si="117"/>
        <v>479</v>
      </c>
      <c r="B577" s="2">
        <v>479278086</v>
      </c>
      <c r="C577" s="9" t="s">
        <v>1304</v>
      </c>
      <c r="D577" s="14">
        <f>'fnd enro'!D577</f>
        <v>0</v>
      </c>
      <c r="E577" s="14">
        <f>'fnd enro'!E577</f>
        <v>0</v>
      </c>
      <c r="F577" s="14">
        <f>'fnd enro'!F577</f>
        <v>0</v>
      </c>
      <c r="G577" s="14">
        <f>'fnd enro'!G577</f>
        <v>0</v>
      </c>
      <c r="H577" s="14">
        <f>'fnd enro'!H577</f>
        <v>6</v>
      </c>
      <c r="I577" s="14">
        <f>'fnd enro'!I577</f>
        <v>12</v>
      </c>
      <c r="J577" s="14">
        <f>'fnd enro'!J577</f>
        <v>0</v>
      </c>
      <c r="K577" s="15">
        <f>'fnd enro'!K577</f>
        <v>0.70740000000000003</v>
      </c>
      <c r="L577" s="14">
        <f>'fnd enro'!L577</f>
        <v>0</v>
      </c>
      <c r="M577" s="14">
        <f>'fnd enro'!M577</f>
        <v>0</v>
      </c>
      <c r="N577" s="14">
        <f>'fnd enro'!N577</f>
        <v>0</v>
      </c>
      <c r="O577" s="14">
        <f>'fnd enro'!O577</f>
        <v>0</v>
      </c>
      <c r="P577" s="14">
        <f>'fnd enro'!P577</f>
        <v>4</v>
      </c>
      <c r="Q577" s="14">
        <f>'fnd enro'!R577</f>
        <v>18</v>
      </c>
      <c r="R577" s="15">
        <f t="shared" si="118"/>
        <v>1</v>
      </c>
      <c r="S577" s="14">
        <f>VALUE('fnd enro'!Q577)</f>
        <v>8</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10604.980433999999</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16190.919999999998</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100216.19461199999</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17717.188668000003</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3919.9033120000004</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13972.583479999999</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8498.42</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12170.84</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22172.256342000001</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34413.27594</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119"/>
        <v>239876.56278800001</v>
      </c>
      <c r="AH577" s="326">
        <f t="shared" si="120"/>
        <v>479278086</v>
      </c>
      <c r="AI577" s="4" t="str">
        <f t="shared" si="121"/>
        <v>479</v>
      </c>
      <c r="AJ577" s="2" t="str">
        <f t="shared" si="122"/>
        <v>278</v>
      </c>
      <c r="AK577" s="2" t="str">
        <f t="shared" si="123"/>
        <v>086</v>
      </c>
      <c r="AL577" s="4">
        <f t="shared" si="124"/>
        <v>1</v>
      </c>
      <c r="AM577" s="4">
        <f t="shared" si="129"/>
        <v>18</v>
      </c>
      <c r="AN577" s="4">
        <f t="shared" si="125"/>
        <v>239876.56278800001</v>
      </c>
      <c r="AO577" s="4">
        <f t="shared" si="126"/>
        <v>13326</v>
      </c>
      <c r="AP577" s="4">
        <f t="shared" si="116"/>
        <v>0</v>
      </c>
      <c r="AQ577" s="4">
        <v>13326</v>
      </c>
      <c r="AS577" s="74"/>
      <c r="AT577" s="74"/>
      <c r="AX577" s="5">
        <f t="shared" si="127"/>
        <v>0</v>
      </c>
      <c r="AZ577" s="5">
        <f t="shared" si="128"/>
        <v>0</v>
      </c>
      <c r="BB577" s="5"/>
    </row>
    <row r="578" spans="1:54" s="4" customFormat="1">
      <c r="A578" s="326" t="str">
        <f t="shared" si="117"/>
        <v>479</v>
      </c>
      <c r="B578" s="2">
        <v>479278087</v>
      </c>
      <c r="C578" s="9" t="s">
        <v>1304</v>
      </c>
      <c r="D578" s="14">
        <f>'fnd enro'!D578</f>
        <v>0</v>
      </c>
      <c r="E578" s="14">
        <f>'fnd enro'!E578</f>
        <v>0</v>
      </c>
      <c r="F578" s="14">
        <f>'fnd enro'!F578</f>
        <v>0</v>
      </c>
      <c r="G578" s="14">
        <f>'fnd enro'!G578</f>
        <v>0</v>
      </c>
      <c r="H578" s="14">
        <f>'fnd enro'!H578</f>
        <v>1</v>
      </c>
      <c r="I578" s="14">
        <f>'fnd enro'!I578</f>
        <v>3</v>
      </c>
      <c r="J578" s="14">
        <f>'fnd enro'!J578</f>
        <v>0</v>
      </c>
      <c r="K578" s="15">
        <f>'fnd enro'!K578</f>
        <v>0.15720000000000001</v>
      </c>
      <c r="L578" s="14">
        <f>'fnd enro'!L578</f>
        <v>0</v>
      </c>
      <c r="M578" s="14">
        <f>'fnd enro'!M578</f>
        <v>0</v>
      </c>
      <c r="N578" s="14">
        <f>'fnd enro'!N578</f>
        <v>0</v>
      </c>
      <c r="O578" s="14">
        <f>'fnd enro'!O578</f>
        <v>0</v>
      </c>
      <c r="P578" s="14">
        <f>'fnd enro'!P578</f>
        <v>2</v>
      </c>
      <c r="Q578" s="14">
        <f>'fnd enro'!R578</f>
        <v>4</v>
      </c>
      <c r="R578" s="15">
        <f t="shared" si="118"/>
        <v>1</v>
      </c>
      <c r="S578" s="14">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2426.8356519999998</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3930.54</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26029.462136000002</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3898.8497040000002</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1026.970736</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3236.7174399999999</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2034.23</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3502.42</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4915.8380760000009</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8138.0313200000001</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119"/>
        <v>59139.895064000004</v>
      </c>
      <c r="AH578" s="326">
        <f t="shared" si="120"/>
        <v>479278087</v>
      </c>
      <c r="AI578" s="4" t="str">
        <f t="shared" si="121"/>
        <v>479</v>
      </c>
      <c r="AJ578" s="2" t="str">
        <f t="shared" si="122"/>
        <v>278</v>
      </c>
      <c r="AK578" s="2" t="str">
        <f t="shared" si="123"/>
        <v>087</v>
      </c>
      <c r="AL578" s="4">
        <f t="shared" si="124"/>
        <v>1</v>
      </c>
      <c r="AM578" s="4">
        <f t="shared" si="129"/>
        <v>4</v>
      </c>
      <c r="AN578" s="4">
        <f t="shared" si="125"/>
        <v>59139.895064000004</v>
      </c>
      <c r="AO578" s="4">
        <f t="shared" si="126"/>
        <v>14785</v>
      </c>
      <c r="AP578" s="4">
        <f t="shared" si="116"/>
        <v>0</v>
      </c>
      <c r="AQ578" s="4">
        <v>14785</v>
      </c>
      <c r="AS578" s="74"/>
      <c r="AT578" s="74"/>
      <c r="AX578" s="5">
        <f t="shared" si="127"/>
        <v>0</v>
      </c>
      <c r="AZ578" s="5">
        <f t="shared" si="128"/>
        <v>0</v>
      </c>
      <c r="BB578" s="5"/>
    </row>
    <row r="579" spans="1:54" s="4" customFormat="1">
      <c r="A579" s="326" t="str">
        <f t="shared" si="117"/>
        <v>479</v>
      </c>
      <c r="B579" s="2">
        <v>479278111</v>
      </c>
      <c r="C579" s="9" t="s">
        <v>1304</v>
      </c>
      <c r="D579" s="14">
        <f>'fnd enro'!D579</f>
        <v>0</v>
      </c>
      <c r="E579" s="14">
        <f>'fnd enro'!E579</f>
        <v>0</v>
      </c>
      <c r="F579" s="14">
        <f>'fnd enro'!F579</f>
        <v>0</v>
      </c>
      <c r="G579" s="14">
        <f>'fnd enro'!G579</f>
        <v>0</v>
      </c>
      <c r="H579" s="14">
        <f>'fnd enro'!H579</f>
        <v>1</v>
      </c>
      <c r="I579" s="14">
        <f>'fnd enro'!I579</f>
        <v>8</v>
      </c>
      <c r="J579" s="14">
        <f>'fnd enro'!J579</f>
        <v>0</v>
      </c>
      <c r="K579" s="15">
        <f>'fnd enro'!K579</f>
        <v>0.35370000000000001</v>
      </c>
      <c r="L579" s="14">
        <f>'fnd enro'!L579</f>
        <v>0</v>
      </c>
      <c r="M579" s="14">
        <f>'fnd enro'!M579</f>
        <v>0</v>
      </c>
      <c r="N579" s="14">
        <f>'fnd enro'!N579</f>
        <v>0</v>
      </c>
      <c r="O579" s="14">
        <f>'fnd enro'!O579</f>
        <v>0</v>
      </c>
      <c r="P579" s="14">
        <f>'fnd enro'!P579</f>
        <v>5</v>
      </c>
      <c r="Q579" s="14">
        <f>'fnd enro'!R579</f>
        <v>9</v>
      </c>
      <c r="R579" s="15">
        <f t="shared" si="118"/>
        <v>1</v>
      </c>
      <c r="S579" s="14">
        <f>VALUE('fnd enro'!Q579)</f>
        <v>8</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5556.6502170000003</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9299.6</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64940.087305999994</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8628.7743340000015</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2520.5616560000003</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7719.0417399999988</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4810.6499999999996</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9247.0499999999993</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11018.148171000001</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18829.857970000001</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119"/>
        <v>142570.421394</v>
      </c>
      <c r="AH579" s="326">
        <f t="shared" si="120"/>
        <v>479278111</v>
      </c>
      <c r="AI579" s="4" t="str">
        <f t="shared" si="121"/>
        <v>479</v>
      </c>
      <c r="AJ579" s="2" t="str">
        <f t="shared" si="122"/>
        <v>278</v>
      </c>
      <c r="AK579" s="2" t="str">
        <f t="shared" si="123"/>
        <v>111</v>
      </c>
      <c r="AL579" s="4">
        <f t="shared" si="124"/>
        <v>1</v>
      </c>
      <c r="AM579" s="4">
        <f t="shared" si="129"/>
        <v>9</v>
      </c>
      <c r="AN579" s="4">
        <f t="shared" si="125"/>
        <v>142570.421394</v>
      </c>
      <c r="AO579" s="4">
        <f t="shared" si="126"/>
        <v>15841</v>
      </c>
      <c r="AP579" s="4">
        <f t="shared" si="116"/>
        <v>0</v>
      </c>
      <c r="AQ579" s="4">
        <v>15841</v>
      </c>
      <c r="AS579" s="74"/>
      <c r="AT579" s="74"/>
      <c r="AX579" s="5">
        <f t="shared" si="127"/>
        <v>0</v>
      </c>
      <c r="AZ579" s="5">
        <f t="shared" si="128"/>
        <v>0</v>
      </c>
      <c r="BB579" s="5"/>
    </row>
    <row r="580" spans="1:54" s="4" customFormat="1">
      <c r="A580" s="326" t="str">
        <f t="shared" si="117"/>
        <v>479</v>
      </c>
      <c r="B580" s="2">
        <v>479278114</v>
      </c>
      <c r="C580" s="9" t="s">
        <v>1304</v>
      </c>
      <c r="D580" s="14">
        <f>'fnd enro'!D580</f>
        <v>0</v>
      </c>
      <c r="E580" s="14">
        <f>'fnd enro'!E580</f>
        <v>0</v>
      </c>
      <c r="F580" s="14">
        <f>'fnd enro'!F580</f>
        <v>0</v>
      </c>
      <c r="G580" s="14">
        <f>'fnd enro'!G580</f>
        <v>0</v>
      </c>
      <c r="H580" s="14">
        <f>'fnd enro'!H580</f>
        <v>0</v>
      </c>
      <c r="I580" s="14">
        <f>'fnd enro'!I580</f>
        <v>3</v>
      </c>
      <c r="J580" s="14">
        <f>'fnd enro'!J580</f>
        <v>0</v>
      </c>
      <c r="K580" s="15">
        <f>'fnd enro'!K580</f>
        <v>0.1179</v>
      </c>
      <c r="L580" s="14">
        <f>'fnd enro'!L580</f>
        <v>0</v>
      </c>
      <c r="M580" s="14">
        <f>'fnd enro'!M580</f>
        <v>0</v>
      </c>
      <c r="N580" s="14">
        <f>'fnd enro'!N580</f>
        <v>0</v>
      </c>
      <c r="O580" s="14">
        <f>'fnd enro'!O580</f>
        <v>0</v>
      </c>
      <c r="P580" s="14">
        <f>'fnd enro'!P580</f>
        <v>1</v>
      </c>
      <c r="Q580" s="14">
        <f>'fnd enro'!R580</f>
        <v>3</v>
      </c>
      <c r="R580" s="15">
        <f t="shared" si="118"/>
        <v>1</v>
      </c>
      <c r="S580" s="14">
        <f>VALUE('fnd enro'!Q580)</f>
        <v>10</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1807.6967389999998</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2888.9999999999995</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20101.039101999999</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2837.9547780000003</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738.71055200000001</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2665.2405800000001</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1534.44</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2763.9300000000003</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3661.3860570000002</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5860.2159900000006</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119"/>
        <v>44859.613798000006</v>
      </c>
      <c r="AH580" s="326">
        <f t="shared" si="120"/>
        <v>479278114</v>
      </c>
      <c r="AI580" s="4" t="str">
        <f t="shared" si="121"/>
        <v>479</v>
      </c>
      <c r="AJ580" s="2" t="str">
        <f t="shared" si="122"/>
        <v>278</v>
      </c>
      <c r="AK580" s="2" t="str">
        <f t="shared" si="123"/>
        <v>114</v>
      </c>
      <c r="AL580" s="4">
        <f t="shared" si="124"/>
        <v>1</v>
      </c>
      <c r="AM580" s="4">
        <f t="shared" si="129"/>
        <v>3</v>
      </c>
      <c r="AN580" s="4">
        <f t="shared" si="125"/>
        <v>44859.613798000006</v>
      </c>
      <c r="AO580" s="4">
        <f t="shared" si="126"/>
        <v>14953</v>
      </c>
      <c r="AP580" s="4">
        <f t="shared" si="116"/>
        <v>0</v>
      </c>
      <c r="AQ580" s="4">
        <v>14953</v>
      </c>
      <c r="AS580" s="74"/>
      <c r="AT580" s="74"/>
      <c r="AX580" s="5">
        <f t="shared" si="127"/>
        <v>0</v>
      </c>
      <c r="AZ580" s="5">
        <f t="shared" si="128"/>
        <v>0</v>
      </c>
      <c r="BB580" s="5"/>
    </row>
    <row r="581" spans="1:54" s="4" customFormat="1">
      <c r="A581" s="326" t="str">
        <f t="shared" si="117"/>
        <v>479</v>
      </c>
      <c r="B581" s="2">
        <v>479278117</v>
      </c>
      <c r="C581" s="9" t="s">
        <v>1304</v>
      </c>
      <c r="D581" s="14">
        <f>'fnd enro'!D581</f>
        <v>0</v>
      </c>
      <c r="E581" s="14">
        <f>'fnd enro'!E581</f>
        <v>0</v>
      </c>
      <c r="F581" s="14">
        <f>'fnd enro'!F581</f>
        <v>0</v>
      </c>
      <c r="G581" s="14">
        <f>'fnd enro'!G581</f>
        <v>0</v>
      </c>
      <c r="H581" s="14">
        <f>'fnd enro'!H581</f>
        <v>3</v>
      </c>
      <c r="I581" s="14">
        <f>'fnd enro'!I581</f>
        <v>8</v>
      </c>
      <c r="J581" s="14">
        <f>'fnd enro'!J581</f>
        <v>0</v>
      </c>
      <c r="K581" s="15">
        <f>'fnd enro'!K581</f>
        <v>0.43230000000000002</v>
      </c>
      <c r="L581" s="14">
        <f>'fnd enro'!L581</f>
        <v>0</v>
      </c>
      <c r="M581" s="14">
        <f>'fnd enro'!M581</f>
        <v>0</v>
      </c>
      <c r="N581" s="14">
        <f>'fnd enro'!N581</f>
        <v>0</v>
      </c>
      <c r="O581" s="14">
        <f>'fnd enro'!O581</f>
        <v>0</v>
      </c>
      <c r="P581" s="14">
        <f>'fnd enro'!P581</f>
        <v>6</v>
      </c>
      <c r="Q581" s="14">
        <f>'fnd enro'!R581</f>
        <v>11</v>
      </c>
      <c r="R581" s="15">
        <f t="shared" si="118"/>
        <v>1</v>
      </c>
      <c r="S581" s="14">
        <f>VALUE('fnd enro'!Q581)</f>
        <v>5</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6669.0080429999989</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10786.199999999999</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70974.163373999996</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10750.564186</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2814.652024</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8818.6054599999989</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5574.47</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9498.86</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13527.052208999999</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22389.948629999999</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119"/>
        <v>161803.52392599999</v>
      </c>
      <c r="AH581" s="326">
        <f t="shared" si="120"/>
        <v>479278117</v>
      </c>
      <c r="AI581" s="4" t="str">
        <f t="shared" si="121"/>
        <v>479</v>
      </c>
      <c r="AJ581" s="2" t="str">
        <f t="shared" si="122"/>
        <v>278</v>
      </c>
      <c r="AK581" s="2" t="str">
        <f t="shared" si="123"/>
        <v>117</v>
      </c>
      <c r="AL581" s="4">
        <f t="shared" si="124"/>
        <v>1</v>
      </c>
      <c r="AM581" s="4">
        <f t="shared" si="129"/>
        <v>11</v>
      </c>
      <c r="AN581" s="4">
        <f t="shared" si="125"/>
        <v>161803.52392599999</v>
      </c>
      <c r="AO581" s="4">
        <f t="shared" si="126"/>
        <v>14709</v>
      </c>
      <c r="AP581" s="4">
        <f t="shared" si="116"/>
        <v>0</v>
      </c>
      <c r="AQ581" s="4">
        <v>14709</v>
      </c>
      <c r="AS581" s="74"/>
      <c r="AT581" s="74"/>
      <c r="AX581" s="5">
        <f t="shared" si="127"/>
        <v>0</v>
      </c>
      <c r="AZ581" s="5">
        <f t="shared" si="128"/>
        <v>0</v>
      </c>
      <c r="BB581" s="5"/>
    </row>
    <row r="582" spans="1:54" s="4" customFormat="1">
      <c r="A582" s="326" t="str">
        <f t="shared" si="117"/>
        <v>479</v>
      </c>
      <c r="B582" s="2">
        <v>479278127</v>
      </c>
      <c r="C582" s="9" t="s">
        <v>1304</v>
      </c>
      <c r="D582" s="14">
        <f>'fnd enro'!D582</f>
        <v>0</v>
      </c>
      <c r="E582" s="14">
        <f>'fnd enro'!E582</f>
        <v>0</v>
      </c>
      <c r="F582" s="14">
        <f>'fnd enro'!F582</f>
        <v>0</v>
      </c>
      <c r="G582" s="14">
        <f>'fnd enro'!G582</f>
        <v>0</v>
      </c>
      <c r="H582" s="14">
        <f>'fnd enro'!H582</f>
        <v>2</v>
      </c>
      <c r="I582" s="14">
        <f>'fnd enro'!I582</f>
        <v>6</v>
      </c>
      <c r="J582" s="14">
        <f>'fnd enro'!J582</f>
        <v>0</v>
      </c>
      <c r="K582" s="15">
        <f>'fnd enro'!K582</f>
        <v>0.31440000000000001</v>
      </c>
      <c r="L582" s="14">
        <f>'fnd enro'!L582</f>
        <v>0</v>
      </c>
      <c r="M582" s="14">
        <f>'fnd enro'!M582</f>
        <v>0</v>
      </c>
      <c r="N582" s="14">
        <f>'fnd enro'!N582</f>
        <v>0</v>
      </c>
      <c r="O582" s="14">
        <f>'fnd enro'!O582</f>
        <v>0</v>
      </c>
      <c r="P582" s="14">
        <f>'fnd enro'!P582</f>
        <v>6</v>
      </c>
      <c r="Q582" s="14">
        <f>'fnd enro'!R582</f>
        <v>8</v>
      </c>
      <c r="R582" s="15">
        <f t="shared" si="118"/>
        <v>1</v>
      </c>
      <c r="S582" s="14">
        <f>VALUE('fnd enro'!Q582)</f>
        <v>4</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4943.0513039999996</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8284.4399999999987</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56191.664272000002</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7797.6994080000004</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2254.461472</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6504.1148800000001</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4235.82</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7874.4</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9831.6761520000018</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16982.72264</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119"/>
        <v>124900.05012799997</v>
      </c>
      <c r="AH582" s="326">
        <f t="shared" si="120"/>
        <v>479278127</v>
      </c>
      <c r="AI582" s="4" t="str">
        <f t="shared" si="121"/>
        <v>479</v>
      </c>
      <c r="AJ582" s="2" t="str">
        <f t="shared" si="122"/>
        <v>278</v>
      </c>
      <c r="AK582" s="2" t="str">
        <f t="shared" si="123"/>
        <v>127</v>
      </c>
      <c r="AL582" s="4">
        <f t="shared" si="124"/>
        <v>1</v>
      </c>
      <c r="AM582" s="4">
        <f t="shared" si="129"/>
        <v>8</v>
      </c>
      <c r="AN582" s="4">
        <f t="shared" si="125"/>
        <v>124900.05012799997</v>
      </c>
      <c r="AO582" s="4">
        <f t="shared" si="126"/>
        <v>15613</v>
      </c>
      <c r="AP582" s="4">
        <f t="shared" si="116"/>
        <v>0</v>
      </c>
      <c r="AQ582" s="4">
        <v>15613</v>
      </c>
      <c r="AS582" s="74"/>
      <c r="AT582" s="74"/>
      <c r="AX582" s="5">
        <f t="shared" si="127"/>
        <v>0</v>
      </c>
      <c r="AZ582" s="5">
        <f t="shared" si="128"/>
        <v>0</v>
      </c>
      <c r="BB582" s="5"/>
    </row>
    <row r="583" spans="1:54" s="4" customFormat="1">
      <c r="A583" s="326" t="str">
        <f t="shared" si="117"/>
        <v>479</v>
      </c>
      <c r="B583" s="2">
        <v>479278137</v>
      </c>
      <c r="C583" s="9" t="s">
        <v>1304</v>
      </c>
      <c r="D583" s="14">
        <f>'fnd enro'!D583</f>
        <v>0</v>
      </c>
      <c r="E583" s="14">
        <f>'fnd enro'!E583</f>
        <v>0</v>
      </c>
      <c r="F583" s="14">
        <f>'fnd enro'!F583</f>
        <v>0</v>
      </c>
      <c r="G583" s="14">
        <f>'fnd enro'!G583</f>
        <v>0</v>
      </c>
      <c r="H583" s="14">
        <f>'fnd enro'!H583</f>
        <v>17</v>
      </c>
      <c r="I583" s="14">
        <f>'fnd enro'!I583</f>
        <v>18</v>
      </c>
      <c r="J583" s="14">
        <f>'fnd enro'!J583</f>
        <v>0</v>
      </c>
      <c r="K583" s="15">
        <f>'fnd enro'!K583</f>
        <v>1.3754999999999999</v>
      </c>
      <c r="L583" s="14">
        <f>'fnd enro'!L583</f>
        <v>0</v>
      </c>
      <c r="M583" s="14">
        <f>'fnd enro'!M583</f>
        <v>0</v>
      </c>
      <c r="N583" s="14">
        <f>'fnd enro'!N583</f>
        <v>1</v>
      </c>
      <c r="O583" s="14">
        <f>'fnd enro'!O583</f>
        <v>0</v>
      </c>
      <c r="P583" s="14">
        <f>'fnd enro'!P583</f>
        <v>17</v>
      </c>
      <c r="Q583" s="14">
        <f>'fnd enro'!R583</f>
        <v>35</v>
      </c>
      <c r="R583" s="15">
        <f t="shared" si="118"/>
        <v>1</v>
      </c>
      <c r="S583" s="14">
        <f>VALUE('fnd enro'!Q583)</f>
        <v>12</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22033.741955000001</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37823.379999999997</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247987.49618999998</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35269.832409999995</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10611.87644</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26041.180099999998</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18810.2</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34459.229999999996</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43648.670665000005</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78528.086550000007</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119"/>
        <v>555213.69430999993</v>
      </c>
      <c r="AH583" s="326">
        <f t="shared" si="120"/>
        <v>479278137</v>
      </c>
      <c r="AI583" s="4" t="str">
        <f t="shared" si="121"/>
        <v>479</v>
      </c>
      <c r="AJ583" s="2" t="str">
        <f t="shared" si="122"/>
        <v>278</v>
      </c>
      <c r="AK583" s="2" t="str">
        <f t="shared" si="123"/>
        <v>137</v>
      </c>
      <c r="AL583" s="4">
        <f t="shared" si="124"/>
        <v>1</v>
      </c>
      <c r="AM583" s="4">
        <f t="shared" si="129"/>
        <v>35</v>
      </c>
      <c r="AN583" s="4">
        <f t="shared" si="125"/>
        <v>555213.69430999993</v>
      </c>
      <c r="AO583" s="4">
        <f t="shared" si="126"/>
        <v>15863</v>
      </c>
      <c r="AP583" s="4">
        <f t="shared" si="116"/>
        <v>0</v>
      </c>
      <c r="AQ583" s="4">
        <v>15863</v>
      </c>
      <c r="AS583" s="74"/>
      <c r="AT583" s="74"/>
      <c r="AX583" s="5">
        <f t="shared" si="127"/>
        <v>0</v>
      </c>
      <c r="AZ583" s="5">
        <f t="shared" si="128"/>
        <v>0</v>
      </c>
      <c r="BB583" s="5"/>
    </row>
    <row r="584" spans="1:54" s="4" customFormat="1">
      <c r="A584" s="326" t="str">
        <f t="shared" si="117"/>
        <v>479</v>
      </c>
      <c r="B584" s="2">
        <v>479278159</v>
      </c>
      <c r="C584" s="9" t="s">
        <v>1304</v>
      </c>
      <c r="D584" s="14">
        <f>'fnd enro'!D584</f>
        <v>0</v>
      </c>
      <c r="E584" s="14">
        <f>'fnd enro'!E584</f>
        <v>0</v>
      </c>
      <c r="F584" s="14">
        <f>'fnd enro'!F584</f>
        <v>0</v>
      </c>
      <c r="G584" s="14">
        <f>'fnd enro'!G584</f>
        <v>0</v>
      </c>
      <c r="H584" s="14">
        <f>'fnd enro'!H584</f>
        <v>0</v>
      </c>
      <c r="I584" s="14">
        <f>'fnd enro'!I584</f>
        <v>1</v>
      </c>
      <c r="J584" s="14">
        <f>'fnd enro'!J584</f>
        <v>0</v>
      </c>
      <c r="K584" s="15">
        <f>'fnd enro'!K584</f>
        <v>3.9300000000000002E-2</v>
      </c>
      <c r="L584" s="14">
        <f>'fnd enro'!L584</f>
        <v>0</v>
      </c>
      <c r="M584" s="14">
        <f>'fnd enro'!M584</f>
        <v>0</v>
      </c>
      <c r="N584" s="14">
        <f>'fnd enro'!N584</f>
        <v>0</v>
      </c>
      <c r="O584" s="14">
        <f>'fnd enro'!O584</f>
        <v>0</v>
      </c>
      <c r="P584" s="14">
        <f>'fnd enro'!P584</f>
        <v>0</v>
      </c>
      <c r="Q584" s="14">
        <f>'fnd enro'!R584</f>
        <v>1</v>
      </c>
      <c r="R584" s="15">
        <f t="shared" si="118"/>
        <v>1</v>
      </c>
      <c r="S584" s="14">
        <f>VALUE('fnd enro'!Q584)</f>
        <v>3</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570.33891299999993</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810.3</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5209.7030340000001</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945.98492600000009</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173.92018400000001</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877.32686000000001</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451.12</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607.66</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1220.4620190000001</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1698.5253299999999</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119"/>
        <v>12565.341266000001</v>
      </c>
      <c r="AH584" s="326">
        <f t="shared" si="120"/>
        <v>479278159</v>
      </c>
      <c r="AI584" s="4" t="str">
        <f t="shared" si="121"/>
        <v>479</v>
      </c>
      <c r="AJ584" s="2" t="str">
        <f t="shared" si="122"/>
        <v>278</v>
      </c>
      <c r="AK584" s="2" t="str">
        <f t="shared" si="123"/>
        <v>159</v>
      </c>
      <c r="AL584" s="4">
        <f t="shared" si="124"/>
        <v>1</v>
      </c>
      <c r="AM584" s="4">
        <f t="shared" si="129"/>
        <v>1</v>
      </c>
      <c r="AN584" s="4">
        <f t="shared" si="125"/>
        <v>12565.341266000001</v>
      </c>
      <c r="AO584" s="4">
        <f t="shared" si="126"/>
        <v>12565</v>
      </c>
      <c r="AP584" s="4">
        <f t="shared" si="116"/>
        <v>0</v>
      </c>
      <c r="AQ584" s="4">
        <v>12565</v>
      </c>
      <c r="AS584" s="74"/>
      <c r="AT584" s="74"/>
      <c r="AX584" s="5">
        <f t="shared" si="127"/>
        <v>0</v>
      </c>
      <c r="AZ584" s="5">
        <f t="shared" si="128"/>
        <v>0</v>
      </c>
      <c r="BB584" s="5"/>
    </row>
    <row r="585" spans="1:54" s="4" customFormat="1">
      <c r="A585" s="326" t="str">
        <f t="shared" si="117"/>
        <v>479</v>
      </c>
      <c r="B585" s="2">
        <v>479278161</v>
      </c>
      <c r="C585" s="9" t="s">
        <v>1304</v>
      </c>
      <c r="D585" s="14">
        <f>'fnd enro'!D585</f>
        <v>0</v>
      </c>
      <c r="E585" s="14">
        <f>'fnd enro'!E585</f>
        <v>0</v>
      </c>
      <c r="F585" s="14">
        <f>'fnd enro'!F585</f>
        <v>0</v>
      </c>
      <c r="G585" s="14">
        <f>'fnd enro'!G585</f>
        <v>0</v>
      </c>
      <c r="H585" s="14">
        <f>'fnd enro'!H585</f>
        <v>4</v>
      </c>
      <c r="I585" s="14">
        <f>'fnd enro'!I585</f>
        <v>5</v>
      </c>
      <c r="J585" s="14">
        <f>'fnd enro'!J585</f>
        <v>0</v>
      </c>
      <c r="K585" s="15">
        <f>'fnd enro'!K585</f>
        <v>0.35370000000000001</v>
      </c>
      <c r="L585" s="14">
        <f>'fnd enro'!L585</f>
        <v>0</v>
      </c>
      <c r="M585" s="14">
        <f>'fnd enro'!M585</f>
        <v>0</v>
      </c>
      <c r="N585" s="14">
        <f>'fnd enro'!N585</f>
        <v>0</v>
      </c>
      <c r="O585" s="14">
        <f>'fnd enro'!O585</f>
        <v>0</v>
      </c>
      <c r="P585" s="14">
        <f>'fnd enro'!P585</f>
        <v>5</v>
      </c>
      <c r="Q585" s="14">
        <f>'fnd enro'!R585</f>
        <v>9</v>
      </c>
      <c r="R585" s="15">
        <f t="shared" si="118"/>
        <v>1</v>
      </c>
      <c r="S585" s="14">
        <f>VALUE('fnd enro'!Q585)</f>
        <v>8</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5556.6502170000003</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9299.6</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60324.317305999997</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8973.5043340000011</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2535.0516560000001</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6751.0917399999998</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4682.46</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8214.6299999999992</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11120.118171</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19409.847969999999</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119"/>
        <v>136867.27139400001</v>
      </c>
      <c r="AH585" s="326">
        <f t="shared" si="120"/>
        <v>479278161</v>
      </c>
      <c r="AI585" s="4" t="str">
        <f t="shared" si="121"/>
        <v>479</v>
      </c>
      <c r="AJ585" s="2" t="str">
        <f t="shared" si="122"/>
        <v>278</v>
      </c>
      <c r="AK585" s="2" t="str">
        <f t="shared" si="123"/>
        <v>161</v>
      </c>
      <c r="AL585" s="4">
        <f t="shared" si="124"/>
        <v>1</v>
      </c>
      <c r="AM585" s="4">
        <f t="shared" si="129"/>
        <v>9</v>
      </c>
      <c r="AN585" s="4">
        <f t="shared" si="125"/>
        <v>136867.27139400001</v>
      </c>
      <c r="AO585" s="4">
        <f t="shared" si="126"/>
        <v>15207</v>
      </c>
      <c r="AP585" s="4">
        <f t="shared" si="116"/>
        <v>0</v>
      </c>
      <c r="AQ585" s="4">
        <v>15207</v>
      </c>
      <c r="AS585" s="74"/>
      <c r="AT585" s="74"/>
      <c r="AX585" s="5">
        <f t="shared" si="127"/>
        <v>0</v>
      </c>
      <c r="AZ585" s="5">
        <f t="shared" si="128"/>
        <v>0</v>
      </c>
      <c r="BB585" s="5"/>
    </row>
    <row r="586" spans="1:54" s="4" customFormat="1">
      <c r="A586" s="326" t="str">
        <f t="shared" si="117"/>
        <v>479</v>
      </c>
      <c r="B586" s="2">
        <v>479278191</v>
      </c>
      <c r="C586" s="9" t="s">
        <v>1304</v>
      </c>
      <c r="D586" s="14">
        <f>'fnd enro'!D586</f>
        <v>0</v>
      </c>
      <c r="E586" s="14">
        <f>'fnd enro'!E586</f>
        <v>0</v>
      </c>
      <c r="F586" s="14">
        <f>'fnd enro'!F586</f>
        <v>0</v>
      </c>
      <c r="G586" s="14">
        <f>'fnd enro'!G586</f>
        <v>0</v>
      </c>
      <c r="H586" s="14">
        <f>'fnd enro'!H586</f>
        <v>0</v>
      </c>
      <c r="I586" s="14">
        <f>'fnd enro'!I586</f>
        <v>1</v>
      </c>
      <c r="J586" s="14">
        <f>'fnd enro'!J586</f>
        <v>0</v>
      </c>
      <c r="K586" s="15">
        <f>'fnd enro'!K586</f>
        <v>3.9300000000000002E-2</v>
      </c>
      <c r="L586" s="14">
        <f>'fnd enro'!L586</f>
        <v>0</v>
      </c>
      <c r="M586" s="14">
        <f>'fnd enro'!M586</f>
        <v>0</v>
      </c>
      <c r="N586" s="14">
        <f>'fnd enro'!N586</f>
        <v>0</v>
      </c>
      <c r="O586" s="14">
        <f>'fnd enro'!O586</f>
        <v>0</v>
      </c>
      <c r="P586" s="14">
        <f>'fnd enro'!P586</f>
        <v>0</v>
      </c>
      <c r="Q586" s="14">
        <f>'fnd enro'!R586</f>
        <v>1</v>
      </c>
      <c r="R586" s="15">
        <f t="shared" si="118"/>
        <v>1</v>
      </c>
      <c r="S586" s="14">
        <f>VALUE('fnd enro'!Q586)</f>
        <v>8</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570.33891299999993</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810.3</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5209.7030340000001</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945.98492600000009</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173.92018400000001</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877.32686000000001</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451.12</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607.66</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1220.4620190000001</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1698.5253299999999</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119"/>
        <v>12565.341266000001</v>
      </c>
      <c r="AH586" s="326">
        <f t="shared" si="120"/>
        <v>479278191</v>
      </c>
      <c r="AI586" s="4" t="str">
        <f t="shared" si="121"/>
        <v>479</v>
      </c>
      <c r="AJ586" s="2" t="str">
        <f t="shared" si="122"/>
        <v>278</v>
      </c>
      <c r="AK586" s="2" t="str">
        <f t="shared" si="123"/>
        <v>191</v>
      </c>
      <c r="AL586" s="4">
        <f t="shared" si="124"/>
        <v>1</v>
      </c>
      <c r="AM586" s="4">
        <f t="shared" si="129"/>
        <v>1</v>
      </c>
      <c r="AN586" s="4">
        <f t="shared" si="125"/>
        <v>12565.341266000001</v>
      </c>
      <c r="AO586" s="4">
        <f t="shared" si="126"/>
        <v>12565</v>
      </c>
      <c r="AP586" s="4">
        <f t="shared" ref="AP586:AP649" si="130">AO586-AQ586</f>
        <v>0</v>
      </c>
      <c r="AQ586" s="4">
        <v>12565</v>
      </c>
      <c r="AS586" s="74"/>
      <c r="AT586" s="74"/>
      <c r="AX586" s="5">
        <f t="shared" si="127"/>
        <v>0</v>
      </c>
      <c r="AZ586" s="5">
        <f t="shared" si="128"/>
        <v>0</v>
      </c>
      <c r="BB586" s="5"/>
    </row>
    <row r="587" spans="1:54" s="4" customFormat="1">
      <c r="A587" s="326" t="str">
        <f t="shared" ref="A587:A650" si="131">LEFT(B587,3)</f>
        <v>479</v>
      </c>
      <c r="B587" s="2">
        <v>479278210</v>
      </c>
      <c r="C587" s="9" t="s">
        <v>1304</v>
      </c>
      <c r="D587" s="14">
        <f>'fnd enro'!D587</f>
        <v>0</v>
      </c>
      <c r="E587" s="14">
        <f>'fnd enro'!E587</f>
        <v>0</v>
      </c>
      <c r="F587" s="14">
        <f>'fnd enro'!F587</f>
        <v>0</v>
      </c>
      <c r="G587" s="14">
        <f>'fnd enro'!G587</f>
        <v>0</v>
      </c>
      <c r="H587" s="14">
        <f>'fnd enro'!H587</f>
        <v>12</v>
      </c>
      <c r="I587" s="14">
        <f>'fnd enro'!I587</f>
        <v>14</v>
      </c>
      <c r="J587" s="14">
        <f>'fnd enro'!J587</f>
        <v>0</v>
      </c>
      <c r="K587" s="15">
        <f>'fnd enro'!K587</f>
        <v>1.0218</v>
      </c>
      <c r="L587" s="14">
        <f>'fnd enro'!L587</f>
        <v>0</v>
      </c>
      <c r="M587" s="14">
        <f>'fnd enro'!M587</f>
        <v>0</v>
      </c>
      <c r="N587" s="14">
        <f>'fnd enro'!N587</f>
        <v>0</v>
      </c>
      <c r="O587" s="14">
        <f>'fnd enro'!O587</f>
        <v>1</v>
      </c>
      <c r="P587" s="14">
        <f>'fnd enro'!P587</f>
        <v>8</v>
      </c>
      <c r="Q587" s="14">
        <f>'fnd enro'!R587</f>
        <v>26</v>
      </c>
      <c r="R587" s="15">
        <f t="shared" ref="R587:R650" si="132">VLOOKUP(B587,charterinfo_b,6)</f>
        <v>1</v>
      </c>
      <c r="S587" s="14">
        <f>VALUE('fnd enro'!Q587)</f>
        <v>6</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15537.511737999997</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24047.029999999995</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145459.21888399997</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26196.398076000001</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5949.1047840000001</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19297.408360000001</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12401.36</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17364.86</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32520.232494</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51452.548580000002</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133">SUM(U587:AE587)</f>
        <v>350225.67291599995</v>
      </c>
      <c r="AH587" s="326">
        <f t="shared" ref="AH587:AH650" si="134">B587</f>
        <v>479278210</v>
      </c>
      <c r="AI587" s="4" t="str">
        <f t="shared" ref="AI587:AI650" si="135">IF($B587&lt;499999999,MID($B587,1,3),MID($B587,1,4))</f>
        <v>479</v>
      </c>
      <c r="AJ587" s="2" t="str">
        <f t="shared" ref="AJ587:AJ650" si="136">IF($B587&lt;499999999,MID($B587,4,3),MID($B587,5,3))</f>
        <v>278</v>
      </c>
      <c r="AK587" s="2" t="str">
        <f t="shared" ref="AK587:AK650" si="137">IF($B587&lt;499999999,MID($B587,7,3),MID($B587,8,3))</f>
        <v>210</v>
      </c>
      <c r="AL587" s="4">
        <f t="shared" ref="AL587:AL650" si="138">IF(VLOOKUP(VALUE(IF(AH587&lt;499999999,MID(AH587,4,3),MID(AH587,5,3))),distinfo,4)=R587,1,0)</f>
        <v>1</v>
      </c>
      <c r="AM587" s="4">
        <f t="shared" si="129"/>
        <v>26</v>
      </c>
      <c r="AN587" s="4">
        <f t="shared" ref="AN587:AN650" si="139">AF587</f>
        <v>350225.67291599995</v>
      </c>
      <c r="AO587" s="4">
        <f t="shared" ref="AO587:AO650" si="140">IF(OR(AF587=0,AM587=0),0,ROUND(AN587/AM587,0))</f>
        <v>13470</v>
      </c>
      <c r="AP587" s="4">
        <f t="shared" si="130"/>
        <v>0</v>
      </c>
      <c r="AQ587" s="4">
        <v>13470</v>
      </c>
      <c r="AS587" s="74"/>
      <c r="AT587" s="74"/>
      <c r="AX587" s="5">
        <f t="shared" ref="AX587:AX650" si="141">AY587-AW587</f>
        <v>0</v>
      </c>
      <c r="AZ587" s="5">
        <f t="shared" ref="AZ587:AZ650" si="142">BA587-AY587</f>
        <v>0</v>
      </c>
      <c r="BB587" s="5"/>
    </row>
    <row r="588" spans="1:54" s="4" customFormat="1">
      <c r="A588" s="326" t="str">
        <f t="shared" si="131"/>
        <v>479</v>
      </c>
      <c r="B588" s="2">
        <v>479278227</v>
      </c>
      <c r="C588" s="9" t="s">
        <v>1304</v>
      </c>
      <c r="D588" s="14">
        <f>'fnd enro'!D588</f>
        <v>0</v>
      </c>
      <c r="E588" s="14">
        <f>'fnd enro'!E588</f>
        <v>0</v>
      </c>
      <c r="F588" s="14">
        <f>'fnd enro'!F588</f>
        <v>0</v>
      </c>
      <c r="G588" s="14">
        <f>'fnd enro'!G588</f>
        <v>0</v>
      </c>
      <c r="H588" s="14">
        <f>'fnd enro'!H588</f>
        <v>0</v>
      </c>
      <c r="I588" s="14">
        <f>'fnd enro'!I588</f>
        <v>3</v>
      </c>
      <c r="J588" s="14">
        <f>'fnd enro'!J588</f>
        <v>0</v>
      </c>
      <c r="K588" s="15">
        <f>'fnd enro'!K588</f>
        <v>0.1179</v>
      </c>
      <c r="L588" s="14">
        <f>'fnd enro'!L588</f>
        <v>0</v>
      </c>
      <c r="M588" s="14">
        <f>'fnd enro'!M588</f>
        <v>0</v>
      </c>
      <c r="N588" s="14">
        <f>'fnd enro'!N588</f>
        <v>0</v>
      </c>
      <c r="O588" s="14">
        <f>'fnd enro'!O588</f>
        <v>0</v>
      </c>
      <c r="P588" s="14">
        <f>'fnd enro'!P588</f>
        <v>1</v>
      </c>
      <c r="Q588" s="14">
        <f>'fnd enro'!R588</f>
        <v>3</v>
      </c>
      <c r="R588" s="15">
        <f t="shared" si="132"/>
        <v>1</v>
      </c>
      <c r="S588" s="14">
        <f>VALUE('fnd enro'!Q588)</f>
        <v>10</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1807.6967389999998</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2888.9999999999995</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20101.039101999999</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2837.9547780000003</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738.71055200000001</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2665.2405800000001</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1534.44</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2763.9300000000003</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3661.3860570000002</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5860.2159900000006</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133"/>
        <v>44859.613798000006</v>
      </c>
      <c r="AH588" s="326">
        <f t="shared" si="134"/>
        <v>479278227</v>
      </c>
      <c r="AI588" s="4" t="str">
        <f t="shared" si="135"/>
        <v>479</v>
      </c>
      <c r="AJ588" s="2" t="str">
        <f t="shared" si="136"/>
        <v>278</v>
      </c>
      <c r="AK588" s="2" t="str">
        <f t="shared" si="137"/>
        <v>227</v>
      </c>
      <c r="AL588" s="4">
        <f t="shared" si="138"/>
        <v>1</v>
      </c>
      <c r="AM588" s="4">
        <f t="shared" si="129"/>
        <v>3</v>
      </c>
      <c r="AN588" s="4">
        <f t="shared" si="139"/>
        <v>44859.613798000006</v>
      </c>
      <c r="AO588" s="4">
        <f t="shared" si="140"/>
        <v>14953</v>
      </c>
      <c r="AP588" s="4">
        <f t="shared" si="130"/>
        <v>0</v>
      </c>
      <c r="AQ588" s="4">
        <v>14953</v>
      </c>
      <c r="AS588" s="74"/>
      <c r="AT588" s="74"/>
      <c r="AX588" s="5">
        <f t="shared" si="141"/>
        <v>0</v>
      </c>
      <c r="AZ588" s="5">
        <f t="shared" si="142"/>
        <v>0</v>
      </c>
      <c r="BB588" s="5"/>
    </row>
    <row r="589" spans="1:54" s="4" customFormat="1">
      <c r="A589" s="326" t="str">
        <f t="shared" si="131"/>
        <v>479</v>
      </c>
      <c r="B589" s="2">
        <v>479278278</v>
      </c>
      <c r="C589" s="9" t="s">
        <v>1304</v>
      </c>
      <c r="D589" s="14">
        <f>'fnd enro'!D589</f>
        <v>0</v>
      </c>
      <c r="E589" s="14">
        <f>'fnd enro'!E589</f>
        <v>0</v>
      </c>
      <c r="F589" s="14">
        <f>'fnd enro'!F589</f>
        <v>0</v>
      </c>
      <c r="G589" s="14">
        <f>'fnd enro'!G589</f>
        <v>0</v>
      </c>
      <c r="H589" s="14">
        <f>'fnd enro'!H589</f>
        <v>24</v>
      </c>
      <c r="I589" s="14">
        <f>'fnd enro'!I589</f>
        <v>36</v>
      </c>
      <c r="J589" s="14">
        <f>'fnd enro'!J589</f>
        <v>0</v>
      </c>
      <c r="K589" s="15">
        <f>'fnd enro'!K589</f>
        <v>2.3580000000000001</v>
      </c>
      <c r="L589" s="14">
        <f>'fnd enro'!L589</f>
        <v>0</v>
      </c>
      <c r="M589" s="14">
        <f>'fnd enro'!M589</f>
        <v>0</v>
      </c>
      <c r="N589" s="14">
        <f>'fnd enro'!N589</f>
        <v>0</v>
      </c>
      <c r="O589" s="14">
        <f>'fnd enro'!O589</f>
        <v>0</v>
      </c>
      <c r="P589" s="14">
        <f>'fnd enro'!P589</f>
        <v>20</v>
      </c>
      <c r="Q589" s="14">
        <f>'fnd enro'!R589</f>
        <v>60</v>
      </c>
      <c r="R589" s="15">
        <f t="shared" si="132"/>
        <v>1</v>
      </c>
      <c r="S589" s="14">
        <f>VALUE('fnd enro'!Q589)</f>
        <v>7</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35794.934779999996</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56078.400000000001</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348484.82204</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59516.935559999998</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14084.331040000001</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45437.611599999997</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28990.68</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43524.44</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74043.481140000004</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119004.0398</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133"/>
        <v>824959.67596000026</v>
      </c>
      <c r="AH589" s="326">
        <f t="shared" si="134"/>
        <v>479278278</v>
      </c>
      <c r="AI589" s="4" t="str">
        <f t="shared" si="135"/>
        <v>479</v>
      </c>
      <c r="AJ589" s="2" t="str">
        <f t="shared" si="136"/>
        <v>278</v>
      </c>
      <c r="AK589" s="2" t="str">
        <f t="shared" si="137"/>
        <v>278</v>
      </c>
      <c r="AL589" s="4">
        <f t="shared" si="138"/>
        <v>1</v>
      </c>
      <c r="AM589" s="4">
        <f t="shared" si="129"/>
        <v>60</v>
      </c>
      <c r="AN589" s="4">
        <f t="shared" si="139"/>
        <v>824959.67596000026</v>
      </c>
      <c r="AO589" s="4">
        <f t="shared" si="140"/>
        <v>13749</v>
      </c>
      <c r="AP589" s="4">
        <f t="shared" si="130"/>
        <v>0</v>
      </c>
      <c r="AQ589" s="4">
        <v>13749</v>
      </c>
      <c r="AS589" s="74"/>
      <c r="AT589" s="74"/>
      <c r="AX589" s="5">
        <f t="shared" si="141"/>
        <v>0</v>
      </c>
      <c r="AZ589" s="5">
        <f t="shared" si="142"/>
        <v>0</v>
      </c>
      <c r="BB589" s="5"/>
    </row>
    <row r="590" spans="1:54" s="4" customFormat="1">
      <c r="A590" s="326" t="str">
        <f t="shared" si="131"/>
        <v>479</v>
      </c>
      <c r="B590" s="2">
        <v>479278281</v>
      </c>
      <c r="C590" s="9" t="s">
        <v>1304</v>
      </c>
      <c r="D590" s="14">
        <f>'fnd enro'!D590</f>
        <v>0</v>
      </c>
      <c r="E590" s="14">
        <f>'fnd enro'!E590</f>
        <v>0</v>
      </c>
      <c r="F590" s="14">
        <f>'fnd enro'!F590</f>
        <v>0</v>
      </c>
      <c r="G590" s="14">
        <f>'fnd enro'!G590</f>
        <v>0</v>
      </c>
      <c r="H590" s="14">
        <f>'fnd enro'!H590</f>
        <v>22</v>
      </c>
      <c r="I590" s="14">
        <f>'fnd enro'!I590</f>
        <v>45</v>
      </c>
      <c r="J590" s="14">
        <f>'fnd enro'!J590</f>
        <v>0</v>
      </c>
      <c r="K590" s="15">
        <f>'fnd enro'!K590</f>
        <v>2.6331000000000002</v>
      </c>
      <c r="L590" s="14">
        <f>'fnd enro'!L590</f>
        <v>0</v>
      </c>
      <c r="M590" s="14">
        <f>'fnd enro'!M590</f>
        <v>0</v>
      </c>
      <c r="N590" s="14">
        <f>'fnd enro'!N590</f>
        <v>0</v>
      </c>
      <c r="O590" s="14">
        <f>'fnd enro'!O590</f>
        <v>1</v>
      </c>
      <c r="P590" s="14">
        <f>'fnd enro'!P590</f>
        <v>51</v>
      </c>
      <c r="Q590" s="14">
        <f>'fnd enro'!R590</f>
        <v>67</v>
      </c>
      <c r="R590" s="15">
        <f t="shared" si="132"/>
        <v>1</v>
      </c>
      <c r="S590" s="14">
        <f>VALUE('fnd enro'!Q590)</f>
        <v>12</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44200.407170999999</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82279.94</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587821.22327800002</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66130.880042000004</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24972.642328000002</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53857.099619999994</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40356.280000000006</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90209.69</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82899.075272999995</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164771.27711</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133"/>
        <v>1237498.5148219999</v>
      </c>
      <c r="AH590" s="326">
        <f t="shared" si="134"/>
        <v>479278281</v>
      </c>
      <c r="AI590" s="4" t="str">
        <f t="shared" si="135"/>
        <v>479</v>
      </c>
      <c r="AJ590" s="2" t="str">
        <f t="shared" si="136"/>
        <v>278</v>
      </c>
      <c r="AK590" s="2" t="str">
        <f t="shared" si="137"/>
        <v>281</v>
      </c>
      <c r="AL590" s="4">
        <f t="shared" si="138"/>
        <v>1</v>
      </c>
      <c r="AM590" s="4">
        <f t="shared" si="129"/>
        <v>67</v>
      </c>
      <c r="AN590" s="4">
        <f t="shared" si="139"/>
        <v>1237498.5148219999</v>
      </c>
      <c r="AO590" s="4">
        <f t="shared" si="140"/>
        <v>18470</v>
      </c>
      <c r="AP590" s="4">
        <f t="shared" si="130"/>
        <v>0</v>
      </c>
      <c r="AQ590" s="4">
        <v>18470</v>
      </c>
      <c r="AS590" s="74"/>
      <c r="AT590" s="74"/>
      <c r="AX590" s="5">
        <f t="shared" si="141"/>
        <v>0</v>
      </c>
      <c r="AZ590" s="5">
        <f t="shared" si="142"/>
        <v>0</v>
      </c>
      <c r="BB590" s="5"/>
    </row>
    <row r="591" spans="1:54" s="4" customFormat="1">
      <c r="A591" s="326" t="str">
        <f t="shared" si="131"/>
        <v>479</v>
      </c>
      <c r="B591" s="2">
        <v>479278309</v>
      </c>
      <c r="C591" s="9" t="s">
        <v>1304</v>
      </c>
      <c r="D591" s="14">
        <f>'fnd enro'!D591</f>
        <v>0</v>
      </c>
      <c r="E591" s="14">
        <f>'fnd enro'!E591</f>
        <v>0</v>
      </c>
      <c r="F591" s="14">
        <f>'fnd enro'!F591</f>
        <v>0</v>
      </c>
      <c r="G591" s="14">
        <f>'fnd enro'!G591</f>
        <v>0</v>
      </c>
      <c r="H591" s="14">
        <f>'fnd enro'!H591</f>
        <v>0</v>
      </c>
      <c r="I591" s="14">
        <f>'fnd enro'!I591</f>
        <v>2</v>
      </c>
      <c r="J591" s="14">
        <f>'fnd enro'!J591</f>
        <v>0</v>
      </c>
      <c r="K591" s="15">
        <f>'fnd enro'!K591</f>
        <v>7.8600000000000003E-2</v>
      </c>
      <c r="L591" s="14">
        <f>'fnd enro'!L591</f>
        <v>0</v>
      </c>
      <c r="M591" s="14">
        <f>'fnd enro'!M591</f>
        <v>0</v>
      </c>
      <c r="N591" s="14">
        <f>'fnd enro'!N591</f>
        <v>0</v>
      </c>
      <c r="O591" s="14">
        <f>'fnd enro'!O591</f>
        <v>0</v>
      </c>
      <c r="P591" s="14">
        <f>'fnd enro'!P591</f>
        <v>1</v>
      </c>
      <c r="Q591" s="14">
        <f>'fnd enro'!R591</f>
        <v>2</v>
      </c>
      <c r="R591" s="15">
        <f t="shared" si="132"/>
        <v>1</v>
      </c>
      <c r="S591" s="14">
        <f>VALUE('fnd enro'!Q591)</f>
        <v>10</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1237.3578259999999</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2078.6999999999998</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14891.336068000001</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1891.9698520000002</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564.79036799999994</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1787.91372</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1083.32</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2156.27</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2440.9240380000001</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4161.6906600000002</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133"/>
        <v>32294.272532000006</v>
      </c>
      <c r="AH591" s="326">
        <f t="shared" si="134"/>
        <v>479278309</v>
      </c>
      <c r="AI591" s="4" t="str">
        <f t="shared" si="135"/>
        <v>479</v>
      </c>
      <c r="AJ591" s="2" t="str">
        <f t="shared" si="136"/>
        <v>278</v>
      </c>
      <c r="AK591" s="2" t="str">
        <f t="shared" si="137"/>
        <v>309</v>
      </c>
      <c r="AL591" s="4">
        <f t="shared" si="138"/>
        <v>1</v>
      </c>
      <c r="AM591" s="4">
        <f t="shared" si="129"/>
        <v>2</v>
      </c>
      <c r="AN591" s="4">
        <f t="shared" si="139"/>
        <v>32294.272532000006</v>
      </c>
      <c r="AO591" s="4">
        <f t="shared" si="140"/>
        <v>16147</v>
      </c>
      <c r="AP591" s="4">
        <f t="shared" si="130"/>
        <v>0</v>
      </c>
      <c r="AQ591" s="4">
        <v>16147</v>
      </c>
      <c r="AS591" s="74"/>
      <c r="AT591" s="74"/>
      <c r="AX591" s="5">
        <f t="shared" si="141"/>
        <v>0</v>
      </c>
      <c r="AZ591" s="5">
        <f t="shared" si="142"/>
        <v>0</v>
      </c>
      <c r="BB591" s="5"/>
    </row>
    <row r="592" spans="1:54" s="4" customFormat="1">
      <c r="A592" s="326" t="str">
        <f t="shared" si="131"/>
        <v>479</v>
      </c>
      <c r="B592" s="2">
        <v>479278325</v>
      </c>
      <c r="C592" s="9" t="s">
        <v>1304</v>
      </c>
      <c r="D592" s="14">
        <f>'fnd enro'!D592</f>
        <v>0</v>
      </c>
      <c r="E592" s="14">
        <f>'fnd enro'!E592</f>
        <v>0</v>
      </c>
      <c r="F592" s="14">
        <f>'fnd enro'!F592</f>
        <v>0</v>
      </c>
      <c r="G592" s="14">
        <f>'fnd enro'!G592</f>
        <v>0</v>
      </c>
      <c r="H592" s="14">
        <f>'fnd enro'!H592</f>
        <v>5</v>
      </c>
      <c r="I592" s="14">
        <f>'fnd enro'!I592</f>
        <v>16</v>
      </c>
      <c r="J592" s="14">
        <f>'fnd enro'!J592</f>
        <v>0</v>
      </c>
      <c r="K592" s="15">
        <f>'fnd enro'!K592</f>
        <v>0.82530000000000003</v>
      </c>
      <c r="L592" s="14">
        <f>'fnd enro'!L592</f>
        <v>0</v>
      </c>
      <c r="M592" s="14">
        <f>'fnd enro'!M592</f>
        <v>0</v>
      </c>
      <c r="N592" s="14">
        <f>'fnd enro'!N592</f>
        <v>0</v>
      </c>
      <c r="O592" s="14">
        <f>'fnd enro'!O592</f>
        <v>0</v>
      </c>
      <c r="P592" s="14">
        <f>'fnd enro'!P592</f>
        <v>10</v>
      </c>
      <c r="Q592" s="14">
        <f>'fnd enro'!R592</f>
        <v>21</v>
      </c>
      <c r="R592" s="15">
        <f t="shared" si="132"/>
        <v>1</v>
      </c>
      <c r="S592" s="14">
        <f>VALUE('fnd enro'!Q592)</f>
        <v>9</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12884.117172999999</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21313.699999999997</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143661.81371399999</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20440.233445999998</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5711.6738640000003</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17122.514060000001</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10958.57</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19867.260000000002</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25799.652399000002</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43808.681930000006</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133"/>
        <v>321568.21658600005</v>
      </c>
      <c r="AH592" s="326">
        <f t="shared" si="134"/>
        <v>479278325</v>
      </c>
      <c r="AI592" s="4" t="str">
        <f t="shared" si="135"/>
        <v>479</v>
      </c>
      <c r="AJ592" s="2" t="str">
        <f t="shared" si="136"/>
        <v>278</v>
      </c>
      <c r="AK592" s="2" t="str">
        <f t="shared" si="137"/>
        <v>325</v>
      </c>
      <c r="AL592" s="4">
        <f t="shared" si="138"/>
        <v>1</v>
      </c>
      <c r="AM592" s="4">
        <f t="shared" si="129"/>
        <v>21</v>
      </c>
      <c r="AN592" s="4">
        <f t="shared" si="139"/>
        <v>321568.21658600005</v>
      </c>
      <c r="AO592" s="4">
        <f t="shared" si="140"/>
        <v>15313</v>
      </c>
      <c r="AP592" s="4">
        <f t="shared" si="130"/>
        <v>0</v>
      </c>
      <c r="AQ592" s="4">
        <v>15313</v>
      </c>
      <c r="AS592" s="74"/>
      <c r="AT592" s="74"/>
      <c r="AX592" s="5">
        <f t="shared" si="141"/>
        <v>0</v>
      </c>
      <c r="AZ592" s="5">
        <f t="shared" si="142"/>
        <v>0</v>
      </c>
      <c r="BB592" s="5"/>
    </row>
    <row r="593" spans="1:54" s="4" customFormat="1">
      <c r="A593" s="326" t="str">
        <f t="shared" si="131"/>
        <v>479</v>
      </c>
      <c r="B593" s="2">
        <v>479278332</v>
      </c>
      <c r="C593" s="9" t="s">
        <v>1304</v>
      </c>
      <c r="D593" s="14">
        <f>'fnd enro'!D593</f>
        <v>0</v>
      </c>
      <c r="E593" s="14">
        <f>'fnd enro'!E593</f>
        <v>0</v>
      </c>
      <c r="F593" s="14">
        <f>'fnd enro'!F593</f>
        <v>0</v>
      </c>
      <c r="G593" s="14">
        <f>'fnd enro'!G593</f>
        <v>0</v>
      </c>
      <c r="H593" s="14">
        <f>'fnd enro'!H593</f>
        <v>3</v>
      </c>
      <c r="I593" s="14">
        <f>'fnd enro'!I593</f>
        <v>4</v>
      </c>
      <c r="J593" s="14">
        <f>'fnd enro'!J593</f>
        <v>0</v>
      </c>
      <c r="K593" s="15">
        <f>'fnd enro'!K593</f>
        <v>0.27510000000000001</v>
      </c>
      <c r="L593" s="14">
        <f>'fnd enro'!L593</f>
        <v>0</v>
      </c>
      <c r="M593" s="14">
        <f>'fnd enro'!M593</f>
        <v>0</v>
      </c>
      <c r="N593" s="14">
        <f>'fnd enro'!N593</f>
        <v>0</v>
      </c>
      <c r="O593" s="14">
        <f>'fnd enro'!O593</f>
        <v>0</v>
      </c>
      <c r="P593" s="14">
        <f>'fnd enro'!P593</f>
        <v>1</v>
      </c>
      <c r="Q593" s="14">
        <f>'fnd enro'!R593</f>
        <v>7</v>
      </c>
      <c r="R593" s="15">
        <f t="shared" si="132"/>
        <v>1</v>
      </c>
      <c r="S593" s="14">
        <f>VALUE('fnd enro'!Q593)</f>
        <v>10</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4089.0523909999997</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6130.2</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36324.081237999999</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6966.6244820000002</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1448.8812880000003</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5206.5980200000004</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3210.73</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4162.1499999999996</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8645.2041330000011</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13234.307309999998</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133"/>
        <v>89417.828862000009</v>
      </c>
      <c r="AH593" s="326">
        <f t="shared" si="134"/>
        <v>479278332</v>
      </c>
      <c r="AI593" s="4" t="str">
        <f t="shared" si="135"/>
        <v>479</v>
      </c>
      <c r="AJ593" s="2" t="str">
        <f t="shared" si="136"/>
        <v>278</v>
      </c>
      <c r="AK593" s="2" t="str">
        <f t="shared" si="137"/>
        <v>332</v>
      </c>
      <c r="AL593" s="4">
        <f t="shared" si="138"/>
        <v>1</v>
      </c>
      <c r="AM593" s="4">
        <f t="shared" si="129"/>
        <v>7</v>
      </c>
      <c r="AN593" s="4">
        <f t="shared" si="139"/>
        <v>89417.828862000009</v>
      </c>
      <c r="AO593" s="4">
        <f t="shared" si="140"/>
        <v>12774</v>
      </c>
      <c r="AP593" s="4">
        <f t="shared" si="130"/>
        <v>0</v>
      </c>
      <c r="AQ593" s="4">
        <v>12774</v>
      </c>
      <c r="AS593" s="74"/>
      <c r="AT593" s="74"/>
      <c r="AX593" s="5">
        <f t="shared" si="141"/>
        <v>0</v>
      </c>
      <c r="AZ593" s="5">
        <f t="shared" si="142"/>
        <v>0</v>
      </c>
      <c r="BB593" s="5"/>
    </row>
    <row r="594" spans="1:54" s="4" customFormat="1">
      <c r="A594" s="326" t="str">
        <f t="shared" si="131"/>
        <v>479</v>
      </c>
      <c r="B594" s="2">
        <v>479278605</v>
      </c>
      <c r="C594" s="9" t="s">
        <v>1304</v>
      </c>
      <c r="D594" s="14">
        <f>'fnd enro'!D594</f>
        <v>0</v>
      </c>
      <c r="E594" s="14">
        <f>'fnd enro'!E594</f>
        <v>0</v>
      </c>
      <c r="F594" s="14">
        <f>'fnd enro'!F594</f>
        <v>0</v>
      </c>
      <c r="G594" s="14">
        <f>'fnd enro'!G594</f>
        <v>0</v>
      </c>
      <c r="H594" s="14">
        <f>'fnd enro'!H594</f>
        <v>9</v>
      </c>
      <c r="I594" s="14">
        <f>'fnd enro'!I594</f>
        <v>19</v>
      </c>
      <c r="J594" s="14">
        <f>'fnd enro'!J594</f>
        <v>0</v>
      </c>
      <c r="K594" s="15">
        <f>'fnd enro'!K594</f>
        <v>1.1004</v>
      </c>
      <c r="L594" s="14">
        <f>'fnd enro'!L594</f>
        <v>0</v>
      </c>
      <c r="M594" s="14">
        <f>'fnd enro'!M594</f>
        <v>0</v>
      </c>
      <c r="N594" s="14">
        <f>'fnd enro'!N594</f>
        <v>0</v>
      </c>
      <c r="O594" s="14">
        <f>'fnd enro'!O594</f>
        <v>0</v>
      </c>
      <c r="P594" s="14">
        <f>'fnd enro'!P594</f>
        <v>12</v>
      </c>
      <c r="Q594" s="14">
        <f>'fnd enro'!R594</f>
        <v>28</v>
      </c>
      <c r="R594" s="15">
        <f t="shared" si="132"/>
        <v>1</v>
      </c>
      <c r="S594" s="14">
        <f>VALUE('fnd enro'!Q594)</f>
        <v>6</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16842.369564000001</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26824.44</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172399.81495199999</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27521.767928000001</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6871.9951520000013</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21961.662080000002</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13881.670000000002</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22412.739999999998</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34478.846532000003</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56202.279239999996</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133"/>
        <v>399397.58544799994</v>
      </c>
      <c r="AH594" s="326">
        <f t="shared" si="134"/>
        <v>479278605</v>
      </c>
      <c r="AI594" s="4" t="str">
        <f t="shared" si="135"/>
        <v>479</v>
      </c>
      <c r="AJ594" s="2" t="str">
        <f t="shared" si="136"/>
        <v>278</v>
      </c>
      <c r="AK594" s="2" t="str">
        <f t="shared" si="137"/>
        <v>605</v>
      </c>
      <c r="AL594" s="4">
        <f t="shared" si="138"/>
        <v>1</v>
      </c>
      <c r="AM594" s="4">
        <f t="shared" si="129"/>
        <v>28</v>
      </c>
      <c r="AN594" s="4">
        <f t="shared" si="139"/>
        <v>399397.58544799994</v>
      </c>
      <c r="AO594" s="4">
        <f t="shared" si="140"/>
        <v>14264</v>
      </c>
      <c r="AP594" s="4">
        <f t="shared" si="130"/>
        <v>0</v>
      </c>
      <c r="AQ594" s="4">
        <v>14264</v>
      </c>
      <c r="AS594" s="74"/>
      <c r="AT594" s="74"/>
      <c r="AX594" s="5">
        <f t="shared" si="141"/>
        <v>0</v>
      </c>
      <c r="AZ594" s="5">
        <f t="shared" si="142"/>
        <v>0</v>
      </c>
      <c r="BB594" s="5"/>
    </row>
    <row r="595" spans="1:54" s="4" customFormat="1">
      <c r="A595" s="326" t="str">
        <f t="shared" si="131"/>
        <v>479</v>
      </c>
      <c r="B595" s="2">
        <v>479278670</v>
      </c>
      <c r="C595" s="9" t="s">
        <v>1304</v>
      </c>
      <c r="D595" s="14">
        <f>'fnd enro'!D595</f>
        <v>0</v>
      </c>
      <c r="E595" s="14">
        <f>'fnd enro'!E595</f>
        <v>0</v>
      </c>
      <c r="F595" s="14">
        <f>'fnd enro'!F595</f>
        <v>0</v>
      </c>
      <c r="G595" s="14">
        <f>'fnd enro'!G595</f>
        <v>0</v>
      </c>
      <c r="H595" s="14">
        <f>'fnd enro'!H595</f>
        <v>0</v>
      </c>
      <c r="I595" s="14">
        <f>'fnd enro'!I595</f>
        <v>4</v>
      </c>
      <c r="J595" s="14">
        <f>'fnd enro'!J595</f>
        <v>0</v>
      </c>
      <c r="K595" s="15">
        <f>'fnd enro'!K595</f>
        <v>0.15720000000000001</v>
      </c>
      <c r="L595" s="14">
        <f>'fnd enro'!L595</f>
        <v>0</v>
      </c>
      <c r="M595" s="14">
        <f>'fnd enro'!M595</f>
        <v>0</v>
      </c>
      <c r="N595" s="14">
        <f>'fnd enro'!N595</f>
        <v>0</v>
      </c>
      <c r="O595" s="14">
        <f>'fnd enro'!O595</f>
        <v>0</v>
      </c>
      <c r="P595" s="14">
        <f>'fnd enro'!P595</f>
        <v>0</v>
      </c>
      <c r="Q595" s="14">
        <f>'fnd enro'!R595</f>
        <v>4</v>
      </c>
      <c r="R595" s="15">
        <f t="shared" si="132"/>
        <v>1</v>
      </c>
      <c r="S595" s="14">
        <f>VALUE('fnd enro'!Q595)</f>
        <v>6</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2281.3556519999997</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3241.2</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20838.812136</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3783.9397040000003</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695.68073600000002</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3509.30744</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1804.48</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2430.64</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4881.8480760000002</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6794.1013199999998</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133"/>
        <v>50261.365064000005</v>
      </c>
      <c r="AH595" s="326">
        <f t="shared" si="134"/>
        <v>479278670</v>
      </c>
      <c r="AI595" s="4" t="str">
        <f t="shared" si="135"/>
        <v>479</v>
      </c>
      <c r="AJ595" s="2" t="str">
        <f t="shared" si="136"/>
        <v>278</v>
      </c>
      <c r="AK595" s="2" t="str">
        <f t="shared" si="137"/>
        <v>670</v>
      </c>
      <c r="AL595" s="4">
        <f t="shared" si="138"/>
        <v>1</v>
      </c>
      <c r="AM595" s="4">
        <f t="shared" si="129"/>
        <v>4</v>
      </c>
      <c r="AN595" s="4">
        <f t="shared" si="139"/>
        <v>50261.365064000005</v>
      </c>
      <c r="AO595" s="4">
        <f t="shared" si="140"/>
        <v>12565</v>
      </c>
      <c r="AP595" s="4">
        <f t="shared" si="130"/>
        <v>0</v>
      </c>
      <c r="AQ595" s="4">
        <v>12565</v>
      </c>
      <c r="AS595" s="74"/>
      <c r="AT595" s="74"/>
      <c r="AX595" s="5">
        <f t="shared" si="141"/>
        <v>0</v>
      </c>
      <c r="AZ595" s="5">
        <f t="shared" si="142"/>
        <v>0</v>
      </c>
      <c r="BB595" s="5"/>
    </row>
    <row r="596" spans="1:54" s="4" customFormat="1">
      <c r="A596" s="326" t="str">
        <f t="shared" si="131"/>
        <v>479</v>
      </c>
      <c r="B596" s="2">
        <v>479278672</v>
      </c>
      <c r="C596" s="9" t="s">
        <v>1304</v>
      </c>
      <c r="D596" s="14">
        <f>'fnd enro'!D596</f>
        <v>0</v>
      </c>
      <c r="E596" s="14">
        <f>'fnd enro'!E596</f>
        <v>0</v>
      </c>
      <c r="F596" s="14">
        <f>'fnd enro'!F596</f>
        <v>0</v>
      </c>
      <c r="G596" s="14">
        <f>'fnd enro'!G596</f>
        <v>0</v>
      </c>
      <c r="H596" s="14">
        <f>'fnd enro'!H596</f>
        <v>1</v>
      </c>
      <c r="I596" s="14">
        <f>'fnd enro'!I596</f>
        <v>2</v>
      </c>
      <c r="J596" s="14">
        <f>'fnd enro'!J596</f>
        <v>0</v>
      </c>
      <c r="K596" s="15">
        <f>'fnd enro'!K596</f>
        <v>0.1179</v>
      </c>
      <c r="L596" s="14">
        <f>'fnd enro'!L596</f>
        <v>0</v>
      </c>
      <c r="M596" s="14">
        <f>'fnd enro'!M596</f>
        <v>0</v>
      </c>
      <c r="N596" s="14">
        <f>'fnd enro'!N596</f>
        <v>0</v>
      </c>
      <c r="O596" s="14">
        <f>'fnd enro'!O596</f>
        <v>0</v>
      </c>
      <c r="P596" s="14">
        <f>'fnd enro'!P596</f>
        <v>2</v>
      </c>
      <c r="Q596" s="14">
        <f>'fnd enro'!R596</f>
        <v>3</v>
      </c>
      <c r="R596" s="15">
        <f t="shared" si="132"/>
        <v>1</v>
      </c>
      <c r="S596" s="14">
        <f>VALUE('fnd enro'!Q596)</f>
        <v>10</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1904.3767389999998</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3347.0999999999995</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23034.379101999999</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2952.8647780000001</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960.49055199999998</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2375.8505799999998</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1672.7900000000002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3360.74</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3695.3760569999999</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6818.1859899999999</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133"/>
        <v>50122.153797999992</v>
      </c>
      <c r="AH596" s="326">
        <f t="shared" si="134"/>
        <v>479278672</v>
      </c>
      <c r="AI596" s="4" t="str">
        <f t="shared" si="135"/>
        <v>479</v>
      </c>
      <c r="AJ596" s="2" t="str">
        <f t="shared" si="136"/>
        <v>278</v>
      </c>
      <c r="AK596" s="2" t="str">
        <f t="shared" si="137"/>
        <v>672</v>
      </c>
      <c r="AL596" s="4">
        <f t="shared" si="138"/>
        <v>1</v>
      </c>
      <c r="AM596" s="4">
        <f t="shared" si="129"/>
        <v>3</v>
      </c>
      <c r="AN596" s="4">
        <f t="shared" si="139"/>
        <v>50122.153797999992</v>
      </c>
      <c r="AO596" s="4">
        <f t="shared" si="140"/>
        <v>16707</v>
      </c>
      <c r="AP596" s="4">
        <f t="shared" si="130"/>
        <v>0</v>
      </c>
      <c r="AQ596" s="4">
        <v>16707</v>
      </c>
      <c r="AS596" s="74"/>
      <c r="AT596" s="74"/>
      <c r="AX596" s="5">
        <f t="shared" si="141"/>
        <v>0</v>
      </c>
      <c r="AZ596" s="5">
        <f t="shared" si="142"/>
        <v>0</v>
      </c>
      <c r="BB596" s="5"/>
    </row>
    <row r="597" spans="1:54" s="4" customFormat="1">
      <c r="A597" s="326" t="str">
        <f t="shared" si="131"/>
        <v>479</v>
      </c>
      <c r="B597" s="2">
        <v>479278674</v>
      </c>
      <c r="C597" s="9" t="s">
        <v>1304</v>
      </c>
      <c r="D597" s="14">
        <f>'fnd enro'!D597</f>
        <v>0</v>
      </c>
      <c r="E597" s="14">
        <f>'fnd enro'!E597</f>
        <v>0</v>
      </c>
      <c r="F597" s="14">
        <f>'fnd enro'!F597</f>
        <v>0</v>
      </c>
      <c r="G597" s="14">
        <f>'fnd enro'!G597</f>
        <v>0</v>
      </c>
      <c r="H597" s="14">
        <f>'fnd enro'!H597</f>
        <v>0</v>
      </c>
      <c r="I597" s="14">
        <f>'fnd enro'!I597</f>
        <v>2</v>
      </c>
      <c r="J597" s="14">
        <f>'fnd enro'!J597</f>
        <v>0</v>
      </c>
      <c r="K597" s="15">
        <f>'fnd enro'!K597</f>
        <v>7.8600000000000003E-2</v>
      </c>
      <c r="L597" s="14">
        <f>'fnd enro'!L597</f>
        <v>0</v>
      </c>
      <c r="M597" s="14">
        <f>'fnd enro'!M597</f>
        <v>0</v>
      </c>
      <c r="N597" s="14">
        <f>'fnd enro'!N597</f>
        <v>0</v>
      </c>
      <c r="O597" s="14">
        <f>'fnd enro'!O597</f>
        <v>0</v>
      </c>
      <c r="P597" s="14">
        <f>'fnd enro'!P597</f>
        <v>2</v>
      </c>
      <c r="Q597" s="14">
        <f>'fnd enro'!R597</f>
        <v>2</v>
      </c>
      <c r="R597" s="15">
        <f t="shared" si="132"/>
        <v>1</v>
      </c>
      <c r="S597" s="14">
        <f>VALUE('fnd enro'!Q597)</f>
        <v>10</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1334.0378259999998</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2536.8000000000002</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19363.266068000001</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1891.9698520000002</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781.74036799999999</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1821.17372</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1264.4000000000001</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3097.2200000000003</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2440.9240380000001</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4926.3306599999996</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133"/>
        <v>39457.862531999999</v>
      </c>
      <c r="AH597" s="326">
        <f t="shared" si="134"/>
        <v>479278674</v>
      </c>
      <c r="AI597" s="4" t="str">
        <f t="shared" si="135"/>
        <v>479</v>
      </c>
      <c r="AJ597" s="2" t="str">
        <f t="shared" si="136"/>
        <v>278</v>
      </c>
      <c r="AK597" s="2" t="str">
        <f t="shared" si="137"/>
        <v>674</v>
      </c>
      <c r="AL597" s="4">
        <f t="shared" si="138"/>
        <v>1</v>
      </c>
      <c r="AM597" s="4">
        <f t="shared" si="129"/>
        <v>2</v>
      </c>
      <c r="AN597" s="4">
        <f t="shared" si="139"/>
        <v>39457.862531999999</v>
      </c>
      <c r="AO597" s="4">
        <f t="shared" si="140"/>
        <v>19729</v>
      </c>
      <c r="AP597" s="4">
        <f t="shared" si="130"/>
        <v>0</v>
      </c>
      <c r="AQ597" s="4">
        <v>19729</v>
      </c>
      <c r="AS597" s="74"/>
      <c r="AT597" s="74"/>
      <c r="AX597" s="5">
        <f t="shared" si="141"/>
        <v>0</v>
      </c>
      <c r="AZ597" s="5">
        <f t="shared" si="142"/>
        <v>0</v>
      </c>
      <c r="BB597" s="5"/>
    </row>
    <row r="598" spans="1:54" s="4" customFormat="1">
      <c r="A598" s="326" t="str">
        <f t="shared" si="131"/>
        <v>479</v>
      </c>
      <c r="B598" s="2">
        <v>479278680</v>
      </c>
      <c r="C598" s="9" t="s">
        <v>1304</v>
      </c>
      <c r="D598" s="14">
        <f>'fnd enro'!D598</f>
        <v>0</v>
      </c>
      <c r="E598" s="14">
        <f>'fnd enro'!E598</f>
        <v>0</v>
      </c>
      <c r="F598" s="14">
        <f>'fnd enro'!F598</f>
        <v>0</v>
      </c>
      <c r="G598" s="14">
        <f>'fnd enro'!G598</f>
        <v>0</v>
      </c>
      <c r="H598" s="14">
        <f>'fnd enro'!H598</f>
        <v>2</v>
      </c>
      <c r="I598" s="14">
        <f>'fnd enro'!I598</f>
        <v>7</v>
      </c>
      <c r="J598" s="14">
        <f>'fnd enro'!J598</f>
        <v>0</v>
      </c>
      <c r="K598" s="15">
        <f>'fnd enro'!K598</f>
        <v>0.35370000000000001</v>
      </c>
      <c r="L598" s="14">
        <f>'fnd enro'!L598</f>
        <v>0</v>
      </c>
      <c r="M598" s="14">
        <f>'fnd enro'!M598</f>
        <v>0</v>
      </c>
      <c r="N598" s="14">
        <f>'fnd enro'!N598</f>
        <v>0</v>
      </c>
      <c r="O598" s="14">
        <f>'fnd enro'!O598</f>
        <v>0</v>
      </c>
      <c r="P598" s="14">
        <f>'fnd enro'!P598</f>
        <v>3</v>
      </c>
      <c r="Q598" s="14">
        <f>'fnd enro'!R598</f>
        <v>9</v>
      </c>
      <c r="R598" s="15">
        <f t="shared" si="132"/>
        <v>1</v>
      </c>
      <c r="S598" s="14">
        <f>VALUE('fnd enro'!Q598)</f>
        <v>5</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5330.6902170000003</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8229.15</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52951.74730599999</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8743.6843340000014</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2018.4616560000002</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7318.6217399999987</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4344.79</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6704.17</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11052.138171000001</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17236.47797</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133"/>
        <v>123929.93139399998</v>
      </c>
      <c r="AH598" s="326">
        <f t="shared" si="134"/>
        <v>479278680</v>
      </c>
      <c r="AI598" s="4" t="str">
        <f t="shared" si="135"/>
        <v>479</v>
      </c>
      <c r="AJ598" s="2" t="str">
        <f t="shared" si="136"/>
        <v>278</v>
      </c>
      <c r="AK598" s="2" t="str">
        <f t="shared" si="137"/>
        <v>680</v>
      </c>
      <c r="AL598" s="4">
        <f t="shared" si="138"/>
        <v>1</v>
      </c>
      <c r="AM598" s="4">
        <f t="shared" ref="AM598:AM661" si="143">enro</f>
        <v>9</v>
      </c>
      <c r="AN598" s="4">
        <f t="shared" si="139"/>
        <v>123929.93139399998</v>
      </c>
      <c r="AO598" s="4">
        <f t="shared" si="140"/>
        <v>13770</v>
      </c>
      <c r="AP598" s="4">
        <f t="shared" si="130"/>
        <v>0</v>
      </c>
      <c r="AQ598" s="4">
        <v>13770</v>
      </c>
      <c r="AS598" s="74"/>
      <c r="AT598" s="74"/>
      <c r="AX598" s="5">
        <f t="shared" si="141"/>
        <v>0</v>
      </c>
      <c r="AZ598" s="5">
        <f t="shared" si="142"/>
        <v>0</v>
      </c>
      <c r="BB598" s="5"/>
    </row>
    <row r="599" spans="1:54" s="4" customFormat="1">
      <c r="A599" s="326" t="str">
        <f t="shared" si="131"/>
        <v>479</v>
      </c>
      <c r="B599" s="2">
        <v>479278683</v>
      </c>
      <c r="C599" s="9" t="s">
        <v>1304</v>
      </c>
      <c r="D599" s="14">
        <f>'fnd enro'!D599</f>
        <v>0</v>
      </c>
      <c r="E599" s="14">
        <f>'fnd enro'!E599</f>
        <v>0</v>
      </c>
      <c r="F599" s="14">
        <f>'fnd enro'!F599</f>
        <v>0</v>
      </c>
      <c r="G599" s="14">
        <f>'fnd enro'!G599</f>
        <v>0</v>
      </c>
      <c r="H599" s="14">
        <f>'fnd enro'!H599</f>
        <v>4</v>
      </c>
      <c r="I599" s="14">
        <f>'fnd enro'!I599</f>
        <v>3</v>
      </c>
      <c r="J599" s="14">
        <f>'fnd enro'!J599</f>
        <v>0</v>
      </c>
      <c r="K599" s="15">
        <f>'fnd enro'!K599</f>
        <v>0.27510000000000001</v>
      </c>
      <c r="L599" s="14">
        <f>'fnd enro'!L599</f>
        <v>0</v>
      </c>
      <c r="M599" s="14">
        <f>'fnd enro'!M599</f>
        <v>0</v>
      </c>
      <c r="N599" s="14">
        <f>'fnd enro'!N599</f>
        <v>0</v>
      </c>
      <c r="O599" s="14">
        <f>'fnd enro'!O599</f>
        <v>0</v>
      </c>
      <c r="P599" s="14">
        <f>'fnd enro'!P599</f>
        <v>1</v>
      </c>
      <c r="Q599" s="14">
        <f>'fnd enro'!R599</f>
        <v>7</v>
      </c>
      <c r="R599" s="15">
        <f t="shared" si="132"/>
        <v>1</v>
      </c>
      <c r="S599" s="14">
        <f>VALUE('fnd enro'!Q599)</f>
        <v>4</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4055.7623909999998</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5972.44</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33245.431238000005</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7081.534482</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1379.0012880000002</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4872.4880200000007</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3105.64</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3493.96</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8679.1941330000009</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13164.30731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133"/>
        <v>85049.758862000017</v>
      </c>
      <c r="AH599" s="326">
        <f t="shared" si="134"/>
        <v>479278683</v>
      </c>
      <c r="AI599" s="4" t="str">
        <f t="shared" si="135"/>
        <v>479</v>
      </c>
      <c r="AJ599" s="2" t="str">
        <f t="shared" si="136"/>
        <v>278</v>
      </c>
      <c r="AK599" s="2" t="str">
        <f t="shared" si="137"/>
        <v>683</v>
      </c>
      <c r="AL599" s="4">
        <f t="shared" si="138"/>
        <v>1</v>
      </c>
      <c r="AM599" s="4">
        <f t="shared" si="143"/>
        <v>7</v>
      </c>
      <c r="AN599" s="4">
        <f t="shared" si="139"/>
        <v>85049.758862000017</v>
      </c>
      <c r="AO599" s="4">
        <f t="shared" si="140"/>
        <v>12150</v>
      </c>
      <c r="AP599" s="4">
        <f t="shared" si="130"/>
        <v>0</v>
      </c>
      <c r="AQ599" s="4">
        <v>12150</v>
      </c>
      <c r="AS599" s="74"/>
      <c r="AT599" s="74"/>
      <c r="AX599" s="5">
        <f t="shared" si="141"/>
        <v>0</v>
      </c>
      <c r="AZ599" s="5">
        <f t="shared" si="142"/>
        <v>0</v>
      </c>
      <c r="BB599" s="5"/>
    </row>
    <row r="600" spans="1:54" s="4" customFormat="1">
      <c r="A600" s="326" t="str">
        <f t="shared" si="131"/>
        <v>479</v>
      </c>
      <c r="B600" s="2">
        <v>479278750</v>
      </c>
      <c r="C600" s="9" t="s">
        <v>1304</v>
      </c>
      <c r="D600" s="14">
        <f>'fnd enro'!D600</f>
        <v>0</v>
      </c>
      <c r="E600" s="14">
        <f>'fnd enro'!E600</f>
        <v>0</v>
      </c>
      <c r="F600" s="14">
        <f>'fnd enro'!F600</f>
        <v>0</v>
      </c>
      <c r="G600" s="14">
        <f>'fnd enro'!G600</f>
        <v>0</v>
      </c>
      <c r="H600" s="14">
        <f>'fnd enro'!H600</f>
        <v>0</v>
      </c>
      <c r="I600" s="14">
        <f>'fnd enro'!I600</f>
        <v>1</v>
      </c>
      <c r="J600" s="14">
        <f>'fnd enro'!J600</f>
        <v>0</v>
      </c>
      <c r="K600" s="15">
        <f>'fnd enro'!K600</f>
        <v>3.9300000000000002E-2</v>
      </c>
      <c r="L600" s="14">
        <f>'fnd enro'!L600</f>
        <v>0</v>
      </c>
      <c r="M600" s="14">
        <f>'fnd enro'!M600</f>
        <v>0</v>
      </c>
      <c r="N600" s="14">
        <f>'fnd enro'!N600</f>
        <v>0</v>
      </c>
      <c r="O600" s="14">
        <f>'fnd enro'!O600</f>
        <v>0</v>
      </c>
      <c r="P600" s="14">
        <f>'fnd enro'!P600</f>
        <v>0</v>
      </c>
      <c r="Q600" s="14">
        <f>'fnd enro'!R600</f>
        <v>1</v>
      </c>
      <c r="R600" s="15">
        <f t="shared" si="132"/>
        <v>1</v>
      </c>
      <c r="S600" s="14">
        <f>VALUE('fnd enro'!Q600)</f>
        <v>7</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570.33891299999993</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810.3</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5209.7030340000001</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945.98492600000009</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173.92018400000001</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877.32686000000001</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451.12</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607.66</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1220.4620190000001</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1698.5253299999999</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133"/>
        <v>12565.341266000001</v>
      </c>
      <c r="AH600" s="326">
        <f t="shared" si="134"/>
        <v>479278750</v>
      </c>
      <c r="AI600" s="4" t="str">
        <f t="shared" si="135"/>
        <v>479</v>
      </c>
      <c r="AJ600" s="2" t="str">
        <f t="shared" si="136"/>
        <v>278</v>
      </c>
      <c r="AK600" s="2" t="str">
        <f t="shared" si="137"/>
        <v>750</v>
      </c>
      <c r="AL600" s="4">
        <f t="shared" si="138"/>
        <v>1</v>
      </c>
      <c r="AM600" s="4">
        <f t="shared" si="143"/>
        <v>1</v>
      </c>
      <c r="AN600" s="4">
        <f t="shared" si="139"/>
        <v>12565.341266000001</v>
      </c>
      <c r="AO600" s="4">
        <f t="shared" si="140"/>
        <v>12565</v>
      </c>
      <c r="AP600" s="4">
        <f t="shared" si="130"/>
        <v>0</v>
      </c>
      <c r="AQ600" s="4">
        <v>12565</v>
      </c>
      <c r="AS600" s="74"/>
      <c r="AT600" s="74"/>
      <c r="AX600" s="5">
        <f t="shared" si="141"/>
        <v>0</v>
      </c>
      <c r="AZ600" s="5">
        <f t="shared" si="142"/>
        <v>0</v>
      </c>
      <c r="BB600" s="5"/>
    </row>
    <row r="601" spans="1:54" s="4" customFormat="1">
      <c r="A601" s="326" t="str">
        <f t="shared" si="131"/>
        <v>479</v>
      </c>
      <c r="B601" s="2">
        <v>479278753</v>
      </c>
      <c r="C601" s="9" t="s">
        <v>1304</v>
      </c>
      <c r="D601" s="14">
        <f>'fnd enro'!D601</f>
        <v>0</v>
      </c>
      <c r="E601" s="14">
        <f>'fnd enro'!E601</f>
        <v>0</v>
      </c>
      <c r="F601" s="14">
        <f>'fnd enro'!F601</f>
        <v>0</v>
      </c>
      <c r="G601" s="14">
        <f>'fnd enro'!G601</f>
        <v>0</v>
      </c>
      <c r="H601" s="14">
        <f>'fnd enro'!H601</f>
        <v>0</v>
      </c>
      <c r="I601" s="14">
        <f>'fnd enro'!I601</f>
        <v>2</v>
      </c>
      <c r="J601" s="14">
        <f>'fnd enro'!J601</f>
        <v>0</v>
      </c>
      <c r="K601" s="15">
        <f>'fnd enro'!K601</f>
        <v>7.8600000000000003E-2</v>
      </c>
      <c r="L601" s="14">
        <f>'fnd enro'!L601</f>
        <v>0</v>
      </c>
      <c r="M601" s="14">
        <f>'fnd enro'!M601</f>
        <v>0</v>
      </c>
      <c r="N601" s="14">
        <f>'fnd enro'!N601</f>
        <v>0</v>
      </c>
      <c r="O601" s="14">
        <f>'fnd enro'!O601</f>
        <v>0</v>
      </c>
      <c r="P601" s="14">
        <f>'fnd enro'!P601</f>
        <v>1</v>
      </c>
      <c r="Q601" s="14">
        <f>'fnd enro'!R601</f>
        <v>2</v>
      </c>
      <c r="R601" s="15">
        <f t="shared" si="132"/>
        <v>1</v>
      </c>
      <c r="S601" s="14">
        <f>VALUE('fnd enro'!Q601)</f>
        <v>7</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1219.4078259999999</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1993.62</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14060.846068000001</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1891.9698520000002</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524.50036799999998</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1781.7337199999999</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1049.69</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1981.53</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2440.9240380000001</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4019.68066</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133"/>
        <v>30963.902532</v>
      </c>
      <c r="AH601" s="326">
        <f t="shared" si="134"/>
        <v>479278753</v>
      </c>
      <c r="AI601" s="4" t="str">
        <f t="shared" si="135"/>
        <v>479</v>
      </c>
      <c r="AJ601" s="2" t="str">
        <f t="shared" si="136"/>
        <v>278</v>
      </c>
      <c r="AK601" s="2" t="str">
        <f t="shared" si="137"/>
        <v>753</v>
      </c>
      <c r="AL601" s="4">
        <f t="shared" si="138"/>
        <v>1</v>
      </c>
      <c r="AM601" s="4">
        <f t="shared" si="143"/>
        <v>2</v>
      </c>
      <c r="AN601" s="4">
        <f t="shared" si="139"/>
        <v>30963.902532</v>
      </c>
      <c r="AO601" s="4">
        <f t="shared" si="140"/>
        <v>15482</v>
      </c>
      <c r="AP601" s="4">
        <f t="shared" si="130"/>
        <v>0</v>
      </c>
      <c r="AQ601" s="4">
        <v>15482</v>
      </c>
      <c r="AS601" s="74"/>
      <c r="AT601" s="74"/>
      <c r="AX601" s="5">
        <f t="shared" si="141"/>
        <v>0</v>
      </c>
      <c r="AZ601" s="5">
        <f t="shared" si="142"/>
        <v>0</v>
      </c>
      <c r="BB601" s="5"/>
    </row>
    <row r="602" spans="1:54" s="4" customFormat="1">
      <c r="A602" s="326" t="str">
        <f t="shared" si="131"/>
        <v>479</v>
      </c>
      <c r="B602" s="2">
        <v>479278755</v>
      </c>
      <c r="C602" s="9" t="s">
        <v>1304</v>
      </c>
      <c r="D602" s="14">
        <f>'fnd enro'!D602</f>
        <v>0</v>
      </c>
      <c r="E602" s="14">
        <f>'fnd enro'!E602</f>
        <v>0</v>
      </c>
      <c r="F602" s="14">
        <f>'fnd enro'!F602</f>
        <v>0</v>
      </c>
      <c r="G602" s="14">
        <f>'fnd enro'!G602</f>
        <v>0</v>
      </c>
      <c r="H602" s="14">
        <f>'fnd enro'!H602</f>
        <v>0</v>
      </c>
      <c r="I602" s="14">
        <f>'fnd enro'!I602</f>
        <v>3</v>
      </c>
      <c r="J602" s="14">
        <f>'fnd enro'!J602</f>
        <v>0</v>
      </c>
      <c r="K602" s="15">
        <f>'fnd enro'!K602</f>
        <v>0.1179</v>
      </c>
      <c r="L602" s="14">
        <f>'fnd enro'!L602</f>
        <v>0</v>
      </c>
      <c r="M602" s="14">
        <f>'fnd enro'!M602</f>
        <v>0</v>
      </c>
      <c r="N602" s="14">
        <f>'fnd enro'!N602</f>
        <v>0</v>
      </c>
      <c r="O602" s="14">
        <f>'fnd enro'!O602</f>
        <v>0</v>
      </c>
      <c r="P602" s="14">
        <f>'fnd enro'!P602</f>
        <v>1</v>
      </c>
      <c r="Q602" s="14">
        <f>'fnd enro'!R602</f>
        <v>3</v>
      </c>
      <c r="R602" s="15">
        <f t="shared" si="132"/>
        <v>1</v>
      </c>
      <c r="S602" s="14">
        <f>VALUE('fnd enro'!Q602)</f>
        <v>10</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1807.6967389999998</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2888.9999999999995</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20101.039101999999</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2837.9547780000003</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738.71055200000001</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2665.2405800000001</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1534.44</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2763.9300000000003</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3661.3860570000002</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5860.2159900000006</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133"/>
        <v>44859.613798000006</v>
      </c>
      <c r="AH602" s="326">
        <f t="shared" si="134"/>
        <v>479278755</v>
      </c>
      <c r="AI602" s="4" t="str">
        <f t="shared" si="135"/>
        <v>479</v>
      </c>
      <c r="AJ602" s="2" t="str">
        <f t="shared" si="136"/>
        <v>278</v>
      </c>
      <c r="AK602" s="2" t="str">
        <f t="shared" si="137"/>
        <v>755</v>
      </c>
      <c r="AL602" s="4">
        <f t="shared" si="138"/>
        <v>1</v>
      </c>
      <c r="AM602" s="4">
        <f t="shared" si="143"/>
        <v>3</v>
      </c>
      <c r="AN602" s="4">
        <f t="shared" si="139"/>
        <v>44859.613798000006</v>
      </c>
      <c r="AO602" s="4">
        <f t="shared" si="140"/>
        <v>14953</v>
      </c>
      <c r="AP602" s="4">
        <f t="shared" si="130"/>
        <v>0</v>
      </c>
      <c r="AQ602" s="4">
        <v>14953</v>
      </c>
      <c r="AS602" s="74"/>
      <c r="AT602" s="74"/>
      <c r="AX602" s="5">
        <f t="shared" si="141"/>
        <v>0</v>
      </c>
      <c r="AZ602" s="5">
        <f t="shared" si="142"/>
        <v>0</v>
      </c>
      <c r="BB602" s="5"/>
    </row>
    <row r="603" spans="1:54" s="4" customFormat="1">
      <c r="A603" s="326" t="str">
        <f t="shared" si="131"/>
        <v>479</v>
      </c>
      <c r="B603" s="2">
        <v>479278766</v>
      </c>
      <c r="C603" s="9" t="s">
        <v>1304</v>
      </c>
      <c r="D603" s="14">
        <f>'fnd enro'!D603</f>
        <v>0</v>
      </c>
      <c r="E603" s="14">
        <f>'fnd enro'!E603</f>
        <v>0</v>
      </c>
      <c r="F603" s="14">
        <f>'fnd enro'!F603</f>
        <v>0</v>
      </c>
      <c r="G603" s="14">
        <f>'fnd enro'!G603</f>
        <v>0</v>
      </c>
      <c r="H603" s="14">
        <f>'fnd enro'!H603</f>
        <v>1</v>
      </c>
      <c r="I603" s="14">
        <f>'fnd enro'!I603</f>
        <v>0</v>
      </c>
      <c r="J603" s="14">
        <f>'fnd enro'!J603</f>
        <v>0</v>
      </c>
      <c r="K603" s="15">
        <f>'fnd enro'!K603</f>
        <v>3.9300000000000002E-2</v>
      </c>
      <c r="L603" s="14">
        <f>'fnd enro'!L603</f>
        <v>0</v>
      </c>
      <c r="M603" s="14">
        <f>'fnd enro'!M603</f>
        <v>0</v>
      </c>
      <c r="N603" s="14">
        <f>'fnd enro'!N603</f>
        <v>0</v>
      </c>
      <c r="O603" s="14">
        <f>'fnd enro'!O603</f>
        <v>0</v>
      </c>
      <c r="P603" s="14">
        <f>'fnd enro'!P603</f>
        <v>0</v>
      </c>
      <c r="Q603" s="14">
        <f>'fnd enro'!R603</f>
        <v>1</v>
      </c>
      <c r="R603" s="15">
        <f t="shared" si="132"/>
        <v>1</v>
      </c>
      <c r="S603" s="14">
        <f>VALUE('fnd enro'!Q603)</f>
        <v>7</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570.33891299999993</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810.3</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3671.113034</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1060.8949259999999</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178.75018399999999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554.67686000000003</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408.39</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263.52</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1254.4520190000001</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1891.8553299999999</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133"/>
        <v>10664.291266</v>
      </c>
      <c r="AH603" s="326">
        <f t="shared" si="134"/>
        <v>479278766</v>
      </c>
      <c r="AI603" s="4" t="str">
        <f t="shared" si="135"/>
        <v>479</v>
      </c>
      <c r="AJ603" s="2" t="str">
        <f t="shared" si="136"/>
        <v>278</v>
      </c>
      <c r="AK603" s="2" t="str">
        <f t="shared" si="137"/>
        <v>766</v>
      </c>
      <c r="AL603" s="4">
        <f t="shared" si="138"/>
        <v>1</v>
      </c>
      <c r="AM603" s="4">
        <f t="shared" si="143"/>
        <v>1</v>
      </c>
      <c r="AN603" s="4">
        <f t="shared" si="139"/>
        <v>10664.291266</v>
      </c>
      <c r="AO603" s="4">
        <f t="shared" si="140"/>
        <v>10664</v>
      </c>
      <c r="AP603" s="4">
        <f t="shared" si="130"/>
        <v>0</v>
      </c>
      <c r="AQ603" s="4">
        <v>10664</v>
      </c>
      <c r="AS603" s="74"/>
      <c r="AT603" s="74"/>
      <c r="AX603" s="5">
        <f t="shared" si="141"/>
        <v>0</v>
      </c>
      <c r="AZ603" s="5">
        <f t="shared" si="142"/>
        <v>0</v>
      </c>
      <c r="BB603" s="5"/>
    </row>
    <row r="604" spans="1:54" s="4" customFormat="1">
      <c r="A604" s="326" t="str">
        <f t="shared" si="131"/>
        <v>481</v>
      </c>
      <c r="B604" s="2">
        <v>481035001</v>
      </c>
      <c r="C604" s="9" t="s">
        <v>1305</v>
      </c>
      <c r="D604" s="14">
        <f>'fnd enro'!D604</f>
        <v>0</v>
      </c>
      <c r="E604" s="14">
        <f>'fnd enro'!E604</f>
        <v>0</v>
      </c>
      <c r="F604" s="14">
        <f>'fnd enro'!F604</f>
        <v>0</v>
      </c>
      <c r="G604" s="14">
        <f>'fnd enro'!G604</f>
        <v>1</v>
      </c>
      <c r="H604" s="14">
        <f>'fnd enro'!H604</f>
        <v>0</v>
      </c>
      <c r="I604" s="14">
        <f>'fnd enro'!I604</f>
        <v>0</v>
      </c>
      <c r="J604" s="14">
        <f>'fnd enro'!J604</f>
        <v>0</v>
      </c>
      <c r="K604" s="15">
        <f>'fnd enro'!K604</f>
        <v>3.9300000000000002E-2</v>
      </c>
      <c r="L604" s="14">
        <f>'fnd enro'!L604</f>
        <v>0</v>
      </c>
      <c r="M604" s="14">
        <f>'fnd enro'!M604</f>
        <v>0</v>
      </c>
      <c r="N604" s="14">
        <f>'fnd enro'!N604</f>
        <v>0</v>
      </c>
      <c r="O604" s="14">
        <f>'fnd enro'!O604</f>
        <v>0</v>
      </c>
      <c r="P604" s="14">
        <f>'fnd enro'!P604</f>
        <v>0</v>
      </c>
      <c r="Q604" s="14">
        <f>'fnd enro'!R604</f>
        <v>1</v>
      </c>
      <c r="R604" s="15">
        <f t="shared" si="132"/>
        <v>1.087</v>
      </c>
      <c r="S604" s="14">
        <f>VALUE('fnd enro'!Q604)</f>
        <v>7</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619.95839843099986</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880.79609999999991</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4475.1170779579998</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1443.378304562</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180.88787000799999</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554.67686000000003</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411.48385000000002</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175.35484</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1269.248614653</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1782.8553299999999</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133"/>
        <v>11793.757245612001</v>
      </c>
      <c r="AH604" s="326">
        <f t="shared" si="134"/>
        <v>481035001</v>
      </c>
      <c r="AI604" s="4" t="str">
        <f t="shared" si="135"/>
        <v>481</v>
      </c>
      <c r="AJ604" s="2" t="str">
        <f t="shared" si="136"/>
        <v>035</v>
      </c>
      <c r="AK604" s="2" t="str">
        <f t="shared" si="137"/>
        <v>001</v>
      </c>
      <c r="AL604" s="4">
        <f t="shared" si="138"/>
        <v>1</v>
      </c>
      <c r="AM604" s="4">
        <f t="shared" si="143"/>
        <v>1</v>
      </c>
      <c r="AN604" s="4">
        <f t="shared" si="139"/>
        <v>11793.757245612001</v>
      </c>
      <c r="AO604" s="4">
        <f t="shared" si="140"/>
        <v>11794</v>
      </c>
      <c r="AP604" s="4">
        <f t="shared" si="130"/>
        <v>0</v>
      </c>
      <c r="AQ604" s="4">
        <v>11794</v>
      </c>
      <c r="AS604" s="74"/>
      <c r="AT604" s="74"/>
      <c r="AX604" s="5">
        <f t="shared" si="141"/>
        <v>0</v>
      </c>
      <c r="AZ604" s="5">
        <f t="shared" si="142"/>
        <v>0</v>
      </c>
      <c r="BB604" s="5"/>
    </row>
    <row r="605" spans="1:54" s="4" customFormat="1">
      <c r="A605" s="326" t="str">
        <f t="shared" si="131"/>
        <v>481</v>
      </c>
      <c r="B605" s="2">
        <v>481035025</v>
      </c>
      <c r="C605" s="9" t="s">
        <v>1305</v>
      </c>
      <c r="D605" s="14">
        <f>'fnd enro'!D605</f>
        <v>0</v>
      </c>
      <c r="E605" s="14">
        <f>'fnd enro'!E605</f>
        <v>0</v>
      </c>
      <c r="F605" s="14">
        <f>'fnd enro'!F605</f>
        <v>1</v>
      </c>
      <c r="G605" s="14">
        <f>'fnd enro'!G605</f>
        <v>0</v>
      </c>
      <c r="H605" s="14">
        <f>'fnd enro'!H605</f>
        <v>0</v>
      </c>
      <c r="I605" s="14">
        <f>'fnd enro'!I605</f>
        <v>0</v>
      </c>
      <c r="J605" s="14">
        <f>'fnd enro'!J605</f>
        <v>0</v>
      </c>
      <c r="K605" s="15">
        <f>'fnd enro'!K605</f>
        <v>3.9300000000000002E-2</v>
      </c>
      <c r="L605" s="14">
        <f>'fnd enro'!L605</f>
        <v>0</v>
      </c>
      <c r="M605" s="14">
        <f>'fnd enro'!M605</f>
        <v>0</v>
      </c>
      <c r="N605" s="14">
        <f>'fnd enro'!N605</f>
        <v>0</v>
      </c>
      <c r="O605" s="14">
        <f>'fnd enro'!O605</f>
        <v>0</v>
      </c>
      <c r="P605" s="14">
        <f>'fnd enro'!P605</f>
        <v>0</v>
      </c>
      <c r="Q605" s="14">
        <f>'fnd enro'!R605</f>
        <v>1</v>
      </c>
      <c r="R605" s="15">
        <f t="shared" si="132"/>
        <v>1.087</v>
      </c>
      <c r="S605" s="14">
        <f>VALUE('fnd enro'!Q605)</f>
        <v>6</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619.95839843099986</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880.79609999999991</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4475.1714279580001</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1443.378304562</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180.866130008</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554.67686000000003</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411.48385000000002</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116.91772</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1269.248614653</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1782.8353299999999</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133"/>
        <v>11735.332735612001</v>
      </c>
      <c r="AH605" s="326">
        <f t="shared" si="134"/>
        <v>481035025</v>
      </c>
      <c r="AI605" s="4" t="str">
        <f t="shared" si="135"/>
        <v>481</v>
      </c>
      <c r="AJ605" s="2" t="str">
        <f t="shared" si="136"/>
        <v>035</v>
      </c>
      <c r="AK605" s="2" t="str">
        <f t="shared" si="137"/>
        <v>025</v>
      </c>
      <c r="AL605" s="4">
        <f t="shared" si="138"/>
        <v>1</v>
      </c>
      <c r="AM605" s="4">
        <f t="shared" si="143"/>
        <v>1</v>
      </c>
      <c r="AN605" s="4">
        <f t="shared" si="139"/>
        <v>11735.332735612001</v>
      </c>
      <c r="AO605" s="4">
        <f t="shared" si="140"/>
        <v>11735</v>
      </c>
      <c r="AP605" s="4">
        <f t="shared" si="130"/>
        <v>0</v>
      </c>
      <c r="AQ605" s="4">
        <v>11735</v>
      </c>
      <c r="AS605" s="74"/>
      <c r="AT605" s="74"/>
      <c r="AX605" s="5">
        <f t="shared" si="141"/>
        <v>0</v>
      </c>
      <c r="AZ605" s="5">
        <f t="shared" si="142"/>
        <v>0</v>
      </c>
      <c r="BB605" s="5"/>
    </row>
    <row r="606" spans="1:54" s="4" customFormat="1">
      <c r="A606" s="326" t="str">
        <f t="shared" si="131"/>
        <v>481</v>
      </c>
      <c r="B606" s="2">
        <v>481035030</v>
      </c>
      <c r="C606" s="9" t="s">
        <v>1305</v>
      </c>
      <c r="D606" s="14">
        <f>'fnd enro'!D606</f>
        <v>0</v>
      </c>
      <c r="E606" s="14">
        <f>'fnd enro'!E606</f>
        <v>0</v>
      </c>
      <c r="F606" s="14">
        <f>'fnd enro'!F606</f>
        <v>0</v>
      </c>
      <c r="G606" s="14">
        <f>'fnd enro'!G606</f>
        <v>2</v>
      </c>
      <c r="H606" s="14">
        <f>'fnd enro'!H606</f>
        <v>0</v>
      </c>
      <c r="I606" s="14">
        <f>'fnd enro'!I606</f>
        <v>0</v>
      </c>
      <c r="J606" s="14">
        <f>'fnd enro'!J606</f>
        <v>0</v>
      </c>
      <c r="K606" s="15">
        <f>'fnd enro'!K606</f>
        <v>7.8600000000000003E-2</v>
      </c>
      <c r="L606" s="14">
        <f>'fnd enro'!L606</f>
        <v>0</v>
      </c>
      <c r="M606" s="14">
        <f>'fnd enro'!M606</f>
        <v>1</v>
      </c>
      <c r="N606" s="14">
        <f>'fnd enro'!N606</f>
        <v>0</v>
      </c>
      <c r="O606" s="14">
        <f>'fnd enro'!O606</f>
        <v>0</v>
      </c>
      <c r="P606" s="14">
        <f>'fnd enro'!P606</f>
        <v>2</v>
      </c>
      <c r="Q606" s="14">
        <f>'fnd enro'!R606</f>
        <v>2</v>
      </c>
      <c r="R606" s="15">
        <f t="shared" si="132"/>
        <v>1.087</v>
      </c>
      <c r="S606" s="14">
        <f>VALUE('fnd enro'!Q606)</f>
        <v>6</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1518.8083868619997</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2722.21758</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17744.064155915999</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3098.0694091239998</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777.00974001599991</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1298.2537199999999</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1209.7114300000001</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1920.0115800000001</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2900.7399793060004</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5039.220659999999</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133"/>
        <v>38228.106641223996</v>
      </c>
      <c r="AH606" s="326">
        <f t="shared" si="134"/>
        <v>481035030</v>
      </c>
      <c r="AI606" s="4" t="str">
        <f t="shared" si="135"/>
        <v>481</v>
      </c>
      <c r="AJ606" s="2" t="str">
        <f t="shared" si="136"/>
        <v>035</v>
      </c>
      <c r="AK606" s="2" t="str">
        <f t="shared" si="137"/>
        <v>030</v>
      </c>
      <c r="AL606" s="4">
        <f t="shared" si="138"/>
        <v>1</v>
      </c>
      <c r="AM606" s="4">
        <f t="shared" si="143"/>
        <v>2</v>
      </c>
      <c r="AN606" s="4">
        <f t="shared" si="139"/>
        <v>38228.106641223996</v>
      </c>
      <c r="AO606" s="4">
        <f t="shared" si="140"/>
        <v>19114</v>
      </c>
      <c r="AP606" s="4">
        <f t="shared" si="130"/>
        <v>0</v>
      </c>
      <c r="AQ606" s="4">
        <v>19114</v>
      </c>
      <c r="AS606" s="74"/>
      <c r="AT606" s="74"/>
      <c r="AX606" s="5">
        <f t="shared" si="141"/>
        <v>0</v>
      </c>
      <c r="AZ606" s="5">
        <f t="shared" si="142"/>
        <v>0</v>
      </c>
      <c r="BB606" s="5"/>
    </row>
    <row r="607" spans="1:54" s="4" customFormat="1">
      <c r="A607" s="326" t="str">
        <f t="shared" si="131"/>
        <v>481</v>
      </c>
      <c r="B607" s="2">
        <v>481035035</v>
      </c>
      <c r="C607" s="9" t="s">
        <v>1305</v>
      </c>
      <c r="D607" s="14">
        <f>'fnd enro'!D607</f>
        <v>106</v>
      </c>
      <c r="E607" s="14">
        <f>'fnd enro'!E607</f>
        <v>0</v>
      </c>
      <c r="F607" s="14">
        <f>'fnd enro'!F607</f>
        <v>117</v>
      </c>
      <c r="G607" s="14">
        <f>'fnd enro'!G607</f>
        <v>592</v>
      </c>
      <c r="H607" s="14">
        <f>'fnd enro'!H607</f>
        <v>68</v>
      </c>
      <c r="I607" s="14">
        <f>'fnd enro'!I607</f>
        <v>0</v>
      </c>
      <c r="J607" s="14">
        <f>'fnd enro'!J607</f>
        <v>0</v>
      </c>
      <c r="K607" s="15">
        <f>'fnd enro'!K607</f>
        <v>30.536100000000001</v>
      </c>
      <c r="L607" s="14">
        <f>'fnd enro'!L607</f>
        <v>0</v>
      </c>
      <c r="M607" s="14">
        <f>'fnd enro'!M607</f>
        <v>140</v>
      </c>
      <c r="N607" s="14">
        <f>'fnd enro'!N607</f>
        <v>4</v>
      </c>
      <c r="O607" s="14">
        <f>'fnd enro'!O607</f>
        <v>0</v>
      </c>
      <c r="P607" s="14">
        <f>'fnd enro'!P607</f>
        <v>652</v>
      </c>
      <c r="Q607" s="14">
        <f>'fnd enro'!R607</f>
        <v>830</v>
      </c>
      <c r="R607" s="15">
        <f t="shared" si="132"/>
        <v>1.087</v>
      </c>
      <c r="S607" s="14">
        <f>VALUE('fnd enro'!Q607)</f>
        <v>11</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599958.20976088697</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1116812.1272200001</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7339773.8481433643</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1187153.1989046738</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326884.98027621605</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503239.14021999994</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497233.98639000003</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877262.95868000016</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1104317.006525381</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2070760.6114099999</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133"/>
        <v>15623396.067530522</v>
      </c>
      <c r="AH607" s="326">
        <f t="shared" si="134"/>
        <v>481035035</v>
      </c>
      <c r="AI607" s="4" t="str">
        <f t="shared" si="135"/>
        <v>481</v>
      </c>
      <c r="AJ607" s="2" t="str">
        <f t="shared" si="136"/>
        <v>035</v>
      </c>
      <c r="AK607" s="2" t="str">
        <f t="shared" si="137"/>
        <v>035</v>
      </c>
      <c r="AL607" s="4">
        <f t="shared" si="138"/>
        <v>1</v>
      </c>
      <c r="AM607" s="4">
        <f t="shared" si="143"/>
        <v>830</v>
      </c>
      <c r="AN607" s="4">
        <f t="shared" si="139"/>
        <v>15623396.067530522</v>
      </c>
      <c r="AO607" s="4">
        <f t="shared" si="140"/>
        <v>18823</v>
      </c>
      <c r="AP607" s="4">
        <f t="shared" si="130"/>
        <v>0</v>
      </c>
      <c r="AQ607" s="4">
        <v>18823</v>
      </c>
      <c r="AS607" s="74"/>
      <c r="AT607" s="74"/>
      <c r="AX607" s="5">
        <f t="shared" si="141"/>
        <v>0</v>
      </c>
      <c r="AZ607" s="5">
        <f t="shared" si="142"/>
        <v>0</v>
      </c>
      <c r="BB607" s="5"/>
    </row>
    <row r="608" spans="1:54" s="4" customFormat="1">
      <c r="A608" s="326" t="str">
        <f t="shared" si="131"/>
        <v>481</v>
      </c>
      <c r="B608" s="2">
        <v>481035040</v>
      </c>
      <c r="C608" s="9" t="s">
        <v>1305</v>
      </c>
      <c r="D608" s="14">
        <f>'fnd enro'!D608</f>
        <v>1</v>
      </c>
      <c r="E608" s="14">
        <f>'fnd enro'!E608</f>
        <v>0</v>
      </c>
      <c r="F608" s="14">
        <f>'fnd enro'!F608</f>
        <v>0</v>
      </c>
      <c r="G608" s="14">
        <f>'fnd enro'!G608</f>
        <v>0</v>
      </c>
      <c r="H608" s="14">
        <f>'fnd enro'!H608</f>
        <v>0</v>
      </c>
      <c r="I608" s="14">
        <f>'fnd enro'!I608</f>
        <v>0</v>
      </c>
      <c r="J608" s="14">
        <f>'fnd enro'!J608</f>
        <v>0</v>
      </c>
      <c r="K608" s="15">
        <f>'fnd enro'!K608</f>
        <v>0</v>
      </c>
      <c r="L608" s="14">
        <f>'fnd enro'!L608</f>
        <v>0</v>
      </c>
      <c r="M608" s="14">
        <f>'fnd enro'!M608</f>
        <v>0</v>
      </c>
      <c r="N608" s="14">
        <f>'fnd enro'!N608</f>
        <v>0</v>
      </c>
      <c r="O608" s="14">
        <f>'fnd enro'!O608</f>
        <v>0</v>
      </c>
      <c r="P608" s="14">
        <f>'fnd enro'!P608</f>
        <v>1</v>
      </c>
      <c r="Q608" s="14">
        <f>'fnd enro'!R608</f>
        <v>1</v>
      </c>
      <c r="R608" s="15">
        <f t="shared" si="132"/>
        <v>1.087</v>
      </c>
      <c r="S608" s="14">
        <f>VALUE('fnd enro'!Q608)</f>
        <v>6</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322.91508999999996</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815.04346999999996</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5676.69445</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517.90114999999992</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257.29289999999997</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293.89999999999998</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353.82936999999998</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827.98964000000001</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560.75068999999996</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1386.1999999999998</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133"/>
        <v>11012.516759999999</v>
      </c>
      <c r="AH608" s="326">
        <f t="shared" si="134"/>
        <v>481035040</v>
      </c>
      <c r="AI608" s="4" t="str">
        <f t="shared" si="135"/>
        <v>481</v>
      </c>
      <c r="AJ608" s="2" t="str">
        <f t="shared" si="136"/>
        <v>035</v>
      </c>
      <c r="AK608" s="2" t="str">
        <f t="shared" si="137"/>
        <v>040</v>
      </c>
      <c r="AL608" s="4">
        <f t="shared" si="138"/>
        <v>1</v>
      </c>
      <c r="AM608" s="4">
        <f t="shared" si="143"/>
        <v>1</v>
      </c>
      <c r="AN608" s="4">
        <f t="shared" si="139"/>
        <v>11012.516759999999</v>
      </c>
      <c r="AO608" s="4">
        <f t="shared" si="140"/>
        <v>11013</v>
      </c>
      <c r="AP608" s="4">
        <f t="shared" si="130"/>
        <v>0</v>
      </c>
      <c r="AQ608" s="4">
        <v>11013</v>
      </c>
      <c r="AS608" s="74"/>
      <c r="AT608" s="74"/>
      <c r="AX608" s="5">
        <f t="shared" si="141"/>
        <v>0</v>
      </c>
      <c r="AZ608" s="5">
        <f t="shared" si="142"/>
        <v>0</v>
      </c>
      <c r="BB608" s="5"/>
    </row>
    <row r="609" spans="1:54" s="4" customFormat="1">
      <c r="A609" s="326" t="str">
        <f t="shared" si="131"/>
        <v>481</v>
      </c>
      <c r="B609" s="2">
        <v>481035044</v>
      </c>
      <c r="C609" s="9" t="s">
        <v>1305</v>
      </c>
      <c r="D609" s="14">
        <f>'fnd enro'!D609</f>
        <v>0</v>
      </c>
      <c r="E609" s="14">
        <f>'fnd enro'!E609</f>
        <v>0</v>
      </c>
      <c r="F609" s="14">
        <f>'fnd enro'!F609</f>
        <v>0</v>
      </c>
      <c r="G609" s="14">
        <f>'fnd enro'!G609</f>
        <v>6</v>
      </c>
      <c r="H609" s="14">
        <f>'fnd enro'!H609</f>
        <v>0</v>
      </c>
      <c r="I609" s="14">
        <f>'fnd enro'!I609</f>
        <v>0</v>
      </c>
      <c r="J609" s="14">
        <f>'fnd enro'!J609</f>
        <v>0</v>
      </c>
      <c r="K609" s="15">
        <f>'fnd enro'!K609</f>
        <v>0.23580000000000001</v>
      </c>
      <c r="L609" s="14">
        <f>'fnd enro'!L609</f>
        <v>0</v>
      </c>
      <c r="M609" s="14">
        <f>'fnd enro'!M609</f>
        <v>0</v>
      </c>
      <c r="N609" s="14">
        <f>'fnd enro'!N609</f>
        <v>0</v>
      </c>
      <c r="O609" s="14">
        <f>'fnd enro'!O609</f>
        <v>0</v>
      </c>
      <c r="P609" s="14">
        <f>'fnd enro'!P609</f>
        <v>2</v>
      </c>
      <c r="Q609" s="14">
        <f>'fnd enro'!R609</f>
        <v>6</v>
      </c>
      <c r="R609" s="15">
        <f t="shared" si="132"/>
        <v>1.087</v>
      </c>
      <c r="S609" s="14">
        <f>VALUE('fnd enro'!Q609)</f>
        <v>11</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3949.7595905859989</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6374.5593199999985</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37489.127987747997</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8660.2698273719998</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1601.4348200479999</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3400.8411599999999</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2899.6812000000004</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3290.60988</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7615.491687918</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12370.55198</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133"/>
        <v>87652.327453671984</v>
      </c>
      <c r="AH609" s="326">
        <f t="shared" si="134"/>
        <v>481035044</v>
      </c>
      <c r="AI609" s="4" t="str">
        <f t="shared" si="135"/>
        <v>481</v>
      </c>
      <c r="AJ609" s="2" t="str">
        <f t="shared" si="136"/>
        <v>035</v>
      </c>
      <c r="AK609" s="2" t="str">
        <f t="shared" si="137"/>
        <v>044</v>
      </c>
      <c r="AL609" s="4">
        <f t="shared" si="138"/>
        <v>1</v>
      </c>
      <c r="AM609" s="4">
        <f t="shared" si="143"/>
        <v>6</v>
      </c>
      <c r="AN609" s="4">
        <f t="shared" si="139"/>
        <v>87652.327453671984</v>
      </c>
      <c r="AO609" s="4">
        <f t="shared" si="140"/>
        <v>14609</v>
      </c>
      <c r="AP609" s="4">
        <f t="shared" si="130"/>
        <v>0</v>
      </c>
      <c r="AQ609" s="4">
        <v>14609</v>
      </c>
      <c r="AS609" s="74"/>
      <c r="AT609" s="74"/>
      <c r="AX609" s="5">
        <f t="shared" si="141"/>
        <v>0</v>
      </c>
      <c r="AZ609" s="5">
        <f t="shared" si="142"/>
        <v>0</v>
      </c>
      <c r="BB609" s="5"/>
    </row>
    <row r="610" spans="1:54" s="4" customFormat="1">
      <c r="A610" s="326" t="str">
        <f t="shared" si="131"/>
        <v>481</v>
      </c>
      <c r="B610" s="2">
        <v>481035073</v>
      </c>
      <c r="C610" s="9" t="s">
        <v>1305</v>
      </c>
      <c r="D610" s="14">
        <f>'fnd enro'!D610</f>
        <v>1</v>
      </c>
      <c r="E610" s="14">
        <f>'fnd enro'!E610</f>
        <v>0</v>
      </c>
      <c r="F610" s="14">
        <f>'fnd enro'!F610</f>
        <v>0</v>
      </c>
      <c r="G610" s="14">
        <f>'fnd enro'!G610</f>
        <v>1</v>
      </c>
      <c r="H610" s="14">
        <f>'fnd enro'!H610</f>
        <v>1</v>
      </c>
      <c r="I610" s="14">
        <f>'fnd enro'!I610</f>
        <v>0</v>
      </c>
      <c r="J610" s="14">
        <f>'fnd enro'!J610</f>
        <v>0</v>
      </c>
      <c r="K610" s="15">
        <f>'fnd enro'!K610</f>
        <v>7.8600000000000003E-2</v>
      </c>
      <c r="L610" s="14">
        <f>'fnd enro'!L610</f>
        <v>0</v>
      </c>
      <c r="M610" s="14">
        <f>'fnd enro'!M610</f>
        <v>0</v>
      </c>
      <c r="N610" s="14">
        <f>'fnd enro'!N610</f>
        <v>0</v>
      </c>
      <c r="O610" s="14">
        <f>'fnd enro'!O610</f>
        <v>0</v>
      </c>
      <c r="P610" s="14">
        <f>'fnd enro'!P610</f>
        <v>1</v>
      </c>
      <c r="Q610" s="14">
        <f>'fnd enro'!R610</f>
        <v>3</v>
      </c>
      <c r="R610" s="15">
        <f t="shared" si="132"/>
        <v>1.087</v>
      </c>
      <c r="S610" s="14">
        <f>VALUE('fnd enro'!Q610)</f>
        <v>6</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1562.8318868619999</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2576.6356699999997</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14142.311395916</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3114.4722391239998</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632.48222001599993</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1403.2537199999999</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1209.23315</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1289.79072</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3193.5886493059998</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5060.9106600000005</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133"/>
        <v>34185.510311224003</v>
      </c>
      <c r="AH610" s="326">
        <f t="shared" si="134"/>
        <v>481035073</v>
      </c>
      <c r="AI610" s="4" t="str">
        <f t="shared" si="135"/>
        <v>481</v>
      </c>
      <c r="AJ610" s="2" t="str">
        <f t="shared" si="136"/>
        <v>035</v>
      </c>
      <c r="AK610" s="2" t="str">
        <f t="shared" si="137"/>
        <v>073</v>
      </c>
      <c r="AL610" s="4">
        <f t="shared" si="138"/>
        <v>1</v>
      </c>
      <c r="AM610" s="4">
        <f t="shared" si="143"/>
        <v>3</v>
      </c>
      <c r="AN610" s="4">
        <f t="shared" si="139"/>
        <v>34185.510311224003</v>
      </c>
      <c r="AO610" s="4">
        <f t="shared" si="140"/>
        <v>11395</v>
      </c>
      <c r="AP610" s="4">
        <f t="shared" si="130"/>
        <v>0</v>
      </c>
      <c r="AQ610" s="4">
        <v>11395</v>
      </c>
      <c r="AS610" s="74"/>
      <c r="AT610" s="74"/>
      <c r="AX610" s="5">
        <f t="shared" si="141"/>
        <v>0</v>
      </c>
      <c r="AZ610" s="5">
        <f t="shared" si="142"/>
        <v>0</v>
      </c>
      <c r="BB610" s="5"/>
    </row>
    <row r="611" spans="1:54" s="4" customFormat="1">
      <c r="A611" s="326" t="str">
        <f t="shared" si="131"/>
        <v>481</v>
      </c>
      <c r="B611" s="2">
        <v>481035176</v>
      </c>
      <c r="C611" s="9" t="s">
        <v>1305</v>
      </c>
      <c r="D611" s="14">
        <f>'fnd enro'!D611</f>
        <v>0</v>
      </c>
      <c r="E611" s="14">
        <f>'fnd enro'!E611</f>
        <v>0</v>
      </c>
      <c r="F611" s="14">
        <f>'fnd enro'!F611</f>
        <v>1</v>
      </c>
      <c r="G611" s="14">
        <f>'fnd enro'!G611</f>
        <v>0</v>
      </c>
      <c r="H611" s="14">
        <f>'fnd enro'!H611</f>
        <v>0</v>
      </c>
      <c r="I611" s="14">
        <f>'fnd enro'!I611</f>
        <v>0</v>
      </c>
      <c r="J611" s="14">
        <f>'fnd enro'!J611</f>
        <v>0</v>
      </c>
      <c r="K611" s="15">
        <f>'fnd enro'!K611</f>
        <v>3.9300000000000002E-2</v>
      </c>
      <c r="L611" s="14">
        <f>'fnd enro'!L611</f>
        <v>0</v>
      </c>
      <c r="M611" s="14">
        <f>'fnd enro'!M611</f>
        <v>0</v>
      </c>
      <c r="N611" s="14">
        <f>'fnd enro'!N611</f>
        <v>0</v>
      </c>
      <c r="O611" s="14">
        <f>'fnd enro'!O611</f>
        <v>0</v>
      </c>
      <c r="P611" s="14">
        <f>'fnd enro'!P611</f>
        <v>0</v>
      </c>
      <c r="Q611" s="14">
        <f>'fnd enro'!R611</f>
        <v>1</v>
      </c>
      <c r="R611" s="15">
        <f t="shared" si="132"/>
        <v>1.087</v>
      </c>
      <c r="S611" s="14">
        <f>VALUE('fnd enro'!Q611)</f>
        <v>8</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619.95839843099986</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880.79609999999991</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4475.1714279580001</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1443.378304562</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180.866130008</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554.67686000000003</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411.48385000000002</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116.91772</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1269.248614653</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1782.8353299999999</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133"/>
        <v>11735.332735612001</v>
      </c>
      <c r="AH611" s="326">
        <f t="shared" si="134"/>
        <v>481035176</v>
      </c>
      <c r="AI611" s="4" t="str">
        <f t="shared" si="135"/>
        <v>481</v>
      </c>
      <c r="AJ611" s="2" t="str">
        <f t="shared" si="136"/>
        <v>035</v>
      </c>
      <c r="AK611" s="2" t="str">
        <f t="shared" si="137"/>
        <v>176</v>
      </c>
      <c r="AL611" s="4">
        <f t="shared" si="138"/>
        <v>1</v>
      </c>
      <c r="AM611" s="4">
        <f t="shared" si="143"/>
        <v>1</v>
      </c>
      <c r="AN611" s="4">
        <f t="shared" si="139"/>
        <v>11735.332735612001</v>
      </c>
      <c r="AO611" s="4">
        <f t="shared" si="140"/>
        <v>11735</v>
      </c>
      <c r="AP611" s="4">
        <f t="shared" si="130"/>
        <v>0</v>
      </c>
      <c r="AQ611" s="4">
        <v>11735</v>
      </c>
      <c r="AS611" s="74"/>
      <c r="AT611" s="74"/>
      <c r="AX611" s="5">
        <f t="shared" si="141"/>
        <v>0</v>
      </c>
      <c r="AZ611" s="5">
        <f t="shared" si="142"/>
        <v>0</v>
      </c>
      <c r="BB611" s="5"/>
    </row>
    <row r="612" spans="1:54" s="4" customFormat="1">
      <c r="A612" s="326" t="str">
        <f t="shared" si="131"/>
        <v>481</v>
      </c>
      <c r="B612" s="2">
        <v>481035181</v>
      </c>
      <c r="C612" s="9" t="s">
        <v>1305</v>
      </c>
      <c r="D612" s="14">
        <f>'fnd enro'!D612</f>
        <v>1</v>
      </c>
      <c r="E612" s="14">
        <f>'fnd enro'!E612</f>
        <v>0</v>
      </c>
      <c r="F612" s="14">
        <f>'fnd enro'!F612</f>
        <v>0</v>
      </c>
      <c r="G612" s="14">
        <f>'fnd enro'!G612</f>
        <v>1</v>
      </c>
      <c r="H612" s="14">
        <f>'fnd enro'!H612</f>
        <v>0</v>
      </c>
      <c r="I612" s="14">
        <f>'fnd enro'!I612</f>
        <v>0</v>
      </c>
      <c r="J612" s="14">
        <f>'fnd enro'!J612</f>
        <v>0</v>
      </c>
      <c r="K612" s="15">
        <f>'fnd enro'!K612</f>
        <v>3.9300000000000002E-2</v>
      </c>
      <c r="L612" s="14">
        <f>'fnd enro'!L612</f>
        <v>0</v>
      </c>
      <c r="M612" s="14">
        <f>'fnd enro'!M612</f>
        <v>0</v>
      </c>
      <c r="N612" s="14">
        <f>'fnd enro'!N612</f>
        <v>0</v>
      </c>
      <c r="O612" s="14">
        <f>'fnd enro'!O612</f>
        <v>0</v>
      </c>
      <c r="P612" s="14">
        <f>'fnd enro'!P612</f>
        <v>0</v>
      </c>
      <c r="Q612" s="14">
        <f>'fnd enro'!R612</f>
        <v>2</v>
      </c>
      <c r="R612" s="15">
        <f t="shared" si="132"/>
        <v>1.087</v>
      </c>
      <c r="S612" s="14">
        <f>VALUE('fnd enro'!Q612)</f>
        <v>10</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863.80510843099989</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1321.18328</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6494.4695879580004</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1961.279454562</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260.74976000799995</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823.54686000000004</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617.22034000000008</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233.79195999999999</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1829.9993046529999</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2593.75533</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133"/>
        <v>16999.800985612001</v>
      </c>
      <c r="AH612" s="326">
        <f t="shared" si="134"/>
        <v>481035181</v>
      </c>
      <c r="AI612" s="4" t="str">
        <f t="shared" si="135"/>
        <v>481</v>
      </c>
      <c r="AJ612" s="2" t="str">
        <f t="shared" si="136"/>
        <v>035</v>
      </c>
      <c r="AK612" s="2" t="str">
        <f t="shared" si="137"/>
        <v>181</v>
      </c>
      <c r="AL612" s="4">
        <f t="shared" si="138"/>
        <v>1</v>
      </c>
      <c r="AM612" s="4">
        <f t="shared" si="143"/>
        <v>2</v>
      </c>
      <c r="AN612" s="4">
        <f t="shared" si="139"/>
        <v>16999.800985612001</v>
      </c>
      <c r="AO612" s="4">
        <f t="shared" si="140"/>
        <v>8500</v>
      </c>
      <c r="AP612" s="4">
        <f t="shared" si="130"/>
        <v>0</v>
      </c>
      <c r="AQ612" s="4">
        <v>8500</v>
      </c>
      <c r="AS612" s="74"/>
      <c r="AT612" s="74"/>
      <c r="AX612" s="5">
        <f t="shared" si="141"/>
        <v>0</v>
      </c>
      <c r="AZ612" s="5">
        <f t="shared" si="142"/>
        <v>0</v>
      </c>
      <c r="BB612" s="5"/>
    </row>
    <row r="613" spans="1:54" s="4" customFormat="1">
      <c r="A613" s="326" t="str">
        <f t="shared" si="131"/>
        <v>481</v>
      </c>
      <c r="B613" s="2">
        <v>481035189</v>
      </c>
      <c r="C613" s="9" t="s">
        <v>1305</v>
      </c>
      <c r="D613" s="14">
        <f>'fnd enro'!D613</f>
        <v>2</v>
      </c>
      <c r="E613" s="14">
        <f>'fnd enro'!E613</f>
        <v>0</v>
      </c>
      <c r="F613" s="14">
        <f>'fnd enro'!F613</f>
        <v>1</v>
      </c>
      <c r="G613" s="14">
        <f>'fnd enro'!G613</f>
        <v>2</v>
      </c>
      <c r="H613" s="14">
        <f>'fnd enro'!H613</f>
        <v>0</v>
      </c>
      <c r="I613" s="14">
        <f>'fnd enro'!I613</f>
        <v>0</v>
      </c>
      <c r="J613" s="14">
        <f>'fnd enro'!J613</f>
        <v>0</v>
      </c>
      <c r="K613" s="15">
        <f>'fnd enro'!K613</f>
        <v>0.1179</v>
      </c>
      <c r="L613" s="14">
        <f>'fnd enro'!L613</f>
        <v>0</v>
      </c>
      <c r="M613" s="14">
        <f>'fnd enro'!M613</f>
        <v>0</v>
      </c>
      <c r="N613" s="14">
        <f>'fnd enro'!N613</f>
        <v>0</v>
      </c>
      <c r="O613" s="14">
        <f>'fnd enro'!O613</f>
        <v>0</v>
      </c>
      <c r="P613" s="14">
        <f>'fnd enro'!P613</f>
        <v>3</v>
      </c>
      <c r="Q613" s="14">
        <f>'fnd enro'!R613</f>
        <v>4</v>
      </c>
      <c r="R613" s="15">
        <f t="shared" si="132"/>
        <v>1.087</v>
      </c>
      <c r="S613" s="14">
        <f>VALUE('fnd enro'!Q613)</f>
        <v>3</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2546.1309052930001</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4464.0589899999995</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26648.847543873995</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5365.9372136860002</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1147.9813000239999</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2264.6205800000002</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2017.84158</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2517.1006800000005</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4929.2472239589997</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8415.1159900000002</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133"/>
        <v>60316.882006836</v>
      </c>
      <c r="AH613" s="326">
        <f t="shared" si="134"/>
        <v>481035189</v>
      </c>
      <c r="AI613" s="4" t="str">
        <f t="shared" si="135"/>
        <v>481</v>
      </c>
      <c r="AJ613" s="2" t="str">
        <f t="shared" si="136"/>
        <v>035</v>
      </c>
      <c r="AK613" s="2" t="str">
        <f t="shared" si="137"/>
        <v>189</v>
      </c>
      <c r="AL613" s="4">
        <f t="shared" si="138"/>
        <v>1</v>
      </c>
      <c r="AM613" s="4">
        <f t="shared" si="143"/>
        <v>4</v>
      </c>
      <c r="AN613" s="4">
        <f t="shared" si="139"/>
        <v>60316.882006836</v>
      </c>
      <c r="AO613" s="4">
        <f t="shared" si="140"/>
        <v>15079</v>
      </c>
      <c r="AP613" s="4">
        <f t="shared" si="130"/>
        <v>0</v>
      </c>
      <c r="AQ613" s="4">
        <v>15079</v>
      </c>
      <c r="AS613" s="74"/>
      <c r="AT613" s="74"/>
      <c r="AX613" s="5">
        <f t="shared" si="141"/>
        <v>0</v>
      </c>
      <c r="AZ613" s="5">
        <f t="shared" si="142"/>
        <v>0</v>
      </c>
      <c r="BB613" s="5"/>
    </row>
    <row r="614" spans="1:54" s="4" customFormat="1">
      <c r="A614" s="326" t="str">
        <f t="shared" si="131"/>
        <v>481</v>
      </c>
      <c r="B614" s="2">
        <v>481035212</v>
      </c>
      <c r="C614" s="9" t="s">
        <v>1305</v>
      </c>
      <c r="D614" s="14">
        <f>'fnd enro'!D614</f>
        <v>1</v>
      </c>
      <c r="E614" s="14">
        <f>'fnd enro'!E614</f>
        <v>0</v>
      </c>
      <c r="F614" s="14">
        <f>'fnd enro'!F614</f>
        <v>0</v>
      </c>
      <c r="G614" s="14">
        <f>'fnd enro'!G614</f>
        <v>0</v>
      </c>
      <c r="H614" s="14">
        <f>'fnd enro'!H614</f>
        <v>0</v>
      </c>
      <c r="I614" s="14">
        <f>'fnd enro'!I614</f>
        <v>0</v>
      </c>
      <c r="J614" s="14">
        <f>'fnd enro'!J614</f>
        <v>0</v>
      </c>
      <c r="K614" s="15">
        <f>'fnd enro'!K614</f>
        <v>0</v>
      </c>
      <c r="L614" s="14">
        <f>'fnd enro'!L614</f>
        <v>0</v>
      </c>
      <c r="M614" s="14">
        <f>'fnd enro'!M614</f>
        <v>0</v>
      </c>
      <c r="N614" s="14">
        <f>'fnd enro'!N614</f>
        <v>0</v>
      </c>
      <c r="O614" s="14">
        <f>'fnd enro'!O614</f>
        <v>0</v>
      </c>
      <c r="P614" s="14">
        <f>'fnd enro'!P614</f>
        <v>0</v>
      </c>
      <c r="Q614" s="14">
        <f>'fnd enro'!R614</f>
        <v>1</v>
      </c>
      <c r="R614" s="15">
        <f t="shared" si="132"/>
        <v>1.087</v>
      </c>
      <c r="S614" s="14">
        <f>VALUE('fnd enro'!Q614)</f>
        <v>5</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243.84671</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440.38717999999994</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2019.3525099999999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517.90114999999992</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79.861890000000002</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268.87</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205.73649</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58.437119999999993</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560.75068999999996</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810.9</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133"/>
        <v>5206.0437400000001</v>
      </c>
      <c r="AH614" s="326">
        <f t="shared" si="134"/>
        <v>481035212</v>
      </c>
      <c r="AI614" s="4" t="str">
        <f t="shared" si="135"/>
        <v>481</v>
      </c>
      <c r="AJ614" s="2" t="str">
        <f t="shared" si="136"/>
        <v>035</v>
      </c>
      <c r="AK614" s="2" t="str">
        <f t="shared" si="137"/>
        <v>212</v>
      </c>
      <c r="AL614" s="4">
        <f t="shared" si="138"/>
        <v>1</v>
      </c>
      <c r="AM614" s="4">
        <f t="shared" si="143"/>
        <v>1</v>
      </c>
      <c r="AN614" s="4">
        <f t="shared" si="139"/>
        <v>5206.0437400000001</v>
      </c>
      <c r="AO614" s="4">
        <f t="shared" si="140"/>
        <v>5206</v>
      </c>
      <c r="AP614" s="4">
        <f t="shared" si="130"/>
        <v>0</v>
      </c>
      <c r="AQ614" s="4">
        <v>5206</v>
      </c>
      <c r="AS614" s="74"/>
      <c r="AT614" s="74"/>
      <c r="AX614" s="5">
        <f t="shared" si="141"/>
        <v>0</v>
      </c>
      <c r="AZ614" s="5">
        <f t="shared" si="142"/>
        <v>0</v>
      </c>
      <c r="BB614" s="5"/>
    </row>
    <row r="615" spans="1:54" s="4" customFormat="1">
      <c r="A615" s="326" t="str">
        <f t="shared" si="131"/>
        <v>481</v>
      </c>
      <c r="B615" s="2">
        <v>481035220</v>
      </c>
      <c r="C615" s="9" t="s">
        <v>1305</v>
      </c>
      <c r="D615" s="14">
        <f>'fnd enro'!D615</f>
        <v>0</v>
      </c>
      <c r="E615" s="14">
        <f>'fnd enro'!E615</f>
        <v>0</v>
      </c>
      <c r="F615" s="14">
        <f>'fnd enro'!F615</f>
        <v>1</v>
      </c>
      <c r="G615" s="14">
        <f>'fnd enro'!G615</f>
        <v>4</v>
      </c>
      <c r="H615" s="14">
        <f>'fnd enro'!H615</f>
        <v>0</v>
      </c>
      <c r="I615" s="14">
        <f>'fnd enro'!I615</f>
        <v>0</v>
      </c>
      <c r="J615" s="14">
        <f>'fnd enro'!J615</f>
        <v>0</v>
      </c>
      <c r="K615" s="15">
        <f>'fnd enro'!K615</f>
        <v>0.19650000000000001</v>
      </c>
      <c r="L615" s="14">
        <f>'fnd enro'!L615</f>
        <v>0</v>
      </c>
      <c r="M615" s="14">
        <f>'fnd enro'!M615</f>
        <v>0</v>
      </c>
      <c r="N615" s="14">
        <f>'fnd enro'!N615</f>
        <v>0</v>
      </c>
      <c r="O615" s="14">
        <f>'fnd enro'!O615</f>
        <v>0</v>
      </c>
      <c r="P615" s="14">
        <f>'fnd enro'!P615</f>
        <v>1</v>
      </c>
      <c r="Q615" s="14">
        <f>'fnd enro'!R615</f>
        <v>5</v>
      </c>
      <c r="R615" s="15">
        <f t="shared" si="132"/>
        <v>1.087</v>
      </c>
      <c r="S615" s="14">
        <f>VALUE('fnd enro'!Q615)</f>
        <v>8</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3191.8826321549996</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4840.2805600000002</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26634.799229789998</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7216.8915228100004</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1111.0454400399999</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2802.5342999999998</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2229.88267</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1714.51423</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6346.243073265</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9584.2166499999985</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133"/>
        <v>65672.290308059994</v>
      </c>
      <c r="AH615" s="326">
        <f t="shared" si="134"/>
        <v>481035220</v>
      </c>
      <c r="AI615" s="4" t="str">
        <f t="shared" si="135"/>
        <v>481</v>
      </c>
      <c r="AJ615" s="2" t="str">
        <f t="shared" si="136"/>
        <v>035</v>
      </c>
      <c r="AK615" s="2" t="str">
        <f t="shared" si="137"/>
        <v>220</v>
      </c>
      <c r="AL615" s="4">
        <f t="shared" si="138"/>
        <v>1</v>
      </c>
      <c r="AM615" s="4">
        <f t="shared" si="143"/>
        <v>5</v>
      </c>
      <c r="AN615" s="4">
        <f t="shared" si="139"/>
        <v>65672.290308059994</v>
      </c>
      <c r="AO615" s="4">
        <f t="shared" si="140"/>
        <v>13134</v>
      </c>
      <c r="AP615" s="4">
        <f t="shared" si="130"/>
        <v>0</v>
      </c>
      <c r="AQ615" s="4">
        <v>13134</v>
      </c>
      <c r="AS615" s="74"/>
      <c r="AT615" s="74"/>
      <c r="AX615" s="5">
        <f t="shared" si="141"/>
        <v>0</v>
      </c>
      <c r="AZ615" s="5">
        <f t="shared" si="142"/>
        <v>0</v>
      </c>
      <c r="BB615" s="5"/>
    </row>
    <row r="616" spans="1:54" s="4" customFormat="1">
      <c r="A616" s="326" t="str">
        <f t="shared" si="131"/>
        <v>481</v>
      </c>
      <c r="B616" s="2">
        <v>481035244</v>
      </c>
      <c r="C616" s="9" t="s">
        <v>1305</v>
      </c>
      <c r="D616" s="14">
        <f>'fnd enro'!D616</f>
        <v>1</v>
      </c>
      <c r="E616" s="14">
        <f>'fnd enro'!E616</f>
        <v>0</v>
      </c>
      <c r="F616" s="14">
        <f>'fnd enro'!F616</f>
        <v>1</v>
      </c>
      <c r="G616" s="14">
        <f>'fnd enro'!G616</f>
        <v>12</v>
      </c>
      <c r="H616" s="14">
        <f>'fnd enro'!H616</f>
        <v>0</v>
      </c>
      <c r="I616" s="14">
        <f>'fnd enro'!I616</f>
        <v>0</v>
      </c>
      <c r="J616" s="14">
        <f>'fnd enro'!J616</f>
        <v>0</v>
      </c>
      <c r="K616" s="15">
        <f>'fnd enro'!K616</f>
        <v>0.51090000000000002</v>
      </c>
      <c r="L616" s="14">
        <f>'fnd enro'!L616</f>
        <v>0</v>
      </c>
      <c r="M616" s="14">
        <f>'fnd enro'!M616</f>
        <v>3</v>
      </c>
      <c r="N616" s="14">
        <f>'fnd enro'!N616</f>
        <v>0</v>
      </c>
      <c r="O616" s="14">
        <f>'fnd enro'!O616</f>
        <v>0</v>
      </c>
      <c r="P616" s="14">
        <f>'fnd enro'!P616</f>
        <v>9</v>
      </c>
      <c r="Q616" s="14">
        <f>'fnd enro'!R616</f>
        <v>14</v>
      </c>
      <c r="R616" s="15">
        <f t="shared" si="132"/>
        <v>1.087</v>
      </c>
      <c r="S616" s="14">
        <f>VALUE('fnd enro'!Q616)</f>
        <v>10</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9611.3908196029988</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17006.267179999999</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108382.258423454</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19915.757509306</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4734.9202501039999</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8195.5291799999995</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7598.2060900000006</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11575.51735</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18147.710930488996</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31838.489289999998</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133"/>
        <v>237006.04702295602</v>
      </c>
      <c r="AH616" s="326">
        <f t="shared" si="134"/>
        <v>481035244</v>
      </c>
      <c r="AI616" s="4" t="str">
        <f t="shared" si="135"/>
        <v>481</v>
      </c>
      <c r="AJ616" s="2" t="str">
        <f t="shared" si="136"/>
        <v>035</v>
      </c>
      <c r="AK616" s="2" t="str">
        <f t="shared" si="137"/>
        <v>244</v>
      </c>
      <c r="AL616" s="4">
        <f t="shared" si="138"/>
        <v>1</v>
      </c>
      <c r="AM616" s="4">
        <f t="shared" si="143"/>
        <v>14</v>
      </c>
      <c r="AN616" s="4">
        <f t="shared" si="139"/>
        <v>237006.04702295602</v>
      </c>
      <c r="AO616" s="4">
        <f t="shared" si="140"/>
        <v>16929</v>
      </c>
      <c r="AP616" s="4">
        <f t="shared" si="130"/>
        <v>0</v>
      </c>
      <c r="AQ616" s="4">
        <v>16929</v>
      </c>
      <c r="AS616" s="74"/>
      <c r="AT616" s="74"/>
      <c r="AX616" s="5">
        <f t="shared" si="141"/>
        <v>0</v>
      </c>
      <c r="AZ616" s="5">
        <f t="shared" si="142"/>
        <v>0</v>
      </c>
      <c r="BB616" s="5"/>
    </row>
    <row r="617" spans="1:54" s="4" customFormat="1">
      <c r="A617" s="326" t="str">
        <f t="shared" si="131"/>
        <v>481</v>
      </c>
      <c r="B617" s="2">
        <v>481035285</v>
      </c>
      <c r="C617" s="9" t="s">
        <v>1305</v>
      </c>
      <c r="D617" s="14">
        <f>'fnd enro'!D617</f>
        <v>0</v>
      </c>
      <c r="E617" s="14">
        <f>'fnd enro'!E617</f>
        <v>0</v>
      </c>
      <c r="F617" s="14">
        <f>'fnd enro'!F617</f>
        <v>1</v>
      </c>
      <c r="G617" s="14">
        <f>'fnd enro'!G617</f>
        <v>5</v>
      </c>
      <c r="H617" s="14">
        <f>'fnd enro'!H617</f>
        <v>1</v>
      </c>
      <c r="I617" s="14">
        <f>'fnd enro'!I617</f>
        <v>0</v>
      </c>
      <c r="J617" s="14">
        <f>'fnd enro'!J617</f>
        <v>0</v>
      </c>
      <c r="K617" s="15">
        <f>'fnd enro'!K617</f>
        <v>0.27510000000000001</v>
      </c>
      <c r="L617" s="14">
        <f>'fnd enro'!L617</f>
        <v>0</v>
      </c>
      <c r="M617" s="14">
        <f>'fnd enro'!M617</f>
        <v>0</v>
      </c>
      <c r="N617" s="14">
        <f>'fnd enro'!N617</f>
        <v>0</v>
      </c>
      <c r="O617" s="14">
        <f>'fnd enro'!O617</f>
        <v>0</v>
      </c>
      <c r="P617" s="14">
        <f>'fnd enro'!P617</f>
        <v>5</v>
      </c>
      <c r="Q617" s="14">
        <f>'fnd enro'!R617</f>
        <v>7</v>
      </c>
      <c r="R617" s="15">
        <f t="shared" si="132"/>
        <v>1.087</v>
      </c>
      <c r="S617" s="14">
        <f>VALUE('fnd enro'!Q617)</f>
        <v>9</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4832.6632890170004</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8501.2096000000001</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53641.625185706005</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9813.462611934001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2385.7381300559996</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4038.6880199999996</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3836.06648</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6077.6670099999992</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8979.0810325710008</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16175.46731</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133"/>
        <v>118281.668669284</v>
      </c>
      <c r="AH617" s="326">
        <f t="shared" si="134"/>
        <v>481035285</v>
      </c>
      <c r="AI617" s="4" t="str">
        <f t="shared" si="135"/>
        <v>481</v>
      </c>
      <c r="AJ617" s="2" t="str">
        <f t="shared" si="136"/>
        <v>035</v>
      </c>
      <c r="AK617" s="2" t="str">
        <f t="shared" si="137"/>
        <v>285</v>
      </c>
      <c r="AL617" s="4">
        <f t="shared" si="138"/>
        <v>1</v>
      </c>
      <c r="AM617" s="4">
        <f t="shared" si="143"/>
        <v>7</v>
      </c>
      <c r="AN617" s="4">
        <f t="shared" si="139"/>
        <v>118281.668669284</v>
      </c>
      <c r="AO617" s="4">
        <f t="shared" si="140"/>
        <v>16897</v>
      </c>
      <c r="AP617" s="4">
        <f t="shared" si="130"/>
        <v>0</v>
      </c>
      <c r="AQ617" s="4">
        <v>16897</v>
      </c>
      <c r="AS617" s="74"/>
      <c r="AT617" s="74"/>
      <c r="AX617" s="5">
        <f t="shared" si="141"/>
        <v>0</v>
      </c>
      <c r="AZ617" s="5">
        <f t="shared" si="142"/>
        <v>0</v>
      </c>
      <c r="BB617" s="5"/>
    </row>
    <row r="618" spans="1:54" s="4" customFormat="1">
      <c r="A618" s="326" t="str">
        <f t="shared" si="131"/>
        <v>481</v>
      </c>
      <c r="B618" s="2">
        <v>481035336</v>
      </c>
      <c r="C618" s="9" t="s">
        <v>1305</v>
      </c>
      <c r="D618" s="14">
        <f>'fnd enro'!D618</f>
        <v>2</v>
      </c>
      <c r="E618" s="14">
        <f>'fnd enro'!E618</f>
        <v>0</v>
      </c>
      <c r="F618" s="14">
        <f>'fnd enro'!F618</f>
        <v>0</v>
      </c>
      <c r="G618" s="14">
        <f>'fnd enro'!G618</f>
        <v>2</v>
      </c>
      <c r="H618" s="14">
        <f>'fnd enro'!H618</f>
        <v>0</v>
      </c>
      <c r="I618" s="14">
        <f>'fnd enro'!I618</f>
        <v>0</v>
      </c>
      <c r="J618" s="14">
        <f>'fnd enro'!J618</f>
        <v>0</v>
      </c>
      <c r="K618" s="15">
        <f>'fnd enro'!K618</f>
        <v>7.8600000000000003E-2</v>
      </c>
      <c r="L618" s="14">
        <f>'fnd enro'!L618</f>
        <v>0</v>
      </c>
      <c r="M618" s="14">
        <f>'fnd enro'!M618</f>
        <v>1</v>
      </c>
      <c r="N618" s="14">
        <f>'fnd enro'!N618</f>
        <v>0</v>
      </c>
      <c r="O618" s="14">
        <f>'fnd enro'!O618</f>
        <v>0</v>
      </c>
      <c r="P618" s="14">
        <f>'fnd enro'!P618</f>
        <v>2</v>
      </c>
      <c r="Q618" s="14">
        <f>'fnd enro'!R618</f>
        <v>3</v>
      </c>
      <c r="R618" s="15">
        <f t="shared" si="132"/>
        <v>1.087</v>
      </c>
      <c r="S618" s="14">
        <f>VALUE('fnd enro'!Q618)</f>
        <v>8</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2032.5463268619999</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3726.2794799999997</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22986.404275916</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4133.8717091239996</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995.12716001599995</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1844.2337199999999</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1669.9254899999999</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2290.13508</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4022.241359306</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6850.3406599999998</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133"/>
        <v>50551.105261223995</v>
      </c>
      <c r="AH618" s="326">
        <f t="shared" si="134"/>
        <v>481035336</v>
      </c>
      <c r="AI618" s="4" t="str">
        <f t="shared" si="135"/>
        <v>481</v>
      </c>
      <c r="AJ618" s="2" t="str">
        <f t="shared" si="136"/>
        <v>035</v>
      </c>
      <c r="AK618" s="2" t="str">
        <f t="shared" si="137"/>
        <v>336</v>
      </c>
      <c r="AL618" s="4">
        <f t="shared" si="138"/>
        <v>1</v>
      </c>
      <c r="AM618" s="4">
        <f t="shared" si="143"/>
        <v>3</v>
      </c>
      <c r="AN618" s="4">
        <f t="shared" si="139"/>
        <v>50551.105261223995</v>
      </c>
      <c r="AO618" s="4">
        <f t="shared" si="140"/>
        <v>16850</v>
      </c>
      <c r="AP618" s="4">
        <f t="shared" si="130"/>
        <v>0</v>
      </c>
      <c r="AQ618" s="4">
        <v>16850</v>
      </c>
      <c r="AS618" s="74"/>
      <c r="AT618" s="74"/>
      <c r="AX618" s="5">
        <f t="shared" si="141"/>
        <v>0</v>
      </c>
      <c r="AZ618" s="5">
        <f t="shared" si="142"/>
        <v>0</v>
      </c>
      <c r="BB618" s="5"/>
    </row>
    <row r="619" spans="1:54" s="4" customFormat="1">
      <c r="A619" s="326" t="str">
        <f t="shared" si="131"/>
        <v>482</v>
      </c>
      <c r="B619" s="2">
        <v>482204007</v>
      </c>
      <c r="C619" s="9" t="s">
        <v>498</v>
      </c>
      <c r="D619" s="14">
        <f>'fnd enro'!D619</f>
        <v>0</v>
      </c>
      <c r="E619" s="14">
        <f>'fnd enro'!E619</f>
        <v>0</v>
      </c>
      <c r="F619" s="14">
        <f>'fnd enro'!F619</f>
        <v>10</v>
      </c>
      <c r="G619" s="14">
        <f>'fnd enro'!G619</f>
        <v>61</v>
      </c>
      <c r="H619" s="14">
        <f>'fnd enro'!H619</f>
        <v>27</v>
      </c>
      <c r="I619" s="14">
        <f>'fnd enro'!I619</f>
        <v>0</v>
      </c>
      <c r="J619" s="14">
        <f>'fnd enro'!J619</f>
        <v>0</v>
      </c>
      <c r="K619" s="15">
        <f>'fnd enro'!K619</f>
        <v>3.8513999999999999</v>
      </c>
      <c r="L619" s="14">
        <f>'fnd enro'!L619</f>
        <v>0</v>
      </c>
      <c r="M619" s="14">
        <f>'fnd enro'!M619</f>
        <v>0</v>
      </c>
      <c r="N619" s="14">
        <f>'fnd enro'!N619</f>
        <v>0</v>
      </c>
      <c r="O619" s="14">
        <f>'fnd enro'!O619</f>
        <v>0</v>
      </c>
      <c r="P619" s="14">
        <f>'fnd enro'!P619</f>
        <v>10</v>
      </c>
      <c r="Q619" s="14">
        <f>'fnd enro'!R619</f>
        <v>98</v>
      </c>
      <c r="R619" s="15">
        <f t="shared" si="132"/>
        <v>1</v>
      </c>
      <c r="S619" s="14">
        <f>VALUE('fnd enro'!Q619)</f>
        <v>7</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56680.513473999999</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83139.599999999991</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427837.90733200003</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122921.86274800001</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18407.778031999998</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54629.132280000005</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39378.080000000002</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25693.260000000002</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116774.207862</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183888.92233999999</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133"/>
        <v>1129351.2640679998</v>
      </c>
      <c r="AH619" s="326">
        <f t="shared" si="134"/>
        <v>482204007</v>
      </c>
      <c r="AI619" s="4" t="str">
        <f t="shared" si="135"/>
        <v>482</v>
      </c>
      <c r="AJ619" s="2" t="str">
        <f t="shared" si="136"/>
        <v>204</v>
      </c>
      <c r="AK619" s="2" t="str">
        <f t="shared" si="137"/>
        <v>007</v>
      </c>
      <c r="AL619" s="4">
        <f t="shared" si="138"/>
        <v>1</v>
      </c>
      <c r="AM619" s="4">
        <f t="shared" si="143"/>
        <v>98</v>
      </c>
      <c r="AN619" s="4">
        <f t="shared" si="139"/>
        <v>1129351.2640679998</v>
      </c>
      <c r="AO619" s="4">
        <f t="shared" si="140"/>
        <v>11524</v>
      </c>
      <c r="AP619" s="4">
        <f t="shared" si="130"/>
        <v>0</v>
      </c>
      <c r="AQ619" s="4">
        <v>11524</v>
      </c>
      <c r="AS619" s="74"/>
      <c r="AT619" s="74"/>
      <c r="AX619" s="5">
        <f t="shared" si="141"/>
        <v>0</v>
      </c>
      <c r="AZ619" s="5">
        <f t="shared" si="142"/>
        <v>0</v>
      </c>
      <c r="BB619" s="5"/>
    </row>
    <row r="620" spans="1:54" s="4" customFormat="1">
      <c r="A620" s="326" t="str">
        <f t="shared" si="131"/>
        <v>482</v>
      </c>
      <c r="B620" s="2">
        <v>482204030</v>
      </c>
      <c r="C620" s="9" t="s">
        <v>498</v>
      </c>
      <c r="D620" s="14">
        <f>'fnd enro'!D620</f>
        <v>0</v>
      </c>
      <c r="E620" s="14">
        <f>'fnd enro'!E620</f>
        <v>0</v>
      </c>
      <c r="F620" s="14">
        <f>'fnd enro'!F620</f>
        <v>0</v>
      </c>
      <c r="G620" s="14">
        <f>'fnd enro'!G620</f>
        <v>0</v>
      </c>
      <c r="H620" s="14">
        <f>'fnd enro'!H620</f>
        <v>1</v>
      </c>
      <c r="I620" s="14">
        <f>'fnd enro'!I620</f>
        <v>0</v>
      </c>
      <c r="J620" s="14">
        <f>'fnd enro'!J620</f>
        <v>0</v>
      </c>
      <c r="K620" s="15">
        <f>'fnd enro'!K620</f>
        <v>3.9300000000000002E-2</v>
      </c>
      <c r="L620" s="14">
        <f>'fnd enro'!L620</f>
        <v>0</v>
      </c>
      <c r="M620" s="14">
        <f>'fnd enro'!M620</f>
        <v>0</v>
      </c>
      <c r="N620" s="14">
        <f>'fnd enro'!N620</f>
        <v>0</v>
      </c>
      <c r="O620" s="14">
        <f>'fnd enro'!O620</f>
        <v>0</v>
      </c>
      <c r="P620" s="14">
        <f>'fnd enro'!P620</f>
        <v>0</v>
      </c>
      <c r="Q620" s="14">
        <f>'fnd enro'!R620</f>
        <v>1</v>
      </c>
      <c r="R620" s="15">
        <f t="shared" si="132"/>
        <v>1</v>
      </c>
      <c r="S620" s="14">
        <f>VALUE('fnd enro'!Q620)</f>
        <v>6</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570.33891299999993</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810.3</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3671.113034</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1060.8949259999999</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178.75018399999999</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554.67686000000003</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408.39</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263.52</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1254.4520190000001</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1891.8553299999999</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133"/>
        <v>10664.291266</v>
      </c>
      <c r="AH620" s="326">
        <f t="shared" si="134"/>
        <v>482204030</v>
      </c>
      <c r="AI620" s="4" t="str">
        <f t="shared" si="135"/>
        <v>482</v>
      </c>
      <c r="AJ620" s="2" t="str">
        <f t="shared" si="136"/>
        <v>204</v>
      </c>
      <c r="AK620" s="2" t="str">
        <f t="shared" si="137"/>
        <v>030</v>
      </c>
      <c r="AL620" s="4">
        <f t="shared" si="138"/>
        <v>1</v>
      </c>
      <c r="AM620" s="4">
        <f t="shared" si="143"/>
        <v>1</v>
      </c>
      <c r="AN620" s="4">
        <f t="shared" si="139"/>
        <v>10664.291266</v>
      </c>
      <c r="AO620" s="4">
        <f t="shared" si="140"/>
        <v>10664</v>
      </c>
      <c r="AP620" s="4">
        <f t="shared" si="130"/>
        <v>0</v>
      </c>
      <c r="AQ620" s="4">
        <v>10664</v>
      </c>
      <c r="AS620" s="74"/>
      <c r="AT620" s="74"/>
      <c r="AX620" s="5">
        <f t="shared" si="141"/>
        <v>0</v>
      </c>
      <c r="AZ620" s="5">
        <f t="shared" si="142"/>
        <v>0</v>
      </c>
      <c r="BB620" s="5"/>
    </row>
    <row r="621" spans="1:54" s="4" customFormat="1">
      <c r="A621" s="326" t="str">
        <f t="shared" si="131"/>
        <v>482</v>
      </c>
      <c r="B621" s="2">
        <v>482204038</v>
      </c>
      <c r="C621" s="9" t="s">
        <v>498</v>
      </c>
      <c r="D621" s="14">
        <f>'fnd enro'!D621</f>
        <v>0</v>
      </c>
      <c r="E621" s="14">
        <f>'fnd enro'!E621</f>
        <v>0</v>
      </c>
      <c r="F621" s="14">
        <f>'fnd enro'!F621</f>
        <v>0</v>
      </c>
      <c r="G621" s="14">
        <f>'fnd enro'!G621</f>
        <v>1</v>
      </c>
      <c r="H621" s="14">
        <f>'fnd enro'!H621</f>
        <v>0</v>
      </c>
      <c r="I621" s="14">
        <f>'fnd enro'!I621</f>
        <v>0</v>
      </c>
      <c r="J621" s="14">
        <f>'fnd enro'!J621</f>
        <v>0</v>
      </c>
      <c r="K621" s="15">
        <f>'fnd enro'!K621</f>
        <v>3.9300000000000002E-2</v>
      </c>
      <c r="L621" s="14">
        <f>'fnd enro'!L621</f>
        <v>0</v>
      </c>
      <c r="M621" s="14">
        <f>'fnd enro'!M621</f>
        <v>0</v>
      </c>
      <c r="N621" s="14">
        <f>'fnd enro'!N621</f>
        <v>0</v>
      </c>
      <c r="O621" s="14">
        <f>'fnd enro'!O621</f>
        <v>0</v>
      </c>
      <c r="P621" s="14">
        <f>'fnd enro'!P621</f>
        <v>0</v>
      </c>
      <c r="Q621" s="14">
        <f>'fnd enro'!R621</f>
        <v>1</v>
      </c>
      <c r="R621" s="15">
        <f t="shared" si="132"/>
        <v>1</v>
      </c>
      <c r="S621" s="14">
        <f>VALUE('fnd enro'!Q621)</f>
        <v>2</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570.33891299999993</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810.3</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4116.9430339999999</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1327.854926</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166.41018399999999</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554.67686000000003</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378.55</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161.32</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1167.6620190000001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1782.8553299999999</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133"/>
        <v>11036.911266000001</v>
      </c>
      <c r="AH621" s="326">
        <f t="shared" si="134"/>
        <v>482204038</v>
      </c>
      <c r="AI621" s="4" t="str">
        <f t="shared" si="135"/>
        <v>482</v>
      </c>
      <c r="AJ621" s="2" t="str">
        <f t="shared" si="136"/>
        <v>204</v>
      </c>
      <c r="AK621" s="2" t="str">
        <f t="shared" si="137"/>
        <v>038</v>
      </c>
      <c r="AL621" s="4">
        <f t="shared" si="138"/>
        <v>1</v>
      </c>
      <c r="AM621" s="4">
        <f t="shared" si="143"/>
        <v>1</v>
      </c>
      <c r="AN621" s="4">
        <f t="shared" si="139"/>
        <v>11036.911266000001</v>
      </c>
      <c r="AO621" s="4">
        <f t="shared" si="140"/>
        <v>11037</v>
      </c>
      <c r="AP621" s="4">
        <f t="shared" si="130"/>
        <v>0</v>
      </c>
      <c r="AQ621" s="4">
        <v>11037</v>
      </c>
      <c r="AS621" s="74"/>
      <c r="AT621" s="74"/>
      <c r="AX621" s="5">
        <f t="shared" si="141"/>
        <v>0</v>
      </c>
      <c r="AZ621" s="5">
        <f t="shared" si="142"/>
        <v>0</v>
      </c>
      <c r="BB621" s="5"/>
    </row>
    <row r="622" spans="1:54" s="4" customFormat="1">
      <c r="A622" s="326" t="str">
        <f t="shared" si="131"/>
        <v>482</v>
      </c>
      <c r="B622" s="2">
        <v>482204105</v>
      </c>
      <c r="C622" s="9" t="s">
        <v>498</v>
      </c>
      <c r="D622" s="14">
        <f>'fnd enro'!D622</f>
        <v>0</v>
      </c>
      <c r="E622" s="14">
        <f>'fnd enro'!E622</f>
        <v>0</v>
      </c>
      <c r="F622" s="14">
        <f>'fnd enro'!F622</f>
        <v>0</v>
      </c>
      <c r="G622" s="14">
        <f>'fnd enro'!G622</f>
        <v>1</v>
      </c>
      <c r="H622" s="14">
        <f>'fnd enro'!H622</f>
        <v>1</v>
      </c>
      <c r="I622" s="14">
        <f>'fnd enro'!I622</f>
        <v>0</v>
      </c>
      <c r="J622" s="14">
        <f>'fnd enro'!J622</f>
        <v>0</v>
      </c>
      <c r="K622" s="15">
        <f>'fnd enro'!K622</f>
        <v>7.8600000000000003E-2</v>
      </c>
      <c r="L622" s="14">
        <f>'fnd enro'!L622</f>
        <v>0</v>
      </c>
      <c r="M622" s="14">
        <f>'fnd enro'!M622</f>
        <v>0</v>
      </c>
      <c r="N622" s="14">
        <f>'fnd enro'!N622</f>
        <v>0</v>
      </c>
      <c r="O622" s="14">
        <f>'fnd enro'!O622</f>
        <v>0</v>
      </c>
      <c r="P622" s="14">
        <f>'fnd enro'!P622</f>
        <v>0</v>
      </c>
      <c r="Q622" s="14">
        <f>'fnd enro'!R622</f>
        <v>2</v>
      </c>
      <c r="R622" s="15">
        <f t="shared" si="132"/>
        <v>1</v>
      </c>
      <c r="S622" s="14">
        <f>VALUE('fnd enro'!Q622)</f>
        <v>3</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1140.6778259999999</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1620.6</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7788.0560679999999</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2388.7498519999999</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345.16036799999995</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1109.3537200000001</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786.94</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424.84</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2422.1140380000002</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3674.7106599999997</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133"/>
        <v>21701.202532000003</v>
      </c>
      <c r="AH622" s="326">
        <f t="shared" si="134"/>
        <v>482204105</v>
      </c>
      <c r="AI622" s="4" t="str">
        <f t="shared" si="135"/>
        <v>482</v>
      </c>
      <c r="AJ622" s="2" t="str">
        <f t="shared" si="136"/>
        <v>204</v>
      </c>
      <c r="AK622" s="2" t="str">
        <f t="shared" si="137"/>
        <v>105</v>
      </c>
      <c r="AL622" s="4">
        <f t="shared" si="138"/>
        <v>1</v>
      </c>
      <c r="AM622" s="4">
        <f t="shared" si="143"/>
        <v>2</v>
      </c>
      <c r="AN622" s="4">
        <f t="shared" si="139"/>
        <v>21701.202532000003</v>
      </c>
      <c r="AO622" s="4">
        <f t="shared" si="140"/>
        <v>10851</v>
      </c>
      <c r="AP622" s="4">
        <f t="shared" si="130"/>
        <v>0</v>
      </c>
      <c r="AQ622" s="4">
        <v>10851</v>
      </c>
      <c r="AS622" s="74"/>
      <c r="AT622" s="74"/>
      <c r="AX622" s="5">
        <f t="shared" si="141"/>
        <v>0</v>
      </c>
      <c r="AZ622" s="5">
        <f t="shared" si="142"/>
        <v>0</v>
      </c>
      <c r="BB622" s="5"/>
    </row>
    <row r="623" spans="1:54" s="4" customFormat="1">
      <c r="A623" s="326" t="str">
        <f t="shared" si="131"/>
        <v>482</v>
      </c>
      <c r="B623" s="2">
        <v>482204128</v>
      </c>
      <c r="C623" s="9" t="s">
        <v>498</v>
      </c>
      <c r="D623" s="14">
        <f>'fnd enro'!D623</f>
        <v>0</v>
      </c>
      <c r="E623" s="14">
        <f>'fnd enro'!E623</f>
        <v>0</v>
      </c>
      <c r="F623" s="14">
        <f>'fnd enro'!F623</f>
        <v>0</v>
      </c>
      <c r="G623" s="14">
        <f>'fnd enro'!G623</f>
        <v>1</v>
      </c>
      <c r="H623" s="14">
        <f>'fnd enro'!H623</f>
        <v>0</v>
      </c>
      <c r="I623" s="14">
        <f>'fnd enro'!I623</f>
        <v>0</v>
      </c>
      <c r="J623" s="14">
        <f>'fnd enro'!J623</f>
        <v>0</v>
      </c>
      <c r="K623" s="15">
        <f>'fnd enro'!K623</f>
        <v>3.9300000000000002E-2</v>
      </c>
      <c r="L623" s="14">
        <f>'fnd enro'!L623</f>
        <v>0</v>
      </c>
      <c r="M623" s="14">
        <f>'fnd enro'!M623</f>
        <v>0</v>
      </c>
      <c r="N623" s="14">
        <f>'fnd enro'!N623</f>
        <v>0</v>
      </c>
      <c r="O623" s="14">
        <f>'fnd enro'!O623</f>
        <v>0</v>
      </c>
      <c r="P623" s="14">
        <f>'fnd enro'!P623</f>
        <v>0</v>
      </c>
      <c r="Q623" s="14">
        <f>'fnd enro'!R623</f>
        <v>1</v>
      </c>
      <c r="R623" s="15">
        <f t="shared" si="132"/>
        <v>1</v>
      </c>
      <c r="S623" s="14">
        <f>VALUE('fnd enro'!Q623)</f>
        <v>10</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570.33891299999993</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810.3</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4116.9430339999999</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1327.854926</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166.41018399999999</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554.67686000000003</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378.55</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161.32</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1167.6620190000001</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1782.8553299999999</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133"/>
        <v>11036.911266000001</v>
      </c>
      <c r="AH623" s="326">
        <f t="shared" si="134"/>
        <v>482204128</v>
      </c>
      <c r="AI623" s="4" t="str">
        <f t="shared" si="135"/>
        <v>482</v>
      </c>
      <c r="AJ623" s="2" t="str">
        <f t="shared" si="136"/>
        <v>204</v>
      </c>
      <c r="AK623" s="2" t="str">
        <f t="shared" si="137"/>
        <v>128</v>
      </c>
      <c r="AL623" s="4">
        <f t="shared" si="138"/>
        <v>1</v>
      </c>
      <c r="AM623" s="4">
        <f t="shared" si="143"/>
        <v>1</v>
      </c>
      <c r="AN623" s="4">
        <f t="shared" si="139"/>
        <v>11036.911266000001</v>
      </c>
      <c r="AO623" s="4">
        <f t="shared" si="140"/>
        <v>11037</v>
      </c>
      <c r="AP623" s="4">
        <f t="shared" si="130"/>
        <v>0</v>
      </c>
      <c r="AQ623" s="4">
        <v>11037</v>
      </c>
      <c r="AS623" s="74"/>
      <c r="AT623" s="74"/>
      <c r="AX623" s="5">
        <f t="shared" si="141"/>
        <v>0</v>
      </c>
      <c r="AZ623" s="5">
        <f t="shared" si="142"/>
        <v>0</v>
      </c>
      <c r="BB623" s="5"/>
    </row>
    <row r="624" spans="1:54" s="4" customFormat="1">
      <c r="A624" s="326" t="str">
        <f t="shared" si="131"/>
        <v>482</v>
      </c>
      <c r="B624" s="2">
        <v>482204204</v>
      </c>
      <c r="C624" s="9" t="s">
        <v>498</v>
      </c>
      <c r="D624" s="14">
        <f>'fnd enro'!D624</f>
        <v>0</v>
      </c>
      <c r="E624" s="14">
        <f>'fnd enro'!E624</f>
        <v>0</v>
      </c>
      <c r="F624" s="14">
        <f>'fnd enro'!F624</f>
        <v>11</v>
      </c>
      <c r="G624" s="14">
        <f>'fnd enro'!G624</f>
        <v>58</v>
      </c>
      <c r="H624" s="14">
        <f>'fnd enro'!H624</f>
        <v>36</v>
      </c>
      <c r="I624" s="14">
        <f>'fnd enro'!I624</f>
        <v>0</v>
      </c>
      <c r="J624" s="14">
        <f>'fnd enro'!J624</f>
        <v>0</v>
      </c>
      <c r="K624" s="15">
        <f>'fnd enro'!K624</f>
        <v>4.1265000000000001</v>
      </c>
      <c r="L624" s="14">
        <f>'fnd enro'!L624</f>
        <v>0</v>
      </c>
      <c r="M624" s="14">
        <f>'fnd enro'!M624</f>
        <v>0</v>
      </c>
      <c r="N624" s="14">
        <f>'fnd enro'!N624</f>
        <v>0</v>
      </c>
      <c r="O624" s="14">
        <f>'fnd enro'!O624</f>
        <v>0</v>
      </c>
      <c r="P624" s="14">
        <f>'fnd enro'!P624</f>
        <v>8</v>
      </c>
      <c r="Q624" s="14">
        <f>'fnd enro'!R624</f>
        <v>105</v>
      </c>
      <c r="R624" s="15">
        <f t="shared" si="132"/>
        <v>1</v>
      </c>
      <c r="S624" s="14">
        <f>VALUE('fnd enro'!Q624)</f>
        <v>3</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60372.705865000004</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87389.74</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438762.00857000006</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129814.20723</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19010.28932</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58408.670299999998</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41734.39</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24767.559999999998</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125728.95199500001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194976.30965000001</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133"/>
        <v>1180964.83293</v>
      </c>
      <c r="AH624" s="326">
        <f t="shared" si="134"/>
        <v>482204204</v>
      </c>
      <c r="AI624" s="4" t="str">
        <f t="shared" si="135"/>
        <v>482</v>
      </c>
      <c r="AJ624" s="2" t="str">
        <f t="shared" si="136"/>
        <v>204</v>
      </c>
      <c r="AK624" s="2" t="str">
        <f t="shared" si="137"/>
        <v>204</v>
      </c>
      <c r="AL624" s="4">
        <f t="shared" si="138"/>
        <v>1</v>
      </c>
      <c r="AM624" s="4">
        <f t="shared" si="143"/>
        <v>105</v>
      </c>
      <c r="AN624" s="4">
        <f t="shared" si="139"/>
        <v>1180964.83293</v>
      </c>
      <c r="AO624" s="4">
        <f t="shared" si="140"/>
        <v>11247</v>
      </c>
      <c r="AP624" s="4">
        <f t="shared" si="130"/>
        <v>0</v>
      </c>
      <c r="AQ624" s="4">
        <v>11247</v>
      </c>
      <c r="AS624" s="74"/>
      <c r="AT624" s="74"/>
      <c r="AX624" s="5">
        <f t="shared" si="141"/>
        <v>0</v>
      </c>
      <c r="AZ624" s="5">
        <f t="shared" si="142"/>
        <v>0</v>
      </c>
      <c r="BB624" s="5"/>
    </row>
    <row r="625" spans="1:54" s="4" customFormat="1">
      <c r="A625" s="326" t="str">
        <f t="shared" si="131"/>
        <v>482</v>
      </c>
      <c r="B625" s="2">
        <v>482204229</v>
      </c>
      <c r="C625" s="9" t="s">
        <v>498</v>
      </c>
      <c r="D625" s="14">
        <f>'fnd enro'!D625</f>
        <v>0</v>
      </c>
      <c r="E625" s="14">
        <f>'fnd enro'!E625</f>
        <v>0</v>
      </c>
      <c r="F625" s="14">
        <f>'fnd enro'!F625</f>
        <v>0</v>
      </c>
      <c r="G625" s="14">
        <f>'fnd enro'!G625</f>
        <v>1</v>
      </c>
      <c r="H625" s="14">
        <f>'fnd enro'!H625</f>
        <v>0</v>
      </c>
      <c r="I625" s="14">
        <f>'fnd enro'!I625</f>
        <v>0</v>
      </c>
      <c r="J625" s="14">
        <f>'fnd enro'!J625</f>
        <v>0</v>
      </c>
      <c r="K625" s="15">
        <f>'fnd enro'!K625</f>
        <v>3.9300000000000002E-2</v>
      </c>
      <c r="L625" s="14">
        <f>'fnd enro'!L625</f>
        <v>0</v>
      </c>
      <c r="M625" s="14">
        <f>'fnd enro'!M625</f>
        <v>0</v>
      </c>
      <c r="N625" s="14">
        <f>'fnd enro'!N625</f>
        <v>0</v>
      </c>
      <c r="O625" s="14">
        <f>'fnd enro'!O625</f>
        <v>0</v>
      </c>
      <c r="P625" s="14">
        <f>'fnd enro'!P625</f>
        <v>1</v>
      </c>
      <c r="Q625" s="14">
        <f>'fnd enro'!R625</f>
        <v>1</v>
      </c>
      <c r="R625" s="15">
        <f t="shared" si="132"/>
        <v>1</v>
      </c>
      <c r="S625" s="14">
        <f>VALUE('fnd enro'!Q625)</f>
        <v>9</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661.03891299999998</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1240.04</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8312.0430340000003</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1327.854926</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369.930184</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585.86686000000009</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548.42000000000007</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1044.03</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1167.6620190000001</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2500.1553299999996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133"/>
        <v>17757.041266</v>
      </c>
      <c r="AH625" s="326">
        <f t="shared" si="134"/>
        <v>482204229</v>
      </c>
      <c r="AI625" s="4" t="str">
        <f t="shared" si="135"/>
        <v>482</v>
      </c>
      <c r="AJ625" s="2" t="str">
        <f t="shared" si="136"/>
        <v>204</v>
      </c>
      <c r="AK625" s="2" t="str">
        <f t="shared" si="137"/>
        <v>229</v>
      </c>
      <c r="AL625" s="4">
        <f t="shared" si="138"/>
        <v>1</v>
      </c>
      <c r="AM625" s="4">
        <f t="shared" si="143"/>
        <v>1</v>
      </c>
      <c r="AN625" s="4">
        <f t="shared" si="139"/>
        <v>17757.041266</v>
      </c>
      <c r="AO625" s="4">
        <f t="shared" si="140"/>
        <v>17757</v>
      </c>
      <c r="AP625" s="4">
        <f t="shared" si="130"/>
        <v>0</v>
      </c>
      <c r="AQ625" s="4">
        <v>17757</v>
      </c>
      <c r="AS625" s="74"/>
      <c r="AT625" s="74"/>
      <c r="AX625" s="5">
        <f t="shared" si="141"/>
        <v>0</v>
      </c>
      <c r="AZ625" s="5">
        <f t="shared" si="142"/>
        <v>0</v>
      </c>
      <c r="BB625" s="5"/>
    </row>
    <row r="626" spans="1:54" s="4" customFormat="1">
      <c r="A626" s="326" t="str">
        <f t="shared" si="131"/>
        <v>482</v>
      </c>
      <c r="B626" s="2">
        <v>482204705</v>
      </c>
      <c r="C626" s="9" t="s">
        <v>498</v>
      </c>
      <c r="D626" s="14">
        <f>'fnd enro'!D626</f>
        <v>0</v>
      </c>
      <c r="E626" s="14">
        <f>'fnd enro'!E626</f>
        <v>0</v>
      </c>
      <c r="F626" s="14">
        <f>'fnd enro'!F626</f>
        <v>0</v>
      </c>
      <c r="G626" s="14">
        <f>'fnd enro'!G626</f>
        <v>0</v>
      </c>
      <c r="H626" s="14">
        <f>'fnd enro'!H626</f>
        <v>3</v>
      </c>
      <c r="I626" s="14">
        <f>'fnd enro'!I626</f>
        <v>0</v>
      </c>
      <c r="J626" s="14">
        <f>'fnd enro'!J626</f>
        <v>0</v>
      </c>
      <c r="K626" s="15">
        <f>'fnd enro'!K626</f>
        <v>0.1179</v>
      </c>
      <c r="L626" s="14">
        <f>'fnd enro'!L626</f>
        <v>0</v>
      </c>
      <c r="M626" s="14">
        <f>'fnd enro'!M626</f>
        <v>0</v>
      </c>
      <c r="N626" s="14">
        <f>'fnd enro'!N626</f>
        <v>0</v>
      </c>
      <c r="O626" s="14">
        <f>'fnd enro'!O626</f>
        <v>0</v>
      </c>
      <c r="P626" s="14">
        <f>'fnd enro'!P626</f>
        <v>0</v>
      </c>
      <c r="Q626" s="14">
        <f>'fnd enro'!R626</f>
        <v>3</v>
      </c>
      <c r="R626" s="15">
        <f t="shared" si="132"/>
        <v>1</v>
      </c>
      <c r="S626" s="14">
        <f>VALUE('fnd enro'!Q626)</f>
        <v>3</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1711.0167389999997</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2430.8999999999996</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11013.339102000002</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3182.6847779999998</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536.25055199999997</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1664.0305799999999</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1225.17</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790.56</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3763.356057</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5675.5659900000001</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133"/>
        <v>31992.873798000004</v>
      </c>
      <c r="AH626" s="326">
        <f t="shared" si="134"/>
        <v>482204705</v>
      </c>
      <c r="AI626" s="4" t="str">
        <f t="shared" si="135"/>
        <v>482</v>
      </c>
      <c r="AJ626" s="2" t="str">
        <f t="shared" si="136"/>
        <v>204</v>
      </c>
      <c r="AK626" s="2" t="str">
        <f t="shared" si="137"/>
        <v>705</v>
      </c>
      <c r="AL626" s="4">
        <f t="shared" si="138"/>
        <v>1</v>
      </c>
      <c r="AM626" s="4">
        <f t="shared" si="143"/>
        <v>3</v>
      </c>
      <c r="AN626" s="4">
        <f t="shared" si="139"/>
        <v>31992.873798000004</v>
      </c>
      <c r="AO626" s="4">
        <f t="shared" si="140"/>
        <v>10664</v>
      </c>
      <c r="AP626" s="4">
        <f t="shared" si="130"/>
        <v>0</v>
      </c>
      <c r="AQ626" s="4">
        <v>10664</v>
      </c>
      <c r="AS626" s="74"/>
      <c r="AT626" s="74"/>
      <c r="AX626" s="5">
        <f t="shared" si="141"/>
        <v>0</v>
      </c>
      <c r="AZ626" s="5">
        <f t="shared" si="142"/>
        <v>0</v>
      </c>
      <c r="BB626" s="5"/>
    </row>
    <row r="627" spans="1:54" s="4" customFormat="1">
      <c r="A627" s="326" t="str">
        <f t="shared" si="131"/>
        <v>482</v>
      </c>
      <c r="B627" s="2">
        <v>482204745</v>
      </c>
      <c r="C627" s="9" t="s">
        <v>498</v>
      </c>
      <c r="D627" s="14">
        <f>'fnd enro'!D627</f>
        <v>0</v>
      </c>
      <c r="E627" s="14">
        <f>'fnd enro'!E627</f>
        <v>0</v>
      </c>
      <c r="F627" s="14">
        <f>'fnd enro'!F627</f>
        <v>4</v>
      </c>
      <c r="G627" s="14">
        <f>'fnd enro'!G627</f>
        <v>15</v>
      </c>
      <c r="H627" s="14">
        <f>'fnd enro'!H627</f>
        <v>14</v>
      </c>
      <c r="I627" s="14">
        <f>'fnd enro'!I627</f>
        <v>0</v>
      </c>
      <c r="J627" s="14">
        <f>'fnd enro'!J627</f>
        <v>0</v>
      </c>
      <c r="K627" s="15">
        <f>'fnd enro'!K627</f>
        <v>1.2968999999999999</v>
      </c>
      <c r="L627" s="14">
        <f>'fnd enro'!L627</f>
        <v>0</v>
      </c>
      <c r="M627" s="14">
        <f>'fnd enro'!M627</f>
        <v>0</v>
      </c>
      <c r="N627" s="14">
        <f>'fnd enro'!N627</f>
        <v>0</v>
      </c>
      <c r="O627" s="14">
        <f>'fnd enro'!O627</f>
        <v>0</v>
      </c>
      <c r="P627" s="14">
        <f>'fnd enro'!P627</f>
        <v>3</v>
      </c>
      <c r="Q627" s="14">
        <f>'fnd enro'!R627</f>
        <v>33</v>
      </c>
      <c r="R627" s="15">
        <f t="shared" si="132"/>
        <v>1</v>
      </c>
      <c r="S627" s="14">
        <f>VALUE('fnd enro'!Q627)</f>
        <v>4</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19011.354128999999</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27640.920000000002</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138413.310122</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40081.772557999997</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6090.9360720000004</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18369.736380000002</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13266.07</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8390.02</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39747.906627000004</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61864.07589</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133"/>
        <v>372876.10177800001</v>
      </c>
      <c r="AH627" s="326">
        <f t="shared" si="134"/>
        <v>482204745</v>
      </c>
      <c r="AI627" s="4" t="str">
        <f t="shared" si="135"/>
        <v>482</v>
      </c>
      <c r="AJ627" s="2" t="str">
        <f t="shared" si="136"/>
        <v>204</v>
      </c>
      <c r="AK627" s="2" t="str">
        <f t="shared" si="137"/>
        <v>745</v>
      </c>
      <c r="AL627" s="4">
        <f t="shared" si="138"/>
        <v>1</v>
      </c>
      <c r="AM627" s="4">
        <f t="shared" si="143"/>
        <v>33</v>
      </c>
      <c r="AN627" s="4">
        <f t="shared" si="139"/>
        <v>372876.10177800001</v>
      </c>
      <c r="AO627" s="4">
        <f t="shared" si="140"/>
        <v>11299</v>
      </c>
      <c r="AP627" s="4">
        <f t="shared" si="130"/>
        <v>0</v>
      </c>
      <c r="AQ627" s="4">
        <v>11299</v>
      </c>
      <c r="AS627" s="74"/>
      <c r="AT627" s="74"/>
      <c r="AX627" s="5">
        <f t="shared" si="141"/>
        <v>0</v>
      </c>
      <c r="AZ627" s="5">
        <f t="shared" si="142"/>
        <v>0</v>
      </c>
      <c r="BB627" s="5"/>
    </row>
    <row r="628" spans="1:54" s="4" customFormat="1">
      <c r="A628" s="326" t="str">
        <f t="shared" si="131"/>
        <v>482</v>
      </c>
      <c r="B628" s="2">
        <v>482204773</v>
      </c>
      <c r="C628" s="9" t="s">
        <v>498</v>
      </c>
      <c r="D628" s="14">
        <f>'fnd enro'!D628</f>
        <v>0</v>
      </c>
      <c r="E628" s="14">
        <f>'fnd enro'!E628</f>
        <v>0</v>
      </c>
      <c r="F628" s="14">
        <f>'fnd enro'!F628</f>
        <v>7</v>
      </c>
      <c r="G628" s="14">
        <f>'fnd enro'!G628</f>
        <v>24</v>
      </c>
      <c r="H628" s="14">
        <f>'fnd enro'!H628</f>
        <v>12</v>
      </c>
      <c r="I628" s="14">
        <f>'fnd enro'!I628</f>
        <v>0</v>
      </c>
      <c r="J628" s="14">
        <f>'fnd enro'!J628</f>
        <v>0</v>
      </c>
      <c r="K628" s="15">
        <f>'fnd enro'!K628</f>
        <v>1.6899</v>
      </c>
      <c r="L628" s="14">
        <f>'fnd enro'!L628</f>
        <v>0</v>
      </c>
      <c r="M628" s="14">
        <f>'fnd enro'!M628</f>
        <v>0</v>
      </c>
      <c r="N628" s="14">
        <f>'fnd enro'!N628</f>
        <v>0</v>
      </c>
      <c r="O628" s="14">
        <f>'fnd enro'!O628</f>
        <v>0</v>
      </c>
      <c r="P628" s="14">
        <f>'fnd enro'!P628</f>
        <v>7</v>
      </c>
      <c r="Q628" s="14">
        <f>'fnd enro'!R628</f>
        <v>43</v>
      </c>
      <c r="R628" s="15">
        <f t="shared" si="132"/>
        <v>1</v>
      </c>
      <c r="S628" s="14">
        <f>VALUE('fnd enro'!Q628)</f>
        <v>6</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25033.753258999997</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37255.589999999997</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195231.280462</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53894.241818000002</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8446.1879119999994</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24026.314979999999</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17589.410000000003</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12742.560000000001</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51250.946817000004</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81997.739190000008</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133"/>
        <v>507468.02443799993</v>
      </c>
      <c r="AH628" s="326">
        <f t="shared" si="134"/>
        <v>482204773</v>
      </c>
      <c r="AI628" s="4" t="str">
        <f t="shared" si="135"/>
        <v>482</v>
      </c>
      <c r="AJ628" s="2" t="str">
        <f t="shared" si="136"/>
        <v>204</v>
      </c>
      <c r="AK628" s="2" t="str">
        <f t="shared" si="137"/>
        <v>773</v>
      </c>
      <c r="AL628" s="4">
        <f t="shared" si="138"/>
        <v>1</v>
      </c>
      <c r="AM628" s="4">
        <f t="shared" si="143"/>
        <v>43</v>
      </c>
      <c r="AN628" s="4">
        <f t="shared" si="139"/>
        <v>507468.02443799993</v>
      </c>
      <c r="AO628" s="4">
        <f t="shared" si="140"/>
        <v>11802</v>
      </c>
      <c r="AP628" s="4">
        <f t="shared" si="130"/>
        <v>0</v>
      </c>
      <c r="AQ628" s="4">
        <v>11802</v>
      </c>
      <c r="AS628" s="74"/>
      <c r="AT628" s="74"/>
      <c r="AX628" s="5">
        <f t="shared" si="141"/>
        <v>0</v>
      </c>
      <c r="AZ628" s="5">
        <f t="shared" si="142"/>
        <v>0</v>
      </c>
      <c r="BB628" s="5"/>
    </row>
    <row r="629" spans="1:54" s="4" customFormat="1">
      <c r="A629" s="326" t="str">
        <f t="shared" si="131"/>
        <v>483</v>
      </c>
      <c r="B629" s="2">
        <v>483239020</v>
      </c>
      <c r="C629" s="9" t="s">
        <v>1306</v>
      </c>
      <c r="D629" s="14">
        <f>'fnd enro'!D629</f>
        <v>0</v>
      </c>
      <c r="E629" s="14">
        <f>'fnd enro'!E629</f>
        <v>0</v>
      </c>
      <c r="F629" s="14">
        <f>'fnd enro'!F629</f>
        <v>0</v>
      </c>
      <c r="G629" s="14">
        <f>'fnd enro'!G629</f>
        <v>4</v>
      </c>
      <c r="H629" s="14">
        <f>'fnd enro'!H629</f>
        <v>10</v>
      </c>
      <c r="I629" s="14">
        <f>'fnd enro'!I629</f>
        <v>9</v>
      </c>
      <c r="J629" s="14">
        <f>'fnd enro'!J629</f>
        <v>0</v>
      </c>
      <c r="K629" s="15">
        <f>'fnd enro'!K629</f>
        <v>0.90390000000000004</v>
      </c>
      <c r="L629" s="14">
        <f>'fnd enro'!L629</f>
        <v>0</v>
      </c>
      <c r="M629" s="14">
        <f>'fnd enro'!M629</f>
        <v>0</v>
      </c>
      <c r="N629" s="14">
        <f>'fnd enro'!N629</f>
        <v>1</v>
      </c>
      <c r="O629" s="14">
        <f>'fnd enro'!O629</f>
        <v>1</v>
      </c>
      <c r="P629" s="14">
        <f>'fnd enro'!P629</f>
        <v>9</v>
      </c>
      <c r="Q629" s="14">
        <f>'fnd enro'!R629</f>
        <v>23</v>
      </c>
      <c r="R629" s="15">
        <f t="shared" si="132"/>
        <v>1.036</v>
      </c>
      <c r="S629" s="14">
        <f>VALUE('fnd enro'!Q629)</f>
        <v>10</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14745.320658964003</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24023.348160000001</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148474.23617415203</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25758.061056728002</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6312.8289443520007</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16267.00778</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11884.6294</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17901.282279999999</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29975.972548731999</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48930.652590000005</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133"/>
        <v>344273.33959292807</v>
      </c>
      <c r="AH629" s="326">
        <f t="shared" si="134"/>
        <v>483239020</v>
      </c>
      <c r="AI629" s="4" t="str">
        <f t="shared" si="135"/>
        <v>483</v>
      </c>
      <c r="AJ629" s="2" t="str">
        <f t="shared" si="136"/>
        <v>239</v>
      </c>
      <c r="AK629" s="2" t="str">
        <f t="shared" si="137"/>
        <v>020</v>
      </c>
      <c r="AL629" s="4">
        <f t="shared" si="138"/>
        <v>1</v>
      </c>
      <c r="AM629" s="4">
        <f t="shared" si="143"/>
        <v>23</v>
      </c>
      <c r="AN629" s="4">
        <f t="shared" si="139"/>
        <v>344273.33959292807</v>
      </c>
      <c r="AO629" s="4">
        <f t="shared" si="140"/>
        <v>14968</v>
      </c>
      <c r="AP629" s="4">
        <f t="shared" si="130"/>
        <v>0</v>
      </c>
      <c r="AQ629" s="4">
        <v>14968</v>
      </c>
      <c r="AS629" s="74"/>
      <c r="AT629" s="74"/>
      <c r="AX629" s="5">
        <f t="shared" si="141"/>
        <v>0</v>
      </c>
      <c r="AZ629" s="5">
        <f t="shared" si="142"/>
        <v>0</v>
      </c>
      <c r="BB629" s="5"/>
    </row>
    <row r="630" spans="1:54" s="4" customFormat="1">
      <c r="A630" s="326" t="str">
        <f t="shared" si="131"/>
        <v>483</v>
      </c>
      <c r="B630" s="2">
        <v>483239036</v>
      </c>
      <c r="C630" s="9" t="s">
        <v>1306</v>
      </c>
      <c r="D630" s="14">
        <f>'fnd enro'!D630</f>
        <v>0</v>
      </c>
      <c r="E630" s="14">
        <f>'fnd enro'!E630</f>
        <v>0</v>
      </c>
      <c r="F630" s="14">
        <f>'fnd enro'!F630</f>
        <v>0</v>
      </c>
      <c r="G630" s="14">
        <f>'fnd enro'!G630</f>
        <v>4</v>
      </c>
      <c r="H630" s="14">
        <f>'fnd enro'!H630</f>
        <v>7</v>
      </c>
      <c r="I630" s="14">
        <f>'fnd enro'!I630</f>
        <v>10</v>
      </c>
      <c r="J630" s="14">
        <f>'fnd enro'!J630</f>
        <v>0</v>
      </c>
      <c r="K630" s="15">
        <f>'fnd enro'!K630</f>
        <v>0.82530000000000003</v>
      </c>
      <c r="L630" s="14">
        <f>'fnd enro'!L630</f>
        <v>0</v>
      </c>
      <c r="M630" s="14">
        <f>'fnd enro'!M630</f>
        <v>0</v>
      </c>
      <c r="N630" s="14">
        <f>'fnd enro'!N630</f>
        <v>0</v>
      </c>
      <c r="O630" s="14">
        <f>'fnd enro'!O630</f>
        <v>0</v>
      </c>
      <c r="P630" s="14">
        <f>'fnd enro'!P630</f>
        <v>2</v>
      </c>
      <c r="Q630" s="14">
        <f>'fnd enro'!R630</f>
        <v>21</v>
      </c>
      <c r="R630" s="15">
        <f t="shared" si="132"/>
        <v>1.036</v>
      </c>
      <c r="S630" s="14">
        <f>VALUE('fnd enro'!Q630)</f>
        <v>7</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12571.421951227998</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18401.784240000001</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105201.11076770401</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22996.644650056001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4153.7527631039993</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14928.874059999998</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9509.4750800000002</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10462.501840000001</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26580.063965364003</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38604.921930000004</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133"/>
        <v>263410.55124745599</v>
      </c>
      <c r="AH630" s="326">
        <f t="shared" si="134"/>
        <v>483239036</v>
      </c>
      <c r="AI630" s="4" t="str">
        <f t="shared" si="135"/>
        <v>483</v>
      </c>
      <c r="AJ630" s="2" t="str">
        <f t="shared" si="136"/>
        <v>239</v>
      </c>
      <c r="AK630" s="2" t="str">
        <f t="shared" si="137"/>
        <v>036</v>
      </c>
      <c r="AL630" s="4">
        <f t="shared" si="138"/>
        <v>1</v>
      </c>
      <c r="AM630" s="4">
        <f t="shared" si="143"/>
        <v>21</v>
      </c>
      <c r="AN630" s="4">
        <f t="shared" si="139"/>
        <v>263410.55124745599</v>
      </c>
      <c r="AO630" s="4">
        <f t="shared" si="140"/>
        <v>12543</v>
      </c>
      <c r="AP630" s="4">
        <f t="shared" si="130"/>
        <v>0</v>
      </c>
      <c r="AQ630" s="4">
        <v>12543</v>
      </c>
      <c r="AS630" s="74"/>
      <c r="AT630" s="74"/>
      <c r="AX630" s="5">
        <f t="shared" si="141"/>
        <v>0</v>
      </c>
      <c r="AZ630" s="5">
        <f t="shared" si="142"/>
        <v>0</v>
      </c>
      <c r="BB630" s="5"/>
    </row>
    <row r="631" spans="1:54" s="4" customFormat="1">
      <c r="A631" s="326" t="str">
        <f t="shared" si="131"/>
        <v>483</v>
      </c>
      <c r="B631" s="2">
        <v>483239052</v>
      </c>
      <c r="C631" s="9" t="s">
        <v>1306</v>
      </c>
      <c r="D631" s="14">
        <f>'fnd enro'!D631</f>
        <v>0</v>
      </c>
      <c r="E631" s="14">
        <f>'fnd enro'!E631</f>
        <v>0</v>
      </c>
      <c r="F631" s="14">
        <f>'fnd enro'!F631</f>
        <v>0</v>
      </c>
      <c r="G631" s="14">
        <f>'fnd enro'!G631</f>
        <v>6</v>
      </c>
      <c r="H631" s="14">
        <f>'fnd enro'!H631</f>
        <v>20</v>
      </c>
      <c r="I631" s="14">
        <f>'fnd enro'!I631</f>
        <v>24</v>
      </c>
      <c r="J631" s="14">
        <f>'fnd enro'!J631</f>
        <v>0</v>
      </c>
      <c r="K631" s="15">
        <f>'fnd enro'!K631</f>
        <v>1.9650000000000001</v>
      </c>
      <c r="L631" s="14">
        <f>'fnd enro'!L631</f>
        <v>0</v>
      </c>
      <c r="M631" s="14">
        <f>'fnd enro'!M631</f>
        <v>0</v>
      </c>
      <c r="N631" s="14">
        <f>'fnd enro'!N631</f>
        <v>0</v>
      </c>
      <c r="O631" s="14">
        <f>'fnd enro'!O631</f>
        <v>0</v>
      </c>
      <c r="P631" s="14">
        <f>'fnd enro'!P631</f>
        <v>8</v>
      </c>
      <c r="Q631" s="14">
        <f>'fnd enro'!R631</f>
        <v>50</v>
      </c>
      <c r="R631" s="15">
        <f t="shared" si="132"/>
        <v>1.036</v>
      </c>
      <c r="S631" s="14">
        <f>VALUE('fnd enro'!Q631)</f>
        <v>6</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30146.424813400001</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44830.164960000002</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259076.40676119999</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53756.658286799997</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10415.311211200002</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35677.682999999997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23160.712400000004</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27439.330239999999</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63596.000584200003</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93901.246499999994</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133"/>
        <v>641999.93875680002</v>
      </c>
      <c r="AH631" s="326">
        <f t="shared" si="134"/>
        <v>483239052</v>
      </c>
      <c r="AI631" s="4" t="str">
        <f t="shared" si="135"/>
        <v>483</v>
      </c>
      <c r="AJ631" s="2" t="str">
        <f t="shared" si="136"/>
        <v>239</v>
      </c>
      <c r="AK631" s="2" t="str">
        <f t="shared" si="137"/>
        <v>052</v>
      </c>
      <c r="AL631" s="4">
        <f t="shared" si="138"/>
        <v>1</v>
      </c>
      <c r="AM631" s="4">
        <f t="shared" si="143"/>
        <v>50</v>
      </c>
      <c r="AN631" s="4">
        <f t="shared" si="139"/>
        <v>641999.93875680002</v>
      </c>
      <c r="AO631" s="4">
        <f t="shared" si="140"/>
        <v>12840</v>
      </c>
      <c r="AP631" s="4">
        <f t="shared" si="130"/>
        <v>0</v>
      </c>
      <c r="AQ631" s="4">
        <v>12840</v>
      </c>
      <c r="AS631" s="74"/>
      <c r="AT631" s="74"/>
      <c r="AX631" s="5">
        <f t="shared" si="141"/>
        <v>0</v>
      </c>
      <c r="AZ631" s="5">
        <f t="shared" si="142"/>
        <v>0</v>
      </c>
      <c r="BB631" s="5"/>
    </row>
    <row r="632" spans="1:54" s="4" customFormat="1">
      <c r="A632" s="326" t="str">
        <f t="shared" si="131"/>
        <v>483</v>
      </c>
      <c r="B632" s="2">
        <v>483239072</v>
      </c>
      <c r="C632" s="9" t="s">
        <v>1306</v>
      </c>
      <c r="D632" s="14">
        <f>'fnd enro'!D632</f>
        <v>0</v>
      </c>
      <c r="E632" s="14">
        <f>'fnd enro'!E632</f>
        <v>0</v>
      </c>
      <c r="F632" s="14">
        <f>'fnd enro'!F632</f>
        <v>0</v>
      </c>
      <c r="G632" s="14">
        <f>'fnd enro'!G632</f>
        <v>0</v>
      </c>
      <c r="H632" s="14">
        <f>'fnd enro'!H632</f>
        <v>0</v>
      </c>
      <c r="I632" s="14">
        <f>'fnd enro'!I632</f>
        <v>1</v>
      </c>
      <c r="J632" s="14">
        <f>'fnd enro'!J632</f>
        <v>0</v>
      </c>
      <c r="K632" s="15">
        <f>'fnd enro'!K632</f>
        <v>3.9300000000000002E-2</v>
      </c>
      <c r="L632" s="14">
        <f>'fnd enro'!L632</f>
        <v>0</v>
      </c>
      <c r="M632" s="14">
        <f>'fnd enro'!M632</f>
        <v>0</v>
      </c>
      <c r="N632" s="14">
        <f>'fnd enro'!N632</f>
        <v>0</v>
      </c>
      <c r="O632" s="14">
        <f>'fnd enro'!O632</f>
        <v>0</v>
      </c>
      <c r="P632" s="14">
        <f>'fnd enro'!P632</f>
        <v>1</v>
      </c>
      <c r="Q632" s="14">
        <f>'fnd enro'!R632</f>
        <v>1</v>
      </c>
      <c r="R632" s="15">
        <f t="shared" si="132"/>
        <v>1.036</v>
      </c>
      <c r="S632" s="14">
        <f>VALUE('fnd enro'!Q632)</f>
        <v>6</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666.22975386799999</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1196.54892</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8882.9986632240016</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980.0403833360001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349.28759062399996</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902.35685999999998</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608.50495999999998</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1362.9823199999998</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1264.398651684</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2273.8253299999997</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133"/>
        <v>18487.173432736003</v>
      </c>
      <c r="AH632" s="326">
        <f t="shared" si="134"/>
        <v>483239072</v>
      </c>
      <c r="AI632" s="4" t="str">
        <f t="shared" si="135"/>
        <v>483</v>
      </c>
      <c r="AJ632" s="2" t="str">
        <f t="shared" si="136"/>
        <v>239</v>
      </c>
      <c r="AK632" s="2" t="str">
        <f t="shared" si="137"/>
        <v>072</v>
      </c>
      <c r="AL632" s="4">
        <f t="shared" si="138"/>
        <v>1</v>
      </c>
      <c r="AM632" s="4">
        <f t="shared" si="143"/>
        <v>1</v>
      </c>
      <c r="AN632" s="4">
        <f t="shared" si="139"/>
        <v>18487.173432736003</v>
      </c>
      <c r="AO632" s="4">
        <f t="shared" si="140"/>
        <v>18487</v>
      </c>
      <c r="AP632" s="4">
        <f t="shared" si="130"/>
        <v>0</v>
      </c>
      <c r="AQ632" s="4">
        <v>18487</v>
      </c>
      <c r="AS632" s="74"/>
      <c r="AT632" s="74"/>
      <c r="AX632" s="5">
        <f t="shared" si="141"/>
        <v>0</v>
      </c>
      <c r="AZ632" s="5">
        <f t="shared" si="142"/>
        <v>0</v>
      </c>
      <c r="BB632" s="5"/>
    </row>
    <row r="633" spans="1:54" s="4" customFormat="1">
      <c r="A633" s="326" t="str">
        <f t="shared" si="131"/>
        <v>483</v>
      </c>
      <c r="B633" s="2">
        <v>483239082</v>
      </c>
      <c r="C633" s="9" t="s">
        <v>1306</v>
      </c>
      <c r="D633" s="14">
        <f>'fnd enro'!D633</f>
        <v>0</v>
      </c>
      <c r="E633" s="14">
        <f>'fnd enro'!E633</f>
        <v>0</v>
      </c>
      <c r="F633" s="14">
        <f>'fnd enro'!F633</f>
        <v>0</v>
      </c>
      <c r="G633" s="14">
        <f>'fnd enro'!G633</f>
        <v>0</v>
      </c>
      <c r="H633" s="14">
        <f>'fnd enro'!H633</f>
        <v>3</v>
      </c>
      <c r="I633" s="14">
        <f>'fnd enro'!I633</f>
        <v>3</v>
      </c>
      <c r="J633" s="14">
        <f>'fnd enro'!J633</f>
        <v>0</v>
      </c>
      <c r="K633" s="15">
        <f>'fnd enro'!K633</f>
        <v>0.23580000000000001</v>
      </c>
      <c r="L633" s="14">
        <f>'fnd enro'!L633</f>
        <v>0</v>
      </c>
      <c r="M633" s="14">
        <f>'fnd enro'!M633</f>
        <v>0</v>
      </c>
      <c r="N633" s="14">
        <f>'fnd enro'!N633</f>
        <v>0</v>
      </c>
      <c r="O633" s="14">
        <f>'fnd enro'!O633</f>
        <v>0</v>
      </c>
      <c r="P633" s="14">
        <f>'fnd enro'!P633</f>
        <v>0</v>
      </c>
      <c r="Q633" s="14">
        <f>'fnd enro'!R633</f>
        <v>6</v>
      </c>
      <c r="R633" s="15">
        <f t="shared" si="132"/>
        <v>1.036</v>
      </c>
      <c r="S633" s="14">
        <f>VALUE('fnd enro'!Q633)</f>
        <v>2</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3545.2266832079995</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5036.8247999999994</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27601.576339344003</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6237.3825800160002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1096.099503744</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4296.01116</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2671.3570800000002</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2707.6274400000002</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7692.0328301039999</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10771.14198</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133"/>
        <v>71655.280396415998</v>
      </c>
      <c r="AH633" s="326">
        <f t="shared" si="134"/>
        <v>483239082</v>
      </c>
      <c r="AI633" s="4" t="str">
        <f t="shared" si="135"/>
        <v>483</v>
      </c>
      <c r="AJ633" s="2" t="str">
        <f t="shared" si="136"/>
        <v>239</v>
      </c>
      <c r="AK633" s="2" t="str">
        <f t="shared" si="137"/>
        <v>082</v>
      </c>
      <c r="AL633" s="4">
        <f t="shared" si="138"/>
        <v>1</v>
      </c>
      <c r="AM633" s="4">
        <f t="shared" si="143"/>
        <v>6</v>
      </c>
      <c r="AN633" s="4">
        <f t="shared" si="139"/>
        <v>71655.280396415998</v>
      </c>
      <c r="AO633" s="4">
        <f t="shared" si="140"/>
        <v>11943</v>
      </c>
      <c r="AP633" s="4">
        <f t="shared" si="130"/>
        <v>0</v>
      </c>
      <c r="AQ633" s="4">
        <v>11943</v>
      </c>
      <c r="AS633" s="74"/>
      <c r="AT633" s="74"/>
      <c r="AX633" s="5">
        <f t="shared" si="141"/>
        <v>0</v>
      </c>
      <c r="AZ633" s="5">
        <f t="shared" si="142"/>
        <v>0</v>
      </c>
      <c r="BB633" s="5"/>
    </row>
    <row r="634" spans="1:54" s="4" customFormat="1">
      <c r="A634" s="326" t="str">
        <f t="shared" si="131"/>
        <v>483</v>
      </c>
      <c r="B634" s="2">
        <v>483239083</v>
      </c>
      <c r="C634" s="9" t="s">
        <v>1306</v>
      </c>
      <c r="D634" s="14">
        <f>'fnd enro'!D634</f>
        <v>0</v>
      </c>
      <c r="E634" s="14">
        <f>'fnd enro'!E634</f>
        <v>0</v>
      </c>
      <c r="F634" s="14">
        <f>'fnd enro'!F634</f>
        <v>0</v>
      </c>
      <c r="G634" s="14">
        <f>'fnd enro'!G634</f>
        <v>0</v>
      </c>
      <c r="H634" s="14">
        <f>'fnd enro'!H634</f>
        <v>0</v>
      </c>
      <c r="I634" s="14">
        <f>'fnd enro'!I634</f>
        <v>2</v>
      </c>
      <c r="J634" s="14">
        <f>'fnd enro'!J634</f>
        <v>0</v>
      </c>
      <c r="K634" s="15">
        <f>'fnd enro'!K634</f>
        <v>7.8600000000000003E-2</v>
      </c>
      <c r="L634" s="14">
        <f>'fnd enro'!L634</f>
        <v>0</v>
      </c>
      <c r="M634" s="14">
        <f>'fnd enro'!M634</f>
        <v>0</v>
      </c>
      <c r="N634" s="14">
        <f>'fnd enro'!N634</f>
        <v>0</v>
      </c>
      <c r="O634" s="14">
        <f>'fnd enro'!O634</f>
        <v>0</v>
      </c>
      <c r="P634" s="14">
        <f>'fnd enro'!P634</f>
        <v>0</v>
      </c>
      <c r="Q634" s="14">
        <f>'fnd enro'!R634</f>
        <v>2</v>
      </c>
      <c r="R634" s="15">
        <f t="shared" si="132"/>
        <v>1.036</v>
      </c>
      <c r="S634" s="14">
        <f>VALUE('fnd enro'!Q634)</f>
        <v>6</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1181.7422277359999</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1678.9415999999999</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10794.504686448001</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1960.0807666720002</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360.36262124800004</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1754.65372</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934.72064</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1259.07152</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2528.797303368</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3397.0506599999999</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133"/>
        <v>25849.925745472003</v>
      </c>
      <c r="AH634" s="326">
        <f t="shared" si="134"/>
        <v>483239083</v>
      </c>
      <c r="AI634" s="4" t="str">
        <f t="shared" si="135"/>
        <v>483</v>
      </c>
      <c r="AJ634" s="2" t="str">
        <f t="shared" si="136"/>
        <v>239</v>
      </c>
      <c r="AK634" s="2" t="str">
        <f t="shared" si="137"/>
        <v>083</v>
      </c>
      <c r="AL634" s="4">
        <f t="shared" si="138"/>
        <v>1</v>
      </c>
      <c r="AM634" s="4">
        <f t="shared" si="143"/>
        <v>2</v>
      </c>
      <c r="AN634" s="4">
        <f t="shared" si="139"/>
        <v>25849.925745472003</v>
      </c>
      <c r="AO634" s="4">
        <f t="shared" si="140"/>
        <v>12925</v>
      </c>
      <c r="AP634" s="4">
        <f t="shared" si="130"/>
        <v>0</v>
      </c>
      <c r="AQ634" s="4">
        <v>12925</v>
      </c>
      <c r="AS634" s="74"/>
      <c r="AT634" s="74"/>
      <c r="AX634" s="5">
        <f t="shared" si="141"/>
        <v>0</v>
      </c>
      <c r="AZ634" s="5">
        <f t="shared" si="142"/>
        <v>0</v>
      </c>
      <c r="BB634" s="5"/>
    </row>
    <row r="635" spans="1:54" s="4" customFormat="1">
      <c r="A635" s="326" t="str">
        <f t="shared" si="131"/>
        <v>483</v>
      </c>
      <c r="B635" s="2">
        <v>483239095</v>
      </c>
      <c r="C635" s="9" t="s">
        <v>1306</v>
      </c>
      <c r="D635" s="14">
        <f>'fnd enro'!D635</f>
        <v>0</v>
      </c>
      <c r="E635" s="14">
        <f>'fnd enro'!E635</f>
        <v>0</v>
      </c>
      <c r="F635" s="14">
        <f>'fnd enro'!F635</f>
        <v>0</v>
      </c>
      <c r="G635" s="14">
        <f>'fnd enro'!G635</f>
        <v>1</v>
      </c>
      <c r="H635" s="14">
        <f>'fnd enro'!H635</f>
        <v>1</v>
      </c>
      <c r="I635" s="14">
        <f>'fnd enro'!I635</f>
        <v>2</v>
      </c>
      <c r="J635" s="14">
        <f>'fnd enro'!J635</f>
        <v>0</v>
      </c>
      <c r="K635" s="15">
        <f>'fnd enro'!K635</f>
        <v>0.15720000000000001</v>
      </c>
      <c r="L635" s="14">
        <f>'fnd enro'!L635</f>
        <v>0</v>
      </c>
      <c r="M635" s="14">
        <f>'fnd enro'!M635</f>
        <v>0</v>
      </c>
      <c r="N635" s="14">
        <f>'fnd enro'!N635</f>
        <v>0</v>
      </c>
      <c r="O635" s="14">
        <f>'fnd enro'!O635</f>
        <v>0</v>
      </c>
      <c r="P635" s="14">
        <f>'fnd enro'!P635</f>
        <v>2</v>
      </c>
      <c r="Q635" s="14">
        <f>'fnd enro'!R635</f>
        <v>4</v>
      </c>
      <c r="R635" s="15">
        <f t="shared" si="132"/>
        <v>1.036</v>
      </c>
      <c r="S635" s="14">
        <f>VALUE('fnd enro'!Q635)</f>
        <v>12</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2601.5986954720001</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4486.0250399999995</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29875.693652896003</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4434.825613344</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1252.213962496</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2943.0674400000003</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2195.92632</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4016.4269599999998</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5038.1074467360004</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8889.3413199999995</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133"/>
        <v>65733.226450943999</v>
      </c>
      <c r="AH635" s="326">
        <f t="shared" si="134"/>
        <v>483239095</v>
      </c>
      <c r="AI635" s="4" t="str">
        <f t="shared" si="135"/>
        <v>483</v>
      </c>
      <c r="AJ635" s="2" t="str">
        <f t="shared" si="136"/>
        <v>239</v>
      </c>
      <c r="AK635" s="2" t="str">
        <f t="shared" si="137"/>
        <v>095</v>
      </c>
      <c r="AL635" s="4">
        <f t="shared" si="138"/>
        <v>1</v>
      </c>
      <c r="AM635" s="4">
        <f t="shared" si="143"/>
        <v>4</v>
      </c>
      <c r="AN635" s="4">
        <f t="shared" si="139"/>
        <v>65733.226450943999</v>
      </c>
      <c r="AO635" s="4">
        <f t="shared" si="140"/>
        <v>16433</v>
      </c>
      <c r="AP635" s="4">
        <f t="shared" si="130"/>
        <v>0</v>
      </c>
      <c r="AQ635" s="4">
        <v>16433</v>
      </c>
      <c r="AS635" s="74"/>
      <c r="AT635" s="74"/>
      <c r="AX635" s="5">
        <f t="shared" si="141"/>
        <v>0</v>
      </c>
      <c r="AZ635" s="5">
        <f t="shared" si="142"/>
        <v>0</v>
      </c>
      <c r="BB635" s="5"/>
    </row>
    <row r="636" spans="1:54" s="4" customFormat="1">
      <c r="A636" s="326" t="str">
        <f t="shared" si="131"/>
        <v>483</v>
      </c>
      <c r="B636" s="2">
        <v>483239096</v>
      </c>
      <c r="C636" s="9" t="s">
        <v>1306</v>
      </c>
      <c r="D636" s="14">
        <f>'fnd enro'!D636</f>
        <v>0</v>
      </c>
      <c r="E636" s="14">
        <f>'fnd enro'!E636</f>
        <v>0</v>
      </c>
      <c r="F636" s="14">
        <f>'fnd enro'!F636</f>
        <v>0</v>
      </c>
      <c r="G636" s="14">
        <f>'fnd enro'!G636</f>
        <v>2</v>
      </c>
      <c r="H636" s="14">
        <f>'fnd enro'!H636</f>
        <v>7</v>
      </c>
      <c r="I636" s="14">
        <f>'fnd enro'!I636</f>
        <v>2</v>
      </c>
      <c r="J636" s="14">
        <f>'fnd enro'!J636</f>
        <v>0</v>
      </c>
      <c r="K636" s="15">
        <f>'fnd enro'!K636</f>
        <v>0.43230000000000002</v>
      </c>
      <c r="L636" s="14">
        <f>'fnd enro'!L636</f>
        <v>0</v>
      </c>
      <c r="M636" s="14">
        <f>'fnd enro'!M636</f>
        <v>0</v>
      </c>
      <c r="N636" s="14">
        <f>'fnd enro'!N636</f>
        <v>0</v>
      </c>
      <c r="O636" s="14">
        <f>'fnd enro'!O636</f>
        <v>0</v>
      </c>
      <c r="P636" s="14">
        <f>'fnd enro'!P636</f>
        <v>8</v>
      </c>
      <c r="Q636" s="14">
        <f>'fnd enro'!R636</f>
        <v>11</v>
      </c>
      <c r="R636" s="15">
        <f t="shared" si="132"/>
        <v>1.036</v>
      </c>
      <c r="S636" s="14">
        <f>VALUE('fnd enro'!Q636)</f>
        <v>8</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7201.7416125479995</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12560.81624</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78422.344135463994</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12405.006176696001</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3576.9267768639997</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6979.9454599999999</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5995.6945999999998</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10337.415200000001</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14045.479048523999</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25565.428629999999</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133"/>
        <v>177090.79788009598</v>
      </c>
      <c r="AH636" s="326">
        <f t="shared" si="134"/>
        <v>483239096</v>
      </c>
      <c r="AI636" s="4" t="str">
        <f t="shared" si="135"/>
        <v>483</v>
      </c>
      <c r="AJ636" s="2" t="str">
        <f t="shared" si="136"/>
        <v>239</v>
      </c>
      <c r="AK636" s="2" t="str">
        <f t="shared" si="137"/>
        <v>096</v>
      </c>
      <c r="AL636" s="4">
        <f t="shared" si="138"/>
        <v>1</v>
      </c>
      <c r="AM636" s="4">
        <f t="shared" si="143"/>
        <v>11</v>
      </c>
      <c r="AN636" s="4">
        <f t="shared" si="139"/>
        <v>177090.79788009598</v>
      </c>
      <c r="AO636" s="4">
        <f t="shared" si="140"/>
        <v>16099</v>
      </c>
      <c r="AP636" s="4">
        <f t="shared" si="130"/>
        <v>0</v>
      </c>
      <c r="AQ636" s="4">
        <v>16099</v>
      </c>
      <c r="AS636" s="74"/>
      <c r="AT636" s="74"/>
      <c r="AX636" s="5">
        <f t="shared" si="141"/>
        <v>0</v>
      </c>
      <c r="AZ636" s="5">
        <f t="shared" si="142"/>
        <v>0</v>
      </c>
      <c r="BB636" s="5"/>
    </row>
    <row r="637" spans="1:54" s="4" customFormat="1">
      <c r="A637" s="326" t="str">
        <f t="shared" si="131"/>
        <v>483</v>
      </c>
      <c r="B637" s="2">
        <v>483239118</v>
      </c>
      <c r="C637" s="9" t="s">
        <v>1306</v>
      </c>
      <c r="D637" s="14">
        <f>'fnd enro'!D637</f>
        <v>0</v>
      </c>
      <c r="E637" s="14">
        <f>'fnd enro'!E637</f>
        <v>0</v>
      </c>
      <c r="F637" s="14">
        <f>'fnd enro'!F637</f>
        <v>0</v>
      </c>
      <c r="G637" s="14">
        <f>'fnd enro'!G637</f>
        <v>3</v>
      </c>
      <c r="H637" s="14">
        <f>'fnd enro'!H637</f>
        <v>2</v>
      </c>
      <c r="I637" s="14">
        <f>'fnd enro'!I637</f>
        <v>0</v>
      </c>
      <c r="J637" s="14">
        <f>'fnd enro'!J637</f>
        <v>0</v>
      </c>
      <c r="K637" s="15">
        <f>'fnd enro'!K637</f>
        <v>0.19650000000000001</v>
      </c>
      <c r="L637" s="14">
        <f>'fnd enro'!L637</f>
        <v>0</v>
      </c>
      <c r="M637" s="14">
        <f>'fnd enro'!M637</f>
        <v>0</v>
      </c>
      <c r="N637" s="14">
        <f>'fnd enro'!N637</f>
        <v>0</v>
      </c>
      <c r="O637" s="14">
        <f>'fnd enro'!O637</f>
        <v>0</v>
      </c>
      <c r="P637" s="14">
        <f>'fnd enro'!P637</f>
        <v>1</v>
      </c>
      <c r="Q637" s="14">
        <f>'fnd enro'!R637</f>
        <v>5</v>
      </c>
      <c r="R637" s="15">
        <f t="shared" si="132"/>
        <v>1.036</v>
      </c>
      <c r="S637" s="14">
        <f>VALUE('fnd enro'!Q637)</f>
        <v>6</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3029.7142093399998</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4554.4321199999995</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23887.75147612</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6325.1473966800013</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1056.6795131199999</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2798.4142999999999</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2163.8621200000002</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1780.84256</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6228.3181384199997</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9707.5766499999991</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133"/>
        <v>61532.73848367999</v>
      </c>
      <c r="AH637" s="326">
        <f t="shared" si="134"/>
        <v>483239118</v>
      </c>
      <c r="AI637" s="4" t="str">
        <f t="shared" si="135"/>
        <v>483</v>
      </c>
      <c r="AJ637" s="2" t="str">
        <f t="shared" si="136"/>
        <v>239</v>
      </c>
      <c r="AK637" s="2" t="str">
        <f t="shared" si="137"/>
        <v>118</v>
      </c>
      <c r="AL637" s="4">
        <f t="shared" si="138"/>
        <v>1</v>
      </c>
      <c r="AM637" s="4">
        <f t="shared" si="143"/>
        <v>5</v>
      </c>
      <c r="AN637" s="4">
        <f t="shared" si="139"/>
        <v>61532.73848367999</v>
      </c>
      <c r="AO637" s="4">
        <f t="shared" si="140"/>
        <v>12307</v>
      </c>
      <c r="AP637" s="4">
        <f t="shared" si="130"/>
        <v>0</v>
      </c>
      <c r="AQ637" s="4">
        <v>12307</v>
      </c>
      <c r="AS637" s="74"/>
      <c r="AT637" s="74"/>
      <c r="AX637" s="5">
        <f t="shared" si="141"/>
        <v>0</v>
      </c>
      <c r="AZ637" s="5">
        <f t="shared" si="142"/>
        <v>0</v>
      </c>
      <c r="BB637" s="5"/>
    </row>
    <row r="638" spans="1:54" s="4" customFormat="1">
      <c r="A638" s="326" t="str">
        <f t="shared" si="131"/>
        <v>483</v>
      </c>
      <c r="B638" s="2">
        <v>483239122</v>
      </c>
      <c r="C638" s="9" t="s">
        <v>1306</v>
      </c>
      <c r="D638" s="14">
        <f>'fnd enro'!D638</f>
        <v>0</v>
      </c>
      <c r="E638" s="14">
        <f>'fnd enro'!E638</f>
        <v>0</v>
      </c>
      <c r="F638" s="14">
        <f>'fnd enro'!F638</f>
        <v>0</v>
      </c>
      <c r="G638" s="14">
        <f>'fnd enro'!G638</f>
        <v>1</v>
      </c>
      <c r="H638" s="14">
        <f>'fnd enro'!H638</f>
        <v>0</v>
      </c>
      <c r="I638" s="14">
        <f>'fnd enro'!I638</f>
        <v>0</v>
      </c>
      <c r="J638" s="14">
        <f>'fnd enro'!J638</f>
        <v>0</v>
      </c>
      <c r="K638" s="15">
        <f>'fnd enro'!K638</f>
        <v>3.9300000000000002E-2</v>
      </c>
      <c r="L638" s="14">
        <f>'fnd enro'!L638</f>
        <v>0</v>
      </c>
      <c r="M638" s="14">
        <f>'fnd enro'!M638</f>
        <v>0</v>
      </c>
      <c r="N638" s="14">
        <f>'fnd enro'!N638</f>
        <v>0</v>
      </c>
      <c r="O638" s="14">
        <f>'fnd enro'!O638</f>
        <v>0</v>
      </c>
      <c r="P638" s="14">
        <f>'fnd enro'!P638</f>
        <v>0</v>
      </c>
      <c r="Q638" s="14">
        <f>'fnd enro'!R638</f>
        <v>1</v>
      </c>
      <c r="R638" s="15">
        <f t="shared" si="132"/>
        <v>1.036</v>
      </c>
      <c r="S638" s="14">
        <f>VALUE('fnd enro'!Q638)</f>
        <v>3</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590.87111386799995</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839.47079999999994</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4265.1529832240003</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1375.6577033359999</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172.40095062399999</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554.67686000000003</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392.17780000000005</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167.12752</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1209.6978516840002</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1782.8553299999999</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133"/>
        <v>11350.088912736002</v>
      </c>
      <c r="AH638" s="326">
        <f t="shared" si="134"/>
        <v>483239122</v>
      </c>
      <c r="AI638" s="4" t="str">
        <f t="shared" si="135"/>
        <v>483</v>
      </c>
      <c r="AJ638" s="2" t="str">
        <f t="shared" si="136"/>
        <v>239</v>
      </c>
      <c r="AK638" s="2" t="str">
        <f t="shared" si="137"/>
        <v>122</v>
      </c>
      <c r="AL638" s="4">
        <f t="shared" si="138"/>
        <v>1</v>
      </c>
      <c r="AM638" s="4">
        <f t="shared" si="143"/>
        <v>1</v>
      </c>
      <c r="AN638" s="4">
        <f t="shared" si="139"/>
        <v>11350.088912736002</v>
      </c>
      <c r="AO638" s="4">
        <f t="shared" si="140"/>
        <v>11350</v>
      </c>
      <c r="AP638" s="4">
        <f t="shared" si="130"/>
        <v>0</v>
      </c>
      <c r="AQ638" s="4">
        <v>11350</v>
      </c>
      <c r="AS638" s="74"/>
      <c r="AT638" s="74"/>
      <c r="AX638" s="5">
        <f t="shared" si="141"/>
        <v>0</v>
      </c>
      <c r="AZ638" s="5">
        <f t="shared" si="142"/>
        <v>0</v>
      </c>
      <c r="BB638" s="5"/>
    </row>
    <row r="639" spans="1:54" s="4" customFormat="1">
      <c r="A639" s="326" t="str">
        <f t="shared" si="131"/>
        <v>483</v>
      </c>
      <c r="B639" s="2">
        <v>483239131</v>
      </c>
      <c r="C639" s="9" t="s">
        <v>1306</v>
      </c>
      <c r="D639" s="14">
        <f>'fnd enro'!D639</f>
        <v>0</v>
      </c>
      <c r="E639" s="14">
        <f>'fnd enro'!E639</f>
        <v>0</v>
      </c>
      <c r="F639" s="14">
        <f>'fnd enro'!F639</f>
        <v>0</v>
      </c>
      <c r="G639" s="14">
        <f>'fnd enro'!G639</f>
        <v>0</v>
      </c>
      <c r="H639" s="14">
        <f>'fnd enro'!H639</f>
        <v>0</v>
      </c>
      <c r="I639" s="14">
        <f>'fnd enro'!I639</f>
        <v>2</v>
      </c>
      <c r="J639" s="14">
        <f>'fnd enro'!J639</f>
        <v>0</v>
      </c>
      <c r="K639" s="15">
        <f>'fnd enro'!K639</f>
        <v>7.8600000000000003E-2</v>
      </c>
      <c r="L639" s="14">
        <f>'fnd enro'!L639</f>
        <v>0</v>
      </c>
      <c r="M639" s="14">
        <f>'fnd enro'!M639</f>
        <v>0</v>
      </c>
      <c r="N639" s="14">
        <f>'fnd enro'!N639</f>
        <v>0</v>
      </c>
      <c r="O639" s="14">
        <f>'fnd enro'!O639</f>
        <v>0</v>
      </c>
      <c r="P639" s="14">
        <f>'fnd enro'!P639</f>
        <v>2</v>
      </c>
      <c r="Q639" s="14">
        <f>'fnd enro'!R639</f>
        <v>2</v>
      </c>
      <c r="R639" s="15">
        <f t="shared" si="132"/>
        <v>1.036</v>
      </c>
      <c r="S639" s="14">
        <f>VALUE('fnd enro'!Q639)</f>
        <v>2</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1302.7470277359998</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2252.2847200000001</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16391.411806448003</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1960.0807666720002</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631.91894124800001</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1794.8337200000001</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1161.356</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2436.73416</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2528.797303368</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4320.7906599999997</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133"/>
        <v>34780.955105472</v>
      </c>
      <c r="AH639" s="326">
        <f t="shared" si="134"/>
        <v>483239131</v>
      </c>
      <c r="AI639" s="4" t="str">
        <f t="shared" si="135"/>
        <v>483</v>
      </c>
      <c r="AJ639" s="2" t="str">
        <f t="shared" si="136"/>
        <v>239</v>
      </c>
      <c r="AK639" s="2" t="str">
        <f t="shared" si="137"/>
        <v>131</v>
      </c>
      <c r="AL639" s="4">
        <f t="shared" si="138"/>
        <v>1</v>
      </c>
      <c r="AM639" s="4">
        <f t="shared" si="143"/>
        <v>2</v>
      </c>
      <c r="AN639" s="4">
        <f t="shared" si="139"/>
        <v>34780.955105472</v>
      </c>
      <c r="AO639" s="4">
        <f t="shared" si="140"/>
        <v>17390</v>
      </c>
      <c r="AP639" s="4">
        <f t="shared" si="130"/>
        <v>0</v>
      </c>
      <c r="AQ639" s="4">
        <v>17390</v>
      </c>
      <c r="AS639" s="74"/>
      <c r="AT639" s="74"/>
      <c r="AX639" s="5">
        <f t="shared" si="141"/>
        <v>0</v>
      </c>
      <c r="AZ639" s="5">
        <f t="shared" si="142"/>
        <v>0</v>
      </c>
      <c r="BB639" s="5"/>
    </row>
    <row r="640" spans="1:54" s="4" customFormat="1">
      <c r="A640" s="326" t="str">
        <f t="shared" si="131"/>
        <v>483</v>
      </c>
      <c r="B640" s="2">
        <v>483239145</v>
      </c>
      <c r="C640" s="9" t="s">
        <v>1306</v>
      </c>
      <c r="D640" s="14">
        <f>'fnd enro'!D640</f>
        <v>0</v>
      </c>
      <c r="E640" s="14">
        <f>'fnd enro'!E640</f>
        <v>0</v>
      </c>
      <c r="F640" s="14">
        <f>'fnd enro'!F640</f>
        <v>0</v>
      </c>
      <c r="G640" s="14">
        <f>'fnd enro'!G640</f>
        <v>3</v>
      </c>
      <c r="H640" s="14">
        <f>'fnd enro'!H640</f>
        <v>5</v>
      </c>
      <c r="I640" s="14">
        <f>'fnd enro'!I640</f>
        <v>0</v>
      </c>
      <c r="J640" s="14">
        <f>'fnd enro'!J640</f>
        <v>0</v>
      </c>
      <c r="K640" s="15">
        <f>'fnd enro'!K640</f>
        <v>0.31440000000000001</v>
      </c>
      <c r="L640" s="14">
        <f>'fnd enro'!L640</f>
        <v>0</v>
      </c>
      <c r="M640" s="14">
        <f>'fnd enro'!M640</f>
        <v>1</v>
      </c>
      <c r="N640" s="14">
        <f>'fnd enro'!N640</f>
        <v>1</v>
      </c>
      <c r="O640" s="14">
        <f>'fnd enro'!O640</f>
        <v>0</v>
      </c>
      <c r="P640" s="14">
        <f>'fnd enro'!P640</f>
        <v>3</v>
      </c>
      <c r="Q640" s="14">
        <f>'fnd enro'!R640</f>
        <v>8</v>
      </c>
      <c r="R640" s="15">
        <f t="shared" si="132"/>
        <v>1.036</v>
      </c>
      <c r="S640" s="14">
        <f>VALUE('fnd enro'!Q640)</f>
        <v>4</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5161.5709109439995</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8064.9595599999993</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43834.200425791998</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10038.145266688</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2003.9881249919999</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4789.4348799999998</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3839.1466399999999</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3843.1455999999994</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10839.840133472002</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16978.342639999999</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133"/>
        <v>109392.774181888</v>
      </c>
      <c r="AH640" s="326">
        <f t="shared" si="134"/>
        <v>483239145</v>
      </c>
      <c r="AI640" s="4" t="str">
        <f t="shared" si="135"/>
        <v>483</v>
      </c>
      <c r="AJ640" s="2" t="str">
        <f t="shared" si="136"/>
        <v>239</v>
      </c>
      <c r="AK640" s="2" t="str">
        <f t="shared" si="137"/>
        <v>145</v>
      </c>
      <c r="AL640" s="4">
        <f t="shared" si="138"/>
        <v>1</v>
      </c>
      <c r="AM640" s="4">
        <f t="shared" si="143"/>
        <v>8</v>
      </c>
      <c r="AN640" s="4">
        <f t="shared" si="139"/>
        <v>109392.774181888</v>
      </c>
      <c r="AO640" s="4">
        <f t="shared" si="140"/>
        <v>13674</v>
      </c>
      <c r="AP640" s="4">
        <f t="shared" si="130"/>
        <v>-72</v>
      </c>
      <c r="AQ640" s="4">
        <v>13746</v>
      </c>
      <c r="AS640" s="74"/>
      <c r="AT640" s="74"/>
      <c r="AX640" s="5">
        <f t="shared" si="141"/>
        <v>0</v>
      </c>
      <c r="AZ640" s="5">
        <f t="shared" si="142"/>
        <v>0</v>
      </c>
      <c r="BB640" s="5"/>
    </row>
    <row r="641" spans="1:54" s="4" customFormat="1">
      <c r="A641" s="326" t="str">
        <f t="shared" si="131"/>
        <v>483</v>
      </c>
      <c r="B641" s="2">
        <v>483239171</v>
      </c>
      <c r="C641" s="9" t="s">
        <v>1306</v>
      </c>
      <c r="D641" s="14">
        <f>'fnd enro'!D641</f>
        <v>0</v>
      </c>
      <c r="E641" s="14">
        <f>'fnd enro'!E641</f>
        <v>0</v>
      </c>
      <c r="F641" s="14">
        <f>'fnd enro'!F641</f>
        <v>0</v>
      </c>
      <c r="G641" s="14">
        <f>'fnd enro'!G641</f>
        <v>2</v>
      </c>
      <c r="H641" s="14">
        <f>'fnd enro'!H641</f>
        <v>3</v>
      </c>
      <c r="I641" s="14">
        <f>'fnd enro'!I641</f>
        <v>9</v>
      </c>
      <c r="J641" s="14">
        <f>'fnd enro'!J641</f>
        <v>0</v>
      </c>
      <c r="K641" s="15">
        <f>'fnd enro'!K641</f>
        <v>0.55020000000000002</v>
      </c>
      <c r="L641" s="14">
        <f>'fnd enro'!L641</f>
        <v>0</v>
      </c>
      <c r="M641" s="14">
        <f>'fnd enro'!M641</f>
        <v>0</v>
      </c>
      <c r="N641" s="14">
        <f>'fnd enro'!N641</f>
        <v>0</v>
      </c>
      <c r="O641" s="14">
        <f>'fnd enro'!O641</f>
        <v>0</v>
      </c>
      <c r="P641" s="14">
        <f>'fnd enro'!P641</f>
        <v>6</v>
      </c>
      <c r="Q641" s="14">
        <f>'fnd enro'!R641</f>
        <v>14</v>
      </c>
      <c r="R641" s="15">
        <f t="shared" si="132"/>
        <v>1.036</v>
      </c>
      <c r="S641" s="14">
        <f>VALUE('fnd enro'!Q641)</f>
        <v>4</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8666.2278341519996</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13619.504639999999</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86739.900285136013</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14868.940286704001</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3406.1531087360004</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10800.126039999999</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6997.8381200000003</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10653.747439999999</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17697.820443576002</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27535.86462</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133"/>
        <v>200986.12281830402</v>
      </c>
      <c r="AH641" s="326">
        <f t="shared" si="134"/>
        <v>483239171</v>
      </c>
      <c r="AI641" s="4" t="str">
        <f t="shared" si="135"/>
        <v>483</v>
      </c>
      <c r="AJ641" s="2" t="str">
        <f t="shared" si="136"/>
        <v>239</v>
      </c>
      <c r="AK641" s="2" t="str">
        <f t="shared" si="137"/>
        <v>171</v>
      </c>
      <c r="AL641" s="4">
        <f t="shared" si="138"/>
        <v>1</v>
      </c>
      <c r="AM641" s="4">
        <f t="shared" si="143"/>
        <v>14</v>
      </c>
      <c r="AN641" s="4">
        <f t="shared" si="139"/>
        <v>200986.12281830402</v>
      </c>
      <c r="AO641" s="4">
        <f t="shared" si="140"/>
        <v>14356</v>
      </c>
      <c r="AP641" s="4">
        <f t="shared" si="130"/>
        <v>0</v>
      </c>
      <c r="AQ641" s="4">
        <v>14356</v>
      </c>
      <c r="AS641" s="74"/>
      <c r="AT641" s="74"/>
      <c r="AX641" s="5">
        <f t="shared" si="141"/>
        <v>0</v>
      </c>
      <c r="AZ641" s="5">
        <f t="shared" si="142"/>
        <v>0</v>
      </c>
      <c r="BB641" s="5"/>
    </row>
    <row r="642" spans="1:54" s="4" customFormat="1">
      <c r="A642" s="326" t="str">
        <f t="shared" si="131"/>
        <v>483</v>
      </c>
      <c r="B642" s="2">
        <v>483239172</v>
      </c>
      <c r="C642" s="9" t="s">
        <v>1306</v>
      </c>
      <c r="D642" s="14">
        <f>'fnd enro'!D642</f>
        <v>0</v>
      </c>
      <c r="E642" s="14">
        <f>'fnd enro'!E642</f>
        <v>0</v>
      </c>
      <c r="F642" s="14">
        <f>'fnd enro'!F642</f>
        <v>0</v>
      </c>
      <c r="G642" s="14">
        <f>'fnd enro'!G642</f>
        <v>3</v>
      </c>
      <c r="H642" s="14">
        <f>'fnd enro'!H642</f>
        <v>5</v>
      </c>
      <c r="I642" s="14">
        <f>'fnd enro'!I642</f>
        <v>3</v>
      </c>
      <c r="J642" s="14">
        <f>'fnd enro'!J642</f>
        <v>0</v>
      </c>
      <c r="K642" s="15">
        <f>'fnd enro'!K642</f>
        <v>0.43230000000000002</v>
      </c>
      <c r="L642" s="14">
        <f>'fnd enro'!L642</f>
        <v>0</v>
      </c>
      <c r="M642" s="14">
        <f>'fnd enro'!M642</f>
        <v>0</v>
      </c>
      <c r="N642" s="14">
        <f>'fnd enro'!N642</f>
        <v>0</v>
      </c>
      <c r="O642" s="14">
        <f>'fnd enro'!O642</f>
        <v>0</v>
      </c>
      <c r="P642" s="14">
        <f>'fnd enro'!P642</f>
        <v>7</v>
      </c>
      <c r="Q642" s="14">
        <f>'fnd enro'!R642</f>
        <v>11</v>
      </c>
      <c r="R642" s="15">
        <f t="shared" si="132"/>
        <v>1.036</v>
      </c>
      <c r="S642" s="14">
        <f>VALUE('fnd enro'!Q642)</f>
        <v>8</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7113.9716925479997</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12144.986559999999</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76418.875535464016</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12562.529976696</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3362.2054168640002</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7273.4454599999999</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5844.67688</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9733.9348400000017</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13920.350968524002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24593.138629999998</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133"/>
        <v>172968.11596009601</v>
      </c>
      <c r="AH642" s="326">
        <f t="shared" si="134"/>
        <v>483239172</v>
      </c>
      <c r="AI642" s="4" t="str">
        <f t="shared" si="135"/>
        <v>483</v>
      </c>
      <c r="AJ642" s="2" t="str">
        <f t="shared" si="136"/>
        <v>239</v>
      </c>
      <c r="AK642" s="2" t="str">
        <f t="shared" si="137"/>
        <v>172</v>
      </c>
      <c r="AL642" s="4">
        <f t="shared" si="138"/>
        <v>1</v>
      </c>
      <c r="AM642" s="4">
        <f t="shared" si="143"/>
        <v>11</v>
      </c>
      <c r="AN642" s="4">
        <f t="shared" si="139"/>
        <v>172968.11596009601</v>
      </c>
      <c r="AO642" s="4">
        <f t="shared" si="140"/>
        <v>15724</v>
      </c>
      <c r="AP642" s="4">
        <f t="shared" si="130"/>
        <v>0</v>
      </c>
      <c r="AQ642" s="4">
        <v>15724</v>
      </c>
      <c r="AS642" s="74"/>
      <c r="AT642" s="74"/>
      <c r="AX642" s="5">
        <f t="shared" si="141"/>
        <v>0</v>
      </c>
      <c r="AZ642" s="5">
        <f t="shared" si="142"/>
        <v>0</v>
      </c>
      <c r="BB642" s="5"/>
    </row>
    <row r="643" spans="1:54" s="4" customFormat="1">
      <c r="A643" s="326" t="str">
        <f t="shared" si="131"/>
        <v>483</v>
      </c>
      <c r="B643" s="2">
        <v>483239173</v>
      </c>
      <c r="C643" s="9" t="s">
        <v>1306</v>
      </c>
      <c r="D643" s="14">
        <f>'fnd enro'!D643</f>
        <v>0</v>
      </c>
      <c r="E643" s="14">
        <f>'fnd enro'!E643</f>
        <v>0</v>
      </c>
      <c r="F643" s="14">
        <f>'fnd enro'!F643</f>
        <v>0</v>
      </c>
      <c r="G643" s="14">
        <f>'fnd enro'!G643</f>
        <v>1</v>
      </c>
      <c r="H643" s="14">
        <f>'fnd enro'!H643</f>
        <v>0</v>
      </c>
      <c r="I643" s="14">
        <f>'fnd enro'!I643</f>
        <v>0</v>
      </c>
      <c r="J643" s="14">
        <f>'fnd enro'!J643</f>
        <v>0</v>
      </c>
      <c r="K643" s="15">
        <f>'fnd enro'!K643</f>
        <v>3.9300000000000002E-2</v>
      </c>
      <c r="L643" s="14">
        <f>'fnd enro'!L643</f>
        <v>0</v>
      </c>
      <c r="M643" s="14">
        <f>'fnd enro'!M643</f>
        <v>0</v>
      </c>
      <c r="N643" s="14">
        <f>'fnd enro'!N643</f>
        <v>0</v>
      </c>
      <c r="O643" s="14">
        <f>'fnd enro'!O643</f>
        <v>0</v>
      </c>
      <c r="P643" s="14">
        <f>'fnd enro'!P643</f>
        <v>1</v>
      </c>
      <c r="Q643" s="14">
        <f>'fnd enro'!R643</f>
        <v>1</v>
      </c>
      <c r="R643" s="15">
        <f t="shared" si="132"/>
        <v>1.036</v>
      </c>
      <c r="S643" s="14">
        <f>VALUE('fnd enro'!Q643)</f>
        <v>5</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659.12279386799992</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1162.8581999999999</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7422.0521832240001</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1375.6577033359999</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325.56319062400001</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577.33686</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520.00984000000005</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831.37963999999999</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1209.6978516840002</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2303.8853300000001</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133"/>
        <v>16387.563592735998</v>
      </c>
      <c r="AH643" s="326">
        <f t="shared" si="134"/>
        <v>483239173</v>
      </c>
      <c r="AI643" s="4" t="str">
        <f t="shared" si="135"/>
        <v>483</v>
      </c>
      <c r="AJ643" s="2" t="str">
        <f t="shared" si="136"/>
        <v>239</v>
      </c>
      <c r="AK643" s="2" t="str">
        <f t="shared" si="137"/>
        <v>173</v>
      </c>
      <c r="AL643" s="4">
        <f t="shared" si="138"/>
        <v>1</v>
      </c>
      <c r="AM643" s="4">
        <f t="shared" si="143"/>
        <v>1</v>
      </c>
      <c r="AN643" s="4">
        <f t="shared" si="139"/>
        <v>16387.563592735998</v>
      </c>
      <c r="AO643" s="4">
        <f t="shared" si="140"/>
        <v>16388</v>
      </c>
      <c r="AP643" s="4">
        <f t="shared" si="130"/>
        <v>0</v>
      </c>
      <c r="AQ643" s="4">
        <v>16388</v>
      </c>
      <c r="AS643" s="74"/>
      <c r="AT643" s="74"/>
      <c r="AX643" s="5">
        <f t="shared" si="141"/>
        <v>0</v>
      </c>
      <c r="AZ643" s="5">
        <f t="shared" si="142"/>
        <v>0</v>
      </c>
      <c r="BB643" s="5"/>
    </row>
    <row r="644" spans="1:54" s="4" customFormat="1">
      <c r="A644" s="326" t="str">
        <f t="shared" si="131"/>
        <v>483</v>
      </c>
      <c r="B644" s="2">
        <v>483239182</v>
      </c>
      <c r="C644" s="9" t="s">
        <v>1306</v>
      </c>
      <c r="D644" s="14">
        <f>'fnd enro'!D644</f>
        <v>0</v>
      </c>
      <c r="E644" s="14">
        <f>'fnd enro'!E644</f>
        <v>0</v>
      </c>
      <c r="F644" s="14">
        <f>'fnd enro'!F644</f>
        <v>0</v>
      </c>
      <c r="G644" s="14">
        <f>'fnd enro'!G644</f>
        <v>3</v>
      </c>
      <c r="H644" s="14">
        <f>'fnd enro'!H644</f>
        <v>14</v>
      </c>
      <c r="I644" s="14">
        <f>'fnd enro'!I644</f>
        <v>10</v>
      </c>
      <c r="J644" s="14">
        <f>'fnd enro'!J644</f>
        <v>0</v>
      </c>
      <c r="K644" s="15">
        <f>'fnd enro'!K644</f>
        <v>1.0610999999999999</v>
      </c>
      <c r="L644" s="14">
        <f>'fnd enro'!L644</f>
        <v>0</v>
      </c>
      <c r="M644" s="14">
        <f>'fnd enro'!M644</f>
        <v>0</v>
      </c>
      <c r="N644" s="14">
        <f>'fnd enro'!N644</f>
        <v>0</v>
      </c>
      <c r="O644" s="14">
        <f>'fnd enro'!O644</f>
        <v>0</v>
      </c>
      <c r="P644" s="14">
        <f>'fnd enro'!P644</f>
        <v>9</v>
      </c>
      <c r="Q644" s="14">
        <f>'fnd enro'!R644</f>
        <v>27</v>
      </c>
      <c r="R644" s="15">
        <f t="shared" si="132"/>
        <v>1.036</v>
      </c>
      <c r="S644" s="14">
        <f>VALUE('fnd enro'!Q644)</f>
        <v>8</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16743.449354436001</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26408.178719999996</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156547.75530704801</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29314.596950072002</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6684.0077868479993</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18465.125219999998</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13252.771000000002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18306.00604</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34467.652155468</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54849.43391</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133"/>
        <v>375038.97644387203</v>
      </c>
      <c r="AH644" s="326">
        <f t="shared" si="134"/>
        <v>483239182</v>
      </c>
      <c r="AI644" s="4" t="str">
        <f t="shared" si="135"/>
        <v>483</v>
      </c>
      <c r="AJ644" s="2" t="str">
        <f t="shared" si="136"/>
        <v>239</v>
      </c>
      <c r="AK644" s="2" t="str">
        <f t="shared" si="137"/>
        <v>182</v>
      </c>
      <c r="AL644" s="4">
        <f t="shared" si="138"/>
        <v>1</v>
      </c>
      <c r="AM644" s="4">
        <f t="shared" si="143"/>
        <v>27</v>
      </c>
      <c r="AN644" s="4">
        <f t="shared" si="139"/>
        <v>375038.97644387203</v>
      </c>
      <c r="AO644" s="4">
        <f t="shared" si="140"/>
        <v>13890</v>
      </c>
      <c r="AP644" s="4">
        <f t="shared" si="130"/>
        <v>0</v>
      </c>
      <c r="AQ644" s="4">
        <v>13890</v>
      </c>
      <c r="AS644" s="74"/>
      <c r="AT644" s="74"/>
      <c r="AX644" s="5">
        <f t="shared" si="141"/>
        <v>0</v>
      </c>
      <c r="AZ644" s="5">
        <f t="shared" si="142"/>
        <v>0</v>
      </c>
      <c r="BB644" s="5"/>
    </row>
    <row r="645" spans="1:54" s="4" customFormat="1">
      <c r="A645" s="326" t="str">
        <f t="shared" si="131"/>
        <v>483</v>
      </c>
      <c r="B645" s="2">
        <v>483239231</v>
      </c>
      <c r="C645" s="9" t="s">
        <v>1306</v>
      </c>
      <c r="D645" s="14">
        <f>'fnd enro'!D645</f>
        <v>0</v>
      </c>
      <c r="E645" s="14">
        <f>'fnd enro'!E645</f>
        <v>0</v>
      </c>
      <c r="F645" s="14">
        <f>'fnd enro'!F645</f>
        <v>0</v>
      </c>
      <c r="G645" s="14">
        <f>'fnd enro'!G645</f>
        <v>5</v>
      </c>
      <c r="H645" s="14">
        <f>'fnd enro'!H645</f>
        <v>1</v>
      </c>
      <c r="I645" s="14">
        <f>'fnd enro'!I645</f>
        <v>7</v>
      </c>
      <c r="J645" s="14">
        <f>'fnd enro'!J645</f>
        <v>0</v>
      </c>
      <c r="K645" s="15">
        <f>'fnd enro'!K645</f>
        <v>0.51090000000000002</v>
      </c>
      <c r="L645" s="14">
        <f>'fnd enro'!L645</f>
        <v>0</v>
      </c>
      <c r="M645" s="14">
        <f>'fnd enro'!M645</f>
        <v>0</v>
      </c>
      <c r="N645" s="14">
        <f>'fnd enro'!N645</f>
        <v>0</v>
      </c>
      <c r="O645" s="14">
        <f>'fnd enro'!O645</f>
        <v>0</v>
      </c>
      <c r="P645" s="14">
        <f>'fnd enro'!P645</f>
        <v>3</v>
      </c>
      <c r="Q645" s="14">
        <f>'fnd enro'!R645</f>
        <v>13</v>
      </c>
      <c r="R645" s="15">
        <f t="shared" si="132"/>
        <v>1.036</v>
      </c>
      <c r="S645" s="14">
        <f>VALUE('fnd enro'!Q645)</f>
        <v>4</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7878.3406002840002</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11846.57712</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72022.056381911985</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14837.658343368001</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2750.5410381120005</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9534.7491799999989</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6024.4850399999996</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7432.7198399999997</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16198.892111892001</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24199.739290000001</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133"/>
        <v>172725.758945568</v>
      </c>
      <c r="AH645" s="326">
        <f t="shared" si="134"/>
        <v>483239231</v>
      </c>
      <c r="AI645" s="4" t="str">
        <f t="shared" si="135"/>
        <v>483</v>
      </c>
      <c r="AJ645" s="2" t="str">
        <f t="shared" si="136"/>
        <v>239</v>
      </c>
      <c r="AK645" s="2" t="str">
        <f t="shared" si="137"/>
        <v>231</v>
      </c>
      <c r="AL645" s="4">
        <f t="shared" si="138"/>
        <v>1</v>
      </c>
      <c r="AM645" s="4">
        <f t="shared" si="143"/>
        <v>13</v>
      </c>
      <c r="AN645" s="4">
        <f t="shared" si="139"/>
        <v>172725.758945568</v>
      </c>
      <c r="AO645" s="4">
        <f t="shared" si="140"/>
        <v>13287</v>
      </c>
      <c r="AP645" s="4">
        <f t="shared" si="130"/>
        <v>0</v>
      </c>
      <c r="AQ645" s="4">
        <v>13287</v>
      </c>
      <c r="AS645" s="74"/>
      <c r="AT645" s="74"/>
      <c r="AX645" s="5">
        <f t="shared" si="141"/>
        <v>0</v>
      </c>
      <c r="AZ645" s="5">
        <f t="shared" si="142"/>
        <v>0</v>
      </c>
      <c r="BB645" s="5"/>
    </row>
    <row r="646" spans="1:54" s="4" customFormat="1">
      <c r="A646" s="326" t="str">
        <f t="shared" si="131"/>
        <v>483</v>
      </c>
      <c r="B646" s="2">
        <v>483239239</v>
      </c>
      <c r="C646" s="9" t="s">
        <v>1306</v>
      </c>
      <c r="D646" s="14">
        <f>'fnd enro'!D646</f>
        <v>0</v>
      </c>
      <c r="E646" s="14">
        <f>'fnd enro'!E646</f>
        <v>0</v>
      </c>
      <c r="F646" s="14">
        <f>'fnd enro'!F646</f>
        <v>0</v>
      </c>
      <c r="G646" s="14">
        <f>'fnd enro'!G646</f>
        <v>35</v>
      </c>
      <c r="H646" s="14">
        <f>'fnd enro'!H646</f>
        <v>139</v>
      </c>
      <c r="I646" s="14">
        <f>'fnd enro'!I646</f>
        <v>99</v>
      </c>
      <c r="J646" s="14">
        <f>'fnd enro'!J646</f>
        <v>0</v>
      </c>
      <c r="K646" s="15">
        <f>'fnd enro'!K646</f>
        <v>10.728899999999999</v>
      </c>
      <c r="L646" s="14">
        <f>'fnd enro'!L646</f>
        <v>0</v>
      </c>
      <c r="M646" s="14">
        <f>'fnd enro'!M646</f>
        <v>3</v>
      </c>
      <c r="N646" s="14">
        <f>'fnd enro'!N646</f>
        <v>2</v>
      </c>
      <c r="O646" s="14">
        <f>'fnd enro'!O646</f>
        <v>1</v>
      </c>
      <c r="P646" s="14">
        <f>'fnd enro'!P646</f>
        <v>56</v>
      </c>
      <c r="Q646" s="14">
        <f>'fnd enro'!R646</f>
        <v>273</v>
      </c>
      <c r="R646" s="15">
        <f t="shared" si="132"/>
        <v>1.036</v>
      </c>
      <c r="S646" s="14">
        <f>VALUE('fnd enro'!Q646)</f>
        <v>6</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166249.50300596404</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250434.63172000003</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1416304.0571801518</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299207.85909072804</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59443.432120352001</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185641.36277999997</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127249.94267999999</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147374.87463999999</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350325.64934973215</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527763.21509000007</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133"/>
        <v>3529994.5276569286</v>
      </c>
      <c r="AH646" s="326">
        <f t="shared" si="134"/>
        <v>483239239</v>
      </c>
      <c r="AI646" s="4" t="str">
        <f t="shared" si="135"/>
        <v>483</v>
      </c>
      <c r="AJ646" s="2" t="str">
        <f t="shared" si="136"/>
        <v>239</v>
      </c>
      <c r="AK646" s="2" t="str">
        <f t="shared" si="137"/>
        <v>239</v>
      </c>
      <c r="AL646" s="4">
        <f t="shared" si="138"/>
        <v>1</v>
      </c>
      <c r="AM646" s="4">
        <f t="shared" si="143"/>
        <v>273</v>
      </c>
      <c r="AN646" s="4">
        <f t="shared" si="139"/>
        <v>3529994.5276569286</v>
      </c>
      <c r="AO646" s="4">
        <f t="shared" si="140"/>
        <v>12930</v>
      </c>
      <c r="AP646" s="4">
        <f t="shared" si="130"/>
        <v>0</v>
      </c>
      <c r="AQ646" s="4">
        <v>12930</v>
      </c>
      <c r="AS646" s="74"/>
      <c r="AT646" s="74"/>
      <c r="AX646" s="5">
        <f t="shared" si="141"/>
        <v>0</v>
      </c>
      <c r="AZ646" s="5">
        <f t="shared" si="142"/>
        <v>0</v>
      </c>
      <c r="BB646" s="5"/>
    </row>
    <row r="647" spans="1:54" s="4" customFormat="1">
      <c r="A647" s="326" t="str">
        <f t="shared" si="131"/>
        <v>483</v>
      </c>
      <c r="B647" s="2">
        <v>483239240</v>
      </c>
      <c r="C647" s="9" t="s">
        <v>1306</v>
      </c>
      <c r="D647" s="14">
        <f>'fnd enro'!D647</f>
        <v>0</v>
      </c>
      <c r="E647" s="14">
        <f>'fnd enro'!E647</f>
        <v>0</v>
      </c>
      <c r="F647" s="14">
        <f>'fnd enro'!F647</f>
        <v>0</v>
      </c>
      <c r="G647" s="14">
        <f>'fnd enro'!G647</f>
        <v>1</v>
      </c>
      <c r="H647" s="14">
        <f>'fnd enro'!H647</f>
        <v>2</v>
      </c>
      <c r="I647" s="14">
        <f>'fnd enro'!I647</f>
        <v>0</v>
      </c>
      <c r="J647" s="14">
        <f>'fnd enro'!J647</f>
        <v>0</v>
      </c>
      <c r="K647" s="15">
        <f>'fnd enro'!K647</f>
        <v>0.1179</v>
      </c>
      <c r="L647" s="14">
        <f>'fnd enro'!L647</f>
        <v>0</v>
      </c>
      <c r="M647" s="14">
        <f>'fnd enro'!M647</f>
        <v>0</v>
      </c>
      <c r="N647" s="14">
        <f>'fnd enro'!N647</f>
        <v>0</v>
      </c>
      <c r="O647" s="14">
        <f>'fnd enro'!O647</f>
        <v>0</v>
      </c>
      <c r="P647" s="14">
        <f>'fnd enro'!P647</f>
        <v>0</v>
      </c>
      <c r="Q647" s="14">
        <f>'fnd enro'!R647</f>
        <v>3</v>
      </c>
      <c r="R647" s="15">
        <f t="shared" si="132"/>
        <v>1.036</v>
      </c>
      <c r="S647" s="14">
        <f>VALUE('fnd enro'!Q647)</f>
        <v>5</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1772.6133416039997</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2518.4123999999997</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11871.699189672001</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3573.831990008</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542.77133187199991</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1664.0305799999999</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1238.3618799999999</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713.14095999999995</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3808.9224350520003</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5566.5659900000001</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133"/>
        <v>33270.350098208</v>
      </c>
      <c r="AH647" s="326">
        <f t="shared" si="134"/>
        <v>483239240</v>
      </c>
      <c r="AI647" s="4" t="str">
        <f t="shared" si="135"/>
        <v>483</v>
      </c>
      <c r="AJ647" s="2" t="str">
        <f t="shared" si="136"/>
        <v>239</v>
      </c>
      <c r="AK647" s="2" t="str">
        <f t="shared" si="137"/>
        <v>240</v>
      </c>
      <c r="AL647" s="4">
        <f t="shared" si="138"/>
        <v>1</v>
      </c>
      <c r="AM647" s="4">
        <f t="shared" si="143"/>
        <v>3</v>
      </c>
      <c r="AN647" s="4">
        <f t="shared" si="139"/>
        <v>33270.350098208</v>
      </c>
      <c r="AO647" s="4">
        <f t="shared" si="140"/>
        <v>11090</v>
      </c>
      <c r="AP647" s="4">
        <f t="shared" si="130"/>
        <v>0</v>
      </c>
      <c r="AQ647" s="4">
        <v>11090</v>
      </c>
      <c r="AS647" s="74"/>
      <c r="AT647" s="74"/>
      <c r="AX647" s="5">
        <f t="shared" si="141"/>
        <v>0</v>
      </c>
      <c r="AZ647" s="5">
        <f t="shared" si="142"/>
        <v>0</v>
      </c>
      <c r="BB647" s="5"/>
    </row>
    <row r="648" spans="1:54" s="4" customFormat="1">
      <c r="A648" s="326" t="str">
        <f t="shared" si="131"/>
        <v>483</v>
      </c>
      <c r="B648" s="2">
        <v>483239251</v>
      </c>
      <c r="C648" s="9" t="s">
        <v>1306</v>
      </c>
      <c r="D648" s="14">
        <f>'fnd enro'!D648</f>
        <v>0</v>
      </c>
      <c r="E648" s="14">
        <f>'fnd enro'!E648</f>
        <v>0</v>
      </c>
      <c r="F648" s="14">
        <f>'fnd enro'!F648</f>
        <v>0</v>
      </c>
      <c r="G648" s="14">
        <f>'fnd enro'!G648</f>
        <v>0</v>
      </c>
      <c r="H648" s="14">
        <f>'fnd enro'!H648</f>
        <v>0</v>
      </c>
      <c r="I648" s="14">
        <f>'fnd enro'!I648</f>
        <v>1</v>
      </c>
      <c r="J648" s="14">
        <f>'fnd enro'!J648</f>
        <v>0</v>
      </c>
      <c r="K648" s="15">
        <f>'fnd enro'!K648</f>
        <v>3.9300000000000002E-2</v>
      </c>
      <c r="L648" s="14">
        <f>'fnd enro'!L648</f>
        <v>0</v>
      </c>
      <c r="M648" s="14">
        <f>'fnd enro'!M648</f>
        <v>0</v>
      </c>
      <c r="N648" s="14">
        <f>'fnd enro'!N648</f>
        <v>0</v>
      </c>
      <c r="O648" s="14">
        <f>'fnd enro'!O648</f>
        <v>0</v>
      </c>
      <c r="P648" s="14">
        <f>'fnd enro'!P648</f>
        <v>0</v>
      </c>
      <c r="Q648" s="14">
        <f>'fnd enro'!R648</f>
        <v>1</v>
      </c>
      <c r="R648" s="15">
        <f t="shared" si="132"/>
        <v>1.036</v>
      </c>
      <c r="S648" s="14">
        <f>VALUE('fnd enro'!Q648)</f>
        <v>9</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590.87111386799995</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839.47079999999994</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5397.2523432240005</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980.0403833360001</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180.18131062400002</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877.32686000000001</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467.36032</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629.53575999999998</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1264.398651684</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1698.5253299999999</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133"/>
        <v>12924.962872736001</v>
      </c>
      <c r="AH648" s="326">
        <f t="shared" si="134"/>
        <v>483239251</v>
      </c>
      <c r="AI648" s="4" t="str">
        <f t="shared" si="135"/>
        <v>483</v>
      </c>
      <c r="AJ648" s="2" t="str">
        <f t="shared" si="136"/>
        <v>239</v>
      </c>
      <c r="AK648" s="2" t="str">
        <f t="shared" si="137"/>
        <v>251</v>
      </c>
      <c r="AL648" s="4">
        <f t="shared" si="138"/>
        <v>1</v>
      </c>
      <c r="AM648" s="4">
        <f t="shared" si="143"/>
        <v>1</v>
      </c>
      <c r="AN648" s="4">
        <f t="shared" si="139"/>
        <v>12924.962872736001</v>
      </c>
      <c r="AO648" s="4">
        <f t="shared" si="140"/>
        <v>12925</v>
      </c>
      <c r="AP648" s="4">
        <f t="shared" si="130"/>
        <v>0</v>
      </c>
      <c r="AQ648" s="4">
        <v>12925</v>
      </c>
      <c r="AS648" s="74"/>
      <c r="AT648" s="74"/>
      <c r="AX648" s="5">
        <f t="shared" si="141"/>
        <v>0</v>
      </c>
      <c r="AZ648" s="5">
        <f t="shared" si="142"/>
        <v>0</v>
      </c>
      <c r="BB648" s="5"/>
    </row>
    <row r="649" spans="1:54" s="4" customFormat="1">
      <c r="A649" s="326" t="str">
        <f t="shared" si="131"/>
        <v>483</v>
      </c>
      <c r="B649" s="2">
        <v>483239261</v>
      </c>
      <c r="C649" s="9" t="s">
        <v>1306</v>
      </c>
      <c r="D649" s="14">
        <f>'fnd enro'!D649</f>
        <v>0</v>
      </c>
      <c r="E649" s="14">
        <f>'fnd enro'!E649</f>
        <v>0</v>
      </c>
      <c r="F649" s="14">
        <f>'fnd enro'!F649</f>
        <v>0</v>
      </c>
      <c r="G649" s="14">
        <f>'fnd enro'!G649</f>
        <v>2</v>
      </c>
      <c r="H649" s="14">
        <f>'fnd enro'!H649</f>
        <v>10</v>
      </c>
      <c r="I649" s="14">
        <f>'fnd enro'!I649</f>
        <v>5</v>
      </c>
      <c r="J649" s="14">
        <f>'fnd enro'!J649</f>
        <v>0</v>
      </c>
      <c r="K649" s="15">
        <f>'fnd enro'!K649</f>
        <v>0.66810000000000003</v>
      </c>
      <c r="L649" s="14">
        <f>'fnd enro'!L649</f>
        <v>0</v>
      </c>
      <c r="M649" s="14">
        <f>'fnd enro'!M649</f>
        <v>0</v>
      </c>
      <c r="N649" s="14">
        <f>'fnd enro'!N649</f>
        <v>0</v>
      </c>
      <c r="O649" s="14">
        <f>'fnd enro'!O649</f>
        <v>0</v>
      </c>
      <c r="P649" s="14">
        <f>'fnd enro'!P649</f>
        <v>3</v>
      </c>
      <c r="Q649" s="14">
        <f>'fnd enro'!R649</f>
        <v>17</v>
      </c>
      <c r="R649" s="15">
        <f t="shared" si="132"/>
        <v>1.036</v>
      </c>
      <c r="S649" s="14">
        <f>VALUE('fnd enro'!Q649)</f>
        <v>5</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10249.563975756</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15241.165800000002</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83019.996314807999</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18642.388756712004</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3557.0470806080007</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11110.73662</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7735.5737200000003</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8204.7574000000004</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21737.511878628</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32539.980609999999</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133"/>
        <v>212038.722156512</v>
      </c>
      <c r="AH649" s="326">
        <f t="shared" si="134"/>
        <v>483239261</v>
      </c>
      <c r="AI649" s="4" t="str">
        <f t="shared" si="135"/>
        <v>483</v>
      </c>
      <c r="AJ649" s="2" t="str">
        <f t="shared" si="136"/>
        <v>239</v>
      </c>
      <c r="AK649" s="2" t="str">
        <f t="shared" si="137"/>
        <v>261</v>
      </c>
      <c r="AL649" s="4">
        <f t="shared" si="138"/>
        <v>1</v>
      </c>
      <c r="AM649" s="4">
        <f t="shared" si="143"/>
        <v>17</v>
      </c>
      <c r="AN649" s="4">
        <f t="shared" si="139"/>
        <v>212038.722156512</v>
      </c>
      <c r="AO649" s="4">
        <f t="shared" si="140"/>
        <v>12473</v>
      </c>
      <c r="AP649" s="4">
        <f t="shared" si="130"/>
        <v>0</v>
      </c>
      <c r="AQ649" s="4">
        <v>12473</v>
      </c>
      <c r="AS649" s="74"/>
      <c r="AT649" s="74"/>
      <c r="AX649" s="5">
        <f t="shared" si="141"/>
        <v>0</v>
      </c>
      <c r="AZ649" s="5">
        <f t="shared" si="142"/>
        <v>0</v>
      </c>
      <c r="BB649" s="5"/>
    </row>
    <row r="650" spans="1:54" s="4" customFormat="1">
      <c r="A650" s="326" t="str">
        <f t="shared" si="131"/>
        <v>483</v>
      </c>
      <c r="B650" s="2">
        <v>483239293</v>
      </c>
      <c r="C650" s="9" t="s">
        <v>1306</v>
      </c>
      <c r="D650" s="14">
        <f>'fnd enro'!D650</f>
        <v>0</v>
      </c>
      <c r="E650" s="14">
        <f>'fnd enro'!E650</f>
        <v>0</v>
      </c>
      <c r="F650" s="14">
        <f>'fnd enro'!F650</f>
        <v>0</v>
      </c>
      <c r="G650" s="14">
        <f>'fnd enro'!G650</f>
        <v>0</v>
      </c>
      <c r="H650" s="14">
        <f>'fnd enro'!H650</f>
        <v>0</v>
      </c>
      <c r="I650" s="14">
        <f>'fnd enro'!I650</f>
        <v>2</v>
      </c>
      <c r="J650" s="14">
        <f>'fnd enro'!J650</f>
        <v>0</v>
      </c>
      <c r="K650" s="15">
        <f>'fnd enro'!K650</f>
        <v>7.8600000000000003E-2</v>
      </c>
      <c r="L650" s="14">
        <f>'fnd enro'!L650</f>
        <v>0</v>
      </c>
      <c r="M650" s="14">
        <f>'fnd enro'!M650</f>
        <v>0</v>
      </c>
      <c r="N650" s="14">
        <f>'fnd enro'!N650</f>
        <v>0</v>
      </c>
      <c r="O650" s="14">
        <f>'fnd enro'!O650</f>
        <v>0</v>
      </c>
      <c r="P650" s="14">
        <f>'fnd enro'!P650</f>
        <v>0</v>
      </c>
      <c r="Q650" s="14">
        <f>'fnd enro'!R650</f>
        <v>2</v>
      </c>
      <c r="R650" s="15">
        <f t="shared" si="132"/>
        <v>1.036</v>
      </c>
      <c r="S650" s="14">
        <f>VALUE('fnd enro'!Q650)</f>
        <v>10</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1181.7422277359999</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1678.9415999999999</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10794.504686448001</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1960.0807666720002</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360.36262124800004</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1754.65372</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934.72064</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1259.07152</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2528.797303368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3397.0506599999999</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133"/>
        <v>25849.925745472003</v>
      </c>
      <c r="AH650" s="326">
        <f t="shared" si="134"/>
        <v>483239293</v>
      </c>
      <c r="AI650" s="4" t="str">
        <f t="shared" si="135"/>
        <v>483</v>
      </c>
      <c r="AJ650" s="2" t="str">
        <f t="shared" si="136"/>
        <v>239</v>
      </c>
      <c r="AK650" s="2" t="str">
        <f t="shared" si="137"/>
        <v>293</v>
      </c>
      <c r="AL650" s="4">
        <f t="shared" si="138"/>
        <v>1</v>
      </c>
      <c r="AM650" s="4">
        <f t="shared" si="143"/>
        <v>2</v>
      </c>
      <c r="AN650" s="4">
        <f t="shared" si="139"/>
        <v>25849.925745472003</v>
      </c>
      <c r="AO650" s="4">
        <f t="shared" si="140"/>
        <v>12925</v>
      </c>
      <c r="AP650" s="4">
        <f t="shared" ref="AP650:AP713" si="144">AO650-AQ650</f>
        <v>0</v>
      </c>
      <c r="AQ650" s="4">
        <v>12925</v>
      </c>
      <c r="AS650" s="74"/>
      <c r="AT650" s="74"/>
      <c r="AX650" s="5">
        <f t="shared" si="141"/>
        <v>0</v>
      </c>
      <c r="AZ650" s="5">
        <f t="shared" si="142"/>
        <v>0</v>
      </c>
      <c r="BB650" s="5"/>
    </row>
    <row r="651" spans="1:54" s="4" customFormat="1">
      <c r="A651" s="326" t="str">
        <f t="shared" ref="A651:A714" si="145">LEFT(B651,3)</f>
        <v>483</v>
      </c>
      <c r="B651" s="2">
        <v>483239310</v>
      </c>
      <c r="C651" s="9" t="s">
        <v>1306</v>
      </c>
      <c r="D651" s="14">
        <f>'fnd enro'!D651</f>
        <v>0</v>
      </c>
      <c r="E651" s="14">
        <f>'fnd enro'!E651</f>
        <v>0</v>
      </c>
      <c r="F651" s="14">
        <f>'fnd enro'!F651</f>
        <v>0</v>
      </c>
      <c r="G651" s="14">
        <f>'fnd enro'!G651</f>
        <v>14</v>
      </c>
      <c r="H651" s="14">
        <f>'fnd enro'!H651</f>
        <v>35</v>
      </c>
      <c r="I651" s="14">
        <f>'fnd enro'!I651</f>
        <v>20</v>
      </c>
      <c r="J651" s="14">
        <f>'fnd enro'!J651</f>
        <v>0</v>
      </c>
      <c r="K651" s="15">
        <f>'fnd enro'!K651</f>
        <v>2.7117</v>
      </c>
      <c r="L651" s="14">
        <f>'fnd enro'!L651</f>
        <v>0</v>
      </c>
      <c r="M651" s="14">
        <f>'fnd enro'!M651</f>
        <v>0</v>
      </c>
      <c r="N651" s="14">
        <f>'fnd enro'!N651</f>
        <v>0</v>
      </c>
      <c r="O651" s="14">
        <f>'fnd enro'!O651</f>
        <v>0</v>
      </c>
      <c r="P651" s="14">
        <f>'fnd enro'!P651</f>
        <v>38</v>
      </c>
      <c r="Q651" s="14">
        <f>'fnd enro'!R651</f>
        <v>69</v>
      </c>
      <c r="R651" s="15">
        <f t="shared" ref="R651:R714" si="146">VLOOKUP(B651,charterinfo_b,6)</f>
        <v>1.036</v>
      </c>
      <c r="S651" s="14">
        <f>VALUE('fnd enro'!Q651)</f>
        <v>11</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44935.241256892004</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77657.876239999998</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493418.26788245601</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77328.065530184002</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21844.684393056003</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46108.52334</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37446.686199999996</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65021.39056</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87710.173166195993</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156940.39777000001</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147">SUM(U651:AE651)</f>
        <v>1108411.3063387838</v>
      </c>
      <c r="AH651" s="326">
        <f t="shared" ref="AH651:AH714" si="148">B651</f>
        <v>483239310</v>
      </c>
      <c r="AI651" s="4" t="str">
        <f t="shared" ref="AI651:AI714" si="149">IF($B651&lt;499999999,MID($B651,1,3),MID($B651,1,4))</f>
        <v>483</v>
      </c>
      <c r="AJ651" s="2" t="str">
        <f t="shared" ref="AJ651:AJ714" si="150">IF($B651&lt;499999999,MID($B651,4,3),MID($B651,5,3))</f>
        <v>239</v>
      </c>
      <c r="AK651" s="2" t="str">
        <f t="shared" ref="AK651:AK714" si="151">IF($B651&lt;499999999,MID($B651,7,3),MID($B651,8,3))</f>
        <v>310</v>
      </c>
      <c r="AL651" s="4">
        <f t="shared" ref="AL651:AL714" si="152">IF(VLOOKUP(VALUE(IF(AH651&lt;499999999,MID(AH651,4,3),MID(AH651,5,3))),distinfo,4)=R651,1,0)</f>
        <v>1</v>
      </c>
      <c r="AM651" s="4">
        <f t="shared" si="143"/>
        <v>69</v>
      </c>
      <c r="AN651" s="4">
        <f t="shared" ref="AN651:AN714" si="153">AF651</f>
        <v>1108411.3063387838</v>
      </c>
      <c r="AO651" s="4">
        <f t="shared" ref="AO651:AO714" si="154">IF(OR(AF651=0,AM651=0),0,ROUND(AN651/AM651,0))</f>
        <v>16064</v>
      </c>
      <c r="AP651" s="4">
        <f t="shared" si="144"/>
        <v>0</v>
      </c>
      <c r="AQ651" s="4">
        <v>16064</v>
      </c>
      <c r="AS651" s="74"/>
      <c r="AT651" s="74"/>
      <c r="AX651" s="5">
        <f t="shared" ref="AX651:AX714" si="155">AY651-AW651</f>
        <v>0</v>
      </c>
      <c r="AZ651" s="5">
        <f t="shared" ref="AZ651:AZ714" si="156">BA651-AY651</f>
        <v>0</v>
      </c>
      <c r="BB651" s="5"/>
    </row>
    <row r="652" spans="1:54" s="4" customFormat="1">
      <c r="A652" s="326" t="str">
        <f t="shared" si="145"/>
        <v>483</v>
      </c>
      <c r="B652" s="2">
        <v>483239625</v>
      </c>
      <c r="C652" s="9" t="s">
        <v>1306</v>
      </c>
      <c r="D652" s="14">
        <f>'fnd enro'!D652</f>
        <v>0</v>
      </c>
      <c r="E652" s="14">
        <f>'fnd enro'!E652</f>
        <v>0</v>
      </c>
      <c r="F652" s="14">
        <f>'fnd enro'!F652</f>
        <v>0</v>
      </c>
      <c r="G652" s="14">
        <f>'fnd enro'!G652</f>
        <v>0</v>
      </c>
      <c r="H652" s="14">
        <f>'fnd enro'!H652</f>
        <v>0</v>
      </c>
      <c r="I652" s="14">
        <f>'fnd enro'!I652</f>
        <v>1</v>
      </c>
      <c r="J652" s="14">
        <f>'fnd enro'!J652</f>
        <v>0</v>
      </c>
      <c r="K652" s="15">
        <f>'fnd enro'!K652</f>
        <v>3.9300000000000002E-2</v>
      </c>
      <c r="L652" s="14">
        <f>'fnd enro'!L652</f>
        <v>0</v>
      </c>
      <c r="M652" s="14">
        <f>'fnd enro'!M652</f>
        <v>0</v>
      </c>
      <c r="N652" s="14">
        <f>'fnd enro'!N652</f>
        <v>0</v>
      </c>
      <c r="O652" s="14">
        <f>'fnd enro'!O652</f>
        <v>0</v>
      </c>
      <c r="P652" s="14">
        <f>'fnd enro'!P652</f>
        <v>0</v>
      </c>
      <c r="Q652" s="14">
        <f>'fnd enro'!R652</f>
        <v>1</v>
      </c>
      <c r="R652" s="15">
        <f t="shared" si="146"/>
        <v>1.036</v>
      </c>
      <c r="S652" s="14">
        <f>VALUE('fnd enro'!Q652)</f>
        <v>6</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590.87111386799995</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839.47079999999994</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5397.2523432240005</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980.0403833360001</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180.18131062400002</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877.32686000000001</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467.36032</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629.53575999999998</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1264.398651684</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1698.5253299999999</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147"/>
        <v>12924.962872736001</v>
      </c>
      <c r="AH652" s="326">
        <f t="shared" si="148"/>
        <v>483239625</v>
      </c>
      <c r="AI652" s="4" t="str">
        <f t="shared" si="149"/>
        <v>483</v>
      </c>
      <c r="AJ652" s="2" t="str">
        <f t="shared" si="150"/>
        <v>239</v>
      </c>
      <c r="AK652" s="2" t="str">
        <f t="shared" si="151"/>
        <v>625</v>
      </c>
      <c r="AL652" s="4">
        <f t="shared" si="152"/>
        <v>1</v>
      </c>
      <c r="AM652" s="4">
        <f t="shared" si="143"/>
        <v>1</v>
      </c>
      <c r="AN652" s="4">
        <f t="shared" si="153"/>
        <v>12924.962872736001</v>
      </c>
      <c r="AO652" s="4">
        <f t="shared" si="154"/>
        <v>12925</v>
      </c>
      <c r="AP652" s="4">
        <f t="shared" si="144"/>
        <v>0</v>
      </c>
      <c r="AQ652" s="4">
        <v>12925</v>
      </c>
      <c r="AS652" s="74"/>
      <c r="AT652" s="74"/>
      <c r="AX652" s="5">
        <f t="shared" si="155"/>
        <v>0</v>
      </c>
      <c r="AZ652" s="5">
        <f t="shared" si="156"/>
        <v>0</v>
      </c>
      <c r="BB652" s="5"/>
    </row>
    <row r="653" spans="1:54" s="4" customFormat="1">
      <c r="A653" s="326" t="str">
        <f t="shared" si="145"/>
        <v>483</v>
      </c>
      <c r="B653" s="2">
        <v>483239665</v>
      </c>
      <c r="C653" s="9" t="s">
        <v>1306</v>
      </c>
      <c r="D653" s="14">
        <f>'fnd enro'!D653</f>
        <v>0</v>
      </c>
      <c r="E653" s="14">
        <f>'fnd enro'!E653</f>
        <v>0</v>
      </c>
      <c r="F653" s="14">
        <f>'fnd enro'!F653</f>
        <v>0</v>
      </c>
      <c r="G653" s="14">
        <f>'fnd enro'!G653</f>
        <v>0</v>
      </c>
      <c r="H653" s="14">
        <f>'fnd enro'!H653</f>
        <v>4</v>
      </c>
      <c r="I653" s="14">
        <f>'fnd enro'!I653</f>
        <v>2</v>
      </c>
      <c r="J653" s="14">
        <f>'fnd enro'!J653</f>
        <v>0</v>
      </c>
      <c r="K653" s="15">
        <f>'fnd enro'!K653</f>
        <v>0.23580000000000001</v>
      </c>
      <c r="L653" s="14">
        <f>'fnd enro'!L653</f>
        <v>0</v>
      </c>
      <c r="M653" s="14">
        <f>'fnd enro'!M653</f>
        <v>0</v>
      </c>
      <c r="N653" s="14">
        <f>'fnd enro'!N653</f>
        <v>0</v>
      </c>
      <c r="O653" s="14">
        <f>'fnd enro'!O653</f>
        <v>0</v>
      </c>
      <c r="P653" s="14">
        <f>'fnd enro'!P653</f>
        <v>2</v>
      </c>
      <c r="Q653" s="14">
        <f>'fnd enro'!R653</f>
        <v>6</v>
      </c>
      <c r="R653" s="15">
        <f t="shared" si="146"/>
        <v>1.036</v>
      </c>
      <c r="S653" s="14">
        <f>VALUE('fnd enro'!Q653)</f>
        <v>5</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3681.7300432079996</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5683.5995999999996</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32321.395499343998</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6356.4293400160004</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1407.4278637440002</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4018.6811600000001</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2882.7528800000005</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3679.6026400000001</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7727.2464701039999</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12006.53198</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147"/>
        <v>79765.397476415994</v>
      </c>
      <c r="AH653" s="326">
        <f t="shared" si="148"/>
        <v>483239665</v>
      </c>
      <c r="AI653" s="4" t="str">
        <f t="shared" si="149"/>
        <v>483</v>
      </c>
      <c r="AJ653" s="2" t="str">
        <f t="shared" si="150"/>
        <v>239</v>
      </c>
      <c r="AK653" s="2" t="str">
        <f t="shared" si="151"/>
        <v>665</v>
      </c>
      <c r="AL653" s="4">
        <f t="shared" si="152"/>
        <v>1</v>
      </c>
      <c r="AM653" s="4">
        <f t="shared" si="143"/>
        <v>6</v>
      </c>
      <c r="AN653" s="4">
        <f t="shared" si="153"/>
        <v>79765.397476415994</v>
      </c>
      <c r="AO653" s="4">
        <f t="shared" si="154"/>
        <v>13294</v>
      </c>
      <c r="AP653" s="4">
        <f t="shared" si="144"/>
        <v>0</v>
      </c>
      <c r="AQ653" s="4">
        <v>13294</v>
      </c>
      <c r="AS653" s="74"/>
      <c r="AT653" s="74"/>
      <c r="AX653" s="5">
        <f t="shared" si="155"/>
        <v>0</v>
      </c>
      <c r="AZ653" s="5">
        <f t="shared" si="156"/>
        <v>0</v>
      </c>
      <c r="BB653" s="5"/>
    </row>
    <row r="654" spans="1:54" s="4" customFormat="1">
      <c r="A654" s="326" t="str">
        <f t="shared" si="145"/>
        <v>483</v>
      </c>
      <c r="B654" s="2">
        <v>483239740</v>
      </c>
      <c r="C654" s="9" t="s">
        <v>1306</v>
      </c>
      <c r="D654" s="14">
        <f>'fnd enro'!D654</f>
        <v>0</v>
      </c>
      <c r="E654" s="14">
        <f>'fnd enro'!E654</f>
        <v>0</v>
      </c>
      <c r="F654" s="14">
        <f>'fnd enro'!F654</f>
        <v>0</v>
      </c>
      <c r="G654" s="14">
        <f>'fnd enro'!G654</f>
        <v>0</v>
      </c>
      <c r="H654" s="14">
        <f>'fnd enro'!H654</f>
        <v>1</v>
      </c>
      <c r="I654" s="14">
        <f>'fnd enro'!I654</f>
        <v>4</v>
      </c>
      <c r="J654" s="14">
        <f>'fnd enro'!J654</f>
        <v>0</v>
      </c>
      <c r="K654" s="15">
        <f>'fnd enro'!K654</f>
        <v>0.19650000000000001</v>
      </c>
      <c r="L654" s="14">
        <f>'fnd enro'!L654</f>
        <v>0</v>
      </c>
      <c r="M654" s="14">
        <f>'fnd enro'!M654</f>
        <v>0</v>
      </c>
      <c r="N654" s="14">
        <f>'fnd enro'!N654</f>
        <v>0</v>
      </c>
      <c r="O654" s="14">
        <f>'fnd enro'!O654</f>
        <v>0</v>
      </c>
      <c r="P654" s="14">
        <f>'fnd enro'!P654</f>
        <v>2</v>
      </c>
      <c r="Q654" s="14">
        <f>'fnd enro'!R654</f>
        <v>5</v>
      </c>
      <c r="R654" s="15">
        <f t="shared" si="146"/>
        <v>1.036</v>
      </c>
      <c r="S654" s="14">
        <f>VALUE('fnd enro'!Q654)</f>
        <v>5</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3090.85892934</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4844.1288000000004</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31706.080876119999</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5019.2486766800002</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1212.2349131200001</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4109.3042999999998</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2548.1974</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4119.6540000000005</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6357.2068984199996</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9728.0166499999996</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147"/>
        <v>72734.931443680005</v>
      </c>
      <c r="AH654" s="326">
        <f t="shared" si="148"/>
        <v>483239740</v>
      </c>
      <c r="AI654" s="4" t="str">
        <f t="shared" si="149"/>
        <v>483</v>
      </c>
      <c r="AJ654" s="2" t="str">
        <f t="shared" si="150"/>
        <v>239</v>
      </c>
      <c r="AK654" s="2" t="str">
        <f t="shared" si="151"/>
        <v>740</v>
      </c>
      <c r="AL654" s="4">
        <f t="shared" si="152"/>
        <v>1</v>
      </c>
      <c r="AM654" s="4">
        <f t="shared" si="143"/>
        <v>5</v>
      </c>
      <c r="AN654" s="4">
        <f t="shared" si="153"/>
        <v>72734.931443680005</v>
      </c>
      <c r="AO654" s="4">
        <f t="shared" si="154"/>
        <v>14547</v>
      </c>
      <c r="AP654" s="4">
        <f t="shared" si="144"/>
        <v>0</v>
      </c>
      <c r="AQ654" s="4">
        <v>14547</v>
      </c>
      <c r="AS654" s="74"/>
      <c r="AT654" s="74"/>
      <c r="AX654" s="5">
        <f t="shared" si="155"/>
        <v>0</v>
      </c>
      <c r="AZ654" s="5">
        <f t="shared" si="156"/>
        <v>0</v>
      </c>
      <c r="BB654" s="5"/>
    </row>
    <row r="655" spans="1:54" s="4" customFormat="1">
      <c r="A655" s="326" t="str">
        <f t="shared" si="145"/>
        <v>483</v>
      </c>
      <c r="B655" s="2">
        <v>483239760</v>
      </c>
      <c r="C655" s="9" t="s">
        <v>1306</v>
      </c>
      <c r="D655" s="14">
        <f>'fnd enro'!D655</f>
        <v>0</v>
      </c>
      <c r="E655" s="14">
        <f>'fnd enro'!E655</f>
        <v>0</v>
      </c>
      <c r="F655" s="14">
        <f>'fnd enro'!F655</f>
        <v>0</v>
      </c>
      <c r="G655" s="14">
        <f>'fnd enro'!G655</f>
        <v>0</v>
      </c>
      <c r="H655" s="14">
        <f>'fnd enro'!H655</f>
        <v>16</v>
      </c>
      <c r="I655" s="14">
        <f>'fnd enro'!I655</f>
        <v>28</v>
      </c>
      <c r="J655" s="14">
        <f>'fnd enro'!J655</f>
        <v>0</v>
      </c>
      <c r="K655" s="15">
        <f>'fnd enro'!K655</f>
        <v>1.7292000000000001</v>
      </c>
      <c r="L655" s="14">
        <f>'fnd enro'!L655</f>
        <v>0</v>
      </c>
      <c r="M655" s="14">
        <f>'fnd enro'!M655</f>
        <v>0</v>
      </c>
      <c r="N655" s="14">
        <f>'fnd enro'!N655</f>
        <v>0</v>
      </c>
      <c r="O655" s="14">
        <f>'fnd enro'!O655</f>
        <v>2</v>
      </c>
      <c r="P655" s="14">
        <f>'fnd enro'!P655</f>
        <v>12</v>
      </c>
      <c r="Q655" s="14">
        <f>'fnd enro'!R655</f>
        <v>44</v>
      </c>
      <c r="R655" s="15">
        <f t="shared" si="146"/>
        <v>1.036</v>
      </c>
      <c r="S655" s="14">
        <f>VALUE('fnd enro'!Q655)</f>
        <v>6</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27165.320850191998</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41681.367279999999</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257022.33142185598</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45486.239666784</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10168.638467456001</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34057.281840000003</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21746.303039999999</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30862.149920000003</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56985.02339409601</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85469.054520000005</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147"/>
        <v>610643.71040038404</v>
      </c>
      <c r="AH655" s="326">
        <f t="shared" si="148"/>
        <v>483239760</v>
      </c>
      <c r="AI655" s="4" t="str">
        <f t="shared" si="149"/>
        <v>483</v>
      </c>
      <c r="AJ655" s="2" t="str">
        <f t="shared" si="150"/>
        <v>239</v>
      </c>
      <c r="AK655" s="2" t="str">
        <f t="shared" si="151"/>
        <v>760</v>
      </c>
      <c r="AL655" s="4">
        <f t="shared" si="152"/>
        <v>1</v>
      </c>
      <c r="AM655" s="4">
        <f t="shared" si="143"/>
        <v>44</v>
      </c>
      <c r="AN655" s="4">
        <f t="shared" si="153"/>
        <v>610643.71040038404</v>
      </c>
      <c r="AO655" s="4">
        <f t="shared" si="154"/>
        <v>13878</v>
      </c>
      <c r="AP655" s="4">
        <f t="shared" si="144"/>
        <v>143</v>
      </c>
      <c r="AQ655" s="4">
        <v>13735</v>
      </c>
      <c r="AS655" s="74"/>
      <c r="AT655" s="74"/>
      <c r="AX655" s="5">
        <f t="shared" si="155"/>
        <v>0</v>
      </c>
      <c r="AZ655" s="5">
        <f t="shared" si="156"/>
        <v>0</v>
      </c>
      <c r="BB655" s="5"/>
    </row>
    <row r="656" spans="1:54" s="4" customFormat="1">
      <c r="A656" s="326" t="str">
        <f t="shared" si="145"/>
        <v>483</v>
      </c>
      <c r="B656" s="2">
        <v>483239780</v>
      </c>
      <c r="C656" s="9" t="s">
        <v>1306</v>
      </c>
      <c r="D656" s="14">
        <f>'fnd enro'!D656</f>
        <v>0</v>
      </c>
      <c r="E656" s="14">
        <f>'fnd enro'!E656</f>
        <v>0</v>
      </c>
      <c r="F656" s="14">
        <f>'fnd enro'!F656</f>
        <v>0</v>
      </c>
      <c r="G656" s="14">
        <f>'fnd enro'!G656</f>
        <v>0</v>
      </c>
      <c r="H656" s="14">
        <f>'fnd enro'!H656</f>
        <v>0</v>
      </c>
      <c r="I656" s="14">
        <f>'fnd enro'!I656</f>
        <v>2</v>
      </c>
      <c r="J656" s="14">
        <f>'fnd enro'!J656</f>
        <v>0</v>
      </c>
      <c r="K656" s="15">
        <f>'fnd enro'!K656</f>
        <v>7.8600000000000003E-2</v>
      </c>
      <c r="L656" s="14">
        <f>'fnd enro'!L656</f>
        <v>0</v>
      </c>
      <c r="M656" s="14">
        <f>'fnd enro'!M656</f>
        <v>0</v>
      </c>
      <c r="N656" s="14">
        <f>'fnd enro'!N656</f>
        <v>0</v>
      </c>
      <c r="O656" s="14">
        <f>'fnd enro'!O656</f>
        <v>0</v>
      </c>
      <c r="P656" s="14">
        <f>'fnd enro'!P656</f>
        <v>1</v>
      </c>
      <c r="Q656" s="14">
        <f>'fnd enro'!R656</f>
        <v>2</v>
      </c>
      <c r="R656" s="15">
        <f t="shared" si="146"/>
        <v>1.036</v>
      </c>
      <c r="S656" s="14">
        <f>VALUE('fnd enro'!Q656)</f>
        <v>6</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1257.1008677359998</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2036.01972</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14280.251006447999</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1960.0807666720002</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529.46890124800007</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1779.68372</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1075.86528</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1992.5180800000001</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2528.797303368</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3972.3506600000001</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147"/>
        <v>31412.136305471999</v>
      </c>
      <c r="AH656" s="326">
        <f t="shared" si="148"/>
        <v>483239780</v>
      </c>
      <c r="AI656" s="4" t="str">
        <f t="shared" si="149"/>
        <v>483</v>
      </c>
      <c r="AJ656" s="2" t="str">
        <f t="shared" si="150"/>
        <v>239</v>
      </c>
      <c r="AK656" s="2" t="str">
        <f t="shared" si="151"/>
        <v>780</v>
      </c>
      <c r="AL656" s="4">
        <f t="shared" si="152"/>
        <v>1</v>
      </c>
      <c r="AM656" s="4">
        <f t="shared" si="143"/>
        <v>2</v>
      </c>
      <c r="AN656" s="4">
        <f t="shared" si="153"/>
        <v>31412.136305471999</v>
      </c>
      <c r="AO656" s="4">
        <f t="shared" si="154"/>
        <v>15706</v>
      </c>
      <c r="AP656" s="4">
        <f t="shared" si="144"/>
        <v>0</v>
      </c>
      <c r="AQ656" s="4">
        <v>15706</v>
      </c>
      <c r="AS656" s="74"/>
      <c r="AT656" s="74"/>
      <c r="AX656" s="5">
        <f t="shared" si="155"/>
        <v>0</v>
      </c>
      <c r="AZ656" s="5">
        <f t="shared" si="156"/>
        <v>0</v>
      </c>
      <c r="BB656" s="5"/>
    </row>
    <row r="657" spans="1:54" s="4" customFormat="1">
      <c r="A657" s="326" t="str">
        <f t="shared" si="145"/>
        <v>484</v>
      </c>
      <c r="B657" s="2">
        <v>484035035</v>
      </c>
      <c r="C657" s="9" t="s">
        <v>501</v>
      </c>
      <c r="D657" s="14">
        <f>'fnd enro'!D657</f>
        <v>0</v>
      </c>
      <c r="E657" s="14">
        <f>'fnd enro'!E657</f>
        <v>0</v>
      </c>
      <c r="F657" s="14">
        <f>'fnd enro'!F657</f>
        <v>0</v>
      </c>
      <c r="G657" s="14">
        <f>'fnd enro'!G657</f>
        <v>73</v>
      </c>
      <c r="H657" s="14">
        <f>'fnd enro'!H657</f>
        <v>525</v>
      </c>
      <c r="I657" s="14">
        <f>'fnd enro'!I657</f>
        <v>519</v>
      </c>
      <c r="J657" s="14">
        <f>'fnd enro'!J657</f>
        <v>0</v>
      </c>
      <c r="K657" s="15">
        <f>'fnd enro'!K657</f>
        <v>43.898099999999999</v>
      </c>
      <c r="L657" s="14">
        <f>'fnd enro'!L657</f>
        <v>0</v>
      </c>
      <c r="M657" s="14">
        <f>'fnd enro'!M657</f>
        <v>16</v>
      </c>
      <c r="N657" s="14">
        <f>'fnd enro'!N657</f>
        <v>113</v>
      </c>
      <c r="O657" s="14">
        <f>'fnd enro'!O657</f>
        <v>58</v>
      </c>
      <c r="P657" s="14">
        <f>'fnd enro'!P657</f>
        <v>937</v>
      </c>
      <c r="Q657" s="14">
        <f>'fnd enro'!R657</f>
        <v>1117</v>
      </c>
      <c r="R657" s="15">
        <f t="shared" si="146"/>
        <v>1.087</v>
      </c>
      <c r="S657" s="14">
        <f>VALUE('fnd enro'!Q657)</f>
        <v>11</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824701.42784742673</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1537193.9744299999</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10644337.255349088</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1287254.5884957539</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467349.42749893601</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849238.67261999997</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737751.29148000001</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1560839.2571599998</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1570406.1346274007</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2854279.2836100003</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147"/>
        <v>22333351.313118607</v>
      </c>
      <c r="AH657" s="326">
        <f t="shared" si="148"/>
        <v>484035035</v>
      </c>
      <c r="AI657" s="4" t="str">
        <f t="shared" si="149"/>
        <v>484</v>
      </c>
      <c r="AJ657" s="2" t="str">
        <f t="shared" si="150"/>
        <v>035</v>
      </c>
      <c r="AK657" s="2" t="str">
        <f t="shared" si="151"/>
        <v>035</v>
      </c>
      <c r="AL657" s="4">
        <f t="shared" si="152"/>
        <v>1</v>
      </c>
      <c r="AM657" s="4">
        <f t="shared" si="143"/>
        <v>1117</v>
      </c>
      <c r="AN657" s="4">
        <f t="shared" si="153"/>
        <v>22333351.313118607</v>
      </c>
      <c r="AO657" s="4">
        <f t="shared" si="154"/>
        <v>19994</v>
      </c>
      <c r="AP657" s="4">
        <f t="shared" si="144"/>
        <v>0</v>
      </c>
      <c r="AQ657" s="4">
        <v>19994</v>
      </c>
      <c r="AS657" s="74"/>
      <c r="AT657" s="74"/>
      <c r="AX657" s="5">
        <f t="shared" si="155"/>
        <v>0</v>
      </c>
      <c r="AZ657" s="5">
        <f t="shared" si="156"/>
        <v>0</v>
      </c>
      <c r="BB657" s="5"/>
    </row>
    <row r="658" spans="1:54" s="4" customFormat="1">
      <c r="A658" s="326" t="str">
        <f t="shared" si="145"/>
        <v>484</v>
      </c>
      <c r="B658" s="2">
        <v>484035044</v>
      </c>
      <c r="C658" s="9" t="s">
        <v>501</v>
      </c>
      <c r="D658" s="14">
        <f>'fnd enro'!D658</f>
        <v>0</v>
      </c>
      <c r="E658" s="14">
        <f>'fnd enro'!E658</f>
        <v>0</v>
      </c>
      <c r="F658" s="14">
        <f>'fnd enro'!F658</f>
        <v>0</v>
      </c>
      <c r="G658" s="14">
        <f>'fnd enro'!G658</f>
        <v>0</v>
      </c>
      <c r="H658" s="14">
        <f>'fnd enro'!H658</f>
        <v>0</v>
      </c>
      <c r="I658" s="14">
        <f>'fnd enro'!I658</f>
        <v>3</v>
      </c>
      <c r="J658" s="14">
        <f>'fnd enro'!J658</f>
        <v>0</v>
      </c>
      <c r="K658" s="15">
        <f>'fnd enro'!K658</f>
        <v>0.1179</v>
      </c>
      <c r="L658" s="14">
        <f>'fnd enro'!L658</f>
        <v>0</v>
      </c>
      <c r="M658" s="14">
        <f>'fnd enro'!M658</f>
        <v>0</v>
      </c>
      <c r="N658" s="14">
        <f>'fnd enro'!N658</f>
        <v>0</v>
      </c>
      <c r="O658" s="14">
        <f>'fnd enro'!O658</f>
        <v>0</v>
      </c>
      <c r="P658" s="14">
        <f>'fnd enro'!P658</f>
        <v>0</v>
      </c>
      <c r="Q658" s="14">
        <f>'fnd enro'!R658</f>
        <v>3</v>
      </c>
      <c r="R658" s="15">
        <f t="shared" si="146"/>
        <v>1.087</v>
      </c>
      <c r="S658" s="14">
        <f>VALUE('fnd enro'!Q658)</f>
        <v>11</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1859.8751952929997</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2642.3882999999996</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16988.841593873996</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3084.856843686</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567.15372002400011</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2631.9805799999999</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1471.1023200000002</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1981.57926</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3979.9266439590001</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5095.5759900000003</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147"/>
        <v>40303.280446835997</v>
      </c>
      <c r="AH658" s="326">
        <f t="shared" si="148"/>
        <v>484035044</v>
      </c>
      <c r="AI658" s="4" t="str">
        <f t="shared" si="149"/>
        <v>484</v>
      </c>
      <c r="AJ658" s="2" t="str">
        <f t="shared" si="150"/>
        <v>035</v>
      </c>
      <c r="AK658" s="2" t="str">
        <f t="shared" si="151"/>
        <v>044</v>
      </c>
      <c r="AL658" s="4">
        <f t="shared" si="152"/>
        <v>1</v>
      </c>
      <c r="AM658" s="4">
        <f t="shared" si="143"/>
        <v>3</v>
      </c>
      <c r="AN658" s="4">
        <f t="shared" si="153"/>
        <v>40303.280446835997</v>
      </c>
      <c r="AO658" s="4">
        <f t="shared" si="154"/>
        <v>13434</v>
      </c>
      <c r="AP658" s="4">
        <f t="shared" si="144"/>
        <v>0</v>
      </c>
      <c r="AQ658" s="4">
        <v>13434</v>
      </c>
      <c r="AS658" s="74"/>
      <c r="AT658" s="74"/>
      <c r="AX658" s="5">
        <f t="shared" si="155"/>
        <v>0</v>
      </c>
      <c r="AZ658" s="5">
        <f t="shared" si="156"/>
        <v>0</v>
      </c>
      <c r="BB658" s="5"/>
    </row>
    <row r="659" spans="1:54" s="4" customFormat="1">
      <c r="A659" s="326" t="str">
        <f t="shared" si="145"/>
        <v>484</v>
      </c>
      <c r="B659" s="2">
        <v>484035046</v>
      </c>
      <c r="C659" s="9" t="s">
        <v>501</v>
      </c>
      <c r="D659" s="14">
        <f>'fnd enro'!D659</f>
        <v>0</v>
      </c>
      <c r="E659" s="14">
        <f>'fnd enro'!E659</f>
        <v>0</v>
      </c>
      <c r="F659" s="14">
        <f>'fnd enro'!F659</f>
        <v>0</v>
      </c>
      <c r="G659" s="14">
        <f>'fnd enro'!G659</f>
        <v>0</v>
      </c>
      <c r="H659" s="14">
        <f>'fnd enro'!H659</f>
        <v>0</v>
      </c>
      <c r="I659" s="14">
        <f>'fnd enro'!I659</f>
        <v>1</v>
      </c>
      <c r="J659" s="14">
        <f>'fnd enro'!J659</f>
        <v>0</v>
      </c>
      <c r="K659" s="15">
        <f>'fnd enro'!K659</f>
        <v>3.9300000000000002E-2</v>
      </c>
      <c r="L659" s="14">
        <f>'fnd enro'!L659</f>
        <v>0</v>
      </c>
      <c r="M659" s="14">
        <f>'fnd enro'!M659</f>
        <v>0</v>
      </c>
      <c r="N659" s="14">
        <f>'fnd enro'!N659</f>
        <v>0</v>
      </c>
      <c r="O659" s="14">
        <f>'fnd enro'!O659</f>
        <v>0</v>
      </c>
      <c r="P659" s="14">
        <f>'fnd enro'!P659</f>
        <v>1</v>
      </c>
      <c r="Q659" s="14">
        <f>'fnd enro'!R659</f>
        <v>1</v>
      </c>
      <c r="R659" s="15">
        <f t="shared" si="146"/>
        <v>1.087</v>
      </c>
      <c r="S659" s="14">
        <f>VALUE('fnd enro'!Q659)</f>
        <v>3</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686.14582843099993</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1194.4282099999998</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8724.5261779579996</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1028.2856145620001</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337.58979000800002</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898.27686000000006</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614.33978999999988</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1304.7260999999999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1326.6422146530001</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2180.1153300000001</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147"/>
        <v>18295.075915612</v>
      </c>
      <c r="AH659" s="326">
        <f t="shared" si="148"/>
        <v>484035046</v>
      </c>
      <c r="AI659" s="4" t="str">
        <f t="shared" si="149"/>
        <v>484</v>
      </c>
      <c r="AJ659" s="2" t="str">
        <f t="shared" si="150"/>
        <v>035</v>
      </c>
      <c r="AK659" s="2" t="str">
        <f t="shared" si="151"/>
        <v>046</v>
      </c>
      <c r="AL659" s="4">
        <f t="shared" si="152"/>
        <v>1</v>
      </c>
      <c r="AM659" s="4">
        <f t="shared" si="143"/>
        <v>1</v>
      </c>
      <c r="AN659" s="4">
        <f t="shared" si="153"/>
        <v>18295.075915612</v>
      </c>
      <c r="AO659" s="4">
        <f t="shared" si="154"/>
        <v>18295</v>
      </c>
      <c r="AP659" s="4">
        <f t="shared" si="144"/>
        <v>0</v>
      </c>
      <c r="AQ659" s="4">
        <v>18295</v>
      </c>
      <c r="AS659" s="74"/>
      <c r="AT659" s="74"/>
      <c r="AX659" s="5">
        <f t="shared" si="155"/>
        <v>0</v>
      </c>
      <c r="AZ659" s="5">
        <f t="shared" si="156"/>
        <v>0</v>
      </c>
      <c r="BB659" s="5"/>
    </row>
    <row r="660" spans="1:54" s="4" customFormat="1">
      <c r="A660" s="326" t="str">
        <f t="shared" si="145"/>
        <v>484</v>
      </c>
      <c r="B660" s="2">
        <v>484035101</v>
      </c>
      <c r="C660" s="9" t="s">
        <v>501</v>
      </c>
      <c r="D660" s="14">
        <f>'fnd enro'!D660</f>
        <v>0</v>
      </c>
      <c r="E660" s="14">
        <f>'fnd enro'!E660</f>
        <v>0</v>
      </c>
      <c r="F660" s="14">
        <f>'fnd enro'!F660</f>
        <v>0</v>
      </c>
      <c r="G660" s="14">
        <f>'fnd enro'!G660</f>
        <v>0</v>
      </c>
      <c r="H660" s="14">
        <f>'fnd enro'!H660</f>
        <v>1</v>
      </c>
      <c r="I660" s="14">
        <f>'fnd enro'!I660</f>
        <v>0</v>
      </c>
      <c r="J660" s="14">
        <f>'fnd enro'!J660</f>
        <v>0</v>
      </c>
      <c r="K660" s="15">
        <f>'fnd enro'!K660</f>
        <v>3.9300000000000002E-2</v>
      </c>
      <c r="L660" s="14">
        <f>'fnd enro'!L660</f>
        <v>0</v>
      </c>
      <c r="M660" s="14">
        <f>'fnd enro'!M660</f>
        <v>0</v>
      </c>
      <c r="N660" s="14">
        <f>'fnd enro'!N660</f>
        <v>1</v>
      </c>
      <c r="O660" s="14">
        <f>'fnd enro'!O660</f>
        <v>0</v>
      </c>
      <c r="P660" s="14">
        <f>'fnd enro'!P660</f>
        <v>1</v>
      </c>
      <c r="Q660" s="14">
        <f>'fnd enro'!R660</f>
        <v>1</v>
      </c>
      <c r="R660" s="15">
        <f t="shared" si="146"/>
        <v>1.087</v>
      </c>
      <c r="S660" s="14">
        <f>VALUE('fnd enro'!Q660)</f>
        <v>3</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814.67270843099993</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1419.3176399999998</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8626.3157279579991</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1378.0822145619998</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407.09257000799994</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723.40686000000005</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664.27656999999999</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962.77764000000002</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1749.1156346530001</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2717.1053299999999</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147"/>
        <v>19462.162895611997</v>
      </c>
      <c r="AH660" s="326">
        <f t="shared" si="148"/>
        <v>484035101</v>
      </c>
      <c r="AI660" s="4" t="str">
        <f t="shared" si="149"/>
        <v>484</v>
      </c>
      <c r="AJ660" s="2" t="str">
        <f t="shared" si="150"/>
        <v>035</v>
      </c>
      <c r="AK660" s="2" t="str">
        <f t="shared" si="151"/>
        <v>101</v>
      </c>
      <c r="AL660" s="4">
        <f t="shared" si="152"/>
        <v>1</v>
      </c>
      <c r="AM660" s="4">
        <f t="shared" si="143"/>
        <v>1</v>
      </c>
      <c r="AN660" s="4">
        <f t="shared" si="153"/>
        <v>19462.162895611997</v>
      </c>
      <c r="AO660" s="4">
        <f t="shared" si="154"/>
        <v>19462</v>
      </c>
      <c r="AP660" s="4">
        <f t="shared" si="144"/>
        <v>0</v>
      </c>
      <c r="AQ660" s="4">
        <v>19462</v>
      </c>
      <c r="AS660" s="74"/>
      <c r="AT660" s="74"/>
      <c r="AX660" s="5">
        <f t="shared" si="155"/>
        <v>0</v>
      </c>
      <c r="AZ660" s="5">
        <f t="shared" si="156"/>
        <v>0</v>
      </c>
      <c r="BB660" s="5"/>
    </row>
    <row r="661" spans="1:54" s="4" customFormat="1">
      <c r="A661" s="326" t="str">
        <f t="shared" si="145"/>
        <v>484</v>
      </c>
      <c r="B661" s="2">
        <v>484035163</v>
      </c>
      <c r="C661" s="9" t="s">
        <v>501</v>
      </c>
      <c r="D661" s="14">
        <f>'fnd enro'!D661</f>
        <v>0</v>
      </c>
      <c r="E661" s="14">
        <f>'fnd enro'!E661</f>
        <v>0</v>
      </c>
      <c r="F661" s="14">
        <f>'fnd enro'!F661</f>
        <v>0</v>
      </c>
      <c r="G661" s="14">
        <f>'fnd enro'!G661</f>
        <v>0</v>
      </c>
      <c r="H661" s="14">
        <f>'fnd enro'!H661</f>
        <v>0</v>
      </c>
      <c r="I661" s="14">
        <f>'fnd enro'!I661</f>
        <v>1</v>
      </c>
      <c r="J661" s="14">
        <f>'fnd enro'!J661</f>
        <v>0</v>
      </c>
      <c r="K661" s="15">
        <f>'fnd enro'!K661</f>
        <v>3.9300000000000002E-2</v>
      </c>
      <c r="L661" s="14">
        <f>'fnd enro'!L661</f>
        <v>0</v>
      </c>
      <c r="M661" s="14">
        <f>'fnd enro'!M661</f>
        <v>0</v>
      </c>
      <c r="N661" s="14">
        <f>'fnd enro'!N661</f>
        <v>0</v>
      </c>
      <c r="O661" s="14">
        <f>'fnd enro'!O661</f>
        <v>0</v>
      </c>
      <c r="P661" s="14">
        <f>'fnd enro'!P661</f>
        <v>0</v>
      </c>
      <c r="Q661" s="14">
        <f>'fnd enro'!R661</f>
        <v>1</v>
      </c>
      <c r="R661" s="15">
        <f t="shared" si="146"/>
        <v>1.087</v>
      </c>
      <c r="S661" s="14">
        <f>VALUE('fnd enro'!Q661)</f>
        <v>11</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619.95839843099986</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880.79609999999991</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5662.9471979580003</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1028.2856145620001</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189.05124000800001</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877.32686000000001</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490.36743999999999</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660.52641999999992</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1326.6422146530001</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1698.5253299999999</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147"/>
        <v>13434.426815612</v>
      </c>
      <c r="AH661" s="326">
        <f t="shared" si="148"/>
        <v>484035163</v>
      </c>
      <c r="AI661" s="4" t="str">
        <f t="shared" si="149"/>
        <v>484</v>
      </c>
      <c r="AJ661" s="2" t="str">
        <f t="shared" si="150"/>
        <v>035</v>
      </c>
      <c r="AK661" s="2" t="str">
        <f t="shared" si="151"/>
        <v>163</v>
      </c>
      <c r="AL661" s="4">
        <f t="shared" si="152"/>
        <v>1</v>
      </c>
      <c r="AM661" s="4">
        <f t="shared" si="143"/>
        <v>1</v>
      </c>
      <c r="AN661" s="4">
        <f t="shared" si="153"/>
        <v>13434.426815612</v>
      </c>
      <c r="AO661" s="4">
        <f t="shared" si="154"/>
        <v>13434</v>
      </c>
      <c r="AP661" s="4">
        <f t="shared" si="144"/>
        <v>0</v>
      </c>
      <c r="AQ661" s="4">
        <v>13434</v>
      </c>
      <c r="AS661" s="74"/>
      <c r="AT661" s="74"/>
      <c r="AX661" s="5">
        <f t="shared" si="155"/>
        <v>0</v>
      </c>
      <c r="AZ661" s="5">
        <f t="shared" si="156"/>
        <v>0</v>
      </c>
      <c r="BB661" s="5"/>
    </row>
    <row r="662" spans="1:54" s="4" customFormat="1">
      <c r="A662" s="326" t="str">
        <f t="shared" si="145"/>
        <v>484</v>
      </c>
      <c r="B662" s="2">
        <v>484035207</v>
      </c>
      <c r="C662" s="9" t="s">
        <v>501</v>
      </c>
      <c r="D662" s="14">
        <f>'fnd enro'!D662</f>
        <v>0</v>
      </c>
      <c r="E662" s="14">
        <f>'fnd enro'!E662</f>
        <v>0</v>
      </c>
      <c r="F662" s="14">
        <f>'fnd enro'!F662</f>
        <v>0</v>
      </c>
      <c r="G662" s="14">
        <f>'fnd enro'!G662</f>
        <v>0</v>
      </c>
      <c r="H662" s="14">
        <f>'fnd enro'!H662</f>
        <v>0</v>
      </c>
      <c r="I662" s="14">
        <f>'fnd enro'!I662</f>
        <v>1</v>
      </c>
      <c r="J662" s="14">
        <f>'fnd enro'!J662</f>
        <v>0</v>
      </c>
      <c r="K662" s="15">
        <f>'fnd enro'!K662</f>
        <v>3.9300000000000002E-2</v>
      </c>
      <c r="L662" s="14">
        <f>'fnd enro'!L662</f>
        <v>0</v>
      </c>
      <c r="M662" s="14">
        <f>'fnd enro'!M662</f>
        <v>0</v>
      </c>
      <c r="N662" s="14">
        <f>'fnd enro'!N662</f>
        <v>0</v>
      </c>
      <c r="O662" s="14">
        <f>'fnd enro'!O662</f>
        <v>0</v>
      </c>
      <c r="P662" s="14">
        <f>'fnd enro'!P662</f>
        <v>1</v>
      </c>
      <c r="Q662" s="14">
        <f>'fnd enro'!R662</f>
        <v>1</v>
      </c>
      <c r="R662" s="15">
        <f t="shared" si="146"/>
        <v>1.087</v>
      </c>
      <c r="S662" s="14">
        <f>VALUE('fnd enro'!Q662)</f>
        <v>3</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686.14582843099993</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1194.4282099999998</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8724.5261779579996</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1028.2856145620001</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337.58979000800002</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898.27686000000006</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614.33978999999988</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1304.7260999999999</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1326.6422146530001</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2180.1153300000001</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147"/>
        <v>18295.075915612</v>
      </c>
      <c r="AH662" s="326">
        <f t="shared" si="148"/>
        <v>484035207</v>
      </c>
      <c r="AI662" s="4" t="str">
        <f t="shared" si="149"/>
        <v>484</v>
      </c>
      <c r="AJ662" s="2" t="str">
        <f t="shared" si="150"/>
        <v>035</v>
      </c>
      <c r="AK662" s="2" t="str">
        <f t="shared" si="151"/>
        <v>207</v>
      </c>
      <c r="AL662" s="4">
        <f t="shared" si="152"/>
        <v>1</v>
      </c>
      <c r="AM662" s="4">
        <f t="shared" ref="AM662:AM725" si="157">enro</f>
        <v>1</v>
      </c>
      <c r="AN662" s="4">
        <f t="shared" si="153"/>
        <v>18295.075915612</v>
      </c>
      <c r="AO662" s="4">
        <f t="shared" si="154"/>
        <v>18295</v>
      </c>
      <c r="AP662" s="4">
        <f t="shared" si="144"/>
        <v>0</v>
      </c>
      <c r="AQ662" s="4">
        <v>18295</v>
      </c>
      <c r="AS662" s="74"/>
      <c r="AT662" s="74"/>
      <c r="AX662" s="5">
        <f t="shared" si="155"/>
        <v>0</v>
      </c>
      <c r="AZ662" s="5">
        <f t="shared" si="156"/>
        <v>0</v>
      </c>
      <c r="BB662" s="5"/>
    </row>
    <row r="663" spans="1:54" s="4" customFormat="1">
      <c r="A663" s="326" t="str">
        <f t="shared" si="145"/>
        <v>484</v>
      </c>
      <c r="B663" s="2">
        <v>484035243</v>
      </c>
      <c r="C663" s="9" t="s">
        <v>501</v>
      </c>
      <c r="D663" s="14">
        <f>'fnd enro'!D663</f>
        <v>0</v>
      </c>
      <c r="E663" s="14">
        <f>'fnd enro'!E663</f>
        <v>0</v>
      </c>
      <c r="F663" s="14">
        <f>'fnd enro'!F663</f>
        <v>0</v>
      </c>
      <c r="G663" s="14">
        <f>'fnd enro'!G663</f>
        <v>0</v>
      </c>
      <c r="H663" s="14">
        <f>'fnd enro'!H663</f>
        <v>1</v>
      </c>
      <c r="I663" s="14">
        <f>'fnd enro'!I663</f>
        <v>2</v>
      </c>
      <c r="J663" s="14">
        <f>'fnd enro'!J663</f>
        <v>0</v>
      </c>
      <c r="K663" s="15">
        <f>'fnd enro'!K663</f>
        <v>0.1179</v>
      </c>
      <c r="L663" s="14">
        <f>'fnd enro'!L663</f>
        <v>0</v>
      </c>
      <c r="M663" s="14">
        <f>'fnd enro'!M663</f>
        <v>0</v>
      </c>
      <c r="N663" s="14">
        <f>'fnd enro'!N663</f>
        <v>0</v>
      </c>
      <c r="O663" s="14">
        <f>'fnd enro'!O663</f>
        <v>0</v>
      </c>
      <c r="P663" s="14">
        <f>'fnd enro'!P663</f>
        <v>1</v>
      </c>
      <c r="Q663" s="14">
        <f>'fnd enro'!R663</f>
        <v>3</v>
      </c>
      <c r="R663" s="15">
        <f t="shared" si="146"/>
        <v>1.087</v>
      </c>
      <c r="S663" s="14">
        <f>VALUE('fnd enro'!Q663)</f>
        <v>9</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1958.4660952929996</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3109.5156799999991</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19876.467963873994</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3209.764013686</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793.63017002399999</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2340.5205799999999</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1609.3035</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2567.0048500000003</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4016.8737739589997</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6006.2059900000004</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147"/>
        <v>45487.752616835991</v>
      </c>
      <c r="AH663" s="326">
        <f t="shared" si="148"/>
        <v>484035243</v>
      </c>
      <c r="AI663" s="4" t="str">
        <f t="shared" si="149"/>
        <v>484</v>
      </c>
      <c r="AJ663" s="2" t="str">
        <f t="shared" si="150"/>
        <v>035</v>
      </c>
      <c r="AK663" s="2" t="str">
        <f t="shared" si="151"/>
        <v>243</v>
      </c>
      <c r="AL663" s="4">
        <f t="shared" si="152"/>
        <v>1</v>
      </c>
      <c r="AM663" s="4">
        <f t="shared" si="157"/>
        <v>3</v>
      </c>
      <c r="AN663" s="4">
        <f t="shared" si="153"/>
        <v>45487.752616835991</v>
      </c>
      <c r="AO663" s="4">
        <f t="shared" si="154"/>
        <v>15163</v>
      </c>
      <c r="AP663" s="4">
        <f t="shared" si="144"/>
        <v>0</v>
      </c>
      <c r="AQ663" s="4">
        <v>15163</v>
      </c>
      <c r="AS663" s="74"/>
      <c r="AT663" s="74"/>
      <c r="AX663" s="5">
        <f t="shared" si="155"/>
        <v>0</v>
      </c>
      <c r="AZ663" s="5">
        <f t="shared" si="156"/>
        <v>0</v>
      </c>
      <c r="BB663" s="5"/>
    </row>
    <row r="664" spans="1:54" s="4" customFormat="1">
      <c r="A664" s="326" t="str">
        <f t="shared" si="145"/>
        <v>484</v>
      </c>
      <c r="B664" s="2">
        <v>484035244</v>
      </c>
      <c r="C664" s="9" t="s">
        <v>501</v>
      </c>
      <c r="D664" s="14">
        <f>'fnd enro'!D664</f>
        <v>0</v>
      </c>
      <c r="E664" s="14">
        <f>'fnd enro'!E664</f>
        <v>0</v>
      </c>
      <c r="F664" s="14">
        <f>'fnd enro'!F664</f>
        <v>0</v>
      </c>
      <c r="G664" s="14">
        <f>'fnd enro'!G664</f>
        <v>0</v>
      </c>
      <c r="H664" s="14">
        <f>'fnd enro'!H664</f>
        <v>1</v>
      </c>
      <c r="I664" s="14">
        <f>'fnd enro'!I664</f>
        <v>3</v>
      </c>
      <c r="J664" s="14">
        <f>'fnd enro'!J664</f>
        <v>0</v>
      </c>
      <c r="K664" s="15">
        <f>'fnd enro'!K664</f>
        <v>0.15720000000000001</v>
      </c>
      <c r="L664" s="14">
        <f>'fnd enro'!L664</f>
        <v>0</v>
      </c>
      <c r="M664" s="14">
        <f>'fnd enro'!M664</f>
        <v>0</v>
      </c>
      <c r="N664" s="14">
        <f>'fnd enro'!N664</f>
        <v>0</v>
      </c>
      <c r="O664" s="14">
        <f>'fnd enro'!O664</f>
        <v>2</v>
      </c>
      <c r="P664" s="14">
        <f>'fnd enro'!P664</f>
        <v>3</v>
      </c>
      <c r="Q664" s="14">
        <f>'fnd enro'!R664</f>
        <v>4</v>
      </c>
      <c r="R664" s="15">
        <f t="shared" si="146"/>
        <v>1.087</v>
      </c>
      <c r="S664" s="14">
        <f>VALUE('fnd enro'!Q664)</f>
        <v>10</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3070.7267937239994</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5499.3938799999996</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38938.657631832</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4720.3950082479996</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1606.7172400319998</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3603.3774400000002</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2712.2280500000002</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5405.37925</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6170.3751486120009</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10018.411319999999</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147"/>
        <v>81745.661762447999</v>
      </c>
      <c r="AH664" s="326">
        <f t="shared" si="148"/>
        <v>484035244</v>
      </c>
      <c r="AI664" s="4" t="str">
        <f t="shared" si="149"/>
        <v>484</v>
      </c>
      <c r="AJ664" s="2" t="str">
        <f t="shared" si="150"/>
        <v>035</v>
      </c>
      <c r="AK664" s="2" t="str">
        <f t="shared" si="151"/>
        <v>244</v>
      </c>
      <c r="AL664" s="4">
        <f t="shared" si="152"/>
        <v>1</v>
      </c>
      <c r="AM664" s="4">
        <f t="shared" si="157"/>
        <v>4</v>
      </c>
      <c r="AN664" s="4">
        <f t="shared" si="153"/>
        <v>81745.661762447999</v>
      </c>
      <c r="AO664" s="4">
        <f t="shared" si="154"/>
        <v>20436</v>
      </c>
      <c r="AP664" s="4">
        <f t="shared" si="144"/>
        <v>0</v>
      </c>
      <c r="AQ664" s="4">
        <v>20436</v>
      </c>
      <c r="AS664" s="74"/>
      <c r="AT664" s="74"/>
      <c r="AX664" s="5">
        <f t="shared" si="155"/>
        <v>0</v>
      </c>
      <c r="AZ664" s="5">
        <f t="shared" si="156"/>
        <v>0</v>
      </c>
      <c r="BB664" s="5"/>
    </row>
    <row r="665" spans="1:54" s="4" customFormat="1">
      <c r="A665" s="326" t="str">
        <f t="shared" si="145"/>
        <v>484</v>
      </c>
      <c r="B665" s="2">
        <v>484035262</v>
      </c>
      <c r="C665" s="9" t="s">
        <v>501</v>
      </c>
      <c r="D665" s="14">
        <f>'fnd enro'!D665</f>
        <v>0</v>
      </c>
      <c r="E665" s="14">
        <f>'fnd enro'!E665</f>
        <v>0</v>
      </c>
      <c r="F665" s="14">
        <f>'fnd enro'!F665</f>
        <v>0</v>
      </c>
      <c r="G665" s="14">
        <f>'fnd enro'!G665</f>
        <v>0</v>
      </c>
      <c r="H665" s="14">
        <f>'fnd enro'!H665</f>
        <v>2</v>
      </c>
      <c r="I665" s="14">
        <f>'fnd enro'!I665</f>
        <v>0</v>
      </c>
      <c r="J665" s="14">
        <f>'fnd enro'!J665</f>
        <v>0</v>
      </c>
      <c r="K665" s="15">
        <f>'fnd enro'!K665</f>
        <v>7.8600000000000003E-2</v>
      </c>
      <c r="L665" s="14">
        <f>'fnd enro'!L665</f>
        <v>0</v>
      </c>
      <c r="M665" s="14">
        <f>'fnd enro'!M665</f>
        <v>0</v>
      </c>
      <c r="N665" s="14">
        <f>'fnd enro'!N665</f>
        <v>1</v>
      </c>
      <c r="O665" s="14">
        <f>'fnd enro'!O665</f>
        <v>0</v>
      </c>
      <c r="P665" s="14">
        <f>'fnd enro'!P665</f>
        <v>2</v>
      </c>
      <c r="Q665" s="14">
        <f>'fnd enro'!R665</f>
        <v>2</v>
      </c>
      <c r="R665" s="15">
        <f t="shared" si="146"/>
        <v>1.087</v>
      </c>
      <c r="S665" s="14">
        <f>VALUE('fnd enro'!Q665)</f>
        <v>9</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1565.6254768619999</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2920.7363899999996</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18675.384015915999</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2531.2749991239998</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895.30795001600006</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1319.5137200000001</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1353.52153</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2524.0357399999998</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3112.704979306</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5561.970659999999</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147"/>
        <v>40460.075461223991</v>
      </c>
      <c r="AH665" s="326">
        <f t="shared" si="148"/>
        <v>484035262</v>
      </c>
      <c r="AI665" s="4" t="str">
        <f t="shared" si="149"/>
        <v>484</v>
      </c>
      <c r="AJ665" s="2" t="str">
        <f t="shared" si="150"/>
        <v>035</v>
      </c>
      <c r="AK665" s="2" t="str">
        <f t="shared" si="151"/>
        <v>262</v>
      </c>
      <c r="AL665" s="4">
        <f t="shared" si="152"/>
        <v>1</v>
      </c>
      <c r="AM665" s="4">
        <f t="shared" si="157"/>
        <v>2</v>
      </c>
      <c r="AN665" s="4">
        <f t="shared" si="153"/>
        <v>40460.075461223991</v>
      </c>
      <c r="AO665" s="4">
        <f t="shared" si="154"/>
        <v>20230</v>
      </c>
      <c r="AP665" s="4">
        <f t="shared" si="144"/>
        <v>0</v>
      </c>
      <c r="AQ665" s="4">
        <v>20230</v>
      </c>
      <c r="AS665" s="74"/>
      <c r="AT665" s="74"/>
      <c r="AX665" s="5">
        <f t="shared" si="155"/>
        <v>0</v>
      </c>
      <c r="AZ665" s="5">
        <f t="shared" si="156"/>
        <v>0</v>
      </c>
      <c r="BB665" s="5"/>
    </row>
    <row r="666" spans="1:54" s="4" customFormat="1">
      <c r="A666" s="326" t="str">
        <f t="shared" si="145"/>
        <v>484</v>
      </c>
      <c r="B666" s="2">
        <v>484035271</v>
      </c>
      <c r="C666" s="9" t="s">
        <v>501</v>
      </c>
      <c r="D666" s="14">
        <f>'fnd enro'!D666</f>
        <v>0</v>
      </c>
      <c r="E666" s="14">
        <f>'fnd enro'!E666</f>
        <v>0</v>
      </c>
      <c r="F666" s="14">
        <f>'fnd enro'!F666</f>
        <v>0</v>
      </c>
      <c r="G666" s="14">
        <f>'fnd enro'!G666</f>
        <v>0</v>
      </c>
      <c r="H666" s="14">
        <f>'fnd enro'!H666</f>
        <v>1</v>
      </c>
      <c r="I666" s="14">
        <f>'fnd enro'!I666</f>
        <v>0</v>
      </c>
      <c r="J666" s="14">
        <f>'fnd enro'!J666</f>
        <v>0</v>
      </c>
      <c r="K666" s="15">
        <f>'fnd enro'!K666</f>
        <v>3.9300000000000002E-2</v>
      </c>
      <c r="L666" s="14">
        <f>'fnd enro'!L666</f>
        <v>0</v>
      </c>
      <c r="M666" s="14">
        <f>'fnd enro'!M666</f>
        <v>0</v>
      </c>
      <c r="N666" s="14">
        <f>'fnd enro'!N666</f>
        <v>1</v>
      </c>
      <c r="O666" s="14">
        <f>'fnd enro'!O666</f>
        <v>0</v>
      </c>
      <c r="P666" s="14">
        <f>'fnd enro'!P666</f>
        <v>1</v>
      </c>
      <c r="Q666" s="14">
        <f>'fnd enro'!R666</f>
        <v>1</v>
      </c>
      <c r="R666" s="15">
        <f t="shared" si="146"/>
        <v>1.087</v>
      </c>
      <c r="S666" s="14">
        <f>VALUE('fnd enro'!Q666)</f>
        <v>4</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817.39020843099991</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1432.1551099999999</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8751.6794379579987</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1378.0822145619998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413.16890000799998</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724.25685999999996</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669.35285999999996</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989.14825999999994</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1749.1156346530001</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2736.8253299999997</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147"/>
        <v>19661.174815611997</v>
      </c>
      <c r="AH666" s="326">
        <f t="shared" si="148"/>
        <v>484035271</v>
      </c>
      <c r="AI666" s="4" t="str">
        <f t="shared" si="149"/>
        <v>484</v>
      </c>
      <c r="AJ666" s="2" t="str">
        <f t="shared" si="150"/>
        <v>035</v>
      </c>
      <c r="AK666" s="2" t="str">
        <f t="shared" si="151"/>
        <v>271</v>
      </c>
      <c r="AL666" s="4">
        <f t="shared" si="152"/>
        <v>1</v>
      </c>
      <c r="AM666" s="4">
        <f t="shared" si="157"/>
        <v>1</v>
      </c>
      <c r="AN666" s="4">
        <f t="shared" si="153"/>
        <v>19661.174815611997</v>
      </c>
      <c r="AO666" s="4">
        <f t="shared" si="154"/>
        <v>19661</v>
      </c>
      <c r="AP666" s="4">
        <f t="shared" si="144"/>
        <v>0</v>
      </c>
      <c r="AQ666" s="4">
        <v>19661</v>
      </c>
      <c r="AS666" s="74"/>
      <c r="AT666" s="74"/>
      <c r="AX666" s="5">
        <f t="shared" si="155"/>
        <v>0</v>
      </c>
      <c r="AZ666" s="5">
        <f t="shared" si="156"/>
        <v>0</v>
      </c>
      <c r="BB666" s="5"/>
    </row>
    <row r="667" spans="1:54" s="4" customFormat="1">
      <c r="A667" s="326" t="str">
        <f t="shared" si="145"/>
        <v>484</v>
      </c>
      <c r="B667" s="2">
        <v>484035285</v>
      </c>
      <c r="C667" s="9" t="s">
        <v>501</v>
      </c>
      <c r="D667" s="14">
        <f>'fnd enro'!D667</f>
        <v>0</v>
      </c>
      <c r="E667" s="14">
        <f>'fnd enro'!E667</f>
        <v>0</v>
      </c>
      <c r="F667" s="14">
        <f>'fnd enro'!F667</f>
        <v>0</v>
      </c>
      <c r="G667" s="14">
        <f>'fnd enro'!G667</f>
        <v>0</v>
      </c>
      <c r="H667" s="14">
        <f>'fnd enro'!H667</f>
        <v>1</v>
      </c>
      <c r="I667" s="14">
        <f>'fnd enro'!I667</f>
        <v>0</v>
      </c>
      <c r="J667" s="14">
        <f>'fnd enro'!J667</f>
        <v>0</v>
      </c>
      <c r="K667" s="15">
        <f>'fnd enro'!K667</f>
        <v>3.9300000000000002E-2</v>
      </c>
      <c r="L667" s="14">
        <f>'fnd enro'!L667</f>
        <v>0</v>
      </c>
      <c r="M667" s="14">
        <f>'fnd enro'!M667</f>
        <v>0</v>
      </c>
      <c r="N667" s="14">
        <f>'fnd enro'!N667</f>
        <v>1</v>
      </c>
      <c r="O667" s="14">
        <f>'fnd enro'!O667</f>
        <v>0</v>
      </c>
      <c r="P667" s="14">
        <f>'fnd enro'!P667</f>
        <v>1</v>
      </c>
      <c r="Q667" s="14">
        <f>'fnd enro'!R667</f>
        <v>1</v>
      </c>
      <c r="R667" s="15">
        <f t="shared" si="146"/>
        <v>1.087</v>
      </c>
      <c r="S667" s="14">
        <f>VALUE('fnd enro'!Q667)</f>
        <v>9</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847.07617843100002</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1572.8129099999999</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10124.810447958</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1378.0822145619998</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479.78026000799997</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733.64686000000006</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724.95291000000009</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1278.0837299999998</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1749.1156346530001</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2952.8153299999994</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147"/>
        <v>21841.176475612003</v>
      </c>
      <c r="AH667" s="326">
        <f t="shared" si="148"/>
        <v>484035285</v>
      </c>
      <c r="AI667" s="4" t="str">
        <f t="shared" si="149"/>
        <v>484</v>
      </c>
      <c r="AJ667" s="2" t="str">
        <f t="shared" si="150"/>
        <v>035</v>
      </c>
      <c r="AK667" s="2" t="str">
        <f t="shared" si="151"/>
        <v>285</v>
      </c>
      <c r="AL667" s="4">
        <f t="shared" si="152"/>
        <v>1</v>
      </c>
      <c r="AM667" s="4">
        <f t="shared" si="157"/>
        <v>1</v>
      </c>
      <c r="AN667" s="4">
        <f t="shared" si="153"/>
        <v>21841.176475612003</v>
      </c>
      <c r="AO667" s="4">
        <f t="shared" si="154"/>
        <v>21841</v>
      </c>
      <c r="AP667" s="4">
        <f t="shared" si="144"/>
        <v>0</v>
      </c>
      <c r="AQ667" s="4">
        <v>21841</v>
      </c>
      <c r="AS667" s="74"/>
      <c r="AT667" s="74"/>
      <c r="AX667" s="5">
        <f t="shared" si="155"/>
        <v>0</v>
      </c>
      <c r="AZ667" s="5">
        <f t="shared" si="156"/>
        <v>0</v>
      </c>
      <c r="BB667" s="5"/>
    </row>
    <row r="668" spans="1:54" s="4" customFormat="1">
      <c r="A668" s="326" t="str">
        <f t="shared" si="145"/>
        <v>484</v>
      </c>
      <c r="B668" s="2">
        <v>484035307</v>
      </c>
      <c r="C668" s="9" t="s">
        <v>501</v>
      </c>
      <c r="D668" s="14">
        <f>'fnd enro'!D668</f>
        <v>0</v>
      </c>
      <c r="E668" s="14">
        <f>'fnd enro'!E668</f>
        <v>0</v>
      </c>
      <c r="F668" s="14">
        <f>'fnd enro'!F668</f>
        <v>0</v>
      </c>
      <c r="G668" s="14">
        <f>'fnd enro'!G668</f>
        <v>0</v>
      </c>
      <c r="H668" s="14">
        <f>'fnd enro'!H668</f>
        <v>2</v>
      </c>
      <c r="I668" s="14">
        <f>'fnd enro'!I668</f>
        <v>0</v>
      </c>
      <c r="J668" s="14">
        <f>'fnd enro'!J668</f>
        <v>0</v>
      </c>
      <c r="K668" s="15">
        <f>'fnd enro'!K668</f>
        <v>7.8600000000000003E-2</v>
      </c>
      <c r="L668" s="14">
        <f>'fnd enro'!L668</f>
        <v>0</v>
      </c>
      <c r="M668" s="14">
        <f>'fnd enro'!M668</f>
        <v>0</v>
      </c>
      <c r="N668" s="14">
        <f>'fnd enro'!N668</f>
        <v>0</v>
      </c>
      <c r="O668" s="14">
        <f>'fnd enro'!O668</f>
        <v>0</v>
      </c>
      <c r="P668" s="14">
        <f>'fnd enro'!P668</f>
        <v>2</v>
      </c>
      <c r="Q668" s="14">
        <f>'fnd enro'!R668</f>
        <v>2</v>
      </c>
      <c r="R668" s="15">
        <f t="shared" si="146"/>
        <v>1.087</v>
      </c>
      <c r="S668" s="14">
        <f>VALUE('fnd enro'!Q668)</f>
        <v>3</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1372.2916568619999</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2388.8564199999996</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14104.157695915999</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2306.3855691239996</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685.68000001599989</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1151.2537200000002</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1135.7845599999998</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1861.2918399999999</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2727.1786893060003</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4746.89066</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147"/>
        <v>32479.770811224</v>
      </c>
      <c r="AH668" s="326">
        <f t="shared" si="148"/>
        <v>484035307</v>
      </c>
      <c r="AI668" s="4" t="str">
        <f t="shared" si="149"/>
        <v>484</v>
      </c>
      <c r="AJ668" s="2" t="str">
        <f t="shared" si="150"/>
        <v>035</v>
      </c>
      <c r="AK668" s="2" t="str">
        <f t="shared" si="151"/>
        <v>307</v>
      </c>
      <c r="AL668" s="4">
        <f t="shared" si="152"/>
        <v>1</v>
      </c>
      <c r="AM668" s="4">
        <f t="shared" si="157"/>
        <v>2</v>
      </c>
      <c r="AN668" s="4">
        <f t="shared" si="153"/>
        <v>32479.770811224</v>
      </c>
      <c r="AO668" s="4">
        <f t="shared" si="154"/>
        <v>16240</v>
      </c>
      <c r="AP668" s="4">
        <f t="shared" si="144"/>
        <v>0</v>
      </c>
      <c r="AQ668" s="4">
        <v>16240</v>
      </c>
      <c r="AS668" s="74"/>
      <c r="AT668" s="74"/>
      <c r="AX668" s="5">
        <f t="shared" si="155"/>
        <v>0</v>
      </c>
      <c r="AZ668" s="5">
        <f t="shared" si="156"/>
        <v>0</v>
      </c>
      <c r="BB668" s="5"/>
    </row>
    <row r="669" spans="1:54" s="4" customFormat="1">
      <c r="A669" s="326" t="str">
        <f t="shared" si="145"/>
        <v>485</v>
      </c>
      <c r="B669" s="2">
        <v>485258071</v>
      </c>
      <c r="C669" s="9" t="s">
        <v>503</v>
      </c>
      <c r="D669" s="14">
        <f>'fnd enro'!D669</f>
        <v>0</v>
      </c>
      <c r="E669" s="14">
        <f>'fnd enro'!E669</f>
        <v>0</v>
      </c>
      <c r="F669" s="14">
        <f>'fnd enro'!F669</f>
        <v>0</v>
      </c>
      <c r="G669" s="14">
        <f>'fnd enro'!G669</f>
        <v>0</v>
      </c>
      <c r="H669" s="14">
        <f>'fnd enro'!H669</f>
        <v>0</v>
      </c>
      <c r="I669" s="14">
        <f>'fnd enro'!I669</f>
        <v>2</v>
      </c>
      <c r="J669" s="14">
        <f>'fnd enro'!J669</f>
        <v>0</v>
      </c>
      <c r="K669" s="15">
        <f>'fnd enro'!K669</f>
        <v>7.8600000000000003E-2</v>
      </c>
      <c r="L669" s="14">
        <f>'fnd enro'!L669</f>
        <v>0</v>
      </c>
      <c r="M669" s="14">
        <f>'fnd enro'!M669</f>
        <v>0</v>
      </c>
      <c r="N669" s="14">
        <f>'fnd enro'!N669</f>
        <v>0</v>
      </c>
      <c r="O669" s="14">
        <f>'fnd enro'!O669</f>
        <v>0</v>
      </c>
      <c r="P669" s="14">
        <f>'fnd enro'!P669</f>
        <v>0</v>
      </c>
      <c r="Q669" s="14">
        <f>'fnd enro'!R669</f>
        <v>2</v>
      </c>
      <c r="R669" s="15">
        <f t="shared" si="146"/>
        <v>1</v>
      </c>
      <c r="S669" s="14">
        <f>VALUE('fnd enro'!Q669)</f>
        <v>5</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1140.6778259999999</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1620.6</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10419.406068</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1891.9698520000002</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347.84036800000001</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1754.65372</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902.24</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1215.32</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2440.9240380000001</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3397.0506599999999</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147"/>
        <v>25130.682532000003</v>
      </c>
      <c r="AH669" s="326">
        <f t="shared" si="148"/>
        <v>485258071</v>
      </c>
      <c r="AI669" s="4" t="str">
        <f t="shared" si="149"/>
        <v>485</v>
      </c>
      <c r="AJ669" s="2" t="str">
        <f t="shared" si="150"/>
        <v>258</v>
      </c>
      <c r="AK669" s="2" t="str">
        <f t="shared" si="151"/>
        <v>071</v>
      </c>
      <c r="AL669" s="4">
        <f t="shared" si="152"/>
        <v>1</v>
      </c>
      <c r="AM669" s="4">
        <f t="shared" si="157"/>
        <v>2</v>
      </c>
      <c r="AN669" s="4">
        <f t="shared" si="153"/>
        <v>25130.682532000003</v>
      </c>
      <c r="AO669" s="4">
        <f t="shared" si="154"/>
        <v>12565</v>
      </c>
      <c r="AP669" s="4">
        <f t="shared" si="144"/>
        <v>0</v>
      </c>
      <c r="AQ669" s="4">
        <v>12565</v>
      </c>
      <c r="AS669" s="74"/>
      <c r="AT669" s="74"/>
      <c r="AX669" s="5">
        <f t="shared" si="155"/>
        <v>0</v>
      </c>
      <c r="AZ669" s="5">
        <f t="shared" si="156"/>
        <v>0</v>
      </c>
      <c r="BB669" s="5"/>
    </row>
    <row r="670" spans="1:54" s="4" customFormat="1">
      <c r="A670" s="326" t="str">
        <f t="shared" si="145"/>
        <v>485</v>
      </c>
      <c r="B670" s="2">
        <v>485258079</v>
      </c>
      <c r="C670" s="9" t="s">
        <v>503</v>
      </c>
      <c r="D670" s="14">
        <f>'fnd enro'!D670</f>
        <v>0</v>
      </c>
      <c r="E670" s="14">
        <f>'fnd enro'!E670</f>
        <v>0</v>
      </c>
      <c r="F670" s="14">
        <f>'fnd enro'!F670</f>
        <v>0</v>
      </c>
      <c r="G670" s="14">
        <f>'fnd enro'!G670</f>
        <v>0</v>
      </c>
      <c r="H670" s="14">
        <f>'fnd enro'!H670</f>
        <v>0</v>
      </c>
      <c r="I670" s="14">
        <f>'fnd enro'!I670</f>
        <v>2</v>
      </c>
      <c r="J670" s="14">
        <f>'fnd enro'!J670</f>
        <v>0</v>
      </c>
      <c r="K670" s="15">
        <f>'fnd enro'!K670</f>
        <v>7.8600000000000003E-2</v>
      </c>
      <c r="L670" s="14">
        <f>'fnd enro'!L670</f>
        <v>0</v>
      </c>
      <c r="M670" s="14">
        <f>'fnd enro'!M670</f>
        <v>0</v>
      </c>
      <c r="N670" s="14">
        <f>'fnd enro'!N670</f>
        <v>0</v>
      </c>
      <c r="O670" s="14">
        <f>'fnd enro'!O670</f>
        <v>0</v>
      </c>
      <c r="P670" s="14">
        <f>'fnd enro'!P670</f>
        <v>1</v>
      </c>
      <c r="Q670" s="14">
        <f>'fnd enro'!R670</f>
        <v>2</v>
      </c>
      <c r="R670" s="15">
        <f t="shared" si="146"/>
        <v>1</v>
      </c>
      <c r="S670" s="14">
        <f>VALUE('fnd enro'!Q670)</f>
        <v>7</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1219.4078259999999</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1993.62</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14060.846068000001</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1891.9698520000002</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524.50036799999998</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1781.7337199999999</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1049.69</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1981.53</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2440.9240380000001</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4019.68066</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147"/>
        <v>30963.902532</v>
      </c>
      <c r="AH670" s="326">
        <f t="shared" si="148"/>
        <v>485258079</v>
      </c>
      <c r="AI670" s="4" t="str">
        <f t="shared" si="149"/>
        <v>485</v>
      </c>
      <c r="AJ670" s="2" t="str">
        <f t="shared" si="150"/>
        <v>258</v>
      </c>
      <c r="AK670" s="2" t="str">
        <f t="shared" si="151"/>
        <v>079</v>
      </c>
      <c r="AL670" s="4">
        <f t="shared" si="152"/>
        <v>1</v>
      </c>
      <c r="AM670" s="4">
        <f t="shared" si="157"/>
        <v>2</v>
      </c>
      <c r="AN670" s="4">
        <f t="shared" si="153"/>
        <v>30963.902532</v>
      </c>
      <c r="AO670" s="4">
        <f t="shared" si="154"/>
        <v>15482</v>
      </c>
      <c r="AP670" s="4">
        <f t="shared" si="144"/>
        <v>0</v>
      </c>
      <c r="AQ670" s="4">
        <v>15482</v>
      </c>
      <c r="AS670" s="74"/>
      <c r="AT670" s="74"/>
      <c r="AX670" s="5">
        <f t="shared" si="155"/>
        <v>0</v>
      </c>
      <c r="AZ670" s="5">
        <f t="shared" si="156"/>
        <v>0</v>
      </c>
      <c r="BB670" s="5"/>
    </row>
    <row r="671" spans="1:54" s="4" customFormat="1">
      <c r="A671" s="326" t="str">
        <f t="shared" si="145"/>
        <v>485</v>
      </c>
      <c r="B671" s="2">
        <v>485258107</v>
      </c>
      <c r="C671" s="9" t="s">
        <v>503</v>
      </c>
      <c r="D671" s="14">
        <f>'fnd enro'!D671</f>
        <v>0</v>
      </c>
      <c r="E671" s="14">
        <f>'fnd enro'!E671</f>
        <v>0</v>
      </c>
      <c r="F671" s="14">
        <f>'fnd enro'!F671</f>
        <v>0</v>
      </c>
      <c r="G671" s="14">
        <f>'fnd enro'!G671</f>
        <v>0</v>
      </c>
      <c r="H671" s="14">
        <f>'fnd enro'!H671</f>
        <v>0</v>
      </c>
      <c r="I671" s="14">
        <f>'fnd enro'!I671</f>
        <v>1</v>
      </c>
      <c r="J671" s="14">
        <f>'fnd enro'!J671</f>
        <v>0</v>
      </c>
      <c r="K671" s="15">
        <f>'fnd enro'!K671</f>
        <v>3.9300000000000002E-2</v>
      </c>
      <c r="L671" s="14">
        <f>'fnd enro'!L671</f>
        <v>0</v>
      </c>
      <c r="M671" s="14">
        <f>'fnd enro'!M671</f>
        <v>0</v>
      </c>
      <c r="N671" s="14">
        <f>'fnd enro'!N671</f>
        <v>0</v>
      </c>
      <c r="O671" s="14">
        <f>'fnd enro'!O671</f>
        <v>0</v>
      </c>
      <c r="P671" s="14">
        <f>'fnd enro'!P671</f>
        <v>0</v>
      </c>
      <c r="Q671" s="14">
        <f>'fnd enro'!R671</f>
        <v>1</v>
      </c>
      <c r="R671" s="15">
        <f t="shared" si="146"/>
        <v>1</v>
      </c>
      <c r="S671" s="14">
        <f>VALUE('fnd enro'!Q671)</f>
        <v>9</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570.33891299999993</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810.3</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5209.7030340000001</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945.98492600000009</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173.92018400000001</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877.32686000000001</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451.12</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607.66</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1220.4620190000001</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1698.5253299999999</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147"/>
        <v>12565.341266000001</v>
      </c>
      <c r="AH671" s="326">
        <f t="shared" si="148"/>
        <v>485258107</v>
      </c>
      <c r="AI671" s="4" t="str">
        <f t="shared" si="149"/>
        <v>485</v>
      </c>
      <c r="AJ671" s="2" t="str">
        <f t="shared" si="150"/>
        <v>258</v>
      </c>
      <c r="AK671" s="2" t="str">
        <f t="shared" si="151"/>
        <v>107</v>
      </c>
      <c r="AL671" s="4">
        <f t="shared" si="152"/>
        <v>1</v>
      </c>
      <c r="AM671" s="4">
        <f t="shared" si="157"/>
        <v>1</v>
      </c>
      <c r="AN671" s="4">
        <f t="shared" si="153"/>
        <v>12565.341266000001</v>
      </c>
      <c r="AO671" s="4">
        <f t="shared" si="154"/>
        <v>12565</v>
      </c>
      <c r="AP671" s="4">
        <f t="shared" si="144"/>
        <v>0</v>
      </c>
      <c r="AQ671" s="4">
        <v>12565</v>
      </c>
      <c r="AS671" s="74"/>
      <c r="AT671" s="74"/>
      <c r="AX671" s="5">
        <f t="shared" si="155"/>
        <v>0</v>
      </c>
      <c r="AZ671" s="5">
        <f t="shared" si="156"/>
        <v>0</v>
      </c>
      <c r="BB671" s="5"/>
    </row>
    <row r="672" spans="1:54" s="4" customFormat="1">
      <c r="A672" s="326" t="str">
        <f t="shared" si="145"/>
        <v>485</v>
      </c>
      <c r="B672" s="2">
        <v>485258128</v>
      </c>
      <c r="C672" s="9" t="s">
        <v>503</v>
      </c>
      <c r="D672" s="14">
        <f>'fnd enro'!D672</f>
        <v>0</v>
      </c>
      <c r="E672" s="14">
        <f>'fnd enro'!E672</f>
        <v>0</v>
      </c>
      <c r="F672" s="14">
        <f>'fnd enro'!F672</f>
        <v>0</v>
      </c>
      <c r="G672" s="14">
        <f>'fnd enro'!G672</f>
        <v>0</v>
      </c>
      <c r="H672" s="14">
        <f>'fnd enro'!H672</f>
        <v>0</v>
      </c>
      <c r="I672" s="14">
        <f>'fnd enro'!I672</f>
        <v>1</v>
      </c>
      <c r="J672" s="14">
        <f>'fnd enro'!J672</f>
        <v>0</v>
      </c>
      <c r="K672" s="15">
        <f>'fnd enro'!K672</f>
        <v>3.9300000000000002E-2</v>
      </c>
      <c r="L672" s="14">
        <f>'fnd enro'!L672</f>
        <v>0</v>
      </c>
      <c r="M672" s="14">
        <f>'fnd enro'!M672</f>
        <v>0</v>
      </c>
      <c r="N672" s="14">
        <f>'fnd enro'!N672</f>
        <v>0</v>
      </c>
      <c r="O672" s="14">
        <f>'fnd enro'!O672</f>
        <v>0</v>
      </c>
      <c r="P672" s="14">
        <f>'fnd enro'!P672</f>
        <v>1</v>
      </c>
      <c r="Q672" s="14">
        <f>'fnd enro'!R672</f>
        <v>1</v>
      </c>
      <c r="R672" s="15">
        <f t="shared" si="146"/>
        <v>1</v>
      </c>
      <c r="S672" s="14">
        <f>VALUE('fnd enro'!Q672)</f>
        <v>10</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667.01891299999988</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1268.4000000000001</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9681.6330340000004</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945.98492600000009</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390.87018399999999</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910.58686</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632.20000000000005</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1548.6100000000001</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1220.4620190000001</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2463.1653299999998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147"/>
        <v>19728.931266</v>
      </c>
      <c r="AH672" s="326">
        <f t="shared" si="148"/>
        <v>485258128</v>
      </c>
      <c r="AI672" s="4" t="str">
        <f t="shared" si="149"/>
        <v>485</v>
      </c>
      <c r="AJ672" s="2" t="str">
        <f t="shared" si="150"/>
        <v>258</v>
      </c>
      <c r="AK672" s="2" t="str">
        <f t="shared" si="151"/>
        <v>128</v>
      </c>
      <c r="AL672" s="4">
        <f t="shared" si="152"/>
        <v>1</v>
      </c>
      <c r="AM672" s="4">
        <f t="shared" si="157"/>
        <v>1</v>
      </c>
      <c r="AN672" s="4">
        <f t="shared" si="153"/>
        <v>19728.931266</v>
      </c>
      <c r="AO672" s="4">
        <f t="shared" si="154"/>
        <v>19729</v>
      </c>
      <c r="AP672" s="4">
        <f t="shared" si="144"/>
        <v>0</v>
      </c>
      <c r="AQ672" s="4">
        <v>19729</v>
      </c>
      <c r="AS672" s="74"/>
      <c r="AT672" s="74"/>
      <c r="AX672" s="5">
        <f t="shared" si="155"/>
        <v>0</v>
      </c>
      <c r="AZ672" s="5">
        <f t="shared" si="156"/>
        <v>0</v>
      </c>
      <c r="BB672" s="5"/>
    </row>
    <row r="673" spans="1:54" s="4" customFormat="1">
      <c r="A673" s="326" t="str">
        <f t="shared" si="145"/>
        <v>485</v>
      </c>
      <c r="B673" s="2">
        <v>485258163</v>
      </c>
      <c r="C673" s="9" t="s">
        <v>503</v>
      </c>
      <c r="D673" s="14">
        <f>'fnd enro'!D673</f>
        <v>0</v>
      </c>
      <c r="E673" s="14">
        <f>'fnd enro'!E673</f>
        <v>0</v>
      </c>
      <c r="F673" s="14">
        <f>'fnd enro'!F673</f>
        <v>0</v>
      </c>
      <c r="G673" s="14">
        <f>'fnd enro'!G673</f>
        <v>0</v>
      </c>
      <c r="H673" s="14">
        <f>'fnd enro'!H673</f>
        <v>5</v>
      </c>
      <c r="I673" s="14">
        <f>'fnd enro'!I673</f>
        <v>11</v>
      </c>
      <c r="J673" s="14">
        <f>'fnd enro'!J673</f>
        <v>0</v>
      </c>
      <c r="K673" s="15">
        <f>'fnd enro'!K673</f>
        <v>0.62880000000000003</v>
      </c>
      <c r="L673" s="14">
        <f>'fnd enro'!L673</f>
        <v>0</v>
      </c>
      <c r="M673" s="14">
        <f>'fnd enro'!M673</f>
        <v>0</v>
      </c>
      <c r="N673" s="14">
        <f>'fnd enro'!N673</f>
        <v>0</v>
      </c>
      <c r="O673" s="14">
        <f>'fnd enro'!O673</f>
        <v>0</v>
      </c>
      <c r="P673" s="14">
        <f>'fnd enro'!P673</f>
        <v>10</v>
      </c>
      <c r="Q673" s="14">
        <f>'fnd enro'!R673</f>
        <v>16</v>
      </c>
      <c r="R673" s="15">
        <f t="shared" si="146"/>
        <v>1</v>
      </c>
      <c r="S673" s="14">
        <f>VALUE('fnd enro'!Q673)</f>
        <v>11</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10183.422607999999</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17977.599999999999</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124597.09854400001</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15710.308816000001</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5180.8729440000006</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12787.87976</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8985.77</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18298.46</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19697.342304000002</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36510.155279999999</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147"/>
        <v>269928.910256</v>
      </c>
      <c r="AH673" s="326">
        <f t="shared" si="148"/>
        <v>485258163</v>
      </c>
      <c r="AI673" s="4" t="str">
        <f t="shared" si="149"/>
        <v>485</v>
      </c>
      <c r="AJ673" s="2" t="str">
        <f t="shared" si="150"/>
        <v>258</v>
      </c>
      <c r="AK673" s="2" t="str">
        <f t="shared" si="151"/>
        <v>163</v>
      </c>
      <c r="AL673" s="4">
        <f t="shared" si="152"/>
        <v>1</v>
      </c>
      <c r="AM673" s="4">
        <f t="shared" si="157"/>
        <v>16</v>
      </c>
      <c r="AN673" s="4">
        <f t="shared" si="153"/>
        <v>269928.910256</v>
      </c>
      <c r="AO673" s="4">
        <f t="shared" si="154"/>
        <v>16871</v>
      </c>
      <c r="AP673" s="4">
        <f t="shared" si="144"/>
        <v>0</v>
      </c>
      <c r="AQ673" s="4">
        <v>16871</v>
      </c>
      <c r="AS673" s="74"/>
      <c r="AT673" s="74"/>
      <c r="AX673" s="5">
        <f t="shared" si="155"/>
        <v>0</v>
      </c>
      <c r="AZ673" s="5">
        <f t="shared" si="156"/>
        <v>0</v>
      </c>
      <c r="BB673" s="5"/>
    </row>
    <row r="674" spans="1:54" s="4" customFormat="1">
      <c r="A674" s="326" t="str">
        <f t="shared" si="145"/>
        <v>485</v>
      </c>
      <c r="B674" s="2">
        <v>485258229</v>
      </c>
      <c r="C674" s="9" t="s">
        <v>503</v>
      </c>
      <c r="D674" s="14">
        <f>'fnd enro'!D674</f>
        <v>0</v>
      </c>
      <c r="E674" s="14">
        <f>'fnd enro'!E674</f>
        <v>0</v>
      </c>
      <c r="F674" s="14">
        <f>'fnd enro'!F674</f>
        <v>0</v>
      </c>
      <c r="G674" s="14">
        <f>'fnd enro'!G674</f>
        <v>0</v>
      </c>
      <c r="H674" s="14">
        <f>'fnd enro'!H674</f>
        <v>3</v>
      </c>
      <c r="I674" s="14">
        <f>'fnd enro'!I674</f>
        <v>7</v>
      </c>
      <c r="J674" s="14">
        <f>'fnd enro'!J674</f>
        <v>0</v>
      </c>
      <c r="K674" s="15">
        <f>'fnd enro'!K674</f>
        <v>0.39300000000000002</v>
      </c>
      <c r="L674" s="14">
        <f>'fnd enro'!L674</f>
        <v>0</v>
      </c>
      <c r="M674" s="14">
        <f>'fnd enro'!M674</f>
        <v>0</v>
      </c>
      <c r="N674" s="14">
        <f>'fnd enro'!N674</f>
        <v>0</v>
      </c>
      <c r="O674" s="14">
        <f>'fnd enro'!O674</f>
        <v>1</v>
      </c>
      <c r="P674" s="14">
        <f>'fnd enro'!P674</f>
        <v>7</v>
      </c>
      <c r="Q674" s="14">
        <f>'fnd enro'!R674</f>
        <v>10</v>
      </c>
      <c r="R674" s="15">
        <f t="shared" si="146"/>
        <v>1</v>
      </c>
      <c r="S674" s="14">
        <f>VALUE('fnd enro'!Q674)</f>
        <v>9</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6465.0691299999989</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11333.05</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78400.020339999988</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10026.449260000001</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3241.7118400000004</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8182.1185999999998</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5667.18</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11254.85</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12686.930190000001</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22954.873299999999</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147"/>
        <v>170212.25266000003</v>
      </c>
      <c r="AH674" s="326">
        <f t="shared" si="148"/>
        <v>485258229</v>
      </c>
      <c r="AI674" s="4" t="str">
        <f t="shared" si="149"/>
        <v>485</v>
      </c>
      <c r="AJ674" s="2" t="str">
        <f t="shared" si="150"/>
        <v>258</v>
      </c>
      <c r="AK674" s="2" t="str">
        <f t="shared" si="151"/>
        <v>229</v>
      </c>
      <c r="AL674" s="4">
        <f t="shared" si="152"/>
        <v>1</v>
      </c>
      <c r="AM674" s="4">
        <f t="shared" si="157"/>
        <v>10</v>
      </c>
      <c r="AN674" s="4">
        <f t="shared" si="153"/>
        <v>170212.25266000003</v>
      </c>
      <c r="AO674" s="4">
        <f t="shared" si="154"/>
        <v>17021</v>
      </c>
      <c r="AP674" s="4">
        <f t="shared" si="144"/>
        <v>0</v>
      </c>
      <c r="AQ674" s="4">
        <v>17021</v>
      </c>
      <c r="AS674" s="74"/>
      <c r="AT674" s="74"/>
      <c r="AX674" s="5">
        <f t="shared" si="155"/>
        <v>0</v>
      </c>
      <c r="AZ674" s="5">
        <f t="shared" si="156"/>
        <v>0</v>
      </c>
      <c r="BB674" s="5"/>
    </row>
    <row r="675" spans="1:54" s="4" customFormat="1">
      <c r="A675" s="326" t="str">
        <f t="shared" si="145"/>
        <v>485</v>
      </c>
      <c r="B675" s="2">
        <v>485258258</v>
      </c>
      <c r="C675" s="9" t="s">
        <v>503</v>
      </c>
      <c r="D675" s="14">
        <f>'fnd enro'!D675</f>
        <v>0</v>
      </c>
      <c r="E675" s="14">
        <f>'fnd enro'!E675</f>
        <v>0</v>
      </c>
      <c r="F675" s="14">
        <f>'fnd enro'!F675</f>
        <v>0</v>
      </c>
      <c r="G675" s="14">
        <f>'fnd enro'!G675</f>
        <v>0</v>
      </c>
      <c r="H675" s="14">
        <f>'fnd enro'!H675</f>
        <v>210</v>
      </c>
      <c r="I675" s="14">
        <f>'fnd enro'!I675</f>
        <v>240</v>
      </c>
      <c r="J675" s="14">
        <f>'fnd enro'!J675</f>
        <v>0</v>
      </c>
      <c r="K675" s="15">
        <f>'fnd enro'!K675</f>
        <v>17.684999999999999</v>
      </c>
      <c r="L675" s="14">
        <f>'fnd enro'!L675</f>
        <v>0</v>
      </c>
      <c r="M675" s="14">
        <f>'fnd enro'!M675</f>
        <v>0</v>
      </c>
      <c r="N675" s="14">
        <f>'fnd enro'!N675</f>
        <v>15</v>
      </c>
      <c r="O675" s="14">
        <f>'fnd enro'!O675</f>
        <v>12</v>
      </c>
      <c r="P675" s="14">
        <f>'fnd enro'!P675</f>
        <v>269</v>
      </c>
      <c r="Q675" s="14">
        <f>'fnd enro'!R675</f>
        <v>450</v>
      </c>
      <c r="R675" s="15">
        <f t="shared" si="146"/>
        <v>1</v>
      </c>
      <c r="S675" s="14">
        <f>VALUE('fnd enro'!Q675)</f>
        <v>10</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285954.39084999997</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493629.69</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3264571.9553000005</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455590.1067</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139285.14279999997</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340105.86700000003</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245212.22999999998</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455116.94999999995</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566229.93854999996</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1020201.1185000001</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147"/>
        <v>7265897.3896999992</v>
      </c>
      <c r="AH675" s="326">
        <f t="shared" si="148"/>
        <v>485258258</v>
      </c>
      <c r="AI675" s="4" t="str">
        <f t="shared" si="149"/>
        <v>485</v>
      </c>
      <c r="AJ675" s="2" t="str">
        <f t="shared" si="150"/>
        <v>258</v>
      </c>
      <c r="AK675" s="2" t="str">
        <f t="shared" si="151"/>
        <v>258</v>
      </c>
      <c r="AL675" s="4">
        <f t="shared" si="152"/>
        <v>1</v>
      </c>
      <c r="AM675" s="4">
        <f t="shared" si="157"/>
        <v>450</v>
      </c>
      <c r="AN675" s="4">
        <f t="shared" si="153"/>
        <v>7265897.3896999992</v>
      </c>
      <c r="AO675" s="4">
        <f t="shared" si="154"/>
        <v>16146</v>
      </c>
      <c r="AP675" s="4">
        <f t="shared" si="144"/>
        <v>0</v>
      </c>
      <c r="AQ675" s="4">
        <v>16146</v>
      </c>
      <c r="AS675" s="74"/>
      <c r="AT675" s="74"/>
      <c r="AX675" s="5">
        <f t="shared" si="155"/>
        <v>0</v>
      </c>
      <c r="AZ675" s="5">
        <f t="shared" si="156"/>
        <v>0</v>
      </c>
      <c r="BB675" s="5"/>
    </row>
    <row r="676" spans="1:54" s="4" customFormat="1">
      <c r="A676" s="326" t="str">
        <f t="shared" si="145"/>
        <v>485</v>
      </c>
      <c r="B676" s="2">
        <v>485258291</v>
      </c>
      <c r="C676" s="9" t="s">
        <v>503</v>
      </c>
      <c r="D676" s="14">
        <f>'fnd enro'!D676</f>
        <v>0</v>
      </c>
      <c r="E676" s="14">
        <f>'fnd enro'!E676</f>
        <v>0</v>
      </c>
      <c r="F676" s="14">
        <f>'fnd enro'!F676</f>
        <v>0</v>
      </c>
      <c r="G676" s="14">
        <f>'fnd enro'!G676</f>
        <v>0</v>
      </c>
      <c r="H676" s="14">
        <f>'fnd enro'!H676</f>
        <v>1</v>
      </c>
      <c r="I676" s="14">
        <f>'fnd enro'!I676</f>
        <v>4</v>
      </c>
      <c r="J676" s="14">
        <f>'fnd enro'!J676</f>
        <v>0</v>
      </c>
      <c r="K676" s="15">
        <f>'fnd enro'!K676</f>
        <v>0.19650000000000001</v>
      </c>
      <c r="L676" s="14">
        <f>'fnd enro'!L676</f>
        <v>0</v>
      </c>
      <c r="M676" s="14">
        <f>'fnd enro'!M676</f>
        <v>0</v>
      </c>
      <c r="N676" s="14">
        <f>'fnd enro'!N676</f>
        <v>0</v>
      </c>
      <c r="O676" s="14">
        <f>'fnd enro'!O676</f>
        <v>0</v>
      </c>
      <c r="P676" s="14">
        <f>'fnd enro'!P676</f>
        <v>5</v>
      </c>
      <c r="Q676" s="14">
        <f>'fnd enro'!R676</f>
        <v>5</v>
      </c>
      <c r="R676" s="15">
        <f t="shared" si="146"/>
        <v>1</v>
      </c>
      <c r="S676" s="14">
        <f>VALUE('fnd enro'!Q676)</f>
        <v>5</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3181.0945649999999</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5612.25</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39745.925170000002</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4844.8346300000003</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1613.6309200000001</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4177.2842999999993</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2829.8199999999997</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5900.01</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6136.3000949999996</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11291.10665</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147"/>
        <v>85332.256330000004</v>
      </c>
      <c r="AH676" s="326">
        <f t="shared" si="148"/>
        <v>485258291</v>
      </c>
      <c r="AI676" s="4" t="str">
        <f t="shared" si="149"/>
        <v>485</v>
      </c>
      <c r="AJ676" s="2" t="str">
        <f t="shared" si="150"/>
        <v>258</v>
      </c>
      <c r="AK676" s="2" t="str">
        <f t="shared" si="151"/>
        <v>291</v>
      </c>
      <c r="AL676" s="4">
        <f t="shared" si="152"/>
        <v>1</v>
      </c>
      <c r="AM676" s="4">
        <f t="shared" si="157"/>
        <v>5</v>
      </c>
      <c r="AN676" s="4">
        <f t="shared" si="153"/>
        <v>85332.256330000004</v>
      </c>
      <c r="AO676" s="4">
        <f t="shared" si="154"/>
        <v>17066</v>
      </c>
      <c r="AP676" s="4">
        <f t="shared" si="144"/>
        <v>0</v>
      </c>
      <c r="AQ676" s="4">
        <v>17066</v>
      </c>
      <c r="AS676" s="74"/>
      <c r="AT676" s="74"/>
      <c r="AX676" s="5">
        <f t="shared" si="155"/>
        <v>0</v>
      </c>
      <c r="AZ676" s="5">
        <f t="shared" si="156"/>
        <v>0</v>
      </c>
      <c r="BB676" s="5"/>
    </row>
    <row r="677" spans="1:54" s="4" customFormat="1">
      <c r="A677" s="326" t="str">
        <f t="shared" si="145"/>
        <v>485</v>
      </c>
      <c r="B677" s="2">
        <v>485258295</v>
      </c>
      <c r="C677" s="9" t="s">
        <v>503</v>
      </c>
      <c r="D677" s="14">
        <f>'fnd enro'!D677</f>
        <v>0</v>
      </c>
      <c r="E677" s="14">
        <f>'fnd enro'!E677</f>
        <v>0</v>
      </c>
      <c r="F677" s="14">
        <f>'fnd enro'!F677</f>
        <v>0</v>
      </c>
      <c r="G677" s="14">
        <f>'fnd enro'!G677</f>
        <v>0</v>
      </c>
      <c r="H677" s="14">
        <f>'fnd enro'!H677</f>
        <v>0</v>
      </c>
      <c r="I677" s="14">
        <f>'fnd enro'!I677</f>
        <v>1</v>
      </c>
      <c r="J677" s="14">
        <f>'fnd enro'!J677</f>
        <v>0</v>
      </c>
      <c r="K677" s="15">
        <f>'fnd enro'!K677</f>
        <v>3.9300000000000002E-2</v>
      </c>
      <c r="L677" s="14">
        <f>'fnd enro'!L677</f>
        <v>0</v>
      </c>
      <c r="M677" s="14">
        <f>'fnd enro'!M677</f>
        <v>0</v>
      </c>
      <c r="N677" s="14">
        <f>'fnd enro'!N677</f>
        <v>0</v>
      </c>
      <c r="O677" s="14">
        <f>'fnd enro'!O677</f>
        <v>0</v>
      </c>
      <c r="P677" s="14">
        <f>'fnd enro'!P677</f>
        <v>1</v>
      </c>
      <c r="Q677" s="14">
        <f>'fnd enro'!R677</f>
        <v>1</v>
      </c>
      <c r="R677" s="15">
        <f t="shared" si="146"/>
        <v>1</v>
      </c>
      <c r="S677" s="14">
        <f>VALUE('fnd enro'!Q677)</f>
        <v>5</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636.21891299999993</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1122.4499999999998</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8256.903033999999</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945.98492600000009</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321.76018399999998</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899.98685999999998</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574.51</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1248.83</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1220.4620190000001</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2219.5553300000001</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147"/>
        <v>17446.661265999999</v>
      </c>
      <c r="AH677" s="326">
        <f t="shared" si="148"/>
        <v>485258295</v>
      </c>
      <c r="AI677" s="4" t="str">
        <f t="shared" si="149"/>
        <v>485</v>
      </c>
      <c r="AJ677" s="2" t="str">
        <f t="shared" si="150"/>
        <v>258</v>
      </c>
      <c r="AK677" s="2" t="str">
        <f t="shared" si="151"/>
        <v>295</v>
      </c>
      <c r="AL677" s="4">
        <f t="shared" si="152"/>
        <v>1</v>
      </c>
      <c r="AM677" s="4">
        <f t="shared" si="157"/>
        <v>1</v>
      </c>
      <c r="AN677" s="4">
        <f t="shared" si="153"/>
        <v>17446.661265999999</v>
      </c>
      <c r="AO677" s="4">
        <f t="shared" si="154"/>
        <v>17447</v>
      </c>
      <c r="AP677" s="4">
        <f t="shared" si="144"/>
        <v>0</v>
      </c>
      <c r="AQ677" s="4">
        <v>17447</v>
      </c>
      <c r="AS677" s="74"/>
      <c r="AT677" s="74"/>
      <c r="AX677" s="5">
        <f t="shared" si="155"/>
        <v>0</v>
      </c>
      <c r="AZ677" s="5">
        <f t="shared" si="156"/>
        <v>0</v>
      </c>
      <c r="BB677" s="5"/>
    </row>
    <row r="678" spans="1:54" s="4" customFormat="1">
      <c r="A678" s="326" t="str">
        <f t="shared" si="145"/>
        <v>486</v>
      </c>
      <c r="B678" s="2">
        <v>486348151</v>
      </c>
      <c r="C678" s="9" t="s">
        <v>1520</v>
      </c>
      <c r="D678" s="14">
        <f>'fnd enro'!D678</f>
        <v>0</v>
      </c>
      <c r="E678" s="14">
        <f>'fnd enro'!E678</f>
        <v>0</v>
      </c>
      <c r="F678" s="14">
        <f>'fnd enro'!F678</f>
        <v>1</v>
      </c>
      <c r="G678" s="14">
        <f>'fnd enro'!G678</f>
        <v>2</v>
      </c>
      <c r="H678" s="14">
        <f>'fnd enro'!H678</f>
        <v>0</v>
      </c>
      <c r="I678" s="14">
        <f>'fnd enro'!I678</f>
        <v>0</v>
      </c>
      <c r="J678" s="14">
        <f>'fnd enro'!J678</f>
        <v>0</v>
      </c>
      <c r="K678" s="15">
        <f>'fnd enro'!K678</f>
        <v>0.1179</v>
      </c>
      <c r="L678" s="14">
        <f>'fnd enro'!L678</f>
        <v>0</v>
      </c>
      <c r="M678" s="14">
        <f>'fnd enro'!M678</f>
        <v>0</v>
      </c>
      <c r="N678" s="14">
        <f>'fnd enro'!N678</f>
        <v>0</v>
      </c>
      <c r="O678" s="14">
        <f>'fnd enro'!O678</f>
        <v>0</v>
      </c>
      <c r="P678" s="14">
        <f>'fnd enro'!P678</f>
        <v>3</v>
      </c>
      <c r="Q678" s="14">
        <f>'fnd enro'!R678</f>
        <v>3</v>
      </c>
      <c r="R678" s="15">
        <f t="shared" si="146"/>
        <v>1</v>
      </c>
      <c r="S678" s="14">
        <f>VALUE('fnd enro'!Q678)</f>
        <v>8</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1965.1767389999998</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3635.0399999999995</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24105.689101999997</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3983.5647779999999</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1069.480552</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1751.4805799999999</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1611.63</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2903.55</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3502.9860570000001</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7358.4259900000006</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147"/>
        <v>51887.023798000009</v>
      </c>
      <c r="AH678" s="326">
        <f t="shared" si="148"/>
        <v>486348151</v>
      </c>
      <c r="AI678" s="4" t="str">
        <f t="shared" si="149"/>
        <v>486</v>
      </c>
      <c r="AJ678" s="2" t="str">
        <f t="shared" si="150"/>
        <v>348</v>
      </c>
      <c r="AK678" s="2" t="str">
        <f t="shared" si="151"/>
        <v>151</v>
      </c>
      <c r="AL678" s="4">
        <f t="shared" si="152"/>
        <v>1</v>
      </c>
      <c r="AM678" s="4">
        <f t="shared" si="157"/>
        <v>3</v>
      </c>
      <c r="AN678" s="4">
        <f t="shared" si="153"/>
        <v>51887.023798000009</v>
      </c>
      <c r="AO678" s="4">
        <f t="shared" si="154"/>
        <v>17296</v>
      </c>
      <c r="AP678" s="4">
        <f t="shared" si="144"/>
        <v>0</v>
      </c>
      <c r="AQ678" s="4">
        <v>17296</v>
      </c>
      <c r="AS678" s="74"/>
      <c r="AT678" s="74"/>
      <c r="AX678" s="5">
        <f t="shared" si="155"/>
        <v>0</v>
      </c>
      <c r="AZ678" s="5">
        <f t="shared" si="156"/>
        <v>0</v>
      </c>
      <c r="BB678" s="5"/>
    </row>
    <row r="679" spans="1:54" s="4" customFormat="1">
      <c r="A679" s="326" t="str">
        <f t="shared" si="145"/>
        <v>486</v>
      </c>
      <c r="B679" s="2">
        <v>486348153</v>
      </c>
      <c r="C679" s="9" t="s">
        <v>1520</v>
      </c>
      <c r="D679" s="14">
        <f>'fnd enro'!D679</f>
        <v>0</v>
      </c>
      <c r="E679" s="14">
        <f>'fnd enro'!E679</f>
        <v>0</v>
      </c>
      <c r="F679" s="14">
        <f>'fnd enro'!F679</f>
        <v>0</v>
      </c>
      <c r="G679" s="14">
        <f>'fnd enro'!G679</f>
        <v>0</v>
      </c>
      <c r="H679" s="14">
        <f>'fnd enro'!H679</f>
        <v>1</v>
      </c>
      <c r="I679" s="14">
        <f>'fnd enro'!I679</f>
        <v>0</v>
      </c>
      <c r="J679" s="14">
        <f>'fnd enro'!J679</f>
        <v>0</v>
      </c>
      <c r="K679" s="15">
        <f>'fnd enro'!K679</f>
        <v>3.9300000000000002E-2</v>
      </c>
      <c r="L679" s="14">
        <f>'fnd enro'!L679</f>
        <v>0</v>
      </c>
      <c r="M679" s="14">
        <f>'fnd enro'!M679</f>
        <v>0</v>
      </c>
      <c r="N679" s="14">
        <f>'fnd enro'!N679</f>
        <v>0</v>
      </c>
      <c r="O679" s="14">
        <f>'fnd enro'!O679</f>
        <v>0</v>
      </c>
      <c r="P679" s="14">
        <f>'fnd enro'!P679</f>
        <v>0</v>
      </c>
      <c r="Q679" s="14">
        <f>'fnd enro'!R679</f>
        <v>1</v>
      </c>
      <c r="R679" s="15">
        <f t="shared" si="146"/>
        <v>1</v>
      </c>
      <c r="S679" s="14">
        <f>VALUE('fnd enro'!Q679)</f>
        <v>10</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570.33891299999993</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810.3</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3671.113034</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1060.8949259999999</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178.75018399999999</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554.67686000000003</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408.39</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263.52</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1254.4520190000001</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1891.8553299999999</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147"/>
        <v>10664.291266</v>
      </c>
      <c r="AH679" s="326">
        <f t="shared" si="148"/>
        <v>486348153</v>
      </c>
      <c r="AI679" s="4" t="str">
        <f t="shared" si="149"/>
        <v>486</v>
      </c>
      <c r="AJ679" s="2" t="str">
        <f t="shared" si="150"/>
        <v>348</v>
      </c>
      <c r="AK679" s="2" t="str">
        <f t="shared" si="151"/>
        <v>153</v>
      </c>
      <c r="AL679" s="4">
        <f t="shared" si="152"/>
        <v>1</v>
      </c>
      <c r="AM679" s="4">
        <f t="shared" si="157"/>
        <v>1</v>
      </c>
      <c r="AN679" s="4">
        <f t="shared" si="153"/>
        <v>10664.291266</v>
      </c>
      <c r="AO679" s="4">
        <f t="shared" si="154"/>
        <v>10664</v>
      </c>
      <c r="AP679" s="4">
        <f t="shared" si="144"/>
        <v>0</v>
      </c>
      <c r="AQ679" s="4">
        <v>10664</v>
      </c>
      <c r="AS679" s="74"/>
      <c r="AT679" s="74"/>
      <c r="AX679" s="5">
        <f t="shared" si="155"/>
        <v>0</v>
      </c>
      <c r="AZ679" s="5">
        <f t="shared" si="156"/>
        <v>0</v>
      </c>
      <c r="BB679" s="5"/>
    </row>
    <row r="680" spans="1:54" s="4" customFormat="1">
      <c r="A680" s="326" t="str">
        <f t="shared" si="145"/>
        <v>486</v>
      </c>
      <c r="B680" s="2">
        <v>486348215</v>
      </c>
      <c r="C680" s="9" t="s">
        <v>1520</v>
      </c>
      <c r="D680" s="14">
        <f>'fnd enro'!D680</f>
        <v>0</v>
      </c>
      <c r="E680" s="14">
        <f>'fnd enro'!E680</f>
        <v>0</v>
      </c>
      <c r="F680" s="14">
        <f>'fnd enro'!F680</f>
        <v>0</v>
      </c>
      <c r="G680" s="14">
        <f>'fnd enro'!G680</f>
        <v>0</v>
      </c>
      <c r="H680" s="14">
        <f>'fnd enro'!H680</f>
        <v>1</v>
      </c>
      <c r="I680" s="14">
        <f>'fnd enro'!I680</f>
        <v>0</v>
      </c>
      <c r="J680" s="14">
        <f>'fnd enro'!J680</f>
        <v>0</v>
      </c>
      <c r="K680" s="15">
        <f>'fnd enro'!K680</f>
        <v>3.9300000000000002E-2</v>
      </c>
      <c r="L680" s="14">
        <f>'fnd enro'!L680</f>
        <v>0</v>
      </c>
      <c r="M680" s="14">
        <f>'fnd enro'!M680</f>
        <v>0</v>
      </c>
      <c r="N680" s="14">
        <f>'fnd enro'!N680</f>
        <v>1</v>
      </c>
      <c r="O680" s="14">
        <f>'fnd enro'!O680</f>
        <v>0</v>
      </c>
      <c r="P680" s="14">
        <f>'fnd enro'!P680</f>
        <v>1</v>
      </c>
      <c r="Q680" s="14">
        <f>'fnd enro'!R680</f>
        <v>1</v>
      </c>
      <c r="R680" s="15">
        <f t="shared" si="146"/>
        <v>1</v>
      </c>
      <c r="S680" s="14">
        <f>VALUE('fnd enro'!Q680)</f>
        <v>9</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779.27891299999999</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1446.9299999999998</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9314.4530340000001</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1267.7849259999998</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441.38018399999999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733.64686000000006</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666.93000000000006</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1175.79</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1609.1220190000001</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2952.8153299999994</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147"/>
        <v>20388.131265999997</v>
      </c>
      <c r="AH680" s="326">
        <f t="shared" si="148"/>
        <v>486348215</v>
      </c>
      <c r="AI680" s="4" t="str">
        <f t="shared" si="149"/>
        <v>486</v>
      </c>
      <c r="AJ680" s="2" t="str">
        <f t="shared" si="150"/>
        <v>348</v>
      </c>
      <c r="AK680" s="2" t="str">
        <f t="shared" si="151"/>
        <v>215</v>
      </c>
      <c r="AL680" s="4">
        <f t="shared" si="152"/>
        <v>1</v>
      </c>
      <c r="AM680" s="4">
        <f t="shared" si="157"/>
        <v>1</v>
      </c>
      <c r="AN680" s="4">
        <f t="shared" si="153"/>
        <v>20388.131265999997</v>
      </c>
      <c r="AO680" s="4">
        <f t="shared" si="154"/>
        <v>20388</v>
      </c>
      <c r="AP680" s="4">
        <f t="shared" si="144"/>
        <v>0</v>
      </c>
      <c r="AQ680" s="4">
        <v>20388</v>
      </c>
      <c r="AS680" s="74"/>
      <c r="AT680" s="74"/>
      <c r="AX680" s="5">
        <f t="shared" si="155"/>
        <v>0</v>
      </c>
      <c r="AZ680" s="5">
        <f t="shared" si="156"/>
        <v>0</v>
      </c>
      <c r="BB680" s="5"/>
    </row>
    <row r="681" spans="1:54" s="4" customFormat="1">
      <c r="A681" s="326" t="str">
        <f t="shared" si="145"/>
        <v>486</v>
      </c>
      <c r="B681" s="2">
        <v>486348271</v>
      </c>
      <c r="C681" s="9" t="s">
        <v>1520</v>
      </c>
      <c r="D681" s="14">
        <f>'fnd enro'!D681</f>
        <v>0</v>
      </c>
      <c r="E681" s="14">
        <f>'fnd enro'!E681</f>
        <v>0</v>
      </c>
      <c r="F681" s="14">
        <f>'fnd enro'!F681</f>
        <v>0</v>
      </c>
      <c r="G681" s="14">
        <f>'fnd enro'!G681</f>
        <v>0</v>
      </c>
      <c r="H681" s="14">
        <f>'fnd enro'!H681</f>
        <v>1</v>
      </c>
      <c r="I681" s="14">
        <f>'fnd enro'!I681</f>
        <v>0</v>
      </c>
      <c r="J681" s="14">
        <f>'fnd enro'!J681</f>
        <v>0</v>
      </c>
      <c r="K681" s="15">
        <f>'fnd enro'!K681</f>
        <v>3.9300000000000002E-2</v>
      </c>
      <c r="L681" s="14">
        <f>'fnd enro'!L681</f>
        <v>0</v>
      </c>
      <c r="M681" s="14">
        <f>'fnd enro'!M681</f>
        <v>0</v>
      </c>
      <c r="N681" s="14">
        <f>'fnd enro'!N681</f>
        <v>0</v>
      </c>
      <c r="O681" s="14">
        <f>'fnd enro'!O681</f>
        <v>0</v>
      </c>
      <c r="P681" s="14">
        <f>'fnd enro'!P681</f>
        <v>1</v>
      </c>
      <c r="Q681" s="14">
        <f>'fnd enro'!R681</f>
        <v>1</v>
      </c>
      <c r="R681" s="15">
        <f t="shared" si="146"/>
        <v>1</v>
      </c>
      <c r="S681" s="14">
        <f>VALUE('fnd enro'!Q681)</f>
        <v>4</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633.72891299999992</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1110.6399999999999</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6602.9830339999999</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1060.8949259999999</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320.990184</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576.47685999999999</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527.11</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880.42</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1254.4520190000001</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2393.1653299999998</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147"/>
        <v>15360.861266000002</v>
      </c>
      <c r="AH681" s="326">
        <f t="shared" si="148"/>
        <v>486348271</v>
      </c>
      <c r="AI681" s="4" t="str">
        <f t="shared" si="149"/>
        <v>486</v>
      </c>
      <c r="AJ681" s="2" t="str">
        <f t="shared" si="150"/>
        <v>348</v>
      </c>
      <c r="AK681" s="2" t="str">
        <f t="shared" si="151"/>
        <v>271</v>
      </c>
      <c r="AL681" s="4">
        <f t="shared" si="152"/>
        <v>1</v>
      </c>
      <c r="AM681" s="4">
        <f t="shared" si="157"/>
        <v>1</v>
      </c>
      <c r="AN681" s="4">
        <f t="shared" si="153"/>
        <v>15360.861266000002</v>
      </c>
      <c r="AO681" s="4">
        <f t="shared" si="154"/>
        <v>15361</v>
      </c>
      <c r="AP681" s="4">
        <f t="shared" si="144"/>
        <v>0</v>
      </c>
      <c r="AQ681" s="4">
        <v>15361</v>
      </c>
      <c r="AS681" s="74"/>
      <c r="AT681" s="74"/>
      <c r="AX681" s="5">
        <f t="shared" si="155"/>
        <v>0</v>
      </c>
      <c r="AZ681" s="5">
        <f t="shared" si="156"/>
        <v>0</v>
      </c>
      <c r="BB681" s="5"/>
    </row>
    <row r="682" spans="1:54" s="4" customFormat="1">
      <c r="A682" s="326" t="str">
        <f t="shared" si="145"/>
        <v>486</v>
      </c>
      <c r="B682" s="2">
        <v>486348277</v>
      </c>
      <c r="C682" s="9" t="s">
        <v>1520</v>
      </c>
      <c r="D682" s="14">
        <f>'fnd enro'!D682</f>
        <v>0</v>
      </c>
      <c r="E682" s="14">
        <f>'fnd enro'!E682</f>
        <v>0</v>
      </c>
      <c r="F682" s="14">
        <f>'fnd enro'!F682</f>
        <v>0</v>
      </c>
      <c r="G682" s="14">
        <f>'fnd enro'!G682</f>
        <v>4</v>
      </c>
      <c r="H682" s="14">
        <f>'fnd enro'!H682</f>
        <v>1</v>
      </c>
      <c r="I682" s="14">
        <f>'fnd enro'!I682</f>
        <v>0</v>
      </c>
      <c r="J682" s="14">
        <f>'fnd enro'!J682</f>
        <v>0</v>
      </c>
      <c r="K682" s="15">
        <f>'fnd enro'!K682</f>
        <v>0.19650000000000001</v>
      </c>
      <c r="L682" s="14">
        <f>'fnd enro'!L682</f>
        <v>0</v>
      </c>
      <c r="M682" s="14">
        <f>'fnd enro'!M682</f>
        <v>1</v>
      </c>
      <c r="N682" s="14">
        <f>'fnd enro'!N682</f>
        <v>1</v>
      </c>
      <c r="O682" s="14">
        <f>'fnd enro'!O682</f>
        <v>0</v>
      </c>
      <c r="P682" s="14">
        <f>'fnd enro'!P682</f>
        <v>4</v>
      </c>
      <c r="Q682" s="14">
        <f>'fnd enro'!R682</f>
        <v>5</v>
      </c>
      <c r="R682" s="15">
        <f t="shared" si="146"/>
        <v>1</v>
      </c>
      <c r="S682" s="14">
        <f>VALUE('fnd enro'!Q682)</f>
        <v>12</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3540.7045649999995</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6630.67</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44208.045169999998</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6773.6046299999998</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1990.44092</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3218.1242999999999</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2955.4500000000003</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5439.5399999999991</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6613.0200950000008</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13325.006649999999</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147"/>
        <v>94694.606329999981</v>
      </c>
      <c r="AH682" s="326">
        <f t="shared" si="148"/>
        <v>486348277</v>
      </c>
      <c r="AI682" s="4" t="str">
        <f t="shared" si="149"/>
        <v>486</v>
      </c>
      <c r="AJ682" s="2" t="str">
        <f t="shared" si="150"/>
        <v>348</v>
      </c>
      <c r="AK682" s="2" t="str">
        <f t="shared" si="151"/>
        <v>277</v>
      </c>
      <c r="AL682" s="4">
        <f t="shared" si="152"/>
        <v>1</v>
      </c>
      <c r="AM682" s="4">
        <f t="shared" si="157"/>
        <v>5</v>
      </c>
      <c r="AN682" s="4">
        <f t="shared" si="153"/>
        <v>94694.606329999981</v>
      </c>
      <c r="AO682" s="4">
        <f t="shared" si="154"/>
        <v>18939</v>
      </c>
      <c r="AP682" s="4">
        <f t="shared" si="144"/>
        <v>0</v>
      </c>
      <c r="AQ682" s="4">
        <v>18939</v>
      </c>
      <c r="AS682" s="74"/>
      <c r="AT682" s="74"/>
      <c r="AX682" s="5">
        <f t="shared" si="155"/>
        <v>0</v>
      </c>
      <c r="AZ682" s="5">
        <f t="shared" si="156"/>
        <v>0</v>
      </c>
      <c r="BB682" s="5"/>
    </row>
    <row r="683" spans="1:54" s="4" customFormat="1">
      <c r="A683" s="326" t="str">
        <f t="shared" si="145"/>
        <v>486</v>
      </c>
      <c r="B683" s="2">
        <v>486348348</v>
      </c>
      <c r="C683" s="9" t="s">
        <v>1520</v>
      </c>
      <c r="D683" s="14">
        <f>'fnd enro'!D683</f>
        <v>0</v>
      </c>
      <c r="E683" s="14">
        <f>'fnd enro'!E683</f>
        <v>0</v>
      </c>
      <c r="F683" s="14">
        <f>'fnd enro'!F683</f>
        <v>74</v>
      </c>
      <c r="G683" s="14">
        <f>'fnd enro'!G683</f>
        <v>366</v>
      </c>
      <c r="H683" s="14">
        <f>'fnd enro'!H683</f>
        <v>206</v>
      </c>
      <c r="I683" s="14">
        <f>'fnd enro'!I683</f>
        <v>0</v>
      </c>
      <c r="J683" s="14">
        <f>'fnd enro'!J683</f>
        <v>0</v>
      </c>
      <c r="K683" s="15">
        <f>'fnd enro'!K683</f>
        <v>25.387799999999999</v>
      </c>
      <c r="L683" s="14">
        <f>'fnd enro'!L683</f>
        <v>0</v>
      </c>
      <c r="M683" s="14">
        <f>'fnd enro'!M683</f>
        <v>162</v>
      </c>
      <c r="N683" s="14">
        <f>'fnd enro'!N683</f>
        <v>22</v>
      </c>
      <c r="O683" s="14">
        <f>'fnd enro'!O683</f>
        <v>0</v>
      </c>
      <c r="P683" s="14">
        <f>'fnd enro'!P683</f>
        <v>559</v>
      </c>
      <c r="Q683" s="14">
        <f>'fnd enro'!R683</f>
        <v>646</v>
      </c>
      <c r="R683" s="15">
        <f t="shared" si="146"/>
        <v>1</v>
      </c>
      <c r="S683" s="14">
        <f>VALUE('fnd enro'!Q683)</f>
        <v>11</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448178.99779800005</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839713.7</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5555467.6399639994</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838844.90219599998</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253046.038864</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404406.50156</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376903.15</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702018.3</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833977.64427400008</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1701769.8931799997</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147"/>
        <v>11954326.767835999</v>
      </c>
      <c r="AH683" s="326">
        <f t="shared" si="148"/>
        <v>486348348</v>
      </c>
      <c r="AI683" s="4" t="str">
        <f t="shared" si="149"/>
        <v>486</v>
      </c>
      <c r="AJ683" s="2" t="str">
        <f t="shared" si="150"/>
        <v>348</v>
      </c>
      <c r="AK683" s="2" t="str">
        <f t="shared" si="151"/>
        <v>348</v>
      </c>
      <c r="AL683" s="4">
        <f t="shared" si="152"/>
        <v>1</v>
      </c>
      <c r="AM683" s="4">
        <f t="shared" si="157"/>
        <v>646</v>
      </c>
      <c r="AN683" s="4">
        <f t="shared" si="153"/>
        <v>11954326.767835999</v>
      </c>
      <c r="AO683" s="4">
        <f t="shared" si="154"/>
        <v>18505</v>
      </c>
      <c r="AP683" s="4">
        <f t="shared" si="144"/>
        <v>0</v>
      </c>
      <c r="AQ683" s="4">
        <v>18505</v>
      </c>
      <c r="AS683" s="74"/>
      <c r="AT683" s="74"/>
      <c r="AX683" s="5">
        <f t="shared" si="155"/>
        <v>0</v>
      </c>
      <c r="AZ683" s="5">
        <f t="shared" si="156"/>
        <v>0</v>
      </c>
      <c r="BB683" s="5"/>
    </row>
    <row r="684" spans="1:54" s="4" customFormat="1">
      <c r="A684" s="326" t="str">
        <f t="shared" si="145"/>
        <v>486</v>
      </c>
      <c r="B684" s="2">
        <v>486348658</v>
      </c>
      <c r="C684" s="9" t="s">
        <v>1520</v>
      </c>
      <c r="D684" s="14">
        <f>'fnd enro'!D684</f>
        <v>0</v>
      </c>
      <c r="E684" s="14">
        <f>'fnd enro'!E684</f>
        <v>0</v>
      </c>
      <c r="F684" s="14">
        <f>'fnd enro'!F684</f>
        <v>0</v>
      </c>
      <c r="G684" s="14">
        <f>'fnd enro'!G684</f>
        <v>1</v>
      </c>
      <c r="H684" s="14">
        <f>'fnd enro'!H684</f>
        <v>0</v>
      </c>
      <c r="I684" s="14">
        <f>'fnd enro'!I684</f>
        <v>0</v>
      </c>
      <c r="J684" s="14">
        <f>'fnd enro'!J684</f>
        <v>0</v>
      </c>
      <c r="K684" s="15">
        <f>'fnd enro'!K684</f>
        <v>3.9300000000000002E-2</v>
      </c>
      <c r="L684" s="14">
        <f>'fnd enro'!L684</f>
        <v>0</v>
      </c>
      <c r="M684" s="14">
        <f>'fnd enro'!M684</f>
        <v>0</v>
      </c>
      <c r="N684" s="14">
        <f>'fnd enro'!N684</f>
        <v>0</v>
      </c>
      <c r="O684" s="14">
        <f>'fnd enro'!O684</f>
        <v>0</v>
      </c>
      <c r="P684" s="14">
        <f>'fnd enro'!P684</f>
        <v>1</v>
      </c>
      <c r="Q684" s="14">
        <f>'fnd enro'!R684</f>
        <v>1</v>
      </c>
      <c r="R684" s="15">
        <f t="shared" si="146"/>
        <v>1</v>
      </c>
      <c r="S684" s="14">
        <f>VALUE('fnd enro'!Q684)</f>
        <v>7</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649.06891299999995</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1183.32</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7758.3830340000004</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1327.854926</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343.07018399999998</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581.75686000000007</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526</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927.53</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1167.6620190000001</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2405.48533</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147"/>
        <v>16870.131266</v>
      </c>
      <c r="AH684" s="326">
        <f t="shared" si="148"/>
        <v>486348658</v>
      </c>
      <c r="AI684" s="4" t="str">
        <f t="shared" si="149"/>
        <v>486</v>
      </c>
      <c r="AJ684" s="2" t="str">
        <f t="shared" si="150"/>
        <v>348</v>
      </c>
      <c r="AK684" s="2" t="str">
        <f t="shared" si="151"/>
        <v>658</v>
      </c>
      <c r="AL684" s="4">
        <f t="shared" si="152"/>
        <v>1</v>
      </c>
      <c r="AM684" s="4">
        <f t="shared" si="157"/>
        <v>1</v>
      </c>
      <c r="AN684" s="4">
        <f t="shared" si="153"/>
        <v>16870.131266</v>
      </c>
      <c r="AO684" s="4">
        <f t="shared" si="154"/>
        <v>16870</v>
      </c>
      <c r="AP684" s="4">
        <f t="shared" si="144"/>
        <v>0</v>
      </c>
      <c r="AQ684" s="4">
        <v>16870</v>
      </c>
      <c r="AS684" s="74"/>
      <c r="AT684" s="74"/>
      <c r="AX684" s="5">
        <f t="shared" si="155"/>
        <v>0</v>
      </c>
      <c r="AZ684" s="5">
        <f t="shared" si="156"/>
        <v>0</v>
      </c>
      <c r="BB684" s="5"/>
    </row>
    <row r="685" spans="1:54" s="4" customFormat="1">
      <c r="A685" s="326" t="str">
        <f t="shared" si="145"/>
        <v>486</v>
      </c>
      <c r="B685" s="2">
        <v>486348753</v>
      </c>
      <c r="C685" s="9" t="s">
        <v>1520</v>
      </c>
      <c r="D685" s="14">
        <f>'fnd enro'!D685</f>
        <v>0</v>
      </c>
      <c r="E685" s="14">
        <f>'fnd enro'!E685</f>
        <v>0</v>
      </c>
      <c r="F685" s="14">
        <f>'fnd enro'!F685</f>
        <v>0</v>
      </c>
      <c r="G685" s="14">
        <f>'fnd enro'!G685</f>
        <v>0</v>
      </c>
      <c r="H685" s="14">
        <f>'fnd enro'!H685</f>
        <v>1</v>
      </c>
      <c r="I685" s="14">
        <f>'fnd enro'!I685</f>
        <v>0</v>
      </c>
      <c r="J685" s="14">
        <f>'fnd enro'!J685</f>
        <v>0</v>
      </c>
      <c r="K685" s="15">
        <f>'fnd enro'!K685</f>
        <v>3.9300000000000002E-2</v>
      </c>
      <c r="L685" s="14">
        <f>'fnd enro'!L685</f>
        <v>0</v>
      </c>
      <c r="M685" s="14">
        <f>'fnd enro'!M685</f>
        <v>0</v>
      </c>
      <c r="N685" s="14">
        <f>'fnd enro'!N685</f>
        <v>0</v>
      </c>
      <c r="O685" s="14">
        <f>'fnd enro'!O685</f>
        <v>0</v>
      </c>
      <c r="P685" s="14">
        <f>'fnd enro'!P685</f>
        <v>0</v>
      </c>
      <c r="Q685" s="14">
        <f>'fnd enro'!R685</f>
        <v>1</v>
      </c>
      <c r="R685" s="15">
        <f t="shared" si="146"/>
        <v>1</v>
      </c>
      <c r="S685" s="14">
        <f>VALUE('fnd enro'!Q685)</f>
        <v>7</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570.33891299999993</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810.3</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3671.113034</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1060.8949259999999</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178.75018399999999</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554.67686000000003</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408.39</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263.52</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1254.4520190000001</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1891.8553299999999</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147"/>
        <v>10664.291266</v>
      </c>
      <c r="AH685" s="326">
        <f t="shared" si="148"/>
        <v>486348753</v>
      </c>
      <c r="AI685" s="4" t="str">
        <f t="shared" si="149"/>
        <v>486</v>
      </c>
      <c r="AJ685" s="2" t="str">
        <f t="shared" si="150"/>
        <v>348</v>
      </c>
      <c r="AK685" s="2" t="str">
        <f t="shared" si="151"/>
        <v>753</v>
      </c>
      <c r="AL685" s="4">
        <f t="shared" si="152"/>
        <v>1</v>
      </c>
      <c r="AM685" s="4">
        <f t="shared" si="157"/>
        <v>1</v>
      </c>
      <c r="AN685" s="4">
        <f t="shared" si="153"/>
        <v>10664.291266</v>
      </c>
      <c r="AO685" s="4">
        <f t="shared" si="154"/>
        <v>10664</v>
      </c>
      <c r="AP685" s="4">
        <f t="shared" si="144"/>
        <v>0</v>
      </c>
      <c r="AQ685" s="4">
        <v>10664</v>
      </c>
      <c r="AS685" s="74"/>
      <c r="AT685" s="74"/>
      <c r="AX685" s="5">
        <f t="shared" si="155"/>
        <v>0</v>
      </c>
      <c r="AZ685" s="5">
        <f t="shared" si="156"/>
        <v>0</v>
      </c>
      <c r="BB685" s="5"/>
    </row>
    <row r="686" spans="1:54" s="4" customFormat="1">
      <c r="A686" s="326" t="str">
        <f t="shared" si="145"/>
        <v>486</v>
      </c>
      <c r="B686" s="2">
        <v>486348767</v>
      </c>
      <c r="C686" s="9" t="s">
        <v>1520</v>
      </c>
      <c r="D686" s="14">
        <f>'fnd enro'!D686</f>
        <v>0</v>
      </c>
      <c r="E686" s="14">
        <f>'fnd enro'!E686</f>
        <v>0</v>
      </c>
      <c r="F686" s="14">
        <f>'fnd enro'!F686</f>
        <v>0</v>
      </c>
      <c r="G686" s="14">
        <f>'fnd enro'!G686</f>
        <v>2</v>
      </c>
      <c r="H686" s="14">
        <f>'fnd enro'!H686</f>
        <v>2</v>
      </c>
      <c r="I686" s="14">
        <f>'fnd enro'!I686</f>
        <v>0</v>
      </c>
      <c r="J686" s="14">
        <f>'fnd enro'!J686</f>
        <v>0</v>
      </c>
      <c r="K686" s="15">
        <f>'fnd enro'!K686</f>
        <v>0.15720000000000001</v>
      </c>
      <c r="L686" s="14">
        <f>'fnd enro'!L686</f>
        <v>0</v>
      </c>
      <c r="M686" s="14">
        <f>'fnd enro'!M686</f>
        <v>0</v>
      </c>
      <c r="N686" s="14">
        <f>'fnd enro'!N686</f>
        <v>0</v>
      </c>
      <c r="O686" s="14">
        <f>'fnd enro'!O686</f>
        <v>0</v>
      </c>
      <c r="P686" s="14">
        <f>'fnd enro'!P686</f>
        <v>4</v>
      </c>
      <c r="Q686" s="14">
        <f>'fnd enro'!R686</f>
        <v>4</v>
      </c>
      <c r="R686" s="15">
        <f t="shared" si="146"/>
        <v>1</v>
      </c>
      <c r="S686" s="14">
        <f>VALUE('fnd enro'!Q686)</f>
        <v>10</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2668.0756519999995</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5073.6000000000004</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33463.832135999997</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4777.4997039999998</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1558.1207359999999</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2351.7474400000001</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2298.2000000000003</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4613.4800000000005</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4844.2280760000003</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10407.981319999999</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147"/>
        <v>72056.765063999992</v>
      </c>
      <c r="AH686" s="326">
        <f t="shared" si="148"/>
        <v>486348767</v>
      </c>
      <c r="AI686" s="4" t="str">
        <f t="shared" si="149"/>
        <v>486</v>
      </c>
      <c r="AJ686" s="2" t="str">
        <f t="shared" si="150"/>
        <v>348</v>
      </c>
      <c r="AK686" s="2" t="str">
        <f t="shared" si="151"/>
        <v>767</v>
      </c>
      <c r="AL686" s="4">
        <f t="shared" si="152"/>
        <v>1</v>
      </c>
      <c r="AM686" s="4">
        <f t="shared" si="157"/>
        <v>4</v>
      </c>
      <c r="AN686" s="4">
        <f t="shared" si="153"/>
        <v>72056.765063999992</v>
      </c>
      <c r="AO686" s="4">
        <f t="shared" si="154"/>
        <v>18014</v>
      </c>
      <c r="AP686" s="4">
        <f t="shared" si="144"/>
        <v>0</v>
      </c>
      <c r="AQ686" s="4">
        <v>18014</v>
      </c>
      <c r="AS686" s="74"/>
      <c r="AT686" s="74"/>
      <c r="AX686" s="5">
        <f t="shared" si="155"/>
        <v>0</v>
      </c>
      <c r="AZ686" s="5">
        <f t="shared" si="156"/>
        <v>0</v>
      </c>
      <c r="BB686" s="5"/>
    </row>
    <row r="687" spans="1:54" s="4" customFormat="1">
      <c r="A687" s="326" t="str">
        <f t="shared" si="145"/>
        <v>486</v>
      </c>
      <c r="B687" s="2">
        <v>486348775</v>
      </c>
      <c r="C687" s="9" t="s">
        <v>1520</v>
      </c>
      <c r="D687" s="14">
        <f>'fnd enro'!D687</f>
        <v>0</v>
      </c>
      <c r="E687" s="14">
        <f>'fnd enro'!E687</f>
        <v>0</v>
      </c>
      <c r="F687" s="14">
        <f>'fnd enro'!F687</f>
        <v>0</v>
      </c>
      <c r="G687" s="14">
        <f>'fnd enro'!G687</f>
        <v>2</v>
      </c>
      <c r="H687" s="14">
        <f>'fnd enro'!H687</f>
        <v>2</v>
      </c>
      <c r="I687" s="14">
        <f>'fnd enro'!I687</f>
        <v>0</v>
      </c>
      <c r="J687" s="14">
        <f>'fnd enro'!J687</f>
        <v>0</v>
      </c>
      <c r="K687" s="15">
        <f>'fnd enro'!K687</f>
        <v>0.15720000000000001</v>
      </c>
      <c r="L687" s="14">
        <f>'fnd enro'!L687</f>
        <v>0</v>
      </c>
      <c r="M687" s="14">
        <f>'fnd enro'!M687</f>
        <v>2</v>
      </c>
      <c r="N687" s="14">
        <f>'fnd enro'!N687</f>
        <v>1</v>
      </c>
      <c r="O687" s="14">
        <f>'fnd enro'!O687</f>
        <v>0</v>
      </c>
      <c r="P687" s="14">
        <f>'fnd enro'!P687</f>
        <v>1</v>
      </c>
      <c r="Q687" s="14">
        <f>'fnd enro'!R687</f>
        <v>4</v>
      </c>
      <c r="R687" s="15">
        <f t="shared" si="146"/>
        <v>1</v>
      </c>
      <c r="S687" s="14">
        <f>VALUE('fnd enro'!Q687)</f>
        <v>4</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2685.1656519999992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4137.2299999999996</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22677.742136000001</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5373.1897040000003</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1002.750736</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2665.9674400000004</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1947.89</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1551.6999999999998</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5865.3980760000004</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8840.2113199999985</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147"/>
        <v>56747.245063999988</v>
      </c>
      <c r="AH687" s="326">
        <f t="shared" si="148"/>
        <v>486348775</v>
      </c>
      <c r="AI687" s="4" t="str">
        <f t="shared" si="149"/>
        <v>486</v>
      </c>
      <c r="AJ687" s="2" t="str">
        <f t="shared" si="150"/>
        <v>348</v>
      </c>
      <c r="AK687" s="2" t="str">
        <f t="shared" si="151"/>
        <v>775</v>
      </c>
      <c r="AL687" s="4">
        <f t="shared" si="152"/>
        <v>1</v>
      </c>
      <c r="AM687" s="4">
        <f t="shared" si="157"/>
        <v>4</v>
      </c>
      <c r="AN687" s="4">
        <f t="shared" si="153"/>
        <v>56747.245063999988</v>
      </c>
      <c r="AO687" s="4">
        <f t="shared" si="154"/>
        <v>14187</v>
      </c>
      <c r="AP687" s="4">
        <f t="shared" si="144"/>
        <v>0</v>
      </c>
      <c r="AQ687" s="4">
        <v>14187</v>
      </c>
      <c r="AS687" s="74"/>
      <c r="AT687" s="74"/>
      <c r="AX687" s="5">
        <f t="shared" si="155"/>
        <v>0</v>
      </c>
      <c r="AZ687" s="5">
        <f t="shared" si="156"/>
        <v>0</v>
      </c>
      <c r="BB687" s="5"/>
    </row>
    <row r="688" spans="1:54" s="4" customFormat="1">
      <c r="A688" s="326" t="str">
        <f t="shared" si="145"/>
        <v>487</v>
      </c>
      <c r="B688" s="2">
        <v>487049010</v>
      </c>
      <c r="C688" s="9" t="s">
        <v>506</v>
      </c>
      <c r="D688" s="14">
        <f>'fnd enro'!D688</f>
        <v>0</v>
      </c>
      <c r="E688" s="14">
        <f>'fnd enro'!E688</f>
        <v>0</v>
      </c>
      <c r="F688" s="14">
        <f>'fnd enro'!F688</f>
        <v>0</v>
      </c>
      <c r="G688" s="14">
        <f>'fnd enro'!G688</f>
        <v>0</v>
      </c>
      <c r="H688" s="14">
        <f>'fnd enro'!H688</f>
        <v>1</v>
      </c>
      <c r="I688" s="14">
        <f>'fnd enro'!I688</f>
        <v>1</v>
      </c>
      <c r="J688" s="14">
        <f>'fnd enro'!J688</f>
        <v>0</v>
      </c>
      <c r="K688" s="15">
        <f>'fnd enro'!K688</f>
        <v>7.8600000000000003E-2</v>
      </c>
      <c r="L688" s="14">
        <f>'fnd enro'!L688</f>
        <v>0</v>
      </c>
      <c r="M688" s="14">
        <f>'fnd enro'!M688</f>
        <v>0</v>
      </c>
      <c r="N688" s="14">
        <f>'fnd enro'!N688</f>
        <v>1</v>
      </c>
      <c r="O688" s="14">
        <f>'fnd enro'!O688</f>
        <v>0</v>
      </c>
      <c r="P688" s="14">
        <f>'fnd enro'!P688</f>
        <v>1</v>
      </c>
      <c r="Q688" s="14">
        <f>'fnd enro'!R688</f>
        <v>2</v>
      </c>
      <c r="R688" s="15">
        <f t="shared" si="146"/>
        <v>1.1120000000000001</v>
      </c>
      <c r="S688" s="14">
        <f>VALUE('fnd enro'!Q688)</f>
        <v>3</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1467.6263025120002</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2353.0142399999995</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14617.902827616001</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2461.712075424</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609.85456921600007</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1600.7337200000002</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1181.1997600000002</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1660.6385600000001</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3146.4974502560008</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4415.6306599999998</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147"/>
        <v>33514.810165023999</v>
      </c>
      <c r="AH688" s="326">
        <f t="shared" si="148"/>
        <v>487049010</v>
      </c>
      <c r="AI688" s="4" t="str">
        <f t="shared" si="149"/>
        <v>487</v>
      </c>
      <c r="AJ688" s="2" t="str">
        <f t="shared" si="150"/>
        <v>049</v>
      </c>
      <c r="AK688" s="2" t="str">
        <f t="shared" si="151"/>
        <v>010</v>
      </c>
      <c r="AL688" s="4">
        <f t="shared" si="152"/>
        <v>1</v>
      </c>
      <c r="AM688" s="4">
        <f t="shared" si="157"/>
        <v>2</v>
      </c>
      <c r="AN688" s="4">
        <f t="shared" si="153"/>
        <v>33514.810165023999</v>
      </c>
      <c r="AO688" s="4">
        <f t="shared" si="154"/>
        <v>16757</v>
      </c>
      <c r="AP688" s="4">
        <f t="shared" si="144"/>
        <v>0</v>
      </c>
      <c r="AQ688" s="4">
        <v>16757</v>
      </c>
      <c r="AS688" s="74"/>
      <c r="AT688" s="74"/>
      <c r="AX688" s="5">
        <f t="shared" si="155"/>
        <v>0</v>
      </c>
      <c r="AZ688" s="5">
        <f t="shared" si="156"/>
        <v>0</v>
      </c>
      <c r="BB688" s="5"/>
    </row>
    <row r="689" spans="1:54" s="4" customFormat="1">
      <c r="A689" s="326" t="str">
        <f t="shared" si="145"/>
        <v>487</v>
      </c>
      <c r="B689" s="2">
        <v>487049018</v>
      </c>
      <c r="C689" s="9" t="s">
        <v>506</v>
      </c>
      <c r="D689" s="14">
        <f>'fnd enro'!D689</f>
        <v>0</v>
      </c>
      <c r="E689" s="14">
        <f>'fnd enro'!E689</f>
        <v>0</v>
      </c>
      <c r="F689" s="14">
        <f>'fnd enro'!F689</f>
        <v>0</v>
      </c>
      <c r="G689" s="14">
        <f>'fnd enro'!G689</f>
        <v>0</v>
      </c>
      <c r="H689" s="14">
        <f>'fnd enro'!H689</f>
        <v>0</v>
      </c>
      <c r="I689" s="14">
        <f>'fnd enro'!I689</f>
        <v>1</v>
      </c>
      <c r="J689" s="14">
        <f>'fnd enro'!J689</f>
        <v>0</v>
      </c>
      <c r="K689" s="15">
        <f>'fnd enro'!K689</f>
        <v>3.9300000000000002E-2</v>
      </c>
      <c r="L689" s="14">
        <f>'fnd enro'!L689</f>
        <v>0</v>
      </c>
      <c r="M689" s="14">
        <f>'fnd enro'!M689</f>
        <v>0</v>
      </c>
      <c r="N689" s="14">
        <f>'fnd enro'!N689</f>
        <v>0</v>
      </c>
      <c r="O689" s="14">
        <f>'fnd enro'!O689</f>
        <v>0</v>
      </c>
      <c r="P689" s="14">
        <f>'fnd enro'!P689</f>
        <v>0</v>
      </c>
      <c r="Q689" s="14">
        <f>'fnd enro'!R689</f>
        <v>1</v>
      </c>
      <c r="R689" s="15">
        <f t="shared" si="146"/>
        <v>1.1120000000000001</v>
      </c>
      <c r="S689" s="14">
        <f>VALUE('fnd enro'!Q689)</f>
        <v>9</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634.21687125599999</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901.05360000000007</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5793.1897738080006</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1051.9352377120001</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193.39924460800003</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877.32686000000001</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501.64544000000006</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675.71792000000005</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1357.1537651280003</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1698.5253299999999</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147"/>
        <v>13684.164042512</v>
      </c>
      <c r="AH689" s="326">
        <f t="shared" si="148"/>
        <v>487049018</v>
      </c>
      <c r="AI689" s="4" t="str">
        <f t="shared" si="149"/>
        <v>487</v>
      </c>
      <c r="AJ689" s="2" t="str">
        <f t="shared" si="150"/>
        <v>049</v>
      </c>
      <c r="AK689" s="2" t="str">
        <f t="shared" si="151"/>
        <v>018</v>
      </c>
      <c r="AL689" s="4">
        <f t="shared" si="152"/>
        <v>1</v>
      </c>
      <c r="AM689" s="4">
        <f t="shared" si="157"/>
        <v>1</v>
      </c>
      <c r="AN689" s="4">
        <f t="shared" si="153"/>
        <v>13684.164042512</v>
      </c>
      <c r="AO689" s="4">
        <f t="shared" si="154"/>
        <v>13684</v>
      </c>
      <c r="AP689" s="4">
        <f t="shared" si="144"/>
        <v>0</v>
      </c>
      <c r="AQ689" s="4">
        <v>13684</v>
      </c>
      <c r="AS689" s="74"/>
      <c r="AT689" s="74"/>
      <c r="AX689" s="5">
        <f t="shared" si="155"/>
        <v>0</v>
      </c>
      <c r="AZ689" s="5">
        <f t="shared" si="156"/>
        <v>0</v>
      </c>
      <c r="BB689" s="5"/>
    </row>
    <row r="690" spans="1:54" s="4" customFormat="1">
      <c r="A690" s="326" t="str">
        <f t="shared" si="145"/>
        <v>487</v>
      </c>
      <c r="B690" s="2">
        <v>487049026</v>
      </c>
      <c r="C690" s="9" t="s">
        <v>506</v>
      </c>
      <c r="D690" s="14">
        <f>'fnd enro'!D690</f>
        <v>0</v>
      </c>
      <c r="E690" s="14">
        <f>'fnd enro'!E690</f>
        <v>0</v>
      </c>
      <c r="F690" s="14">
        <f>'fnd enro'!F690</f>
        <v>0</v>
      </c>
      <c r="G690" s="14">
        <f>'fnd enro'!G690</f>
        <v>0</v>
      </c>
      <c r="H690" s="14">
        <f>'fnd enro'!H690</f>
        <v>1</v>
      </c>
      <c r="I690" s="14">
        <f>'fnd enro'!I690</f>
        <v>0</v>
      </c>
      <c r="J690" s="14">
        <f>'fnd enro'!J690</f>
        <v>0</v>
      </c>
      <c r="K690" s="15">
        <f>'fnd enro'!K690</f>
        <v>3.9300000000000002E-2</v>
      </c>
      <c r="L690" s="14">
        <f>'fnd enro'!L690</f>
        <v>0</v>
      </c>
      <c r="M690" s="14">
        <f>'fnd enro'!M690</f>
        <v>0</v>
      </c>
      <c r="N690" s="14">
        <f>'fnd enro'!N690</f>
        <v>0</v>
      </c>
      <c r="O690" s="14">
        <f>'fnd enro'!O690</f>
        <v>0</v>
      </c>
      <c r="P690" s="14">
        <f>'fnd enro'!P690</f>
        <v>1</v>
      </c>
      <c r="Q690" s="14">
        <f>'fnd enro'!R690</f>
        <v>1</v>
      </c>
      <c r="R690" s="15">
        <f t="shared" si="146"/>
        <v>1.1120000000000001</v>
      </c>
      <c r="S690" s="14">
        <f>VALUE('fnd enro'!Q690)</f>
        <v>3</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701.92655125599993</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1221.89896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7214.2701738080004</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1179.7151577120001</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350.72500460800001</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575.62686000000008</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580.95327999999995</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952.04992000000004</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1394.9506451280001</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2373.44533</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147"/>
        <v>16545.561882512</v>
      </c>
      <c r="AH690" s="326">
        <f t="shared" si="148"/>
        <v>487049026</v>
      </c>
      <c r="AI690" s="4" t="str">
        <f t="shared" si="149"/>
        <v>487</v>
      </c>
      <c r="AJ690" s="2" t="str">
        <f t="shared" si="150"/>
        <v>049</v>
      </c>
      <c r="AK690" s="2" t="str">
        <f t="shared" si="151"/>
        <v>026</v>
      </c>
      <c r="AL690" s="4">
        <f t="shared" si="152"/>
        <v>1</v>
      </c>
      <c r="AM690" s="4">
        <f t="shared" si="157"/>
        <v>1</v>
      </c>
      <c r="AN690" s="4">
        <f t="shared" si="153"/>
        <v>16545.561882512</v>
      </c>
      <c r="AO690" s="4">
        <f t="shared" si="154"/>
        <v>16546</v>
      </c>
      <c r="AP690" s="4">
        <f t="shared" si="144"/>
        <v>0</v>
      </c>
      <c r="AQ690" s="4">
        <v>16546</v>
      </c>
      <c r="AS690" s="74"/>
      <c r="AT690" s="74"/>
      <c r="AX690" s="5">
        <f t="shared" si="155"/>
        <v>0</v>
      </c>
      <c r="AZ690" s="5">
        <f t="shared" si="156"/>
        <v>0</v>
      </c>
      <c r="BB690" s="5"/>
    </row>
    <row r="691" spans="1:54" s="4" customFormat="1">
      <c r="A691" s="326" t="str">
        <f t="shared" si="145"/>
        <v>487</v>
      </c>
      <c r="B691" s="2">
        <v>487049031</v>
      </c>
      <c r="C691" s="9" t="s">
        <v>506</v>
      </c>
      <c r="D691" s="14">
        <f>'fnd enro'!D691</f>
        <v>0</v>
      </c>
      <c r="E691" s="14">
        <f>'fnd enro'!E691</f>
        <v>0</v>
      </c>
      <c r="F691" s="14">
        <f>'fnd enro'!F691</f>
        <v>0</v>
      </c>
      <c r="G691" s="14">
        <f>'fnd enro'!G691</f>
        <v>0</v>
      </c>
      <c r="H691" s="14">
        <f>'fnd enro'!H691</f>
        <v>1</v>
      </c>
      <c r="I691" s="14">
        <f>'fnd enro'!I691</f>
        <v>0</v>
      </c>
      <c r="J691" s="14">
        <f>'fnd enro'!J691</f>
        <v>0</v>
      </c>
      <c r="K691" s="15">
        <f>'fnd enro'!K691</f>
        <v>3.9300000000000002E-2</v>
      </c>
      <c r="L691" s="14">
        <f>'fnd enro'!L691</f>
        <v>0</v>
      </c>
      <c r="M691" s="14">
        <f>'fnd enro'!M691</f>
        <v>0</v>
      </c>
      <c r="N691" s="14">
        <f>'fnd enro'!N691</f>
        <v>0</v>
      </c>
      <c r="O691" s="14">
        <f>'fnd enro'!O691</f>
        <v>0</v>
      </c>
      <c r="P691" s="14">
        <f>'fnd enro'!P691</f>
        <v>1</v>
      </c>
      <c r="Q691" s="14">
        <f>'fnd enro'!R691</f>
        <v>1</v>
      </c>
      <c r="R691" s="15">
        <f t="shared" si="146"/>
        <v>1.1120000000000001</v>
      </c>
      <c r="S691" s="14">
        <f>VALUE('fnd enro'!Q691)</f>
        <v>5</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707.47543125599998</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1248.1643999999999</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7470.7640938080003</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1179.7151577120001</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363.16828460800008</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577.33686</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591.33936000000006</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1006.0152800000001</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1394.9506451280001</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2412.8853300000001</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147"/>
        <v>16951.814842511998</v>
      </c>
      <c r="AH691" s="326">
        <f t="shared" si="148"/>
        <v>487049031</v>
      </c>
      <c r="AI691" s="4" t="str">
        <f t="shared" si="149"/>
        <v>487</v>
      </c>
      <c r="AJ691" s="2" t="str">
        <f t="shared" si="150"/>
        <v>049</v>
      </c>
      <c r="AK691" s="2" t="str">
        <f t="shared" si="151"/>
        <v>031</v>
      </c>
      <c r="AL691" s="4">
        <f t="shared" si="152"/>
        <v>1</v>
      </c>
      <c r="AM691" s="4">
        <f t="shared" si="157"/>
        <v>1</v>
      </c>
      <c r="AN691" s="4">
        <f t="shared" si="153"/>
        <v>16951.814842511998</v>
      </c>
      <c r="AO691" s="4">
        <f t="shared" si="154"/>
        <v>16952</v>
      </c>
      <c r="AP691" s="4">
        <f t="shared" si="144"/>
        <v>0</v>
      </c>
      <c r="AQ691" s="4">
        <v>16952</v>
      </c>
      <c r="AS691" s="74"/>
      <c r="AT691" s="74"/>
      <c r="AX691" s="5">
        <f t="shared" si="155"/>
        <v>0</v>
      </c>
      <c r="AZ691" s="5">
        <f t="shared" si="156"/>
        <v>0</v>
      </c>
      <c r="BB691" s="5"/>
    </row>
    <row r="692" spans="1:54" s="4" customFormat="1">
      <c r="A692" s="326" t="str">
        <f t="shared" si="145"/>
        <v>487</v>
      </c>
      <c r="B692" s="2">
        <v>487049035</v>
      </c>
      <c r="C692" s="9" t="s">
        <v>506</v>
      </c>
      <c r="D692" s="14">
        <f>'fnd enro'!D692</f>
        <v>0</v>
      </c>
      <c r="E692" s="14">
        <f>'fnd enro'!E692</f>
        <v>0</v>
      </c>
      <c r="F692" s="14">
        <f>'fnd enro'!F692</f>
        <v>0</v>
      </c>
      <c r="G692" s="14">
        <f>'fnd enro'!G692</f>
        <v>0</v>
      </c>
      <c r="H692" s="14">
        <f>'fnd enro'!H692</f>
        <v>3</v>
      </c>
      <c r="I692" s="14">
        <f>'fnd enro'!I692</f>
        <v>14</v>
      </c>
      <c r="J692" s="14">
        <f>'fnd enro'!J692</f>
        <v>0</v>
      </c>
      <c r="K692" s="15">
        <f>'fnd enro'!K692</f>
        <v>0.66810000000000003</v>
      </c>
      <c r="L692" s="14">
        <f>'fnd enro'!L692</f>
        <v>0</v>
      </c>
      <c r="M692" s="14">
        <f>'fnd enro'!M692</f>
        <v>0</v>
      </c>
      <c r="N692" s="14">
        <f>'fnd enro'!N692</f>
        <v>0</v>
      </c>
      <c r="O692" s="14">
        <f>'fnd enro'!O692</f>
        <v>0</v>
      </c>
      <c r="P692" s="14">
        <f>'fnd enro'!P692</f>
        <v>10</v>
      </c>
      <c r="Q692" s="14">
        <f>'fnd enro'!R692</f>
        <v>17</v>
      </c>
      <c r="R692" s="15">
        <f t="shared" si="146"/>
        <v>1.1120000000000001</v>
      </c>
      <c r="S692" s="14">
        <f>VALUE('fnd enro'!Q692)</f>
        <v>11</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11958.182811352002</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20892.144799999998</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147766.98751473601</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18266.238801104002</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5943.7880383360007</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14310.506619999998</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10588.853200000001</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21788.972800000003</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23185.004647176003</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37822.020610000007</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147"/>
        <v>312522.69984270405</v>
      </c>
      <c r="AH692" s="326">
        <f t="shared" si="148"/>
        <v>487049035</v>
      </c>
      <c r="AI692" s="4" t="str">
        <f t="shared" si="149"/>
        <v>487</v>
      </c>
      <c r="AJ692" s="2" t="str">
        <f t="shared" si="150"/>
        <v>049</v>
      </c>
      <c r="AK692" s="2" t="str">
        <f t="shared" si="151"/>
        <v>035</v>
      </c>
      <c r="AL692" s="4">
        <f t="shared" si="152"/>
        <v>1</v>
      </c>
      <c r="AM692" s="4">
        <f t="shared" si="157"/>
        <v>17</v>
      </c>
      <c r="AN692" s="4">
        <f t="shared" si="153"/>
        <v>312522.69984270405</v>
      </c>
      <c r="AO692" s="4">
        <f t="shared" si="154"/>
        <v>18384</v>
      </c>
      <c r="AP692" s="4">
        <f t="shared" si="144"/>
        <v>0</v>
      </c>
      <c r="AQ692" s="4">
        <v>18384</v>
      </c>
      <c r="AS692" s="74"/>
      <c r="AT692" s="74"/>
      <c r="AX692" s="5">
        <f t="shared" si="155"/>
        <v>0</v>
      </c>
      <c r="AZ692" s="5">
        <f t="shared" si="156"/>
        <v>0</v>
      </c>
      <c r="BB692" s="5"/>
    </row>
    <row r="693" spans="1:54" s="4" customFormat="1">
      <c r="A693" s="326" t="str">
        <f t="shared" si="145"/>
        <v>487</v>
      </c>
      <c r="B693" s="2">
        <v>487049040</v>
      </c>
      <c r="C693" s="9" t="s">
        <v>506</v>
      </c>
      <c r="D693" s="14">
        <f>'fnd enro'!D693</f>
        <v>0</v>
      </c>
      <c r="E693" s="14">
        <f>'fnd enro'!E693</f>
        <v>0</v>
      </c>
      <c r="F693" s="14">
        <f>'fnd enro'!F693</f>
        <v>0</v>
      </c>
      <c r="G693" s="14">
        <f>'fnd enro'!G693</f>
        <v>0</v>
      </c>
      <c r="H693" s="14">
        <f>'fnd enro'!H693</f>
        <v>0</v>
      </c>
      <c r="I693" s="14">
        <f>'fnd enro'!I693</f>
        <v>1</v>
      </c>
      <c r="J693" s="14">
        <f>'fnd enro'!J693</f>
        <v>0</v>
      </c>
      <c r="K693" s="15">
        <f>'fnd enro'!K693</f>
        <v>3.9300000000000002E-2</v>
      </c>
      <c r="L693" s="14">
        <f>'fnd enro'!L693</f>
        <v>0</v>
      </c>
      <c r="M693" s="14">
        <f>'fnd enro'!M693</f>
        <v>0</v>
      </c>
      <c r="N693" s="14">
        <f>'fnd enro'!N693</f>
        <v>0</v>
      </c>
      <c r="O693" s="14">
        <f>'fnd enro'!O693</f>
        <v>0</v>
      </c>
      <c r="P693" s="14">
        <f>'fnd enro'!P693</f>
        <v>1</v>
      </c>
      <c r="Q693" s="14">
        <f>'fnd enro'!R693</f>
        <v>1</v>
      </c>
      <c r="R693" s="15">
        <f t="shared" si="146"/>
        <v>1.1120000000000001</v>
      </c>
      <c r="S693" s="14">
        <f>VALUE('fnd enro'!Q693)</f>
        <v>6</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715.10375125600001</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1284.3266400000002</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9534.6472138080026</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1051.9352377120001</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374.91100460799998</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902.35685999999998</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653.14432000000011</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1462.9694400000001</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1357.1537651280003</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2273.8253299999997</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147"/>
        <v>19610.373562512003</v>
      </c>
      <c r="AH693" s="326">
        <f t="shared" si="148"/>
        <v>487049040</v>
      </c>
      <c r="AI693" s="4" t="str">
        <f t="shared" si="149"/>
        <v>487</v>
      </c>
      <c r="AJ693" s="2" t="str">
        <f t="shared" si="150"/>
        <v>049</v>
      </c>
      <c r="AK693" s="2" t="str">
        <f t="shared" si="151"/>
        <v>040</v>
      </c>
      <c r="AL693" s="4">
        <f t="shared" si="152"/>
        <v>1</v>
      </c>
      <c r="AM693" s="4">
        <f t="shared" si="157"/>
        <v>1</v>
      </c>
      <c r="AN693" s="4">
        <f t="shared" si="153"/>
        <v>19610.373562512003</v>
      </c>
      <c r="AO693" s="4">
        <f t="shared" si="154"/>
        <v>19610</v>
      </c>
      <c r="AP693" s="4">
        <f t="shared" si="144"/>
        <v>0</v>
      </c>
      <c r="AQ693" s="4">
        <v>19610</v>
      </c>
      <c r="AS693" s="74"/>
      <c r="AT693" s="74"/>
      <c r="AX693" s="5">
        <f t="shared" si="155"/>
        <v>0</v>
      </c>
      <c r="AZ693" s="5">
        <f t="shared" si="156"/>
        <v>0</v>
      </c>
      <c r="BB693" s="5"/>
    </row>
    <row r="694" spans="1:54" s="4" customFormat="1">
      <c r="A694" s="326" t="str">
        <f t="shared" si="145"/>
        <v>487</v>
      </c>
      <c r="B694" s="2">
        <v>487049044</v>
      </c>
      <c r="C694" s="9" t="s">
        <v>506</v>
      </c>
      <c r="D694" s="14">
        <f>'fnd enro'!D694</f>
        <v>0</v>
      </c>
      <c r="E694" s="14">
        <f>'fnd enro'!E694</f>
        <v>0</v>
      </c>
      <c r="F694" s="14">
        <f>'fnd enro'!F694</f>
        <v>0</v>
      </c>
      <c r="G694" s="14">
        <f>'fnd enro'!G694</f>
        <v>0</v>
      </c>
      <c r="H694" s="14">
        <f>'fnd enro'!H694</f>
        <v>1</v>
      </c>
      <c r="I694" s="14">
        <f>'fnd enro'!I694</f>
        <v>2</v>
      </c>
      <c r="J694" s="14">
        <f>'fnd enro'!J694</f>
        <v>0</v>
      </c>
      <c r="K694" s="15">
        <f>'fnd enro'!K694</f>
        <v>0.1179</v>
      </c>
      <c r="L694" s="14">
        <f>'fnd enro'!L694</f>
        <v>0</v>
      </c>
      <c r="M694" s="14">
        <f>'fnd enro'!M694</f>
        <v>0</v>
      </c>
      <c r="N694" s="14">
        <f>'fnd enro'!N694</f>
        <v>0</v>
      </c>
      <c r="O694" s="14">
        <f>'fnd enro'!O694</f>
        <v>0</v>
      </c>
      <c r="P694" s="14">
        <f>'fnd enro'!P694</f>
        <v>2</v>
      </c>
      <c r="Q694" s="14">
        <f>'fnd enro'!R694</f>
        <v>3</v>
      </c>
      <c r="R694" s="15">
        <f t="shared" si="146"/>
        <v>1.1120000000000001</v>
      </c>
      <c r="S694" s="14">
        <f>VALUE('fnd enro'!Q694)</f>
        <v>11</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2137.9498137679998</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3818.0075199999997</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26551.756761424</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3283.5856331360005</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1113.5462938240003</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2382.11058</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1898.1061600000003</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3934.4339200000004</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4109.2581753840004</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6962.3259900000003</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147"/>
        <v>56191.080847536003</v>
      </c>
      <c r="AH694" s="326">
        <f t="shared" si="148"/>
        <v>487049044</v>
      </c>
      <c r="AI694" s="4" t="str">
        <f t="shared" si="149"/>
        <v>487</v>
      </c>
      <c r="AJ694" s="2" t="str">
        <f t="shared" si="150"/>
        <v>049</v>
      </c>
      <c r="AK694" s="2" t="str">
        <f t="shared" si="151"/>
        <v>044</v>
      </c>
      <c r="AL694" s="4">
        <f t="shared" si="152"/>
        <v>1</v>
      </c>
      <c r="AM694" s="4">
        <f t="shared" si="157"/>
        <v>3</v>
      </c>
      <c r="AN694" s="4">
        <f t="shared" si="153"/>
        <v>56191.080847536003</v>
      </c>
      <c r="AO694" s="4">
        <f t="shared" si="154"/>
        <v>18730</v>
      </c>
      <c r="AP694" s="4">
        <f t="shared" si="144"/>
        <v>0</v>
      </c>
      <c r="AQ694" s="4">
        <v>18730</v>
      </c>
      <c r="AS694" s="74"/>
      <c r="AT694" s="74"/>
      <c r="AX694" s="5">
        <f t="shared" si="155"/>
        <v>0</v>
      </c>
      <c r="AZ694" s="5">
        <f t="shared" si="156"/>
        <v>0</v>
      </c>
      <c r="BB694" s="5"/>
    </row>
    <row r="695" spans="1:54" s="4" customFormat="1">
      <c r="A695" s="326" t="str">
        <f t="shared" si="145"/>
        <v>487</v>
      </c>
      <c r="B695" s="2">
        <v>487049049</v>
      </c>
      <c r="C695" s="9" t="s">
        <v>506</v>
      </c>
      <c r="D695" s="14">
        <f>'fnd enro'!D695</f>
        <v>0</v>
      </c>
      <c r="E695" s="14">
        <f>'fnd enro'!E695</f>
        <v>0</v>
      </c>
      <c r="F695" s="14">
        <f>'fnd enro'!F695</f>
        <v>0</v>
      </c>
      <c r="G695" s="14">
        <f>'fnd enro'!G695</f>
        <v>0</v>
      </c>
      <c r="H695" s="14">
        <f>'fnd enro'!H695</f>
        <v>20</v>
      </c>
      <c r="I695" s="14">
        <f>'fnd enro'!I695</f>
        <v>20</v>
      </c>
      <c r="J695" s="14">
        <f>'fnd enro'!J695</f>
        <v>0</v>
      </c>
      <c r="K695" s="15">
        <f>'fnd enro'!K695</f>
        <v>1.5720000000000001</v>
      </c>
      <c r="L695" s="14">
        <f>'fnd enro'!L695</f>
        <v>0</v>
      </c>
      <c r="M695" s="14">
        <f>'fnd enro'!M695</f>
        <v>0</v>
      </c>
      <c r="N695" s="14">
        <f>'fnd enro'!N695</f>
        <v>1</v>
      </c>
      <c r="O695" s="14">
        <f>'fnd enro'!O695</f>
        <v>3</v>
      </c>
      <c r="P695" s="14">
        <f>'fnd enro'!P695</f>
        <v>33</v>
      </c>
      <c r="Q695" s="14">
        <f>'fnd enro'!R695</f>
        <v>40</v>
      </c>
      <c r="R695" s="15">
        <f t="shared" si="146"/>
        <v>1.1120000000000001</v>
      </c>
      <c r="S695" s="14">
        <f>VALUE('fnd enro'!Q695)</f>
        <v>7</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28812.171890240003</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50700.705920000008</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337927.08263232006</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45603.227908480003</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14603.270344320001</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30156.904399999992</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24942.115519999996</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47630.507280000005</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56705.295485120005</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93803.653200000001</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147"/>
        <v>730884.93458048021</v>
      </c>
      <c r="AH695" s="326">
        <f t="shared" si="148"/>
        <v>487049049</v>
      </c>
      <c r="AI695" s="4" t="str">
        <f t="shared" si="149"/>
        <v>487</v>
      </c>
      <c r="AJ695" s="2" t="str">
        <f t="shared" si="150"/>
        <v>049</v>
      </c>
      <c r="AK695" s="2" t="str">
        <f t="shared" si="151"/>
        <v>049</v>
      </c>
      <c r="AL695" s="4">
        <f t="shared" si="152"/>
        <v>1</v>
      </c>
      <c r="AM695" s="4">
        <f t="shared" si="157"/>
        <v>40</v>
      </c>
      <c r="AN695" s="4">
        <f t="shared" si="153"/>
        <v>730884.93458048021</v>
      </c>
      <c r="AO695" s="4">
        <f t="shared" si="154"/>
        <v>18272</v>
      </c>
      <c r="AP695" s="4">
        <f t="shared" si="144"/>
        <v>0</v>
      </c>
      <c r="AQ695" s="4">
        <v>18272</v>
      </c>
      <c r="AS695" s="74"/>
      <c r="AT695" s="74"/>
      <c r="AX695" s="5">
        <f t="shared" si="155"/>
        <v>0</v>
      </c>
      <c r="AZ695" s="5">
        <f t="shared" si="156"/>
        <v>0</v>
      </c>
      <c r="BB695" s="5"/>
    </row>
    <row r="696" spans="1:54" s="4" customFormat="1">
      <c r="A696" s="326" t="str">
        <f t="shared" si="145"/>
        <v>487</v>
      </c>
      <c r="B696" s="2">
        <v>487049057</v>
      </c>
      <c r="C696" s="9" t="s">
        <v>506</v>
      </c>
      <c r="D696" s="14">
        <f>'fnd enro'!D696</f>
        <v>0</v>
      </c>
      <c r="E696" s="14">
        <f>'fnd enro'!E696</f>
        <v>0</v>
      </c>
      <c r="F696" s="14">
        <f>'fnd enro'!F696</f>
        <v>0</v>
      </c>
      <c r="G696" s="14">
        <f>'fnd enro'!G696</f>
        <v>0</v>
      </c>
      <c r="H696" s="14">
        <f>'fnd enro'!H696</f>
        <v>5</v>
      </c>
      <c r="I696" s="14">
        <f>'fnd enro'!I696</f>
        <v>2</v>
      </c>
      <c r="J696" s="14">
        <f>'fnd enro'!J696</f>
        <v>0</v>
      </c>
      <c r="K696" s="15">
        <f>'fnd enro'!K696</f>
        <v>0.27510000000000001</v>
      </c>
      <c r="L696" s="14">
        <f>'fnd enro'!L696</f>
        <v>0</v>
      </c>
      <c r="M696" s="14">
        <f>'fnd enro'!M696</f>
        <v>0</v>
      </c>
      <c r="N696" s="14">
        <f>'fnd enro'!N696</f>
        <v>1</v>
      </c>
      <c r="O696" s="14">
        <f>'fnd enro'!O696</f>
        <v>0</v>
      </c>
      <c r="P696" s="14">
        <f>'fnd enro'!P696</f>
        <v>4</v>
      </c>
      <c r="Q696" s="14">
        <f>'fnd enro'!R696</f>
        <v>7</v>
      </c>
      <c r="R696" s="15">
        <f t="shared" si="146"/>
        <v>1.1120000000000001</v>
      </c>
      <c r="S696" s="14">
        <f>VALUE('fnd enro'!Q696)</f>
        <v>12</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5082.165138792001</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8959.2394400000012</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57249.508816656002</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8232.507943984001</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2593.2966322560001</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4833.9380199999996</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4329.8388800000002</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7823.8985599999996</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10083.453795896001</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16835.14731</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147"/>
        <v>126022.994537584</v>
      </c>
      <c r="AH696" s="326">
        <f t="shared" si="148"/>
        <v>487049057</v>
      </c>
      <c r="AI696" s="4" t="str">
        <f t="shared" si="149"/>
        <v>487</v>
      </c>
      <c r="AJ696" s="2" t="str">
        <f t="shared" si="150"/>
        <v>049</v>
      </c>
      <c r="AK696" s="2" t="str">
        <f t="shared" si="151"/>
        <v>057</v>
      </c>
      <c r="AL696" s="4">
        <f t="shared" si="152"/>
        <v>1</v>
      </c>
      <c r="AM696" s="4">
        <f t="shared" si="157"/>
        <v>7</v>
      </c>
      <c r="AN696" s="4">
        <f t="shared" si="153"/>
        <v>126022.994537584</v>
      </c>
      <c r="AO696" s="4">
        <f t="shared" si="154"/>
        <v>18003</v>
      </c>
      <c r="AP696" s="4">
        <f t="shared" si="144"/>
        <v>0</v>
      </c>
      <c r="AQ696" s="4">
        <v>18003</v>
      </c>
      <c r="AS696" s="74"/>
      <c r="AT696" s="74"/>
      <c r="AX696" s="5">
        <f t="shared" si="155"/>
        <v>0</v>
      </c>
      <c r="AZ696" s="5">
        <f t="shared" si="156"/>
        <v>0</v>
      </c>
      <c r="BB696" s="5"/>
    </row>
    <row r="697" spans="1:54" s="4" customFormat="1">
      <c r="A697" s="326" t="str">
        <f t="shared" si="145"/>
        <v>487</v>
      </c>
      <c r="B697" s="2">
        <v>487049093</v>
      </c>
      <c r="C697" s="9" t="s">
        <v>506</v>
      </c>
      <c r="D697" s="14">
        <f>'fnd enro'!D697</f>
        <v>0</v>
      </c>
      <c r="E697" s="14">
        <f>'fnd enro'!E697</f>
        <v>0</v>
      </c>
      <c r="F697" s="14">
        <f>'fnd enro'!F697</f>
        <v>0</v>
      </c>
      <c r="G697" s="14">
        <f>'fnd enro'!G697</f>
        <v>0</v>
      </c>
      <c r="H697" s="14">
        <f>'fnd enro'!H697</f>
        <v>13</v>
      </c>
      <c r="I697" s="14">
        <f>'fnd enro'!I697</f>
        <v>35</v>
      </c>
      <c r="J697" s="14">
        <f>'fnd enro'!J697</f>
        <v>0</v>
      </c>
      <c r="K697" s="15">
        <f>'fnd enro'!K697</f>
        <v>1.8864000000000001</v>
      </c>
      <c r="L697" s="14">
        <f>'fnd enro'!L697</f>
        <v>0</v>
      </c>
      <c r="M697" s="14">
        <f>'fnd enro'!M697</f>
        <v>0</v>
      </c>
      <c r="N697" s="14">
        <f>'fnd enro'!N697</f>
        <v>1</v>
      </c>
      <c r="O697" s="14">
        <f>'fnd enro'!O697</f>
        <v>2</v>
      </c>
      <c r="P697" s="14">
        <f>'fnd enro'!P697</f>
        <v>29</v>
      </c>
      <c r="Q697" s="14">
        <f>'fnd enro'!R697</f>
        <v>48</v>
      </c>
      <c r="R697" s="15">
        <f t="shared" si="146"/>
        <v>1.1120000000000001</v>
      </c>
      <c r="S697" s="14">
        <f>VALUE('fnd enro'!Q697)</f>
        <v>11</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34267.689820288011</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60139.3508</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418700.64346278401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52877.530930176006</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17215.348861184004</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39437.26928</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30161.276399999999</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60767.41952000001</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66875.009366144004</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109387.81584000001</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147"/>
        <v>889829.35428057599</v>
      </c>
      <c r="AH697" s="326">
        <f t="shared" si="148"/>
        <v>487049093</v>
      </c>
      <c r="AI697" s="4" t="str">
        <f t="shared" si="149"/>
        <v>487</v>
      </c>
      <c r="AJ697" s="2" t="str">
        <f t="shared" si="150"/>
        <v>049</v>
      </c>
      <c r="AK697" s="2" t="str">
        <f t="shared" si="151"/>
        <v>093</v>
      </c>
      <c r="AL697" s="4">
        <f t="shared" si="152"/>
        <v>1</v>
      </c>
      <c r="AM697" s="4">
        <f t="shared" si="157"/>
        <v>48</v>
      </c>
      <c r="AN697" s="4">
        <f t="shared" si="153"/>
        <v>889829.35428057599</v>
      </c>
      <c r="AO697" s="4">
        <f t="shared" si="154"/>
        <v>18538</v>
      </c>
      <c r="AP697" s="4">
        <f t="shared" si="144"/>
        <v>0</v>
      </c>
      <c r="AQ697" s="4">
        <v>18538</v>
      </c>
      <c r="AS697" s="74"/>
      <c r="AT697" s="74"/>
      <c r="AX697" s="5">
        <f t="shared" si="155"/>
        <v>0</v>
      </c>
      <c r="AZ697" s="5">
        <f t="shared" si="156"/>
        <v>0</v>
      </c>
      <c r="BB697" s="5"/>
    </row>
    <row r="698" spans="1:54" s="4" customFormat="1">
      <c r="A698" s="326" t="str">
        <f t="shared" si="145"/>
        <v>487</v>
      </c>
      <c r="B698" s="2">
        <v>487049097</v>
      </c>
      <c r="C698" s="9" t="s">
        <v>506</v>
      </c>
      <c r="D698" s="14">
        <f>'fnd enro'!D698</f>
        <v>0</v>
      </c>
      <c r="E698" s="14">
        <f>'fnd enro'!E698</f>
        <v>0</v>
      </c>
      <c r="F698" s="14">
        <f>'fnd enro'!F698</f>
        <v>0</v>
      </c>
      <c r="G698" s="14">
        <f>'fnd enro'!G698</f>
        <v>0</v>
      </c>
      <c r="H698" s="14">
        <f>'fnd enro'!H698</f>
        <v>1</v>
      </c>
      <c r="I698" s="14">
        <f>'fnd enro'!I698</f>
        <v>1</v>
      </c>
      <c r="J698" s="14">
        <f>'fnd enro'!J698</f>
        <v>0</v>
      </c>
      <c r="K698" s="15">
        <f>'fnd enro'!K698</f>
        <v>7.8600000000000003E-2</v>
      </c>
      <c r="L698" s="14">
        <f>'fnd enro'!L698</f>
        <v>0</v>
      </c>
      <c r="M698" s="14">
        <f>'fnd enro'!M698</f>
        <v>0</v>
      </c>
      <c r="N698" s="14">
        <f>'fnd enro'!N698</f>
        <v>0</v>
      </c>
      <c r="O698" s="14">
        <f>'fnd enro'!O698</f>
        <v>0</v>
      </c>
      <c r="P698" s="14">
        <f>'fnd enro'!P698</f>
        <v>2</v>
      </c>
      <c r="Q698" s="14">
        <f>'fnd enro'!R698</f>
        <v>2</v>
      </c>
      <c r="R698" s="15">
        <f t="shared" si="146"/>
        <v>1.1120000000000001</v>
      </c>
      <c r="S698" s="14">
        <f>VALUE('fnd enro'!Q698)</f>
        <v>11</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1503.7329425119999</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2916.9539199999999</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20758.566987616003</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2231.6503954240002</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920.14704921600014</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1504.7837200000001</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1396.46072</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3258.7160000000003</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2752.1044102560008</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5263.8006599999999</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147"/>
        <v>42506.916805024004</v>
      </c>
      <c r="AH698" s="326">
        <f t="shared" si="148"/>
        <v>487049097</v>
      </c>
      <c r="AI698" s="4" t="str">
        <f t="shared" si="149"/>
        <v>487</v>
      </c>
      <c r="AJ698" s="2" t="str">
        <f t="shared" si="150"/>
        <v>049</v>
      </c>
      <c r="AK698" s="2" t="str">
        <f t="shared" si="151"/>
        <v>097</v>
      </c>
      <c r="AL698" s="4">
        <f t="shared" si="152"/>
        <v>1</v>
      </c>
      <c r="AM698" s="4">
        <f t="shared" si="157"/>
        <v>2</v>
      </c>
      <c r="AN698" s="4">
        <f t="shared" si="153"/>
        <v>42506.916805024004</v>
      </c>
      <c r="AO698" s="4">
        <f t="shared" si="154"/>
        <v>21253</v>
      </c>
      <c r="AP698" s="4">
        <f t="shared" si="144"/>
        <v>0</v>
      </c>
      <c r="AQ698" s="4">
        <v>21253</v>
      </c>
      <c r="AS698" s="74"/>
      <c r="AT698" s="74"/>
      <c r="AX698" s="5">
        <f t="shared" si="155"/>
        <v>0</v>
      </c>
      <c r="AZ698" s="5">
        <f t="shared" si="156"/>
        <v>0</v>
      </c>
      <c r="BB698" s="5"/>
    </row>
    <row r="699" spans="1:54" s="4" customFormat="1">
      <c r="A699" s="326" t="str">
        <f t="shared" si="145"/>
        <v>487</v>
      </c>
      <c r="B699" s="2">
        <v>487049137</v>
      </c>
      <c r="C699" s="9" t="s">
        <v>506</v>
      </c>
      <c r="D699" s="14">
        <f>'fnd enro'!D699</f>
        <v>0</v>
      </c>
      <c r="E699" s="14">
        <f>'fnd enro'!E699</f>
        <v>0</v>
      </c>
      <c r="F699" s="14">
        <f>'fnd enro'!F699</f>
        <v>0</v>
      </c>
      <c r="G699" s="14">
        <f>'fnd enro'!G699</f>
        <v>0</v>
      </c>
      <c r="H699" s="14">
        <f>'fnd enro'!H699</f>
        <v>1</v>
      </c>
      <c r="I699" s="14">
        <f>'fnd enro'!I699</f>
        <v>0</v>
      </c>
      <c r="J699" s="14">
        <f>'fnd enro'!J699</f>
        <v>0</v>
      </c>
      <c r="K699" s="15">
        <f>'fnd enro'!K699</f>
        <v>3.9300000000000002E-2</v>
      </c>
      <c r="L699" s="14">
        <f>'fnd enro'!L699</f>
        <v>0</v>
      </c>
      <c r="M699" s="14">
        <f>'fnd enro'!M699</f>
        <v>0</v>
      </c>
      <c r="N699" s="14">
        <f>'fnd enro'!N699</f>
        <v>0</v>
      </c>
      <c r="O699" s="14">
        <f>'fnd enro'!O699</f>
        <v>0</v>
      </c>
      <c r="P699" s="14">
        <f>'fnd enro'!P699</f>
        <v>1</v>
      </c>
      <c r="Q699" s="14">
        <f>'fnd enro'!R699</f>
        <v>1</v>
      </c>
      <c r="R699" s="15">
        <f t="shared" si="146"/>
        <v>1.1120000000000001</v>
      </c>
      <c r="S699" s="14">
        <f>VALUE('fnd enro'!Q699)</f>
        <v>12</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762.00791125599994</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1506.5042400000002</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9992.6021738079999</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1179.7151577120001</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485.49940460800008</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594.20686000000001</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693.45432000000005</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1536.6394399999999</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1394.9506451280001</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2800.6453299999998</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147"/>
        <v>20946.225482512</v>
      </c>
      <c r="AH699" s="326">
        <f t="shared" si="148"/>
        <v>487049137</v>
      </c>
      <c r="AI699" s="4" t="str">
        <f t="shared" si="149"/>
        <v>487</v>
      </c>
      <c r="AJ699" s="2" t="str">
        <f t="shared" si="150"/>
        <v>049</v>
      </c>
      <c r="AK699" s="2" t="str">
        <f t="shared" si="151"/>
        <v>137</v>
      </c>
      <c r="AL699" s="4">
        <f t="shared" si="152"/>
        <v>1</v>
      </c>
      <c r="AM699" s="4">
        <f t="shared" si="157"/>
        <v>1</v>
      </c>
      <c r="AN699" s="4">
        <f t="shared" si="153"/>
        <v>20946.225482512</v>
      </c>
      <c r="AO699" s="4">
        <f t="shared" si="154"/>
        <v>20946</v>
      </c>
      <c r="AP699" s="4">
        <f t="shared" si="144"/>
        <v>0</v>
      </c>
      <c r="AQ699" s="4">
        <v>20946</v>
      </c>
      <c r="AS699" s="74"/>
      <c r="AT699" s="74"/>
      <c r="AX699" s="5">
        <f t="shared" si="155"/>
        <v>0</v>
      </c>
      <c r="AZ699" s="5">
        <f t="shared" si="156"/>
        <v>0</v>
      </c>
      <c r="BB699" s="5"/>
    </row>
    <row r="700" spans="1:54" s="4" customFormat="1">
      <c r="A700" s="326" t="str">
        <f t="shared" si="145"/>
        <v>487</v>
      </c>
      <c r="B700" s="2">
        <v>487049163</v>
      </c>
      <c r="C700" s="9" t="s">
        <v>506</v>
      </c>
      <c r="D700" s="14">
        <f>'fnd enro'!D700</f>
        <v>0</v>
      </c>
      <c r="E700" s="14">
        <f>'fnd enro'!E700</f>
        <v>0</v>
      </c>
      <c r="F700" s="14">
        <f>'fnd enro'!F700</f>
        <v>0</v>
      </c>
      <c r="G700" s="14">
        <f>'fnd enro'!G700</f>
        <v>0</v>
      </c>
      <c r="H700" s="14">
        <f>'fnd enro'!H700</f>
        <v>2</v>
      </c>
      <c r="I700" s="14">
        <f>'fnd enro'!I700</f>
        <v>10</v>
      </c>
      <c r="J700" s="14">
        <f>'fnd enro'!J700</f>
        <v>0</v>
      </c>
      <c r="K700" s="15">
        <f>'fnd enro'!K700</f>
        <v>0.47160000000000002</v>
      </c>
      <c r="L700" s="14">
        <f>'fnd enro'!L700</f>
        <v>0</v>
      </c>
      <c r="M700" s="14">
        <f>'fnd enro'!M700</f>
        <v>0</v>
      </c>
      <c r="N700" s="14">
        <f>'fnd enro'!N700</f>
        <v>0</v>
      </c>
      <c r="O700" s="14">
        <f>'fnd enro'!O700</f>
        <v>1</v>
      </c>
      <c r="P700" s="14">
        <f>'fnd enro'!P700</f>
        <v>6</v>
      </c>
      <c r="Q700" s="14">
        <f>'fnd enro'!R700</f>
        <v>12</v>
      </c>
      <c r="R700" s="15">
        <f t="shared" si="146"/>
        <v>1.1120000000000001</v>
      </c>
      <c r="S700" s="14">
        <f>VALUE('fnd enro'!Q700)</f>
        <v>11</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8457.4794150720008</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14403.902800000003</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100472.754405696</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13125.502132544003</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3985.9442152960009</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10259.432319999998</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7352.4995199999994</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14248.3896</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16784.377021536002</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26157.753960000002</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147"/>
        <v>215248.03539014401</v>
      </c>
      <c r="AH700" s="326">
        <f t="shared" si="148"/>
        <v>487049163</v>
      </c>
      <c r="AI700" s="4" t="str">
        <f t="shared" si="149"/>
        <v>487</v>
      </c>
      <c r="AJ700" s="2" t="str">
        <f t="shared" si="150"/>
        <v>049</v>
      </c>
      <c r="AK700" s="2" t="str">
        <f t="shared" si="151"/>
        <v>163</v>
      </c>
      <c r="AL700" s="4">
        <f t="shared" si="152"/>
        <v>1</v>
      </c>
      <c r="AM700" s="4">
        <f t="shared" si="157"/>
        <v>12</v>
      </c>
      <c r="AN700" s="4">
        <f t="shared" si="153"/>
        <v>215248.03539014401</v>
      </c>
      <c r="AO700" s="4">
        <f t="shared" si="154"/>
        <v>17937</v>
      </c>
      <c r="AP700" s="4">
        <f t="shared" si="144"/>
        <v>0</v>
      </c>
      <c r="AQ700" s="4">
        <v>17937</v>
      </c>
      <c r="AS700" s="74"/>
      <c r="AT700" s="74"/>
      <c r="AX700" s="5">
        <f t="shared" si="155"/>
        <v>0</v>
      </c>
      <c r="AZ700" s="5">
        <f t="shared" si="156"/>
        <v>0</v>
      </c>
      <c r="BB700" s="5"/>
    </row>
    <row r="701" spans="1:54" s="4" customFormat="1">
      <c r="A701" s="326" t="str">
        <f t="shared" si="145"/>
        <v>487</v>
      </c>
      <c r="B701" s="2">
        <v>487049165</v>
      </c>
      <c r="C701" s="9" t="s">
        <v>506</v>
      </c>
      <c r="D701" s="14">
        <f>'fnd enro'!D701</f>
        <v>0</v>
      </c>
      <c r="E701" s="14">
        <f>'fnd enro'!E701</f>
        <v>0</v>
      </c>
      <c r="F701" s="14">
        <f>'fnd enro'!F701</f>
        <v>0</v>
      </c>
      <c r="G701" s="14">
        <f>'fnd enro'!G701</f>
        <v>0</v>
      </c>
      <c r="H701" s="14">
        <f>'fnd enro'!H701</f>
        <v>5</v>
      </c>
      <c r="I701" s="14">
        <f>'fnd enro'!I701</f>
        <v>34</v>
      </c>
      <c r="J701" s="14">
        <f>'fnd enro'!J701</f>
        <v>0</v>
      </c>
      <c r="K701" s="15">
        <f>'fnd enro'!K701</f>
        <v>1.5327</v>
      </c>
      <c r="L701" s="14">
        <f>'fnd enro'!L701</f>
        <v>0</v>
      </c>
      <c r="M701" s="14">
        <f>'fnd enro'!M701</f>
        <v>0</v>
      </c>
      <c r="N701" s="14">
        <f>'fnd enro'!N701</f>
        <v>0</v>
      </c>
      <c r="O701" s="14">
        <f>'fnd enro'!O701</f>
        <v>1</v>
      </c>
      <c r="P701" s="14">
        <f>'fnd enro'!P701</f>
        <v>24</v>
      </c>
      <c r="Q701" s="14">
        <f>'fnd enro'!R701</f>
        <v>39</v>
      </c>
      <c r="R701" s="15">
        <f t="shared" si="146"/>
        <v>1.1120000000000001</v>
      </c>
      <c r="S701" s="14">
        <f>VALUE('fnd enro'!Q701)</f>
        <v>10</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27455.633178984001</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47613.582640000008</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338453.71133851208</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41911.09331076801</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13429.865499712001</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33559.207539999996</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24264.985360000002</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49586.904480000005</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53540.919319991997</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85929.027870000005</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147"/>
        <v>715744.93053796806</v>
      </c>
      <c r="AH701" s="326">
        <f t="shared" si="148"/>
        <v>487049165</v>
      </c>
      <c r="AI701" s="4" t="str">
        <f t="shared" si="149"/>
        <v>487</v>
      </c>
      <c r="AJ701" s="2" t="str">
        <f t="shared" si="150"/>
        <v>049</v>
      </c>
      <c r="AK701" s="2" t="str">
        <f t="shared" si="151"/>
        <v>165</v>
      </c>
      <c r="AL701" s="4">
        <f t="shared" si="152"/>
        <v>1</v>
      </c>
      <c r="AM701" s="4">
        <f t="shared" si="157"/>
        <v>39</v>
      </c>
      <c r="AN701" s="4">
        <f t="shared" si="153"/>
        <v>715744.93053796806</v>
      </c>
      <c r="AO701" s="4">
        <f t="shared" si="154"/>
        <v>18352</v>
      </c>
      <c r="AP701" s="4">
        <f t="shared" si="144"/>
        <v>0</v>
      </c>
      <c r="AQ701" s="4">
        <v>18352</v>
      </c>
      <c r="AS701" s="74"/>
      <c r="AT701" s="74"/>
      <c r="AX701" s="5">
        <f t="shared" si="155"/>
        <v>0</v>
      </c>
      <c r="AZ701" s="5">
        <f t="shared" si="156"/>
        <v>0</v>
      </c>
      <c r="BB701" s="5"/>
    </row>
    <row r="702" spans="1:54" s="4" customFormat="1">
      <c r="A702" s="326" t="str">
        <f t="shared" si="145"/>
        <v>487</v>
      </c>
      <c r="B702" s="2">
        <v>487049176</v>
      </c>
      <c r="C702" s="9" t="s">
        <v>506</v>
      </c>
      <c r="D702" s="14">
        <f>'fnd enro'!D702</f>
        <v>0</v>
      </c>
      <c r="E702" s="14">
        <f>'fnd enro'!E702</f>
        <v>0</v>
      </c>
      <c r="F702" s="14">
        <f>'fnd enro'!F702</f>
        <v>0</v>
      </c>
      <c r="G702" s="14">
        <f>'fnd enro'!G702</f>
        <v>0</v>
      </c>
      <c r="H702" s="14">
        <f>'fnd enro'!H702</f>
        <v>24</v>
      </c>
      <c r="I702" s="14">
        <f>'fnd enro'!I702</f>
        <v>25</v>
      </c>
      <c r="J702" s="14">
        <f>'fnd enro'!J702</f>
        <v>0</v>
      </c>
      <c r="K702" s="15">
        <f>'fnd enro'!K702</f>
        <v>1.9257</v>
      </c>
      <c r="L702" s="14">
        <f>'fnd enro'!L702</f>
        <v>0</v>
      </c>
      <c r="M702" s="14">
        <f>'fnd enro'!M702</f>
        <v>0</v>
      </c>
      <c r="N702" s="14">
        <f>'fnd enro'!N702</f>
        <v>0</v>
      </c>
      <c r="O702" s="14">
        <f>'fnd enro'!O702</f>
        <v>1</v>
      </c>
      <c r="P702" s="14">
        <f>'fnd enro'!P702</f>
        <v>32</v>
      </c>
      <c r="Q702" s="14">
        <f>'fnd enro'!R702</f>
        <v>49</v>
      </c>
      <c r="R702" s="15">
        <f t="shared" si="146"/>
        <v>1.1120000000000001</v>
      </c>
      <c r="S702" s="14">
        <f>VALUE('fnd enro'!Q702)</f>
        <v>8</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34232.282531543999</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58681.051760000002</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383959.13139659201</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54858.264167888017</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16440.107145792001</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36336.686139999998</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29191.734720000004</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53298.248960000004</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67830.597691271993</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109674.91116999999</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147"/>
        <v>844503.01568308799</v>
      </c>
      <c r="AH702" s="326">
        <f t="shared" si="148"/>
        <v>487049176</v>
      </c>
      <c r="AI702" s="4" t="str">
        <f t="shared" si="149"/>
        <v>487</v>
      </c>
      <c r="AJ702" s="2" t="str">
        <f t="shared" si="150"/>
        <v>049</v>
      </c>
      <c r="AK702" s="2" t="str">
        <f t="shared" si="151"/>
        <v>176</v>
      </c>
      <c r="AL702" s="4">
        <f t="shared" si="152"/>
        <v>1</v>
      </c>
      <c r="AM702" s="4">
        <f t="shared" si="157"/>
        <v>49</v>
      </c>
      <c r="AN702" s="4">
        <f t="shared" si="153"/>
        <v>844503.01568308799</v>
      </c>
      <c r="AO702" s="4">
        <f t="shared" si="154"/>
        <v>17235</v>
      </c>
      <c r="AP702" s="4">
        <f t="shared" si="144"/>
        <v>0</v>
      </c>
      <c r="AQ702" s="4">
        <v>17235</v>
      </c>
      <c r="AS702" s="74"/>
      <c r="AT702" s="74"/>
      <c r="AX702" s="5">
        <f t="shared" si="155"/>
        <v>0</v>
      </c>
      <c r="AZ702" s="5">
        <f t="shared" si="156"/>
        <v>0</v>
      </c>
      <c r="BB702" s="5"/>
    </row>
    <row r="703" spans="1:54" s="4" customFormat="1">
      <c r="A703" s="326" t="str">
        <f t="shared" si="145"/>
        <v>487</v>
      </c>
      <c r="B703" s="2">
        <v>487049178</v>
      </c>
      <c r="C703" s="9" t="s">
        <v>506</v>
      </c>
      <c r="D703" s="14">
        <f>'fnd enro'!D703</f>
        <v>0</v>
      </c>
      <c r="E703" s="14">
        <f>'fnd enro'!E703</f>
        <v>0</v>
      </c>
      <c r="F703" s="14">
        <f>'fnd enro'!F703</f>
        <v>0</v>
      </c>
      <c r="G703" s="14">
        <f>'fnd enro'!G703</f>
        <v>0</v>
      </c>
      <c r="H703" s="14">
        <f>'fnd enro'!H703</f>
        <v>3</v>
      </c>
      <c r="I703" s="14">
        <f>'fnd enro'!I703</f>
        <v>1</v>
      </c>
      <c r="J703" s="14">
        <f>'fnd enro'!J703</f>
        <v>0</v>
      </c>
      <c r="K703" s="15">
        <f>'fnd enro'!K703</f>
        <v>0.15720000000000001</v>
      </c>
      <c r="L703" s="14">
        <f>'fnd enro'!L703</f>
        <v>0</v>
      </c>
      <c r="M703" s="14">
        <f>'fnd enro'!M703</f>
        <v>0</v>
      </c>
      <c r="N703" s="14">
        <f>'fnd enro'!N703</f>
        <v>0</v>
      </c>
      <c r="O703" s="14">
        <f>'fnd enro'!O703</f>
        <v>0</v>
      </c>
      <c r="P703" s="14">
        <f>'fnd enro'!P703</f>
        <v>4</v>
      </c>
      <c r="Q703" s="14">
        <f>'fnd enro'!R703</f>
        <v>4</v>
      </c>
      <c r="R703" s="15">
        <f t="shared" si="146"/>
        <v>1.1120000000000001</v>
      </c>
      <c r="S703" s="14">
        <f>VALUE('fnd enro'!Q703)</f>
        <v>4</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2818.826205024</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4940.1267200000002</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31080.980615232002</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4591.0807108480003</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1422.3933784320002</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2628.55744</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2392.1010400000005</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4298.7918399999999</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5542.0057005120007</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9379.3313199999993</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147"/>
        <v>69094.194970048004</v>
      </c>
      <c r="AH703" s="326">
        <f t="shared" si="148"/>
        <v>487049178</v>
      </c>
      <c r="AI703" s="4" t="str">
        <f t="shared" si="149"/>
        <v>487</v>
      </c>
      <c r="AJ703" s="2" t="str">
        <f t="shared" si="150"/>
        <v>049</v>
      </c>
      <c r="AK703" s="2" t="str">
        <f t="shared" si="151"/>
        <v>178</v>
      </c>
      <c r="AL703" s="4">
        <f t="shared" si="152"/>
        <v>1</v>
      </c>
      <c r="AM703" s="4">
        <f t="shared" si="157"/>
        <v>4</v>
      </c>
      <c r="AN703" s="4">
        <f t="shared" si="153"/>
        <v>69094.194970048004</v>
      </c>
      <c r="AO703" s="4">
        <f t="shared" si="154"/>
        <v>17274</v>
      </c>
      <c r="AP703" s="4">
        <f t="shared" si="144"/>
        <v>0</v>
      </c>
      <c r="AQ703" s="4">
        <v>17274</v>
      </c>
      <c r="AS703" s="74"/>
      <c r="AT703" s="74"/>
      <c r="AX703" s="5">
        <f t="shared" si="155"/>
        <v>0</v>
      </c>
      <c r="AZ703" s="5">
        <f t="shared" si="156"/>
        <v>0</v>
      </c>
      <c r="BB703" s="5"/>
    </row>
    <row r="704" spans="1:54" s="4" customFormat="1">
      <c r="A704" s="326" t="str">
        <f t="shared" si="145"/>
        <v>487</v>
      </c>
      <c r="B704" s="2">
        <v>487049181</v>
      </c>
      <c r="C704" s="9" t="s">
        <v>506</v>
      </c>
      <c r="D704" s="14">
        <f>'fnd enro'!D704</f>
        <v>0</v>
      </c>
      <c r="E704" s="14">
        <f>'fnd enro'!E704</f>
        <v>0</v>
      </c>
      <c r="F704" s="14">
        <f>'fnd enro'!F704</f>
        <v>0</v>
      </c>
      <c r="G704" s="14">
        <f>'fnd enro'!G704</f>
        <v>0</v>
      </c>
      <c r="H704" s="14">
        <f>'fnd enro'!H704</f>
        <v>1</v>
      </c>
      <c r="I704" s="14">
        <f>'fnd enro'!I704</f>
        <v>1</v>
      </c>
      <c r="J704" s="14">
        <f>'fnd enro'!J704</f>
        <v>0</v>
      </c>
      <c r="K704" s="15">
        <f>'fnd enro'!K704</f>
        <v>7.8600000000000003E-2</v>
      </c>
      <c r="L704" s="14">
        <f>'fnd enro'!L704</f>
        <v>0</v>
      </c>
      <c r="M704" s="14">
        <f>'fnd enro'!M704</f>
        <v>0</v>
      </c>
      <c r="N704" s="14">
        <f>'fnd enro'!N704</f>
        <v>0</v>
      </c>
      <c r="O704" s="14">
        <f>'fnd enro'!O704</f>
        <v>0</v>
      </c>
      <c r="P704" s="14">
        <f>'fnd enro'!P704</f>
        <v>0</v>
      </c>
      <c r="Q704" s="14">
        <f>'fnd enro'!R704</f>
        <v>2</v>
      </c>
      <c r="R704" s="15">
        <f t="shared" si="146"/>
        <v>1.1120000000000001</v>
      </c>
      <c r="S704" s="14">
        <f>VALUE('fnd enro'!Q704)</f>
        <v>10</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1268.433742512</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1802.1072000000001</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9875.4674676160012</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2231.6503954240002</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392.16944921600003</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1432.0037200000002</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955.77512000000013</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968.75216</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2752.1044102560008</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3590.3806599999998</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147"/>
        <v>25268.844325023998</v>
      </c>
      <c r="AH704" s="326">
        <f t="shared" si="148"/>
        <v>487049181</v>
      </c>
      <c r="AI704" s="4" t="str">
        <f t="shared" si="149"/>
        <v>487</v>
      </c>
      <c r="AJ704" s="2" t="str">
        <f t="shared" si="150"/>
        <v>049</v>
      </c>
      <c r="AK704" s="2" t="str">
        <f t="shared" si="151"/>
        <v>181</v>
      </c>
      <c r="AL704" s="4">
        <f t="shared" si="152"/>
        <v>1</v>
      </c>
      <c r="AM704" s="4">
        <f t="shared" si="157"/>
        <v>2</v>
      </c>
      <c r="AN704" s="4">
        <f t="shared" si="153"/>
        <v>25268.844325023998</v>
      </c>
      <c r="AO704" s="4">
        <f t="shared" si="154"/>
        <v>12634</v>
      </c>
      <c r="AP704" s="4">
        <f t="shared" si="144"/>
        <v>0</v>
      </c>
      <c r="AQ704" s="4">
        <v>12634</v>
      </c>
      <c r="AS704" s="74"/>
      <c r="AT704" s="74"/>
      <c r="AX704" s="5">
        <f t="shared" si="155"/>
        <v>0</v>
      </c>
      <c r="AZ704" s="5">
        <f t="shared" si="156"/>
        <v>0</v>
      </c>
      <c r="BB704" s="5"/>
    </row>
    <row r="705" spans="1:54" s="4" customFormat="1">
      <c r="A705" s="326" t="str">
        <f t="shared" si="145"/>
        <v>487</v>
      </c>
      <c r="B705" s="2">
        <v>487049182</v>
      </c>
      <c r="C705" s="9" t="s">
        <v>506</v>
      </c>
      <c r="D705" s="14">
        <f>'fnd enro'!D705</f>
        <v>0</v>
      </c>
      <c r="E705" s="14">
        <f>'fnd enro'!E705</f>
        <v>0</v>
      </c>
      <c r="F705" s="14">
        <f>'fnd enro'!F705</f>
        <v>0</v>
      </c>
      <c r="G705" s="14">
        <f>'fnd enro'!G705</f>
        <v>0</v>
      </c>
      <c r="H705" s="14">
        <f>'fnd enro'!H705</f>
        <v>3</v>
      </c>
      <c r="I705" s="14">
        <f>'fnd enro'!I705</f>
        <v>0</v>
      </c>
      <c r="J705" s="14">
        <f>'fnd enro'!J705</f>
        <v>0</v>
      </c>
      <c r="K705" s="15">
        <f>'fnd enro'!K705</f>
        <v>0.1179</v>
      </c>
      <c r="L705" s="14">
        <f>'fnd enro'!L705</f>
        <v>0</v>
      </c>
      <c r="M705" s="14">
        <f>'fnd enro'!M705</f>
        <v>0</v>
      </c>
      <c r="N705" s="14">
        <f>'fnd enro'!N705</f>
        <v>0</v>
      </c>
      <c r="O705" s="14">
        <f>'fnd enro'!O705</f>
        <v>0</v>
      </c>
      <c r="P705" s="14">
        <f>'fnd enro'!P705</f>
        <v>0</v>
      </c>
      <c r="Q705" s="14">
        <f>'fnd enro'!R705</f>
        <v>3</v>
      </c>
      <c r="R705" s="15">
        <f t="shared" si="146"/>
        <v>1.1120000000000001</v>
      </c>
      <c r="S705" s="14">
        <f>VALUE('fnd enro'!Q705)</f>
        <v>8</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1902.6506137679999</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2703.1607999999997</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12246.833081424003</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3539.145473136</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596.31061382400003</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1664.0305799999999</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1362.3890400000003</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879.10271999999998</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4184.8519353840002</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5675.5659900000001</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147"/>
        <v>34754.040847536002</v>
      </c>
      <c r="AH705" s="326">
        <f t="shared" si="148"/>
        <v>487049182</v>
      </c>
      <c r="AI705" s="4" t="str">
        <f t="shared" si="149"/>
        <v>487</v>
      </c>
      <c r="AJ705" s="2" t="str">
        <f t="shared" si="150"/>
        <v>049</v>
      </c>
      <c r="AK705" s="2" t="str">
        <f t="shared" si="151"/>
        <v>182</v>
      </c>
      <c r="AL705" s="4">
        <f t="shared" si="152"/>
        <v>1</v>
      </c>
      <c r="AM705" s="4">
        <f t="shared" si="157"/>
        <v>3</v>
      </c>
      <c r="AN705" s="4">
        <f t="shared" si="153"/>
        <v>34754.040847536002</v>
      </c>
      <c r="AO705" s="4">
        <f t="shared" si="154"/>
        <v>11585</v>
      </c>
      <c r="AP705" s="4">
        <f t="shared" si="144"/>
        <v>0</v>
      </c>
      <c r="AQ705" s="4">
        <v>11585</v>
      </c>
      <c r="AS705" s="74"/>
      <c r="AT705" s="74"/>
      <c r="AX705" s="5">
        <f t="shared" si="155"/>
        <v>0</v>
      </c>
      <c r="AZ705" s="5">
        <f t="shared" si="156"/>
        <v>0</v>
      </c>
      <c r="BB705" s="5"/>
    </row>
    <row r="706" spans="1:54" s="4" customFormat="1">
      <c r="A706" s="326" t="str">
        <f t="shared" si="145"/>
        <v>487</v>
      </c>
      <c r="B706" s="2">
        <v>487049199</v>
      </c>
      <c r="C706" s="9" t="s">
        <v>506</v>
      </c>
      <c r="D706" s="14">
        <f>'fnd enro'!D706</f>
        <v>0</v>
      </c>
      <c r="E706" s="14">
        <f>'fnd enro'!E706</f>
        <v>0</v>
      </c>
      <c r="F706" s="14">
        <f>'fnd enro'!F706</f>
        <v>0</v>
      </c>
      <c r="G706" s="14">
        <f>'fnd enro'!G706</f>
        <v>0</v>
      </c>
      <c r="H706" s="14">
        <f>'fnd enro'!H706</f>
        <v>2</v>
      </c>
      <c r="I706" s="14">
        <f>'fnd enro'!I706</f>
        <v>0</v>
      </c>
      <c r="J706" s="14">
        <f>'fnd enro'!J706</f>
        <v>0</v>
      </c>
      <c r="K706" s="15">
        <f>'fnd enro'!K706</f>
        <v>7.8600000000000003E-2</v>
      </c>
      <c r="L706" s="14">
        <f>'fnd enro'!L706</f>
        <v>0</v>
      </c>
      <c r="M706" s="14">
        <f>'fnd enro'!M706</f>
        <v>0</v>
      </c>
      <c r="N706" s="14">
        <f>'fnd enro'!N706</f>
        <v>0</v>
      </c>
      <c r="O706" s="14">
        <f>'fnd enro'!O706</f>
        <v>0</v>
      </c>
      <c r="P706" s="14">
        <f>'fnd enro'!P706</f>
        <v>2</v>
      </c>
      <c r="Q706" s="14">
        <f>'fnd enro'!R706</f>
        <v>2</v>
      </c>
      <c r="R706" s="15">
        <f t="shared" si="146"/>
        <v>1.1120000000000001</v>
      </c>
      <c r="S706" s="14">
        <f>VALUE('fnd enro'!Q706)</f>
        <v>2</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1398.3153425119999</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2417.5102400000001</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14172.046427616002</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2359.4303154240001</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689.01784921600006</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1149.5337200000001</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1151.5204800000001</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1850.12336</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2789.9012902560003</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4707.4506599999995</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147"/>
        <v>32684.849685024001</v>
      </c>
      <c r="AH706" s="326">
        <f t="shared" si="148"/>
        <v>487049199</v>
      </c>
      <c r="AI706" s="4" t="str">
        <f t="shared" si="149"/>
        <v>487</v>
      </c>
      <c r="AJ706" s="2" t="str">
        <f t="shared" si="150"/>
        <v>049</v>
      </c>
      <c r="AK706" s="2" t="str">
        <f t="shared" si="151"/>
        <v>199</v>
      </c>
      <c r="AL706" s="4">
        <f t="shared" si="152"/>
        <v>1</v>
      </c>
      <c r="AM706" s="4">
        <f t="shared" si="157"/>
        <v>2</v>
      </c>
      <c r="AN706" s="4">
        <f t="shared" si="153"/>
        <v>32684.849685024001</v>
      </c>
      <c r="AO706" s="4">
        <f t="shared" si="154"/>
        <v>16342</v>
      </c>
      <c r="AP706" s="4">
        <f t="shared" si="144"/>
        <v>0</v>
      </c>
      <c r="AQ706" s="4">
        <v>16342</v>
      </c>
      <c r="AS706" s="74"/>
      <c r="AT706" s="74"/>
      <c r="AX706" s="5">
        <f t="shared" si="155"/>
        <v>0</v>
      </c>
      <c r="AZ706" s="5">
        <f t="shared" si="156"/>
        <v>0</v>
      </c>
      <c r="BB706" s="5"/>
    </row>
    <row r="707" spans="1:54" s="4" customFormat="1">
      <c r="A707" s="326" t="str">
        <f t="shared" si="145"/>
        <v>487</v>
      </c>
      <c r="B707" s="2">
        <v>487049201</v>
      </c>
      <c r="C707" s="9" t="s">
        <v>506</v>
      </c>
      <c r="D707" s="14">
        <f>'fnd enro'!D707</f>
        <v>0</v>
      </c>
      <c r="E707" s="14">
        <f>'fnd enro'!E707</f>
        <v>0</v>
      </c>
      <c r="F707" s="14">
        <f>'fnd enro'!F707</f>
        <v>0</v>
      </c>
      <c r="G707" s="14">
        <f>'fnd enro'!G707</f>
        <v>0</v>
      </c>
      <c r="H707" s="14">
        <f>'fnd enro'!H707</f>
        <v>0</v>
      </c>
      <c r="I707" s="14">
        <f>'fnd enro'!I707</f>
        <v>1</v>
      </c>
      <c r="J707" s="14">
        <f>'fnd enro'!J707</f>
        <v>0</v>
      </c>
      <c r="K707" s="15">
        <f>'fnd enro'!K707</f>
        <v>3.9300000000000002E-2</v>
      </c>
      <c r="L707" s="14">
        <f>'fnd enro'!L707</f>
        <v>0</v>
      </c>
      <c r="M707" s="14">
        <f>'fnd enro'!M707</f>
        <v>0</v>
      </c>
      <c r="N707" s="14">
        <f>'fnd enro'!N707</f>
        <v>0</v>
      </c>
      <c r="O707" s="14">
        <f>'fnd enro'!O707</f>
        <v>0</v>
      </c>
      <c r="P707" s="14">
        <f>'fnd enro'!P707</f>
        <v>0</v>
      </c>
      <c r="Q707" s="14">
        <f>'fnd enro'!R707</f>
        <v>1</v>
      </c>
      <c r="R707" s="15">
        <f t="shared" si="146"/>
        <v>1.1120000000000001</v>
      </c>
      <c r="S707" s="14">
        <f>VALUE('fnd enro'!Q707)</f>
        <v>12</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634.21687125599999</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901.05360000000007</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5793.1897738080006</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1051.9352377120001</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193.39924460800003</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877.32686000000001</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501.64544000000006</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675.71792000000005</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1357.1537651280003</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1698.5253299999999</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147"/>
        <v>13684.164042512</v>
      </c>
      <c r="AH707" s="326">
        <f t="shared" si="148"/>
        <v>487049201</v>
      </c>
      <c r="AI707" s="4" t="str">
        <f t="shared" si="149"/>
        <v>487</v>
      </c>
      <c r="AJ707" s="2" t="str">
        <f t="shared" si="150"/>
        <v>049</v>
      </c>
      <c r="AK707" s="2" t="str">
        <f t="shared" si="151"/>
        <v>201</v>
      </c>
      <c r="AL707" s="4">
        <f t="shared" si="152"/>
        <v>1</v>
      </c>
      <c r="AM707" s="4">
        <f t="shared" si="157"/>
        <v>1</v>
      </c>
      <c r="AN707" s="4">
        <f t="shared" si="153"/>
        <v>13684.164042512</v>
      </c>
      <c r="AO707" s="4">
        <f t="shared" si="154"/>
        <v>13684</v>
      </c>
      <c r="AP707" s="4">
        <f t="shared" si="144"/>
        <v>0</v>
      </c>
      <c r="AQ707" s="4">
        <v>13684</v>
      </c>
      <c r="AS707" s="74"/>
      <c r="AT707" s="74"/>
      <c r="AX707" s="5">
        <f t="shared" si="155"/>
        <v>0</v>
      </c>
      <c r="AZ707" s="5">
        <f t="shared" si="156"/>
        <v>0</v>
      </c>
      <c r="BB707" s="5"/>
    </row>
    <row r="708" spans="1:54" s="4" customFormat="1">
      <c r="A708" s="326" t="str">
        <f t="shared" si="145"/>
        <v>487</v>
      </c>
      <c r="B708" s="2">
        <v>487049229</v>
      </c>
      <c r="C708" s="9" t="s">
        <v>506</v>
      </c>
      <c r="D708" s="14">
        <f>'fnd enro'!D708</f>
        <v>0</v>
      </c>
      <c r="E708" s="14">
        <f>'fnd enro'!E708</f>
        <v>0</v>
      </c>
      <c r="F708" s="14">
        <f>'fnd enro'!F708</f>
        <v>0</v>
      </c>
      <c r="G708" s="14">
        <f>'fnd enro'!G708</f>
        <v>0</v>
      </c>
      <c r="H708" s="14">
        <f>'fnd enro'!H708</f>
        <v>1</v>
      </c>
      <c r="I708" s="14">
        <f>'fnd enro'!I708</f>
        <v>1</v>
      </c>
      <c r="J708" s="14">
        <f>'fnd enro'!J708</f>
        <v>0</v>
      </c>
      <c r="K708" s="15">
        <f>'fnd enro'!K708</f>
        <v>7.8600000000000003E-2</v>
      </c>
      <c r="L708" s="14">
        <f>'fnd enro'!L708</f>
        <v>0</v>
      </c>
      <c r="M708" s="14">
        <f>'fnd enro'!M708</f>
        <v>0</v>
      </c>
      <c r="N708" s="14">
        <f>'fnd enro'!N708</f>
        <v>0</v>
      </c>
      <c r="O708" s="14">
        <f>'fnd enro'!O708</f>
        <v>1</v>
      </c>
      <c r="P708" s="14">
        <f>'fnd enro'!P708</f>
        <v>0</v>
      </c>
      <c r="Q708" s="14">
        <f>'fnd enro'!R708</f>
        <v>2</v>
      </c>
      <c r="R708" s="15">
        <f t="shared" si="146"/>
        <v>1.1120000000000001</v>
      </c>
      <c r="S708" s="14">
        <f>VALUE('fnd enro'!Q708)</f>
        <v>9</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1409.413102512</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2048.8266399999998</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11602.470187616</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2478.369835424</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462.64800921600005</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1590.4737200000002</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1061.5040800000002</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1004.0025600000001</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3175.0424902560007</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3958.9106599999996</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147"/>
        <v>28791.661285024005</v>
      </c>
      <c r="AH708" s="326">
        <f t="shared" si="148"/>
        <v>487049229</v>
      </c>
      <c r="AI708" s="4" t="str">
        <f t="shared" si="149"/>
        <v>487</v>
      </c>
      <c r="AJ708" s="2" t="str">
        <f t="shared" si="150"/>
        <v>049</v>
      </c>
      <c r="AK708" s="2" t="str">
        <f t="shared" si="151"/>
        <v>229</v>
      </c>
      <c r="AL708" s="4">
        <f t="shared" si="152"/>
        <v>1</v>
      </c>
      <c r="AM708" s="4">
        <f t="shared" si="157"/>
        <v>2</v>
      </c>
      <c r="AN708" s="4">
        <f t="shared" si="153"/>
        <v>28791.661285024005</v>
      </c>
      <c r="AO708" s="4">
        <f t="shared" si="154"/>
        <v>14396</v>
      </c>
      <c r="AP708" s="4">
        <f t="shared" si="144"/>
        <v>0</v>
      </c>
      <c r="AQ708" s="4">
        <v>14396</v>
      </c>
      <c r="AS708" s="74"/>
      <c r="AT708" s="74"/>
      <c r="AX708" s="5">
        <f t="shared" si="155"/>
        <v>0</v>
      </c>
      <c r="AZ708" s="5">
        <f t="shared" si="156"/>
        <v>0</v>
      </c>
      <c r="BB708" s="5"/>
    </row>
    <row r="709" spans="1:54" s="4" customFormat="1">
      <c r="A709" s="326" t="str">
        <f t="shared" si="145"/>
        <v>487</v>
      </c>
      <c r="B709" s="2">
        <v>487049243</v>
      </c>
      <c r="C709" s="9" t="s">
        <v>506</v>
      </c>
      <c r="D709" s="14">
        <f>'fnd enro'!D709</f>
        <v>0</v>
      </c>
      <c r="E709" s="14">
        <f>'fnd enro'!E709</f>
        <v>0</v>
      </c>
      <c r="F709" s="14">
        <f>'fnd enro'!F709</f>
        <v>0</v>
      </c>
      <c r="G709" s="14">
        <f>'fnd enro'!G709</f>
        <v>0</v>
      </c>
      <c r="H709" s="14">
        <f>'fnd enro'!H709</f>
        <v>0</v>
      </c>
      <c r="I709" s="14">
        <f>'fnd enro'!I709</f>
        <v>1</v>
      </c>
      <c r="J709" s="14">
        <f>'fnd enro'!J709</f>
        <v>0</v>
      </c>
      <c r="K709" s="15">
        <f>'fnd enro'!K709</f>
        <v>3.9300000000000002E-2</v>
      </c>
      <c r="L709" s="14">
        <f>'fnd enro'!L709</f>
        <v>0</v>
      </c>
      <c r="M709" s="14">
        <f>'fnd enro'!M709</f>
        <v>0</v>
      </c>
      <c r="N709" s="14">
        <f>'fnd enro'!N709</f>
        <v>0</v>
      </c>
      <c r="O709" s="14">
        <f>'fnd enro'!O709</f>
        <v>0</v>
      </c>
      <c r="P709" s="14">
        <f>'fnd enro'!P709</f>
        <v>1</v>
      </c>
      <c r="Q709" s="14">
        <f>'fnd enro'!R709</f>
        <v>1</v>
      </c>
      <c r="R709" s="15">
        <f t="shared" si="146"/>
        <v>1.1120000000000001</v>
      </c>
      <c r="S709" s="14">
        <f>VALUE('fnd enro'!Q709)</f>
        <v>9</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735.07527125600006</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1378.9244800000001</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10458.140973808002</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1051.9352377120001</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419.7134846080001</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908.51686000000007</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690.54088000000002</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1657.29144</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1357.1537651280003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2415.8253299999997</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147"/>
        <v>21073.117722512005</v>
      </c>
      <c r="AH709" s="326">
        <f t="shared" si="148"/>
        <v>487049243</v>
      </c>
      <c r="AI709" s="4" t="str">
        <f t="shared" si="149"/>
        <v>487</v>
      </c>
      <c r="AJ709" s="2" t="str">
        <f t="shared" si="150"/>
        <v>049</v>
      </c>
      <c r="AK709" s="2" t="str">
        <f t="shared" si="151"/>
        <v>243</v>
      </c>
      <c r="AL709" s="4">
        <f t="shared" si="152"/>
        <v>1</v>
      </c>
      <c r="AM709" s="4">
        <f t="shared" si="157"/>
        <v>1</v>
      </c>
      <c r="AN709" s="4">
        <f t="shared" si="153"/>
        <v>21073.117722512005</v>
      </c>
      <c r="AO709" s="4">
        <f t="shared" si="154"/>
        <v>21073</v>
      </c>
      <c r="AP709" s="4">
        <f t="shared" si="144"/>
        <v>0</v>
      </c>
      <c r="AQ709" s="4">
        <v>21073</v>
      </c>
      <c r="AS709" s="74"/>
      <c r="AT709" s="74"/>
      <c r="AX709" s="5">
        <f t="shared" si="155"/>
        <v>0</v>
      </c>
      <c r="AZ709" s="5">
        <f t="shared" si="156"/>
        <v>0</v>
      </c>
      <c r="BB709" s="5"/>
    </row>
    <row r="710" spans="1:54" s="4" customFormat="1">
      <c r="A710" s="326" t="str">
        <f t="shared" si="145"/>
        <v>487</v>
      </c>
      <c r="B710" s="2">
        <v>487049244</v>
      </c>
      <c r="C710" s="9" t="s">
        <v>506</v>
      </c>
      <c r="D710" s="14">
        <f>'fnd enro'!D710</f>
        <v>0</v>
      </c>
      <c r="E710" s="14">
        <f>'fnd enro'!E710</f>
        <v>0</v>
      </c>
      <c r="F710" s="14">
        <f>'fnd enro'!F710</f>
        <v>0</v>
      </c>
      <c r="G710" s="14">
        <f>'fnd enro'!G710</f>
        <v>0</v>
      </c>
      <c r="H710" s="14">
        <f>'fnd enro'!H710</f>
        <v>3</v>
      </c>
      <c r="I710" s="14">
        <f>'fnd enro'!I710</f>
        <v>2</v>
      </c>
      <c r="J710" s="14">
        <f>'fnd enro'!J710</f>
        <v>0</v>
      </c>
      <c r="K710" s="15">
        <f>'fnd enro'!K710</f>
        <v>0.19650000000000001</v>
      </c>
      <c r="L710" s="14">
        <f>'fnd enro'!L710</f>
        <v>0</v>
      </c>
      <c r="M710" s="14">
        <f>'fnd enro'!M710</f>
        <v>0</v>
      </c>
      <c r="N710" s="14">
        <f>'fnd enro'!N710</f>
        <v>0</v>
      </c>
      <c r="O710" s="14">
        <f>'fnd enro'!O710</f>
        <v>0</v>
      </c>
      <c r="P710" s="14">
        <f>'fnd enro'!P710</f>
        <v>2</v>
      </c>
      <c r="Q710" s="14">
        <f>'fnd enro'!R710</f>
        <v>5</v>
      </c>
      <c r="R710" s="15">
        <f t="shared" si="146"/>
        <v>1.1120000000000001</v>
      </c>
      <c r="S710" s="14">
        <f>VALUE('fnd enro'!Q710)</f>
        <v>10</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3386.1006762800002</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5524.0824000000002</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33778.784949040004</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5643.0159485600007</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1465.6059030400002</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3485.2042999999994</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2768.40184</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4323.2113600000002</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6899.1594656400011</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10601.896650000001</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147"/>
        <v>77875.463492559997</v>
      </c>
      <c r="AH710" s="326">
        <f t="shared" si="148"/>
        <v>487049244</v>
      </c>
      <c r="AI710" s="4" t="str">
        <f t="shared" si="149"/>
        <v>487</v>
      </c>
      <c r="AJ710" s="2" t="str">
        <f t="shared" si="150"/>
        <v>049</v>
      </c>
      <c r="AK710" s="2" t="str">
        <f t="shared" si="151"/>
        <v>244</v>
      </c>
      <c r="AL710" s="4">
        <f t="shared" si="152"/>
        <v>1</v>
      </c>
      <c r="AM710" s="4">
        <f t="shared" si="157"/>
        <v>5</v>
      </c>
      <c r="AN710" s="4">
        <f t="shared" si="153"/>
        <v>77875.463492559997</v>
      </c>
      <c r="AO710" s="4">
        <f t="shared" si="154"/>
        <v>15575</v>
      </c>
      <c r="AP710" s="4">
        <f t="shared" si="144"/>
        <v>0</v>
      </c>
      <c r="AQ710" s="4">
        <v>15575</v>
      </c>
      <c r="AS710" s="74"/>
      <c r="AT710" s="74"/>
      <c r="AX710" s="5">
        <f t="shared" si="155"/>
        <v>0</v>
      </c>
      <c r="AZ710" s="5">
        <f t="shared" si="156"/>
        <v>0</v>
      </c>
      <c r="BB710" s="5"/>
    </row>
    <row r="711" spans="1:54" s="4" customFormat="1">
      <c r="A711" s="326" t="str">
        <f t="shared" si="145"/>
        <v>487</v>
      </c>
      <c r="B711" s="2">
        <v>487049248</v>
      </c>
      <c r="C711" s="9" t="s">
        <v>506</v>
      </c>
      <c r="D711" s="14">
        <f>'fnd enro'!D711</f>
        <v>0</v>
      </c>
      <c r="E711" s="14">
        <f>'fnd enro'!E711</f>
        <v>0</v>
      </c>
      <c r="F711" s="14">
        <f>'fnd enro'!F711</f>
        <v>0</v>
      </c>
      <c r="G711" s="14">
        <f>'fnd enro'!G711</f>
        <v>0</v>
      </c>
      <c r="H711" s="14">
        <f>'fnd enro'!H711</f>
        <v>5</v>
      </c>
      <c r="I711" s="14">
        <f>'fnd enro'!I711</f>
        <v>10</v>
      </c>
      <c r="J711" s="14">
        <f>'fnd enro'!J711</f>
        <v>0</v>
      </c>
      <c r="K711" s="15">
        <f>'fnd enro'!K711</f>
        <v>0.58950000000000002</v>
      </c>
      <c r="L711" s="14">
        <f>'fnd enro'!L711</f>
        <v>0</v>
      </c>
      <c r="M711" s="14">
        <f>'fnd enro'!M711</f>
        <v>0</v>
      </c>
      <c r="N711" s="14">
        <f>'fnd enro'!N711</f>
        <v>1</v>
      </c>
      <c r="O711" s="14">
        <f>'fnd enro'!O711</f>
        <v>0</v>
      </c>
      <c r="P711" s="14">
        <f>'fnd enro'!P711</f>
        <v>5</v>
      </c>
      <c r="Q711" s="14">
        <f>'fnd enro'!R711</f>
        <v>15</v>
      </c>
      <c r="R711" s="15">
        <f t="shared" si="146"/>
        <v>1.1120000000000001</v>
      </c>
      <c r="S711" s="14">
        <f>VALUE('fnd enro'!Q711)</f>
        <v>11</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10232.983948839999</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16532.982479999999</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107161.47788712001</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16647.98984568</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4313.517789120001</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11876.382900000001</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8487.4178400000001</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13980.130720000001</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20940.683916920003</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30971.739949999999</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147"/>
        <v>241145.30727768003</v>
      </c>
      <c r="AH711" s="326">
        <f t="shared" si="148"/>
        <v>487049248</v>
      </c>
      <c r="AI711" s="4" t="str">
        <f t="shared" si="149"/>
        <v>487</v>
      </c>
      <c r="AJ711" s="2" t="str">
        <f t="shared" si="150"/>
        <v>049</v>
      </c>
      <c r="AK711" s="2" t="str">
        <f t="shared" si="151"/>
        <v>248</v>
      </c>
      <c r="AL711" s="4">
        <f t="shared" si="152"/>
        <v>1</v>
      </c>
      <c r="AM711" s="4">
        <f t="shared" si="157"/>
        <v>15</v>
      </c>
      <c r="AN711" s="4">
        <f t="shared" si="153"/>
        <v>241145.30727768003</v>
      </c>
      <c r="AO711" s="4">
        <f t="shared" si="154"/>
        <v>16076</v>
      </c>
      <c r="AP711" s="4">
        <f t="shared" si="144"/>
        <v>0</v>
      </c>
      <c r="AQ711" s="4">
        <v>16076</v>
      </c>
      <c r="AS711" s="74"/>
      <c r="AT711" s="74"/>
      <c r="AX711" s="5">
        <f t="shared" si="155"/>
        <v>0</v>
      </c>
      <c r="AZ711" s="5">
        <f t="shared" si="156"/>
        <v>0</v>
      </c>
      <c r="BB711" s="5"/>
    </row>
    <row r="712" spans="1:54" s="4" customFormat="1">
      <c r="A712" s="326" t="str">
        <f t="shared" si="145"/>
        <v>487</v>
      </c>
      <c r="B712" s="2">
        <v>487049262</v>
      </c>
      <c r="C712" s="9" t="s">
        <v>506</v>
      </c>
      <c r="D712" s="14">
        <f>'fnd enro'!D712</f>
        <v>0</v>
      </c>
      <c r="E712" s="14">
        <f>'fnd enro'!E712</f>
        <v>0</v>
      </c>
      <c r="F712" s="14">
        <f>'fnd enro'!F712</f>
        <v>0</v>
      </c>
      <c r="G712" s="14">
        <f>'fnd enro'!G712</f>
        <v>0</v>
      </c>
      <c r="H712" s="14">
        <f>'fnd enro'!H712</f>
        <v>1</v>
      </c>
      <c r="I712" s="14">
        <f>'fnd enro'!I712</f>
        <v>7</v>
      </c>
      <c r="J712" s="14">
        <f>'fnd enro'!J712</f>
        <v>0</v>
      </c>
      <c r="K712" s="15">
        <f>'fnd enro'!K712</f>
        <v>0.31440000000000001</v>
      </c>
      <c r="L712" s="14">
        <f>'fnd enro'!L712</f>
        <v>0</v>
      </c>
      <c r="M712" s="14">
        <f>'fnd enro'!M712</f>
        <v>0</v>
      </c>
      <c r="N712" s="14">
        <f>'fnd enro'!N712</f>
        <v>0</v>
      </c>
      <c r="O712" s="14">
        <f>'fnd enro'!O712</f>
        <v>0</v>
      </c>
      <c r="P712" s="14">
        <f>'fnd enro'!P712</f>
        <v>6</v>
      </c>
      <c r="Q712" s="14">
        <f>'fnd enro'!R712</f>
        <v>8</v>
      </c>
      <c r="R712" s="15">
        <f t="shared" si="146"/>
        <v>1.1120000000000001</v>
      </c>
      <c r="S712" s="14">
        <f>VALUE('fnd enro'!Q712)</f>
        <v>9</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5678.8853700479995</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10075.65408</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72624.313310464</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8543.2618216960018</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2910.4503568640007</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6883.1048799999999</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5099.0204000000003</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10912.5008</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10895.027001024002</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18085.332640000001</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147"/>
        <v>151707.55066009599</v>
      </c>
      <c r="AH712" s="326">
        <f t="shared" si="148"/>
        <v>487049262</v>
      </c>
      <c r="AI712" s="4" t="str">
        <f t="shared" si="149"/>
        <v>487</v>
      </c>
      <c r="AJ712" s="2" t="str">
        <f t="shared" si="150"/>
        <v>049</v>
      </c>
      <c r="AK712" s="2" t="str">
        <f t="shared" si="151"/>
        <v>262</v>
      </c>
      <c r="AL712" s="4">
        <f t="shared" si="152"/>
        <v>1</v>
      </c>
      <c r="AM712" s="4">
        <f t="shared" si="157"/>
        <v>8</v>
      </c>
      <c r="AN712" s="4">
        <f t="shared" si="153"/>
        <v>151707.55066009599</v>
      </c>
      <c r="AO712" s="4">
        <f t="shared" si="154"/>
        <v>18963</v>
      </c>
      <c r="AP712" s="4">
        <f t="shared" si="144"/>
        <v>0</v>
      </c>
      <c r="AQ712" s="4">
        <v>18963</v>
      </c>
      <c r="AS712" s="74"/>
      <c r="AT712" s="74"/>
      <c r="AX712" s="5">
        <f t="shared" si="155"/>
        <v>0</v>
      </c>
      <c r="AZ712" s="5">
        <f t="shared" si="156"/>
        <v>0</v>
      </c>
      <c r="BB712" s="5"/>
    </row>
    <row r="713" spans="1:54" s="4" customFormat="1">
      <c r="A713" s="326" t="str">
        <f t="shared" si="145"/>
        <v>487</v>
      </c>
      <c r="B713" s="2">
        <v>487049274</v>
      </c>
      <c r="C713" s="9" t="s">
        <v>506</v>
      </c>
      <c r="D713" s="14">
        <f>'fnd enro'!D713</f>
        <v>0</v>
      </c>
      <c r="E713" s="14">
        <f>'fnd enro'!E713</f>
        <v>0</v>
      </c>
      <c r="F713" s="14">
        <f>'fnd enro'!F713</f>
        <v>0</v>
      </c>
      <c r="G713" s="14">
        <f>'fnd enro'!G713</f>
        <v>0</v>
      </c>
      <c r="H713" s="14">
        <f>'fnd enro'!H713</f>
        <v>43</v>
      </c>
      <c r="I713" s="14">
        <f>'fnd enro'!I713</f>
        <v>77</v>
      </c>
      <c r="J713" s="14">
        <f>'fnd enro'!J713</f>
        <v>0</v>
      </c>
      <c r="K713" s="15">
        <f>'fnd enro'!K713</f>
        <v>4.7160000000000002</v>
      </c>
      <c r="L713" s="14">
        <f>'fnd enro'!L713</f>
        <v>0</v>
      </c>
      <c r="M713" s="14">
        <f>'fnd enro'!M713</f>
        <v>0</v>
      </c>
      <c r="N713" s="14">
        <f>'fnd enro'!N713</f>
        <v>2</v>
      </c>
      <c r="O713" s="14">
        <f>'fnd enro'!O713</f>
        <v>3</v>
      </c>
      <c r="P713" s="14">
        <f>'fnd enro'!P713</f>
        <v>86</v>
      </c>
      <c r="Q713" s="14">
        <f>'fnd enro'!R713</f>
        <v>120</v>
      </c>
      <c r="R713" s="15">
        <f t="shared" si="146"/>
        <v>1.1120000000000001</v>
      </c>
      <c r="S713" s="14">
        <f>VALUE('fnd enro'!Q713)</f>
        <v>10</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86037.630150719982</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153135.73288</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1057675.05709696</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132927.04676544003</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44529.119352960006</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95036.603199999998</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75985.706639999989</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154787.17520000003</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166541.31797536</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279688.17959999997</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147"/>
        <v>2246343.5688614403</v>
      </c>
      <c r="AH713" s="326">
        <f t="shared" si="148"/>
        <v>487049274</v>
      </c>
      <c r="AI713" s="4" t="str">
        <f t="shared" si="149"/>
        <v>487</v>
      </c>
      <c r="AJ713" s="2" t="str">
        <f t="shared" si="150"/>
        <v>049</v>
      </c>
      <c r="AK713" s="2" t="str">
        <f t="shared" si="151"/>
        <v>274</v>
      </c>
      <c r="AL713" s="4">
        <f t="shared" si="152"/>
        <v>1</v>
      </c>
      <c r="AM713" s="4">
        <f t="shared" si="157"/>
        <v>120</v>
      </c>
      <c r="AN713" s="4">
        <f t="shared" si="153"/>
        <v>2246343.5688614403</v>
      </c>
      <c r="AO713" s="4">
        <f t="shared" si="154"/>
        <v>18720</v>
      </c>
      <c r="AP713" s="4">
        <f t="shared" si="144"/>
        <v>0</v>
      </c>
      <c r="AQ713" s="4">
        <v>18720</v>
      </c>
      <c r="AS713" s="74"/>
      <c r="AT713" s="74"/>
      <c r="AX713" s="5">
        <f t="shared" si="155"/>
        <v>0</v>
      </c>
      <c r="AZ713" s="5">
        <f t="shared" si="156"/>
        <v>0</v>
      </c>
      <c r="BB713" s="5"/>
    </row>
    <row r="714" spans="1:54" s="4" customFormat="1">
      <c r="A714" s="326" t="str">
        <f t="shared" si="145"/>
        <v>487</v>
      </c>
      <c r="B714" s="2">
        <v>487049285</v>
      </c>
      <c r="C714" s="9" t="s">
        <v>506</v>
      </c>
      <c r="D714" s="14">
        <f>'fnd enro'!D714</f>
        <v>0</v>
      </c>
      <c r="E714" s="14">
        <f>'fnd enro'!E714</f>
        <v>0</v>
      </c>
      <c r="F714" s="14">
        <f>'fnd enro'!F714</f>
        <v>0</v>
      </c>
      <c r="G714" s="14">
        <f>'fnd enro'!G714</f>
        <v>0</v>
      </c>
      <c r="H714" s="14">
        <f>'fnd enro'!H714</f>
        <v>0</v>
      </c>
      <c r="I714" s="14">
        <f>'fnd enro'!I714</f>
        <v>3</v>
      </c>
      <c r="J714" s="14">
        <f>'fnd enro'!J714</f>
        <v>0</v>
      </c>
      <c r="K714" s="15">
        <f>'fnd enro'!K714</f>
        <v>0.1179</v>
      </c>
      <c r="L714" s="14">
        <f>'fnd enro'!L714</f>
        <v>0</v>
      </c>
      <c r="M714" s="14">
        <f>'fnd enro'!M714</f>
        <v>0</v>
      </c>
      <c r="N714" s="14">
        <f>'fnd enro'!N714</f>
        <v>0</v>
      </c>
      <c r="O714" s="14">
        <f>'fnd enro'!O714</f>
        <v>0</v>
      </c>
      <c r="P714" s="14">
        <f>'fnd enro'!P714</f>
        <v>0</v>
      </c>
      <c r="Q714" s="14">
        <f>'fnd enro'!R714</f>
        <v>3</v>
      </c>
      <c r="R714" s="15">
        <f t="shared" si="146"/>
        <v>1.1120000000000001</v>
      </c>
      <c r="S714" s="14">
        <f>VALUE('fnd enro'!Q714)</f>
        <v>9</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1902.6506137679999</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2703.1607999999997</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17379.569321423998</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3155.8057131360006</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580.19773382400012</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2631.9805799999999</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1504.9363200000003</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2027.1537600000001</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4071.4612953840006</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5095.5759900000003</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147"/>
        <v>41052.492127535996</v>
      </c>
      <c r="AH714" s="326">
        <f t="shared" si="148"/>
        <v>487049285</v>
      </c>
      <c r="AI714" s="4" t="str">
        <f t="shared" si="149"/>
        <v>487</v>
      </c>
      <c r="AJ714" s="2" t="str">
        <f t="shared" si="150"/>
        <v>049</v>
      </c>
      <c r="AK714" s="2" t="str">
        <f t="shared" si="151"/>
        <v>285</v>
      </c>
      <c r="AL714" s="4">
        <f t="shared" si="152"/>
        <v>1</v>
      </c>
      <c r="AM714" s="4">
        <f t="shared" si="157"/>
        <v>3</v>
      </c>
      <c r="AN714" s="4">
        <f t="shared" si="153"/>
        <v>41052.492127535996</v>
      </c>
      <c r="AO714" s="4">
        <f t="shared" si="154"/>
        <v>13684</v>
      </c>
      <c r="AP714" s="4">
        <f t="shared" ref="AP714:AP777" si="158">AO714-AQ714</f>
        <v>0</v>
      </c>
      <c r="AQ714" s="4">
        <v>13684</v>
      </c>
      <c r="AS714" s="74"/>
      <c r="AT714" s="74"/>
      <c r="AX714" s="5">
        <f t="shared" si="155"/>
        <v>0</v>
      </c>
      <c r="AZ714" s="5">
        <f t="shared" si="156"/>
        <v>0</v>
      </c>
      <c r="BB714" s="5"/>
    </row>
    <row r="715" spans="1:54" s="4" customFormat="1">
      <c r="A715" s="326" t="str">
        <f t="shared" ref="A715:A778" si="159">LEFT(B715,3)</f>
        <v>487</v>
      </c>
      <c r="B715" s="2">
        <v>487049293</v>
      </c>
      <c r="C715" s="9" t="s">
        <v>506</v>
      </c>
      <c r="D715" s="14">
        <f>'fnd enro'!D715</f>
        <v>0</v>
      </c>
      <c r="E715" s="14">
        <f>'fnd enro'!E715</f>
        <v>0</v>
      </c>
      <c r="F715" s="14">
        <f>'fnd enro'!F715</f>
        <v>0</v>
      </c>
      <c r="G715" s="14">
        <f>'fnd enro'!G715</f>
        <v>0</v>
      </c>
      <c r="H715" s="14">
        <f>'fnd enro'!H715</f>
        <v>0</v>
      </c>
      <c r="I715" s="14">
        <f>'fnd enro'!I715</f>
        <v>2</v>
      </c>
      <c r="J715" s="14">
        <f>'fnd enro'!J715</f>
        <v>0</v>
      </c>
      <c r="K715" s="15">
        <f>'fnd enro'!K715</f>
        <v>7.8600000000000003E-2</v>
      </c>
      <c r="L715" s="14">
        <f>'fnd enro'!L715</f>
        <v>0</v>
      </c>
      <c r="M715" s="14">
        <f>'fnd enro'!M715</f>
        <v>0</v>
      </c>
      <c r="N715" s="14">
        <f>'fnd enro'!N715</f>
        <v>0</v>
      </c>
      <c r="O715" s="14">
        <f>'fnd enro'!O715</f>
        <v>0</v>
      </c>
      <c r="P715" s="14">
        <f>'fnd enro'!P715</f>
        <v>2</v>
      </c>
      <c r="Q715" s="14">
        <f>'fnd enro'!R715</f>
        <v>2</v>
      </c>
      <c r="R715" s="15">
        <f t="shared" ref="R715:R778" si="160">VLOOKUP(B715,charterinfo_b,6)</f>
        <v>1.1120000000000001</v>
      </c>
      <c r="S715" s="14">
        <f>VALUE('fnd enro'!Q715)</f>
        <v>10</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1483.4500625119999</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2820.9216000000006</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21531.951867616004</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2103.8704754240002</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869.29528921600001</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1821.17372</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1406.0128000000002</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3444.1086400000004</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2714.3075302560005</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4926.3306599999996</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161">SUM(U715:AE715)</f>
        <v>43121.422645024002</v>
      </c>
      <c r="AH715" s="326">
        <f t="shared" ref="AH715:AH778" si="162">B715</f>
        <v>487049293</v>
      </c>
      <c r="AI715" s="4" t="str">
        <f t="shared" ref="AI715:AI778" si="163">IF($B715&lt;499999999,MID($B715,1,3),MID($B715,1,4))</f>
        <v>487</v>
      </c>
      <c r="AJ715" s="2" t="str">
        <f t="shared" ref="AJ715:AJ778" si="164">IF($B715&lt;499999999,MID($B715,4,3),MID($B715,5,3))</f>
        <v>049</v>
      </c>
      <c r="AK715" s="2" t="str">
        <f t="shared" ref="AK715:AK778" si="165">IF($B715&lt;499999999,MID($B715,7,3),MID($B715,8,3))</f>
        <v>293</v>
      </c>
      <c r="AL715" s="4">
        <f t="shared" ref="AL715:AL778" si="166">IF(VLOOKUP(VALUE(IF(AH715&lt;499999999,MID(AH715,4,3),MID(AH715,5,3))),distinfo,4)=R715,1,0)</f>
        <v>1</v>
      </c>
      <c r="AM715" s="4">
        <f t="shared" si="157"/>
        <v>2</v>
      </c>
      <c r="AN715" s="4">
        <f t="shared" ref="AN715:AN778" si="167">AF715</f>
        <v>43121.422645024002</v>
      </c>
      <c r="AO715" s="4">
        <f t="shared" ref="AO715:AO778" si="168">IF(OR(AF715=0,AM715=0),0,ROUND(AN715/AM715,0))</f>
        <v>21561</v>
      </c>
      <c r="AP715" s="4">
        <f t="shared" si="158"/>
        <v>0</v>
      </c>
      <c r="AQ715" s="4">
        <v>21561</v>
      </c>
      <c r="AS715" s="74"/>
      <c r="AT715" s="74"/>
      <c r="AX715" s="5">
        <f t="shared" ref="AX715:AX778" si="169">AY715-AW715</f>
        <v>0</v>
      </c>
      <c r="AZ715" s="5">
        <f t="shared" ref="AZ715:AZ778" si="170">BA715-AY715</f>
        <v>0</v>
      </c>
      <c r="BB715" s="5"/>
    </row>
    <row r="716" spans="1:54" s="4" customFormat="1">
      <c r="A716" s="326" t="str">
        <f t="shared" si="159"/>
        <v>487</v>
      </c>
      <c r="B716" s="2">
        <v>487049295</v>
      </c>
      <c r="C716" s="9" t="s">
        <v>506</v>
      </c>
      <c r="D716" s="14">
        <f>'fnd enro'!D716</f>
        <v>0</v>
      </c>
      <c r="E716" s="14">
        <f>'fnd enro'!E716</f>
        <v>0</v>
      </c>
      <c r="F716" s="14">
        <f>'fnd enro'!F716</f>
        <v>0</v>
      </c>
      <c r="G716" s="14">
        <f>'fnd enro'!G716</f>
        <v>0</v>
      </c>
      <c r="H716" s="14">
        <f>'fnd enro'!H716</f>
        <v>1</v>
      </c>
      <c r="I716" s="14">
        <f>'fnd enro'!I716</f>
        <v>0</v>
      </c>
      <c r="J716" s="14">
        <f>'fnd enro'!J716</f>
        <v>0</v>
      </c>
      <c r="K716" s="15">
        <f>'fnd enro'!K716</f>
        <v>3.9300000000000002E-2</v>
      </c>
      <c r="L716" s="14">
        <f>'fnd enro'!L716</f>
        <v>0</v>
      </c>
      <c r="M716" s="14">
        <f>'fnd enro'!M716</f>
        <v>0</v>
      </c>
      <c r="N716" s="14">
        <f>'fnd enro'!N716</f>
        <v>0</v>
      </c>
      <c r="O716" s="14">
        <f>'fnd enro'!O716</f>
        <v>0</v>
      </c>
      <c r="P716" s="14">
        <f>'fnd enro'!P716</f>
        <v>1</v>
      </c>
      <c r="Q716" s="14">
        <f>'fnd enro'!R716</f>
        <v>1</v>
      </c>
      <c r="R716" s="15">
        <f t="shared" si="160"/>
        <v>1.1120000000000001</v>
      </c>
      <c r="S716" s="14">
        <f>VALUE('fnd enro'!Q716)</f>
        <v>5</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707.47543125599998</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1248.1643999999999</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7470.7640938080003</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1179.7151577120001</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363.16828460800008</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577.33686</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591.33936000000006</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1006.0152800000001</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1394.9506451280001</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2412.8853300000001</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161"/>
        <v>16951.814842511998</v>
      </c>
      <c r="AH716" s="326">
        <f t="shared" si="162"/>
        <v>487049295</v>
      </c>
      <c r="AI716" s="4" t="str">
        <f t="shared" si="163"/>
        <v>487</v>
      </c>
      <c r="AJ716" s="2" t="str">
        <f t="shared" si="164"/>
        <v>049</v>
      </c>
      <c r="AK716" s="2" t="str">
        <f t="shared" si="165"/>
        <v>295</v>
      </c>
      <c r="AL716" s="4">
        <f t="shared" si="166"/>
        <v>1</v>
      </c>
      <c r="AM716" s="4">
        <f t="shared" si="157"/>
        <v>1</v>
      </c>
      <c r="AN716" s="4">
        <f t="shared" si="167"/>
        <v>16951.814842511998</v>
      </c>
      <c r="AO716" s="4">
        <f t="shared" si="168"/>
        <v>16952</v>
      </c>
      <c r="AP716" s="4">
        <f t="shared" si="158"/>
        <v>0</v>
      </c>
      <c r="AQ716" s="4">
        <v>16952</v>
      </c>
      <c r="AS716" s="74"/>
      <c r="AT716" s="74"/>
      <c r="AX716" s="5">
        <f t="shared" si="169"/>
        <v>0</v>
      </c>
      <c r="AZ716" s="5">
        <f t="shared" si="170"/>
        <v>0</v>
      </c>
      <c r="BB716" s="5"/>
    </row>
    <row r="717" spans="1:54" s="4" customFormat="1">
      <c r="A717" s="326" t="str">
        <f t="shared" si="159"/>
        <v>487</v>
      </c>
      <c r="B717" s="2">
        <v>487049308</v>
      </c>
      <c r="C717" s="9" t="s">
        <v>506</v>
      </c>
      <c r="D717" s="14">
        <f>'fnd enro'!D717</f>
        <v>0</v>
      </c>
      <c r="E717" s="14">
        <f>'fnd enro'!E717</f>
        <v>0</v>
      </c>
      <c r="F717" s="14">
        <f>'fnd enro'!F717</f>
        <v>0</v>
      </c>
      <c r="G717" s="14">
        <f>'fnd enro'!G717</f>
        <v>0</v>
      </c>
      <c r="H717" s="14">
        <f>'fnd enro'!H717</f>
        <v>0</v>
      </c>
      <c r="I717" s="14">
        <f>'fnd enro'!I717</f>
        <v>2</v>
      </c>
      <c r="J717" s="14">
        <f>'fnd enro'!J717</f>
        <v>0</v>
      </c>
      <c r="K717" s="15">
        <f>'fnd enro'!K717</f>
        <v>7.8600000000000003E-2</v>
      </c>
      <c r="L717" s="14">
        <f>'fnd enro'!L717</f>
        <v>0</v>
      </c>
      <c r="M717" s="14">
        <f>'fnd enro'!M717</f>
        <v>0</v>
      </c>
      <c r="N717" s="14">
        <f>'fnd enro'!N717</f>
        <v>0</v>
      </c>
      <c r="O717" s="14">
        <f>'fnd enro'!O717</f>
        <v>0</v>
      </c>
      <c r="P717" s="14">
        <f>'fnd enro'!P717</f>
        <v>0</v>
      </c>
      <c r="Q717" s="14">
        <f>'fnd enro'!R717</f>
        <v>2</v>
      </c>
      <c r="R717" s="15">
        <f t="shared" si="160"/>
        <v>1.1120000000000001</v>
      </c>
      <c r="S717" s="14">
        <f>VALUE('fnd enro'!Q717)</f>
        <v>9</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1268.433742512</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1802.1072000000001</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11586.379547616001</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2103.8704754240002</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386.79848921600006</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1754.65372</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1003.2908800000001</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1351.4358400000001</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2714.3075302560005</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3397.0506599999999</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161"/>
        <v>27368.328085024001</v>
      </c>
      <c r="AH717" s="326">
        <f t="shared" si="162"/>
        <v>487049308</v>
      </c>
      <c r="AI717" s="4" t="str">
        <f t="shared" si="163"/>
        <v>487</v>
      </c>
      <c r="AJ717" s="2" t="str">
        <f t="shared" si="164"/>
        <v>049</v>
      </c>
      <c r="AK717" s="2" t="str">
        <f t="shared" si="165"/>
        <v>308</v>
      </c>
      <c r="AL717" s="4">
        <f t="shared" si="166"/>
        <v>1</v>
      </c>
      <c r="AM717" s="4">
        <f t="shared" si="157"/>
        <v>2</v>
      </c>
      <c r="AN717" s="4">
        <f t="shared" si="167"/>
        <v>27368.328085024001</v>
      </c>
      <c r="AO717" s="4">
        <f t="shared" si="168"/>
        <v>13684</v>
      </c>
      <c r="AP717" s="4">
        <f t="shared" si="158"/>
        <v>0</v>
      </c>
      <c r="AQ717" s="4">
        <v>13684</v>
      </c>
      <c r="AS717" s="74"/>
      <c r="AT717" s="74"/>
      <c r="AX717" s="5">
        <f t="shared" si="169"/>
        <v>0</v>
      </c>
      <c r="AZ717" s="5">
        <f t="shared" si="170"/>
        <v>0</v>
      </c>
      <c r="BB717" s="5"/>
    </row>
    <row r="718" spans="1:54" s="4" customFormat="1">
      <c r="A718" s="326" t="str">
        <f t="shared" si="159"/>
        <v>487</v>
      </c>
      <c r="B718" s="2">
        <v>487049314</v>
      </c>
      <c r="C718" s="9" t="s">
        <v>506</v>
      </c>
      <c r="D718" s="14">
        <f>'fnd enro'!D718</f>
        <v>0</v>
      </c>
      <c r="E718" s="14">
        <f>'fnd enro'!E718</f>
        <v>0</v>
      </c>
      <c r="F718" s="14">
        <f>'fnd enro'!F718</f>
        <v>0</v>
      </c>
      <c r="G718" s="14">
        <f>'fnd enro'!G718</f>
        <v>0</v>
      </c>
      <c r="H718" s="14">
        <f>'fnd enro'!H718</f>
        <v>2</v>
      </c>
      <c r="I718" s="14">
        <f>'fnd enro'!I718</f>
        <v>0</v>
      </c>
      <c r="J718" s="14">
        <f>'fnd enro'!J718</f>
        <v>0</v>
      </c>
      <c r="K718" s="15">
        <f>'fnd enro'!K718</f>
        <v>7.8600000000000003E-2</v>
      </c>
      <c r="L718" s="14">
        <f>'fnd enro'!L718</f>
        <v>0</v>
      </c>
      <c r="M718" s="14">
        <f>'fnd enro'!M718</f>
        <v>0</v>
      </c>
      <c r="N718" s="14">
        <f>'fnd enro'!N718</f>
        <v>0</v>
      </c>
      <c r="O718" s="14">
        <f>'fnd enro'!O718</f>
        <v>0</v>
      </c>
      <c r="P718" s="14">
        <f>'fnd enro'!P718</f>
        <v>0</v>
      </c>
      <c r="Q718" s="14">
        <f>'fnd enro'!R718</f>
        <v>2</v>
      </c>
      <c r="R718" s="15">
        <f t="shared" si="160"/>
        <v>1.1120000000000001</v>
      </c>
      <c r="S718" s="14">
        <f>VALUE('fnd enro'!Q718)</f>
        <v>7</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1268.433742512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1802.1072000000001</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8164.5553876160011</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2359.4303154240001</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397.540409216</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1109.3537200000001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908.25936000000002</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586.06848000000002</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2789.9012902560003</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3783.7106599999997</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161"/>
        <v>23169.360565024002</v>
      </c>
      <c r="AH718" s="326">
        <f t="shared" si="162"/>
        <v>487049314</v>
      </c>
      <c r="AI718" s="4" t="str">
        <f t="shared" si="163"/>
        <v>487</v>
      </c>
      <c r="AJ718" s="2" t="str">
        <f t="shared" si="164"/>
        <v>049</v>
      </c>
      <c r="AK718" s="2" t="str">
        <f t="shared" si="165"/>
        <v>314</v>
      </c>
      <c r="AL718" s="4">
        <f t="shared" si="166"/>
        <v>1</v>
      </c>
      <c r="AM718" s="4">
        <f t="shared" si="157"/>
        <v>2</v>
      </c>
      <c r="AN718" s="4">
        <f t="shared" si="167"/>
        <v>23169.360565024002</v>
      </c>
      <c r="AO718" s="4">
        <f t="shared" si="168"/>
        <v>11585</v>
      </c>
      <c r="AP718" s="4">
        <f t="shared" si="158"/>
        <v>0</v>
      </c>
      <c r="AQ718" s="4">
        <v>11585</v>
      </c>
      <c r="AS718" s="74"/>
      <c r="AT718" s="74"/>
      <c r="AX718" s="5">
        <f t="shared" si="169"/>
        <v>0</v>
      </c>
      <c r="AZ718" s="5">
        <f t="shared" si="170"/>
        <v>0</v>
      </c>
      <c r="BB718" s="5"/>
    </row>
    <row r="719" spans="1:54" s="4" customFormat="1">
      <c r="A719" s="326" t="str">
        <f t="shared" si="159"/>
        <v>487</v>
      </c>
      <c r="B719" s="2">
        <v>487049347</v>
      </c>
      <c r="C719" s="9" t="s">
        <v>506</v>
      </c>
      <c r="D719" s="14">
        <f>'fnd enro'!D719</f>
        <v>0</v>
      </c>
      <c r="E719" s="14">
        <f>'fnd enro'!E719</f>
        <v>0</v>
      </c>
      <c r="F719" s="14">
        <f>'fnd enro'!F719</f>
        <v>0</v>
      </c>
      <c r="G719" s="14">
        <f>'fnd enro'!G719</f>
        <v>0</v>
      </c>
      <c r="H719" s="14">
        <f>'fnd enro'!H719</f>
        <v>6</v>
      </c>
      <c r="I719" s="14">
        <f>'fnd enro'!I719</f>
        <v>7</v>
      </c>
      <c r="J719" s="14">
        <f>'fnd enro'!J719</f>
        <v>0</v>
      </c>
      <c r="K719" s="15">
        <f>'fnd enro'!K719</f>
        <v>0.51090000000000002</v>
      </c>
      <c r="L719" s="14">
        <f>'fnd enro'!L719</f>
        <v>0</v>
      </c>
      <c r="M719" s="14">
        <f>'fnd enro'!M719</f>
        <v>0</v>
      </c>
      <c r="N719" s="14">
        <f>'fnd enro'!N719</f>
        <v>0</v>
      </c>
      <c r="O719" s="14">
        <f>'fnd enro'!O719</f>
        <v>0</v>
      </c>
      <c r="P719" s="14">
        <f>'fnd enro'!P719</f>
        <v>8</v>
      </c>
      <c r="Q719" s="14">
        <f>'fnd enro'!R719</f>
        <v>13</v>
      </c>
      <c r="R719" s="15">
        <f t="shared" si="160"/>
        <v>1.1120000000000001</v>
      </c>
      <c r="S719" s="14">
        <f>VALUE('fnd enro'!Q719)</f>
        <v>8</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8998.4884463279996</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15284.37328</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99902.924499504006</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14441.837610256003</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4237.4565799040001</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9702.54918</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7647.7355200000011</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13822.538080000002</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17869.780226664003</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28600.489290000001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161"/>
        <v>220508.17271265603</v>
      </c>
      <c r="AH719" s="326">
        <f t="shared" si="162"/>
        <v>487049347</v>
      </c>
      <c r="AI719" s="4" t="str">
        <f t="shared" si="163"/>
        <v>487</v>
      </c>
      <c r="AJ719" s="2" t="str">
        <f t="shared" si="164"/>
        <v>049</v>
      </c>
      <c r="AK719" s="2" t="str">
        <f t="shared" si="165"/>
        <v>347</v>
      </c>
      <c r="AL719" s="4">
        <f t="shared" si="166"/>
        <v>1</v>
      </c>
      <c r="AM719" s="4">
        <f t="shared" si="157"/>
        <v>13</v>
      </c>
      <c r="AN719" s="4">
        <f t="shared" si="167"/>
        <v>220508.17271265603</v>
      </c>
      <c r="AO719" s="4">
        <f t="shared" si="168"/>
        <v>16962</v>
      </c>
      <c r="AP719" s="4">
        <f t="shared" si="158"/>
        <v>0</v>
      </c>
      <c r="AQ719" s="4">
        <v>16962</v>
      </c>
      <c r="AS719" s="74"/>
      <c r="AT719" s="74"/>
      <c r="AX719" s="5">
        <f t="shared" si="169"/>
        <v>0</v>
      </c>
      <c r="AZ719" s="5">
        <f t="shared" si="170"/>
        <v>0</v>
      </c>
      <c r="BB719" s="5"/>
    </row>
    <row r="720" spans="1:54" s="4" customFormat="1">
      <c r="A720" s="326" t="str">
        <f t="shared" si="159"/>
        <v>487</v>
      </c>
      <c r="B720" s="2">
        <v>487274010</v>
      </c>
      <c r="C720" s="9" t="s">
        <v>506</v>
      </c>
      <c r="D720" s="14">
        <f>'fnd enro'!D720</f>
        <v>1</v>
      </c>
      <c r="E720" s="14">
        <f>'fnd enro'!E720</f>
        <v>0</v>
      </c>
      <c r="F720" s="14">
        <f>'fnd enro'!F720</f>
        <v>1</v>
      </c>
      <c r="G720" s="14">
        <f>'fnd enro'!G720</f>
        <v>1</v>
      </c>
      <c r="H720" s="14">
        <f>'fnd enro'!H720</f>
        <v>1</v>
      </c>
      <c r="I720" s="14">
        <f>'fnd enro'!I720</f>
        <v>0</v>
      </c>
      <c r="J720" s="14">
        <f>'fnd enro'!J720</f>
        <v>0</v>
      </c>
      <c r="K720" s="15">
        <f>'fnd enro'!K720</f>
        <v>0.1179</v>
      </c>
      <c r="L720" s="14">
        <f>'fnd enro'!L720</f>
        <v>0</v>
      </c>
      <c r="M720" s="14">
        <f>'fnd enro'!M720</f>
        <v>3</v>
      </c>
      <c r="N720" s="14">
        <f>'fnd enro'!N720</f>
        <v>0</v>
      </c>
      <c r="O720" s="14">
        <f>'fnd enro'!O720</f>
        <v>0</v>
      </c>
      <c r="P720" s="14">
        <f>'fnd enro'!P720</f>
        <v>3</v>
      </c>
      <c r="Q720" s="14">
        <f>'fnd enro'!R720</f>
        <v>4</v>
      </c>
      <c r="R720" s="15">
        <f t="shared" si="160"/>
        <v>1.054</v>
      </c>
      <c r="S720" s="14">
        <f>VALUE('fnd enro'!Q720)</f>
        <v>3</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2583.656222906</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4516.2108200000002</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27714.591773508</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5034.1725360119999</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1224.3164418080003</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2412.2705799999999</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2051.9693600000001</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2579.58068</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5381.0874440779999</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8681.9459900000002</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161"/>
        <v>62179.801848312003</v>
      </c>
      <c r="AH720" s="326">
        <f t="shared" si="162"/>
        <v>487274010</v>
      </c>
      <c r="AI720" s="4" t="str">
        <f t="shared" si="163"/>
        <v>487</v>
      </c>
      <c r="AJ720" s="2" t="str">
        <f t="shared" si="164"/>
        <v>274</v>
      </c>
      <c r="AK720" s="2" t="str">
        <f t="shared" si="165"/>
        <v>010</v>
      </c>
      <c r="AL720" s="4">
        <f t="shared" si="166"/>
        <v>1</v>
      </c>
      <c r="AM720" s="4">
        <f t="shared" si="157"/>
        <v>4</v>
      </c>
      <c r="AN720" s="4">
        <f t="shared" si="167"/>
        <v>62179.801848312003</v>
      </c>
      <c r="AO720" s="4">
        <f t="shared" si="168"/>
        <v>15545</v>
      </c>
      <c r="AP720" s="4">
        <f t="shared" si="158"/>
        <v>0</v>
      </c>
      <c r="AQ720" s="4">
        <v>15545</v>
      </c>
      <c r="AS720" s="74"/>
      <c r="AT720" s="74"/>
      <c r="AX720" s="5">
        <f t="shared" si="169"/>
        <v>0</v>
      </c>
      <c r="AZ720" s="5">
        <f t="shared" si="170"/>
        <v>0</v>
      </c>
      <c r="BB720" s="5"/>
    </row>
    <row r="721" spans="1:54" s="4" customFormat="1">
      <c r="A721" s="326" t="str">
        <f t="shared" si="159"/>
        <v>487</v>
      </c>
      <c r="B721" s="2">
        <v>487274026</v>
      </c>
      <c r="C721" s="9" t="s">
        <v>506</v>
      </c>
      <c r="D721" s="14">
        <f>'fnd enro'!D721</f>
        <v>1</v>
      </c>
      <c r="E721" s="14">
        <f>'fnd enro'!E721</f>
        <v>0</v>
      </c>
      <c r="F721" s="14">
        <f>'fnd enro'!F721</f>
        <v>0</v>
      </c>
      <c r="G721" s="14">
        <f>'fnd enro'!G721</f>
        <v>0</v>
      </c>
      <c r="H721" s="14">
        <f>'fnd enro'!H721</f>
        <v>0</v>
      </c>
      <c r="I721" s="14">
        <f>'fnd enro'!I721</f>
        <v>0</v>
      </c>
      <c r="J721" s="14">
        <f>'fnd enro'!J721</f>
        <v>0</v>
      </c>
      <c r="K721" s="15">
        <f>'fnd enro'!K721</f>
        <v>0</v>
      </c>
      <c r="L721" s="14">
        <f>'fnd enro'!L721</f>
        <v>0</v>
      </c>
      <c r="M721" s="14">
        <f>'fnd enro'!M721</f>
        <v>0</v>
      </c>
      <c r="N721" s="14">
        <f>'fnd enro'!N721</f>
        <v>0</v>
      </c>
      <c r="O721" s="14">
        <f>'fnd enro'!O721</f>
        <v>0</v>
      </c>
      <c r="P721" s="14">
        <f>'fnd enro'!P721</f>
        <v>1</v>
      </c>
      <c r="Q721" s="14">
        <f>'fnd enro'!R721</f>
        <v>1</v>
      </c>
      <c r="R721" s="15">
        <f t="shared" si="160"/>
        <v>1.054</v>
      </c>
      <c r="S721" s="14">
        <f>VALUE('fnd enro'!Q721)</f>
        <v>3</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300.62188000000003</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731.12818000000004</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4926.6805800000011</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502.17830000000004</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221.46648000000002</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289.82</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319.69927999999999</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681.30560000000003</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543.72698000000003</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1292.49</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161"/>
        <v>9809.1172800000004</v>
      </c>
      <c r="AH721" s="326">
        <f t="shared" si="162"/>
        <v>487274026</v>
      </c>
      <c r="AI721" s="4" t="str">
        <f t="shared" si="163"/>
        <v>487</v>
      </c>
      <c r="AJ721" s="2" t="str">
        <f t="shared" si="164"/>
        <v>274</v>
      </c>
      <c r="AK721" s="2" t="str">
        <f t="shared" si="165"/>
        <v>026</v>
      </c>
      <c r="AL721" s="4">
        <f t="shared" si="166"/>
        <v>1</v>
      </c>
      <c r="AM721" s="4">
        <f t="shared" si="157"/>
        <v>1</v>
      </c>
      <c r="AN721" s="4">
        <f t="shared" si="167"/>
        <v>9809.1172800000004</v>
      </c>
      <c r="AO721" s="4">
        <f t="shared" si="168"/>
        <v>9809</v>
      </c>
      <c r="AP721" s="4">
        <f t="shared" si="158"/>
        <v>0</v>
      </c>
      <c r="AQ721" s="4">
        <v>9809</v>
      </c>
      <c r="AS721" s="74"/>
      <c r="AT721" s="74"/>
      <c r="AX721" s="5">
        <f t="shared" si="169"/>
        <v>0</v>
      </c>
      <c r="AZ721" s="5">
        <f t="shared" si="170"/>
        <v>0</v>
      </c>
      <c r="BB721" s="5"/>
    </row>
    <row r="722" spans="1:54" s="4" customFormat="1">
      <c r="A722" s="326" t="str">
        <f t="shared" si="159"/>
        <v>487</v>
      </c>
      <c r="B722" s="2">
        <v>487274030</v>
      </c>
      <c r="C722" s="9" t="s">
        <v>506</v>
      </c>
      <c r="D722" s="14">
        <f>'fnd enro'!D722</f>
        <v>0</v>
      </c>
      <c r="E722" s="14">
        <f>'fnd enro'!E722</f>
        <v>0</v>
      </c>
      <c r="F722" s="14">
        <f>'fnd enro'!F722</f>
        <v>0</v>
      </c>
      <c r="G722" s="14">
        <f>'fnd enro'!G722</f>
        <v>1</v>
      </c>
      <c r="H722" s="14">
        <f>'fnd enro'!H722</f>
        <v>0</v>
      </c>
      <c r="I722" s="14">
        <f>'fnd enro'!I722</f>
        <v>0</v>
      </c>
      <c r="J722" s="14">
        <f>'fnd enro'!J722</f>
        <v>0</v>
      </c>
      <c r="K722" s="15">
        <f>'fnd enro'!K722</f>
        <v>3.9300000000000002E-2</v>
      </c>
      <c r="L722" s="14">
        <f>'fnd enro'!L722</f>
        <v>0</v>
      </c>
      <c r="M722" s="14">
        <f>'fnd enro'!M722</f>
        <v>0</v>
      </c>
      <c r="N722" s="14">
        <f>'fnd enro'!N722</f>
        <v>0</v>
      </c>
      <c r="O722" s="14">
        <f>'fnd enro'!O722</f>
        <v>0</v>
      </c>
      <c r="P722" s="14">
        <f>'fnd enro'!P722</f>
        <v>1</v>
      </c>
      <c r="Q722" s="14">
        <f>'fnd enro'!R722</f>
        <v>1</v>
      </c>
      <c r="R722" s="15">
        <f t="shared" si="160"/>
        <v>1.054</v>
      </c>
      <c r="S722" s="14">
        <f>VALUE('fnd enro'!Q722)</f>
        <v>6</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677.80517430199995</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1217.3383800000001</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7885.567437836</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1399.5590920040001</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347.44075393599996</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579.70686000000001</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542.58866</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916.22112000000004</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1230.7157680260002</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2358.1553299999996</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161"/>
        <v>17155.098576103999</v>
      </c>
      <c r="AH722" s="326">
        <f t="shared" si="162"/>
        <v>487274030</v>
      </c>
      <c r="AI722" s="4" t="str">
        <f t="shared" si="163"/>
        <v>487</v>
      </c>
      <c r="AJ722" s="2" t="str">
        <f t="shared" si="164"/>
        <v>274</v>
      </c>
      <c r="AK722" s="2" t="str">
        <f t="shared" si="165"/>
        <v>030</v>
      </c>
      <c r="AL722" s="4">
        <f t="shared" si="166"/>
        <v>1</v>
      </c>
      <c r="AM722" s="4">
        <f t="shared" si="157"/>
        <v>1</v>
      </c>
      <c r="AN722" s="4">
        <f t="shared" si="167"/>
        <v>17155.098576103999</v>
      </c>
      <c r="AO722" s="4">
        <f t="shared" si="168"/>
        <v>17155</v>
      </c>
      <c r="AP722" s="4">
        <f t="shared" si="158"/>
        <v>0</v>
      </c>
      <c r="AQ722" s="4">
        <v>17155</v>
      </c>
      <c r="AS722" s="74"/>
      <c r="AT722" s="74"/>
      <c r="AX722" s="5">
        <f t="shared" si="169"/>
        <v>0</v>
      </c>
      <c r="AZ722" s="5">
        <f t="shared" si="170"/>
        <v>0</v>
      </c>
      <c r="BB722" s="5"/>
    </row>
    <row r="723" spans="1:54" s="4" customFormat="1">
      <c r="A723" s="326" t="str">
        <f t="shared" si="159"/>
        <v>487</v>
      </c>
      <c r="B723" s="2">
        <v>487274031</v>
      </c>
      <c r="C723" s="9" t="s">
        <v>506</v>
      </c>
      <c r="D723" s="14">
        <f>'fnd enro'!D723</f>
        <v>1</v>
      </c>
      <c r="E723" s="14">
        <f>'fnd enro'!E723</f>
        <v>0</v>
      </c>
      <c r="F723" s="14">
        <f>'fnd enro'!F723</f>
        <v>1</v>
      </c>
      <c r="G723" s="14">
        <f>'fnd enro'!G723</f>
        <v>4</v>
      </c>
      <c r="H723" s="14">
        <f>'fnd enro'!H723</f>
        <v>0</v>
      </c>
      <c r="I723" s="14">
        <f>'fnd enro'!I723</f>
        <v>0</v>
      </c>
      <c r="J723" s="14">
        <f>'fnd enro'!J723</f>
        <v>0</v>
      </c>
      <c r="K723" s="15">
        <f>'fnd enro'!K723</f>
        <v>0.19650000000000001</v>
      </c>
      <c r="L723" s="14">
        <f>'fnd enro'!L723</f>
        <v>0</v>
      </c>
      <c r="M723" s="14">
        <f>'fnd enro'!M723</f>
        <v>2</v>
      </c>
      <c r="N723" s="14">
        <f>'fnd enro'!N723</f>
        <v>0</v>
      </c>
      <c r="O723" s="14">
        <f>'fnd enro'!O723</f>
        <v>0</v>
      </c>
      <c r="P723" s="14">
        <f>'fnd enro'!P723</f>
        <v>2</v>
      </c>
      <c r="Q723" s="14">
        <f>'fnd enro'!R723</f>
        <v>6</v>
      </c>
      <c r="R723" s="15">
        <f t="shared" si="160"/>
        <v>1.054</v>
      </c>
      <c r="S723" s="14">
        <f>VALUE('fnd enro'!Q723)</f>
        <v>5</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3615.1826515099992</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5765.1059599999999</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32946.369589180002</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7909.768960020001</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1383.12300968</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3365.2542999999996</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2630.1726800000001</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2260.3029999999999</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7399.7968201300009</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11413.036649999998</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161"/>
        <v>78688.113620520002</v>
      </c>
      <c r="AH723" s="326">
        <f t="shared" si="162"/>
        <v>487274031</v>
      </c>
      <c r="AI723" s="4" t="str">
        <f t="shared" si="163"/>
        <v>487</v>
      </c>
      <c r="AJ723" s="2" t="str">
        <f t="shared" si="164"/>
        <v>274</v>
      </c>
      <c r="AK723" s="2" t="str">
        <f t="shared" si="165"/>
        <v>031</v>
      </c>
      <c r="AL723" s="4">
        <f t="shared" si="166"/>
        <v>1</v>
      </c>
      <c r="AM723" s="4">
        <f t="shared" si="157"/>
        <v>6</v>
      </c>
      <c r="AN723" s="4">
        <f t="shared" si="167"/>
        <v>78688.113620520002</v>
      </c>
      <c r="AO723" s="4">
        <f t="shared" si="168"/>
        <v>13115</v>
      </c>
      <c r="AP723" s="4">
        <f t="shared" si="158"/>
        <v>0</v>
      </c>
      <c r="AQ723" s="4">
        <v>13115</v>
      </c>
      <c r="AS723" s="74"/>
      <c r="AT723" s="74"/>
      <c r="AX723" s="5">
        <f t="shared" si="169"/>
        <v>0</v>
      </c>
      <c r="AZ723" s="5">
        <f t="shared" si="170"/>
        <v>0</v>
      </c>
      <c r="BB723" s="5"/>
    </row>
    <row r="724" spans="1:54" s="4" customFormat="1">
      <c r="A724" s="326" t="str">
        <f t="shared" si="159"/>
        <v>487</v>
      </c>
      <c r="B724" s="2">
        <v>487274035</v>
      </c>
      <c r="C724" s="9" t="s">
        <v>506</v>
      </c>
      <c r="D724" s="14">
        <f>'fnd enro'!D724</f>
        <v>0</v>
      </c>
      <c r="E724" s="14">
        <f>'fnd enro'!E724</f>
        <v>0</v>
      </c>
      <c r="F724" s="14">
        <f>'fnd enro'!F724</f>
        <v>0</v>
      </c>
      <c r="G724" s="14">
        <f>'fnd enro'!G724</f>
        <v>9</v>
      </c>
      <c r="H724" s="14">
        <f>'fnd enro'!H724</f>
        <v>0</v>
      </c>
      <c r="I724" s="14">
        <f>'fnd enro'!I724</f>
        <v>0</v>
      </c>
      <c r="J724" s="14">
        <f>'fnd enro'!J724</f>
        <v>0</v>
      </c>
      <c r="K724" s="15">
        <f>'fnd enro'!K724</f>
        <v>0.35370000000000001</v>
      </c>
      <c r="L724" s="14">
        <f>'fnd enro'!L724</f>
        <v>0</v>
      </c>
      <c r="M724" s="14">
        <f>'fnd enro'!M724</f>
        <v>0</v>
      </c>
      <c r="N724" s="14">
        <f>'fnd enro'!N724</f>
        <v>0</v>
      </c>
      <c r="O724" s="14">
        <f>'fnd enro'!O724</f>
        <v>0</v>
      </c>
      <c r="P724" s="14">
        <f>'fnd enro'!P724</f>
        <v>8</v>
      </c>
      <c r="Q724" s="14">
        <f>'fnd enro'!R724</f>
        <v>9</v>
      </c>
      <c r="R724" s="15">
        <f t="shared" si="160"/>
        <v>1.054</v>
      </c>
      <c r="S724" s="14">
        <f>VALUE('fnd enro'!Q724)</f>
        <v>11</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6302.3405287180003</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11913.29876</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80315.144980523997</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12596.031828036002</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3580.3238054240001</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5283.2117399999997</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5261.7261000000008</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10212.37464</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11076.441912234</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22739.377970000001</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161"/>
        <v>169280.27226493601</v>
      </c>
      <c r="AH724" s="326">
        <f t="shared" si="162"/>
        <v>487274035</v>
      </c>
      <c r="AI724" s="4" t="str">
        <f t="shared" si="163"/>
        <v>487</v>
      </c>
      <c r="AJ724" s="2" t="str">
        <f t="shared" si="164"/>
        <v>274</v>
      </c>
      <c r="AK724" s="2" t="str">
        <f t="shared" si="165"/>
        <v>035</v>
      </c>
      <c r="AL724" s="4">
        <f t="shared" si="166"/>
        <v>1</v>
      </c>
      <c r="AM724" s="4">
        <f t="shared" si="157"/>
        <v>9</v>
      </c>
      <c r="AN724" s="4">
        <f t="shared" si="167"/>
        <v>169280.27226493601</v>
      </c>
      <c r="AO724" s="4">
        <f t="shared" si="168"/>
        <v>18809</v>
      </c>
      <c r="AP724" s="4">
        <f t="shared" si="158"/>
        <v>0</v>
      </c>
      <c r="AQ724" s="4">
        <v>18809</v>
      </c>
      <c r="AS724" s="74"/>
      <c r="AT724" s="74"/>
      <c r="AX724" s="5">
        <f t="shared" si="169"/>
        <v>0</v>
      </c>
      <c r="AZ724" s="5">
        <f t="shared" si="170"/>
        <v>0</v>
      </c>
      <c r="BB724" s="5"/>
    </row>
    <row r="725" spans="1:54" s="4" customFormat="1">
      <c r="A725" s="326" t="str">
        <f t="shared" si="159"/>
        <v>487</v>
      </c>
      <c r="B725" s="2">
        <v>487274044</v>
      </c>
      <c r="C725" s="9" t="s">
        <v>506</v>
      </c>
      <c r="D725" s="14">
        <f>'fnd enro'!D725</f>
        <v>0</v>
      </c>
      <c r="E725" s="14">
        <f>'fnd enro'!E725</f>
        <v>0</v>
      </c>
      <c r="F725" s="14">
        <f>'fnd enro'!F725</f>
        <v>0</v>
      </c>
      <c r="G725" s="14">
        <f>'fnd enro'!G725</f>
        <v>1</v>
      </c>
      <c r="H725" s="14">
        <f>'fnd enro'!H725</f>
        <v>0</v>
      </c>
      <c r="I725" s="14">
        <f>'fnd enro'!I725</f>
        <v>0</v>
      </c>
      <c r="J725" s="14">
        <f>'fnd enro'!J725</f>
        <v>0</v>
      </c>
      <c r="K725" s="15">
        <f>'fnd enro'!K725</f>
        <v>3.9300000000000002E-2</v>
      </c>
      <c r="L725" s="14">
        <f>'fnd enro'!L725</f>
        <v>0</v>
      </c>
      <c r="M725" s="14">
        <f>'fnd enro'!M725</f>
        <v>1</v>
      </c>
      <c r="N725" s="14">
        <f>'fnd enro'!N725</f>
        <v>0</v>
      </c>
      <c r="O725" s="14">
        <f>'fnd enro'!O725</f>
        <v>0</v>
      </c>
      <c r="P725" s="14">
        <f>'fnd enro'!P725</f>
        <v>0</v>
      </c>
      <c r="Q725" s="14">
        <f>'fnd enro'!R725</f>
        <v>1</v>
      </c>
      <c r="R725" s="15">
        <f t="shared" si="160"/>
        <v>1.054</v>
      </c>
      <c r="S725" s="14">
        <f>VALUE('fnd enro'!Q725)</f>
        <v>11</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718.22607430200003</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1058.9538</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5773.4989978359999</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1604.4566920040002</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233.935493936</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693.51686000000007</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486.80044000000004</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199.31139999999999</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1581.9612680260002</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2105.7653299999997</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161"/>
        <v>14456.426356104001</v>
      </c>
      <c r="AH725" s="326">
        <f t="shared" si="162"/>
        <v>487274044</v>
      </c>
      <c r="AI725" s="4" t="str">
        <f t="shared" si="163"/>
        <v>487</v>
      </c>
      <c r="AJ725" s="2" t="str">
        <f t="shared" si="164"/>
        <v>274</v>
      </c>
      <c r="AK725" s="2" t="str">
        <f t="shared" si="165"/>
        <v>044</v>
      </c>
      <c r="AL725" s="4">
        <f t="shared" si="166"/>
        <v>1</v>
      </c>
      <c r="AM725" s="4">
        <f t="shared" si="157"/>
        <v>1</v>
      </c>
      <c r="AN725" s="4">
        <f t="shared" si="167"/>
        <v>14456.426356104001</v>
      </c>
      <c r="AO725" s="4">
        <f t="shared" si="168"/>
        <v>14456</v>
      </c>
      <c r="AP725" s="4">
        <f t="shared" si="158"/>
        <v>0</v>
      </c>
      <c r="AQ725" s="4">
        <v>14456</v>
      </c>
      <c r="AS725" s="74"/>
      <c r="AT725" s="74"/>
      <c r="AX725" s="5">
        <f t="shared" si="169"/>
        <v>0</v>
      </c>
      <c r="AZ725" s="5">
        <f t="shared" si="170"/>
        <v>0</v>
      </c>
      <c r="BB725" s="5"/>
    </row>
    <row r="726" spans="1:54" s="4" customFormat="1">
      <c r="A726" s="326" t="str">
        <f t="shared" si="159"/>
        <v>487</v>
      </c>
      <c r="B726" s="2">
        <v>487274048</v>
      </c>
      <c r="C726" s="9" t="s">
        <v>506</v>
      </c>
      <c r="D726" s="14">
        <f>'fnd enro'!D726</f>
        <v>1</v>
      </c>
      <c r="E726" s="14">
        <f>'fnd enro'!E726</f>
        <v>0</v>
      </c>
      <c r="F726" s="14">
        <f>'fnd enro'!F726</f>
        <v>0</v>
      </c>
      <c r="G726" s="14">
        <f>'fnd enro'!G726</f>
        <v>1</v>
      </c>
      <c r="H726" s="14">
        <f>'fnd enro'!H726</f>
        <v>0</v>
      </c>
      <c r="I726" s="14">
        <f>'fnd enro'!I726</f>
        <v>0</v>
      </c>
      <c r="J726" s="14">
        <f>'fnd enro'!J726</f>
        <v>0</v>
      </c>
      <c r="K726" s="15">
        <f>'fnd enro'!K726</f>
        <v>3.9300000000000002E-2</v>
      </c>
      <c r="L726" s="14">
        <f>'fnd enro'!L726</f>
        <v>0</v>
      </c>
      <c r="M726" s="14">
        <f>'fnd enro'!M726</f>
        <v>0</v>
      </c>
      <c r="N726" s="14">
        <f>'fnd enro'!N726</f>
        <v>0</v>
      </c>
      <c r="O726" s="14">
        <f>'fnd enro'!O726</f>
        <v>0</v>
      </c>
      <c r="P726" s="14">
        <f>'fnd enro'!P726</f>
        <v>1</v>
      </c>
      <c r="Q726" s="14">
        <f>'fnd enro'!R726</f>
        <v>2</v>
      </c>
      <c r="R726" s="15">
        <f t="shared" si="160"/>
        <v>1.054</v>
      </c>
      <c r="S726" s="14">
        <f>VALUE('fnd enro'!Q726)</f>
        <v>4</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904.39409430199998</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1597.63212</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9387.4963578360002</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1901.7373920040002</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402.75467393600002</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845.34685999999999</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723.61316000000011</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876.90692000000001</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1774.4427480260001</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3095.0653299999999</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161"/>
        <v>21509.389656104006</v>
      </c>
      <c r="AH726" s="326">
        <f t="shared" si="162"/>
        <v>487274048</v>
      </c>
      <c r="AI726" s="4" t="str">
        <f t="shared" si="163"/>
        <v>487</v>
      </c>
      <c r="AJ726" s="2" t="str">
        <f t="shared" si="164"/>
        <v>274</v>
      </c>
      <c r="AK726" s="2" t="str">
        <f t="shared" si="165"/>
        <v>048</v>
      </c>
      <c r="AL726" s="4">
        <f t="shared" si="166"/>
        <v>1</v>
      </c>
      <c r="AM726" s="4">
        <f t="shared" ref="AM726:AM789" si="171">enro</f>
        <v>2</v>
      </c>
      <c r="AN726" s="4">
        <f t="shared" si="167"/>
        <v>21509.389656104006</v>
      </c>
      <c r="AO726" s="4">
        <f t="shared" si="168"/>
        <v>10755</v>
      </c>
      <c r="AP726" s="4">
        <f t="shared" si="158"/>
        <v>0</v>
      </c>
      <c r="AQ726" s="4">
        <v>10755</v>
      </c>
      <c r="AS726" s="74"/>
      <c r="AT726" s="74"/>
      <c r="AX726" s="5">
        <f t="shared" si="169"/>
        <v>0</v>
      </c>
      <c r="AZ726" s="5">
        <f t="shared" si="170"/>
        <v>0</v>
      </c>
      <c r="BB726" s="5"/>
    </row>
    <row r="727" spans="1:54" s="4" customFormat="1">
      <c r="A727" s="326" t="str">
        <f t="shared" si="159"/>
        <v>487</v>
      </c>
      <c r="B727" s="2">
        <v>487274049</v>
      </c>
      <c r="C727" s="9" t="s">
        <v>506</v>
      </c>
      <c r="D727" s="14">
        <f>'fnd enro'!D727</f>
        <v>1</v>
      </c>
      <c r="E727" s="14">
        <f>'fnd enro'!E727</f>
        <v>0</v>
      </c>
      <c r="F727" s="14">
        <f>'fnd enro'!F727</f>
        <v>3</v>
      </c>
      <c r="G727" s="14">
        <f>'fnd enro'!G727</f>
        <v>30</v>
      </c>
      <c r="H727" s="14">
        <f>'fnd enro'!H727</f>
        <v>8</v>
      </c>
      <c r="I727" s="14">
        <f>'fnd enro'!I727</f>
        <v>0</v>
      </c>
      <c r="J727" s="14">
        <f>'fnd enro'!J727</f>
        <v>0</v>
      </c>
      <c r="K727" s="15">
        <f>'fnd enro'!K727</f>
        <v>1.6113</v>
      </c>
      <c r="L727" s="14">
        <f>'fnd enro'!L727</f>
        <v>0</v>
      </c>
      <c r="M727" s="14">
        <f>'fnd enro'!M727</f>
        <v>9</v>
      </c>
      <c r="N727" s="14">
        <f>'fnd enro'!N727</f>
        <v>0</v>
      </c>
      <c r="O727" s="14">
        <f>'fnd enro'!O727</f>
        <v>0</v>
      </c>
      <c r="P727" s="14">
        <f>'fnd enro'!P727</f>
        <v>37</v>
      </c>
      <c r="Q727" s="14">
        <f>'fnd enro'!R727</f>
        <v>42</v>
      </c>
      <c r="R727" s="15">
        <f t="shared" si="160"/>
        <v>1.054</v>
      </c>
      <c r="S727" s="14">
        <f>VALUE('fnd enro'!Q727)</f>
        <v>7</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29007.181886382001</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51834.434119999998</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331025.589711276</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57477.172752163999</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14788.913831376</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25262.14126</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23350.294920000004</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37863.885459999998</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54896.096249066002</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100723.40853</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161"/>
        <v>726229.11872026406</v>
      </c>
      <c r="AH727" s="326">
        <f t="shared" si="162"/>
        <v>487274049</v>
      </c>
      <c r="AI727" s="4" t="str">
        <f t="shared" si="163"/>
        <v>487</v>
      </c>
      <c r="AJ727" s="2" t="str">
        <f t="shared" si="164"/>
        <v>274</v>
      </c>
      <c r="AK727" s="2" t="str">
        <f t="shared" si="165"/>
        <v>049</v>
      </c>
      <c r="AL727" s="4">
        <f t="shared" si="166"/>
        <v>1</v>
      </c>
      <c r="AM727" s="4">
        <f t="shared" si="171"/>
        <v>42</v>
      </c>
      <c r="AN727" s="4">
        <f t="shared" si="167"/>
        <v>726229.11872026406</v>
      </c>
      <c r="AO727" s="4">
        <f t="shared" si="168"/>
        <v>17291</v>
      </c>
      <c r="AP727" s="4">
        <f t="shared" si="158"/>
        <v>0</v>
      </c>
      <c r="AQ727" s="4">
        <v>17291</v>
      </c>
      <c r="AS727" s="74"/>
      <c r="AT727" s="74"/>
      <c r="AX727" s="5">
        <f t="shared" si="169"/>
        <v>0</v>
      </c>
      <c r="AZ727" s="5">
        <f t="shared" si="170"/>
        <v>0</v>
      </c>
      <c r="BB727" s="5"/>
    </row>
    <row r="728" spans="1:54" s="4" customFormat="1">
      <c r="A728" s="326" t="str">
        <f t="shared" si="159"/>
        <v>487</v>
      </c>
      <c r="B728" s="2">
        <v>487274057</v>
      </c>
      <c r="C728" s="9" t="s">
        <v>506</v>
      </c>
      <c r="D728" s="14">
        <f>'fnd enro'!D728</f>
        <v>2</v>
      </c>
      <c r="E728" s="14">
        <f>'fnd enro'!E728</f>
        <v>0</v>
      </c>
      <c r="F728" s="14">
        <f>'fnd enro'!F728</f>
        <v>3</v>
      </c>
      <c r="G728" s="14">
        <f>'fnd enro'!G728</f>
        <v>13</v>
      </c>
      <c r="H728" s="14">
        <f>'fnd enro'!H728</f>
        <v>1</v>
      </c>
      <c r="I728" s="14">
        <f>'fnd enro'!I728</f>
        <v>0</v>
      </c>
      <c r="J728" s="14">
        <f>'fnd enro'!J728</f>
        <v>0</v>
      </c>
      <c r="K728" s="15">
        <f>'fnd enro'!K728</f>
        <v>0.66810000000000003</v>
      </c>
      <c r="L728" s="14">
        <f>'fnd enro'!L728</f>
        <v>0</v>
      </c>
      <c r="M728" s="14">
        <f>'fnd enro'!M728</f>
        <v>7</v>
      </c>
      <c r="N728" s="14">
        <f>'fnd enro'!N728</f>
        <v>0</v>
      </c>
      <c r="O728" s="14">
        <f>'fnd enro'!O728</f>
        <v>0</v>
      </c>
      <c r="P728" s="14">
        <f>'fnd enro'!P728</f>
        <v>14</v>
      </c>
      <c r="Q728" s="14">
        <f>'fnd enro'!R728</f>
        <v>18</v>
      </c>
      <c r="R728" s="15">
        <f t="shared" si="160"/>
        <v>1.054</v>
      </c>
      <c r="S728" s="14">
        <f>VALUE('fnd enro'!Q728)</f>
        <v>12</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13207.601823133999</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24841.473039999997</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165682.150923212</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25949.768524068004</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7364.1642769120008</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11492.546620000001</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11003.73892</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19648.920959999999</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24559.817176442</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47022.710609999995</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161"/>
        <v>350772.89287376805</v>
      </c>
      <c r="AH728" s="326">
        <f t="shared" si="162"/>
        <v>487274057</v>
      </c>
      <c r="AI728" s="4" t="str">
        <f t="shared" si="163"/>
        <v>487</v>
      </c>
      <c r="AJ728" s="2" t="str">
        <f t="shared" si="164"/>
        <v>274</v>
      </c>
      <c r="AK728" s="2" t="str">
        <f t="shared" si="165"/>
        <v>057</v>
      </c>
      <c r="AL728" s="4">
        <f t="shared" si="166"/>
        <v>1</v>
      </c>
      <c r="AM728" s="4">
        <f t="shared" si="171"/>
        <v>18</v>
      </c>
      <c r="AN728" s="4">
        <f t="shared" si="167"/>
        <v>350772.89287376805</v>
      </c>
      <c r="AO728" s="4">
        <f t="shared" si="168"/>
        <v>19487</v>
      </c>
      <c r="AP728" s="4">
        <f t="shared" si="158"/>
        <v>0</v>
      </c>
      <c r="AQ728" s="4">
        <v>19487</v>
      </c>
      <c r="AS728" s="74"/>
      <c r="AT728" s="74"/>
      <c r="AX728" s="5">
        <f t="shared" si="169"/>
        <v>0</v>
      </c>
      <c r="AZ728" s="5">
        <f t="shared" si="170"/>
        <v>0</v>
      </c>
      <c r="BB728" s="5"/>
    </row>
    <row r="729" spans="1:54" s="4" customFormat="1">
      <c r="A729" s="326" t="str">
        <f t="shared" si="159"/>
        <v>487</v>
      </c>
      <c r="B729" s="2">
        <v>487274093</v>
      </c>
      <c r="C729" s="9" t="s">
        <v>506</v>
      </c>
      <c r="D729" s="14">
        <f>'fnd enro'!D729</f>
        <v>3</v>
      </c>
      <c r="E729" s="14">
        <f>'fnd enro'!E729</f>
        <v>0</v>
      </c>
      <c r="F729" s="14">
        <f>'fnd enro'!F729</f>
        <v>4</v>
      </c>
      <c r="G729" s="14">
        <f>'fnd enro'!G729</f>
        <v>30</v>
      </c>
      <c r="H729" s="14">
        <f>'fnd enro'!H729</f>
        <v>7</v>
      </c>
      <c r="I729" s="14">
        <f>'fnd enro'!I729</f>
        <v>0</v>
      </c>
      <c r="J729" s="14">
        <f>'fnd enro'!J729</f>
        <v>0</v>
      </c>
      <c r="K729" s="15">
        <f>'fnd enro'!K729</f>
        <v>1.6113</v>
      </c>
      <c r="L729" s="14">
        <f>'fnd enro'!L729</f>
        <v>0</v>
      </c>
      <c r="M729" s="14">
        <f>'fnd enro'!M729</f>
        <v>18</v>
      </c>
      <c r="N729" s="14">
        <f>'fnd enro'!N729</f>
        <v>1</v>
      </c>
      <c r="O729" s="14">
        <f>'fnd enro'!O729</f>
        <v>0</v>
      </c>
      <c r="P729" s="14">
        <f>'fnd enro'!P729</f>
        <v>31</v>
      </c>
      <c r="Q729" s="14">
        <f>'fnd enro'!R729</f>
        <v>43</v>
      </c>
      <c r="R729" s="15">
        <f t="shared" si="160"/>
        <v>1.054</v>
      </c>
      <c r="S729" s="14">
        <f>VALUE('fnd enro'!Q729)</f>
        <v>11</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31045.090886382</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56582.398460000004</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367726.94479127601</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60825.045652163994</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16387.336451376003</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27323.351259999996</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25325.65956</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41869.960279999999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59427.105229066001</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108386.73853</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161"/>
        <v>794899.63110026391</v>
      </c>
      <c r="AH729" s="326">
        <f t="shared" si="162"/>
        <v>487274093</v>
      </c>
      <c r="AI729" s="4" t="str">
        <f t="shared" si="163"/>
        <v>487</v>
      </c>
      <c r="AJ729" s="2" t="str">
        <f t="shared" si="164"/>
        <v>274</v>
      </c>
      <c r="AK729" s="2" t="str">
        <f t="shared" si="165"/>
        <v>093</v>
      </c>
      <c r="AL729" s="4">
        <f t="shared" si="166"/>
        <v>1</v>
      </c>
      <c r="AM729" s="4">
        <f t="shared" si="171"/>
        <v>43</v>
      </c>
      <c r="AN729" s="4">
        <f t="shared" si="167"/>
        <v>794899.63110026391</v>
      </c>
      <c r="AO729" s="4">
        <f t="shared" si="168"/>
        <v>18486</v>
      </c>
      <c r="AP729" s="4">
        <f t="shared" si="158"/>
        <v>0</v>
      </c>
      <c r="AQ729" s="4">
        <v>18486</v>
      </c>
      <c r="AS729" s="74"/>
      <c r="AT729" s="74"/>
      <c r="AX729" s="5">
        <f t="shared" si="169"/>
        <v>0</v>
      </c>
      <c r="AZ729" s="5">
        <f t="shared" si="170"/>
        <v>0</v>
      </c>
      <c r="BB729" s="5"/>
    </row>
    <row r="730" spans="1:54" s="4" customFormat="1">
      <c r="A730" s="326" t="str">
        <f t="shared" si="159"/>
        <v>487</v>
      </c>
      <c r="B730" s="2">
        <v>487274095</v>
      </c>
      <c r="C730" s="9" t="s">
        <v>506</v>
      </c>
      <c r="D730" s="14">
        <f>'fnd enro'!D730</f>
        <v>0</v>
      </c>
      <c r="E730" s="14">
        <f>'fnd enro'!E730</f>
        <v>0</v>
      </c>
      <c r="F730" s="14">
        <f>'fnd enro'!F730</f>
        <v>0</v>
      </c>
      <c r="G730" s="14">
        <f>'fnd enro'!G730</f>
        <v>1</v>
      </c>
      <c r="H730" s="14">
        <f>'fnd enro'!H730</f>
        <v>0</v>
      </c>
      <c r="I730" s="14">
        <f>'fnd enro'!I730</f>
        <v>0</v>
      </c>
      <c r="J730" s="14">
        <f>'fnd enro'!J730</f>
        <v>0</v>
      </c>
      <c r="K730" s="15">
        <f>'fnd enro'!K730</f>
        <v>3.9300000000000002E-2</v>
      </c>
      <c r="L730" s="14">
        <f>'fnd enro'!L730</f>
        <v>0</v>
      </c>
      <c r="M730" s="14">
        <f>'fnd enro'!M730</f>
        <v>0</v>
      </c>
      <c r="N730" s="14">
        <f>'fnd enro'!N730</f>
        <v>0</v>
      </c>
      <c r="O730" s="14">
        <f>'fnd enro'!O730</f>
        <v>0</v>
      </c>
      <c r="P730" s="14">
        <f>'fnd enro'!P730</f>
        <v>1</v>
      </c>
      <c r="Q730" s="14">
        <f>'fnd enro'!R730</f>
        <v>1</v>
      </c>
      <c r="R730" s="15">
        <f t="shared" si="160"/>
        <v>1.054</v>
      </c>
      <c r="S730" s="14">
        <f>VALUE('fnd enro'!Q730)</f>
        <v>12</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722.26289430199995</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1427.92758</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9941.3101178360012</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1399.5590920040001</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447.17023393599999</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594.20686000000001</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625.83357999999998</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1348.7721799999999</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1230.7157680260002</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2691.6453299999998</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161"/>
        <v>20429.403636103998</v>
      </c>
      <c r="AH730" s="326">
        <f t="shared" si="162"/>
        <v>487274095</v>
      </c>
      <c r="AI730" s="4" t="str">
        <f t="shared" si="163"/>
        <v>487</v>
      </c>
      <c r="AJ730" s="2" t="str">
        <f t="shared" si="164"/>
        <v>274</v>
      </c>
      <c r="AK730" s="2" t="str">
        <f t="shared" si="165"/>
        <v>095</v>
      </c>
      <c r="AL730" s="4">
        <f t="shared" si="166"/>
        <v>1</v>
      </c>
      <c r="AM730" s="4">
        <f t="shared" si="171"/>
        <v>1</v>
      </c>
      <c r="AN730" s="4">
        <f t="shared" si="167"/>
        <v>20429.403636103998</v>
      </c>
      <c r="AO730" s="4">
        <f t="shared" si="168"/>
        <v>20429</v>
      </c>
      <c r="AP730" s="4">
        <f t="shared" si="158"/>
        <v>0</v>
      </c>
      <c r="AQ730" s="4">
        <v>20429</v>
      </c>
      <c r="AS730" s="74"/>
      <c r="AT730" s="74"/>
      <c r="AX730" s="5">
        <f t="shared" si="169"/>
        <v>0</v>
      </c>
      <c r="AZ730" s="5">
        <f t="shared" si="170"/>
        <v>0</v>
      </c>
      <c r="BB730" s="5"/>
    </row>
    <row r="731" spans="1:54" s="4" customFormat="1">
      <c r="A731" s="326" t="str">
        <f t="shared" si="159"/>
        <v>487</v>
      </c>
      <c r="B731" s="2">
        <v>487274097</v>
      </c>
      <c r="C731" s="9" t="s">
        <v>506</v>
      </c>
      <c r="D731" s="14">
        <f>'fnd enro'!D731</f>
        <v>1</v>
      </c>
      <c r="E731" s="14">
        <f>'fnd enro'!E731</f>
        <v>0</v>
      </c>
      <c r="F731" s="14">
        <f>'fnd enro'!F731</f>
        <v>1</v>
      </c>
      <c r="G731" s="14">
        <f>'fnd enro'!G731</f>
        <v>1</v>
      </c>
      <c r="H731" s="14">
        <f>'fnd enro'!H731</f>
        <v>0</v>
      </c>
      <c r="I731" s="14">
        <f>'fnd enro'!I731</f>
        <v>0</v>
      </c>
      <c r="J731" s="14">
        <f>'fnd enro'!J731</f>
        <v>0</v>
      </c>
      <c r="K731" s="15">
        <f>'fnd enro'!K731</f>
        <v>7.8600000000000003E-2</v>
      </c>
      <c r="L731" s="14">
        <f>'fnd enro'!L731</f>
        <v>0</v>
      </c>
      <c r="M731" s="14">
        <f>'fnd enro'!M731</f>
        <v>0</v>
      </c>
      <c r="N731" s="14">
        <f>'fnd enro'!N731</f>
        <v>0</v>
      </c>
      <c r="O731" s="14">
        <f>'fnd enro'!O731</f>
        <v>0</v>
      </c>
      <c r="P731" s="14">
        <f>'fnd enro'!P731</f>
        <v>2</v>
      </c>
      <c r="Q731" s="14">
        <f>'fnd enro'!R731</f>
        <v>3</v>
      </c>
      <c r="R731" s="15">
        <f t="shared" si="160"/>
        <v>1.054</v>
      </c>
      <c r="S731" s="14">
        <f>VALUE('fnd enro'!Q731)</f>
        <v>11</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1661.7446486040001</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3191.8282000000004</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20952.071875671998</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3301.2964840079999</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928.64816787199993</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1451.0037199999999</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1415.1741800000002</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2510.5858400000002</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3005.1585160520003</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6050.0106599999999</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161"/>
        <v>44467.522292207992</v>
      </c>
      <c r="AH731" s="326">
        <f t="shared" si="162"/>
        <v>487274097</v>
      </c>
      <c r="AI731" s="4" t="str">
        <f t="shared" si="163"/>
        <v>487</v>
      </c>
      <c r="AJ731" s="2" t="str">
        <f t="shared" si="164"/>
        <v>274</v>
      </c>
      <c r="AK731" s="2" t="str">
        <f t="shared" si="165"/>
        <v>097</v>
      </c>
      <c r="AL731" s="4">
        <f t="shared" si="166"/>
        <v>1</v>
      </c>
      <c r="AM731" s="4">
        <f t="shared" si="171"/>
        <v>3</v>
      </c>
      <c r="AN731" s="4">
        <f t="shared" si="167"/>
        <v>44467.522292207992</v>
      </c>
      <c r="AO731" s="4">
        <f t="shared" si="168"/>
        <v>14823</v>
      </c>
      <c r="AP731" s="4">
        <f t="shared" si="158"/>
        <v>0</v>
      </c>
      <c r="AQ731" s="4">
        <v>14823</v>
      </c>
      <c r="AS731" s="74"/>
      <c r="AT731" s="74"/>
      <c r="AX731" s="5">
        <f t="shared" si="169"/>
        <v>0</v>
      </c>
      <c r="AZ731" s="5">
        <f t="shared" si="170"/>
        <v>0</v>
      </c>
      <c r="BB731" s="5"/>
    </row>
    <row r="732" spans="1:54" s="4" customFormat="1">
      <c r="A732" s="326" t="str">
        <f t="shared" si="159"/>
        <v>487</v>
      </c>
      <c r="B732" s="2">
        <v>487274100</v>
      </c>
      <c r="C732" s="9" t="s">
        <v>506</v>
      </c>
      <c r="D732" s="14">
        <f>'fnd enro'!D732</f>
        <v>0</v>
      </c>
      <c r="E732" s="14">
        <f>'fnd enro'!E732</f>
        <v>0</v>
      </c>
      <c r="F732" s="14">
        <f>'fnd enro'!F732</f>
        <v>0</v>
      </c>
      <c r="G732" s="14">
        <f>'fnd enro'!G732</f>
        <v>1</v>
      </c>
      <c r="H732" s="14">
        <f>'fnd enro'!H732</f>
        <v>0</v>
      </c>
      <c r="I732" s="14">
        <f>'fnd enro'!I732</f>
        <v>0</v>
      </c>
      <c r="J732" s="14">
        <f>'fnd enro'!J732</f>
        <v>0</v>
      </c>
      <c r="K732" s="15">
        <f>'fnd enro'!K732</f>
        <v>3.9300000000000002E-2</v>
      </c>
      <c r="L732" s="14">
        <f>'fnd enro'!L732</f>
        <v>0</v>
      </c>
      <c r="M732" s="14">
        <f>'fnd enro'!M732</f>
        <v>1</v>
      </c>
      <c r="N732" s="14">
        <f>'fnd enro'!N732</f>
        <v>0</v>
      </c>
      <c r="O732" s="14">
        <f>'fnd enro'!O732</f>
        <v>0</v>
      </c>
      <c r="P732" s="14">
        <f>'fnd enro'!P732</f>
        <v>0</v>
      </c>
      <c r="Q732" s="14">
        <f>'fnd enro'!R732</f>
        <v>1</v>
      </c>
      <c r="R732" s="15">
        <f t="shared" si="160"/>
        <v>1.054</v>
      </c>
      <c r="S732" s="14">
        <f>VALUE('fnd enro'!Q732)</f>
        <v>10</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718.22607430200003</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1058.9538</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5773.4989978359999</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1604.4566920040002</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233.935493936</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693.51686000000007</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486.80044000000004</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199.31139999999999</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1581.9612680260002</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2105.7653299999997</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161"/>
        <v>14456.426356104001</v>
      </c>
      <c r="AH732" s="326">
        <f t="shared" si="162"/>
        <v>487274100</v>
      </c>
      <c r="AI732" s="4" t="str">
        <f t="shared" si="163"/>
        <v>487</v>
      </c>
      <c r="AJ732" s="2" t="str">
        <f t="shared" si="164"/>
        <v>274</v>
      </c>
      <c r="AK732" s="2" t="str">
        <f t="shared" si="165"/>
        <v>100</v>
      </c>
      <c r="AL732" s="4">
        <f t="shared" si="166"/>
        <v>1</v>
      </c>
      <c r="AM732" s="4">
        <f t="shared" si="171"/>
        <v>1</v>
      </c>
      <c r="AN732" s="4">
        <f t="shared" si="167"/>
        <v>14456.426356104001</v>
      </c>
      <c r="AO732" s="4">
        <f t="shared" si="168"/>
        <v>14456</v>
      </c>
      <c r="AP732" s="4">
        <f t="shared" si="158"/>
        <v>0</v>
      </c>
      <c r="AQ732" s="4">
        <v>14456</v>
      </c>
      <c r="AS732" s="74"/>
      <c r="AT732" s="74"/>
      <c r="AX732" s="5">
        <f t="shared" si="169"/>
        <v>0</v>
      </c>
      <c r="AZ732" s="5">
        <f t="shared" si="170"/>
        <v>0</v>
      </c>
      <c r="BB732" s="5"/>
    </row>
    <row r="733" spans="1:54" s="4" customFormat="1">
      <c r="A733" s="326" t="str">
        <f t="shared" si="159"/>
        <v>487</v>
      </c>
      <c r="B733" s="2">
        <v>487274128</v>
      </c>
      <c r="C733" s="9" t="s">
        <v>506</v>
      </c>
      <c r="D733" s="14">
        <f>'fnd enro'!D733</f>
        <v>0</v>
      </c>
      <c r="E733" s="14">
        <f>'fnd enro'!E733</f>
        <v>0</v>
      </c>
      <c r="F733" s="14">
        <f>'fnd enro'!F733</f>
        <v>0</v>
      </c>
      <c r="G733" s="14">
        <f>'fnd enro'!G733</f>
        <v>1</v>
      </c>
      <c r="H733" s="14">
        <f>'fnd enro'!H733</f>
        <v>0</v>
      </c>
      <c r="I733" s="14">
        <f>'fnd enro'!I733</f>
        <v>0</v>
      </c>
      <c r="J733" s="14">
        <f>'fnd enro'!J733</f>
        <v>0</v>
      </c>
      <c r="K733" s="15">
        <f>'fnd enro'!K733</f>
        <v>3.9300000000000002E-2</v>
      </c>
      <c r="L733" s="14">
        <f>'fnd enro'!L733</f>
        <v>0</v>
      </c>
      <c r="M733" s="14">
        <f>'fnd enro'!M733</f>
        <v>0</v>
      </c>
      <c r="N733" s="14">
        <f>'fnd enro'!N733</f>
        <v>0</v>
      </c>
      <c r="O733" s="14">
        <f>'fnd enro'!O733</f>
        <v>0</v>
      </c>
      <c r="P733" s="14">
        <f>'fnd enro'!P733</f>
        <v>0</v>
      </c>
      <c r="Q733" s="14">
        <f>'fnd enro'!R733</f>
        <v>1</v>
      </c>
      <c r="R733" s="15">
        <f t="shared" si="160"/>
        <v>1.054</v>
      </c>
      <c r="S733" s="14">
        <f>VALUE('fnd enro'!Q733)</f>
        <v>10</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601.13721430199996</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854.05619999999999</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4339.2579578360001</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1399.5590920040001</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175.39633393599999</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554.67686000000003</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398.99170000000004</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170.03128000000001</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1230.7157680260002</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1782.8553299999999</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161"/>
        <v>11506.677736104</v>
      </c>
      <c r="AH733" s="326">
        <f t="shared" si="162"/>
        <v>487274128</v>
      </c>
      <c r="AI733" s="4" t="str">
        <f t="shared" si="163"/>
        <v>487</v>
      </c>
      <c r="AJ733" s="2" t="str">
        <f t="shared" si="164"/>
        <v>274</v>
      </c>
      <c r="AK733" s="2" t="str">
        <f t="shared" si="165"/>
        <v>128</v>
      </c>
      <c r="AL733" s="4">
        <f t="shared" si="166"/>
        <v>1</v>
      </c>
      <c r="AM733" s="4">
        <f t="shared" si="171"/>
        <v>1</v>
      </c>
      <c r="AN733" s="4">
        <f t="shared" si="167"/>
        <v>11506.677736104</v>
      </c>
      <c r="AO733" s="4">
        <f t="shared" si="168"/>
        <v>11507</v>
      </c>
      <c r="AP733" s="4">
        <f t="shared" si="158"/>
        <v>0</v>
      </c>
      <c r="AQ733" s="4">
        <v>11507</v>
      </c>
      <c r="AS733" s="74"/>
      <c r="AT733" s="74"/>
      <c r="AX733" s="5">
        <f t="shared" si="169"/>
        <v>0</v>
      </c>
      <c r="AZ733" s="5">
        <f t="shared" si="170"/>
        <v>0</v>
      </c>
      <c r="BB733" s="5"/>
    </row>
    <row r="734" spans="1:54" s="4" customFormat="1">
      <c r="A734" s="326" t="str">
        <f t="shared" si="159"/>
        <v>487</v>
      </c>
      <c r="B734" s="2">
        <v>487274137</v>
      </c>
      <c r="C734" s="9" t="s">
        <v>506</v>
      </c>
      <c r="D734" s="14">
        <f>'fnd enro'!D734</f>
        <v>0</v>
      </c>
      <c r="E734" s="14">
        <f>'fnd enro'!E734</f>
        <v>0</v>
      </c>
      <c r="F734" s="14">
        <f>'fnd enro'!F734</f>
        <v>1</v>
      </c>
      <c r="G734" s="14">
        <f>'fnd enro'!G734</f>
        <v>1</v>
      </c>
      <c r="H734" s="14">
        <f>'fnd enro'!H734</f>
        <v>0</v>
      </c>
      <c r="I734" s="14">
        <f>'fnd enro'!I734</f>
        <v>0</v>
      </c>
      <c r="J734" s="14">
        <f>'fnd enro'!J734</f>
        <v>0</v>
      </c>
      <c r="K734" s="15">
        <f>'fnd enro'!K734</f>
        <v>7.8600000000000003E-2</v>
      </c>
      <c r="L734" s="14">
        <f>'fnd enro'!L734</f>
        <v>0</v>
      </c>
      <c r="M734" s="14">
        <f>'fnd enro'!M734</f>
        <v>0</v>
      </c>
      <c r="N734" s="14">
        <f>'fnd enro'!N734</f>
        <v>0</v>
      </c>
      <c r="O734" s="14">
        <f>'fnd enro'!O734</f>
        <v>0</v>
      </c>
      <c r="P734" s="14">
        <f>'fnd enro'!P734</f>
        <v>2</v>
      </c>
      <c r="Q734" s="14">
        <f>'fnd enro'!R734</f>
        <v>2</v>
      </c>
      <c r="R734" s="15">
        <f t="shared" si="160"/>
        <v>1.054</v>
      </c>
      <c r="S734" s="14">
        <f>VALUE('fnd enro'!Q734)</f>
        <v>12</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1444.5257886039999</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2855.8551600000001</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19882.672935672002</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2799.1181840080003</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894.31938787199999</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1188.41372</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1251.66716</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2640.88132</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2461.4315360520004</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5383.2706600000001</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161"/>
        <v>40802.155852208001</v>
      </c>
      <c r="AH734" s="326">
        <f t="shared" si="162"/>
        <v>487274137</v>
      </c>
      <c r="AI734" s="4" t="str">
        <f t="shared" si="163"/>
        <v>487</v>
      </c>
      <c r="AJ734" s="2" t="str">
        <f t="shared" si="164"/>
        <v>274</v>
      </c>
      <c r="AK734" s="2" t="str">
        <f t="shared" si="165"/>
        <v>137</v>
      </c>
      <c r="AL734" s="4">
        <f t="shared" si="166"/>
        <v>1</v>
      </c>
      <c r="AM734" s="4">
        <f t="shared" si="171"/>
        <v>2</v>
      </c>
      <c r="AN734" s="4">
        <f t="shared" si="167"/>
        <v>40802.155852208001</v>
      </c>
      <c r="AO734" s="4">
        <f t="shared" si="168"/>
        <v>20401</v>
      </c>
      <c r="AP734" s="4">
        <f t="shared" si="158"/>
        <v>0</v>
      </c>
      <c r="AQ734" s="4">
        <v>20401</v>
      </c>
      <c r="AS734" s="74"/>
      <c r="AT734" s="74"/>
      <c r="AX734" s="5">
        <f t="shared" si="169"/>
        <v>0</v>
      </c>
      <c r="AZ734" s="5">
        <f t="shared" si="170"/>
        <v>0</v>
      </c>
      <c r="BB734" s="5"/>
    </row>
    <row r="735" spans="1:54" s="4" customFormat="1">
      <c r="A735" s="326" t="str">
        <f t="shared" si="159"/>
        <v>487</v>
      </c>
      <c r="B735" s="2">
        <v>487274149</v>
      </c>
      <c r="C735" s="9" t="s">
        <v>506</v>
      </c>
      <c r="D735" s="14">
        <f>'fnd enro'!D735</f>
        <v>1</v>
      </c>
      <c r="E735" s="14">
        <f>'fnd enro'!E735</f>
        <v>0</v>
      </c>
      <c r="F735" s="14">
        <f>'fnd enro'!F735</f>
        <v>1</v>
      </c>
      <c r="G735" s="14">
        <f>'fnd enro'!G735</f>
        <v>2</v>
      </c>
      <c r="H735" s="14">
        <f>'fnd enro'!H735</f>
        <v>0</v>
      </c>
      <c r="I735" s="14">
        <f>'fnd enro'!I735</f>
        <v>0</v>
      </c>
      <c r="J735" s="14">
        <f>'fnd enro'!J735</f>
        <v>0</v>
      </c>
      <c r="K735" s="15">
        <f>'fnd enro'!K735</f>
        <v>0.1179</v>
      </c>
      <c r="L735" s="14">
        <f>'fnd enro'!L735</f>
        <v>0</v>
      </c>
      <c r="M735" s="14">
        <f>'fnd enro'!M735</f>
        <v>1</v>
      </c>
      <c r="N735" s="14">
        <f>'fnd enro'!N735</f>
        <v>0</v>
      </c>
      <c r="O735" s="14">
        <f>'fnd enro'!O735</f>
        <v>0</v>
      </c>
      <c r="P735" s="14">
        <f>'fnd enro'!P735</f>
        <v>2</v>
      </c>
      <c r="Q735" s="14">
        <f>'fnd enro'!R735</f>
        <v>4</v>
      </c>
      <c r="R735" s="15">
        <f t="shared" si="160"/>
        <v>1.054</v>
      </c>
      <c r="S735" s="14">
        <f>VALUE('fnd enro'!Q735)</f>
        <v>12</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2399.195682906</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4341.8265200000005</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27614.219353508</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4905.7531760120009</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1205.692261808</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2150.8005799999996</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1937.9581800000001</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2896.8557599999999</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4587.1197840780005</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8299.9359899999999</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161"/>
        <v>60339.357288312007</v>
      </c>
      <c r="AH735" s="326">
        <f t="shared" si="162"/>
        <v>487274149</v>
      </c>
      <c r="AI735" s="4" t="str">
        <f t="shared" si="163"/>
        <v>487</v>
      </c>
      <c r="AJ735" s="2" t="str">
        <f t="shared" si="164"/>
        <v>274</v>
      </c>
      <c r="AK735" s="2" t="str">
        <f t="shared" si="165"/>
        <v>149</v>
      </c>
      <c r="AL735" s="4">
        <f t="shared" si="166"/>
        <v>1</v>
      </c>
      <c r="AM735" s="4">
        <f t="shared" si="171"/>
        <v>4</v>
      </c>
      <c r="AN735" s="4">
        <f t="shared" si="167"/>
        <v>60339.357288312007</v>
      </c>
      <c r="AO735" s="4">
        <f t="shared" si="168"/>
        <v>15085</v>
      </c>
      <c r="AP735" s="4">
        <f t="shared" si="158"/>
        <v>0</v>
      </c>
      <c r="AQ735" s="4">
        <v>15085</v>
      </c>
      <c r="AS735" s="74"/>
      <c r="AT735" s="74"/>
      <c r="AX735" s="5">
        <f t="shared" si="169"/>
        <v>0</v>
      </c>
      <c r="AZ735" s="5">
        <f t="shared" si="170"/>
        <v>0</v>
      </c>
      <c r="BB735" s="5"/>
    </row>
    <row r="736" spans="1:54" s="4" customFormat="1">
      <c r="A736" s="326" t="str">
        <f t="shared" si="159"/>
        <v>487</v>
      </c>
      <c r="B736" s="2">
        <v>487274153</v>
      </c>
      <c r="C736" s="9" t="s">
        <v>506</v>
      </c>
      <c r="D736" s="14">
        <f>'fnd enro'!D736</f>
        <v>0</v>
      </c>
      <c r="E736" s="14">
        <f>'fnd enro'!E736</f>
        <v>0</v>
      </c>
      <c r="F736" s="14">
        <f>'fnd enro'!F736</f>
        <v>1</v>
      </c>
      <c r="G736" s="14">
        <f>'fnd enro'!G736</f>
        <v>0</v>
      </c>
      <c r="H736" s="14">
        <f>'fnd enro'!H736</f>
        <v>0</v>
      </c>
      <c r="I736" s="14">
        <f>'fnd enro'!I736</f>
        <v>0</v>
      </c>
      <c r="J736" s="14">
        <f>'fnd enro'!J736</f>
        <v>0</v>
      </c>
      <c r="K736" s="15">
        <f>'fnd enro'!K736</f>
        <v>3.9300000000000002E-2</v>
      </c>
      <c r="L736" s="14">
        <f>'fnd enro'!L736</f>
        <v>0</v>
      </c>
      <c r="M736" s="14">
        <f>'fnd enro'!M736</f>
        <v>1</v>
      </c>
      <c r="N736" s="14">
        <f>'fnd enro'!N736</f>
        <v>0</v>
      </c>
      <c r="O736" s="14">
        <f>'fnd enro'!O736</f>
        <v>0</v>
      </c>
      <c r="P736" s="14">
        <f>'fnd enro'!P736</f>
        <v>0</v>
      </c>
      <c r="Q736" s="14">
        <f>'fnd enro'!R736</f>
        <v>1</v>
      </c>
      <c r="R736" s="15">
        <f t="shared" si="160"/>
        <v>1.054</v>
      </c>
      <c r="S736" s="14">
        <f>VALUE('fnd enro'!Q736)</f>
        <v>10</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718.22607430200003</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1058.9538</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5773.5516978360001</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1604.4566920040002</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233.91441393600002</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693.51686000000007</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486.80044000000004</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142.64836</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1581.9612680260002</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2105.7453299999997</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161"/>
        <v>14399.774936103999</v>
      </c>
      <c r="AH736" s="326">
        <f t="shared" si="162"/>
        <v>487274153</v>
      </c>
      <c r="AI736" s="4" t="str">
        <f t="shared" si="163"/>
        <v>487</v>
      </c>
      <c r="AJ736" s="2" t="str">
        <f t="shared" si="164"/>
        <v>274</v>
      </c>
      <c r="AK736" s="2" t="str">
        <f t="shared" si="165"/>
        <v>153</v>
      </c>
      <c r="AL736" s="4">
        <f t="shared" si="166"/>
        <v>1</v>
      </c>
      <c r="AM736" s="4">
        <f t="shared" si="171"/>
        <v>1</v>
      </c>
      <c r="AN736" s="4">
        <f t="shared" si="167"/>
        <v>14399.774936103999</v>
      </c>
      <c r="AO736" s="4">
        <f t="shared" si="168"/>
        <v>14400</v>
      </c>
      <c r="AP736" s="4">
        <f t="shared" si="158"/>
        <v>0</v>
      </c>
      <c r="AQ736" s="4">
        <v>14400</v>
      </c>
      <c r="AS736" s="74"/>
      <c r="AT736" s="74"/>
      <c r="AX736" s="5">
        <f t="shared" si="169"/>
        <v>0</v>
      </c>
      <c r="AZ736" s="5">
        <f t="shared" si="170"/>
        <v>0</v>
      </c>
      <c r="BB736" s="5"/>
    </row>
    <row r="737" spans="1:54" s="4" customFormat="1">
      <c r="A737" s="326" t="str">
        <f t="shared" si="159"/>
        <v>487</v>
      </c>
      <c r="B737" s="2">
        <v>487274155</v>
      </c>
      <c r="C737" s="9" t="s">
        <v>506</v>
      </c>
      <c r="D737" s="14">
        <f>'fnd enro'!D737</f>
        <v>0</v>
      </c>
      <c r="E737" s="14">
        <f>'fnd enro'!E737</f>
        <v>0</v>
      </c>
      <c r="F737" s="14">
        <f>'fnd enro'!F737</f>
        <v>0</v>
      </c>
      <c r="G737" s="14">
        <f>'fnd enro'!G737</f>
        <v>2</v>
      </c>
      <c r="H737" s="14">
        <f>'fnd enro'!H737</f>
        <v>0</v>
      </c>
      <c r="I737" s="14">
        <f>'fnd enro'!I737</f>
        <v>0</v>
      </c>
      <c r="J737" s="14">
        <f>'fnd enro'!J737</f>
        <v>0</v>
      </c>
      <c r="K737" s="15">
        <f>'fnd enro'!K737</f>
        <v>7.8600000000000003E-2</v>
      </c>
      <c r="L737" s="14">
        <f>'fnd enro'!L737</f>
        <v>0</v>
      </c>
      <c r="M737" s="14">
        <f>'fnd enro'!M737</f>
        <v>0</v>
      </c>
      <c r="N737" s="14">
        <f>'fnd enro'!N737</f>
        <v>0</v>
      </c>
      <c r="O737" s="14">
        <f>'fnd enro'!O737</f>
        <v>0</v>
      </c>
      <c r="P737" s="14">
        <f>'fnd enro'!P737</f>
        <v>2</v>
      </c>
      <c r="Q737" s="14">
        <f>'fnd enro'!R737</f>
        <v>2</v>
      </c>
      <c r="R737" s="15">
        <f t="shared" si="160"/>
        <v>1.054</v>
      </c>
      <c r="S737" s="14">
        <f>VALUE('fnd enro'!Q737)</f>
        <v>2</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1325.3816286039998</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2291.4170800000002</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14372.666595672001</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2799.1181840080003</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627.06714787200008</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1149.5337200000001</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1028.5564400000001</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1538.1865200000002</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2461.4315360520004</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4489.4506599999995</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161"/>
        <v>32082.809512207998</v>
      </c>
      <c r="AH737" s="326">
        <f t="shared" si="162"/>
        <v>487274155</v>
      </c>
      <c r="AI737" s="4" t="str">
        <f t="shared" si="163"/>
        <v>487</v>
      </c>
      <c r="AJ737" s="2" t="str">
        <f t="shared" si="164"/>
        <v>274</v>
      </c>
      <c r="AK737" s="2" t="str">
        <f t="shared" si="165"/>
        <v>155</v>
      </c>
      <c r="AL737" s="4">
        <f t="shared" si="166"/>
        <v>1</v>
      </c>
      <c r="AM737" s="4">
        <f t="shared" si="171"/>
        <v>2</v>
      </c>
      <c r="AN737" s="4">
        <f t="shared" si="167"/>
        <v>32082.809512207998</v>
      </c>
      <c r="AO737" s="4">
        <f t="shared" si="168"/>
        <v>16041</v>
      </c>
      <c r="AP737" s="4">
        <f t="shared" si="158"/>
        <v>0</v>
      </c>
      <c r="AQ737" s="4">
        <v>16041</v>
      </c>
      <c r="AS737" s="74"/>
      <c r="AT737" s="74"/>
      <c r="AX737" s="5">
        <f t="shared" si="169"/>
        <v>0</v>
      </c>
      <c r="AZ737" s="5">
        <f t="shared" si="170"/>
        <v>0</v>
      </c>
      <c r="BB737" s="5"/>
    </row>
    <row r="738" spans="1:54" s="4" customFormat="1">
      <c r="A738" s="326" t="str">
        <f t="shared" si="159"/>
        <v>487</v>
      </c>
      <c r="B738" s="2">
        <v>487274160</v>
      </c>
      <c r="C738" s="9" t="s">
        <v>506</v>
      </c>
      <c r="D738" s="14">
        <f>'fnd enro'!D738</f>
        <v>1</v>
      </c>
      <c r="E738" s="14">
        <f>'fnd enro'!E738</f>
        <v>0</v>
      </c>
      <c r="F738" s="14">
        <f>'fnd enro'!F738</f>
        <v>0</v>
      </c>
      <c r="G738" s="14">
        <f>'fnd enro'!G738</f>
        <v>3</v>
      </c>
      <c r="H738" s="14">
        <f>'fnd enro'!H738</f>
        <v>2</v>
      </c>
      <c r="I738" s="14">
        <f>'fnd enro'!I738</f>
        <v>0</v>
      </c>
      <c r="J738" s="14">
        <f>'fnd enro'!J738</f>
        <v>0</v>
      </c>
      <c r="K738" s="15">
        <f>'fnd enro'!K738</f>
        <v>0.19650000000000001</v>
      </c>
      <c r="L738" s="14">
        <f>'fnd enro'!L738</f>
        <v>0</v>
      </c>
      <c r="M738" s="14">
        <f>'fnd enro'!M738</f>
        <v>0</v>
      </c>
      <c r="N738" s="14">
        <f>'fnd enro'!N738</f>
        <v>0</v>
      </c>
      <c r="O738" s="14">
        <f>'fnd enro'!O738</f>
        <v>0</v>
      </c>
      <c r="P738" s="14">
        <f>'fnd enro'!P738</f>
        <v>5</v>
      </c>
      <c r="Q738" s="14">
        <f>'fnd enro'!R738</f>
        <v>6</v>
      </c>
      <c r="R738" s="15">
        <f t="shared" si="160"/>
        <v>1.054</v>
      </c>
      <c r="S738" s="14">
        <f>VALUE('fnd enro'!Q738)</f>
        <v>11</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3799.6958915099999</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7339.0441599999995</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48503.16716918</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6937.2220800200002</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2231.5297696800003</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3224.2042999999994</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3301.6023</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6548.5652400000008</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6880.2591401300006</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14126.726650000001</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161"/>
        <v>102892.01670051999</v>
      </c>
      <c r="AH738" s="326">
        <f t="shared" si="162"/>
        <v>487274160</v>
      </c>
      <c r="AI738" s="4" t="str">
        <f t="shared" si="163"/>
        <v>487</v>
      </c>
      <c r="AJ738" s="2" t="str">
        <f t="shared" si="164"/>
        <v>274</v>
      </c>
      <c r="AK738" s="2" t="str">
        <f t="shared" si="165"/>
        <v>160</v>
      </c>
      <c r="AL738" s="4">
        <f t="shared" si="166"/>
        <v>1</v>
      </c>
      <c r="AM738" s="4">
        <f t="shared" si="171"/>
        <v>6</v>
      </c>
      <c r="AN738" s="4">
        <f t="shared" si="167"/>
        <v>102892.01670051999</v>
      </c>
      <c r="AO738" s="4">
        <f t="shared" si="168"/>
        <v>17149</v>
      </c>
      <c r="AP738" s="4">
        <f t="shared" si="158"/>
        <v>0</v>
      </c>
      <c r="AQ738" s="4">
        <v>17149</v>
      </c>
      <c r="AS738" s="74"/>
      <c r="AT738" s="74"/>
      <c r="AX738" s="5">
        <f t="shared" si="169"/>
        <v>0</v>
      </c>
      <c r="AZ738" s="5">
        <f t="shared" si="170"/>
        <v>0</v>
      </c>
      <c r="BB738" s="5"/>
    </row>
    <row r="739" spans="1:54" s="4" customFormat="1">
      <c r="A739" s="326" t="str">
        <f t="shared" si="159"/>
        <v>487</v>
      </c>
      <c r="B739" s="2">
        <v>487274163</v>
      </c>
      <c r="C739" s="9" t="s">
        <v>506</v>
      </c>
      <c r="D739" s="14">
        <f>'fnd enro'!D739</f>
        <v>1</v>
      </c>
      <c r="E739" s="14">
        <f>'fnd enro'!E739</f>
        <v>0</v>
      </c>
      <c r="F739" s="14">
        <f>'fnd enro'!F739</f>
        <v>0</v>
      </c>
      <c r="G739" s="14">
        <f>'fnd enro'!G739</f>
        <v>9</v>
      </c>
      <c r="H739" s="14">
        <f>'fnd enro'!H739</f>
        <v>2</v>
      </c>
      <c r="I739" s="14">
        <f>'fnd enro'!I739</f>
        <v>0</v>
      </c>
      <c r="J739" s="14">
        <f>'fnd enro'!J739</f>
        <v>0</v>
      </c>
      <c r="K739" s="15">
        <f>'fnd enro'!K739</f>
        <v>0.43230000000000002</v>
      </c>
      <c r="L739" s="14">
        <f>'fnd enro'!L739</f>
        <v>0</v>
      </c>
      <c r="M739" s="14">
        <f>'fnd enro'!M739</f>
        <v>4</v>
      </c>
      <c r="N739" s="14">
        <f>'fnd enro'!N739</f>
        <v>0</v>
      </c>
      <c r="O739" s="14">
        <f>'fnd enro'!O739</f>
        <v>0</v>
      </c>
      <c r="P739" s="14">
        <f>'fnd enro'!P739</f>
        <v>8</v>
      </c>
      <c r="Q739" s="14">
        <f>'fnd enro'!R739</f>
        <v>12</v>
      </c>
      <c r="R739" s="15">
        <f t="shared" si="160"/>
        <v>1.054</v>
      </c>
      <c r="S739" s="14">
        <f>VALUE('fnd enro'!Q739)</f>
        <v>11</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8209.4142173220007</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14868.019120000001</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95748.862836196</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16154.167032044004</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4268.7232132959998</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7216.7954599999994</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6673.3377599999994</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10941.65832</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15669.535748286</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28625.628629999996</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161"/>
        <v>208376.14233714397</v>
      </c>
      <c r="AH739" s="326">
        <f t="shared" si="162"/>
        <v>487274163</v>
      </c>
      <c r="AI739" s="4" t="str">
        <f t="shared" si="163"/>
        <v>487</v>
      </c>
      <c r="AJ739" s="2" t="str">
        <f t="shared" si="164"/>
        <v>274</v>
      </c>
      <c r="AK739" s="2" t="str">
        <f t="shared" si="165"/>
        <v>163</v>
      </c>
      <c r="AL739" s="4">
        <f t="shared" si="166"/>
        <v>1</v>
      </c>
      <c r="AM739" s="4">
        <f t="shared" si="171"/>
        <v>12</v>
      </c>
      <c r="AN739" s="4">
        <f t="shared" si="167"/>
        <v>208376.14233714397</v>
      </c>
      <c r="AO739" s="4">
        <f t="shared" si="168"/>
        <v>17365</v>
      </c>
      <c r="AP739" s="4">
        <f t="shared" si="158"/>
        <v>0</v>
      </c>
      <c r="AQ739" s="4">
        <v>17365</v>
      </c>
      <c r="AS739" s="74"/>
      <c r="AT739" s="74"/>
      <c r="AX739" s="5">
        <f t="shared" si="169"/>
        <v>0</v>
      </c>
      <c r="AZ739" s="5">
        <f t="shared" si="170"/>
        <v>0</v>
      </c>
      <c r="BB739" s="5"/>
    </row>
    <row r="740" spans="1:54" s="4" customFormat="1">
      <c r="A740" s="326" t="str">
        <f t="shared" si="159"/>
        <v>487</v>
      </c>
      <c r="B740" s="2">
        <v>487274165</v>
      </c>
      <c r="C740" s="9" t="s">
        <v>506</v>
      </c>
      <c r="D740" s="14">
        <f>'fnd enro'!D740</f>
        <v>0</v>
      </c>
      <c r="E740" s="14">
        <f>'fnd enro'!E740</f>
        <v>0</v>
      </c>
      <c r="F740" s="14">
        <f>'fnd enro'!F740</f>
        <v>0</v>
      </c>
      <c r="G740" s="14">
        <f>'fnd enro'!G740</f>
        <v>12</v>
      </c>
      <c r="H740" s="14">
        <f>'fnd enro'!H740</f>
        <v>5</v>
      </c>
      <c r="I740" s="14">
        <f>'fnd enro'!I740</f>
        <v>0</v>
      </c>
      <c r="J740" s="14">
        <f>'fnd enro'!J740</f>
        <v>0</v>
      </c>
      <c r="K740" s="15">
        <f>'fnd enro'!K740</f>
        <v>0.66810000000000003</v>
      </c>
      <c r="L740" s="14">
        <f>'fnd enro'!L740</f>
        <v>0</v>
      </c>
      <c r="M740" s="14">
        <f>'fnd enro'!M740</f>
        <v>6</v>
      </c>
      <c r="N740" s="14">
        <f>'fnd enro'!N740</f>
        <v>0</v>
      </c>
      <c r="O740" s="14">
        <f>'fnd enro'!O740</f>
        <v>0</v>
      </c>
      <c r="P740" s="14">
        <f>'fnd enro'!P740</f>
        <v>9</v>
      </c>
      <c r="Q740" s="14">
        <f>'fnd enro'!R740</f>
        <v>17</v>
      </c>
      <c r="R740" s="15">
        <f t="shared" si="160"/>
        <v>1.054</v>
      </c>
      <c r="S740" s="14">
        <f>VALUE('fnd enro'!Q740)</f>
        <v>10</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11838.972283134002</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20093.8776</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122444.03540321199</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23615.010964068002</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5455.9921369120002</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10561.886620000001</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9184.6930199999988</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12530.65818</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23487.024356442002</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39672.760610000005</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161"/>
        <v>278884.91117376805</v>
      </c>
      <c r="AH740" s="326">
        <f t="shared" si="162"/>
        <v>487274165</v>
      </c>
      <c r="AI740" s="4" t="str">
        <f t="shared" si="163"/>
        <v>487</v>
      </c>
      <c r="AJ740" s="2" t="str">
        <f t="shared" si="164"/>
        <v>274</v>
      </c>
      <c r="AK740" s="2" t="str">
        <f t="shared" si="165"/>
        <v>165</v>
      </c>
      <c r="AL740" s="4">
        <f t="shared" si="166"/>
        <v>1</v>
      </c>
      <c r="AM740" s="4">
        <f t="shared" si="171"/>
        <v>17</v>
      </c>
      <c r="AN740" s="4">
        <f t="shared" si="167"/>
        <v>278884.91117376805</v>
      </c>
      <c r="AO740" s="4">
        <f t="shared" si="168"/>
        <v>16405</v>
      </c>
      <c r="AP740" s="4">
        <f t="shared" si="158"/>
        <v>0</v>
      </c>
      <c r="AQ740" s="4">
        <v>16405</v>
      </c>
      <c r="AS740" s="74"/>
      <c r="AT740" s="74"/>
      <c r="AX740" s="5">
        <f t="shared" si="169"/>
        <v>0</v>
      </c>
      <c r="AZ740" s="5">
        <f t="shared" si="170"/>
        <v>0</v>
      </c>
      <c r="BB740" s="5"/>
    </row>
    <row r="741" spans="1:54" s="4" customFormat="1">
      <c r="A741" s="326" t="str">
        <f t="shared" si="159"/>
        <v>487</v>
      </c>
      <c r="B741" s="2">
        <v>487274176</v>
      </c>
      <c r="C741" s="9" t="s">
        <v>506</v>
      </c>
      <c r="D741" s="14">
        <f>'fnd enro'!D741</f>
        <v>7</v>
      </c>
      <c r="E741" s="14">
        <f>'fnd enro'!E741</f>
        <v>0</v>
      </c>
      <c r="F741" s="14">
        <f>'fnd enro'!F741</f>
        <v>13</v>
      </c>
      <c r="G741" s="14">
        <f>'fnd enro'!G741</f>
        <v>39</v>
      </c>
      <c r="H741" s="14">
        <f>'fnd enro'!H741</f>
        <v>9</v>
      </c>
      <c r="I741" s="14">
        <f>'fnd enro'!I741</f>
        <v>0</v>
      </c>
      <c r="J741" s="14">
        <f>'fnd enro'!J741</f>
        <v>0</v>
      </c>
      <c r="K741" s="15">
        <f>'fnd enro'!K741</f>
        <v>2.3973</v>
      </c>
      <c r="L741" s="14">
        <f>'fnd enro'!L741</f>
        <v>0</v>
      </c>
      <c r="M741" s="14">
        <f>'fnd enro'!M741</f>
        <v>23</v>
      </c>
      <c r="N741" s="14">
        <f>'fnd enro'!N741</f>
        <v>0</v>
      </c>
      <c r="O741" s="14">
        <f>'fnd enro'!O741</f>
        <v>0</v>
      </c>
      <c r="P741" s="14">
        <f>'fnd enro'!P741</f>
        <v>50</v>
      </c>
      <c r="Q741" s="14">
        <f>'fnd enro'!R741</f>
        <v>65</v>
      </c>
      <c r="R741" s="15">
        <f t="shared" si="160"/>
        <v>1.054</v>
      </c>
      <c r="S741" s="14">
        <f>VALUE('fnd enro'!Q741)</f>
        <v>8</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45482.264592422005</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80951.921919999979</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513652.98200799606</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91068.61495224401</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22722.164910095998</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40368.19846</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36398.973020000005</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55123.356800000001</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87781.687149586025</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156336.14512999999</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161"/>
        <v>1129886.308942344</v>
      </c>
      <c r="AH741" s="326">
        <f t="shared" si="162"/>
        <v>487274176</v>
      </c>
      <c r="AI741" s="4" t="str">
        <f t="shared" si="163"/>
        <v>487</v>
      </c>
      <c r="AJ741" s="2" t="str">
        <f t="shared" si="164"/>
        <v>274</v>
      </c>
      <c r="AK741" s="2" t="str">
        <f t="shared" si="165"/>
        <v>176</v>
      </c>
      <c r="AL741" s="4">
        <f t="shared" si="166"/>
        <v>1</v>
      </c>
      <c r="AM741" s="4">
        <f t="shared" si="171"/>
        <v>65</v>
      </c>
      <c r="AN741" s="4">
        <f t="shared" si="167"/>
        <v>1129886.308942344</v>
      </c>
      <c r="AO741" s="4">
        <f t="shared" si="168"/>
        <v>17383</v>
      </c>
      <c r="AP741" s="4">
        <f t="shared" si="158"/>
        <v>0</v>
      </c>
      <c r="AQ741" s="4">
        <v>17383</v>
      </c>
      <c r="AS741" s="74"/>
      <c r="AT741" s="74"/>
      <c r="AX741" s="5">
        <f t="shared" si="169"/>
        <v>0</v>
      </c>
      <c r="AZ741" s="5">
        <f t="shared" si="170"/>
        <v>0</v>
      </c>
      <c r="BB741" s="5"/>
    </row>
    <row r="742" spans="1:54" s="4" customFormat="1">
      <c r="A742" s="326" t="str">
        <f t="shared" si="159"/>
        <v>487</v>
      </c>
      <c r="B742" s="2">
        <v>487274178</v>
      </c>
      <c r="C742" s="9" t="s">
        <v>506</v>
      </c>
      <c r="D742" s="14">
        <f>'fnd enro'!D742</f>
        <v>1</v>
      </c>
      <c r="E742" s="14">
        <f>'fnd enro'!E742</f>
        <v>0</v>
      </c>
      <c r="F742" s="14">
        <f>'fnd enro'!F742</f>
        <v>0</v>
      </c>
      <c r="G742" s="14">
        <f>'fnd enro'!G742</f>
        <v>2</v>
      </c>
      <c r="H742" s="14">
        <f>'fnd enro'!H742</f>
        <v>1</v>
      </c>
      <c r="I742" s="14">
        <f>'fnd enro'!I742</f>
        <v>0</v>
      </c>
      <c r="J742" s="14">
        <f>'fnd enro'!J742</f>
        <v>0</v>
      </c>
      <c r="K742" s="15">
        <f>'fnd enro'!K742</f>
        <v>0.1179</v>
      </c>
      <c r="L742" s="14">
        <f>'fnd enro'!L742</f>
        <v>0</v>
      </c>
      <c r="M742" s="14">
        <f>'fnd enro'!M742</f>
        <v>2</v>
      </c>
      <c r="N742" s="14">
        <f>'fnd enro'!N742</f>
        <v>0</v>
      </c>
      <c r="O742" s="14">
        <f>'fnd enro'!O742</f>
        <v>0</v>
      </c>
      <c r="P742" s="14">
        <f>'fnd enro'!P742</f>
        <v>4</v>
      </c>
      <c r="Q742" s="14">
        <f>'fnd enro'!R742</f>
        <v>4</v>
      </c>
      <c r="R742" s="15">
        <f t="shared" si="160"/>
        <v>1.054</v>
      </c>
      <c r="S742" s="14">
        <f>VALUE('fnd enro'!Q742)</f>
        <v>4</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2541.2854229059994</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4665.2147999999997</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29735.162473508004</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4829.2749360119997</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1333.394901808</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2297.7805799999996</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2104.0580400000003</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3333.8863200000001</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5029.8419440779999</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8919.5259900000001</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161"/>
        <v>64789.425408312003</v>
      </c>
      <c r="AH742" s="326">
        <f t="shared" si="162"/>
        <v>487274178</v>
      </c>
      <c r="AI742" s="4" t="str">
        <f t="shared" si="163"/>
        <v>487</v>
      </c>
      <c r="AJ742" s="2" t="str">
        <f t="shared" si="164"/>
        <v>274</v>
      </c>
      <c r="AK742" s="2" t="str">
        <f t="shared" si="165"/>
        <v>178</v>
      </c>
      <c r="AL742" s="4">
        <f t="shared" si="166"/>
        <v>1</v>
      </c>
      <c r="AM742" s="4">
        <f t="shared" si="171"/>
        <v>4</v>
      </c>
      <c r="AN742" s="4">
        <f t="shared" si="167"/>
        <v>64789.425408312003</v>
      </c>
      <c r="AO742" s="4">
        <f t="shared" si="168"/>
        <v>16197</v>
      </c>
      <c r="AP742" s="4">
        <f t="shared" si="158"/>
        <v>0</v>
      </c>
      <c r="AQ742" s="4">
        <v>16197</v>
      </c>
      <c r="AS742" s="74"/>
      <c r="AT742" s="74"/>
      <c r="AX742" s="5">
        <f t="shared" si="169"/>
        <v>0</v>
      </c>
      <c r="AZ742" s="5">
        <f t="shared" si="170"/>
        <v>0</v>
      </c>
      <c r="BB742" s="5"/>
    </row>
    <row r="743" spans="1:54" s="4" customFormat="1">
      <c r="A743" s="326" t="str">
        <f t="shared" si="159"/>
        <v>487</v>
      </c>
      <c r="B743" s="2">
        <v>487274181</v>
      </c>
      <c r="C743" s="9" t="s">
        <v>506</v>
      </c>
      <c r="D743" s="14">
        <f>'fnd enro'!D743</f>
        <v>0</v>
      </c>
      <c r="E743" s="14">
        <f>'fnd enro'!E743</f>
        <v>0</v>
      </c>
      <c r="F743" s="14">
        <f>'fnd enro'!F743</f>
        <v>0</v>
      </c>
      <c r="G743" s="14">
        <f>'fnd enro'!G743</f>
        <v>3</v>
      </c>
      <c r="H743" s="14">
        <f>'fnd enro'!H743</f>
        <v>0</v>
      </c>
      <c r="I743" s="14">
        <f>'fnd enro'!I743</f>
        <v>0</v>
      </c>
      <c r="J743" s="14">
        <f>'fnd enro'!J743</f>
        <v>0</v>
      </c>
      <c r="K743" s="15">
        <f>'fnd enro'!K743</f>
        <v>0.1179</v>
      </c>
      <c r="L743" s="14">
        <f>'fnd enro'!L743</f>
        <v>0</v>
      </c>
      <c r="M743" s="14">
        <f>'fnd enro'!M743</f>
        <v>2</v>
      </c>
      <c r="N743" s="14">
        <f>'fnd enro'!N743</f>
        <v>0</v>
      </c>
      <c r="O743" s="14">
        <f>'fnd enro'!O743</f>
        <v>0</v>
      </c>
      <c r="P743" s="14">
        <f>'fnd enro'!P743</f>
        <v>0</v>
      </c>
      <c r="Q743" s="14">
        <f>'fnd enro'!R743</f>
        <v>3</v>
      </c>
      <c r="R743" s="15">
        <f t="shared" si="160"/>
        <v>1.054</v>
      </c>
      <c r="S743" s="14">
        <f>VALUE('fnd enro'!Q743)</f>
        <v>10</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2037.5893629059999</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2971.9638</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15886.255953508002</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4608.4724760120007</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643.26732180800002</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1941.7105799999999</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1372.59258</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568.65408000000002</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4394.6383040780001</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5994.3859899999998</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161"/>
        <v>40419.530448312005</v>
      </c>
      <c r="AH743" s="326">
        <f t="shared" si="162"/>
        <v>487274181</v>
      </c>
      <c r="AI743" s="4" t="str">
        <f t="shared" si="163"/>
        <v>487</v>
      </c>
      <c r="AJ743" s="2" t="str">
        <f t="shared" si="164"/>
        <v>274</v>
      </c>
      <c r="AK743" s="2" t="str">
        <f t="shared" si="165"/>
        <v>181</v>
      </c>
      <c r="AL743" s="4">
        <f t="shared" si="166"/>
        <v>1</v>
      </c>
      <c r="AM743" s="4">
        <f t="shared" si="171"/>
        <v>3</v>
      </c>
      <c r="AN743" s="4">
        <f t="shared" si="167"/>
        <v>40419.530448312005</v>
      </c>
      <c r="AO743" s="4">
        <f t="shared" si="168"/>
        <v>13473</v>
      </c>
      <c r="AP743" s="4">
        <f t="shared" si="158"/>
        <v>0</v>
      </c>
      <c r="AQ743" s="4">
        <v>13473</v>
      </c>
      <c r="AS743" s="74"/>
      <c r="AT743" s="74"/>
      <c r="AX743" s="5">
        <f t="shared" si="169"/>
        <v>0</v>
      </c>
      <c r="AZ743" s="5">
        <f t="shared" si="170"/>
        <v>0</v>
      </c>
      <c r="BB743" s="5"/>
    </row>
    <row r="744" spans="1:54" s="4" customFormat="1">
      <c r="A744" s="326" t="str">
        <f t="shared" si="159"/>
        <v>487</v>
      </c>
      <c r="B744" s="2">
        <v>487274189</v>
      </c>
      <c r="C744" s="9" t="s">
        <v>506</v>
      </c>
      <c r="D744" s="14">
        <f>'fnd enro'!D744</f>
        <v>1</v>
      </c>
      <c r="E744" s="14">
        <f>'fnd enro'!E744</f>
        <v>0</v>
      </c>
      <c r="F744" s="14">
        <f>'fnd enro'!F744</f>
        <v>1</v>
      </c>
      <c r="G744" s="14">
        <f>'fnd enro'!G744</f>
        <v>0</v>
      </c>
      <c r="H744" s="14">
        <f>'fnd enro'!H744</f>
        <v>0</v>
      </c>
      <c r="I744" s="14">
        <f>'fnd enro'!I744</f>
        <v>0</v>
      </c>
      <c r="J744" s="14">
        <f>'fnd enro'!J744</f>
        <v>0</v>
      </c>
      <c r="K744" s="15">
        <f>'fnd enro'!K744</f>
        <v>3.9300000000000002E-2</v>
      </c>
      <c r="L744" s="14">
        <f>'fnd enro'!L744</f>
        <v>0</v>
      </c>
      <c r="M744" s="14">
        <f>'fnd enro'!M744</f>
        <v>0</v>
      </c>
      <c r="N744" s="14">
        <f>'fnd enro'!N744</f>
        <v>0</v>
      </c>
      <c r="O744" s="14">
        <f>'fnd enro'!O744</f>
        <v>0</v>
      </c>
      <c r="P744" s="14">
        <f>'fnd enro'!P744</f>
        <v>2</v>
      </c>
      <c r="Q744" s="14">
        <f>'fnd enro'!R744</f>
        <v>2</v>
      </c>
      <c r="R744" s="15">
        <f t="shared" si="160"/>
        <v>1.054</v>
      </c>
      <c r="S744" s="14">
        <f>VALUE('fnd enro'!Q744)</f>
        <v>3</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965.93715430199995</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1889.2950000000001</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12234.624397836002</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1901.7373920040002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540.87083393600005</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865.44686000000002</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838.8996800000001</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1419.3163999999999</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1774.4427480260001</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3556.9153299999998</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161"/>
        <v>25987.485796104</v>
      </c>
      <c r="AH744" s="326">
        <f t="shared" si="162"/>
        <v>487274189</v>
      </c>
      <c r="AI744" s="4" t="str">
        <f t="shared" si="163"/>
        <v>487</v>
      </c>
      <c r="AJ744" s="2" t="str">
        <f t="shared" si="164"/>
        <v>274</v>
      </c>
      <c r="AK744" s="2" t="str">
        <f t="shared" si="165"/>
        <v>189</v>
      </c>
      <c r="AL744" s="4">
        <f t="shared" si="166"/>
        <v>1</v>
      </c>
      <c r="AM744" s="4">
        <f t="shared" si="171"/>
        <v>2</v>
      </c>
      <c r="AN744" s="4">
        <f t="shared" si="167"/>
        <v>25987.485796104</v>
      </c>
      <c r="AO744" s="4">
        <f t="shared" si="168"/>
        <v>12994</v>
      </c>
      <c r="AP744" s="4">
        <f t="shared" si="158"/>
        <v>0</v>
      </c>
      <c r="AQ744" s="4">
        <v>12994</v>
      </c>
      <c r="AS744" s="74"/>
      <c r="AT744" s="74"/>
      <c r="AX744" s="5">
        <f t="shared" si="169"/>
        <v>0</v>
      </c>
      <c r="AZ744" s="5">
        <f t="shared" si="170"/>
        <v>0</v>
      </c>
      <c r="BB744" s="5"/>
    </row>
    <row r="745" spans="1:54" s="4" customFormat="1">
      <c r="A745" s="326" t="str">
        <f t="shared" si="159"/>
        <v>487</v>
      </c>
      <c r="B745" s="2">
        <v>487274201</v>
      </c>
      <c r="C745" s="9" t="s">
        <v>506</v>
      </c>
      <c r="D745" s="14">
        <f>'fnd enro'!D745</f>
        <v>0</v>
      </c>
      <c r="E745" s="14">
        <f>'fnd enro'!E745</f>
        <v>0</v>
      </c>
      <c r="F745" s="14">
        <f>'fnd enro'!F745</f>
        <v>0</v>
      </c>
      <c r="G745" s="14">
        <f>'fnd enro'!G745</f>
        <v>2</v>
      </c>
      <c r="H745" s="14">
        <f>'fnd enro'!H745</f>
        <v>0</v>
      </c>
      <c r="I745" s="14">
        <f>'fnd enro'!I745</f>
        <v>0</v>
      </c>
      <c r="J745" s="14">
        <f>'fnd enro'!J745</f>
        <v>0</v>
      </c>
      <c r="K745" s="15">
        <f>'fnd enro'!K745</f>
        <v>7.8600000000000003E-2</v>
      </c>
      <c r="L745" s="14">
        <f>'fnd enro'!L745</f>
        <v>0</v>
      </c>
      <c r="M745" s="14">
        <f>'fnd enro'!M745</f>
        <v>2</v>
      </c>
      <c r="N745" s="14">
        <f>'fnd enro'!N745</f>
        <v>0</v>
      </c>
      <c r="O745" s="14">
        <f>'fnd enro'!O745</f>
        <v>0</v>
      </c>
      <c r="P745" s="14">
        <f>'fnd enro'!P745</f>
        <v>0</v>
      </c>
      <c r="Q745" s="14">
        <f>'fnd enro'!R745</f>
        <v>2</v>
      </c>
      <c r="R745" s="15">
        <f t="shared" si="160"/>
        <v>1.054</v>
      </c>
      <c r="S745" s="14">
        <f>VALUE('fnd enro'!Q745)</f>
        <v>12</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1436.4521486040001</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2117.9076</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11546.997995672</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3208.9133840080003</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467.870987872</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1387.0337200000001</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973.60088000000007</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398.62279999999998</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3163.9225360520004</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4211.5306599999994</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161"/>
        <v>28912.852712208001</v>
      </c>
      <c r="AH745" s="326">
        <f t="shared" si="162"/>
        <v>487274201</v>
      </c>
      <c r="AI745" s="4" t="str">
        <f t="shared" si="163"/>
        <v>487</v>
      </c>
      <c r="AJ745" s="2" t="str">
        <f t="shared" si="164"/>
        <v>274</v>
      </c>
      <c r="AK745" s="2" t="str">
        <f t="shared" si="165"/>
        <v>201</v>
      </c>
      <c r="AL745" s="4">
        <f t="shared" si="166"/>
        <v>1</v>
      </c>
      <c r="AM745" s="4">
        <f t="shared" si="171"/>
        <v>2</v>
      </c>
      <c r="AN745" s="4">
        <f t="shared" si="167"/>
        <v>28912.852712208001</v>
      </c>
      <c r="AO745" s="4">
        <f t="shared" si="168"/>
        <v>14456</v>
      </c>
      <c r="AP745" s="4">
        <f t="shared" si="158"/>
        <v>0</v>
      </c>
      <c r="AQ745" s="4">
        <v>14456</v>
      </c>
      <c r="AS745" s="74"/>
      <c r="AT745" s="74"/>
      <c r="AX745" s="5">
        <f t="shared" si="169"/>
        <v>0</v>
      </c>
      <c r="AZ745" s="5">
        <f t="shared" si="170"/>
        <v>0</v>
      </c>
      <c r="BB745" s="5"/>
    </row>
    <row r="746" spans="1:54" s="4" customFormat="1">
      <c r="A746" s="326" t="str">
        <f t="shared" si="159"/>
        <v>487</v>
      </c>
      <c r="B746" s="2">
        <v>487274220</v>
      </c>
      <c r="C746" s="9" t="s">
        <v>506</v>
      </c>
      <c r="D746" s="14">
        <f>'fnd enro'!D746</f>
        <v>0</v>
      </c>
      <c r="E746" s="14">
        <f>'fnd enro'!E746</f>
        <v>0</v>
      </c>
      <c r="F746" s="14">
        <f>'fnd enro'!F746</f>
        <v>0</v>
      </c>
      <c r="G746" s="14">
        <f>'fnd enro'!G746</f>
        <v>1</v>
      </c>
      <c r="H746" s="14">
        <f>'fnd enro'!H746</f>
        <v>0</v>
      </c>
      <c r="I746" s="14">
        <f>'fnd enro'!I746</f>
        <v>0</v>
      </c>
      <c r="J746" s="14">
        <f>'fnd enro'!J746</f>
        <v>0</v>
      </c>
      <c r="K746" s="15">
        <f>'fnd enro'!K746</f>
        <v>3.9300000000000002E-2</v>
      </c>
      <c r="L746" s="14">
        <f>'fnd enro'!L746</f>
        <v>0</v>
      </c>
      <c r="M746" s="14">
        <f>'fnd enro'!M746</f>
        <v>0</v>
      </c>
      <c r="N746" s="14">
        <f>'fnd enro'!N746</f>
        <v>0</v>
      </c>
      <c r="O746" s="14">
        <f>'fnd enro'!O746</f>
        <v>0</v>
      </c>
      <c r="P746" s="14">
        <f>'fnd enro'!P746</f>
        <v>0</v>
      </c>
      <c r="Q746" s="14">
        <f>'fnd enro'!R746</f>
        <v>1</v>
      </c>
      <c r="R746" s="15">
        <f t="shared" si="160"/>
        <v>1.054</v>
      </c>
      <c r="S746" s="14">
        <f>VALUE('fnd enro'!Q746)</f>
        <v>8</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601.13721430199996</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854.05619999999999</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4339.2579578360001</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1399.5590920040001</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175.39633393599999</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554.67686000000003</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398.99170000000004</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170.03128000000001</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1230.7157680260002</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1782.8553299999999</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161"/>
        <v>11506.677736104</v>
      </c>
      <c r="AH746" s="326">
        <f t="shared" si="162"/>
        <v>487274220</v>
      </c>
      <c r="AI746" s="4" t="str">
        <f t="shared" si="163"/>
        <v>487</v>
      </c>
      <c r="AJ746" s="2" t="str">
        <f t="shared" si="164"/>
        <v>274</v>
      </c>
      <c r="AK746" s="2" t="str">
        <f t="shared" si="165"/>
        <v>220</v>
      </c>
      <c r="AL746" s="4">
        <f t="shared" si="166"/>
        <v>1</v>
      </c>
      <c r="AM746" s="4">
        <f t="shared" si="171"/>
        <v>1</v>
      </c>
      <c r="AN746" s="4">
        <f t="shared" si="167"/>
        <v>11506.677736104</v>
      </c>
      <c r="AO746" s="4">
        <f t="shared" si="168"/>
        <v>11507</v>
      </c>
      <c r="AP746" s="4">
        <f t="shared" si="158"/>
        <v>0</v>
      </c>
      <c r="AQ746" s="4">
        <v>11507</v>
      </c>
      <c r="AS746" s="74"/>
      <c r="AT746" s="74"/>
      <c r="AX746" s="5">
        <f t="shared" si="169"/>
        <v>0</v>
      </c>
      <c r="AZ746" s="5">
        <f t="shared" si="170"/>
        <v>0</v>
      </c>
      <c r="BB746" s="5"/>
    </row>
    <row r="747" spans="1:54" s="4" customFormat="1">
      <c r="A747" s="326" t="str">
        <f t="shared" si="159"/>
        <v>487</v>
      </c>
      <c r="B747" s="2">
        <v>487274229</v>
      </c>
      <c r="C747" s="9" t="s">
        <v>506</v>
      </c>
      <c r="D747" s="14">
        <f>'fnd enro'!D747</f>
        <v>0</v>
      </c>
      <c r="E747" s="14">
        <f>'fnd enro'!E747</f>
        <v>0</v>
      </c>
      <c r="F747" s="14">
        <f>'fnd enro'!F747</f>
        <v>1</v>
      </c>
      <c r="G747" s="14">
        <f>'fnd enro'!G747</f>
        <v>2</v>
      </c>
      <c r="H747" s="14">
        <f>'fnd enro'!H747</f>
        <v>0</v>
      </c>
      <c r="I747" s="14">
        <f>'fnd enro'!I747</f>
        <v>0</v>
      </c>
      <c r="J747" s="14">
        <f>'fnd enro'!J747</f>
        <v>0</v>
      </c>
      <c r="K747" s="15">
        <f>'fnd enro'!K747</f>
        <v>0.1179</v>
      </c>
      <c r="L747" s="14">
        <f>'fnd enro'!L747</f>
        <v>0</v>
      </c>
      <c r="M747" s="14">
        <f>'fnd enro'!M747</f>
        <v>0</v>
      </c>
      <c r="N747" s="14">
        <f>'fnd enro'!N747</f>
        <v>0</v>
      </c>
      <c r="O747" s="14">
        <f>'fnd enro'!O747</f>
        <v>0</v>
      </c>
      <c r="P747" s="14">
        <f>'fnd enro'!P747</f>
        <v>1</v>
      </c>
      <c r="Q747" s="14">
        <f>'fnd enro'!R747</f>
        <v>3</v>
      </c>
      <c r="R747" s="15">
        <f t="shared" si="160"/>
        <v>1.054</v>
      </c>
      <c r="S747" s="14">
        <f>VALUE('fnd enro'!Q747)</f>
        <v>9</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1899.0094429059998</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3015.1145599999995</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17439.461973507998</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4198.6772760120002</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740.67800180799998</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1695.2205799999999</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1376.0180800000001</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1383.8071400000001</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3692.1473040780002</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6065.8459900000007</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161"/>
        <v>41505.980348312005</v>
      </c>
      <c r="AH747" s="326">
        <f t="shared" si="162"/>
        <v>487274229</v>
      </c>
      <c r="AI747" s="4" t="str">
        <f t="shared" si="163"/>
        <v>487</v>
      </c>
      <c r="AJ747" s="2" t="str">
        <f t="shared" si="164"/>
        <v>274</v>
      </c>
      <c r="AK747" s="2" t="str">
        <f t="shared" si="165"/>
        <v>229</v>
      </c>
      <c r="AL747" s="4">
        <f t="shared" si="166"/>
        <v>1</v>
      </c>
      <c r="AM747" s="4">
        <f t="shared" si="171"/>
        <v>3</v>
      </c>
      <c r="AN747" s="4">
        <f t="shared" si="167"/>
        <v>41505.980348312005</v>
      </c>
      <c r="AO747" s="4">
        <f t="shared" si="168"/>
        <v>13835</v>
      </c>
      <c r="AP747" s="4">
        <f t="shared" si="158"/>
        <v>0</v>
      </c>
      <c r="AQ747" s="4">
        <v>13835</v>
      </c>
      <c r="AS747" s="74"/>
      <c r="AT747" s="74"/>
      <c r="AX747" s="5">
        <f t="shared" si="169"/>
        <v>0</v>
      </c>
      <c r="AZ747" s="5">
        <f t="shared" si="170"/>
        <v>0</v>
      </c>
      <c r="BB747" s="5"/>
    </row>
    <row r="748" spans="1:54" s="4" customFormat="1">
      <c r="A748" s="326" t="str">
        <f t="shared" si="159"/>
        <v>487</v>
      </c>
      <c r="B748" s="2">
        <v>487274243</v>
      </c>
      <c r="C748" s="9" t="s">
        <v>506</v>
      </c>
      <c r="D748" s="14">
        <f>'fnd enro'!D748</f>
        <v>0</v>
      </c>
      <c r="E748" s="14">
        <f>'fnd enro'!E748</f>
        <v>0</v>
      </c>
      <c r="F748" s="14">
        <f>'fnd enro'!F748</f>
        <v>0</v>
      </c>
      <c r="G748" s="14">
        <f>'fnd enro'!G748</f>
        <v>1</v>
      </c>
      <c r="H748" s="14">
        <f>'fnd enro'!H748</f>
        <v>0</v>
      </c>
      <c r="I748" s="14">
        <f>'fnd enro'!I748</f>
        <v>0</v>
      </c>
      <c r="J748" s="14">
        <f>'fnd enro'!J748</f>
        <v>0</v>
      </c>
      <c r="K748" s="15">
        <f>'fnd enro'!K748</f>
        <v>3.9300000000000002E-2</v>
      </c>
      <c r="L748" s="14">
        <f>'fnd enro'!L748</f>
        <v>0</v>
      </c>
      <c r="M748" s="14">
        <f>'fnd enro'!M748</f>
        <v>0</v>
      </c>
      <c r="N748" s="14">
        <f>'fnd enro'!N748</f>
        <v>0</v>
      </c>
      <c r="O748" s="14">
        <f>'fnd enro'!O748</f>
        <v>0</v>
      </c>
      <c r="P748" s="14">
        <f>'fnd enro'!P748</f>
        <v>1</v>
      </c>
      <c r="Q748" s="14">
        <f>'fnd enro'!R748</f>
        <v>1</v>
      </c>
      <c r="R748" s="15">
        <f t="shared" si="160"/>
        <v>1.054</v>
      </c>
      <c r="S748" s="14">
        <f>VALUE('fnd enro'!Q748)</f>
        <v>9</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696.73501430199997</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1307.00216</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8760.8933578360011</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1399.5590920040001</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389.90641393600004</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585.86686000000009</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578.03468000000009</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1100.40762</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1230.7157680260002</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2500.1553299999996</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161"/>
        <v>18549.276296103999</v>
      </c>
      <c r="AH748" s="326">
        <f t="shared" si="162"/>
        <v>487274243</v>
      </c>
      <c r="AI748" s="4" t="str">
        <f t="shared" si="163"/>
        <v>487</v>
      </c>
      <c r="AJ748" s="2" t="str">
        <f t="shared" si="164"/>
        <v>274</v>
      </c>
      <c r="AK748" s="2" t="str">
        <f t="shared" si="165"/>
        <v>243</v>
      </c>
      <c r="AL748" s="4">
        <f t="shared" si="166"/>
        <v>1</v>
      </c>
      <c r="AM748" s="4">
        <f t="shared" si="171"/>
        <v>1</v>
      </c>
      <c r="AN748" s="4">
        <f t="shared" si="167"/>
        <v>18549.276296103999</v>
      </c>
      <c r="AO748" s="4">
        <f t="shared" si="168"/>
        <v>18549</v>
      </c>
      <c r="AP748" s="4">
        <f t="shared" si="158"/>
        <v>0</v>
      </c>
      <c r="AQ748" s="4">
        <v>18549</v>
      </c>
      <c r="AS748" s="74"/>
      <c r="AT748" s="74"/>
      <c r="AX748" s="5">
        <f t="shared" si="169"/>
        <v>0</v>
      </c>
      <c r="AZ748" s="5">
        <f t="shared" si="170"/>
        <v>0</v>
      </c>
      <c r="BB748" s="5"/>
    </row>
    <row r="749" spans="1:54" s="4" customFormat="1">
      <c r="A749" s="326" t="str">
        <f t="shared" si="159"/>
        <v>487</v>
      </c>
      <c r="B749" s="2">
        <v>487274248</v>
      </c>
      <c r="C749" s="9" t="s">
        <v>506</v>
      </c>
      <c r="D749" s="14">
        <f>'fnd enro'!D749</f>
        <v>2</v>
      </c>
      <c r="E749" s="14">
        <f>'fnd enro'!E749</f>
        <v>0</v>
      </c>
      <c r="F749" s="14">
        <f>'fnd enro'!F749</f>
        <v>3</v>
      </c>
      <c r="G749" s="14">
        <f>'fnd enro'!G749</f>
        <v>16</v>
      </c>
      <c r="H749" s="14">
        <f>'fnd enro'!H749</f>
        <v>2</v>
      </c>
      <c r="I749" s="14">
        <f>'fnd enro'!I749</f>
        <v>0</v>
      </c>
      <c r="J749" s="14">
        <f>'fnd enro'!J749</f>
        <v>0</v>
      </c>
      <c r="K749" s="15">
        <f>'fnd enro'!K749</f>
        <v>0.82530000000000003</v>
      </c>
      <c r="L749" s="14">
        <f>'fnd enro'!L749</f>
        <v>0</v>
      </c>
      <c r="M749" s="14">
        <f>'fnd enro'!M749</f>
        <v>12</v>
      </c>
      <c r="N749" s="14">
        <f>'fnd enro'!N749</f>
        <v>0</v>
      </c>
      <c r="O749" s="14">
        <f>'fnd enro'!O749</f>
        <v>0</v>
      </c>
      <c r="P749" s="14">
        <f>'fnd enro'!P749</f>
        <v>14</v>
      </c>
      <c r="Q749" s="14">
        <f>'fnd enro'!R749</f>
        <v>22</v>
      </c>
      <c r="R749" s="15">
        <f t="shared" si="160"/>
        <v>1.054</v>
      </c>
      <c r="S749" s="14">
        <f>VALUE('fnd enro'!Q749)</f>
        <v>11</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16063.020260342</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28644.874199999998</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183519.94377455598</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32291.117052084002</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8069.691572656001</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14361.494060000001</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12818.315860000001</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19274.455840000002</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31330.384408546004</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54868.561930000003</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161"/>
        <v>401241.85895818402</v>
      </c>
      <c r="AH749" s="326">
        <f t="shared" si="162"/>
        <v>487274248</v>
      </c>
      <c r="AI749" s="4" t="str">
        <f t="shared" si="163"/>
        <v>487</v>
      </c>
      <c r="AJ749" s="2" t="str">
        <f t="shared" si="164"/>
        <v>274</v>
      </c>
      <c r="AK749" s="2" t="str">
        <f t="shared" si="165"/>
        <v>248</v>
      </c>
      <c r="AL749" s="4">
        <f t="shared" si="166"/>
        <v>1</v>
      </c>
      <c r="AM749" s="4">
        <f t="shared" si="171"/>
        <v>22</v>
      </c>
      <c r="AN749" s="4">
        <f t="shared" si="167"/>
        <v>401241.85895818402</v>
      </c>
      <c r="AO749" s="4">
        <f t="shared" si="168"/>
        <v>18238</v>
      </c>
      <c r="AP749" s="4">
        <f t="shared" si="158"/>
        <v>0</v>
      </c>
      <c r="AQ749" s="4">
        <v>18238</v>
      </c>
      <c r="AS749" s="74"/>
      <c r="AT749" s="74"/>
      <c r="AX749" s="5">
        <f t="shared" si="169"/>
        <v>0</v>
      </c>
      <c r="AZ749" s="5">
        <f t="shared" si="170"/>
        <v>0</v>
      </c>
      <c r="BB749" s="5"/>
    </row>
    <row r="750" spans="1:54" s="4" customFormat="1">
      <c r="A750" s="326" t="str">
        <f t="shared" si="159"/>
        <v>487</v>
      </c>
      <c r="B750" s="2">
        <v>487274262</v>
      </c>
      <c r="C750" s="9" t="s">
        <v>506</v>
      </c>
      <c r="D750" s="14">
        <f>'fnd enro'!D750</f>
        <v>0</v>
      </c>
      <c r="E750" s="14">
        <f>'fnd enro'!E750</f>
        <v>0</v>
      </c>
      <c r="F750" s="14">
        <f>'fnd enro'!F750</f>
        <v>1</v>
      </c>
      <c r="G750" s="14">
        <f>'fnd enro'!G750</f>
        <v>12</v>
      </c>
      <c r="H750" s="14">
        <f>'fnd enro'!H750</f>
        <v>1</v>
      </c>
      <c r="I750" s="14">
        <f>'fnd enro'!I750</f>
        <v>0</v>
      </c>
      <c r="J750" s="14">
        <f>'fnd enro'!J750</f>
        <v>0</v>
      </c>
      <c r="K750" s="15">
        <f>'fnd enro'!K750</f>
        <v>0.55020000000000002</v>
      </c>
      <c r="L750" s="14">
        <f>'fnd enro'!L750</f>
        <v>0</v>
      </c>
      <c r="M750" s="14">
        <f>'fnd enro'!M750</f>
        <v>2</v>
      </c>
      <c r="N750" s="14">
        <f>'fnd enro'!N750</f>
        <v>0</v>
      </c>
      <c r="O750" s="14">
        <f>'fnd enro'!O750</f>
        <v>0</v>
      </c>
      <c r="P750" s="14">
        <f>'fnd enro'!P750</f>
        <v>6</v>
      </c>
      <c r="Q750" s="14">
        <f>'fnd enro'!R750</f>
        <v>14</v>
      </c>
      <c r="R750" s="15">
        <f t="shared" si="160"/>
        <v>1.054</v>
      </c>
      <c r="S750" s="14">
        <f>VALUE('fnd enro'!Q750)</f>
        <v>9</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9223.6855202279985</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15084.257759999997</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89678.053769704013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19722.246648056</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3872.6727551040003</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8230.2960400000011</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6867.2105200000015</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8072.31196</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18023.988412364</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30018.574619999996</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161"/>
        <v>208793.29800545599</v>
      </c>
      <c r="AH750" s="326">
        <f t="shared" si="162"/>
        <v>487274262</v>
      </c>
      <c r="AI750" s="4" t="str">
        <f t="shared" si="163"/>
        <v>487</v>
      </c>
      <c r="AJ750" s="2" t="str">
        <f t="shared" si="164"/>
        <v>274</v>
      </c>
      <c r="AK750" s="2" t="str">
        <f t="shared" si="165"/>
        <v>262</v>
      </c>
      <c r="AL750" s="4">
        <f t="shared" si="166"/>
        <v>1</v>
      </c>
      <c r="AM750" s="4">
        <f t="shared" si="171"/>
        <v>14</v>
      </c>
      <c r="AN750" s="4">
        <f t="shared" si="167"/>
        <v>208793.29800545599</v>
      </c>
      <c r="AO750" s="4">
        <f t="shared" si="168"/>
        <v>14914</v>
      </c>
      <c r="AP750" s="4">
        <f t="shared" si="158"/>
        <v>0</v>
      </c>
      <c r="AQ750" s="4">
        <v>14914</v>
      </c>
      <c r="AS750" s="74"/>
      <c r="AT750" s="74"/>
      <c r="AX750" s="5">
        <f t="shared" si="169"/>
        <v>0</v>
      </c>
      <c r="AZ750" s="5">
        <f t="shared" si="170"/>
        <v>0</v>
      </c>
      <c r="BB750" s="5"/>
    </row>
    <row r="751" spans="1:54" s="4" customFormat="1">
      <c r="A751" s="326" t="str">
        <f t="shared" si="159"/>
        <v>487</v>
      </c>
      <c r="B751" s="2">
        <v>487274274</v>
      </c>
      <c r="C751" s="9" t="s">
        <v>506</v>
      </c>
      <c r="D751" s="14">
        <f>'fnd enro'!D751</f>
        <v>6</v>
      </c>
      <c r="E751" s="14">
        <f>'fnd enro'!E751</f>
        <v>0</v>
      </c>
      <c r="F751" s="14">
        <f>'fnd enro'!F751</f>
        <v>20</v>
      </c>
      <c r="G751" s="14">
        <f>'fnd enro'!G751</f>
        <v>119</v>
      </c>
      <c r="H751" s="14">
        <f>'fnd enro'!H751</f>
        <v>26</v>
      </c>
      <c r="I751" s="14">
        <f>'fnd enro'!I751</f>
        <v>0</v>
      </c>
      <c r="J751" s="14">
        <f>'fnd enro'!J751</f>
        <v>0</v>
      </c>
      <c r="K751" s="15">
        <f>'fnd enro'!K751</f>
        <v>6.4844999999999997</v>
      </c>
      <c r="L751" s="14">
        <f>'fnd enro'!L751</f>
        <v>0</v>
      </c>
      <c r="M751" s="14">
        <f>'fnd enro'!M751</f>
        <v>58</v>
      </c>
      <c r="N751" s="14">
        <f>'fnd enro'!N751</f>
        <v>1</v>
      </c>
      <c r="O751" s="14">
        <f>'fnd enro'!O751</f>
        <v>0</v>
      </c>
      <c r="P751" s="14">
        <f>'fnd enro'!P751</f>
        <v>128</v>
      </c>
      <c r="Q751" s="14">
        <f>'fnd enro'!R751</f>
        <v>168</v>
      </c>
      <c r="R751" s="15">
        <f t="shared" si="160"/>
        <v>1.054</v>
      </c>
      <c r="S751" s="14">
        <f>VALUE('fnd enro'!Q751)</f>
        <v>10</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120565.37427982999</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217386.68842000005</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1403538.82168294</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238726.67100066005</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62469.49475944</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105592.6819</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97464.539400000009</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158737.41704000003</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229454.91794429003</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418816.48944999999</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161"/>
        <v>3052753.0958771603</v>
      </c>
      <c r="AH751" s="326">
        <f t="shared" si="162"/>
        <v>487274274</v>
      </c>
      <c r="AI751" s="4" t="str">
        <f t="shared" si="163"/>
        <v>487</v>
      </c>
      <c r="AJ751" s="2" t="str">
        <f t="shared" si="164"/>
        <v>274</v>
      </c>
      <c r="AK751" s="2" t="str">
        <f t="shared" si="165"/>
        <v>274</v>
      </c>
      <c r="AL751" s="4">
        <f t="shared" si="166"/>
        <v>1</v>
      </c>
      <c r="AM751" s="4">
        <f t="shared" si="171"/>
        <v>168</v>
      </c>
      <c r="AN751" s="4">
        <f t="shared" si="167"/>
        <v>3052753.0958771603</v>
      </c>
      <c r="AO751" s="4">
        <f t="shared" si="168"/>
        <v>18171</v>
      </c>
      <c r="AP751" s="4">
        <f t="shared" si="158"/>
        <v>0</v>
      </c>
      <c r="AQ751" s="4">
        <v>18171</v>
      </c>
      <c r="AS751" s="74"/>
      <c r="AT751" s="74"/>
      <c r="AX751" s="5">
        <f t="shared" si="169"/>
        <v>0</v>
      </c>
      <c r="AZ751" s="5">
        <f t="shared" si="170"/>
        <v>0</v>
      </c>
      <c r="BB751" s="5"/>
    </row>
    <row r="752" spans="1:54" s="4" customFormat="1">
      <c r="A752" s="326" t="str">
        <f t="shared" si="159"/>
        <v>487</v>
      </c>
      <c r="B752" s="2">
        <v>487274284</v>
      </c>
      <c r="C752" s="9" t="s">
        <v>506</v>
      </c>
      <c r="D752" s="14">
        <f>'fnd enro'!D752</f>
        <v>0</v>
      </c>
      <c r="E752" s="14">
        <f>'fnd enro'!E752</f>
        <v>0</v>
      </c>
      <c r="F752" s="14">
        <f>'fnd enro'!F752</f>
        <v>0</v>
      </c>
      <c r="G752" s="14">
        <f>'fnd enro'!G752</f>
        <v>3</v>
      </c>
      <c r="H752" s="14">
        <f>'fnd enro'!H752</f>
        <v>1</v>
      </c>
      <c r="I752" s="14">
        <f>'fnd enro'!I752</f>
        <v>0</v>
      </c>
      <c r="J752" s="14">
        <f>'fnd enro'!J752</f>
        <v>0</v>
      </c>
      <c r="K752" s="15">
        <f>'fnd enro'!K752</f>
        <v>0.15720000000000001</v>
      </c>
      <c r="L752" s="14">
        <f>'fnd enro'!L752</f>
        <v>0</v>
      </c>
      <c r="M752" s="14">
        <f>'fnd enro'!M752</f>
        <v>1</v>
      </c>
      <c r="N752" s="14">
        <f>'fnd enro'!N752</f>
        <v>0</v>
      </c>
      <c r="O752" s="14">
        <f>'fnd enro'!O752</f>
        <v>0</v>
      </c>
      <c r="P752" s="14">
        <f>'fnd enro'!P752</f>
        <v>4</v>
      </c>
      <c r="Q752" s="14">
        <f>'fnd enro'!R752</f>
        <v>4</v>
      </c>
      <c r="R752" s="15">
        <f t="shared" si="160"/>
        <v>1.054</v>
      </c>
      <c r="S752" s="14">
        <f>VALUE('fnd enro'!Q752)</f>
        <v>5</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2799.3877972079999</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4937.1468000000004</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31168.363251343999</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5521.7581280159993</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1396.4242957440001</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2448.1874400000002</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2235.43914</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3520.2967599999997</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5365.5852321040011</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9647.4513200000001</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161"/>
        <v>69040.040164416001</v>
      </c>
      <c r="AH752" s="326">
        <f t="shared" si="162"/>
        <v>487274284</v>
      </c>
      <c r="AI752" s="4" t="str">
        <f t="shared" si="163"/>
        <v>487</v>
      </c>
      <c r="AJ752" s="2" t="str">
        <f t="shared" si="164"/>
        <v>274</v>
      </c>
      <c r="AK752" s="2" t="str">
        <f t="shared" si="165"/>
        <v>284</v>
      </c>
      <c r="AL752" s="4">
        <f t="shared" si="166"/>
        <v>1</v>
      </c>
      <c r="AM752" s="4">
        <f t="shared" si="171"/>
        <v>4</v>
      </c>
      <c r="AN752" s="4">
        <f t="shared" si="167"/>
        <v>69040.040164416001</v>
      </c>
      <c r="AO752" s="4">
        <f t="shared" si="168"/>
        <v>17260</v>
      </c>
      <c r="AP752" s="4">
        <f t="shared" si="158"/>
        <v>0</v>
      </c>
      <c r="AQ752" s="4">
        <v>17260</v>
      </c>
      <c r="AS752" s="74"/>
      <c r="AT752" s="74"/>
      <c r="AX752" s="5">
        <f t="shared" si="169"/>
        <v>0</v>
      </c>
      <c r="AZ752" s="5">
        <f t="shared" si="170"/>
        <v>0</v>
      </c>
      <c r="BB752" s="5"/>
    </row>
    <row r="753" spans="1:54" s="4" customFormat="1">
      <c r="A753" s="326" t="str">
        <f t="shared" si="159"/>
        <v>487</v>
      </c>
      <c r="B753" s="2">
        <v>487274295</v>
      </c>
      <c r="C753" s="9" t="s">
        <v>506</v>
      </c>
      <c r="D753" s="14">
        <f>'fnd enro'!D753</f>
        <v>0</v>
      </c>
      <c r="E753" s="14">
        <f>'fnd enro'!E753</f>
        <v>0</v>
      </c>
      <c r="F753" s="14">
        <f>'fnd enro'!F753</f>
        <v>0</v>
      </c>
      <c r="G753" s="14">
        <f>'fnd enro'!G753</f>
        <v>2</v>
      </c>
      <c r="H753" s="14">
        <f>'fnd enro'!H753</f>
        <v>2</v>
      </c>
      <c r="I753" s="14">
        <f>'fnd enro'!I753</f>
        <v>0</v>
      </c>
      <c r="J753" s="14">
        <f>'fnd enro'!J753</f>
        <v>0</v>
      </c>
      <c r="K753" s="15">
        <f>'fnd enro'!K753</f>
        <v>0.15720000000000001</v>
      </c>
      <c r="L753" s="14">
        <f>'fnd enro'!L753</f>
        <v>0</v>
      </c>
      <c r="M753" s="14">
        <f>'fnd enro'!M753</f>
        <v>1</v>
      </c>
      <c r="N753" s="14">
        <f>'fnd enro'!N753</f>
        <v>0</v>
      </c>
      <c r="O753" s="14">
        <f>'fnd enro'!O753</f>
        <v>0</v>
      </c>
      <c r="P753" s="14">
        <f>'fnd enro'!P753</f>
        <v>1</v>
      </c>
      <c r="Q753" s="14">
        <f>'fnd enro'!R753</f>
        <v>4</v>
      </c>
      <c r="R753" s="15">
        <f t="shared" si="160"/>
        <v>1.054</v>
      </c>
      <c r="S753" s="14">
        <f>VALUE('fnd enro'!Q753)</f>
        <v>5</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2591.0752372080001</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3950.1285000000003</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21063.212031343999</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5240.3822880159996</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941.96057574399993</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2380.2074400000001</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1876.7313200000003</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1600.6360199999999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5457.0618921040004</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8193.36132</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161"/>
        <v>53294.756624415997</v>
      </c>
      <c r="AH753" s="326">
        <f t="shared" si="162"/>
        <v>487274295</v>
      </c>
      <c r="AI753" s="4" t="str">
        <f t="shared" si="163"/>
        <v>487</v>
      </c>
      <c r="AJ753" s="2" t="str">
        <f t="shared" si="164"/>
        <v>274</v>
      </c>
      <c r="AK753" s="2" t="str">
        <f t="shared" si="165"/>
        <v>295</v>
      </c>
      <c r="AL753" s="4">
        <f t="shared" si="166"/>
        <v>1</v>
      </c>
      <c r="AM753" s="4">
        <f t="shared" si="171"/>
        <v>4</v>
      </c>
      <c r="AN753" s="4">
        <f t="shared" si="167"/>
        <v>53294.756624415997</v>
      </c>
      <c r="AO753" s="4">
        <f t="shared" si="168"/>
        <v>13324</v>
      </c>
      <c r="AP753" s="4">
        <f t="shared" si="158"/>
        <v>0</v>
      </c>
      <c r="AQ753" s="4">
        <v>13324</v>
      </c>
      <c r="AS753" s="74"/>
      <c r="AT753" s="74"/>
      <c r="AX753" s="5">
        <f t="shared" si="169"/>
        <v>0</v>
      </c>
      <c r="AZ753" s="5">
        <f t="shared" si="170"/>
        <v>0</v>
      </c>
      <c r="BB753" s="5"/>
    </row>
    <row r="754" spans="1:54" s="4" customFormat="1">
      <c r="A754" s="326" t="str">
        <f t="shared" si="159"/>
        <v>487</v>
      </c>
      <c r="B754" s="2">
        <v>487274305</v>
      </c>
      <c r="C754" s="9" t="s">
        <v>506</v>
      </c>
      <c r="D754" s="14">
        <f>'fnd enro'!D754</f>
        <v>0</v>
      </c>
      <c r="E754" s="14">
        <f>'fnd enro'!E754</f>
        <v>0</v>
      </c>
      <c r="F754" s="14">
        <f>'fnd enro'!F754</f>
        <v>1</v>
      </c>
      <c r="G754" s="14">
        <f>'fnd enro'!G754</f>
        <v>1</v>
      </c>
      <c r="H754" s="14">
        <f>'fnd enro'!H754</f>
        <v>0</v>
      </c>
      <c r="I754" s="14">
        <f>'fnd enro'!I754</f>
        <v>0</v>
      </c>
      <c r="J754" s="14">
        <f>'fnd enro'!J754</f>
        <v>0</v>
      </c>
      <c r="K754" s="15">
        <f>'fnd enro'!K754</f>
        <v>7.8600000000000003E-2</v>
      </c>
      <c r="L754" s="14">
        <f>'fnd enro'!L754</f>
        <v>0</v>
      </c>
      <c r="M754" s="14">
        <f>'fnd enro'!M754</f>
        <v>0</v>
      </c>
      <c r="N754" s="14">
        <f>'fnd enro'!N754</f>
        <v>0</v>
      </c>
      <c r="O754" s="14">
        <f>'fnd enro'!O754</f>
        <v>0</v>
      </c>
      <c r="P754" s="14">
        <f>'fnd enro'!P754</f>
        <v>0</v>
      </c>
      <c r="Q754" s="14">
        <f>'fnd enro'!R754</f>
        <v>2</v>
      </c>
      <c r="R754" s="15">
        <f t="shared" si="160"/>
        <v>1.054</v>
      </c>
      <c r="S754" s="14">
        <f>VALUE('fnd enro'!Q754)</f>
        <v>4</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1202.2744286039999</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1708.1124</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8678.5686156720021</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2799.1181840080003</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350.771587872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1109.3537200000001</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797.98340000000007</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283.39952</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2461.4315360520004</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3565.6906600000002</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161"/>
        <v>22956.704052208002</v>
      </c>
      <c r="AH754" s="326">
        <f t="shared" si="162"/>
        <v>487274305</v>
      </c>
      <c r="AI754" s="4" t="str">
        <f t="shared" si="163"/>
        <v>487</v>
      </c>
      <c r="AJ754" s="2" t="str">
        <f t="shared" si="164"/>
        <v>274</v>
      </c>
      <c r="AK754" s="2" t="str">
        <f t="shared" si="165"/>
        <v>305</v>
      </c>
      <c r="AL754" s="4">
        <f t="shared" si="166"/>
        <v>1</v>
      </c>
      <c r="AM754" s="4">
        <f t="shared" si="171"/>
        <v>2</v>
      </c>
      <c r="AN754" s="4">
        <f t="shared" si="167"/>
        <v>22956.704052208002</v>
      </c>
      <c r="AO754" s="4">
        <f t="shared" si="168"/>
        <v>11478</v>
      </c>
      <c r="AP754" s="4">
        <f t="shared" si="158"/>
        <v>0</v>
      </c>
      <c r="AQ754" s="4">
        <v>11478</v>
      </c>
      <c r="AS754" s="74"/>
      <c r="AT754" s="74"/>
      <c r="AX754" s="5">
        <f t="shared" si="169"/>
        <v>0</v>
      </c>
      <c r="AZ754" s="5">
        <f t="shared" si="170"/>
        <v>0</v>
      </c>
      <c r="BB754" s="5"/>
    </row>
    <row r="755" spans="1:54" s="4" customFormat="1">
      <c r="A755" s="326" t="str">
        <f t="shared" si="159"/>
        <v>487</v>
      </c>
      <c r="B755" s="2">
        <v>487274308</v>
      </c>
      <c r="C755" s="9" t="s">
        <v>506</v>
      </c>
      <c r="D755" s="14">
        <f>'fnd enro'!D755</f>
        <v>1</v>
      </c>
      <c r="E755" s="14">
        <f>'fnd enro'!E755</f>
        <v>0</v>
      </c>
      <c r="F755" s="14">
        <f>'fnd enro'!F755</f>
        <v>3</v>
      </c>
      <c r="G755" s="14">
        <f>'fnd enro'!G755</f>
        <v>1</v>
      </c>
      <c r="H755" s="14">
        <f>'fnd enro'!H755</f>
        <v>0</v>
      </c>
      <c r="I755" s="14">
        <f>'fnd enro'!I755</f>
        <v>0</v>
      </c>
      <c r="J755" s="14">
        <f>'fnd enro'!J755</f>
        <v>0</v>
      </c>
      <c r="K755" s="15">
        <f>'fnd enro'!K755</f>
        <v>0.15720000000000001</v>
      </c>
      <c r="L755" s="14">
        <f>'fnd enro'!L755</f>
        <v>0</v>
      </c>
      <c r="M755" s="14">
        <f>'fnd enro'!M755</f>
        <v>2</v>
      </c>
      <c r="N755" s="14">
        <f>'fnd enro'!N755</f>
        <v>0</v>
      </c>
      <c r="O755" s="14">
        <f>'fnd enro'!O755</f>
        <v>0</v>
      </c>
      <c r="P755" s="14">
        <f>'fnd enro'!P755</f>
        <v>5</v>
      </c>
      <c r="Q755" s="14">
        <f>'fnd enro'!R755</f>
        <v>5</v>
      </c>
      <c r="R755" s="15">
        <f t="shared" si="160"/>
        <v>1.054</v>
      </c>
      <c r="S755" s="14">
        <f>VALUE('fnd enro'!Q755)</f>
        <v>9</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3353.1593972079995</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6517.7673599999998</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44291.896431344001</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6510.2098680160007</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1968.5881957440001</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2921.2074399999997</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2866.2897600000001</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5277.2409800000005</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6169.0810521040003</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12174.581319999999</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161"/>
        <v>92050.021804415999</v>
      </c>
      <c r="AH755" s="326">
        <f t="shared" si="162"/>
        <v>487274308</v>
      </c>
      <c r="AI755" s="4" t="str">
        <f t="shared" si="163"/>
        <v>487</v>
      </c>
      <c r="AJ755" s="2" t="str">
        <f t="shared" si="164"/>
        <v>274</v>
      </c>
      <c r="AK755" s="2" t="str">
        <f t="shared" si="165"/>
        <v>308</v>
      </c>
      <c r="AL755" s="4">
        <f t="shared" si="166"/>
        <v>1</v>
      </c>
      <c r="AM755" s="4">
        <f t="shared" si="171"/>
        <v>5</v>
      </c>
      <c r="AN755" s="4">
        <f t="shared" si="167"/>
        <v>92050.021804415999</v>
      </c>
      <c r="AO755" s="4">
        <f t="shared" si="168"/>
        <v>18410</v>
      </c>
      <c r="AP755" s="4">
        <f t="shared" si="158"/>
        <v>0</v>
      </c>
      <c r="AQ755" s="4">
        <v>18410</v>
      </c>
      <c r="AS755" s="74"/>
      <c r="AT755" s="74"/>
      <c r="AX755" s="5">
        <f t="shared" si="169"/>
        <v>0</v>
      </c>
      <c r="AZ755" s="5">
        <f t="shared" si="170"/>
        <v>0</v>
      </c>
      <c r="BB755" s="5"/>
    </row>
    <row r="756" spans="1:54" s="4" customFormat="1">
      <c r="A756" s="326" t="str">
        <f t="shared" si="159"/>
        <v>487</v>
      </c>
      <c r="B756" s="2">
        <v>487274314</v>
      </c>
      <c r="C756" s="9" t="s">
        <v>506</v>
      </c>
      <c r="D756" s="14">
        <f>'fnd enro'!D756</f>
        <v>0</v>
      </c>
      <c r="E756" s="14">
        <f>'fnd enro'!E756</f>
        <v>0</v>
      </c>
      <c r="F756" s="14">
        <f>'fnd enro'!F756</f>
        <v>0</v>
      </c>
      <c r="G756" s="14">
        <f>'fnd enro'!G756</f>
        <v>2</v>
      </c>
      <c r="H756" s="14">
        <f>'fnd enro'!H756</f>
        <v>0</v>
      </c>
      <c r="I756" s="14">
        <f>'fnd enro'!I756</f>
        <v>0</v>
      </c>
      <c r="J756" s="14">
        <f>'fnd enro'!J756</f>
        <v>0</v>
      </c>
      <c r="K756" s="15">
        <f>'fnd enro'!K756</f>
        <v>7.8600000000000003E-2</v>
      </c>
      <c r="L756" s="14">
        <f>'fnd enro'!L756</f>
        <v>0</v>
      </c>
      <c r="M756" s="14">
        <f>'fnd enro'!M756</f>
        <v>0</v>
      </c>
      <c r="N756" s="14">
        <f>'fnd enro'!N756</f>
        <v>0</v>
      </c>
      <c r="O756" s="14">
        <f>'fnd enro'!O756</f>
        <v>0</v>
      </c>
      <c r="P756" s="14">
        <f>'fnd enro'!P756</f>
        <v>2</v>
      </c>
      <c r="Q756" s="14">
        <f>'fnd enro'!R756</f>
        <v>2</v>
      </c>
      <c r="R756" s="15">
        <f t="shared" si="160"/>
        <v>1.054</v>
      </c>
      <c r="S756" s="14">
        <f>VALUE('fnd enro'!Q756)</f>
        <v>7</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1368.2372686040001</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2494.4385600000001</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16354.671435672002</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2799.1181840080003</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723.19194787200001</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1163.5137200000001</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1108.808</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1955.23324</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2461.4315360520004</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4810.97066</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161"/>
        <v>35239.614552208004</v>
      </c>
      <c r="AH756" s="326">
        <f t="shared" si="162"/>
        <v>487274314</v>
      </c>
      <c r="AI756" s="4" t="str">
        <f t="shared" si="163"/>
        <v>487</v>
      </c>
      <c r="AJ756" s="2" t="str">
        <f t="shared" si="164"/>
        <v>274</v>
      </c>
      <c r="AK756" s="2" t="str">
        <f t="shared" si="165"/>
        <v>314</v>
      </c>
      <c r="AL756" s="4">
        <f t="shared" si="166"/>
        <v>1</v>
      </c>
      <c r="AM756" s="4">
        <f t="shared" si="171"/>
        <v>2</v>
      </c>
      <c r="AN756" s="4">
        <f t="shared" si="167"/>
        <v>35239.614552208004</v>
      </c>
      <c r="AO756" s="4">
        <f t="shared" si="168"/>
        <v>17620</v>
      </c>
      <c r="AP756" s="4">
        <f t="shared" si="158"/>
        <v>0</v>
      </c>
      <c r="AQ756" s="4">
        <v>17620</v>
      </c>
      <c r="AS756" s="74"/>
      <c r="AT756" s="74"/>
      <c r="AX756" s="5">
        <f t="shared" si="169"/>
        <v>0</v>
      </c>
      <c r="AZ756" s="5">
        <f t="shared" si="170"/>
        <v>0</v>
      </c>
      <c r="BB756" s="5"/>
    </row>
    <row r="757" spans="1:54" s="4" customFormat="1">
      <c r="A757" s="326" t="str">
        <f t="shared" si="159"/>
        <v>487</v>
      </c>
      <c r="B757" s="2">
        <v>487274336</v>
      </c>
      <c r="C757" s="9" t="s">
        <v>506</v>
      </c>
      <c r="D757" s="14">
        <f>'fnd enro'!D757</f>
        <v>0</v>
      </c>
      <c r="E757" s="14">
        <f>'fnd enro'!E757</f>
        <v>0</v>
      </c>
      <c r="F757" s="14">
        <f>'fnd enro'!F757</f>
        <v>1</v>
      </c>
      <c r="G757" s="14">
        <f>'fnd enro'!G757</f>
        <v>1</v>
      </c>
      <c r="H757" s="14">
        <f>'fnd enro'!H757</f>
        <v>0</v>
      </c>
      <c r="I757" s="14">
        <f>'fnd enro'!I757</f>
        <v>0</v>
      </c>
      <c r="J757" s="14">
        <f>'fnd enro'!J757</f>
        <v>0</v>
      </c>
      <c r="K757" s="15">
        <f>'fnd enro'!K757</f>
        <v>7.8600000000000003E-2</v>
      </c>
      <c r="L757" s="14">
        <f>'fnd enro'!L757</f>
        <v>0</v>
      </c>
      <c r="M757" s="14">
        <f>'fnd enro'!M757</f>
        <v>0</v>
      </c>
      <c r="N757" s="14">
        <f>'fnd enro'!N757</f>
        <v>0</v>
      </c>
      <c r="O757" s="14">
        <f>'fnd enro'!O757</f>
        <v>0</v>
      </c>
      <c r="P757" s="14">
        <f>'fnd enro'!P757</f>
        <v>2</v>
      </c>
      <c r="Q757" s="14">
        <f>'fnd enro'!R757</f>
        <v>2</v>
      </c>
      <c r="R757" s="15">
        <f t="shared" si="160"/>
        <v>1.054</v>
      </c>
      <c r="S757" s="14">
        <f>VALUE('fnd enro'!Q757)</f>
        <v>8</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1380.864188604</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2554.2214399999998</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16938.281775672</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2799.1181840080003</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751.481307872</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1167.65372</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1132.4386800000002</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2021.3401200000003</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2461.4315360520004</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4905.6106600000003</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161"/>
        <v>36112.441612208</v>
      </c>
      <c r="AH757" s="326">
        <f t="shared" si="162"/>
        <v>487274336</v>
      </c>
      <c r="AI757" s="4" t="str">
        <f t="shared" si="163"/>
        <v>487</v>
      </c>
      <c r="AJ757" s="2" t="str">
        <f t="shared" si="164"/>
        <v>274</v>
      </c>
      <c r="AK757" s="2" t="str">
        <f t="shared" si="165"/>
        <v>336</v>
      </c>
      <c r="AL757" s="4">
        <f t="shared" si="166"/>
        <v>1</v>
      </c>
      <c r="AM757" s="4">
        <f t="shared" si="171"/>
        <v>2</v>
      </c>
      <c r="AN757" s="4">
        <f t="shared" si="167"/>
        <v>36112.441612208</v>
      </c>
      <c r="AO757" s="4">
        <f t="shared" si="168"/>
        <v>18056</v>
      </c>
      <c r="AP757" s="4">
        <f t="shared" si="158"/>
        <v>0</v>
      </c>
      <c r="AQ757" s="4">
        <v>18056</v>
      </c>
      <c r="AS757" s="74"/>
      <c r="AT757" s="74"/>
      <c r="AX757" s="5">
        <f t="shared" si="169"/>
        <v>0</v>
      </c>
      <c r="AZ757" s="5">
        <f t="shared" si="170"/>
        <v>0</v>
      </c>
      <c r="BB757" s="5"/>
    </row>
    <row r="758" spans="1:54" s="4" customFormat="1">
      <c r="A758" s="326" t="str">
        <f t="shared" si="159"/>
        <v>487</v>
      </c>
      <c r="B758" s="2">
        <v>487274342</v>
      </c>
      <c r="C758" s="9" t="s">
        <v>506</v>
      </c>
      <c r="D758" s="14">
        <f>'fnd enro'!D758</f>
        <v>0</v>
      </c>
      <c r="E758" s="14">
        <f>'fnd enro'!E758</f>
        <v>0</v>
      </c>
      <c r="F758" s="14">
        <f>'fnd enro'!F758</f>
        <v>0</v>
      </c>
      <c r="G758" s="14">
        <f>'fnd enro'!G758</f>
        <v>1</v>
      </c>
      <c r="H758" s="14">
        <f>'fnd enro'!H758</f>
        <v>0</v>
      </c>
      <c r="I758" s="14">
        <f>'fnd enro'!I758</f>
        <v>0</v>
      </c>
      <c r="J758" s="14">
        <f>'fnd enro'!J758</f>
        <v>0</v>
      </c>
      <c r="K758" s="15">
        <f>'fnd enro'!K758</f>
        <v>3.9300000000000002E-2</v>
      </c>
      <c r="L758" s="14">
        <f>'fnd enro'!L758</f>
        <v>0</v>
      </c>
      <c r="M758" s="14">
        <f>'fnd enro'!M758</f>
        <v>0</v>
      </c>
      <c r="N758" s="14">
        <f>'fnd enro'!N758</f>
        <v>0</v>
      </c>
      <c r="O758" s="14">
        <f>'fnd enro'!O758</f>
        <v>0</v>
      </c>
      <c r="P758" s="14">
        <f>'fnd enro'!P758</f>
        <v>1</v>
      </c>
      <c r="Q758" s="14">
        <f>'fnd enro'!R758</f>
        <v>1</v>
      </c>
      <c r="R758" s="15">
        <f t="shared" si="160"/>
        <v>1.054</v>
      </c>
      <c r="S758" s="14">
        <f>VALUE('fnd enro'!Q758)</f>
        <v>3</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665.31527430199992</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1158.1668199999999</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7307.8911178360004</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1399.5590920040001</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319.42543393599999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575.62686000000008</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519.20040000000006</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794.67384000000004</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1230.7157680260002</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2264.44533</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161"/>
        <v>16235.019936103999</v>
      </c>
      <c r="AH758" s="326">
        <f t="shared" si="162"/>
        <v>487274342</v>
      </c>
      <c r="AI758" s="4" t="str">
        <f t="shared" si="163"/>
        <v>487</v>
      </c>
      <c r="AJ758" s="2" t="str">
        <f t="shared" si="164"/>
        <v>274</v>
      </c>
      <c r="AK758" s="2" t="str">
        <f t="shared" si="165"/>
        <v>342</v>
      </c>
      <c r="AL758" s="4">
        <f t="shared" si="166"/>
        <v>1</v>
      </c>
      <c r="AM758" s="4">
        <f t="shared" si="171"/>
        <v>1</v>
      </c>
      <c r="AN758" s="4">
        <f t="shared" si="167"/>
        <v>16235.019936103999</v>
      </c>
      <c r="AO758" s="4">
        <f t="shared" si="168"/>
        <v>16235</v>
      </c>
      <c r="AP758" s="4">
        <f t="shared" si="158"/>
        <v>0</v>
      </c>
      <c r="AQ758" s="4">
        <v>16235</v>
      </c>
      <c r="AS758" s="74"/>
      <c r="AT758" s="74"/>
      <c r="AX758" s="5">
        <f t="shared" si="169"/>
        <v>0</v>
      </c>
      <c r="AZ758" s="5">
        <f t="shared" si="170"/>
        <v>0</v>
      </c>
      <c r="BB758" s="5"/>
    </row>
    <row r="759" spans="1:54" s="4" customFormat="1">
      <c r="A759" s="326" t="str">
        <f t="shared" si="159"/>
        <v>487</v>
      </c>
      <c r="B759" s="2">
        <v>487274346</v>
      </c>
      <c r="C759" s="9" t="s">
        <v>506</v>
      </c>
      <c r="D759" s="14">
        <f>'fnd enro'!D759</f>
        <v>0</v>
      </c>
      <c r="E759" s="14">
        <f>'fnd enro'!E759</f>
        <v>0</v>
      </c>
      <c r="F759" s="14">
        <f>'fnd enro'!F759</f>
        <v>0</v>
      </c>
      <c r="G759" s="14">
        <f>'fnd enro'!G759</f>
        <v>1</v>
      </c>
      <c r="H759" s="14">
        <f>'fnd enro'!H759</f>
        <v>0</v>
      </c>
      <c r="I759" s="14">
        <f>'fnd enro'!I759</f>
        <v>0</v>
      </c>
      <c r="J759" s="14">
        <f>'fnd enro'!J759</f>
        <v>0</v>
      </c>
      <c r="K759" s="15">
        <f>'fnd enro'!K759</f>
        <v>3.9300000000000002E-2</v>
      </c>
      <c r="L759" s="14">
        <f>'fnd enro'!L759</f>
        <v>0</v>
      </c>
      <c r="M759" s="14">
        <f>'fnd enro'!M759</f>
        <v>1</v>
      </c>
      <c r="N759" s="14">
        <f>'fnd enro'!N759</f>
        <v>0</v>
      </c>
      <c r="O759" s="14">
        <f>'fnd enro'!O759</f>
        <v>0</v>
      </c>
      <c r="P759" s="14">
        <f>'fnd enro'!P759</f>
        <v>0</v>
      </c>
      <c r="Q759" s="14">
        <f>'fnd enro'!R759</f>
        <v>1</v>
      </c>
      <c r="R759" s="15">
        <f t="shared" si="160"/>
        <v>1.054</v>
      </c>
      <c r="S759" s="14">
        <f>VALUE('fnd enro'!Q759)</f>
        <v>8</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718.22607430200003</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1058.9538</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5773.4989978359999</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1604.4566920040002</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233.935493936</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693.51686000000007</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486.80044000000004</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199.31139999999999</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1581.9612680260002</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2105.7653299999997</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161"/>
        <v>14456.426356104001</v>
      </c>
      <c r="AH759" s="326">
        <f t="shared" si="162"/>
        <v>487274346</v>
      </c>
      <c r="AI759" s="4" t="str">
        <f t="shared" si="163"/>
        <v>487</v>
      </c>
      <c r="AJ759" s="2" t="str">
        <f t="shared" si="164"/>
        <v>274</v>
      </c>
      <c r="AK759" s="2" t="str">
        <f t="shared" si="165"/>
        <v>346</v>
      </c>
      <c r="AL759" s="4">
        <f t="shared" si="166"/>
        <v>1</v>
      </c>
      <c r="AM759" s="4">
        <f t="shared" si="171"/>
        <v>1</v>
      </c>
      <c r="AN759" s="4">
        <f t="shared" si="167"/>
        <v>14456.426356104001</v>
      </c>
      <c r="AO759" s="4">
        <f t="shared" si="168"/>
        <v>14456</v>
      </c>
      <c r="AP759" s="4">
        <f t="shared" si="158"/>
        <v>0</v>
      </c>
      <c r="AQ759" s="4">
        <v>14456</v>
      </c>
      <c r="AS759" s="74"/>
      <c r="AT759" s="74"/>
      <c r="AX759" s="5">
        <f t="shared" si="169"/>
        <v>0</v>
      </c>
      <c r="AZ759" s="5">
        <f t="shared" si="170"/>
        <v>0</v>
      </c>
      <c r="BB759" s="5"/>
    </row>
    <row r="760" spans="1:54" s="4" customFormat="1">
      <c r="A760" s="326" t="str">
        <f t="shared" si="159"/>
        <v>487</v>
      </c>
      <c r="B760" s="2">
        <v>487274347</v>
      </c>
      <c r="C760" s="9" t="s">
        <v>506</v>
      </c>
      <c r="D760" s="14">
        <f>'fnd enro'!D760</f>
        <v>1</v>
      </c>
      <c r="E760" s="14">
        <f>'fnd enro'!E760</f>
        <v>0</v>
      </c>
      <c r="F760" s="14">
        <f>'fnd enro'!F760</f>
        <v>0</v>
      </c>
      <c r="G760" s="14">
        <f>'fnd enro'!G760</f>
        <v>9</v>
      </c>
      <c r="H760" s="14">
        <f>'fnd enro'!H760</f>
        <v>4</v>
      </c>
      <c r="I760" s="14">
        <f>'fnd enro'!I760</f>
        <v>0</v>
      </c>
      <c r="J760" s="14">
        <f>'fnd enro'!J760</f>
        <v>0</v>
      </c>
      <c r="K760" s="15">
        <f>'fnd enro'!K760</f>
        <v>0.51090000000000002</v>
      </c>
      <c r="L760" s="14">
        <f>'fnd enro'!L760</f>
        <v>0</v>
      </c>
      <c r="M760" s="14">
        <f>'fnd enro'!M760</f>
        <v>3</v>
      </c>
      <c r="N760" s="14">
        <f>'fnd enro'!N760</f>
        <v>0</v>
      </c>
      <c r="O760" s="14">
        <f>'fnd enro'!O760</f>
        <v>0</v>
      </c>
      <c r="P760" s="14">
        <f>'fnd enro'!P760</f>
        <v>9</v>
      </c>
      <c r="Q760" s="14">
        <f>'fnd enro'!R760</f>
        <v>14</v>
      </c>
      <c r="R760" s="15">
        <f t="shared" si="160"/>
        <v>1.054</v>
      </c>
      <c r="S760" s="14">
        <f>VALUE('fnd enro'!Q760)</f>
        <v>8</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9206.1481059260004</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15951.931640000003</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97960.213931868013</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18185.635936052004</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4388.4263811679994</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8158.5391799999998</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7280.6631000000016</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10606.517940000002</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17962.675104338003</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31422.389289999999</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161"/>
        <v>221123.14060935201</v>
      </c>
      <c r="AH760" s="326">
        <f t="shared" si="162"/>
        <v>487274347</v>
      </c>
      <c r="AI760" s="4" t="str">
        <f t="shared" si="163"/>
        <v>487</v>
      </c>
      <c r="AJ760" s="2" t="str">
        <f t="shared" si="164"/>
        <v>274</v>
      </c>
      <c r="AK760" s="2" t="str">
        <f t="shared" si="165"/>
        <v>347</v>
      </c>
      <c r="AL760" s="4">
        <f t="shared" si="166"/>
        <v>1</v>
      </c>
      <c r="AM760" s="4">
        <f t="shared" si="171"/>
        <v>14</v>
      </c>
      <c r="AN760" s="4">
        <f t="shared" si="167"/>
        <v>221123.14060935201</v>
      </c>
      <c r="AO760" s="4">
        <f t="shared" si="168"/>
        <v>15795</v>
      </c>
      <c r="AP760" s="4">
        <f t="shared" si="158"/>
        <v>0</v>
      </c>
      <c r="AQ760" s="4">
        <v>15795</v>
      </c>
      <c r="AS760" s="74"/>
      <c r="AT760" s="74"/>
      <c r="AX760" s="5">
        <f t="shared" si="169"/>
        <v>0</v>
      </c>
      <c r="AZ760" s="5">
        <f t="shared" si="170"/>
        <v>0</v>
      </c>
      <c r="BB760" s="5"/>
    </row>
    <row r="761" spans="1:54" s="4" customFormat="1">
      <c r="A761" s="326" t="str">
        <f t="shared" si="159"/>
        <v>487</v>
      </c>
      <c r="B761" s="2">
        <v>487274350</v>
      </c>
      <c r="C761" s="9" t="s">
        <v>506</v>
      </c>
      <c r="D761" s="14">
        <f>'fnd enro'!D761</f>
        <v>0</v>
      </c>
      <c r="E761" s="14">
        <f>'fnd enro'!E761</f>
        <v>0</v>
      </c>
      <c r="F761" s="14">
        <f>'fnd enro'!F761</f>
        <v>1</v>
      </c>
      <c r="G761" s="14">
        <f>'fnd enro'!G761</f>
        <v>0</v>
      </c>
      <c r="H761" s="14">
        <f>'fnd enro'!H761</f>
        <v>0</v>
      </c>
      <c r="I761" s="14">
        <f>'fnd enro'!I761</f>
        <v>0</v>
      </c>
      <c r="J761" s="14">
        <f>'fnd enro'!J761</f>
        <v>0</v>
      </c>
      <c r="K761" s="15">
        <f>'fnd enro'!K761</f>
        <v>3.9300000000000002E-2</v>
      </c>
      <c r="L761" s="14">
        <f>'fnd enro'!L761</f>
        <v>0</v>
      </c>
      <c r="M761" s="14">
        <f>'fnd enro'!M761</f>
        <v>0</v>
      </c>
      <c r="N761" s="14">
        <f>'fnd enro'!N761</f>
        <v>0</v>
      </c>
      <c r="O761" s="14">
        <f>'fnd enro'!O761</f>
        <v>0</v>
      </c>
      <c r="P761" s="14">
        <f>'fnd enro'!P761</f>
        <v>1</v>
      </c>
      <c r="Q761" s="14">
        <f>'fnd enro'!R761</f>
        <v>1</v>
      </c>
      <c r="R761" s="15">
        <f t="shared" si="160"/>
        <v>1.054</v>
      </c>
      <c r="S761" s="14">
        <f>VALUE('fnd enro'!Q761)</f>
        <v>3</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665.31527430199992</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1158.1668199999999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7307.9438178360006</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1399.5590920040001</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319.40435393600001</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575.62686000000008</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519.20040000000006</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738.01080000000013</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1230.7157680260002</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2264.42533</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161"/>
        <v>16178.368516103999</v>
      </c>
      <c r="AH761" s="326">
        <f t="shared" si="162"/>
        <v>487274350</v>
      </c>
      <c r="AI761" s="4" t="str">
        <f t="shared" si="163"/>
        <v>487</v>
      </c>
      <c r="AJ761" s="2" t="str">
        <f t="shared" si="164"/>
        <v>274</v>
      </c>
      <c r="AK761" s="2" t="str">
        <f t="shared" si="165"/>
        <v>350</v>
      </c>
      <c r="AL761" s="4">
        <f t="shared" si="166"/>
        <v>1</v>
      </c>
      <c r="AM761" s="4">
        <f t="shared" si="171"/>
        <v>1</v>
      </c>
      <c r="AN761" s="4">
        <f t="shared" si="167"/>
        <v>16178.368516103999</v>
      </c>
      <c r="AO761" s="4">
        <f t="shared" si="168"/>
        <v>16178</v>
      </c>
      <c r="AP761" s="4">
        <f t="shared" si="158"/>
        <v>0</v>
      </c>
      <c r="AQ761" s="4">
        <v>16178</v>
      </c>
      <c r="AS761" s="74"/>
      <c r="AT761" s="74"/>
      <c r="AX761" s="5">
        <f t="shared" si="169"/>
        <v>0</v>
      </c>
      <c r="AZ761" s="5">
        <f t="shared" si="170"/>
        <v>0</v>
      </c>
      <c r="BB761" s="5"/>
    </row>
    <row r="762" spans="1:54" s="4" customFormat="1">
      <c r="A762" s="326" t="str">
        <f t="shared" si="159"/>
        <v>488</v>
      </c>
      <c r="B762" s="2">
        <v>488219001</v>
      </c>
      <c r="C762" s="9" t="s">
        <v>508</v>
      </c>
      <c r="D762" s="14">
        <f>'fnd enro'!D762</f>
        <v>0</v>
      </c>
      <c r="E762" s="14">
        <f>'fnd enro'!E762</f>
        <v>0</v>
      </c>
      <c r="F762" s="14">
        <f>'fnd enro'!F762</f>
        <v>6</v>
      </c>
      <c r="G762" s="14">
        <f>'fnd enro'!G762</f>
        <v>21</v>
      </c>
      <c r="H762" s="14">
        <f>'fnd enro'!H762</f>
        <v>12</v>
      </c>
      <c r="I762" s="14">
        <f>'fnd enro'!I762</f>
        <v>13</v>
      </c>
      <c r="J762" s="14">
        <f>'fnd enro'!J762</f>
        <v>0</v>
      </c>
      <c r="K762" s="15">
        <f>'fnd enro'!K762</f>
        <v>2.0436000000000001</v>
      </c>
      <c r="L762" s="14">
        <f>'fnd enro'!L762</f>
        <v>0</v>
      </c>
      <c r="M762" s="14">
        <f>'fnd enro'!M762</f>
        <v>1</v>
      </c>
      <c r="N762" s="14">
        <f>'fnd enro'!N762</f>
        <v>2</v>
      </c>
      <c r="O762" s="14">
        <f>'fnd enro'!O762</f>
        <v>1</v>
      </c>
      <c r="P762" s="14">
        <f>'fnd enro'!P762</f>
        <v>13</v>
      </c>
      <c r="Q762" s="14">
        <f>'fnd enro'!R762</f>
        <v>52</v>
      </c>
      <c r="R762" s="15">
        <f t="shared" si="160"/>
        <v>1.0589999999999999</v>
      </c>
      <c r="S762" s="14">
        <f>VALUE('fnd enro'!Q762)</f>
        <v>7</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32993.635821083997</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50635.989690000002</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292375.36815631203</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65351.606044968001</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12107.165302511998</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33982.556719999993</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24630.931530000002</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26659.509570000002</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67637.519852291996</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102393.01716000002</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161"/>
        <v>708767.29984716815</v>
      </c>
      <c r="AH762" s="326">
        <f t="shared" si="162"/>
        <v>488219001</v>
      </c>
      <c r="AI762" s="4" t="str">
        <f t="shared" si="163"/>
        <v>488</v>
      </c>
      <c r="AJ762" s="2" t="str">
        <f t="shared" si="164"/>
        <v>219</v>
      </c>
      <c r="AK762" s="2" t="str">
        <f t="shared" si="165"/>
        <v>001</v>
      </c>
      <c r="AL762" s="4">
        <f t="shared" si="166"/>
        <v>1</v>
      </c>
      <c r="AM762" s="4">
        <f t="shared" si="171"/>
        <v>52</v>
      </c>
      <c r="AN762" s="4">
        <f t="shared" si="167"/>
        <v>708767.29984716815</v>
      </c>
      <c r="AO762" s="4">
        <f t="shared" si="168"/>
        <v>13630</v>
      </c>
      <c r="AP762" s="4">
        <f t="shared" si="158"/>
        <v>0</v>
      </c>
      <c r="AQ762" s="4">
        <v>13630</v>
      </c>
      <c r="AS762" s="74"/>
      <c r="AT762" s="74"/>
      <c r="AX762" s="5">
        <f t="shared" si="169"/>
        <v>0</v>
      </c>
      <c r="AZ762" s="5">
        <f t="shared" si="170"/>
        <v>0</v>
      </c>
      <c r="BB762" s="5"/>
    </row>
    <row r="763" spans="1:54" s="4" customFormat="1">
      <c r="A763" s="326" t="str">
        <f t="shared" si="159"/>
        <v>488</v>
      </c>
      <c r="B763" s="2">
        <v>488219016</v>
      </c>
      <c r="C763" s="9" t="s">
        <v>508</v>
      </c>
      <c r="D763" s="14">
        <f>'fnd enro'!D763</f>
        <v>0</v>
      </c>
      <c r="E763" s="14">
        <f>'fnd enro'!E763</f>
        <v>0</v>
      </c>
      <c r="F763" s="14">
        <f>'fnd enro'!F763</f>
        <v>0</v>
      </c>
      <c r="G763" s="14">
        <f>'fnd enro'!G763</f>
        <v>0</v>
      </c>
      <c r="H763" s="14">
        <f>'fnd enro'!H763</f>
        <v>1</v>
      </c>
      <c r="I763" s="14">
        <f>'fnd enro'!I763</f>
        <v>1</v>
      </c>
      <c r="J763" s="14">
        <f>'fnd enro'!J763</f>
        <v>0</v>
      </c>
      <c r="K763" s="15">
        <f>'fnd enro'!K763</f>
        <v>7.8600000000000003E-2</v>
      </c>
      <c r="L763" s="14">
        <f>'fnd enro'!L763</f>
        <v>0</v>
      </c>
      <c r="M763" s="14">
        <f>'fnd enro'!M763</f>
        <v>0</v>
      </c>
      <c r="N763" s="14">
        <f>'fnd enro'!N763</f>
        <v>0</v>
      </c>
      <c r="O763" s="14">
        <f>'fnd enro'!O763</f>
        <v>0</v>
      </c>
      <c r="P763" s="14">
        <f>'fnd enro'!P763</f>
        <v>2</v>
      </c>
      <c r="Q763" s="14">
        <f>'fnd enro'!R763</f>
        <v>2</v>
      </c>
      <c r="R763" s="15">
        <f t="shared" si="160"/>
        <v>1.0589999999999999</v>
      </c>
      <c r="S763" s="14">
        <f>VALUE('fnd enro'!Q763)</f>
        <v>8</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1387.4147777339999</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2566.3382399999996</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17703.680076011999</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2125.2857632679998</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776.08853971199994</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1490.3037200000001</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1246.2629699999998</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2668.7647199999997</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2620.9339662420002</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4930.3006599999999</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161"/>
        <v>37515.373432967994</v>
      </c>
      <c r="AH763" s="326">
        <f t="shared" si="162"/>
        <v>488219016</v>
      </c>
      <c r="AI763" s="4" t="str">
        <f t="shared" si="163"/>
        <v>488</v>
      </c>
      <c r="AJ763" s="2" t="str">
        <f t="shared" si="164"/>
        <v>219</v>
      </c>
      <c r="AK763" s="2" t="str">
        <f t="shared" si="165"/>
        <v>016</v>
      </c>
      <c r="AL763" s="4">
        <f t="shared" si="166"/>
        <v>1</v>
      </c>
      <c r="AM763" s="4">
        <f t="shared" si="171"/>
        <v>2</v>
      </c>
      <c r="AN763" s="4">
        <f t="shared" si="167"/>
        <v>37515.373432967994</v>
      </c>
      <c r="AO763" s="4">
        <f t="shared" si="168"/>
        <v>18758</v>
      </c>
      <c r="AP763" s="4">
        <f t="shared" si="158"/>
        <v>0</v>
      </c>
      <c r="AQ763" s="4">
        <v>18758</v>
      </c>
      <c r="AS763" s="74"/>
      <c r="AT763" s="74"/>
      <c r="AX763" s="5">
        <f t="shared" si="169"/>
        <v>0</v>
      </c>
      <c r="AZ763" s="5">
        <f t="shared" si="170"/>
        <v>0</v>
      </c>
      <c r="BB763" s="5"/>
    </row>
    <row r="764" spans="1:54" s="4" customFormat="1">
      <c r="A764" s="326" t="str">
        <f t="shared" si="159"/>
        <v>488</v>
      </c>
      <c r="B764" s="2">
        <v>488219035</v>
      </c>
      <c r="C764" s="9" t="s">
        <v>508</v>
      </c>
      <c r="D764" s="14">
        <f>'fnd enro'!D764</f>
        <v>0</v>
      </c>
      <c r="E764" s="14">
        <f>'fnd enro'!E764</f>
        <v>0</v>
      </c>
      <c r="F764" s="14">
        <f>'fnd enro'!F764</f>
        <v>1</v>
      </c>
      <c r="G764" s="14">
        <f>'fnd enro'!G764</f>
        <v>1</v>
      </c>
      <c r="H764" s="14">
        <f>'fnd enro'!H764</f>
        <v>0</v>
      </c>
      <c r="I764" s="14">
        <f>'fnd enro'!I764</f>
        <v>1</v>
      </c>
      <c r="J764" s="14">
        <f>'fnd enro'!J764</f>
        <v>0</v>
      </c>
      <c r="K764" s="15">
        <f>'fnd enro'!K764</f>
        <v>0.1179</v>
      </c>
      <c r="L764" s="14">
        <f>'fnd enro'!L764</f>
        <v>0</v>
      </c>
      <c r="M764" s="14">
        <f>'fnd enro'!M764</f>
        <v>0</v>
      </c>
      <c r="N764" s="14">
        <f>'fnd enro'!N764</f>
        <v>0</v>
      </c>
      <c r="O764" s="14">
        <f>'fnd enro'!O764</f>
        <v>0</v>
      </c>
      <c r="P764" s="14">
        <f>'fnd enro'!P764</f>
        <v>3</v>
      </c>
      <c r="Q764" s="14">
        <f>'fnd enro'!R764</f>
        <v>3</v>
      </c>
      <c r="R764" s="15">
        <f t="shared" si="160"/>
        <v>1.0589999999999999</v>
      </c>
      <c r="S764" s="14">
        <f>VALUE('fnd enro'!Q764)</f>
        <v>11</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2148.0933266009997</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4166.8896599999998</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29783.399769017997</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3814.1947699019997</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1290.836864568</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2095.8505799999998</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1909.0275300000001</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4199.4856800000007</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3765.5774343629996</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7774.3459900000007</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161"/>
        <v>60947.701604451991</v>
      </c>
      <c r="AH764" s="326">
        <f t="shared" si="162"/>
        <v>488219035</v>
      </c>
      <c r="AI764" s="4" t="str">
        <f t="shared" si="163"/>
        <v>488</v>
      </c>
      <c r="AJ764" s="2" t="str">
        <f t="shared" si="164"/>
        <v>219</v>
      </c>
      <c r="AK764" s="2" t="str">
        <f t="shared" si="165"/>
        <v>035</v>
      </c>
      <c r="AL764" s="4">
        <f t="shared" si="166"/>
        <v>1</v>
      </c>
      <c r="AM764" s="4">
        <f t="shared" si="171"/>
        <v>3</v>
      </c>
      <c r="AN764" s="4">
        <f t="shared" si="167"/>
        <v>60947.701604451991</v>
      </c>
      <c r="AO764" s="4">
        <f t="shared" si="168"/>
        <v>20316</v>
      </c>
      <c r="AP764" s="4">
        <f t="shared" si="158"/>
        <v>0</v>
      </c>
      <c r="AQ764" s="4">
        <v>20316</v>
      </c>
      <c r="AS764" s="74"/>
      <c r="AT764" s="74"/>
      <c r="AX764" s="5">
        <f t="shared" si="169"/>
        <v>0</v>
      </c>
      <c r="AZ764" s="5">
        <f t="shared" si="170"/>
        <v>0</v>
      </c>
      <c r="BB764" s="5"/>
    </row>
    <row r="765" spans="1:54" s="4" customFormat="1">
      <c r="A765" s="326" t="str">
        <f t="shared" si="159"/>
        <v>488</v>
      </c>
      <c r="B765" s="2">
        <v>488219040</v>
      </c>
      <c r="C765" s="9" t="s">
        <v>508</v>
      </c>
      <c r="D765" s="14">
        <f>'fnd enro'!D765</f>
        <v>0</v>
      </c>
      <c r="E765" s="14">
        <f>'fnd enro'!E765</f>
        <v>0</v>
      </c>
      <c r="F765" s="14">
        <f>'fnd enro'!F765</f>
        <v>3</v>
      </c>
      <c r="G765" s="14">
        <f>'fnd enro'!G765</f>
        <v>5</v>
      </c>
      <c r="H765" s="14">
        <f>'fnd enro'!H765</f>
        <v>1</v>
      </c>
      <c r="I765" s="14">
        <f>'fnd enro'!I765</f>
        <v>9</v>
      </c>
      <c r="J765" s="14">
        <f>'fnd enro'!J765</f>
        <v>0</v>
      </c>
      <c r="K765" s="15">
        <f>'fnd enro'!K765</f>
        <v>0.70740000000000003</v>
      </c>
      <c r="L765" s="14">
        <f>'fnd enro'!L765</f>
        <v>0</v>
      </c>
      <c r="M765" s="14">
        <f>'fnd enro'!M765</f>
        <v>0</v>
      </c>
      <c r="N765" s="14">
        <f>'fnd enro'!N765</f>
        <v>0</v>
      </c>
      <c r="O765" s="14">
        <f>'fnd enro'!O765</f>
        <v>0</v>
      </c>
      <c r="P765" s="14">
        <f>'fnd enro'!P765</f>
        <v>10</v>
      </c>
      <c r="Q765" s="14">
        <f>'fnd enro'!R765</f>
        <v>18</v>
      </c>
      <c r="R765" s="15">
        <f t="shared" si="160"/>
        <v>1.0589999999999999</v>
      </c>
      <c r="S765" s="14">
        <f>VALUE('fnd enro'!Q765)</f>
        <v>6</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11642.116959605999</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19095.993899999998</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124051.61435410798</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21389.256989412002</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4985.2989574079993</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13138.333479999998</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9381.9669300000005</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14763.879059999999</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22853.120816178001</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37194.365940000003</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161"/>
        <v>278495.94738671201</v>
      </c>
      <c r="AH765" s="326">
        <f t="shared" si="162"/>
        <v>488219040</v>
      </c>
      <c r="AI765" s="4" t="str">
        <f t="shared" si="163"/>
        <v>488</v>
      </c>
      <c r="AJ765" s="2" t="str">
        <f t="shared" si="164"/>
        <v>219</v>
      </c>
      <c r="AK765" s="2" t="str">
        <f t="shared" si="165"/>
        <v>040</v>
      </c>
      <c r="AL765" s="4">
        <f t="shared" si="166"/>
        <v>1</v>
      </c>
      <c r="AM765" s="4">
        <f t="shared" si="171"/>
        <v>18</v>
      </c>
      <c r="AN765" s="4">
        <f t="shared" si="167"/>
        <v>278495.94738671201</v>
      </c>
      <c r="AO765" s="4">
        <f t="shared" si="168"/>
        <v>15472</v>
      </c>
      <c r="AP765" s="4">
        <f t="shared" si="158"/>
        <v>0</v>
      </c>
      <c r="AQ765" s="4">
        <v>15472</v>
      </c>
      <c r="AS765" s="74"/>
      <c r="AT765" s="74"/>
      <c r="AX765" s="5">
        <f t="shared" si="169"/>
        <v>0</v>
      </c>
      <c r="AZ765" s="5">
        <f t="shared" si="170"/>
        <v>0</v>
      </c>
      <c r="BB765" s="5"/>
    </row>
    <row r="766" spans="1:54" s="4" customFormat="1">
      <c r="A766" s="326" t="str">
        <f t="shared" si="159"/>
        <v>488</v>
      </c>
      <c r="B766" s="2">
        <v>488219044</v>
      </c>
      <c r="C766" s="9" t="s">
        <v>508</v>
      </c>
      <c r="D766" s="14">
        <f>'fnd enro'!D766</f>
        <v>0</v>
      </c>
      <c r="E766" s="14">
        <f>'fnd enro'!E766</f>
        <v>0</v>
      </c>
      <c r="F766" s="14">
        <f>'fnd enro'!F766</f>
        <v>10</v>
      </c>
      <c r="G766" s="14">
        <f>'fnd enro'!G766</f>
        <v>66</v>
      </c>
      <c r="H766" s="14">
        <f>'fnd enro'!H766</f>
        <v>33</v>
      </c>
      <c r="I766" s="14">
        <f>'fnd enro'!I766</f>
        <v>61</v>
      </c>
      <c r="J766" s="14">
        <f>'fnd enro'!J766</f>
        <v>0</v>
      </c>
      <c r="K766" s="15">
        <f>'fnd enro'!K766</f>
        <v>6.681</v>
      </c>
      <c r="L766" s="14">
        <f>'fnd enro'!L766</f>
        <v>0</v>
      </c>
      <c r="M766" s="14">
        <f>'fnd enro'!M766</f>
        <v>21</v>
      </c>
      <c r="N766" s="14">
        <f>'fnd enro'!N766</f>
        <v>9</v>
      </c>
      <c r="O766" s="14">
        <f>'fnd enro'!O766</f>
        <v>4</v>
      </c>
      <c r="P766" s="14">
        <f>'fnd enro'!P766</f>
        <v>108</v>
      </c>
      <c r="Q766" s="14">
        <f>'fnd enro'!R766</f>
        <v>170</v>
      </c>
      <c r="R766" s="15">
        <f t="shared" si="160"/>
        <v>1.0589999999999999</v>
      </c>
      <c r="S766" s="14">
        <f>VALUE('fnd enro'!Q766)</f>
        <v>11</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118913.18813738997</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210445.67666999999</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1406505.5399410196</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212290.82258777999</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60093.920045519997</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122786.3762</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99644.539949999977</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179675.91276000001</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229060.69737057001</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403250.92609999998</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161"/>
        <v>3042667.5997622795</v>
      </c>
      <c r="AH766" s="326">
        <f t="shared" si="162"/>
        <v>488219044</v>
      </c>
      <c r="AI766" s="4" t="str">
        <f t="shared" si="163"/>
        <v>488</v>
      </c>
      <c r="AJ766" s="2" t="str">
        <f t="shared" si="164"/>
        <v>219</v>
      </c>
      <c r="AK766" s="2" t="str">
        <f t="shared" si="165"/>
        <v>044</v>
      </c>
      <c r="AL766" s="4">
        <f t="shared" si="166"/>
        <v>1</v>
      </c>
      <c r="AM766" s="4">
        <f t="shared" si="171"/>
        <v>170</v>
      </c>
      <c r="AN766" s="4">
        <f t="shared" si="167"/>
        <v>3042667.5997622795</v>
      </c>
      <c r="AO766" s="4">
        <f t="shared" si="168"/>
        <v>17898</v>
      </c>
      <c r="AP766" s="4">
        <f t="shared" si="158"/>
        <v>0</v>
      </c>
      <c r="AQ766" s="4">
        <v>17898</v>
      </c>
      <c r="AS766" s="74"/>
      <c r="AT766" s="74"/>
      <c r="AX766" s="5">
        <f t="shared" si="169"/>
        <v>0</v>
      </c>
      <c r="AZ766" s="5">
        <f t="shared" si="170"/>
        <v>0</v>
      </c>
      <c r="BB766" s="5"/>
    </row>
    <row r="767" spans="1:54" s="4" customFormat="1">
      <c r="A767" s="326" t="str">
        <f t="shared" si="159"/>
        <v>488</v>
      </c>
      <c r="B767" s="2">
        <v>488219052</v>
      </c>
      <c r="C767" s="9" t="s">
        <v>508</v>
      </c>
      <c r="D767" s="14">
        <f>'fnd enro'!D767</f>
        <v>0</v>
      </c>
      <c r="E767" s="14">
        <f>'fnd enro'!E767</f>
        <v>0</v>
      </c>
      <c r="F767" s="14">
        <f>'fnd enro'!F767</f>
        <v>0</v>
      </c>
      <c r="G767" s="14">
        <f>'fnd enro'!G767</f>
        <v>1</v>
      </c>
      <c r="H767" s="14">
        <f>'fnd enro'!H767</f>
        <v>1</v>
      </c>
      <c r="I767" s="14">
        <f>'fnd enro'!I767</f>
        <v>0</v>
      </c>
      <c r="J767" s="14">
        <f>'fnd enro'!J767</f>
        <v>0</v>
      </c>
      <c r="K767" s="15">
        <f>'fnd enro'!K767</f>
        <v>7.8600000000000003E-2</v>
      </c>
      <c r="L767" s="14">
        <f>'fnd enro'!L767</f>
        <v>0</v>
      </c>
      <c r="M767" s="14">
        <f>'fnd enro'!M767</f>
        <v>0</v>
      </c>
      <c r="N767" s="14">
        <f>'fnd enro'!N767</f>
        <v>0</v>
      </c>
      <c r="O767" s="14">
        <f>'fnd enro'!O767</f>
        <v>0</v>
      </c>
      <c r="P767" s="14">
        <f>'fnd enro'!P767</f>
        <v>0</v>
      </c>
      <c r="Q767" s="14">
        <f>'fnd enro'!R767</f>
        <v>2</v>
      </c>
      <c r="R767" s="15">
        <f t="shared" si="160"/>
        <v>1.0589999999999999</v>
      </c>
      <c r="S767" s="14">
        <f>VALUE('fnd enro'!Q767)</f>
        <v>6</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1207.9778177339997</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1716.2153999999998</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8247.5513760119993</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2529.6860932679997</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365.52482971199993</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1109.3537200000001</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833.36946</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449.90555999999992</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2565.0187662419999</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3674.7106599999997</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161"/>
        <v>22699.313682968001</v>
      </c>
      <c r="AH767" s="326">
        <f t="shared" si="162"/>
        <v>488219052</v>
      </c>
      <c r="AI767" s="4" t="str">
        <f t="shared" si="163"/>
        <v>488</v>
      </c>
      <c r="AJ767" s="2" t="str">
        <f t="shared" si="164"/>
        <v>219</v>
      </c>
      <c r="AK767" s="2" t="str">
        <f t="shared" si="165"/>
        <v>052</v>
      </c>
      <c r="AL767" s="4">
        <f t="shared" si="166"/>
        <v>1</v>
      </c>
      <c r="AM767" s="4">
        <f t="shared" si="171"/>
        <v>2</v>
      </c>
      <c r="AN767" s="4">
        <f t="shared" si="167"/>
        <v>22699.313682968001</v>
      </c>
      <c r="AO767" s="4">
        <f t="shared" si="168"/>
        <v>11350</v>
      </c>
      <c r="AP767" s="4">
        <f t="shared" si="158"/>
        <v>0</v>
      </c>
      <c r="AQ767" s="4">
        <v>11350</v>
      </c>
      <c r="AS767" s="74"/>
      <c r="AT767" s="74"/>
      <c r="AX767" s="5">
        <f t="shared" si="169"/>
        <v>0</v>
      </c>
      <c r="AZ767" s="5">
        <f t="shared" si="170"/>
        <v>0</v>
      </c>
      <c r="BB767" s="5"/>
    </row>
    <row r="768" spans="1:54" s="4" customFormat="1">
      <c r="A768" s="326" t="str">
        <f t="shared" si="159"/>
        <v>488</v>
      </c>
      <c r="B768" s="2">
        <v>488219065</v>
      </c>
      <c r="C768" s="9" t="s">
        <v>508</v>
      </c>
      <c r="D768" s="14">
        <f>'fnd enro'!D768</f>
        <v>0</v>
      </c>
      <c r="E768" s="14">
        <f>'fnd enro'!E768</f>
        <v>0</v>
      </c>
      <c r="F768" s="14">
        <f>'fnd enro'!F768</f>
        <v>1</v>
      </c>
      <c r="G768" s="14">
        <f>'fnd enro'!G768</f>
        <v>2</v>
      </c>
      <c r="H768" s="14">
        <f>'fnd enro'!H768</f>
        <v>3</v>
      </c>
      <c r="I768" s="14">
        <f>'fnd enro'!I768</f>
        <v>3</v>
      </c>
      <c r="J768" s="14">
        <f>'fnd enro'!J768</f>
        <v>0</v>
      </c>
      <c r="K768" s="15">
        <f>'fnd enro'!K768</f>
        <v>0.35370000000000001</v>
      </c>
      <c r="L768" s="14">
        <f>'fnd enro'!L768</f>
        <v>0</v>
      </c>
      <c r="M768" s="14">
        <f>'fnd enro'!M768</f>
        <v>0</v>
      </c>
      <c r="N768" s="14">
        <f>'fnd enro'!N768</f>
        <v>0</v>
      </c>
      <c r="O768" s="14">
        <f>'fnd enro'!O768</f>
        <v>0</v>
      </c>
      <c r="P768" s="14">
        <f>'fnd enro'!P768</f>
        <v>3</v>
      </c>
      <c r="Q768" s="14">
        <f>'fnd enro'!R768</f>
        <v>9</v>
      </c>
      <c r="R768" s="15">
        <f t="shared" si="160"/>
        <v>1.0589999999999999</v>
      </c>
      <c r="S768" s="14">
        <f>VALUE('fnd enro'!Q768)</f>
        <v>2</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5621.4369798029993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8602.0769699999983</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49875.677787053995</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10594.452389705999</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2065.4753537040001</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6020.3117399999992</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4280.8168800000003</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5029.03215</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11572.464133089001</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17505.29797</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161"/>
        <v>121167.04235335598</v>
      </c>
      <c r="AH768" s="326">
        <f t="shared" si="162"/>
        <v>488219065</v>
      </c>
      <c r="AI768" s="4" t="str">
        <f t="shared" si="163"/>
        <v>488</v>
      </c>
      <c r="AJ768" s="2" t="str">
        <f t="shared" si="164"/>
        <v>219</v>
      </c>
      <c r="AK768" s="2" t="str">
        <f t="shared" si="165"/>
        <v>065</v>
      </c>
      <c r="AL768" s="4">
        <f t="shared" si="166"/>
        <v>1</v>
      </c>
      <c r="AM768" s="4">
        <f t="shared" si="171"/>
        <v>9</v>
      </c>
      <c r="AN768" s="4">
        <f t="shared" si="167"/>
        <v>121167.04235335598</v>
      </c>
      <c r="AO768" s="4">
        <f t="shared" si="168"/>
        <v>13463</v>
      </c>
      <c r="AP768" s="4">
        <f t="shared" si="158"/>
        <v>0</v>
      </c>
      <c r="AQ768" s="4">
        <v>13463</v>
      </c>
      <c r="AS768" s="74"/>
      <c r="AT768" s="74"/>
      <c r="AX768" s="5">
        <f t="shared" si="169"/>
        <v>0</v>
      </c>
      <c r="AZ768" s="5">
        <f t="shared" si="170"/>
        <v>0</v>
      </c>
      <c r="BB768" s="5"/>
    </row>
    <row r="769" spans="1:54" s="4" customFormat="1">
      <c r="A769" s="326" t="str">
        <f t="shared" si="159"/>
        <v>488</v>
      </c>
      <c r="B769" s="2">
        <v>488219083</v>
      </c>
      <c r="C769" s="9" t="s">
        <v>508</v>
      </c>
      <c r="D769" s="14">
        <f>'fnd enro'!D769</f>
        <v>0</v>
      </c>
      <c r="E769" s="14">
        <f>'fnd enro'!E769</f>
        <v>0</v>
      </c>
      <c r="F769" s="14">
        <f>'fnd enro'!F769</f>
        <v>0</v>
      </c>
      <c r="G769" s="14">
        <f>'fnd enro'!G769</f>
        <v>2</v>
      </c>
      <c r="H769" s="14">
        <f>'fnd enro'!H769</f>
        <v>1</v>
      </c>
      <c r="I769" s="14">
        <f>'fnd enro'!I769</f>
        <v>4</v>
      </c>
      <c r="J769" s="14">
        <f>'fnd enro'!J769</f>
        <v>0</v>
      </c>
      <c r="K769" s="15">
        <f>'fnd enro'!K769</f>
        <v>0.27510000000000001</v>
      </c>
      <c r="L769" s="14">
        <f>'fnd enro'!L769</f>
        <v>0</v>
      </c>
      <c r="M769" s="14">
        <f>'fnd enro'!M769</f>
        <v>0</v>
      </c>
      <c r="N769" s="14">
        <f>'fnd enro'!N769</f>
        <v>0</v>
      </c>
      <c r="O769" s="14">
        <f>'fnd enro'!O769</f>
        <v>0</v>
      </c>
      <c r="P769" s="14">
        <f>'fnd enro'!P769</f>
        <v>2</v>
      </c>
      <c r="Q769" s="14">
        <f>'fnd enro'!R769</f>
        <v>7</v>
      </c>
      <c r="R769" s="15">
        <f t="shared" si="160"/>
        <v>1.0589999999999999</v>
      </c>
      <c r="S769" s="14">
        <f>VALUE('fnd enro'!Q769)</f>
        <v>6</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4381.9856820689993</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6736.7649599999995</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41801.961261042001</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7943.0766064379995</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1624.2002539920002</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5223.3980200000005</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3433.7545500000001</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4694.2504799999988</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8971.4499568470001</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13402.267309999999</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161"/>
        <v>98213.109080388007</v>
      </c>
      <c r="AH769" s="326">
        <f t="shared" si="162"/>
        <v>488219083</v>
      </c>
      <c r="AI769" s="4" t="str">
        <f t="shared" si="163"/>
        <v>488</v>
      </c>
      <c r="AJ769" s="2" t="str">
        <f t="shared" si="164"/>
        <v>219</v>
      </c>
      <c r="AK769" s="2" t="str">
        <f t="shared" si="165"/>
        <v>083</v>
      </c>
      <c r="AL769" s="4">
        <f t="shared" si="166"/>
        <v>1</v>
      </c>
      <c r="AM769" s="4">
        <f t="shared" si="171"/>
        <v>7</v>
      </c>
      <c r="AN769" s="4">
        <f t="shared" si="167"/>
        <v>98213.109080388007</v>
      </c>
      <c r="AO769" s="4">
        <f t="shared" si="168"/>
        <v>14030</v>
      </c>
      <c r="AP769" s="4">
        <f t="shared" si="158"/>
        <v>0</v>
      </c>
      <c r="AQ769" s="4">
        <v>14030</v>
      </c>
      <c r="AS769" s="74"/>
      <c r="AT769" s="74"/>
      <c r="AX769" s="5">
        <f t="shared" si="169"/>
        <v>0</v>
      </c>
      <c r="AZ769" s="5">
        <f t="shared" si="170"/>
        <v>0</v>
      </c>
      <c r="BB769" s="5"/>
    </row>
    <row r="770" spans="1:54" s="4" customFormat="1">
      <c r="A770" s="326" t="str">
        <f t="shared" si="159"/>
        <v>488</v>
      </c>
      <c r="B770" s="2">
        <v>488219118</v>
      </c>
      <c r="C770" s="9" t="s">
        <v>508</v>
      </c>
      <c r="D770" s="14">
        <f>'fnd enro'!D770</f>
        <v>0</v>
      </c>
      <c r="E770" s="14">
        <f>'fnd enro'!E770</f>
        <v>0</v>
      </c>
      <c r="F770" s="14">
        <f>'fnd enro'!F770</f>
        <v>0</v>
      </c>
      <c r="G770" s="14">
        <f>'fnd enro'!G770</f>
        <v>1</v>
      </c>
      <c r="H770" s="14">
        <f>'fnd enro'!H770</f>
        <v>0</v>
      </c>
      <c r="I770" s="14">
        <f>'fnd enro'!I770</f>
        <v>0</v>
      </c>
      <c r="J770" s="14">
        <f>'fnd enro'!J770</f>
        <v>0</v>
      </c>
      <c r="K770" s="15">
        <f>'fnd enro'!K770</f>
        <v>3.9300000000000002E-2</v>
      </c>
      <c r="L770" s="14">
        <f>'fnd enro'!L770</f>
        <v>0</v>
      </c>
      <c r="M770" s="14">
        <f>'fnd enro'!M770</f>
        <v>0</v>
      </c>
      <c r="N770" s="14">
        <f>'fnd enro'!N770</f>
        <v>0</v>
      </c>
      <c r="O770" s="14">
        <f>'fnd enro'!O770</f>
        <v>0</v>
      </c>
      <c r="P770" s="14">
        <f>'fnd enro'!P770</f>
        <v>0</v>
      </c>
      <c r="Q770" s="14">
        <f>'fnd enro'!R770</f>
        <v>1</v>
      </c>
      <c r="R770" s="15">
        <f t="shared" si="160"/>
        <v>1.0589999999999999</v>
      </c>
      <c r="S770" s="14">
        <f>VALUE('fnd enro'!Q770)</f>
        <v>6</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603.98890886699985</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858.10769999999991</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4359.842673006</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1406.198366634</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176.22838485599996</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554.67686000000003</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400.88445000000002</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170.83787999999998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1236.554078121</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1782.8553299999999</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161"/>
        <v>11550.174631483998</v>
      </c>
      <c r="AH770" s="326">
        <f t="shared" si="162"/>
        <v>488219118</v>
      </c>
      <c r="AI770" s="4" t="str">
        <f t="shared" si="163"/>
        <v>488</v>
      </c>
      <c r="AJ770" s="2" t="str">
        <f t="shared" si="164"/>
        <v>219</v>
      </c>
      <c r="AK770" s="2" t="str">
        <f t="shared" si="165"/>
        <v>118</v>
      </c>
      <c r="AL770" s="4">
        <f t="shared" si="166"/>
        <v>1</v>
      </c>
      <c r="AM770" s="4">
        <f t="shared" si="171"/>
        <v>1</v>
      </c>
      <c r="AN770" s="4">
        <f t="shared" si="167"/>
        <v>11550.174631483998</v>
      </c>
      <c r="AO770" s="4">
        <f t="shared" si="168"/>
        <v>11550</v>
      </c>
      <c r="AP770" s="4">
        <f t="shared" si="158"/>
        <v>0</v>
      </c>
      <c r="AQ770" s="4">
        <v>11550</v>
      </c>
      <c r="AS770" s="74"/>
      <c r="AT770" s="74"/>
      <c r="AX770" s="5">
        <f t="shared" si="169"/>
        <v>0</v>
      </c>
      <c r="AZ770" s="5">
        <f t="shared" si="170"/>
        <v>0</v>
      </c>
      <c r="BB770" s="5"/>
    </row>
    <row r="771" spans="1:54" s="4" customFormat="1">
      <c r="A771" s="326" t="str">
        <f t="shared" si="159"/>
        <v>488</v>
      </c>
      <c r="B771" s="2">
        <v>488219122</v>
      </c>
      <c r="C771" s="9" t="s">
        <v>508</v>
      </c>
      <c r="D771" s="14">
        <f>'fnd enro'!D771</f>
        <v>0</v>
      </c>
      <c r="E771" s="14">
        <f>'fnd enro'!E771</f>
        <v>0</v>
      </c>
      <c r="F771" s="14">
        <f>'fnd enro'!F771</f>
        <v>2</v>
      </c>
      <c r="G771" s="14">
        <f>'fnd enro'!G771</f>
        <v>9</v>
      </c>
      <c r="H771" s="14">
        <f>'fnd enro'!H771</f>
        <v>9</v>
      </c>
      <c r="I771" s="14">
        <f>'fnd enro'!I771</f>
        <v>4</v>
      </c>
      <c r="J771" s="14">
        <f>'fnd enro'!J771</f>
        <v>0</v>
      </c>
      <c r="K771" s="15">
        <f>'fnd enro'!K771</f>
        <v>0.94320000000000004</v>
      </c>
      <c r="L771" s="14">
        <f>'fnd enro'!L771</f>
        <v>0</v>
      </c>
      <c r="M771" s="14">
        <f>'fnd enro'!M771</f>
        <v>4</v>
      </c>
      <c r="N771" s="14">
        <f>'fnd enro'!N771</f>
        <v>0</v>
      </c>
      <c r="O771" s="14">
        <f>'fnd enro'!O771</f>
        <v>0</v>
      </c>
      <c r="P771" s="14">
        <f>'fnd enro'!P771</f>
        <v>6</v>
      </c>
      <c r="Q771" s="14">
        <f>'fnd enro'!R771</f>
        <v>24</v>
      </c>
      <c r="R771" s="15">
        <f t="shared" si="160"/>
        <v>1.0589999999999999</v>
      </c>
      <c r="S771" s="14">
        <f>VALUE('fnd enro'!Q771)</f>
        <v>3</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15353.206112808</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23251.382819999999</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128676.530202144</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30410.242119215993</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5482.4053165439982</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15283.904640000002</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11290.613219999997</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10734.320519999997</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32139.801164903998</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47613.34792</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161"/>
        <v>320235.75403561594</v>
      </c>
      <c r="AH771" s="326">
        <f t="shared" si="162"/>
        <v>488219122</v>
      </c>
      <c r="AI771" s="4" t="str">
        <f t="shared" si="163"/>
        <v>488</v>
      </c>
      <c r="AJ771" s="2" t="str">
        <f t="shared" si="164"/>
        <v>219</v>
      </c>
      <c r="AK771" s="2" t="str">
        <f t="shared" si="165"/>
        <v>122</v>
      </c>
      <c r="AL771" s="4">
        <f t="shared" si="166"/>
        <v>1</v>
      </c>
      <c r="AM771" s="4">
        <f t="shared" si="171"/>
        <v>24</v>
      </c>
      <c r="AN771" s="4">
        <f t="shared" si="167"/>
        <v>320235.75403561594</v>
      </c>
      <c r="AO771" s="4">
        <f t="shared" si="168"/>
        <v>13343</v>
      </c>
      <c r="AP771" s="4">
        <f t="shared" si="158"/>
        <v>0</v>
      </c>
      <c r="AQ771" s="4">
        <v>13343</v>
      </c>
      <c r="AS771" s="74"/>
      <c r="AT771" s="74"/>
      <c r="AX771" s="5">
        <f t="shared" si="169"/>
        <v>0</v>
      </c>
      <c r="AZ771" s="5">
        <f t="shared" si="170"/>
        <v>0</v>
      </c>
      <c r="BB771" s="5"/>
    </row>
    <row r="772" spans="1:54" s="4" customFormat="1">
      <c r="A772" s="326" t="str">
        <f t="shared" si="159"/>
        <v>488</v>
      </c>
      <c r="B772" s="2">
        <v>488219131</v>
      </c>
      <c r="C772" s="9" t="s">
        <v>508</v>
      </c>
      <c r="D772" s="14">
        <f>'fnd enro'!D772</f>
        <v>0</v>
      </c>
      <c r="E772" s="14">
        <f>'fnd enro'!E772</f>
        <v>0</v>
      </c>
      <c r="F772" s="14">
        <f>'fnd enro'!F772</f>
        <v>0</v>
      </c>
      <c r="G772" s="14">
        <f>'fnd enro'!G772</f>
        <v>2</v>
      </c>
      <c r="H772" s="14">
        <f>'fnd enro'!H772</f>
        <v>0</v>
      </c>
      <c r="I772" s="14">
        <f>'fnd enro'!I772</f>
        <v>2</v>
      </c>
      <c r="J772" s="14">
        <f>'fnd enro'!J772</f>
        <v>0</v>
      </c>
      <c r="K772" s="15">
        <f>'fnd enro'!K772</f>
        <v>0.15720000000000001</v>
      </c>
      <c r="L772" s="14">
        <f>'fnd enro'!L772</f>
        <v>0</v>
      </c>
      <c r="M772" s="14">
        <f>'fnd enro'!M772</f>
        <v>0</v>
      </c>
      <c r="N772" s="14">
        <f>'fnd enro'!N772</f>
        <v>0</v>
      </c>
      <c r="O772" s="14">
        <f>'fnd enro'!O772</f>
        <v>0</v>
      </c>
      <c r="P772" s="14">
        <f>'fnd enro'!P772</f>
        <v>0</v>
      </c>
      <c r="Q772" s="14">
        <f>'fnd enro'!R772</f>
        <v>4</v>
      </c>
      <c r="R772" s="15">
        <f t="shared" si="160"/>
        <v>1.0589999999999999</v>
      </c>
      <c r="S772" s="14">
        <f>VALUE('fnd enro'!Q772)</f>
        <v>2</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2415.9556354679994</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3432.4307999999996</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19753.836372023998</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4815.992806536</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720.81971942400003</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2864.0074400000003</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1757.2410600000001</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1628.69964</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5058.0467124840006</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6962.7613199999996</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161"/>
        <v>49409.791505935995</v>
      </c>
      <c r="AH772" s="326">
        <f t="shared" si="162"/>
        <v>488219131</v>
      </c>
      <c r="AI772" s="4" t="str">
        <f t="shared" si="163"/>
        <v>488</v>
      </c>
      <c r="AJ772" s="2" t="str">
        <f t="shared" si="164"/>
        <v>219</v>
      </c>
      <c r="AK772" s="2" t="str">
        <f t="shared" si="165"/>
        <v>131</v>
      </c>
      <c r="AL772" s="4">
        <f t="shared" si="166"/>
        <v>1</v>
      </c>
      <c r="AM772" s="4">
        <f t="shared" si="171"/>
        <v>4</v>
      </c>
      <c r="AN772" s="4">
        <f t="shared" si="167"/>
        <v>49409.791505935995</v>
      </c>
      <c r="AO772" s="4">
        <f t="shared" si="168"/>
        <v>12352</v>
      </c>
      <c r="AP772" s="4">
        <f t="shared" si="158"/>
        <v>0</v>
      </c>
      <c r="AQ772" s="4">
        <v>12352</v>
      </c>
      <c r="AS772" s="74"/>
      <c r="AT772" s="74"/>
      <c r="AX772" s="5">
        <f t="shared" si="169"/>
        <v>0</v>
      </c>
      <c r="AZ772" s="5">
        <f t="shared" si="170"/>
        <v>0</v>
      </c>
      <c r="BB772" s="5"/>
    </row>
    <row r="773" spans="1:54" s="4" customFormat="1">
      <c r="A773" s="326" t="str">
        <f t="shared" si="159"/>
        <v>488</v>
      </c>
      <c r="B773" s="2">
        <v>488219133</v>
      </c>
      <c r="C773" s="9" t="s">
        <v>508</v>
      </c>
      <c r="D773" s="14">
        <f>'fnd enro'!D773</f>
        <v>0</v>
      </c>
      <c r="E773" s="14">
        <f>'fnd enro'!E773</f>
        <v>0</v>
      </c>
      <c r="F773" s="14">
        <f>'fnd enro'!F773</f>
        <v>4</v>
      </c>
      <c r="G773" s="14">
        <f>'fnd enro'!G773</f>
        <v>15</v>
      </c>
      <c r="H773" s="14">
        <f>'fnd enro'!H773</f>
        <v>6</v>
      </c>
      <c r="I773" s="14">
        <f>'fnd enro'!I773</f>
        <v>8</v>
      </c>
      <c r="J773" s="14">
        <f>'fnd enro'!J773</f>
        <v>0</v>
      </c>
      <c r="K773" s="15">
        <f>'fnd enro'!K773</f>
        <v>1.2968999999999999</v>
      </c>
      <c r="L773" s="14">
        <f>'fnd enro'!L773</f>
        <v>0</v>
      </c>
      <c r="M773" s="14">
        <f>'fnd enro'!M773</f>
        <v>5</v>
      </c>
      <c r="N773" s="14">
        <f>'fnd enro'!N773</f>
        <v>0</v>
      </c>
      <c r="O773" s="14">
        <f>'fnd enro'!O773</f>
        <v>0</v>
      </c>
      <c r="P773" s="14">
        <f>'fnd enro'!P773</f>
        <v>11</v>
      </c>
      <c r="Q773" s="14">
        <f>'fnd enro'!R773</f>
        <v>33</v>
      </c>
      <c r="R773" s="15">
        <f t="shared" si="160"/>
        <v>1.0589999999999999</v>
      </c>
      <c r="S773" s="14">
        <f>VALUE('fnd enro'!Q773)</f>
        <v>9</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21576.419842611002</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34352.943359999997</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206374.02300919799</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42502.427618921996</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8622.3738402480012</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21922.826380000002</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16453.545329999997</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20270.477849999999</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43569.628587993</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68318.355890000006</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161"/>
        <v>483963.02170897194</v>
      </c>
      <c r="AH773" s="326">
        <f t="shared" si="162"/>
        <v>488219133</v>
      </c>
      <c r="AI773" s="4" t="str">
        <f t="shared" si="163"/>
        <v>488</v>
      </c>
      <c r="AJ773" s="2" t="str">
        <f t="shared" si="164"/>
        <v>219</v>
      </c>
      <c r="AK773" s="2" t="str">
        <f t="shared" si="165"/>
        <v>133</v>
      </c>
      <c r="AL773" s="4">
        <f t="shared" si="166"/>
        <v>1</v>
      </c>
      <c r="AM773" s="4">
        <f t="shared" si="171"/>
        <v>33</v>
      </c>
      <c r="AN773" s="4">
        <f t="shared" si="167"/>
        <v>483963.02170897194</v>
      </c>
      <c r="AO773" s="4">
        <f t="shared" si="168"/>
        <v>14666</v>
      </c>
      <c r="AP773" s="4">
        <f t="shared" si="158"/>
        <v>0</v>
      </c>
      <c r="AQ773" s="4">
        <v>14666</v>
      </c>
      <c r="AS773" s="74"/>
      <c r="AT773" s="74"/>
      <c r="AX773" s="5">
        <f t="shared" si="169"/>
        <v>0</v>
      </c>
      <c r="AZ773" s="5">
        <f t="shared" si="170"/>
        <v>0</v>
      </c>
      <c r="BB773" s="5"/>
    </row>
    <row r="774" spans="1:54" s="4" customFormat="1">
      <c r="A774" s="326" t="str">
        <f t="shared" si="159"/>
        <v>488</v>
      </c>
      <c r="B774" s="2">
        <v>488219142</v>
      </c>
      <c r="C774" s="9" t="s">
        <v>508</v>
      </c>
      <c r="D774" s="14">
        <f>'fnd enro'!D774</f>
        <v>0</v>
      </c>
      <c r="E774" s="14">
        <f>'fnd enro'!E774</f>
        <v>0</v>
      </c>
      <c r="F774" s="14">
        <f>'fnd enro'!F774</f>
        <v>1</v>
      </c>
      <c r="G774" s="14">
        <f>'fnd enro'!G774</f>
        <v>4</v>
      </c>
      <c r="H774" s="14">
        <f>'fnd enro'!H774</f>
        <v>4</v>
      </c>
      <c r="I774" s="14">
        <f>'fnd enro'!I774</f>
        <v>8</v>
      </c>
      <c r="J774" s="14">
        <f>'fnd enro'!J774</f>
        <v>0</v>
      </c>
      <c r="K774" s="15">
        <f>'fnd enro'!K774</f>
        <v>0.66810000000000003</v>
      </c>
      <c r="L774" s="14">
        <f>'fnd enro'!L774</f>
        <v>0</v>
      </c>
      <c r="M774" s="14">
        <f>'fnd enro'!M774</f>
        <v>0</v>
      </c>
      <c r="N774" s="14">
        <f>'fnd enro'!N774</f>
        <v>0</v>
      </c>
      <c r="O774" s="14">
        <f>'fnd enro'!O774</f>
        <v>0</v>
      </c>
      <c r="P774" s="14">
        <f>'fnd enro'!P774</f>
        <v>5</v>
      </c>
      <c r="Q774" s="14">
        <f>'fnd enro'!R774</f>
        <v>17</v>
      </c>
      <c r="R774" s="15">
        <f t="shared" si="160"/>
        <v>1.0589999999999999</v>
      </c>
      <c r="S774" s="14">
        <f>VALUE('fnd enro'!Q774)</f>
        <v>7</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10684.686800738998</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16562.971799999999</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100768.130031102</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19539.327032778001</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4047.1730225519996</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12146.10662</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8336.9986800000006</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11118.705749999999</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21836.383368057002</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33183.030610000002</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161"/>
        <v>238223.51371522795</v>
      </c>
      <c r="AH774" s="326">
        <f t="shared" si="162"/>
        <v>488219142</v>
      </c>
      <c r="AI774" s="4" t="str">
        <f t="shared" si="163"/>
        <v>488</v>
      </c>
      <c r="AJ774" s="2" t="str">
        <f t="shared" si="164"/>
        <v>219</v>
      </c>
      <c r="AK774" s="2" t="str">
        <f t="shared" si="165"/>
        <v>142</v>
      </c>
      <c r="AL774" s="4">
        <f t="shared" si="166"/>
        <v>1</v>
      </c>
      <c r="AM774" s="4">
        <f t="shared" si="171"/>
        <v>17</v>
      </c>
      <c r="AN774" s="4">
        <f t="shared" si="167"/>
        <v>238223.51371522795</v>
      </c>
      <c r="AO774" s="4">
        <f t="shared" si="168"/>
        <v>14013</v>
      </c>
      <c r="AP774" s="4">
        <f t="shared" si="158"/>
        <v>0</v>
      </c>
      <c r="AQ774" s="4">
        <v>14013</v>
      </c>
      <c r="AS774" s="74"/>
      <c r="AT774" s="74"/>
      <c r="AX774" s="5">
        <f t="shared" si="169"/>
        <v>0</v>
      </c>
      <c r="AZ774" s="5">
        <f t="shared" si="170"/>
        <v>0</v>
      </c>
      <c r="BB774" s="5"/>
    </row>
    <row r="775" spans="1:54" s="4" customFormat="1">
      <c r="A775" s="326" t="str">
        <f t="shared" si="159"/>
        <v>488</v>
      </c>
      <c r="B775" s="2">
        <v>488219145</v>
      </c>
      <c r="C775" s="9" t="s">
        <v>508</v>
      </c>
      <c r="D775" s="14">
        <f>'fnd enro'!D775</f>
        <v>0</v>
      </c>
      <c r="E775" s="14">
        <f>'fnd enro'!E775</f>
        <v>0</v>
      </c>
      <c r="F775" s="14">
        <f>'fnd enro'!F775</f>
        <v>0</v>
      </c>
      <c r="G775" s="14">
        <f>'fnd enro'!G775</f>
        <v>7</v>
      </c>
      <c r="H775" s="14">
        <f>'fnd enro'!H775</f>
        <v>0</v>
      </c>
      <c r="I775" s="14">
        <f>'fnd enro'!I775</f>
        <v>0</v>
      </c>
      <c r="J775" s="14">
        <f>'fnd enro'!J775</f>
        <v>0</v>
      </c>
      <c r="K775" s="15">
        <f>'fnd enro'!K775</f>
        <v>0.27510000000000001</v>
      </c>
      <c r="L775" s="14">
        <f>'fnd enro'!L775</f>
        <v>0</v>
      </c>
      <c r="M775" s="14">
        <f>'fnd enro'!M775</f>
        <v>0</v>
      </c>
      <c r="N775" s="14">
        <f>'fnd enro'!N775</f>
        <v>0</v>
      </c>
      <c r="O775" s="14">
        <f>'fnd enro'!O775</f>
        <v>0</v>
      </c>
      <c r="P775" s="14">
        <f>'fnd enro'!P775</f>
        <v>1</v>
      </c>
      <c r="Q775" s="14">
        <f>'fnd enro'!R775</f>
        <v>7</v>
      </c>
      <c r="R775" s="15">
        <f t="shared" si="160"/>
        <v>1.0589999999999999</v>
      </c>
      <c r="S775" s="14">
        <f>VALUE('fnd enro'!Q775)</f>
        <v>4</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4295.0523720689998</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6324.8139599999995</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33623.749041042</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9843.3885664379995</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1384.230853992</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3904.53802</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2931.9156299999995</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1849.1622599999998</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8655.8785468469996</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12981.29731</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161"/>
        <v>85794.026560387982</v>
      </c>
      <c r="AH775" s="326">
        <f t="shared" si="162"/>
        <v>488219145</v>
      </c>
      <c r="AI775" s="4" t="str">
        <f t="shared" si="163"/>
        <v>488</v>
      </c>
      <c r="AJ775" s="2" t="str">
        <f t="shared" si="164"/>
        <v>219</v>
      </c>
      <c r="AK775" s="2" t="str">
        <f t="shared" si="165"/>
        <v>145</v>
      </c>
      <c r="AL775" s="4">
        <f t="shared" si="166"/>
        <v>1</v>
      </c>
      <c r="AM775" s="4">
        <f t="shared" si="171"/>
        <v>7</v>
      </c>
      <c r="AN775" s="4">
        <f t="shared" si="167"/>
        <v>85794.026560387982</v>
      </c>
      <c r="AO775" s="4">
        <f t="shared" si="168"/>
        <v>12256</v>
      </c>
      <c r="AP775" s="4">
        <f t="shared" si="158"/>
        <v>-28</v>
      </c>
      <c r="AQ775" s="4">
        <v>12284</v>
      </c>
      <c r="AS775" s="74"/>
      <c r="AT775" s="74"/>
      <c r="AX775" s="5">
        <f t="shared" si="169"/>
        <v>0</v>
      </c>
      <c r="AZ775" s="5">
        <f t="shared" si="170"/>
        <v>0</v>
      </c>
      <c r="BB775" s="5"/>
    </row>
    <row r="776" spans="1:54" s="4" customFormat="1">
      <c r="A776" s="326" t="str">
        <f t="shared" si="159"/>
        <v>488</v>
      </c>
      <c r="B776" s="2">
        <v>488219171</v>
      </c>
      <c r="C776" s="9" t="s">
        <v>508</v>
      </c>
      <c r="D776" s="14">
        <f>'fnd enro'!D776</f>
        <v>0</v>
      </c>
      <c r="E776" s="14">
        <f>'fnd enro'!E776</f>
        <v>0</v>
      </c>
      <c r="F776" s="14">
        <f>'fnd enro'!F776</f>
        <v>0</v>
      </c>
      <c r="G776" s="14">
        <f>'fnd enro'!G776</f>
        <v>3</v>
      </c>
      <c r="H776" s="14">
        <f>'fnd enro'!H776</f>
        <v>2</v>
      </c>
      <c r="I776" s="14">
        <f>'fnd enro'!I776</f>
        <v>3</v>
      </c>
      <c r="J776" s="14">
        <f>'fnd enro'!J776</f>
        <v>0</v>
      </c>
      <c r="K776" s="15">
        <f>'fnd enro'!K776</f>
        <v>0.31440000000000001</v>
      </c>
      <c r="L776" s="14">
        <f>'fnd enro'!L776</f>
        <v>0</v>
      </c>
      <c r="M776" s="14">
        <f>'fnd enro'!M776</f>
        <v>0</v>
      </c>
      <c r="N776" s="14">
        <f>'fnd enro'!N776</f>
        <v>0</v>
      </c>
      <c r="O776" s="14">
        <f>'fnd enro'!O776</f>
        <v>0</v>
      </c>
      <c r="P776" s="14">
        <f>'fnd enro'!P776</f>
        <v>5</v>
      </c>
      <c r="Q776" s="14">
        <f>'fnd enro'!R776</f>
        <v>8</v>
      </c>
      <c r="R776" s="15">
        <f t="shared" si="160"/>
        <v>1.0589999999999999</v>
      </c>
      <c r="S776" s="14">
        <f>VALUE('fnd enro'!Q776)</f>
        <v>4</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5167.561320935999</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8455.1618999999992</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52930.423614047999</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9470.9646630719999</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2212.9832688479996</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5514.3648800000001</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4129.4540099999995</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6267.6703199999993</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10243.999444968</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16734.40264</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161"/>
        <v>121126.98606187198</v>
      </c>
      <c r="AH776" s="326">
        <f t="shared" si="162"/>
        <v>488219171</v>
      </c>
      <c r="AI776" s="4" t="str">
        <f t="shared" si="163"/>
        <v>488</v>
      </c>
      <c r="AJ776" s="2" t="str">
        <f t="shared" si="164"/>
        <v>219</v>
      </c>
      <c r="AK776" s="2" t="str">
        <f t="shared" si="165"/>
        <v>171</v>
      </c>
      <c r="AL776" s="4">
        <f t="shared" si="166"/>
        <v>1</v>
      </c>
      <c r="AM776" s="4">
        <f t="shared" si="171"/>
        <v>8</v>
      </c>
      <c r="AN776" s="4">
        <f t="shared" si="167"/>
        <v>121126.98606187198</v>
      </c>
      <c r="AO776" s="4">
        <f t="shared" si="168"/>
        <v>15141</v>
      </c>
      <c r="AP776" s="4">
        <f t="shared" si="158"/>
        <v>0</v>
      </c>
      <c r="AQ776" s="4">
        <v>15141</v>
      </c>
      <c r="AS776" s="74"/>
      <c r="AT776" s="74"/>
      <c r="AX776" s="5">
        <f t="shared" si="169"/>
        <v>0</v>
      </c>
      <c r="AZ776" s="5">
        <f t="shared" si="170"/>
        <v>0</v>
      </c>
      <c r="BB776" s="5"/>
    </row>
    <row r="777" spans="1:54" s="4" customFormat="1">
      <c r="A777" s="326" t="str">
        <f t="shared" si="159"/>
        <v>488</v>
      </c>
      <c r="B777" s="2">
        <v>488219219</v>
      </c>
      <c r="C777" s="9" t="s">
        <v>508</v>
      </c>
      <c r="D777" s="14">
        <f>'fnd enro'!D777</f>
        <v>0</v>
      </c>
      <c r="E777" s="14">
        <f>'fnd enro'!E777</f>
        <v>0</v>
      </c>
      <c r="F777" s="14">
        <f>'fnd enro'!F777</f>
        <v>1</v>
      </c>
      <c r="G777" s="14">
        <f>'fnd enro'!G777</f>
        <v>4</v>
      </c>
      <c r="H777" s="14">
        <f>'fnd enro'!H777</f>
        <v>3</v>
      </c>
      <c r="I777" s="14">
        <f>'fnd enro'!I777</f>
        <v>3</v>
      </c>
      <c r="J777" s="14">
        <f>'fnd enro'!J777</f>
        <v>0</v>
      </c>
      <c r="K777" s="15">
        <f>'fnd enro'!K777</f>
        <v>0.43230000000000002</v>
      </c>
      <c r="L777" s="14">
        <f>'fnd enro'!L777</f>
        <v>0</v>
      </c>
      <c r="M777" s="14">
        <f>'fnd enro'!M777</f>
        <v>2</v>
      </c>
      <c r="N777" s="14">
        <f>'fnd enro'!N777</f>
        <v>0</v>
      </c>
      <c r="O777" s="14">
        <f>'fnd enro'!O777</f>
        <v>0</v>
      </c>
      <c r="P777" s="14">
        <f>'fnd enro'!P777</f>
        <v>3</v>
      </c>
      <c r="Q777" s="14">
        <f>'fnd enro'!R777</f>
        <v>11</v>
      </c>
      <c r="R777" s="15">
        <f t="shared" si="160"/>
        <v>1.0589999999999999</v>
      </c>
      <c r="S777" s="14">
        <f>VALUE('fnd enro'!Q777)</f>
        <v>2</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7064.703417536999</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10730.031569999997</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61477.452813065996</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13818.588322974001</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2535.565843416</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7407.3454600000005</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5259.036360000001</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5429.5459499999997</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14751.395789330998</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21716.82863</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161"/>
        <v>150190.49415632398</v>
      </c>
      <c r="AH777" s="326">
        <f t="shared" si="162"/>
        <v>488219219</v>
      </c>
      <c r="AI777" s="4" t="str">
        <f t="shared" si="163"/>
        <v>488</v>
      </c>
      <c r="AJ777" s="2" t="str">
        <f t="shared" si="164"/>
        <v>219</v>
      </c>
      <c r="AK777" s="2" t="str">
        <f t="shared" si="165"/>
        <v>219</v>
      </c>
      <c r="AL777" s="4">
        <f t="shared" si="166"/>
        <v>1</v>
      </c>
      <c r="AM777" s="4">
        <f t="shared" si="171"/>
        <v>11</v>
      </c>
      <c r="AN777" s="4">
        <f t="shared" si="167"/>
        <v>150190.49415632398</v>
      </c>
      <c r="AO777" s="4">
        <f t="shared" si="168"/>
        <v>13654</v>
      </c>
      <c r="AP777" s="4">
        <f t="shared" si="158"/>
        <v>0</v>
      </c>
      <c r="AQ777" s="4">
        <v>13654</v>
      </c>
      <c r="AS777" s="74"/>
      <c r="AT777" s="74"/>
      <c r="AX777" s="5">
        <f t="shared" si="169"/>
        <v>0</v>
      </c>
      <c r="AZ777" s="5">
        <f t="shared" si="170"/>
        <v>0</v>
      </c>
      <c r="BB777" s="5"/>
    </row>
    <row r="778" spans="1:54" s="4" customFormat="1">
      <c r="A778" s="326" t="str">
        <f t="shared" si="159"/>
        <v>488</v>
      </c>
      <c r="B778" s="2">
        <v>488219231</v>
      </c>
      <c r="C778" s="9" t="s">
        <v>508</v>
      </c>
      <c r="D778" s="14">
        <f>'fnd enro'!D778</f>
        <v>0</v>
      </c>
      <c r="E778" s="14">
        <f>'fnd enro'!E778</f>
        <v>0</v>
      </c>
      <c r="F778" s="14">
        <f>'fnd enro'!F778</f>
        <v>0</v>
      </c>
      <c r="G778" s="14">
        <f>'fnd enro'!G778</f>
        <v>6</v>
      </c>
      <c r="H778" s="14">
        <f>'fnd enro'!H778</f>
        <v>6</v>
      </c>
      <c r="I778" s="14">
        <f>'fnd enro'!I778</f>
        <v>6</v>
      </c>
      <c r="J778" s="14">
        <f>'fnd enro'!J778</f>
        <v>0</v>
      </c>
      <c r="K778" s="15">
        <f>'fnd enro'!K778</f>
        <v>0.70740000000000003</v>
      </c>
      <c r="L778" s="14">
        <f>'fnd enro'!L778</f>
        <v>0</v>
      </c>
      <c r="M778" s="14">
        <f>'fnd enro'!M778</f>
        <v>0</v>
      </c>
      <c r="N778" s="14">
        <f>'fnd enro'!N778</f>
        <v>0</v>
      </c>
      <c r="O778" s="14">
        <f>'fnd enro'!O778</f>
        <v>0</v>
      </c>
      <c r="P778" s="14">
        <f>'fnd enro'!P778</f>
        <v>2</v>
      </c>
      <c r="Q778" s="14">
        <f>'fnd enro'!R778</f>
        <v>18</v>
      </c>
      <c r="R778" s="15">
        <f t="shared" si="160"/>
        <v>1.0589999999999999</v>
      </c>
      <c r="S778" s="14">
        <f>VALUE('fnd enro'!Q778)</f>
        <v>4</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11006.060379606</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16082.058719999997</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88797.461994107987</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21188.904779411998</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3599.5021474079999</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11963.683479999998</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8118.0821999999998</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7867.0991999999997</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23144.928266178002</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33242.035940000002</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161"/>
        <v>225009.817106712</v>
      </c>
      <c r="AH778" s="326">
        <f t="shared" si="162"/>
        <v>488219231</v>
      </c>
      <c r="AI778" s="4" t="str">
        <f t="shared" si="163"/>
        <v>488</v>
      </c>
      <c r="AJ778" s="2" t="str">
        <f t="shared" si="164"/>
        <v>219</v>
      </c>
      <c r="AK778" s="2" t="str">
        <f t="shared" si="165"/>
        <v>231</v>
      </c>
      <c r="AL778" s="4">
        <f t="shared" si="166"/>
        <v>1</v>
      </c>
      <c r="AM778" s="4">
        <f t="shared" si="171"/>
        <v>18</v>
      </c>
      <c r="AN778" s="4">
        <f t="shared" si="167"/>
        <v>225009.817106712</v>
      </c>
      <c r="AO778" s="4">
        <f t="shared" si="168"/>
        <v>12501</v>
      </c>
      <c r="AP778" s="4">
        <f t="shared" ref="AP778:AP841" si="172">AO778-AQ778</f>
        <v>0</v>
      </c>
      <c r="AQ778" s="4">
        <v>12501</v>
      </c>
      <c r="AS778" s="74"/>
      <c r="AT778" s="74"/>
      <c r="AX778" s="5">
        <f t="shared" si="169"/>
        <v>0</v>
      </c>
      <c r="AZ778" s="5">
        <f t="shared" si="170"/>
        <v>0</v>
      </c>
      <c r="BB778" s="5"/>
    </row>
    <row r="779" spans="1:54" s="4" customFormat="1">
      <c r="A779" s="326" t="str">
        <f t="shared" ref="A779:A842" si="173">LEFT(B779,3)</f>
        <v>488</v>
      </c>
      <c r="B779" s="2">
        <v>488219239</v>
      </c>
      <c r="C779" s="9" t="s">
        <v>508</v>
      </c>
      <c r="D779" s="14">
        <f>'fnd enro'!D779</f>
        <v>0</v>
      </c>
      <c r="E779" s="14">
        <f>'fnd enro'!E779</f>
        <v>0</v>
      </c>
      <c r="F779" s="14">
        <f>'fnd enro'!F779</f>
        <v>1</v>
      </c>
      <c r="G779" s="14">
        <f>'fnd enro'!G779</f>
        <v>3</v>
      </c>
      <c r="H779" s="14">
        <f>'fnd enro'!H779</f>
        <v>1</v>
      </c>
      <c r="I779" s="14">
        <f>'fnd enro'!I779</f>
        <v>4</v>
      </c>
      <c r="J779" s="14">
        <f>'fnd enro'!J779</f>
        <v>0</v>
      </c>
      <c r="K779" s="15">
        <f>'fnd enro'!K779</f>
        <v>0.35370000000000001</v>
      </c>
      <c r="L779" s="14">
        <f>'fnd enro'!L779</f>
        <v>0</v>
      </c>
      <c r="M779" s="14">
        <f>'fnd enro'!M779</f>
        <v>0</v>
      </c>
      <c r="N779" s="14">
        <f>'fnd enro'!N779</f>
        <v>0</v>
      </c>
      <c r="O779" s="14">
        <f>'fnd enro'!O779</f>
        <v>0</v>
      </c>
      <c r="P779" s="14">
        <f>'fnd enro'!P779</f>
        <v>3</v>
      </c>
      <c r="Q779" s="14">
        <f>'fnd enro'!R779</f>
        <v>9</v>
      </c>
      <c r="R779" s="15">
        <f t="shared" ref="R779:R842" si="174">VLOOKUP(B779,charterinfo_b,6)</f>
        <v>1.0589999999999999</v>
      </c>
      <c r="S779" s="14">
        <f>VALUE('fnd enro'!Q779)</f>
        <v>6</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5666.9951598030002</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8817.9858899999981</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54084.832137053992</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10755.473339706001</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2149.4964137040001</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6357.7817400000004</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4379.8016099999995</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5728.7240399999991</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11444.558113089</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17543.257970000002</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175">SUM(U779:AE779)</f>
        <v>126928.906413356</v>
      </c>
      <c r="AH779" s="326">
        <f t="shared" ref="AH779:AH842" si="176">B779</f>
        <v>488219239</v>
      </c>
      <c r="AI779" s="4" t="str">
        <f t="shared" ref="AI779:AI842" si="177">IF($B779&lt;499999999,MID($B779,1,3),MID($B779,1,4))</f>
        <v>488</v>
      </c>
      <c r="AJ779" s="2" t="str">
        <f t="shared" ref="AJ779:AJ842" si="178">IF($B779&lt;499999999,MID($B779,4,3),MID($B779,5,3))</f>
        <v>219</v>
      </c>
      <c r="AK779" s="2" t="str">
        <f t="shared" ref="AK779:AK842" si="179">IF($B779&lt;499999999,MID($B779,7,3),MID($B779,8,3))</f>
        <v>239</v>
      </c>
      <c r="AL779" s="4">
        <f t="shared" ref="AL779:AL842" si="180">IF(VLOOKUP(VALUE(IF(AH779&lt;499999999,MID(AH779,4,3),MID(AH779,5,3))),distinfo,4)=R779,1,0)</f>
        <v>1</v>
      </c>
      <c r="AM779" s="4">
        <f t="shared" si="171"/>
        <v>9</v>
      </c>
      <c r="AN779" s="4">
        <f t="shared" ref="AN779:AN842" si="181">AF779</f>
        <v>126928.906413356</v>
      </c>
      <c r="AO779" s="4">
        <f t="shared" ref="AO779:AO842" si="182">IF(OR(AF779=0,AM779=0),0,ROUND(AN779/AM779,0))</f>
        <v>14103</v>
      </c>
      <c r="AP779" s="4">
        <f t="shared" si="172"/>
        <v>0</v>
      </c>
      <c r="AQ779" s="4">
        <v>14103</v>
      </c>
      <c r="AS779" s="74"/>
      <c r="AT779" s="74"/>
      <c r="AX779" s="5">
        <f t="shared" ref="AX779:AX842" si="183">AY779-AW779</f>
        <v>0</v>
      </c>
      <c r="AZ779" s="5">
        <f t="shared" ref="AZ779:AZ842" si="184">BA779-AY779</f>
        <v>0</v>
      </c>
      <c r="BB779" s="5"/>
    </row>
    <row r="780" spans="1:54" s="4" customFormat="1">
      <c r="A780" s="326" t="str">
        <f t="shared" si="173"/>
        <v>488</v>
      </c>
      <c r="B780" s="2">
        <v>488219243</v>
      </c>
      <c r="C780" s="9" t="s">
        <v>508</v>
      </c>
      <c r="D780" s="14">
        <f>'fnd enro'!D780</f>
        <v>0</v>
      </c>
      <c r="E780" s="14">
        <f>'fnd enro'!E780</f>
        <v>0</v>
      </c>
      <c r="F780" s="14">
        <f>'fnd enro'!F780</f>
        <v>4</v>
      </c>
      <c r="G780" s="14">
        <f>'fnd enro'!G780</f>
        <v>16</v>
      </c>
      <c r="H780" s="14">
        <f>'fnd enro'!H780</f>
        <v>6</v>
      </c>
      <c r="I780" s="14">
        <f>'fnd enro'!I780</f>
        <v>7</v>
      </c>
      <c r="J780" s="14">
        <f>'fnd enro'!J780</f>
        <v>0</v>
      </c>
      <c r="K780" s="15">
        <f>'fnd enro'!K780</f>
        <v>1.2968999999999999</v>
      </c>
      <c r="L780" s="14">
        <f>'fnd enro'!L780</f>
        <v>0</v>
      </c>
      <c r="M780" s="14">
        <f>'fnd enro'!M780</f>
        <v>6</v>
      </c>
      <c r="N780" s="14">
        <f>'fnd enro'!N780</f>
        <v>0</v>
      </c>
      <c r="O780" s="14">
        <f>'fnd enro'!O780</f>
        <v>0</v>
      </c>
      <c r="P780" s="14">
        <f>'fnd enro'!P780</f>
        <v>12</v>
      </c>
      <c r="Q780" s="14">
        <f>'fnd enro'!R780</f>
        <v>33</v>
      </c>
      <c r="R780" s="15">
        <f t="shared" si="174"/>
        <v>1.0589999999999999</v>
      </c>
      <c r="S780" s="14">
        <f>VALUE('fnd enro'!Q780)</f>
        <v>9</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21790.115452611</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35013.907619999998</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211100.445909198</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43112.697548922006</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8888.7652902480004</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21770.20638</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16644.811320000001</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20762.012699999999</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43866.625137993004</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69442.89589</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175"/>
        <v>492392.48324897198</v>
      </c>
      <c r="AH780" s="326">
        <f t="shared" si="176"/>
        <v>488219243</v>
      </c>
      <c r="AI780" s="4" t="str">
        <f t="shared" si="177"/>
        <v>488</v>
      </c>
      <c r="AJ780" s="2" t="str">
        <f t="shared" si="178"/>
        <v>219</v>
      </c>
      <c r="AK780" s="2" t="str">
        <f t="shared" si="179"/>
        <v>243</v>
      </c>
      <c r="AL780" s="4">
        <f t="shared" si="180"/>
        <v>1</v>
      </c>
      <c r="AM780" s="4">
        <f t="shared" si="171"/>
        <v>33</v>
      </c>
      <c r="AN780" s="4">
        <f t="shared" si="181"/>
        <v>492392.48324897198</v>
      </c>
      <c r="AO780" s="4">
        <f t="shared" si="182"/>
        <v>14921</v>
      </c>
      <c r="AP780" s="4">
        <f t="shared" si="172"/>
        <v>0</v>
      </c>
      <c r="AQ780" s="4">
        <v>14921</v>
      </c>
      <c r="AS780" s="74"/>
      <c r="AT780" s="74"/>
      <c r="AX780" s="5">
        <f t="shared" si="183"/>
        <v>0</v>
      </c>
      <c r="AZ780" s="5">
        <f t="shared" si="184"/>
        <v>0</v>
      </c>
      <c r="BB780" s="5"/>
    </row>
    <row r="781" spans="1:54" s="4" customFormat="1">
      <c r="A781" s="326" t="str">
        <f t="shared" si="173"/>
        <v>488</v>
      </c>
      <c r="B781" s="2">
        <v>488219244</v>
      </c>
      <c r="C781" s="9" t="s">
        <v>508</v>
      </c>
      <c r="D781" s="14">
        <f>'fnd enro'!D781</f>
        <v>0</v>
      </c>
      <c r="E781" s="14">
        <f>'fnd enro'!E781</f>
        <v>0</v>
      </c>
      <c r="F781" s="14">
        <f>'fnd enro'!F781</f>
        <v>2</v>
      </c>
      <c r="G781" s="14">
        <f>'fnd enro'!G781</f>
        <v>48</v>
      </c>
      <c r="H781" s="14">
        <f>'fnd enro'!H781</f>
        <v>43</v>
      </c>
      <c r="I781" s="14">
        <f>'fnd enro'!I781</f>
        <v>64</v>
      </c>
      <c r="J781" s="14">
        <f>'fnd enro'!J781</f>
        <v>0</v>
      </c>
      <c r="K781" s="15">
        <f>'fnd enro'!K781</f>
        <v>6.1700999999999997</v>
      </c>
      <c r="L781" s="14">
        <f>'fnd enro'!L781</f>
        <v>0</v>
      </c>
      <c r="M781" s="14">
        <f>'fnd enro'!M781</f>
        <v>12</v>
      </c>
      <c r="N781" s="14">
        <f>'fnd enro'!N781</f>
        <v>2</v>
      </c>
      <c r="O781" s="14">
        <f>'fnd enro'!O781</f>
        <v>3</v>
      </c>
      <c r="P781" s="14">
        <f>'fnd enro'!P781</f>
        <v>76</v>
      </c>
      <c r="Q781" s="14">
        <f>'fnd enro'!R781</f>
        <v>157</v>
      </c>
      <c r="R781" s="15">
        <f t="shared" si="174"/>
        <v>1.0589999999999999</v>
      </c>
      <c r="S781" s="14">
        <f>VALUE('fnd enro'!Q781)</f>
        <v>10</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104672.39591211895</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175206.13850999996</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1123469.3427519419</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186348.47413153792</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47232.097762392004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112698.67701999999</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85338.805469999992</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137860.47173999998</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207864.19153499699</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342978.59681000002</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175"/>
        <v>2523669.1916429875</v>
      </c>
      <c r="AH781" s="326">
        <f t="shared" si="176"/>
        <v>488219244</v>
      </c>
      <c r="AI781" s="4" t="str">
        <f t="shared" si="177"/>
        <v>488</v>
      </c>
      <c r="AJ781" s="2" t="str">
        <f t="shared" si="178"/>
        <v>219</v>
      </c>
      <c r="AK781" s="2" t="str">
        <f t="shared" si="179"/>
        <v>244</v>
      </c>
      <c r="AL781" s="4">
        <f t="shared" si="180"/>
        <v>1</v>
      </c>
      <c r="AM781" s="4">
        <f t="shared" si="171"/>
        <v>157</v>
      </c>
      <c r="AN781" s="4">
        <f t="shared" si="181"/>
        <v>2523669.1916429875</v>
      </c>
      <c r="AO781" s="4">
        <f t="shared" si="182"/>
        <v>16074</v>
      </c>
      <c r="AP781" s="4">
        <f t="shared" si="172"/>
        <v>0</v>
      </c>
      <c r="AQ781" s="4">
        <v>16074</v>
      </c>
      <c r="AS781" s="74"/>
      <c r="AT781" s="74"/>
      <c r="AX781" s="5">
        <f t="shared" si="183"/>
        <v>0</v>
      </c>
      <c r="AZ781" s="5">
        <f t="shared" si="184"/>
        <v>0</v>
      </c>
      <c r="BB781" s="5"/>
    </row>
    <row r="782" spans="1:54" s="4" customFormat="1">
      <c r="A782" s="326" t="str">
        <f t="shared" si="173"/>
        <v>488</v>
      </c>
      <c r="B782" s="2">
        <v>488219251</v>
      </c>
      <c r="C782" s="9" t="s">
        <v>508</v>
      </c>
      <c r="D782" s="14">
        <f>'fnd enro'!D782</f>
        <v>0</v>
      </c>
      <c r="E782" s="14">
        <f>'fnd enro'!E782</f>
        <v>0</v>
      </c>
      <c r="F782" s="14">
        <f>'fnd enro'!F782</f>
        <v>6</v>
      </c>
      <c r="G782" s="14">
        <f>'fnd enro'!G782</f>
        <v>41</v>
      </c>
      <c r="H782" s="14">
        <f>'fnd enro'!H782</f>
        <v>29</v>
      </c>
      <c r="I782" s="14">
        <f>'fnd enro'!I782</f>
        <v>25</v>
      </c>
      <c r="J782" s="14">
        <f>'fnd enro'!J782</f>
        <v>0</v>
      </c>
      <c r="K782" s="15">
        <f>'fnd enro'!K782</f>
        <v>3.9693000000000001</v>
      </c>
      <c r="L782" s="14">
        <f>'fnd enro'!L782</f>
        <v>0</v>
      </c>
      <c r="M782" s="14">
        <f>'fnd enro'!M782</f>
        <v>12</v>
      </c>
      <c r="N782" s="14">
        <f>'fnd enro'!N782</f>
        <v>0</v>
      </c>
      <c r="O782" s="14">
        <f>'fnd enro'!O782</f>
        <v>0</v>
      </c>
      <c r="P782" s="14">
        <f>'fnd enro'!P782</f>
        <v>39</v>
      </c>
      <c r="Q782" s="14">
        <f>'fnd enro'!R782</f>
        <v>101</v>
      </c>
      <c r="R782" s="15">
        <f t="shared" si="174"/>
        <v>1.0589999999999999</v>
      </c>
      <c r="S782" s="14">
        <f>VALUE('fnd enro'!Q782)</f>
        <v>9</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66160.612215567002</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106888.00463999998</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646137.726723606</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126187.85342003399</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27488.122620456001</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66971.102859999999</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51401.540789999999</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68678.384489999997</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133190.19058022098</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212970.63832999999</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175"/>
        <v>1506074.176669884</v>
      </c>
      <c r="AH782" s="326">
        <f t="shared" si="176"/>
        <v>488219251</v>
      </c>
      <c r="AI782" s="4" t="str">
        <f t="shared" si="177"/>
        <v>488</v>
      </c>
      <c r="AJ782" s="2" t="str">
        <f t="shared" si="178"/>
        <v>219</v>
      </c>
      <c r="AK782" s="2" t="str">
        <f t="shared" si="179"/>
        <v>251</v>
      </c>
      <c r="AL782" s="4">
        <f t="shared" si="180"/>
        <v>1</v>
      </c>
      <c r="AM782" s="4">
        <f t="shared" si="171"/>
        <v>101</v>
      </c>
      <c r="AN782" s="4">
        <f t="shared" si="181"/>
        <v>1506074.176669884</v>
      </c>
      <c r="AO782" s="4">
        <f t="shared" si="182"/>
        <v>14912</v>
      </c>
      <c r="AP782" s="4">
        <f t="shared" si="172"/>
        <v>0</v>
      </c>
      <c r="AQ782" s="4">
        <v>14912</v>
      </c>
      <c r="AS782" s="74"/>
      <c r="AT782" s="74"/>
      <c r="AX782" s="5">
        <f t="shared" si="183"/>
        <v>0</v>
      </c>
      <c r="AZ782" s="5">
        <f t="shared" si="184"/>
        <v>0</v>
      </c>
      <c r="BB782" s="5"/>
    </row>
    <row r="783" spans="1:54" s="4" customFormat="1">
      <c r="A783" s="326" t="str">
        <f t="shared" si="173"/>
        <v>488</v>
      </c>
      <c r="B783" s="2">
        <v>488219264</v>
      </c>
      <c r="C783" s="9" t="s">
        <v>508</v>
      </c>
      <c r="D783" s="14">
        <f>'fnd enro'!D783</f>
        <v>0</v>
      </c>
      <c r="E783" s="14">
        <f>'fnd enro'!E783</f>
        <v>0</v>
      </c>
      <c r="F783" s="14">
        <f>'fnd enro'!F783</f>
        <v>2</v>
      </c>
      <c r="G783" s="14">
        <f>'fnd enro'!G783</f>
        <v>4</v>
      </c>
      <c r="H783" s="14">
        <f>'fnd enro'!H783</f>
        <v>6</v>
      </c>
      <c r="I783" s="14">
        <f>'fnd enro'!I783</f>
        <v>3</v>
      </c>
      <c r="J783" s="14">
        <f>'fnd enro'!J783</f>
        <v>0</v>
      </c>
      <c r="K783" s="15">
        <f>'fnd enro'!K783</f>
        <v>0.58950000000000002</v>
      </c>
      <c r="L783" s="14">
        <f>'fnd enro'!L783</f>
        <v>0</v>
      </c>
      <c r="M783" s="14">
        <f>'fnd enro'!M783</f>
        <v>0</v>
      </c>
      <c r="N783" s="14">
        <f>'fnd enro'!N783</f>
        <v>0</v>
      </c>
      <c r="O783" s="14">
        <f>'fnd enro'!O783</f>
        <v>0</v>
      </c>
      <c r="P783" s="14">
        <f>'fnd enro'!P783</f>
        <v>2</v>
      </c>
      <c r="Q783" s="14">
        <f>'fnd enro'!R783</f>
        <v>15</v>
      </c>
      <c r="R783" s="15">
        <f t="shared" si="174"/>
        <v>1.0589999999999999</v>
      </c>
      <c r="S783" s="14">
        <f>VALUE('fnd enro'!Q783)</f>
        <v>3</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9188.7986530050002</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13482.722039999997</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72002.072415089991</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18183.51066951</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3035.0757428400002</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9330.0028999999995</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6674.9829</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5771.3170199999995</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19267.520431814999</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28106.979949999997</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175"/>
        <v>185042.98272226</v>
      </c>
      <c r="AH783" s="326">
        <f t="shared" si="176"/>
        <v>488219264</v>
      </c>
      <c r="AI783" s="4" t="str">
        <f t="shared" si="177"/>
        <v>488</v>
      </c>
      <c r="AJ783" s="2" t="str">
        <f t="shared" si="178"/>
        <v>219</v>
      </c>
      <c r="AK783" s="2" t="str">
        <f t="shared" si="179"/>
        <v>264</v>
      </c>
      <c r="AL783" s="4">
        <f t="shared" si="180"/>
        <v>1</v>
      </c>
      <c r="AM783" s="4">
        <f t="shared" si="171"/>
        <v>15</v>
      </c>
      <c r="AN783" s="4">
        <f t="shared" si="181"/>
        <v>185042.98272226</v>
      </c>
      <c r="AO783" s="4">
        <f t="shared" si="182"/>
        <v>12336</v>
      </c>
      <c r="AP783" s="4">
        <f t="shared" si="172"/>
        <v>0</v>
      </c>
      <c r="AQ783" s="4">
        <v>12336</v>
      </c>
      <c r="AS783" s="74"/>
      <c r="AT783" s="74"/>
      <c r="AX783" s="5">
        <f t="shared" si="183"/>
        <v>0</v>
      </c>
      <c r="AZ783" s="5">
        <f t="shared" si="184"/>
        <v>0</v>
      </c>
      <c r="BB783" s="5"/>
    </row>
    <row r="784" spans="1:54" s="4" customFormat="1">
      <c r="A784" s="326" t="str">
        <f t="shared" si="173"/>
        <v>488</v>
      </c>
      <c r="B784" s="2">
        <v>488219285</v>
      </c>
      <c r="C784" s="9" t="s">
        <v>508</v>
      </c>
      <c r="D784" s="14">
        <f>'fnd enro'!D784</f>
        <v>0</v>
      </c>
      <c r="E784" s="14">
        <f>'fnd enro'!E784</f>
        <v>0</v>
      </c>
      <c r="F784" s="14">
        <f>'fnd enro'!F784</f>
        <v>0</v>
      </c>
      <c r="G784" s="14">
        <f>'fnd enro'!G784</f>
        <v>1</v>
      </c>
      <c r="H784" s="14">
        <f>'fnd enro'!H784</f>
        <v>0</v>
      </c>
      <c r="I784" s="14">
        <f>'fnd enro'!I784</f>
        <v>3</v>
      </c>
      <c r="J784" s="14">
        <f>'fnd enro'!J784</f>
        <v>0</v>
      </c>
      <c r="K784" s="15">
        <f>'fnd enro'!K784</f>
        <v>0.15720000000000001</v>
      </c>
      <c r="L784" s="14">
        <f>'fnd enro'!L784</f>
        <v>0</v>
      </c>
      <c r="M784" s="14">
        <f>'fnd enro'!M784</f>
        <v>1</v>
      </c>
      <c r="N784" s="14">
        <f>'fnd enro'!N784</f>
        <v>0</v>
      </c>
      <c r="O784" s="14">
        <f>'fnd enro'!O784</f>
        <v>0</v>
      </c>
      <c r="P784" s="14">
        <f>'fnd enro'!P784</f>
        <v>3</v>
      </c>
      <c r="Q784" s="14">
        <f>'fnd enro'!R784</f>
        <v>4</v>
      </c>
      <c r="R784" s="15">
        <f t="shared" si="174"/>
        <v>1.0589999999999999</v>
      </c>
      <c r="S784" s="14">
        <f>VALUE('fnd enro'!Q784)</f>
        <v>9</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2821.7538454679998</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5003.5843799999993</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35679.946752024</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4617.4620765359996</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1434.1727094239998</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3419.0674400000003</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2461.9949699999997</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4935.1623899999995</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5466.8736624839994</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9353.2413199999992</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175"/>
        <v>75193.259545935987</v>
      </c>
      <c r="AH784" s="326">
        <f t="shared" si="176"/>
        <v>488219285</v>
      </c>
      <c r="AI784" s="4" t="str">
        <f t="shared" si="177"/>
        <v>488</v>
      </c>
      <c r="AJ784" s="2" t="str">
        <f t="shared" si="178"/>
        <v>219</v>
      </c>
      <c r="AK784" s="2" t="str">
        <f t="shared" si="179"/>
        <v>285</v>
      </c>
      <c r="AL784" s="4">
        <f t="shared" si="180"/>
        <v>1</v>
      </c>
      <c r="AM784" s="4">
        <f t="shared" si="171"/>
        <v>4</v>
      </c>
      <c r="AN784" s="4">
        <f t="shared" si="181"/>
        <v>75193.259545935987</v>
      </c>
      <c r="AO784" s="4">
        <f t="shared" si="182"/>
        <v>18798</v>
      </c>
      <c r="AP784" s="4">
        <f t="shared" si="172"/>
        <v>0</v>
      </c>
      <c r="AQ784" s="4">
        <v>18798</v>
      </c>
      <c r="AS784" s="74"/>
      <c r="AT784" s="74"/>
      <c r="AX784" s="5">
        <f t="shared" si="183"/>
        <v>0</v>
      </c>
      <c r="AZ784" s="5">
        <f t="shared" si="184"/>
        <v>0</v>
      </c>
      <c r="BB784" s="5"/>
    </row>
    <row r="785" spans="1:54" s="4" customFormat="1">
      <c r="A785" s="326" t="str">
        <f t="shared" si="173"/>
        <v>488</v>
      </c>
      <c r="B785" s="2">
        <v>488219293</v>
      </c>
      <c r="C785" s="9" t="s">
        <v>508</v>
      </c>
      <c r="D785" s="14">
        <f>'fnd enro'!D785</f>
        <v>0</v>
      </c>
      <c r="E785" s="14">
        <f>'fnd enro'!E785</f>
        <v>0</v>
      </c>
      <c r="F785" s="14">
        <f>'fnd enro'!F785</f>
        <v>0</v>
      </c>
      <c r="G785" s="14">
        <f>'fnd enro'!G785</f>
        <v>0</v>
      </c>
      <c r="H785" s="14">
        <f>'fnd enro'!H785</f>
        <v>1</v>
      </c>
      <c r="I785" s="14">
        <f>'fnd enro'!I785</f>
        <v>3</v>
      </c>
      <c r="J785" s="14">
        <f>'fnd enro'!J785</f>
        <v>0</v>
      </c>
      <c r="K785" s="15">
        <f>'fnd enro'!K785</f>
        <v>0.15720000000000001</v>
      </c>
      <c r="L785" s="14">
        <f>'fnd enro'!L785</f>
        <v>0</v>
      </c>
      <c r="M785" s="14">
        <f>'fnd enro'!M785</f>
        <v>0</v>
      </c>
      <c r="N785" s="14">
        <f>'fnd enro'!N785</f>
        <v>0</v>
      </c>
      <c r="O785" s="14">
        <f>'fnd enro'!O785</f>
        <v>0</v>
      </c>
      <c r="P785" s="14">
        <f>'fnd enro'!P785</f>
        <v>2</v>
      </c>
      <c r="Q785" s="14">
        <f>'fnd enro'!R785</f>
        <v>4</v>
      </c>
      <c r="R785" s="15">
        <f t="shared" si="174"/>
        <v>1.0589999999999999</v>
      </c>
      <c r="S785" s="14">
        <f>VALUE('fnd enro'!Q785)</f>
        <v>10</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2620.7238754679997</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4402.6865999999991</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29910.482982024001</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4128.8818365360003</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1201.3409694239997</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3253.1774399999999</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2249.2206899999996</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4202.5356000000002</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5205.8725224840009</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8516.7113200000003</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175"/>
        <v>65691.633835935994</v>
      </c>
      <c r="AH785" s="326">
        <f t="shared" si="176"/>
        <v>488219293</v>
      </c>
      <c r="AI785" s="4" t="str">
        <f t="shared" si="177"/>
        <v>488</v>
      </c>
      <c r="AJ785" s="2" t="str">
        <f t="shared" si="178"/>
        <v>219</v>
      </c>
      <c r="AK785" s="2" t="str">
        <f t="shared" si="179"/>
        <v>293</v>
      </c>
      <c r="AL785" s="4">
        <f t="shared" si="180"/>
        <v>1</v>
      </c>
      <c r="AM785" s="4">
        <f t="shared" si="171"/>
        <v>4</v>
      </c>
      <c r="AN785" s="4">
        <f t="shared" si="181"/>
        <v>65691.633835935994</v>
      </c>
      <c r="AO785" s="4">
        <f t="shared" si="182"/>
        <v>16423</v>
      </c>
      <c r="AP785" s="4">
        <f t="shared" si="172"/>
        <v>0</v>
      </c>
      <c r="AQ785" s="4">
        <v>16423</v>
      </c>
      <c r="AS785" s="74"/>
      <c r="AT785" s="74"/>
      <c r="AX785" s="5">
        <f t="shared" si="183"/>
        <v>0</v>
      </c>
      <c r="AZ785" s="5">
        <f t="shared" si="184"/>
        <v>0</v>
      </c>
      <c r="BB785" s="5"/>
    </row>
    <row r="786" spans="1:54" s="4" customFormat="1">
      <c r="A786" s="326" t="str">
        <f t="shared" si="173"/>
        <v>488</v>
      </c>
      <c r="B786" s="2">
        <v>488219336</v>
      </c>
      <c r="C786" s="9" t="s">
        <v>508</v>
      </c>
      <c r="D786" s="14">
        <f>'fnd enro'!D786</f>
        <v>0</v>
      </c>
      <c r="E786" s="14">
        <f>'fnd enro'!E786</f>
        <v>0</v>
      </c>
      <c r="F786" s="14">
        <f>'fnd enro'!F786</f>
        <v>26</v>
      </c>
      <c r="G786" s="14">
        <f>'fnd enro'!G786</f>
        <v>124</v>
      </c>
      <c r="H786" s="14">
        <f>'fnd enro'!H786</f>
        <v>54</v>
      </c>
      <c r="I786" s="14">
        <f>'fnd enro'!I786</f>
        <v>71</v>
      </c>
      <c r="J786" s="14">
        <f>'fnd enro'!J786</f>
        <v>0</v>
      </c>
      <c r="K786" s="15">
        <f>'fnd enro'!K786</f>
        <v>10.807499999999999</v>
      </c>
      <c r="L786" s="14">
        <f>'fnd enro'!L786</f>
        <v>0</v>
      </c>
      <c r="M786" s="14">
        <f>'fnd enro'!M786</f>
        <v>22</v>
      </c>
      <c r="N786" s="14">
        <f>'fnd enro'!N786</f>
        <v>0</v>
      </c>
      <c r="O786" s="14">
        <f>'fnd enro'!O786</f>
        <v>1</v>
      </c>
      <c r="P786" s="14">
        <f>'fnd enro'!P786</f>
        <v>61</v>
      </c>
      <c r="Q786" s="14">
        <f>'fnd enro'!R786</f>
        <v>275</v>
      </c>
      <c r="R786" s="15">
        <f t="shared" si="174"/>
        <v>1.0589999999999999</v>
      </c>
      <c r="S786" s="14">
        <f>VALUE('fnd enro'!Q786)</f>
        <v>8</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174292.21205842501</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266672.45564999996</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1542090.4097866497</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347489.84436434996</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63373.314035399992</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180435.38649999999</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129697.04316</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138843.89090999999</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357152.36218327505</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538523.37575000012</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175"/>
        <v>3738570.2943980996</v>
      </c>
      <c r="AH786" s="326">
        <f t="shared" si="176"/>
        <v>488219336</v>
      </c>
      <c r="AI786" s="4" t="str">
        <f t="shared" si="177"/>
        <v>488</v>
      </c>
      <c r="AJ786" s="2" t="str">
        <f t="shared" si="178"/>
        <v>219</v>
      </c>
      <c r="AK786" s="2" t="str">
        <f t="shared" si="179"/>
        <v>336</v>
      </c>
      <c r="AL786" s="4">
        <f t="shared" si="180"/>
        <v>1</v>
      </c>
      <c r="AM786" s="4">
        <f t="shared" si="171"/>
        <v>275</v>
      </c>
      <c r="AN786" s="4">
        <f t="shared" si="181"/>
        <v>3738570.2943980996</v>
      </c>
      <c r="AO786" s="4">
        <f t="shared" si="182"/>
        <v>13595</v>
      </c>
      <c r="AP786" s="4">
        <f t="shared" si="172"/>
        <v>0</v>
      </c>
      <c r="AQ786" s="4">
        <v>13595</v>
      </c>
      <c r="AS786" s="74"/>
      <c r="AT786" s="74"/>
      <c r="AX786" s="5">
        <f t="shared" si="183"/>
        <v>0</v>
      </c>
      <c r="AZ786" s="5">
        <f t="shared" si="184"/>
        <v>0</v>
      </c>
      <c r="BB786" s="5"/>
    </row>
    <row r="787" spans="1:54" s="4" customFormat="1">
      <c r="A787" s="326" t="str">
        <f t="shared" si="173"/>
        <v>488</v>
      </c>
      <c r="B787" s="2">
        <v>488219625</v>
      </c>
      <c r="C787" s="9" t="s">
        <v>508</v>
      </c>
      <c r="D787" s="14">
        <f>'fnd enro'!D787</f>
        <v>0</v>
      </c>
      <c r="E787" s="14">
        <f>'fnd enro'!E787</f>
        <v>0</v>
      </c>
      <c r="F787" s="14">
        <f>'fnd enro'!F787</f>
        <v>0</v>
      </c>
      <c r="G787" s="14">
        <f>'fnd enro'!G787</f>
        <v>2</v>
      </c>
      <c r="H787" s="14">
        <f>'fnd enro'!H787</f>
        <v>1</v>
      </c>
      <c r="I787" s="14">
        <f>'fnd enro'!I787</f>
        <v>0</v>
      </c>
      <c r="J787" s="14">
        <f>'fnd enro'!J787</f>
        <v>0</v>
      </c>
      <c r="K787" s="15">
        <f>'fnd enro'!K787</f>
        <v>0.1179</v>
      </c>
      <c r="L787" s="14">
        <f>'fnd enro'!L787</f>
        <v>0</v>
      </c>
      <c r="M787" s="14">
        <f>'fnd enro'!M787</f>
        <v>1</v>
      </c>
      <c r="N787" s="14">
        <f>'fnd enro'!N787</f>
        <v>0</v>
      </c>
      <c r="O787" s="14">
        <f>'fnd enro'!O787</f>
        <v>0</v>
      </c>
      <c r="P787" s="14">
        <f>'fnd enro'!P787</f>
        <v>2</v>
      </c>
      <c r="Q787" s="14">
        <f>'fnd enro'!R787</f>
        <v>3</v>
      </c>
      <c r="R787" s="15">
        <f t="shared" si="174"/>
        <v>1.0589999999999999</v>
      </c>
      <c r="S787" s="14">
        <f>VALUE('fnd enro'!Q787)</f>
        <v>6</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2083.6743566009995</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3510.2037599999999</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21174.704049018001</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4141.7540599019994</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946.29121456799987</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1852.9305799999997</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1611.0355199999999</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2149.62174</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4154.4845943629998</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6931.0759899999994</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175"/>
        <v>48555.775864451993</v>
      </c>
      <c r="AH787" s="326">
        <f t="shared" si="176"/>
        <v>488219625</v>
      </c>
      <c r="AI787" s="4" t="str">
        <f t="shared" si="177"/>
        <v>488</v>
      </c>
      <c r="AJ787" s="2" t="str">
        <f t="shared" si="178"/>
        <v>219</v>
      </c>
      <c r="AK787" s="2" t="str">
        <f t="shared" si="179"/>
        <v>625</v>
      </c>
      <c r="AL787" s="4">
        <f t="shared" si="180"/>
        <v>1</v>
      </c>
      <c r="AM787" s="4">
        <f t="shared" si="171"/>
        <v>3</v>
      </c>
      <c r="AN787" s="4">
        <f t="shared" si="181"/>
        <v>48555.775864451993</v>
      </c>
      <c r="AO787" s="4">
        <f t="shared" si="182"/>
        <v>16185</v>
      </c>
      <c r="AP787" s="4">
        <f t="shared" si="172"/>
        <v>0</v>
      </c>
      <c r="AQ787" s="4">
        <v>16185</v>
      </c>
      <c r="AS787" s="74"/>
      <c r="AT787" s="74"/>
      <c r="AX787" s="5">
        <f t="shared" si="183"/>
        <v>0</v>
      </c>
      <c r="AZ787" s="5">
        <f t="shared" si="184"/>
        <v>0</v>
      </c>
      <c r="BB787" s="5"/>
    </row>
    <row r="788" spans="1:54" s="4" customFormat="1">
      <c r="A788" s="326" t="str">
        <f t="shared" si="173"/>
        <v>488</v>
      </c>
      <c r="B788" s="2">
        <v>488219760</v>
      </c>
      <c r="C788" s="9" t="s">
        <v>508</v>
      </c>
      <c r="D788" s="14">
        <f>'fnd enro'!D788</f>
        <v>0</v>
      </c>
      <c r="E788" s="14">
        <f>'fnd enro'!E788</f>
        <v>0</v>
      </c>
      <c r="F788" s="14">
        <f>'fnd enro'!F788</f>
        <v>0</v>
      </c>
      <c r="G788" s="14">
        <f>'fnd enro'!G788</f>
        <v>0</v>
      </c>
      <c r="H788" s="14">
        <f>'fnd enro'!H788</f>
        <v>2</v>
      </c>
      <c r="I788" s="14">
        <f>'fnd enro'!I788</f>
        <v>4</v>
      </c>
      <c r="J788" s="14">
        <f>'fnd enro'!J788</f>
        <v>0</v>
      </c>
      <c r="K788" s="15">
        <f>'fnd enro'!K788</f>
        <v>0.23580000000000001</v>
      </c>
      <c r="L788" s="14">
        <f>'fnd enro'!L788</f>
        <v>0</v>
      </c>
      <c r="M788" s="14">
        <f>'fnd enro'!M788</f>
        <v>0</v>
      </c>
      <c r="N788" s="14">
        <f>'fnd enro'!N788</f>
        <v>0</v>
      </c>
      <c r="O788" s="14">
        <f>'fnd enro'!O788</f>
        <v>0</v>
      </c>
      <c r="P788" s="14">
        <f>'fnd enro'!P788</f>
        <v>4</v>
      </c>
      <c r="Q788" s="14">
        <f>'fnd enro'!R788</f>
        <v>6</v>
      </c>
      <c r="R788" s="15">
        <f t="shared" si="174"/>
        <v>1.0589999999999999</v>
      </c>
      <c r="S788" s="14">
        <f>VALUE('fnd enro'!Q788)</f>
        <v>6</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3932.0600932019993</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6608.6683199999989</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44096.249778035992</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6254.167599804</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1806.7610691359998</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4718.7811599999995</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3353.0269800000001</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6131.1016799999998</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7826.8064887259998</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12879.011979999999</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175"/>
        <v>97606.635148903981</v>
      </c>
      <c r="AH788" s="326">
        <f t="shared" si="176"/>
        <v>488219760</v>
      </c>
      <c r="AI788" s="4" t="str">
        <f t="shared" si="177"/>
        <v>488</v>
      </c>
      <c r="AJ788" s="2" t="str">
        <f t="shared" si="178"/>
        <v>219</v>
      </c>
      <c r="AK788" s="2" t="str">
        <f t="shared" si="179"/>
        <v>760</v>
      </c>
      <c r="AL788" s="4">
        <f t="shared" si="180"/>
        <v>1</v>
      </c>
      <c r="AM788" s="4">
        <f t="shared" si="171"/>
        <v>6</v>
      </c>
      <c r="AN788" s="4">
        <f t="shared" si="181"/>
        <v>97606.635148903981</v>
      </c>
      <c r="AO788" s="4">
        <f t="shared" si="182"/>
        <v>16268</v>
      </c>
      <c r="AP788" s="4">
        <f t="shared" si="172"/>
        <v>357</v>
      </c>
      <c r="AQ788" s="4">
        <v>15911</v>
      </c>
      <c r="AS788" s="74"/>
      <c r="AT788" s="74"/>
      <c r="AX788" s="5">
        <f t="shared" si="183"/>
        <v>0</v>
      </c>
      <c r="AZ788" s="5">
        <f t="shared" si="184"/>
        <v>0</v>
      </c>
      <c r="BB788" s="5"/>
    </row>
    <row r="789" spans="1:54" s="4" customFormat="1">
      <c r="A789" s="326" t="str">
        <f t="shared" si="173"/>
        <v>488</v>
      </c>
      <c r="B789" s="2">
        <v>488219780</v>
      </c>
      <c r="C789" s="9" t="s">
        <v>508</v>
      </c>
      <c r="D789" s="14">
        <f>'fnd enro'!D789</f>
        <v>0</v>
      </c>
      <c r="E789" s="14">
        <f>'fnd enro'!E789</f>
        <v>0</v>
      </c>
      <c r="F789" s="14">
        <f>'fnd enro'!F789</f>
        <v>6</v>
      </c>
      <c r="G789" s="14">
        <f>'fnd enro'!G789</f>
        <v>29</v>
      </c>
      <c r="H789" s="14">
        <f>'fnd enro'!H789</f>
        <v>17</v>
      </c>
      <c r="I789" s="14">
        <f>'fnd enro'!I789</f>
        <v>10</v>
      </c>
      <c r="J789" s="14">
        <f>'fnd enro'!J789</f>
        <v>0</v>
      </c>
      <c r="K789" s="15">
        <f>'fnd enro'!K789</f>
        <v>2.4365999999999999</v>
      </c>
      <c r="L789" s="14">
        <f>'fnd enro'!L789</f>
        <v>0</v>
      </c>
      <c r="M789" s="14">
        <f>'fnd enro'!M789</f>
        <v>4</v>
      </c>
      <c r="N789" s="14">
        <f>'fnd enro'!N789</f>
        <v>0</v>
      </c>
      <c r="O789" s="14">
        <f>'fnd enro'!O789</f>
        <v>0</v>
      </c>
      <c r="P789" s="14">
        <f>'fnd enro'!P789</f>
        <v>22</v>
      </c>
      <c r="Q789" s="14">
        <f>'fnd enro'!R789</f>
        <v>62</v>
      </c>
      <c r="R789" s="15">
        <f t="shared" si="174"/>
        <v>1.0589999999999999</v>
      </c>
      <c r="S789" s="14">
        <f>VALUE('fnd enro'!Q789)</f>
        <v>6</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39612.586109753996</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62056.277459999983</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358009.71045637195</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79157.692951307996</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15265.920681071997</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38722.48532</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29687.582399999999</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33428.732879999996</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80199.632213502002</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125494.85045999999</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175"/>
        <v>861635.47093200788</v>
      </c>
      <c r="AH789" s="326">
        <f t="shared" si="176"/>
        <v>488219780</v>
      </c>
      <c r="AI789" s="4" t="str">
        <f t="shared" si="177"/>
        <v>488</v>
      </c>
      <c r="AJ789" s="2" t="str">
        <f t="shared" si="178"/>
        <v>219</v>
      </c>
      <c r="AK789" s="2" t="str">
        <f t="shared" si="179"/>
        <v>780</v>
      </c>
      <c r="AL789" s="4">
        <f t="shared" si="180"/>
        <v>1</v>
      </c>
      <c r="AM789" s="4">
        <f t="shared" si="171"/>
        <v>62</v>
      </c>
      <c r="AN789" s="4">
        <f t="shared" si="181"/>
        <v>861635.47093200788</v>
      </c>
      <c r="AO789" s="4">
        <f t="shared" si="182"/>
        <v>13897</v>
      </c>
      <c r="AP789" s="4">
        <f t="shared" si="172"/>
        <v>0</v>
      </c>
      <c r="AQ789" s="4">
        <v>13897</v>
      </c>
      <c r="AS789" s="74"/>
      <c r="AT789" s="74"/>
      <c r="AX789" s="5">
        <f t="shared" si="183"/>
        <v>0</v>
      </c>
      <c r="AZ789" s="5">
        <f t="shared" si="184"/>
        <v>0</v>
      </c>
      <c r="BB789" s="5"/>
    </row>
    <row r="790" spans="1:54" s="4" customFormat="1">
      <c r="A790" s="326" t="str">
        <f t="shared" si="173"/>
        <v>489</v>
      </c>
      <c r="B790" s="2">
        <v>489020020</v>
      </c>
      <c r="C790" s="9" t="s">
        <v>1307</v>
      </c>
      <c r="D790" s="14">
        <f>'fnd enro'!D790</f>
        <v>0</v>
      </c>
      <c r="E790" s="14">
        <f>'fnd enro'!E790</f>
        <v>0</v>
      </c>
      <c r="F790" s="14">
        <f>'fnd enro'!F790</f>
        <v>0</v>
      </c>
      <c r="G790" s="14">
        <f>'fnd enro'!G790</f>
        <v>0</v>
      </c>
      <c r="H790" s="14">
        <f>'fnd enro'!H790</f>
        <v>0</v>
      </c>
      <c r="I790" s="14">
        <f>'fnd enro'!I790</f>
        <v>255</v>
      </c>
      <c r="J790" s="14">
        <f>'fnd enro'!J790</f>
        <v>0</v>
      </c>
      <c r="K790" s="15">
        <f>'fnd enro'!K790</f>
        <v>10.0215</v>
      </c>
      <c r="L790" s="14">
        <f>'fnd enro'!L790</f>
        <v>0</v>
      </c>
      <c r="M790" s="14">
        <f>'fnd enro'!M790</f>
        <v>0</v>
      </c>
      <c r="N790" s="14">
        <f>'fnd enro'!N790</f>
        <v>0</v>
      </c>
      <c r="O790" s="14">
        <f>'fnd enro'!O790</f>
        <v>7</v>
      </c>
      <c r="P790" s="14">
        <f>'fnd enro'!P790</f>
        <v>87</v>
      </c>
      <c r="Q790" s="14">
        <f>'fnd enro'!R790</f>
        <v>255</v>
      </c>
      <c r="R790" s="15">
        <f t="shared" si="174"/>
        <v>1</v>
      </c>
      <c r="S790" s="14">
        <f>VALUE('fnd enro'!Q790)</f>
        <v>10</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154735.04281499999</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248034.29</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1728403.6036700001</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242779.24613000001</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63667.956919999997</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227721.25929999998</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131455.12</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237037.84999999998</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313880.19484499999</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502227.34915000002</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175"/>
        <v>3849941.9128299998</v>
      </c>
      <c r="AH790" s="326">
        <f t="shared" si="176"/>
        <v>489020020</v>
      </c>
      <c r="AI790" s="4" t="str">
        <f t="shared" si="177"/>
        <v>489</v>
      </c>
      <c r="AJ790" s="2" t="str">
        <f t="shared" si="178"/>
        <v>020</v>
      </c>
      <c r="AK790" s="2" t="str">
        <f t="shared" si="179"/>
        <v>020</v>
      </c>
      <c r="AL790" s="4">
        <f t="shared" si="180"/>
        <v>1</v>
      </c>
      <c r="AM790" s="4">
        <f t="shared" ref="AM790:AM853" si="185">enro</f>
        <v>255</v>
      </c>
      <c r="AN790" s="4">
        <f t="shared" si="181"/>
        <v>3849941.9128299998</v>
      </c>
      <c r="AO790" s="4">
        <f t="shared" si="182"/>
        <v>15098</v>
      </c>
      <c r="AP790" s="4">
        <f t="shared" si="172"/>
        <v>0</v>
      </c>
      <c r="AQ790" s="4">
        <v>15098</v>
      </c>
      <c r="AS790" s="74"/>
      <c r="AT790" s="74"/>
      <c r="AX790" s="5">
        <f t="shared" si="183"/>
        <v>0</v>
      </c>
      <c r="AZ790" s="5">
        <f t="shared" si="184"/>
        <v>0</v>
      </c>
      <c r="BB790" s="5"/>
    </row>
    <row r="791" spans="1:54" s="4" customFormat="1">
      <c r="A791" s="326" t="str">
        <f t="shared" si="173"/>
        <v>489</v>
      </c>
      <c r="B791" s="2">
        <v>489020036</v>
      </c>
      <c r="C791" s="9" t="s">
        <v>1307</v>
      </c>
      <c r="D791" s="14">
        <f>'fnd enro'!D791</f>
        <v>0</v>
      </c>
      <c r="E791" s="14">
        <f>'fnd enro'!E791</f>
        <v>0</v>
      </c>
      <c r="F791" s="14">
        <f>'fnd enro'!F791</f>
        <v>0</v>
      </c>
      <c r="G791" s="14">
        <f>'fnd enro'!G791</f>
        <v>0</v>
      </c>
      <c r="H791" s="14">
        <f>'fnd enro'!H791</f>
        <v>0</v>
      </c>
      <c r="I791" s="14">
        <f>'fnd enro'!I791</f>
        <v>85</v>
      </c>
      <c r="J791" s="14">
        <f>'fnd enro'!J791</f>
        <v>0</v>
      </c>
      <c r="K791" s="15">
        <f>'fnd enro'!K791</f>
        <v>3.3405</v>
      </c>
      <c r="L791" s="14">
        <f>'fnd enro'!L791</f>
        <v>0</v>
      </c>
      <c r="M791" s="14">
        <f>'fnd enro'!M791</f>
        <v>0</v>
      </c>
      <c r="N791" s="14">
        <f>'fnd enro'!N791</f>
        <v>0</v>
      </c>
      <c r="O791" s="14">
        <f>'fnd enro'!O791</f>
        <v>0</v>
      </c>
      <c r="P791" s="14">
        <f>'fnd enro'!P791</f>
        <v>19</v>
      </c>
      <c r="Q791" s="14">
        <f>'fnd enro'!R791</f>
        <v>85</v>
      </c>
      <c r="R791" s="15">
        <f t="shared" si="174"/>
        <v>1</v>
      </c>
      <c r="S791" s="14">
        <f>VALUE('fnd enro'!Q791)</f>
        <v>7</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49974.677605000004</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75962.880000000005</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512012.11788999994</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80408.718710000001</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18139.755640000003</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75087.303100000005</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41146.75</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66209.09</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103739.27161500001</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156204.62304999999</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175"/>
        <v>1178885.1876099999</v>
      </c>
      <c r="AH791" s="326">
        <f t="shared" si="176"/>
        <v>489020036</v>
      </c>
      <c r="AI791" s="4" t="str">
        <f t="shared" si="177"/>
        <v>489</v>
      </c>
      <c r="AJ791" s="2" t="str">
        <f t="shared" si="178"/>
        <v>020</v>
      </c>
      <c r="AK791" s="2" t="str">
        <f t="shared" si="179"/>
        <v>036</v>
      </c>
      <c r="AL791" s="4">
        <f t="shared" si="180"/>
        <v>1</v>
      </c>
      <c r="AM791" s="4">
        <f t="shared" si="185"/>
        <v>85</v>
      </c>
      <c r="AN791" s="4">
        <f t="shared" si="181"/>
        <v>1178885.1876099999</v>
      </c>
      <c r="AO791" s="4">
        <f t="shared" si="182"/>
        <v>13869</v>
      </c>
      <c r="AP791" s="4">
        <f t="shared" si="172"/>
        <v>0</v>
      </c>
      <c r="AQ791" s="4">
        <v>13869</v>
      </c>
      <c r="AS791" s="74"/>
      <c r="AT791" s="74"/>
      <c r="AX791" s="5">
        <f t="shared" si="183"/>
        <v>0</v>
      </c>
      <c r="AZ791" s="5">
        <f t="shared" si="184"/>
        <v>0</v>
      </c>
      <c r="BB791" s="5"/>
    </row>
    <row r="792" spans="1:54" s="4" customFormat="1">
      <c r="A792" s="326" t="str">
        <f t="shared" si="173"/>
        <v>489</v>
      </c>
      <c r="B792" s="2">
        <v>489020052</v>
      </c>
      <c r="C792" s="9" t="s">
        <v>1307</v>
      </c>
      <c r="D792" s="14">
        <f>'fnd enro'!D792</f>
        <v>0</v>
      </c>
      <c r="E792" s="14">
        <f>'fnd enro'!E792</f>
        <v>0</v>
      </c>
      <c r="F792" s="14">
        <f>'fnd enro'!F792</f>
        <v>0</v>
      </c>
      <c r="G792" s="14">
        <f>'fnd enro'!G792</f>
        <v>0</v>
      </c>
      <c r="H792" s="14">
        <f>'fnd enro'!H792</f>
        <v>0</v>
      </c>
      <c r="I792" s="14">
        <f>'fnd enro'!I792</f>
        <v>2</v>
      </c>
      <c r="J792" s="14">
        <f>'fnd enro'!J792</f>
        <v>0</v>
      </c>
      <c r="K792" s="15">
        <f>'fnd enro'!K792</f>
        <v>7.8600000000000003E-2</v>
      </c>
      <c r="L792" s="14">
        <f>'fnd enro'!L792</f>
        <v>0</v>
      </c>
      <c r="M792" s="14">
        <f>'fnd enro'!M792</f>
        <v>0</v>
      </c>
      <c r="N792" s="14">
        <f>'fnd enro'!N792</f>
        <v>0</v>
      </c>
      <c r="O792" s="14">
        <f>'fnd enro'!O792</f>
        <v>0</v>
      </c>
      <c r="P792" s="14">
        <f>'fnd enro'!P792</f>
        <v>0</v>
      </c>
      <c r="Q792" s="14">
        <f>'fnd enro'!R792</f>
        <v>2</v>
      </c>
      <c r="R792" s="15">
        <f t="shared" si="174"/>
        <v>1</v>
      </c>
      <c r="S792" s="14">
        <f>VALUE('fnd enro'!Q792)</f>
        <v>6</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1140.6778259999999</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1620.6</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10419.406068</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1891.9698520000002</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347.84036800000001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1754.65372</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902.24</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1215.32</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2440.9240380000001</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3397.0506599999999</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175"/>
        <v>25130.682532000003</v>
      </c>
      <c r="AH792" s="326">
        <f t="shared" si="176"/>
        <v>489020052</v>
      </c>
      <c r="AI792" s="4" t="str">
        <f t="shared" si="177"/>
        <v>489</v>
      </c>
      <c r="AJ792" s="2" t="str">
        <f t="shared" si="178"/>
        <v>020</v>
      </c>
      <c r="AK792" s="2" t="str">
        <f t="shared" si="179"/>
        <v>052</v>
      </c>
      <c r="AL792" s="4">
        <f t="shared" si="180"/>
        <v>1</v>
      </c>
      <c r="AM792" s="4">
        <f t="shared" si="185"/>
        <v>2</v>
      </c>
      <c r="AN792" s="4">
        <f t="shared" si="181"/>
        <v>25130.682532000003</v>
      </c>
      <c r="AO792" s="4">
        <f t="shared" si="182"/>
        <v>12565</v>
      </c>
      <c r="AP792" s="4">
        <f t="shared" si="172"/>
        <v>0</v>
      </c>
      <c r="AQ792" s="4">
        <v>12565</v>
      </c>
      <c r="AS792" s="74"/>
      <c r="AT792" s="74"/>
      <c r="AX792" s="5">
        <f t="shared" si="183"/>
        <v>0</v>
      </c>
      <c r="AZ792" s="5">
        <f t="shared" si="184"/>
        <v>0</v>
      </c>
      <c r="BB792" s="5"/>
    </row>
    <row r="793" spans="1:54" s="4" customFormat="1">
      <c r="A793" s="326" t="str">
        <f t="shared" si="173"/>
        <v>489</v>
      </c>
      <c r="B793" s="2">
        <v>489020096</v>
      </c>
      <c r="C793" s="9" t="s">
        <v>1307</v>
      </c>
      <c r="D793" s="14">
        <f>'fnd enro'!D793</f>
        <v>0</v>
      </c>
      <c r="E793" s="14">
        <f>'fnd enro'!E793</f>
        <v>0</v>
      </c>
      <c r="F793" s="14">
        <f>'fnd enro'!F793</f>
        <v>0</v>
      </c>
      <c r="G793" s="14">
        <f>'fnd enro'!G793</f>
        <v>0</v>
      </c>
      <c r="H793" s="14">
        <f>'fnd enro'!H793</f>
        <v>0</v>
      </c>
      <c r="I793" s="14">
        <f>'fnd enro'!I793</f>
        <v>92</v>
      </c>
      <c r="J793" s="14">
        <f>'fnd enro'!J793</f>
        <v>0</v>
      </c>
      <c r="K793" s="15">
        <f>'fnd enro'!K793</f>
        <v>3.6156000000000001</v>
      </c>
      <c r="L793" s="14">
        <f>'fnd enro'!L793</f>
        <v>0</v>
      </c>
      <c r="M793" s="14">
        <f>'fnd enro'!M793</f>
        <v>0</v>
      </c>
      <c r="N793" s="14">
        <f>'fnd enro'!N793</f>
        <v>0</v>
      </c>
      <c r="O793" s="14">
        <f>'fnd enro'!O793</f>
        <v>2</v>
      </c>
      <c r="P793" s="14">
        <f>'fnd enro'!P793</f>
        <v>19</v>
      </c>
      <c r="Q793" s="14">
        <f>'fnd enro'!R793</f>
        <v>92</v>
      </c>
      <c r="R793" s="15">
        <f t="shared" si="174"/>
        <v>1</v>
      </c>
      <c r="S793" s="14">
        <f>VALUE('fnd enro'!Q793)</f>
        <v>8</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54334.41999599999</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82617.56</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556845.92912800005</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87474.35319200001</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19739.126928000001</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81584.861120000001</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44707.740000000005</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71632.67</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113043.18574799999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169730.63035999998</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175"/>
        <v>1281710.4764720001</v>
      </c>
      <c r="AH793" s="326">
        <f t="shared" si="176"/>
        <v>489020096</v>
      </c>
      <c r="AI793" s="4" t="str">
        <f t="shared" si="177"/>
        <v>489</v>
      </c>
      <c r="AJ793" s="2" t="str">
        <f t="shared" si="178"/>
        <v>020</v>
      </c>
      <c r="AK793" s="2" t="str">
        <f t="shared" si="179"/>
        <v>096</v>
      </c>
      <c r="AL793" s="4">
        <f t="shared" si="180"/>
        <v>1</v>
      </c>
      <c r="AM793" s="4">
        <f t="shared" si="185"/>
        <v>92</v>
      </c>
      <c r="AN793" s="4">
        <f t="shared" si="181"/>
        <v>1281710.4764720001</v>
      </c>
      <c r="AO793" s="4">
        <f t="shared" si="182"/>
        <v>13932</v>
      </c>
      <c r="AP793" s="4">
        <f t="shared" si="172"/>
        <v>0</v>
      </c>
      <c r="AQ793" s="4">
        <v>13932</v>
      </c>
      <c r="AS793" s="74"/>
      <c r="AT793" s="74"/>
      <c r="AX793" s="5">
        <f t="shared" si="183"/>
        <v>0</v>
      </c>
      <c r="AZ793" s="5">
        <f t="shared" si="184"/>
        <v>0</v>
      </c>
      <c r="BB793" s="5"/>
    </row>
    <row r="794" spans="1:54" s="4" customFormat="1">
      <c r="A794" s="326" t="str">
        <f t="shared" si="173"/>
        <v>489</v>
      </c>
      <c r="B794" s="2">
        <v>489020122</v>
      </c>
      <c r="C794" s="9" t="s">
        <v>1307</v>
      </c>
      <c r="D794" s="14">
        <f>'fnd enro'!D794</f>
        <v>0</v>
      </c>
      <c r="E794" s="14">
        <f>'fnd enro'!E794</f>
        <v>0</v>
      </c>
      <c r="F794" s="14">
        <f>'fnd enro'!F794</f>
        <v>0</v>
      </c>
      <c r="G794" s="14">
        <f>'fnd enro'!G794</f>
        <v>0</v>
      </c>
      <c r="H794" s="14">
        <f>'fnd enro'!H794</f>
        <v>0</v>
      </c>
      <c r="I794" s="14">
        <f>'fnd enro'!I794</f>
        <v>1</v>
      </c>
      <c r="J794" s="14">
        <f>'fnd enro'!J794</f>
        <v>0</v>
      </c>
      <c r="K794" s="15">
        <f>'fnd enro'!K794</f>
        <v>3.9300000000000002E-2</v>
      </c>
      <c r="L794" s="14">
        <f>'fnd enro'!L794</f>
        <v>0</v>
      </c>
      <c r="M794" s="14">
        <f>'fnd enro'!M794</f>
        <v>0</v>
      </c>
      <c r="N794" s="14">
        <f>'fnd enro'!N794</f>
        <v>0</v>
      </c>
      <c r="O794" s="14">
        <f>'fnd enro'!O794</f>
        <v>0</v>
      </c>
      <c r="P794" s="14">
        <f>'fnd enro'!P794</f>
        <v>0</v>
      </c>
      <c r="Q794" s="14">
        <f>'fnd enro'!R794</f>
        <v>1</v>
      </c>
      <c r="R794" s="15">
        <f t="shared" si="174"/>
        <v>1</v>
      </c>
      <c r="S794" s="14">
        <f>VALUE('fnd enro'!Q794)</f>
        <v>3</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570.33891299999993</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810.3</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5209.7030340000001</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945.98492600000009</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173.92018400000001</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877.32686000000001</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451.12</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607.66</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1220.4620190000001</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1698.5253299999999</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175"/>
        <v>12565.341266000001</v>
      </c>
      <c r="AH794" s="326">
        <f t="shared" si="176"/>
        <v>489020122</v>
      </c>
      <c r="AI794" s="4" t="str">
        <f t="shared" si="177"/>
        <v>489</v>
      </c>
      <c r="AJ794" s="2" t="str">
        <f t="shared" si="178"/>
        <v>020</v>
      </c>
      <c r="AK794" s="2" t="str">
        <f t="shared" si="179"/>
        <v>122</v>
      </c>
      <c r="AL794" s="4">
        <f t="shared" si="180"/>
        <v>1</v>
      </c>
      <c r="AM794" s="4">
        <f t="shared" si="185"/>
        <v>1</v>
      </c>
      <c r="AN794" s="4">
        <f t="shared" si="181"/>
        <v>12565.341266000001</v>
      </c>
      <c r="AO794" s="4">
        <f t="shared" si="182"/>
        <v>12565</v>
      </c>
      <c r="AP794" s="4">
        <f t="shared" si="172"/>
        <v>0</v>
      </c>
      <c r="AQ794" s="4">
        <v>12565</v>
      </c>
      <c r="AS794" s="74"/>
      <c r="AT794" s="74"/>
      <c r="AX794" s="5">
        <f t="shared" si="183"/>
        <v>0</v>
      </c>
      <c r="AZ794" s="5">
        <f t="shared" si="184"/>
        <v>0</v>
      </c>
      <c r="BB794" s="5"/>
    </row>
    <row r="795" spans="1:54" s="4" customFormat="1">
      <c r="A795" s="326" t="str">
        <f t="shared" si="173"/>
        <v>489</v>
      </c>
      <c r="B795" s="2">
        <v>489020172</v>
      </c>
      <c r="C795" s="9" t="s">
        <v>1307</v>
      </c>
      <c r="D795" s="14">
        <f>'fnd enro'!D795</f>
        <v>0</v>
      </c>
      <c r="E795" s="14">
        <f>'fnd enro'!E795</f>
        <v>0</v>
      </c>
      <c r="F795" s="14">
        <f>'fnd enro'!F795</f>
        <v>0</v>
      </c>
      <c r="G795" s="14">
        <f>'fnd enro'!G795</f>
        <v>0</v>
      </c>
      <c r="H795" s="14">
        <f>'fnd enro'!H795</f>
        <v>0</v>
      </c>
      <c r="I795" s="14">
        <f>'fnd enro'!I795</f>
        <v>34</v>
      </c>
      <c r="J795" s="14">
        <f>'fnd enro'!J795</f>
        <v>0</v>
      </c>
      <c r="K795" s="15">
        <f>'fnd enro'!K795</f>
        <v>1.3362000000000001</v>
      </c>
      <c r="L795" s="14">
        <f>'fnd enro'!L795</f>
        <v>0</v>
      </c>
      <c r="M795" s="14">
        <f>'fnd enro'!M795</f>
        <v>0</v>
      </c>
      <c r="N795" s="14">
        <f>'fnd enro'!N795</f>
        <v>0</v>
      </c>
      <c r="O795" s="14">
        <f>'fnd enro'!O795</f>
        <v>0</v>
      </c>
      <c r="P795" s="14">
        <f>'fnd enro'!P795</f>
        <v>7</v>
      </c>
      <c r="Q795" s="14">
        <f>'fnd enro'!R795</f>
        <v>34</v>
      </c>
      <c r="R795" s="15">
        <f t="shared" si="174"/>
        <v>1</v>
      </c>
      <c r="S795" s="14">
        <f>VALUE('fnd enro'!Q795)</f>
        <v>8</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19984.563042000002</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30359.859999999997</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204557.79315600003</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32163.487484000001</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7243.9162560000013</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30033.163239999998</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16448.7</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26431.59</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41495.708645999999</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62439.581220000007</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175"/>
        <v>471158.36304400006</v>
      </c>
      <c r="AH795" s="326">
        <f t="shared" si="176"/>
        <v>489020172</v>
      </c>
      <c r="AI795" s="4" t="str">
        <f t="shared" si="177"/>
        <v>489</v>
      </c>
      <c r="AJ795" s="2" t="str">
        <f t="shared" si="178"/>
        <v>020</v>
      </c>
      <c r="AK795" s="2" t="str">
        <f t="shared" si="179"/>
        <v>172</v>
      </c>
      <c r="AL795" s="4">
        <f t="shared" si="180"/>
        <v>1</v>
      </c>
      <c r="AM795" s="4">
        <f t="shared" si="185"/>
        <v>34</v>
      </c>
      <c r="AN795" s="4">
        <f t="shared" si="181"/>
        <v>471158.36304400006</v>
      </c>
      <c r="AO795" s="4">
        <f t="shared" si="182"/>
        <v>13858</v>
      </c>
      <c r="AP795" s="4">
        <f t="shared" si="172"/>
        <v>0</v>
      </c>
      <c r="AQ795" s="4">
        <v>13858</v>
      </c>
      <c r="AS795" s="74"/>
      <c r="AT795" s="74"/>
      <c r="AX795" s="5">
        <f t="shared" si="183"/>
        <v>0</v>
      </c>
      <c r="AZ795" s="5">
        <f t="shared" si="184"/>
        <v>0</v>
      </c>
      <c r="BB795" s="5"/>
    </row>
    <row r="796" spans="1:54" s="4" customFormat="1">
      <c r="A796" s="326" t="str">
        <f t="shared" si="173"/>
        <v>489</v>
      </c>
      <c r="B796" s="2">
        <v>489020182</v>
      </c>
      <c r="C796" s="9" t="s">
        <v>1307</v>
      </c>
      <c r="D796" s="14">
        <f>'fnd enro'!D796</f>
        <v>0</v>
      </c>
      <c r="E796" s="14">
        <f>'fnd enro'!E796</f>
        <v>0</v>
      </c>
      <c r="F796" s="14">
        <f>'fnd enro'!F796</f>
        <v>0</v>
      </c>
      <c r="G796" s="14">
        <f>'fnd enro'!G796</f>
        <v>0</v>
      </c>
      <c r="H796" s="14">
        <f>'fnd enro'!H796</f>
        <v>0</v>
      </c>
      <c r="I796" s="14">
        <f>'fnd enro'!I796</f>
        <v>1</v>
      </c>
      <c r="J796" s="14">
        <f>'fnd enro'!J796</f>
        <v>0</v>
      </c>
      <c r="K796" s="15">
        <f>'fnd enro'!K796</f>
        <v>3.9300000000000002E-2</v>
      </c>
      <c r="L796" s="14">
        <f>'fnd enro'!L796</f>
        <v>0</v>
      </c>
      <c r="M796" s="14">
        <f>'fnd enro'!M796</f>
        <v>0</v>
      </c>
      <c r="N796" s="14">
        <f>'fnd enro'!N796</f>
        <v>0</v>
      </c>
      <c r="O796" s="14">
        <f>'fnd enro'!O796</f>
        <v>0</v>
      </c>
      <c r="P796" s="14">
        <f>'fnd enro'!P796</f>
        <v>0</v>
      </c>
      <c r="Q796" s="14">
        <f>'fnd enro'!R796</f>
        <v>1</v>
      </c>
      <c r="R796" s="15">
        <f t="shared" si="174"/>
        <v>1</v>
      </c>
      <c r="S796" s="14">
        <f>VALUE('fnd enro'!Q796)</f>
        <v>8</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570.33891299999993</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810.3</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5209.7030340000001</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945.98492600000009</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173.92018400000001</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877.32686000000001</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451.12</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607.66</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1220.4620190000001</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1698.5253299999999</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175"/>
        <v>12565.341266000001</v>
      </c>
      <c r="AH796" s="326">
        <f t="shared" si="176"/>
        <v>489020182</v>
      </c>
      <c r="AI796" s="4" t="str">
        <f t="shared" si="177"/>
        <v>489</v>
      </c>
      <c r="AJ796" s="2" t="str">
        <f t="shared" si="178"/>
        <v>020</v>
      </c>
      <c r="AK796" s="2" t="str">
        <f t="shared" si="179"/>
        <v>182</v>
      </c>
      <c r="AL796" s="4">
        <f t="shared" si="180"/>
        <v>1</v>
      </c>
      <c r="AM796" s="4">
        <f t="shared" si="185"/>
        <v>1</v>
      </c>
      <c r="AN796" s="4">
        <f t="shared" si="181"/>
        <v>12565.341266000001</v>
      </c>
      <c r="AO796" s="4">
        <f t="shared" si="182"/>
        <v>12565</v>
      </c>
      <c r="AP796" s="4">
        <f t="shared" si="172"/>
        <v>0</v>
      </c>
      <c r="AQ796" s="4">
        <v>12565</v>
      </c>
      <c r="AS796" s="74"/>
      <c r="AT796" s="74"/>
      <c r="AX796" s="5">
        <f t="shared" si="183"/>
        <v>0</v>
      </c>
      <c r="AZ796" s="5">
        <f t="shared" si="184"/>
        <v>0</v>
      </c>
      <c r="BB796" s="5"/>
    </row>
    <row r="797" spans="1:54" s="4" customFormat="1">
      <c r="A797" s="326" t="str">
        <f t="shared" si="173"/>
        <v>489</v>
      </c>
      <c r="B797" s="2">
        <v>489020197</v>
      </c>
      <c r="C797" s="9" t="s">
        <v>1307</v>
      </c>
      <c r="D797" s="14">
        <f>'fnd enro'!D797</f>
        <v>0</v>
      </c>
      <c r="E797" s="14">
        <f>'fnd enro'!E797</f>
        <v>0</v>
      </c>
      <c r="F797" s="14">
        <f>'fnd enro'!F797</f>
        <v>0</v>
      </c>
      <c r="G797" s="14">
        <f>'fnd enro'!G797</f>
        <v>0</v>
      </c>
      <c r="H797" s="14">
        <f>'fnd enro'!H797</f>
        <v>0</v>
      </c>
      <c r="I797" s="14">
        <f>'fnd enro'!I797</f>
        <v>1</v>
      </c>
      <c r="J797" s="14">
        <f>'fnd enro'!J797</f>
        <v>0</v>
      </c>
      <c r="K797" s="15">
        <f>'fnd enro'!K797</f>
        <v>3.9300000000000002E-2</v>
      </c>
      <c r="L797" s="14">
        <f>'fnd enro'!L797</f>
        <v>0</v>
      </c>
      <c r="M797" s="14">
        <f>'fnd enro'!M797</f>
        <v>0</v>
      </c>
      <c r="N797" s="14">
        <f>'fnd enro'!N797</f>
        <v>0</v>
      </c>
      <c r="O797" s="14">
        <f>'fnd enro'!O797</f>
        <v>0</v>
      </c>
      <c r="P797" s="14">
        <f>'fnd enro'!P797</f>
        <v>0</v>
      </c>
      <c r="Q797" s="14">
        <f>'fnd enro'!R797</f>
        <v>1</v>
      </c>
      <c r="R797" s="15">
        <f t="shared" si="174"/>
        <v>1</v>
      </c>
      <c r="S797" s="14">
        <f>VALUE('fnd enro'!Q797)</f>
        <v>8</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570.33891299999993</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810.3</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5209.7030340000001</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945.98492600000009</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173.92018400000001</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877.32686000000001</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451.12</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607.66</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1220.4620190000001</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1698.5253299999999</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175"/>
        <v>12565.341266000001</v>
      </c>
      <c r="AH797" s="326">
        <f t="shared" si="176"/>
        <v>489020197</v>
      </c>
      <c r="AI797" s="4" t="str">
        <f t="shared" si="177"/>
        <v>489</v>
      </c>
      <c r="AJ797" s="2" t="str">
        <f t="shared" si="178"/>
        <v>020</v>
      </c>
      <c r="AK797" s="2" t="str">
        <f t="shared" si="179"/>
        <v>197</v>
      </c>
      <c r="AL797" s="4">
        <f t="shared" si="180"/>
        <v>1</v>
      </c>
      <c r="AM797" s="4">
        <f t="shared" si="185"/>
        <v>1</v>
      </c>
      <c r="AN797" s="4">
        <f t="shared" si="181"/>
        <v>12565.341266000001</v>
      </c>
      <c r="AO797" s="4">
        <f t="shared" si="182"/>
        <v>12565</v>
      </c>
      <c r="AP797" s="4">
        <f t="shared" si="172"/>
        <v>0</v>
      </c>
      <c r="AQ797" s="4">
        <v>12565</v>
      </c>
      <c r="AS797" s="74"/>
      <c r="AT797" s="74"/>
      <c r="AX797" s="5">
        <f t="shared" si="183"/>
        <v>0</v>
      </c>
      <c r="AZ797" s="5">
        <f t="shared" si="184"/>
        <v>0</v>
      </c>
      <c r="BB797" s="5"/>
    </row>
    <row r="798" spans="1:54" s="4" customFormat="1">
      <c r="A798" s="326" t="str">
        <f t="shared" si="173"/>
        <v>489</v>
      </c>
      <c r="B798" s="2">
        <v>489020239</v>
      </c>
      <c r="C798" s="9" t="s">
        <v>1307</v>
      </c>
      <c r="D798" s="14">
        <f>'fnd enro'!D798</f>
        <v>0</v>
      </c>
      <c r="E798" s="14">
        <f>'fnd enro'!E798</f>
        <v>0</v>
      </c>
      <c r="F798" s="14">
        <f>'fnd enro'!F798</f>
        <v>0</v>
      </c>
      <c r="G798" s="14">
        <f>'fnd enro'!G798</f>
        <v>0</v>
      </c>
      <c r="H798" s="14">
        <f>'fnd enro'!H798</f>
        <v>0</v>
      </c>
      <c r="I798" s="14">
        <f>'fnd enro'!I798</f>
        <v>47</v>
      </c>
      <c r="J798" s="14">
        <f>'fnd enro'!J798</f>
        <v>0</v>
      </c>
      <c r="K798" s="15">
        <f>'fnd enro'!K798</f>
        <v>1.8471</v>
      </c>
      <c r="L798" s="14">
        <f>'fnd enro'!L798</f>
        <v>0</v>
      </c>
      <c r="M798" s="14">
        <f>'fnd enro'!M798</f>
        <v>0</v>
      </c>
      <c r="N798" s="14">
        <f>'fnd enro'!N798</f>
        <v>0</v>
      </c>
      <c r="O798" s="14">
        <f>'fnd enro'!O798</f>
        <v>0</v>
      </c>
      <c r="P798" s="14">
        <f>'fnd enro'!P798</f>
        <v>6</v>
      </c>
      <c r="Q798" s="14">
        <f>'fnd enro'!R798</f>
        <v>47</v>
      </c>
      <c r="R798" s="15">
        <f t="shared" si="174"/>
        <v>1</v>
      </c>
      <c r="S798" s="14">
        <f>VALUE('fnd enro'!Q798)</f>
        <v>6</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27242.368910999998</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40152.119999999995</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265043.762598</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44461.291522</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9153.6286479999999</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41384.542419999998</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22020.079999999998</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32807.78</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57361.714892999997</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83282.490510000003</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175"/>
        <v>622909.77950199996</v>
      </c>
      <c r="AH798" s="326">
        <f t="shared" si="176"/>
        <v>489020239</v>
      </c>
      <c r="AI798" s="4" t="str">
        <f t="shared" si="177"/>
        <v>489</v>
      </c>
      <c r="AJ798" s="2" t="str">
        <f t="shared" si="178"/>
        <v>020</v>
      </c>
      <c r="AK798" s="2" t="str">
        <f t="shared" si="179"/>
        <v>239</v>
      </c>
      <c r="AL798" s="4">
        <f t="shared" si="180"/>
        <v>1</v>
      </c>
      <c r="AM798" s="4">
        <f t="shared" si="185"/>
        <v>47</v>
      </c>
      <c r="AN798" s="4">
        <f t="shared" si="181"/>
        <v>622909.77950199996</v>
      </c>
      <c r="AO798" s="4">
        <f t="shared" si="182"/>
        <v>13253</v>
      </c>
      <c r="AP798" s="4">
        <f t="shared" si="172"/>
        <v>0</v>
      </c>
      <c r="AQ798" s="4">
        <v>13253</v>
      </c>
      <c r="AS798" s="74"/>
      <c r="AT798" s="74"/>
      <c r="AX798" s="5">
        <f t="shared" si="183"/>
        <v>0</v>
      </c>
      <c r="AZ798" s="5">
        <f t="shared" si="184"/>
        <v>0</v>
      </c>
      <c r="BB798" s="5"/>
    </row>
    <row r="799" spans="1:54" s="4" customFormat="1">
      <c r="A799" s="326" t="str">
        <f t="shared" si="173"/>
        <v>489</v>
      </c>
      <c r="B799" s="2">
        <v>489020261</v>
      </c>
      <c r="C799" s="9" t="s">
        <v>1307</v>
      </c>
      <c r="D799" s="14">
        <f>'fnd enro'!D799</f>
        <v>0</v>
      </c>
      <c r="E799" s="14">
        <f>'fnd enro'!E799</f>
        <v>0</v>
      </c>
      <c r="F799" s="14">
        <f>'fnd enro'!F799</f>
        <v>0</v>
      </c>
      <c r="G799" s="14">
        <f>'fnd enro'!G799</f>
        <v>0</v>
      </c>
      <c r="H799" s="14">
        <f>'fnd enro'!H799</f>
        <v>0</v>
      </c>
      <c r="I799" s="14">
        <f>'fnd enro'!I799</f>
        <v>132</v>
      </c>
      <c r="J799" s="14">
        <f>'fnd enro'!J799</f>
        <v>0</v>
      </c>
      <c r="K799" s="15">
        <f>'fnd enro'!K799</f>
        <v>5.1875999999999998</v>
      </c>
      <c r="L799" s="14">
        <f>'fnd enro'!L799</f>
        <v>0</v>
      </c>
      <c r="M799" s="14">
        <f>'fnd enro'!M799</f>
        <v>0</v>
      </c>
      <c r="N799" s="14">
        <f>'fnd enro'!N799</f>
        <v>0</v>
      </c>
      <c r="O799" s="14">
        <f>'fnd enro'!O799</f>
        <v>0</v>
      </c>
      <c r="P799" s="14">
        <f>'fnd enro'!P799</f>
        <v>26</v>
      </c>
      <c r="Q799" s="14">
        <f>'fnd enro'!R799</f>
        <v>132</v>
      </c>
      <c r="R799" s="15">
        <f t="shared" si="174"/>
        <v>1</v>
      </c>
      <c r="S799" s="14">
        <f>VALUE('fnd enro'!Q799)</f>
        <v>5</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76997.616515999995</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115075.49999999999</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766908.00048799999</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124870.010232</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26801.304288000003</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116396.30551999999</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62755.98</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96881.54</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161100.986508</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237752.12356000001</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175"/>
        <v>1785539.367112</v>
      </c>
      <c r="AH799" s="326">
        <f t="shared" si="176"/>
        <v>489020261</v>
      </c>
      <c r="AI799" s="4" t="str">
        <f t="shared" si="177"/>
        <v>489</v>
      </c>
      <c r="AJ799" s="2" t="str">
        <f t="shared" si="178"/>
        <v>020</v>
      </c>
      <c r="AK799" s="2" t="str">
        <f t="shared" si="179"/>
        <v>261</v>
      </c>
      <c r="AL799" s="4">
        <f t="shared" si="180"/>
        <v>1</v>
      </c>
      <c r="AM799" s="4">
        <f t="shared" si="185"/>
        <v>132</v>
      </c>
      <c r="AN799" s="4">
        <f t="shared" si="181"/>
        <v>1785539.367112</v>
      </c>
      <c r="AO799" s="4">
        <f t="shared" si="182"/>
        <v>13527</v>
      </c>
      <c r="AP799" s="4">
        <f t="shared" si="172"/>
        <v>0</v>
      </c>
      <c r="AQ799" s="4">
        <v>13527</v>
      </c>
      <c r="AS799" s="74"/>
      <c r="AT799" s="74"/>
      <c r="AX799" s="5">
        <f t="shared" si="183"/>
        <v>0</v>
      </c>
      <c r="AZ799" s="5">
        <f t="shared" si="184"/>
        <v>0</v>
      </c>
      <c r="BB799" s="5"/>
    </row>
    <row r="800" spans="1:54" s="4" customFormat="1">
      <c r="A800" s="326" t="str">
        <f t="shared" si="173"/>
        <v>489</v>
      </c>
      <c r="B800" s="2">
        <v>489020310</v>
      </c>
      <c r="C800" s="9" t="s">
        <v>1307</v>
      </c>
      <c r="D800" s="14">
        <f>'fnd enro'!D800</f>
        <v>0</v>
      </c>
      <c r="E800" s="14">
        <f>'fnd enro'!E800</f>
        <v>0</v>
      </c>
      <c r="F800" s="14">
        <f>'fnd enro'!F800</f>
        <v>0</v>
      </c>
      <c r="G800" s="14">
        <f>'fnd enro'!G800</f>
        <v>0</v>
      </c>
      <c r="H800" s="14">
        <f>'fnd enro'!H800</f>
        <v>0</v>
      </c>
      <c r="I800" s="14">
        <f>'fnd enro'!I800</f>
        <v>19</v>
      </c>
      <c r="J800" s="14">
        <f>'fnd enro'!J800</f>
        <v>0</v>
      </c>
      <c r="K800" s="15">
        <f>'fnd enro'!K800</f>
        <v>0.74670000000000003</v>
      </c>
      <c r="L800" s="14">
        <f>'fnd enro'!L800</f>
        <v>0</v>
      </c>
      <c r="M800" s="14">
        <f>'fnd enro'!M800</f>
        <v>0</v>
      </c>
      <c r="N800" s="14">
        <f>'fnd enro'!N800</f>
        <v>0</v>
      </c>
      <c r="O800" s="14">
        <f>'fnd enro'!O800</f>
        <v>0</v>
      </c>
      <c r="P800" s="14">
        <f>'fnd enro'!P800</f>
        <v>4</v>
      </c>
      <c r="Q800" s="14">
        <f>'fnd enro'!R800</f>
        <v>19</v>
      </c>
      <c r="R800" s="15">
        <f t="shared" si="174"/>
        <v>1</v>
      </c>
      <c r="S800" s="14">
        <f>VALUE('fnd enro'!Q800)</f>
        <v>11</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11259.639347</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17400.82</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118558.27764599999</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17973.713594000001</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4254.0834960000002</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16814.770339999999</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9363.880000000001</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15664.18</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23188.778361000001</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35618.82127</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175"/>
        <v>270096.96405399998</v>
      </c>
      <c r="AH800" s="326">
        <f t="shared" si="176"/>
        <v>489020310</v>
      </c>
      <c r="AI800" s="4" t="str">
        <f t="shared" si="177"/>
        <v>489</v>
      </c>
      <c r="AJ800" s="2" t="str">
        <f t="shared" si="178"/>
        <v>020</v>
      </c>
      <c r="AK800" s="2" t="str">
        <f t="shared" si="179"/>
        <v>310</v>
      </c>
      <c r="AL800" s="4">
        <f t="shared" si="180"/>
        <v>1</v>
      </c>
      <c r="AM800" s="4">
        <f t="shared" si="185"/>
        <v>19</v>
      </c>
      <c r="AN800" s="4">
        <f t="shared" si="181"/>
        <v>270096.96405399998</v>
      </c>
      <c r="AO800" s="4">
        <f t="shared" si="182"/>
        <v>14216</v>
      </c>
      <c r="AP800" s="4">
        <f t="shared" si="172"/>
        <v>0</v>
      </c>
      <c r="AQ800" s="4">
        <v>14216</v>
      </c>
      <c r="AS800" s="74"/>
      <c r="AT800" s="74"/>
      <c r="AX800" s="5">
        <f t="shared" si="183"/>
        <v>0</v>
      </c>
      <c r="AZ800" s="5">
        <f t="shared" si="184"/>
        <v>0</v>
      </c>
      <c r="BB800" s="5"/>
    </row>
    <row r="801" spans="1:54" s="4" customFormat="1">
      <c r="A801" s="326" t="str">
        <f t="shared" si="173"/>
        <v>489</v>
      </c>
      <c r="B801" s="2">
        <v>489020645</v>
      </c>
      <c r="C801" s="9" t="s">
        <v>1307</v>
      </c>
      <c r="D801" s="14">
        <f>'fnd enro'!D801</f>
        <v>0</v>
      </c>
      <c r="E801" s="14">
        <f>'fnd enro'!E801</f>
        <v>0</v>
      </c>
      <c r="F801" s="14">
        <f>'fnd enro'!F801</f>
        <v>0</v>
      </c>
      <c r="G801" s="14">
        <f>'fnd enro'!G801</f>
        <v>0</v>
      </c>
      <c r="H801" s="14">
        <f>'fnd enro'!H801</f>
        <v>0</v>
      </c>
      <c r="I801" s="14">
        <f>'fnd enro'!I801</f>
        <v>90</v>
      </c>
      <c r="J801" s="14">
        <f>'fnd enro'!J801</f>
        <v>0</v>
      </c>
      <c r="K801" s="15">
        <f>'fnd enro'!K801</f>
        <v>3.5369999999999999</v>
      </c>
      <c r="L801" s="14">
        <f>'fnd enro'!L801</f>
        <v>0</v>
      </c>
      <c r="M801" s="14">
        <f>'fnd enro'!M801</f>
        <v>0</v>
      </c>
      <c r="N801" s="14">
        <f>'fnd enro'!N801</f>
        <v>0</v>
      </c>
      <c r="O801" s="14">
        <f>'fnd enro'!O801</f>
        <v>2</v>
      </c>
      <c r="P801" s="14">
        <f>'fnd enro'!P801</f>
        <v>30</v>
      </c>
      <c r="Q801" s="14">
        <f>'fnd enro'!R801</f>
        <v>90</v>
      </c>
      <c r="R801" s="15">
        <f t="shared" si="174"/>
        <v>1</v>
      </c>
      <c r="S801" s="14">
        <f>VALUE('fnd enro'!Q801)</f>
        <v>10</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54484.462169999999</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87113.74</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606137.29306000005</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85582.383340000015</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22288.076560000001</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80274.157400000011</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46223.360000000008</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82981.299999999988</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110602.26170999999</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176543.53969999999</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175"/>
        <v>1352230.57394</v>
      </c>
      <c r="AH801" s="326">
        <f t="shared" si="176"/>
        <v>489020645</v>
      </c>
      <c r="AI801" s="4" t="str">
        <f t="shared" si="177"/>
        <v>489</v>
      </c>
      <c r="AJ801" s="2" t="str">
        <f t="shared" si="178"/>
        <v>020</v>
      </c>
      <c r="AK801" s="2" t="str">
        <f t="shared" si="179"/>
        <v>645</v>
      </c>
      <c r="AL801" s="4">
        <f t="shared" si="180"/>
        <v>1</v>
      </c>
      <c r="AM801" s="4">
        <f t="shared" si="185"/>
        <v>90</v>
      </c>
      <c r="AN801" s="4">
        <f t="shared" si="181"/>
        <v>1352230.57394</v>
      </c>
      <c r="AO801" s="4">
        <f t="shared" si="182"/>
        <v>15025</v>
      </c>
      <c r="AP801" s="4">
        <f t="shared" si="172"/>
        <v>0</v>
      </c>
      <c r="AQ801" s="4">
        <v>15025</v>
      </c>
      <c r="AS801" s="74"/>
      <c r="AT801" s="74"/>
      <c r="AX801" s="5">
        <f t="shared" si="183"/>
        <v>0</v>
      </c>
      <c r="AZ801" s="5">
        <f t="shared" si="184"/>
        <v>0</v>
      </c>
      <c r="BB801" s="5"/>
    </row>
    <row r="802" spans="1:54" s="4" customFormat="1">
      <c r="A802" s="326" t="str">
        <f t="shared" si="173"/>
        <v>489</v>
      </c>
      <c r="B802" s="2">
        <v>489020660</v>
      </c>
      <c r="C802" s="9" t="s">
        <v>1307</v>
      </c>
      <c r="D802" s="14">
        <f>'fnd enro'!D802</f>
        <v>0</v>
      </c>
      <c r="E802" s="14">
        <f>'fnd enro'!E802</f>
        <v>0</v>
      </c>
      <c r="F802" s="14">
        <f>'fnd enro'!F802</f>
        <v>0</v>
      </c>
      <c r="G802" s="14">
        <f>'fnd enro'!G802</f>
        <v>0</v>
      </c>
      <c r="H802" s="14">
        <f>'fnd enro'!H802</f>
        <v>0</v>
      </c>
      <c r="I802" s="14">
        <f>'fnd enro'!I802</f>
        <v>41</v>
      </c>
      <c r="J802" s="14">
        <f>'fnd enro'!J802</f>
        <v>0</v>
      </c>
      <c r="K802" s="15">
        <f>'fnd enro'!K802</f>
        <v>1.6113</v>
      </c>
      <c r="L802" s="14">
        <f>'fnd enro'!L802</f>
        <v>0</v>
      </c>
      <c r="M802" s="14">
        <f>'fnd enro'!M802</f>
        <v>0</v>
      </c>
      <c r="N802" s="14">
        <f>'fnd enro'!N802</f>
        <v>0</v>
      </c>
      <c r="O802" s="14">
        <f>'fnd enro'!O802</f>
        <v>0</v>
      </c>
      <c r="P802" s="14">
        <f>'fnd enro'!P802</f>
        <v>13</v>
      </c>
      <c r="Q802" s="14">
        <f>'fnd enro'!R802</f>
        <v>41</v>
      </c>
      <c r="R802" s="15">
        <f t="shared" si="174"/>
        <v>1</v>
      </c>
      <c r="S802" s="14">
        <f>VALUE('fnd enro'!Q802)</f>
        <v>7</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24407.385432999999</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38071.56</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260936.544394</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38785.381966000001</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9427.3075439999993</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36322.44126</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20412.77</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34874.789999999994</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50038.942778999997</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77733.728530000008</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175"/>
        <v>591010.85190599994</v>
      </c>
      <c r="AH802" s="326">
        <f t="shared" si="176"/>
        <v>489020660</v>
      </c>
      <c r="AI802" s="4" t="str">
        <f t="shared" si="177"/>
        <v>489</v>
      </c>
      <c r="AJ802" s="2" t="str">
        <f t="shared" si="178"/>
        <v>020</v>
      </c>
      <c r="AK802" s="2" t="str">
        <f t="shared" si="179"/>
        <v>660</v>
      </c>
      <c r="AL802" s="4">
        <f t="shared" si="180"/>
        <v>1</v>
      </c>
      <c r="AM802" s="4">
        <f t="shared" si="185"/>
        <v>41</v>
      </c>
      <c r="AN802" s="4">
        <f t="shared" si="181"/>
        <v>591010.85190599994</v>
      </c>
      <c r="AO802" s="4">
        <f t="shared" si="182"/>
        <v>14415</v>
      </c>
      <c r="AP802" s="4">
        <f t="shared" si="172"/>
        <v>0</v>
      </c>
      <c r="AQ802" s="4">
        <v>14415</v>
      </c>
      <c r="AS802" s="74"/>
      <c r="AT802" s="74"/>
      <c r="AX802" s="5">
        <f t="shared" si="183"/>
        <v>0</v>
      </c>
      <c r="AZ802" s="5">
        <f t="shared" si="184"/>
        <v>0</v>
      </c>
      <c r="BB802" s="5"/>
    </row>
    <row r="803" spans="1:54" s="4" customFormat="1">
      <c r="A803" s="326" t="str">
        <f t="shared" si="173"/>
        <v>489</v>
      </c>
      <c r="B803" s="2">
        <v>489020712</v>
      </c>
      <c r="C803" s="9" t="s">
        <v>1307</v>
      </c>
      <c r="D803" s="14">
        <f>'fnd enro'!D803</f>
        <v>0</v>
      </c>
      <c r="E803" s="14">
        <f>'fnd enro'!E803</f>
        <v>0</v>
      </c>
      <c r="F803" s="14">
        <f>'fnd enro'!F803</f>
        <v>0</v>
      </c>
      <c r="G803" s="14">
        <f>'fnd enro'!G803</f>
        <v>0</v>
      </c>
      <c r="H803" s="14">
        <f>'fnd enro'!H803</f>
        <v>0</v>
      </c>
      <c r="I803" s="14">
        <f>'fnd enro'!I803</f>
        <v>26</v>
      </c>
      <c r="J803" s="14">
        <f>'fnd enro'!J803</f>
        <v>0</v>
      </c>
      <c r="K803" s="15">
        <f>'fnd enro'!K803</f>
        <v>1.0218</v>
      </c>
      <c r="L803" s="14">
        <f>'fnd enro'!L803</f>
        <v>0</v>
      </c>
      <c r="M803" s="14">
        <f>'fnd enro'!M803</f>
        <v>0</v>
      </c>
      <c r="N803" s="14">
        <f>'fnd enro'!N803</f>
        <v>0</v>
      </c>
      <c r="O803" s="14">
        <f>'fnd enro'!O803</f>
        <v>0</v>
      </c>
      <c r="P803" s="14">
        <f>'fnd enro'!P803</f>
        <v>3</v>
      </c>
      <c r="Q803" s="14">
        <f>'fnd enro'!R803</f>
        <v>26</v>
      </c>
      <c r="R803" s="15">
        <f t="shared" si="174"/>
        <v>1</v>
      </c>
      <c r="S803" s="14">
        <f>VALUE('fnd enro'!Q803)</f>
        <v>8</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15082.971738</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22271.94</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147207.088884</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24595.608076000004</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5092.1947839999993</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22897.948359999999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12205.1</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18272.510000000002</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31732.012493999999</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46171.53858</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175"/>
        <v>345528.912916</v>
      </c>
      <c r="AH803" s="326">
        <f t="shared" si="176"/>
        <v>489020712</v>
      </c>
      <c r="AI803" s="4" t="str">
        <f t="shared" si="177"/>
        <v>489</v>
      </c>
      <c r="AJ803" s="2" t="str">
        <f t="shared" si="178"/>
        <v>020</v>
      </c>
      <c r="AK803" s="2" t="str">
        <f t="shared" si="179"/>
        <v>712</v>
      </c>
      <c r="AL803" s="4">
        <f t="shared" si="180"/>
        <v>1</v>
      </c>
      <c r="AM803" s="4">
        <f t="shared" si="185"/>
        <v>26</v>
      </c>
      <c r="AN803" s="4">
        <f t="shared" si="181"/>
        <v>345528.912916</v>
      </c>
      <c r="AO803" s="4">
        <f t="shared" si="182"/>
        <v>13290</v>
      </c>
      <c r="AP803" s="4">
        <f t="shared" si="172"/>
        <v>0</v>
      </c>
      <c r="AQ803" s="4">
        <v>13290</v>
      </c>
      <c r="AS803" s="74"/>
      <c r="AT803" s="74"/>
      <c r="AX803" s="5">
        <f t="shared" si="183"/>
        <v>0</v>
      </c>
      <c r="AZ803" s="5">
        <f t="shared" si="184"/>
        <v>0</v>
      </c>
      <c r="BB803" s="5"/>
    </row>
    <row r="804" spans="1:54" s="4" customFormat="1">
      <c r="A804" s="326" t="str">
        <f t="shared" si="173"/>
        <v>491</v>
      </c>
      <c r="B804" s="2">
        <v>491095072</v>
      </c>
      <c r="C804" s="9" t="s">
        <v>512</v>
      </c>
      <c r="D804" s="14">
        <f>'fnd enro'!D804</f>
        <v>0</v>
      </c>
      <c r="E804" s="14">
        <f>'fnd enro'!E804</f>
        <v>0</v>
      </c>
      <c r="F804" s="14">
        <f>'fnd enro'!F804</f>
        <v>0</v>
      </c>
      <c r="G804" s="14">
        <f>'fnd enro'!G804</f>
        <v>0</v>
      </c>
      <c r="H804" s="14">
        <f>'fnd enro'!H804</f>
        <v>2</v>
      </c>
      <c r="I804" s="14">
        <f>'fnd enro'!I804</f>
        <v>0</v>
      </c>
      <c r="J804" s="14">
        <f>'fnd enro'!J804</f>
        <v>0</v>
      </c>
      <c r="K804" s="15">
        <f>'fnd enro'!K804</f>
        <v>7.8600000000000003E-2</v>
      </c>
      <c r="L804" s="14">
        <f>'fnd enro'!L804</f>
        <v>0</v>
      </c>
      <c r="M804" s="14">
        <f>'fnd enro'!M804</f>
        <v>0</v>
      </c>
      <c r="N804" s="14">
        <f>'fnd enro'!N804</f>
        <v>2</v>
      </c>
      <c r="O804" s="14">
        <f>'fnd enro'!O804</f>
        <v>0</v>
      </c>
      <c r="P804" s="14">
        <f>'fnd enro'!P804</f>
        <v>2</v>
      </c>
      <c r="Q804" s="14">
        <f>'fnd enro'!R804</f>
        <v>2</v>
      </c>
      <c r="R804" s="15">
        <f t="shared" si="174"/>
        <v>1</v>
      </c>
      <c r="S804" s="14">
        <f>VALUE('fnd enro'!Q804)</f>
        <v>6</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1522.6378259999999</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2723.72</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16967.946067999997</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2535.5698519999996</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802.18036800000004</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1454.97372</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1266.5999999999999</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2002.08</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3218.2440380000003</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5621.6306599999989</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175"/>
        <v>38115.582532</v>
      </c>
      <c r="AH804" s="326">
        <f t="shared" si="176"/>
        <v>491095072</v>
      </c>
      <c r="AI804" s="4" t="str">
        <f t="shared" si="177"/>
        <v>491</v>
      </c>
      <c r="AJ804" s="2" t="str">
        <f t="shared" si="178"/>
        <v>095</v>
      </c>
      <c r="AK804" s="2" t="str">
        <f t="shared" si="179"/>
        <v>072</v>
      </c>
      <c r="AL804" s="4">
        <f t="shared" si="180"/>
        <v>1</v>
      </c>
      <c r="AM804" s="4">
        <f t="shared" si="185"/>
        <v>2</v>
      </c>
      <c r="AN804" s="4">
        <f t="shared" si="181"/>
        <v>38115.582532</v>
      </c>
      <c r="AO804" s="4">
        <f t="shared" si="182"/>
        <v>19058</v>
      </c>
      <c r="AP804" s="4">
        <f t="shared" si="172"/>
        <v>0</v>
      </c>
      <c r="AQ804" s="4">
        <v>19058</v>
      </c>
      <c r="AS804" s="74"/>
      <c r="AT804" s="74"/>
      <c r="AX804" s="5">
        <f t="shared" si="183"/>
        <v>0</v>
      </c>
      <c r="AZ804" s="5">
        <f t="shared" si="184"/>
        <v>0</v>
      </c>
      <c r="BB804" s="5"/>
    </row>
    <row r="805" spans="1:54" s="4" customFormat="1">
      <c r="A805" s="326" t="str">
        <f t="shared" si="173"/>
        <v>491</v>
      </c>
      <c r="B805" s="2">
        <v>491095095</v>
      </c>
      <c r="C805" s="9" t="s">
        <v>512</v>
      </c>
      <c r="D805" s="14">
        <f>'fnd enro'!D805</f>
        <v>0</v>
      </c>
      <c r="E805" s="14">
        <f>'fnd enro'!E805</f>
        <v>0</v>
      </c>
      <c r="F805" s="14">
        <f>'fnd enro'!F805</f>
        <v>107</v>
      </c>
      <c r="G805" s="14">
        <f>'fnd enro'!G805</f>
        <v>519</v>
      </c>
      <c r="H805" s="14">
        <f>'fnd enro'!H805</f>
        <v>307</v>
      </c>
      <c r="I805" s="14">
        <f>'fnd enro'!I805</f>
        <v>244</v>
      </c>
      <c r="J805" s="14">
        <f>'fnd enro'!J805</f>
        <v>0</v>
      </c>
      <c r="K805" s="15">
        <f>'fnd enro'!K805</f>
        <v>46.256100000000004</v>
      </c>
      <c r="L805" s="14">
        <f>'fnd enro'!L805</f>
        <v>0</v>
      </c>
      <c r="M805" s="14">
        <f>'fnd enro'!M805</f>
        <v>154</v>
      </c>
      <c r="N805" s="14">
        <f>'fnd enro'!N805</f>
        <v>21</v>
      </c>
      <c r="O805" s="14">
        <f>'fnd enro'!O805</f>
        <v>54</v>
      </c>
      <c r="P805" s="14">
        <f>'fnd enro'!P805</f>
        <v>782</v>
      </c>
      <c r="Q805" s="14">
        <f>'fnd enro'!R805</f>
        <v>1177</v>
      </c>
      <c r="R805" s="15">
        <f t="shared" si="174"/>
        <v>1</v>
      </c>
      <c r="S805" s="14">
        <f>VALUE('fnd enro'!Q805)</f>
        <v>12</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787593.36060100002</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1425761.9099999997</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9455607.5310180001</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1434015.5179020001</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416339.15656799998</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795535.84421999997</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660549.4800000001</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1205564.06</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1493172.8563630001</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2898824.4634100003</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175"/>
        <v>20572964.180082001</v>
      </c>
      <c r="AH805" s="326">
        <f t="shared" si="176"/>
        <v>491095095</v>
      </c>
      <c r="AI805" s="4" t="str">
        <f t="shared" si="177"/>
        <v>491</v>
      </c>
      <c r="AJ805" s="2" t="str">
        <f t="shared" si="178"/>
        <v>095</v>
      </c>
      <c r="AK805" s="2" t="str">
        <f t="shared" si="179"/>
        <v>095</v>
      </c>
      <c r="AL805" s="4">
        <f t="shared" si="180"/>
        <v>1</v>
      </c>
      <c r="AM805" s="4">
        <f t="shared" si="185"/>
        <v>1177</v>
      </c>
      <c r="AN805" s="4">
        <f t="shared" si="181"/>
        <v>20572964.180082001</v>
      </c>
      <c r="AO805" s="4">
        <f t="shared" si="182"/>
        <v>17479</v>
      </c>
      <c r="AP805" s="4">
        <f t="shared" si="172"/>
        <v>0</v>
      </c>
      <c r="AQ805" s="4">
        <v>17479</v>
      </c>
      <c r="AS805" s="74"/>
      <c r="AT805" s="74"/>
      <c r="AX805" s="5">
        <f t="shared" si="183"/>
        <v>0</v>
      </c>
      <c r="AZ805" s="5">
        <f t="shared" si="184"/>
        <v>0</v>
      </c>
      <c r="BB805" s="5"/>
    </row>
    <row r="806" spans="1:54" s="4" customFormat="1">
      <c r="A806" s="326" t="str">
        <f t="shared" si="173"/>
        <v>491</v>
      </c>
      <c r="B806" s="2">
        <v>491095201</v>
      </c>
      <c r="C806" s="9" t="s">
        <v>512</v>
      </c>
      <c r="D806" s="14">
        <f>'fnd enro'!D806</f>
        <v>0</v>
      </c>
      <c r="E806" s="14">
        <f>'fnd enro'!E806</f>
        <v>0</v>
      </c>
      <c r="F806" s="14">
        <f>'fnd enro'!F806</f>
        <v>1</v>
      </c>
      <c r="G806" s="14">
        <f>'fnd enro'!G806</f>
        <v>5</v>
      </c>
      <c r="H806" s="14">
        <f>'fnd enro'!H806</f>
        <v>7</v>
      </c>
      <c r="I806" s="14">
        <f>'fnd enro'!I806</f>
        <v>5</v>
      </c>
      <c r="J806" s="14">
        <f>'fnd enro'!J806</f>
        <v>0</v>
      </c>
      <c r="K806" s="15">
        <f>'fnd enro'!K806</f>
        <v>0.70740000000000003</v>
      </c>
      <c r="L806" s="14">
        <f>'fnd enro'!L806</f>
        <v>0</v>
      </c>
      <c r="M806" s="14">
        <f>'fnd enro'!M806</f>
        <v>3</v>
      </c>
      <c r="N806" s="14">
        <f>'fnd enro'!N806</f>
        <v>0</v>
      </c>
      <c r="O806" s="14">
        <f>'fnd enro'!O806</f>
        <v>0</v>
      </c>
      <c r="P806" s="14">
        <f>'fnd enro'!P806</f>
        <v>18</v>
      </c>
      <c r="Q806" s="14">
        <f>'fnd enro'!R806</f>
        <v>18</v>
      </c>
      <c r="R806" s="15">
        <f t="shared" si="174"/>
        <v>1</v>
      </c>
      <c r="S806" s="14">
        <f>VALUE('fnd enro'!Q806)</f>
        <v>12</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12667.930434</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24969.06</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176201.014612</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20706.518668000004</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7927.2133119999999</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12725.493480000001</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11509.52</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26010.739999999998</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22889.196341999999</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49759.675940000008</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175"/>
        <v>365366.36278799997</v>
      </c>
      <c r="AH806" s="326">
        <f t="shared" si="176"/>
        <v>491095201</v>
      </c>
      <c r="AI806" s="4" t="str">
        <f t="shared" si="177"/>
        <v>491</v>
      </c>
      <c r="AJ806" s="2" t="str">
        <f t="shared" si="178"/>
        <v>095</v>
      </c>
      <c r="AK806" s="2" t="str">
        <f t="shared" si="179"/>
        <v>201</v>
      </c>
      <c r="AL806" s="4">
        <f t="shared" si="180"/>
        <v>1</v>
      </c>
      <c r="AM806" s="4">
        <f t="shared" si="185"/>
        <v>18</v>
      </c>
      <c r="AN806" s="4">
        <f t="shared" si="181"/>
        <v>365366.36278799997</v>
      </c>
      <c r="AO806" s="4">
        <f t="shared" si="182"/>
        <v>20298</v>
      </c>
      <c r="AP806" s="4">
        <f t="shared" si="172"/>
        <v>0</v>
      </c>
      <c r="AQ806" s="4">
        <v>20298</v>
      </c>
      <c r="AS806" s="74"/>
      <c r="AT806" s="74"/>
      <c r="AX806" s="5">
        <f t="shared" si="183"/>
        <v>0</v>
      </c>
      <c r="AZ806" s="5">
        <f t="shared" si="184"/>
        <v>0</v>
      </c>
      <c r="BB806" s="5"/>
    </row>
    <row r="807" spans="1:54" s="4" customFormat="1">
      <c r="A807" s="326" t="str">
        <f t="shared" si="173"/>
        <v>491</v>
      </c>
      <c r="B807" s="2">
        <v>491095265</v>
      </c>
      <c r="C807" s="9" t="s">
        <v>512</v>
      </c>
      <c r="D807" s="14">
        <f>'fnd enro'!D807</f>
        <v>0</v>
      </c>
      <c r="E807" s="14">
        <f>'fnd enro'!E807</f>
        <v>0</v>
      </c>
      <c r="F807" s="14">
        <f>'fnd enro'!F807</f>
        <v>0</v>
      </c>
      <c r="G807" s="14">
        <f>'fnd enro'!G807</f>
        <v>1</v>
      </c>
      <c r="H807" s="14">
        <f>'fnd enro'!H807</f>
        <v>2</v>
      </c>
      <c r="I807" s="14">
        <f>'fnd enro'!I807</f>
        <v>0</v>
      </c>
      <c r="J807" s="14">
        <f>'fnd enro'!J807</f>
        <v>0</v>
      </c>
      <c r="K807" s="15">
        <f>'fnd enro'!K807</f>
        <v>0.1179</v>
      </c>
      <c r="L807" s="14">
        <f>'fnd enro'!L807</f>
        <v>0</v>
      </c>
      <c r="M807" s="14">
        <f>'fnd enro'!M807</f>
        <v>0</v>
      </c>
      <c r="N807" s="14">
        <f>'fnd enro'!N807</f>
        <v>0</v>
      </c>
      <c r="O807" s="14">
        <f>'fnd enro'!O807</f>
        <v>0</v>
      </c>
      <c r="P807" s="14">
        <f>'fnd enro'!P807</f>
        <v>1</v>
      </c>
      <c r="Q807" s="14">
        <f>'fnd enro'!R807</f>
        <v>3</v>
      </c>
      <c r="R807" s="15">
        <f t="shared" si="174"/>
        <v>1</v>
      </c>
      <c r="S807" s="14">
        <f>VALUE('fnd enro'!Q807)</f>
        <v>4</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1774.4067389999998</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2731.24</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14391.039101999999</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3449.6447779999999</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666.15055199999995</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1685.8305799999998</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1314.05</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1305.2599999999998</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3676.566057</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6067.8759900000005</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175"/>
        <v>37062.063798000003</v>
      </c>
      <c r="AH807" s="326">
        <f t="shared" si="176"/>
        <v>491095265</v>
      </c>
      <c r="AI807" s="4" t="str">
        <f t="shared" si="177"/>
        <v>491</v>
      </c>
      <c r="AJ807" s="2" t="str">
        <f t="shared" si="178"/>
        <v>095</v>
      </c>
      <c r="AK807" s="2" t="str">
        <f t="shared" si="179"/>
        <v>265</v>
      </c>
      <c r="AL807" s="4">
        <f t="shared" si="180"/>
        <v>1</v>
      </c>
      <c r="AM807" s="4">
        <f t="shared" si="185"/>
        <v>3</v>
      </c>
      <c r="AN807" s="4">
        <f t="shared" si="181"/>
        <v>37062.063798000003</v>
      </c>
      <c r="AO807" s="4">
        <f t="shared" si="182"/>
        <v>12354</v>
      </c>
      <c r="AP807" s="4">
        <f t="shared" si="172"/>
        <v>0</v>
      </c>
      <c r="AQ807" s="4">
        <v>12354</v>
      </c>
      <c r="AS807" s="74"/>
      <c r="AT807" s="74"/>
      <c r="AX807" s="5">
        <f t="shared" si="183"/>
        <v>0</v>
      </c>
      <c r="AZ807" s="5">
        <f t="shared" si="184"/>
        <v>0</v>
      </c>
      <c r="BB807" s="5"/>
    </row>
    <row r="808" spans="1:54" s="4" customFormat="1">
      <c r="A808" s="326" t="str">
        <f t="shared" si="173"/>
        <v>491</v>
      </c>
      <c r="B808" s="2">
        <v>491095273</v>
      </c>
      <c r="C808" s="9" t="s">
        <v>512</v>
      </c>
      <c r="D808" s="14">
        <f>'fnd enro'!D808</f>
        <v>0</v>
      </c>
      <c r="E808" s="14">
        <f>'fnd enro'!E808</f>
        <v>0</v>
      </c>
      <c r="F808" s="14">
        <f>'fnd enro'!F808</f>
        <v>0</v>
      </c>
      <c r="G808" s="14">
        <f>'fnd enro'!G808</f>
        <v>12</v>
      </c>
      <c r="H808" s="14">
        <f>'fnd enro'!H808</f>
        <v>1</v>
      </c>
      <c r="I808" s="14">
        <f>'fnd enro'!I808</f>
        <v>0</v>
      </c>
      <c r="J808" s="14">
        <f>'fnd enro'!J808</f>
        <v>0</v>
      </c>
      <c r="K808" s="15">
        <f>'fnd enro'!K808</f>
        <v>0.51090000000000002</v>
      </c>
      <c r="L808" s="14">
        <f>'fnd enro'!L808</f>
        <v>0</v>
      </c>
      <c r="M808" s="14">
        <f>'fnd enro'!M808</f>
        <v>1</v>
      </c>
      <c r="N808" s="14">
        <f>'fnd enro'!N808</f>
        <v>0</v>
      </c>
      <c r="O808" s="14">
        <f>'fnd enro'!O808</f>
        <v>0</v>
      </c>
      <c r="P808" s="14">
        <f>'fnd enro'!P808</f>
        <v>6</v>
      </c>
      <c r="Q808" s="14">
        <f>'fnd enro'!R808</f>
        <v>13</v>
      </c>
      <c r="R808" s="15">
        <f t="shared" si="174"/>
        <v>1</v>
      </c>
      <c r="S808" s="14">
        <f>VALUE('fnd enro'!Q808)</f>
        <v>6</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7961.9358689999981</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12796.319999999998</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74622.909442000004</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17189.554038000002</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3210.5923919999996</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7499.8191800000004</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5851.7400000000016</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6474.9</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15599.646247000001</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27060.829289999998</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175"/>
        <v>178268.24645800001</v>
      </c>
      <c r="AH808" s="326">
        <f t="shared" si="176"/>
        <v>491095273</v>
      </c>
      <c r="AI808" s="4" t="str">
        <f t="shared" si="177"/>
        <v>491</v>
      </c>
      <c r="AJ808" s="2" t="str">
        <f t="shared" si="178"/>
        <v>095</v>
      </c>
      <c r="AK808" s="2" t="str">
        <f t="shared" si="179"/>
        <v>273</v>
      </c>
      <c r="AL808" s="4">
        <f t="shared" si="180"/>
        <v>1</v>
      </c>
      <c r="AM808" s="4">
        <f t="shared" si="185"/>
        <v>13</v>
      </c>
      <c r="AN808" s="4">
        <f t="shared" si="181"/>
        <v>178268.24645800001</v>
      </c>
      <c r="AO808" s="4">
        <f t="shared" si="182"/>
        <v>13713</v>
      </c>
      <c r="AP808" s="4">
        <f t="shared" si="172"/>
        <v>0</v>
      </c>
      <c r="AQ808" s="4">
        <v>13713</v>
      </c>
      <c r="AS808" s="74"/>
      <c r="AT808" s="74"/>
      <c r="AX808" s="5">
        <f t="shared" si="183"/>
        <v>0</v>
      </c>
      <c r="AZ808" s="5">
        <f t="shared" si="184"/>
        <v>0</v>
      </c>
      <c r="BB808" s="5"/>
    </row>
    <row r="809" spans="1:54" s="4" customFormat="1">
      <c r="A809" s="326" t="str">
        <f t="shared" si="173"/>
        <v>491</v>
      </c>
      <c r="B809" s="2">
        <v>491095292</v>
      </c>
      <c r="C809" s="9" t="s">
        <v>512</v>
      </c>
      <c r="D809" s="14">
        <f>'fnd enro'!D809</f>
        <v>0</v>
      </c>
      <c r="E809" s="14">
        <f>'fnd enro'!E809</f>
        <v>0</v>
      </c>
      <c r="F809" s="14">
        <f>'fnd enro'!F809</f>
        <v>1</v>
      </c>
      <c r="G809" s="14">
        <f>'fnd enro'!G809</f>
        <v>4</v>
      </c>
      <c r="H809" s="14">
        <f>'fnd enro'!H809</f>
        <v>6</v>
      </c>
      <c r="I809" s="14">
        <f>'fnd enro'!I809</f>
        <v>5</v>
      </c>
      <c r="J809" s="14">
        <f>'fnd enro'!J809</f>
        <v>0</v>
      </c>
      <c r="K809" s="15">
        <f>'fnd enro'!K809</f>
        <v>0.62880000000000003</v>
      </c>
      <c r="L809" s="14">
        <f>'fnd enro'!L809</f>
        <v>0</v>
      </c>
      <c r="M809" s="14">
        <f>'fnd enro'!M809</f>
        <v>1</v>
      </c>
      <c r="N809" s="14">
        <f>'fnd enro'!N809</f>
        <v>1</v>
      </c>
      <c r="O809" s="14">
        <f>'fnd enro'!O809</f>
        <v>1</v>
      </c>
      <c r="P809" s="14">
        <f>'fnd enro'!P809</f>
        <v>12</v>
      </c>
      <c r="Q809" s="14">
        <f>'fnd enro'!R809</f>
        <v>16</v>
      </c>
      <c r="R809" s="15">
        <f t="shared" si="174"/>
        <v>1</v>
      </c>
      <c r="S809" s="14">
        <f>VALUE('fnd enro'!Q809)</f>
        <v>6</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10354.412607999999</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17724</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113397.45854400001</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18357.728816000003</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4910.9229439999999</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11233.529760000001</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8500.630000000001</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13956.82</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20535.592303999998</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36696.715279999997</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175"/>
        <v>255667.81025600003</v>
      </c>
      <c r="AH809" s="326">
        <f t="shared" si="176"/>
        <v>491095292</v>
      </c>
      <c r="AI809" s="4" t="str">
        <f t="shared" si="177"/>
        <v>491</v>
      </c>
      <c r="AJ809" s="2" t="str">
        <f t="shared" si="178"/>
        <v>095</v>
      </c>
      <c r="AK809" s="2" t="str">
        <f t="shared" si="179"/>
        <v>292</v>
      </c>
      <c r="AL809" s="4">
        <f t="shared" si="180"/>
        <v>1</v>
      </c>
      <c r="AM809" s="4">
        <f t="shared" si="185"/>
        <v>16</v>
      </c>
      <c r="AN809" s="4">
        <f t="shared" si="181"/>
        <v>255667.81025600003</v>
      </c>
      <c r="AO809" s="4">
        <f t="shared" si="182"/>
        <v>15979</v>
      </c>
      <c r="AP809" s="4">
        <f t="shared" si="172"/>
        <v>0</v>
      </c>
      <c r="AQ809" s="4">
        <v>15979</v>
      </c>
      <c r="AS809" s="74"/>
      <c r="AT809" s="74"/>
      <c r="AX809" s="5">
        <f t="shared" si="183"/>
        <v>0</v>
      </c>
      <c r="AZ809" s="5">
        <f t="shared" si="184"/>
        <v>0</v>
      </c>
      <c r="BB809" s="5"/>
    </row>
    <row r="810" spans="1:54" s="4" customFormat="1">
      <c r="A810" s="326" t="str">
        <f t="shared" si="173"/>
        <v>491</v>
      </c>
      <c r="B810" s="2">
        <v>491095331</v>
      </c>
      <c r="C810" s="9" t="s">
        <v>512</v>
      </c>
      <c r="D810" s="14">
        <f>'fnd enro'!D810</f>
        <v>0</v>
      </c>
      <c r="E810" s="14">
        <f>'fnd enro'!E810</f>
        <v>0</v>
      </c>
      <c r="F810" s="14">
        <f>'fnd enro'!F810</f>
        <v>0</v>
      </c>
      <c r="G810" s="14">
        <f>'fnd enro'!G810</f>
        <v>8</v>
      </c>
      <c r="H810" s="14">
        <f>'fnd enro'!H810</f>
        <v>5</v>
      </c>
      <c r="I810" s="14">
        <f>'fnd enro'!I810</f>
        <v>8</v>
      </c>
      <c r="J810" s="14">
        <f>'fnd enro'!J810</f>
        <v>0</v>
      </c>
      <c r="K810" s="15">
        <f>'fnd enro'!K810</f>
        <v>0.82530000000000003</v>
      </c>
      <c r="L810" s="14">
        <f>'fnd enro'!L810</f>
        <v>0</v>
      </c>
      <c r="M810" s="14">
        <f>'fnd enro'!M810</f>
        <v>1</v>
      </c>
      <c r="N810" s="14">
        <f>'fnd enro'!N810</f>
        <v>0</v>
      </c>
      <c r="O810" s="14">
        <f>'fnd enro'!O810</f>
        <v>1</v>
      </c>
      <c r="P810" s="14">
        <f>'fnd enro'!P810</f>
        <v>8</v>
      </c>
      <c r="Q810" s="14">
        <f>'fnd enro'!R810</f>
        <v>21</v>
      </c>
      <c r="R810" s="15">
        <f t="shared" si="174"/>
        <v>1</v>
      </c>
      <c r="S810" s="14">
        <f>VALUE('fnd enro'!Q810)</f>
        <v>7</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12844.827173</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20416.73</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125014.073714</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23911.463445999998</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5148.5938639999995</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14743.364059999998</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10037.300000000001</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13658.599999999999</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26090.842399000001</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42982.801930000009</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175"/>
        <v>294848.596586</v>
      </c>
      <c r="AH810" s="326">
        <f t="shared" si="176"/>
        <v>491095331</v>
      </c>
      <c r="AI810" s="4" t="str">
        <f t="shared" si="177"/>
        <v>491</v>
      </c>
      <c r="AJ810" s="2" t="str">
        <f t="shared" si="178"/>
        <v>095</v>
      </c>
      <c r="AK810" s="2" t="str">
        <f t="shared" si="179"/>
        <v>331</v>
      </c>
      <c r="AL810" s="4">
        <f t="shared" si="180"/>
        <v>1</v>
      </c>
      <c r="AM810" s="4">
        <f t="shared" si="185"/>
        <v>21</v>
      </c>
      <c r="AN810" s="4">
        <f t="shared" si="181"/>
        <v>294848.596586</v>
      </c>
      <c r="AO810" s="4">
        <f t="shared" si="182"/>
        <v>14040</v>
      </c>
      <c r="AP810" s="4">
        <f t="shared" si="172"/>
        <v>0</v>
      </c>
      <c r="AQ810" s="4">
        <v>14040</v>
      </c>
      <c r="AS810" s="74"/>
      <c r="AT810" s="74"/>
      <c r="AX810" s="5">
        <f t="shared" si="183"/>
        <v>0</v>
      </c>
      <c r="AZ810" s="5">
        <f t="shared" si="184"/>
        <v>0</v>
      </c>
      <c r="BB810" s="5"/>
    </row>
    <row r="811" spans="1:54" s="4" customFormat="1">
      <c r="A811" s="326" t="str">
        <f t="shared" si="173"/>
        <v>491</v>
      </c>
      <c r="B811" s="2">
        <v>491095665</v>
      </c>
      <c r="C811" s="9" t="s">
        <v>512</v>
      </c>
      <c r="D811" s="14">
        <f>'fnd enro'!D811</f>
        <v>0</v>
      </c>
      <c r="E811" s="14">
        <f>'fnd enro'!E811</f>
        <v>0</v>
      </c>
      <c r="F811" s="14">
        <f>'fnd enro'!F811</f>
        <v>0</v>
      </c>
      <c r="G811" s="14">
        <f>'fnd enro'!G811</f>
        <v>1</v>
      </c>
      <c r="H811" s="14">
        <f>'fnd enro'!H811</f>
        <v>0</v>
      </c>
      <c r="I811" s="14">
        <f>'fnd enro'!I811</f>
        <v>2</v>
      </c>
      <c r="J811" s="14">
        <f>'fnd enro'!J811</f>
        <v>0</v>
      </c>
      <c r="K811" s="15">
        <f>'fnd enro'!K811</f>
        <v>0.1179</v>
      </c>
      <c r="L811" s="14">
        <f>'fnd enro'!L811</f>
        <v>0</v>
      </c>
      <c r="M811" s="14">
        <f>'fnd enro'!M811</f>
        <v>0</v>
      </c>
      <c r="N811" s="14">
        <f>'fnd enro'!N811</f>
        <v>0</v>
      </c>
      <c r="O811" s="14">
        <f>'fnd enro'!O811</f>
        <v>0</v>
      </c>
      <c r="P811" s="14">
        <f>'fnd enro'!P811</f>
        <v>0</v>
      </c>
      <c r="Q811" s="14">
        <f>'fnd enro'!R811</f>
        <v>3</v>
      </c>
      <c r="R811" s="15">
        <f t="shared" si="174"/>
        <v>1</v>
      </c>
      <c r="S811" s="14">
        <f>VALUE('fnd enro'!Q811)</f>
        <v>5</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1711.0167389999997</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2430.8999999999996</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14536.349102</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3219.8247780000002</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514.25055199999997</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2309.3305799999998</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1280.79</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1376.6399999999999</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3608.586057</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5179.9059900000002</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175"/>
        <v>36167.593798000002</v>
      </c>
      <c r="AH811" s="326">
        <f t="shared" si="176"/>
        <v>491095665</v>
      </c>
      <c r="AI811" s="4" t="str">
        <f t="shared" si="177"/>
        <v>491</v>
      </c>
      <c r="AJ811" s="2" t="str">
        <f t="shared" si="178"/>
        <v>095</v>
      </c>
      <c r="AK811" s="2" t="str">
        <f t="shared" si="179"/>
        <v>665</v>
      </c>
      <c r="AL811" s="4">
        <f t="shared" si="180"/>
        <v>1</v>
      </c>
      <c r="AM811" s="4">
        <f t="shared" si="185"/>
        <v>3</v>
      </c>
      <c r="AN811" s="4">
        <f t="shared" si="181"/>
        <v>36167.593798000002</v>
      </c>
      <c r="AO811" s="4">
        <f t="shared" si="182"/>
        <v>12056</v>
      </c>
      <c r="AP811" s="4">
        <f t="shared" si="172"/>
        <v>0</v>
      </c>
      <c r="AQ811" s="4">
        <v>12056</v>
      </c>
      <c r="AS811" s="74"/>
      <c r="AT811" s="74"/>
      <c r="AX811" s="5">
        <f t="shared" si="183"/>
        <v>0</v>
      </c>
      <c r="AZ811" s="5">
        <f t="shared" si="184"/>
        <v>0</v>
      </c>
      <c r="BB811" s="5"/>
    </row>
    <row r="812" spans="1:54" s="4" customFormat="1">
      <c r="A812" s="326" t="str">
        <f t="shared" si="173"/>
        <v>491</v>
      </c>
      <c r="B812" s="2">
        <v>491095763</v>
      </c>
      <c r="C812" s="9" t="s">
        <v>512</v>
      </c>
      <c r="D812" s="14">
        <f>'fnd enro'!D812</f>
        <v>0</v>
      </c>
      <c r="E812" s="14">
        <f>'fnd enro'!E812</f>
        <v>0</v>
      </c>
      <c r="F812" s="14">
        <f>'fnd enro'!F812</f>
        <v>0</v>
      </c>
      <c r="G812" s="14">
        <f>'fnd enro'!G812</f>
        <v>0</v>
      </c>
      <c r="H812" s="14">
        <f>'fnd enro'!H812</f>
        <v>0</v>
      </c>
      <c r="I812" s="14">
        <f>'fnd enro'!I812</f>
        <v>4</v>
      </c>
      <c r="J812" s="14">
        <f>'fnd enro'!J812</f>
        <v>0</v>
      </c>
      <c r="K812" s="15">
        <f>'fnd enro'!K812</f>
        <v>0.15720000000000001</v>
      </c>
      <c r="L812" s="14">
        <f>'fnd enro'!L812</f>
        <v>0</v>
      </c>
      <c r="M812" s="14">
        <f>'fnd enro'!M812</f>
        <v>0</v>
      </c>
      <c r="N812" s="14">
        <f>'fnd enro'!N812</f>
        <v>0</v>
      </c>
      <c r="O812" s="14">
        <f>'fnd enro'!O812</f>
        <v>0</v>
      </c>
      <c r="P812" s="14">
        <f>'fnd enro'!P812</f>
        <v>2</v>
      </c>
      <c r="Q812" s="14">
        <f>'fnd enro'!R812</f>
        <v>4</v>
      </c>
      <c r="R812" s="15">
        <f t="shared" si="174"/>
        <v>1</v>
      </c>
      <c r="S812" s="14">
        <f>VALUE('fnd enro'!Q812)</f>
        <v>6</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2426.8356519999998</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3930.54</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27568.052135999998</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3783.9397040000003</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1022.1407360000001</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3559.36744</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2076.96</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3846.56</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4881.8480760000002</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7944.7013200000001</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175"/>
        <v>61040.945064000007</v>
      </c>
      <c r="AH812" s="326">
        <f t="shared" si="176"/>
        <v>491095763</v>
      </c>
      <c r="AI812" s="4" t="str">
        <f t="shared" si="177"/>
        <v>491</v>
      </c>
      <c r="AJ812" s="2" t="str">
        <f t="shared" si="178"/>
        <v>095</v>
      </c>
      <c r="AK812" s="2" t="str">
        <f t="shared" si="179"/>
        <v>763</v>
      </c>
      <c r="AL812" s="4">
        <f t="shared" si="180"/>
        <v>1</v>
      </c>
      <c r="AM812" s="4">
        <f t="shared" si="185"/>
        <v>4</v>
      </c>
      <c r="AN812" s="4">
        <f t="shared" si="181"/>
        <v>61040.945064000007</v>
      </c>
      <c r="AO812" s="4">
        <f t="shared" si="182"/>
        <v>15260</v>
      </c>
      <c r="AP812" s="4">
        <f t="shared" si="172"/>
        <v>0</v>
      </c>
      <c r="AQ812" s="4">
        <v>15260</v>
      </c>
      <c r="AS812" s="74"/>
      <c r="AT812" s="74"/>
      <c r="AX812" s="5">
        <f t="shared" si="183"/>
        <v>0</v>
      </c>
      <c r="AZ812" s="5">
        <f t="shared" si="184"/>
        <v>0</v>
      </c>
      <c r="BB812" s="5"/>
    </row>
    <row r="813" spans="1:54" s="4" customFormat="1">
      <c r="A813" s="326" t="str">
        <f t="shared" si="173"/>
        <v>492</v>
      </c>
      <c r="B813" s="2">
        <v>492281061</v>
      </c>
      <c r="C813" s="9" t="s">
        <v>1288</v>
      </c>
      <c r="D813" s="14">
        <f>'fnd enro'!D813</f>
        <v>0</v>
      </c>
      <c r="E813" s="14">
        <f>'fnd enro'!E813</f>
        <v>0</v>
      </c>
      <c r="F813" s="14">
        <f>'fnd enro'!F813</f>
        <v>1</v>
      </c>
      <c r="G813" s="14">
        <f>'fnd enro'!G813</f>
        <v>1</v>
      </c>
      <c r="H813" s="14">
        <f>'fnd enro'!H813</f>
        <v>0</v>
      </c>
      <c r="I813" s="14">
        <f>'fnd enro'!I813</f>
        <v>0</v>
      </c>
      <c r="J813" s="14">
        <f>'fnd enro'!J813</f>
        <v>0</v>
      </c>
      <c r="K813" s="15">
        <f>'fnd enro'!K813</f>
        <v>7.8600000000000003E-2</v>
      </c>
      <c r="L813" s="14">
        <f>'fnd enro'!L813</f>
        <v>0</v>
      </c>
      <c r="M813" s="14">
        <f>'fnd enro'!M813</f>
        <v>0</v>
      </c>
      <c r="N813" s="14">
        <f>'fnd enro'!N813</f>
        <v>0</v>
      </c>
      <c r="O813" s="14">
        <f>'fnd enro'!O813</f>
        <v>0</v>
      </c>
      <c r="P813" s="14">
        <f>'fnd enro'!P813</f>
        <v>1</v>
      </c>
      <c r="Q813" s="14">
        <f>'fnd enro'!R813</f>
        <v>2</v>
      </c>
      <c r="R813" s="15">
        <f t="shared" si="174"/>
        <v>1</v>
      </c>
      <c r="S813" s="14">
        <f>VALUE('fnd enro'!Q813)</f>
        <v>11</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1246.4778259999998</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2121.88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13127.416068</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2655.709852</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570.20036800000003</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1145.7437200000002</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955.25</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1298.54</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2335.3240380000002</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4402.4006600000002</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175"/>
        <v>29858.942532000001</v>
      </c>
      <c r="AH813" s="326">
        <f t="shared" si="176"/>
        <v>492281061</v>
      </c>
      <c r="AI813" s="4" t="str">
        <f t="shared" si="177"/>
        <v>492</v>
      </c>
      <c r="AJ813" s="2" t="str">
        <f t="shared" si="178"/>
        <v>281</v>
      </c>
      <c r="AK813" s="2" t="str">
        <f t="shared" si="179"/>
        <v>061</v>
      </c>
      <c r="AL813" s="4">
        <f t="shared" si="180"/>
        <v>1</v>
      </c>
      <c r="AM813" s="4">
        <f t="shared" si="185"/>
        <v>2</v>
      </c>
      <c r="AN813" s="4">
        <f t="shared" si="181"/>
        <v>29858.942532000001</v>
      </c>
      <c r="AO813" s="4">
        <f t="shared" si="182"/>
        <v>14929</v>
      </c>
      <c r="AP813" s="4">
        <f t="shared" si="172"/>
        <v>0</v>
      </c>
      <c r="AQ813" s="4">
        <v>14929</v>
      </c>
      <c r="AS813" s="74"/>
      <c r="AT813" s="74"/>
      <c r="AX813" s="5">
        <f t="shared" si="183"/>
        <v>0</v>
      </c>
      <c r="AZ813" s="5">
        <f t="shared" si="184"/>
        <v>0</v>
      </c>
      <c r="BB813" s="5"/>
    </row>
    <row r="814" spans="1:54" s="4" customFormat="1">
      <c r="A814" s="326" t="str">
        <f t="shared" si="173"/>
        <v>492</v>
      </c>
      <c r="B814" s="2">
        <v>492281086</v>
      </c>
      <c r="C814" s="9" t="s">
        <v>1288</v>
      </c>
      <c r="D814" s="14">
        <f>'fnd enro'!D814</f>
        <v>0</v>
      </c>
      <c r="E814" s="14">
        <f>'fnd enro'!E814</f>
        <v>0</v>
      </c>
      <c r="F814" s="14">
        <f>'fnd enro'!F814</f>
        <v>0</v>
      </c>
      <c r="G814" s="14">
        <f>'fnd enro'!G814</f>
        <v>1</v>
      </c>
      <c r="H814" s="14">
        <f>'fnd enro'!H814</f>
        <v>0</v>
      </c>
      <c r="I814" s="14">
        <f>'fnd enro'!I814</f>
        <v>0</v>
      </c>
      <c r="J814" s="14">
        <f>'fnd enro'!J814</f>
        <v>0</v>
      </c>
      <c r="K814" s="15">
        <f>'fnd enro'!K814</f>
        <v>3.9300000000000002E-2</v>
      </c>
      <c r="L814" s="14">
        <f>'fnd enro'!L814</f>
        <v>0</v>
      </c>
      <c r="M814" s="14">
        <f>'fnd enro'!M814</f>
        <v>0</v>
      </c>
      <c r="N814" s="14">
        <f>'fnd enro'!N814</f>
        <v>0</v>
      </c>
      <c r="O814" s="14">
        <f>'fnd enro'!O814</f>
        <v>0</v>
      </c>
      <c r="P814" s="14">
        <f>'fnd enro'!P814</f>
        <v>0</v>
      </c>
      <c r="Q814" s="14">
        <f>'fnd enro'!R814</f>
        <v>1</v>
      </c>
      <c r="R814" s="15">
        <f t="shared" si="174"/>
        <v>1</v>
      </c>
      <c r="S814" s="14">
        <f>VALUE('fnd enro'!Q814)</f>
        <v>8</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570.33891299999993</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810.3</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4116.9430339999999</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1327.854926</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166.41018399999999</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554.67686000000003</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378.55</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161.32</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1167.6620190000001</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1782.8553299999999</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175"/>
        <v>11036.911266000001</v>
      </c>
      <c r="AH814" s="326">
        <f t="shared" si="176"/>
        <v>492281086</v>
      </c>
      <c r="AI814" s="4" t="str">
        <f t="shared" si="177"/>
        <v>492</v>
      </c>
      <c r="AJ814" s="2" t="str">
        <f t="shared" si="178"/>
        <v>281</v>
      </c>
      <c r="AK814" s="2" t="str">
        <f t="shared" si="179"/>
        <v>086</v>
      </c>
      <c r="AL814" s="4">
        <f t="shared" si="180"/>
        <v>1</v>
      </c>
      <c r="AM814" s="4">
        <f t="shared" si="185"/>
        <v>1</v>
      </c>
      <c r="AN814" s="4">
        <f t="shared" si="181"/>
        <v>11036.911266000001</v>
      </c>
      <c r="AO814" s="4">
        <f t="shared" si="182"/>
        <v>11037</v>
      </c>
      <c r="AP814" s="4">
        <f t="shared" si="172"/>
        <v>0</v>
      </c>
      <c r="AQ814" s="4">
        <v>11037</v>
      </c>
      <c r="AS814" s="74"/>
      <c r="AT814" s="74"/>
      <c r="AX814" s="5">
        <f t="shared" si="183"/>
        <v>0</v>
      </c>
      <c r="AZ814" s="5">
        <f t="shared" si="184"/>
        <v>0</v>
      </c>
      <c r="BB814" s="5"/>
    </row>
    <row r="815" spans="1:54" s="4" customFormat="1">
      <c r="A815" s="326" t="str">
        <f t="shared" si="173"/>
        <v>492</v>
      </c>
      <c r="B815" s="2">
        <v>492281087</v>
      </c>
      <c r="C815" s="9" t="s">
        <v>1288</v>
      </c>
      <c r="D815" s="14">
        <f>'fnd enro'!D815</f>
        <v>0</v>
      </c>
      <c r="E815" s="14">
        <f>'fnd enro'!E815</f>
        <v>0</v>
      </c>
      <c r="F815" s="14">
        <f>'fnd enro'!F815</f>
        <v>0</v>
      </c>
      <c r="G815" s="14">
        <f>'fnd enro'!G815</f>
        <v>1</v>
      </c>
      <c r="H815" s="14">
        <f>'fnd enro'!H815</f>
        <v>0</v>
      </c>
      <c r="I815" s="14">
        <f>'fnd enro'!I815</f>
        <v>0</v>
      </c>
      <c r="J815" s="14">
        <f>'fnd enro'!J815</f>
        <v>0</v>
      </c>
      <c r="K815" s="15">
        <f>'fnd enro'!K815</f>
        <v>3.9300000000000002E-2</v>
      </c>
      <c r="L815" s="14">
        <f>'fnd enro'!L815</f>
        <v>0</v>
      </c>
      <c r="M815" s="14">
        <f>'fnd enro'!M815</f>
        <v>0</v>
      </c>
      <c r="N815" s="14">
        <f>'fnd enro'!N815</f>
        <v>0</v>
      </c>
      <c r="O815" s="14">
        <f>'fnd enro'!O815</f>
        <v>0</v>
      </c>
      <c r="P815" s="14">
        <f>'fnd enro'!P815</f>
        <v>1</v>
      </c>
      <c r="Q815" s="14">
        <f>'fnd enro'!R815</f>
        <v>1</v>
      </c>
      <c r="R815" s="15">
        <f t="shared" si="174"/>
        <v>1</v>
      </c>
      <c r="S815" s="14">
        <f>VALUE('fnd enro'!Q815)</f>
        <v>6</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643.07891299999994</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1154.97</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7481.5630339999998</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1327.854926</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329.64018399999998</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579.70686000000001</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514.79</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869.28</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1167.6620190000001</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2358.1553299999996</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175"/>
        <v>16426.701266</v>
      </c>
      <c r="AH815" s="326">
        <f t="shared" si="176"/>
        <v>492281087</v>
      </c>
      <c r="AI815" s="4" t="str">
        <f t="shared" si="177"/>
        <v>492</v>
      </c>
      <c r="AJ815" s="2" t="str">
        <f t="shared" si="178"/>
        <v>281</v>
      </c>
      <c r="AK815" s="2" t="str">
        <f t="shared" si="179"/>
        <v>087</v>
      </c>
      <c r="AL815" s="4">
        <f t="shared" si="180"/>
        <v>1</v>
      </c>
      <c r="AM815" s="4">
        <f t="shared" si="185"/>
        <v>1</v>
      </c>
      <c r="AN815" s="4">
        <f t="shared" si="181"/>
        <v>16426.701266</v>
      </c>
      <c r="AO815" s="4">
        <f t="shared" si="182"/>
        <v>16427</v>
      </c>
      <c r="AP815" s="4">
        <f t="shared" si="172"/>
        <v>0</v>
      </c>
      <c r="AQ815" s="4">
        <v>16427</v>
      </c>
      <c r="AS815" s="74"/>
      <c r="AT815" s="74"/>
      <c r="AX815" s="5">
        <f t="shared" si="183"/>
        <v>0</v>
      </c>
      <c r="AZ815" s="5">
        <f t="shared" si="184"/>
        <v>0</v>
      </c>
      <c r="BB815" s="5"/>
    </row>
    <row r="816" spans="1:54" s="4" customFormat="1">
      <c r="A816" s="326" t="str">
        <f t="shared" si="173"/>
        <v>492</v>
      </c>
      <c r="B816" s="2">
        <v>492281281</v>
      </c>
      <c r="C816" s="9" t="s">
        <v>1288</v>
      </c>
      <c r="D816" s="14">
        <f>'fnd enro'!D816</f>
        <v>0</v>
      </c>
      <c r="E816" s="14">
        <f>'fnd enro'!E816</f>
        <v>0</v>
      </c>
      <c r="F816" s="14">
        <f>'fnd enro'!F816</f>
        <v>54</v>
      </c>
      <c r="G816" s="14">
        <f>'fnd enro'!G816</f>
        <v>287</v>
      </c>
      <c r="H816" s="14">
        <f>'fnd enro'!H816</f>
        <v>0</v>
      </c>
      <c r="I816" s="14">
        <f>'fnd enro'!I816</f>
        <v>0</v>
      </c>
      <c r="J816" s="14">
        <f>'fnd enro'!J816</f>
        <v>0</v>
      </c>
      <c r="K816" s="15">
        <f>'fnd enro'!K816</f>
        <v>13.401300000000001</v>
      </c>
      <c r="L816" s="14">
        <f>'fnd enro'!L816</f>
        <v>0</v>
      </c>
      <c r="M816" s="14">
        <f>'fnd enro'!M816</f>
        <v>70</v>
      </c>
      <c r="N816" s="14">
        <f>'fnd enro'!N816</f>
        <v>0</v>
      </c>
      <c r="O816" s="14">
        <f>'fnd enro'!O816</f>
        <v>0</v>
      </c>
      <c r="P816" s="14">
        <f>'fnd enro'!P816</f>
        <v>310</v>
      </c>
      <c r="Q816" s="14">
        <f>'fnd enro'!R816</f>
        <v>341</v>
      </c>
      <c r="R816" s="15">
        <f t="shared" si="174"/>
        <v>1</v>
      </c>
      <c r="S816" s="14">
        <f>VALUE('fnd enro'!Q816)</f>
        <v>12</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237887.06933299999</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458706</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3146795.8745940002</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466406.52976600005</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140566.09274399999</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211117.90925999996</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201635.45</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400740.18</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421500.248479</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912281.18753</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175"/>
        <v>6597636.5417060005</v>
      </c>
      <c r="AH816" s="326">
        <f t="shared" si="176"/>
        <v>492281281</v>
      </c>
      <c r="AI816" s="4" t="str">
        <f t="shared" si="177"/>
        <v>492</v>
      </c>
      <c r="AJ816" s="2" t="str">
        <f t="shared" si="178"/>
        <v>281</v>
      </c>
      <c r="AK816" s="2" t="str">
        <f t="shared" si="179"/>
        <v>281</v>
      </c>
      <c r="AL816" s="4">
        <f t="shared" si="180"/>
        <v>1</v>
      </c>
      <c r="AM816" s="4">
        <f t="shared" si="185"/>
        <v>341</v>
      </c>
      <c r="AN816" s="4">
        <f t="shared" si="181"/>
        <v>6597636.5417060005</v>
      </c>
      <c r="AO816" s="4">
        <f t="shared" si="182"/>
        <v>19348</v>
      </c>
      <c r="AP816" s="4">
        <f t="shared" si="172"/>
        <v>0</v>
      </c>
      <c r="AQ816" s="4">
        <v>19348</v>
      </c>
      <c r="AS816" s="74"/>
      <c r="AT816" s="74"/>
      <c r="AX816" s="5">
        <f t="shared" si="183"/>
        <v>0</v>
      </c>
      <c r="AZ816" s="5">
        <f t="shared" si="184"/>
        <v>0</v>
      </c>
      <c r="BB816" s="5"/>
    </row>
    <row r="817" spans="1:54" s="4" customFormat="1">
      <c r="A817" s="326" t="str">
        <f t="shared" si="173"/>
        <v>492</v>
      </c>
      <c r="B817" s="2">
        <v>492281332</v>
      </c>
      <c r="C817" s="9" t="s">
        <v>1288</v>
      </c>
      <c r="D817" s="14">
        <f>'fnd enro'!D817</f>
        <v>0</v>
      </c>
      <c r="E817" s="14">
        <f>'fnd enro'!E817</f>
        <v>0</v>
      </c>
      <c r="F817" s="14">
        <f>'fnd enro'!F817</f>
        <v>1</v>
      </c>
      <c r="G817" s="14">
        <f>'fnd enro'!G817</f>
        <v>2</v>
      </c>
      <c r="H817" s="14">
        <f>'fnd enro'!H817</f>
        <v>0</v>
      </c>
      <c r="I817" s="14">
        <f>'fnd enro'!I817</f>
        <v>0</v>
      </c>
      <c r="J817" s="14">
        <f>'fnd enro'!J817</f>
        <v>0</v>
      </c>
      <c r="K817" s="15">
        <f>'fnd enro'!K817</f>
        <v>0.1179</v>
      </c>
      <c r="L817" s="14">
        <f>'fnd enro'!L817</f>
        <v>0</v>
      </c>
      <c r="M817" s="14">
        <f>'fnd enro'!M817</f>
        <v>1</v>
      </c>
      <c r="N817" s="14">
        <f>'fnd enro'!N817</f>
        <v>0</v>
      </c>
      <c r="O817" s="14">
        <f>'fnd enro'!O817</f>
        <v>0</v>
      </c>
      <c r="P817" s="14">
        <f>'fnd enro'!P817</f>
        <v>2</v>
      </c>
      <c r="Q817" s="14">
        <f>'fnd enro'!R817</f>
        <v>3</v>
      </c>
      <c r="R817" s="15">
        <f t="shared" si="174"/>
        <v>1</v>
      </c>
      <c r="S817" s="14">
        <f>VALUE('fnd enro'!Q817)</f>
        <v>10</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2015.4667389999995</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3541.5</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22655.499102000002</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4177.9647779999996</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988.65055199999995</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1869.3905799999998</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1581.1200000000001</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2339.88</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3836.2360570000001</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7200.7359900000001</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175"/>
        <v>50206.443798</v>
      </c>
      <c r="AH817" s="326">
        <f t="shared" si="176"/>
        <v>492281332</v>
      </c>
      <c r="AI817" s="4" t="str">
        <f t="shared" si="177"/>
        <v>492</v>
      </c>
      <c r="AJ817" s="2" t="str">
        <f t="shared" si="178"/>
        <v>281</v>
      </c>
      <c r="AK817" s="2" t="str">
        <f t="shared" si="179"/>
        <v>332</v>
      </c>
      <c r="AL817" s="4">
        <f t="shared" si="180"/>
        <v>1</v>
      </c>
      <c r="AM817" s="4">
        <f t="shared" si="185"/>
        <v>3</v>
      </c>
      <c r="AN817" s="4">
        <f t="shared" si="181"/>
        <v>50206.443798</v>
      </c>
      <c r="AO817" s="4">
        <f t="shared" si="182"/>
        <v>16735</v>
      </c>
      <c r="AP817" s="4">
        <f t="shared" si="172"/>
        <v>0</v>
      </c>
      <c r="AQ817" s="4">
        <v>16735</v>
      </c>
      <c r="AS817" s="74"/>
      <c r="AT817" s="74"/>
      <c r="AX817" s="5">
        <f t="shared" si="183"/>
        <v>0</v>
      </c>
      <c r="AZ817" s="5">
        <f t="shared" si="184"/>
        <v>0</v>
      </c>
      <c r="BB817" s="5"/>
    </row>
    <row r="818" spans="1:54" s="4" customFormat="1">
      <c r="A818" s="326" t="str">
        <f t="shared" si="173"/>
        <v>493</v>
      </c>
      <c r="B818" s="2">
        <v>493057035</v>
      </c>
      <c r="C818" s="9" t="s">
        <v>1562</v>
      </c>
      <c r="D818" s="14">
        <f>'fnd enro'!D818</f>
        <v>0</v>
      </c>
      <c r="E818" s="14">
        <f>'fnd enro'!E818</f>
        <v>0</v>
      </c>
      <c r="F818" s="14">
        <f>'fnd enro'!F818</f>
        <v>0</v>
      </c>
      <c r="G818" s="14">
        <f>'fnd enro'!G818</f>
        <v>0</v>
      </c>
      <c r="H818" s="14">
        <f>'fnd enro'!H818</f>
        <v>0</v>
      </c>
      <c r="I818" s="14">
        <f>'fnd enro'!I818</f>
        <v>21</v>
      </c>
      <c r="J818" s="14">
        <f>'fnd enro'!J818</f>
        <v>0</v>
      </c>
      <c r="K818" s="15">
        <f>'fnd enro'!K818</f>
        <v>0.82530000000000003</v>
      </c>
      <c r="L818" s="14">
        <f>'fnd enro'!L818</f>
        <v>0</v>
      </c>
      <c r="M818" s="14">
        <f>'fnd enro'!M818</f>
        <v>0</v>
      </c>
      <c r="N818" s="14">
        <f>'fnd enro'!N818</f>
        <v>0</v>
      </c>
      <c r="O818" s="14">
        <f>'fnd enro'!O818</f>
        <v>11</v>
      </c>
      <c r="P818" s="14">
        <f>'fnd enro'!P818</f>
        <v>19</v>
      </c>
      <c r="Q818" s="14">
        <f>'fnd enro'!R818</f>
        <v>21</v>
      </c>
      <c r="R818" s="15">
        <f t="shared" si="174"/>
        <v>1.04</v>
      </c>
      <c r="S818" s="14">
        <f>VALUE('fnd enro'!Q818)</f>
        <v>11</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15997.17305992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30140.437600000001</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228242.08546256</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23198.503583840004</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9214.5080185600018</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20858.444059999998</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14855.62</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33980.023999999998</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31005.980094959999</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55620.351930000004</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175"/>
        <v>463113.12780983996</v>
      </c>
      <c r="AH818" s="326">
        <f t="shared" si="176"/>
        <v>493057035</v>
      </c>
      <c r="AI818" s="4" t="str">
        <f t="shared" si="177"/>
        <v>493</v>
      </c>
      <c r="AJ818" s="2" t="str">
        <f t="shared" si="178"/>
        <v>057</v>
      </c>
      <c r="AK818" s="2" t="str">
        <f t="shared" si="179"/>
        <v>035</v>
      </c>
      <c r="AL818" s="4">
        <f t="shared" si="180"/>
        <v>1</v>
      </c>
      <c r="AM818" s="4">
        <f t="shared" si="185"/>
        <v>21</v>
      </c>
      <c r="AN818" s="4">
        <f t="shared" si="181"/>
        <v>463113.12780983996</v>
      </c>
      <c r="AO818" s="4">
        <f t="shared" si="182"/>
        <v>22053</v>
      </c>
      <c r="AP818" s="4">
        <f t="shared" si="172"/>
        <v>0</v>
      </c>
      <c r="AQ818" s="4">
        <v>22053</v>
      </c>
      <c r="AS818" s="74"/>
      <c r="AT818" s="74"/>
      <c r="AX818" s="5">
        <f t="shared" si="183"/>
        <v>0</v>
      </c>
      <c r="AZ818" s="5">
        <f t="shared" si="184"/>
        <v>0</v>
      </c>
      <c r="BB818" s="5"/>
    </row>
    <row r="819" spans="1:54" s="4" customFormat="1">
      <c r="A819" s="326" t="str">
        <f t="shared" si="173"/>
        <v>493</v>
      </c>
      <c r="B819" s="2">
        <v>493057044</v>
      </c>
      <c r="C819" s="9" t="s">
        <v>1562</v>
      </c>
      <c r="D819" s="14">
        <f>'fnd enro'!D819</f>
        <v>0</v>
      </c>
      <c r="E819" s="14">
        <f>'fnd enro'!E819</f>
        <v>0</v>
      </c>
      <c r="F819" s="14">
        <f>'fnd enro'!F819</f>
        <v>0</v>
      </c>
      <c r="G819" s="14">
        <f>'fnd enro'!G819</f>
        <v>0</v>
      </c>
      <c r="H819" s="14">
        <f>'fnd enro'!H819</f>
        <v>0</v>
      </c>
      <c r="I819" s="14">
        <f>'fnd enro'!I819</f>
        <v>2</v>
      </c>
      <c r="J819" s="14">
        <f>'fnd enro'!J819</f>
        <v>0</v>
      </c>
      <c r="K819" s="15">
        <f>'fnd enro'!K819</f>
        <v>7.8600000000000003E-2</v>
      </c>
      <c r="L819" s="14">
        <f>'fnd enro'!L819</f>
        <v>0</v>
      </c>
      <c r="M819" s="14">
        <f>'fnd enro'!M819</f>
        <v>0</v>
      </c>
      <c r="N819" s="14">
        <f>'fnd enro'!N819</f>
        <v>0</v>
      </c>
      <c r="O819" s="14">
        <f>'fnd enro'!O819</f>
        <v>2</v>
      </c>
      <c r="P819" s="14">
        <f>'fnd enro'!P819</f>
        <v>0</v>
      </c>
      <c r="Q819" s="14">
        <f>'fnd enro'!R819</f>
        <v>2</v>
      </c>
      <c r="R819" s="15">
        <f t="shared" si="174"/>
        <v>1.04</v>
      </c>
      <c r="S819" s="14">
        <f>VALUE('fnd enro'!Q819)</f>
        <v>11</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1450.0073390399998</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2146.9136000000003</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14066.547110719999</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2429.13824608</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493.58438272000001</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2071.5937199999998</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1136.0960000000002</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1329.8688</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3329.6681995200001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4134.1106600000003</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175"/>
        <v>32587.528058080003</v>
      </c>
      <c r="AH819" s="326">
        <f t="shared" si="176"/>
        <v>493057044</v>
      </c>
      <c r="AI819" s="4" t="str">
        <f t="shared" si="177"/>
        <v>493</v>
      </c>
      <c r="AJ819" s="2" t="str">
        <f t="shared" si="178"/>
        <v>057</v>
      </c>
      <c r="AK819" s="2" t="str">
        <f t="shared" si="179"/>
        <v>044</v>
      </c>
      <c r="AL819" s="4">
        <f t="shared" si="180"/>
        <v>1</v>
      </c>
      <c r="AM819" s="4">
        <f t="shared" si="185"/>
        <v>2</v>
      </c>
      <c r="AN819" s="4">
        <f t="shared" si="181"/>
        <v>32587.528058080003</v>
      </c>
      <c r="AO819" s="4">
        <f t="shared" si="182"/>
        <v>16294</v>
      </c>
      <c r="AP819" s="4">
        <f t="shared" si="172"/>
        <v>0</v>
      </c>
      <c r="AQ819" s="4">
        <v>16294</v>
      </c>
      <c r="AS819" s="74"/>
      <c r="AT819" s="74"/>
      <c r="AX819" s="5">
        <f t="shared" si="183"/>
        <v>0</v>
      </c>
      <c r="AZ819" s="5">
        <f t="shared" si="184"/>
        <v>0</v>
      </c>
      <c r="BB819" s="5"/>
    </row>
    <row r="820" spans="1:54" s="4" customFormat="1">
      <c r="A820" s="326" t="str">
        <f t="shared" si="173"/>
        <v>493</v>
      </c>
      <c r="B820" s="2">
        <v>493057057</v>
      </c>
      <c r="C820" s="9" t="s">
        <v>1562</v>
      </c>
      <c r="D820" s="14">
        <f>'fnd enro'!D820</f>
        <v>0</v>
      </c>
      <c r="E820" s="14">
        <f>'fnd enro'!E820</f>
        <v>0</v>
      </c>
      <c r="F820" s="14">
        <f>'fnd enro'!F820</f>
        <v>0</v>
      </c>
      <c r="G820" s="14">
        <f>'fnd enro'!G820</f>
        <v>0</v>
      </c>
      <c r="H820" s="14">
        <f>'fnd enro'!H820</f>
        <v>0</v>
      </c>
      <c r="I820" s="14">
        <f>'fnd enro'!I820</f>
        <v>94</v>
      </c>
      <c r="J820" s="14">
        <f>'fnd enro'!J820</f>
        <v>0</v>
      </c>
      <c r="K820" s="15">
        <f>'fnd enro'!K820</f>
        <v>3.6941999999999999</v>
      </c>
      <c r="L820" s="14">
        <f>'fnd enro'!L820</f>
        <v>0</v>
      </c>
      <c r="M820" s="14">
        <f>'fnd enro'!M820</f>
        <v>0</v>
      </c>
      <c r="N820" s="14">
        <f>'fnd enro'!N820</f>
        <v>0</v>
      </c>
      <c r="O820" s="14">
        <f>'fnd enro'!O820</f>
        <v>59</v>
      </c>
      <c r="P820" s="14">
        <f>'fnd enro'!P820</f>
        <v>79</v>
      </c>
      <c r="Q820" s="14">
        <f>'fnd enro'!R820</f>
        <v>94</v>
      </c>
      <c r="R820" s="15">
        <f t="shared" si="174"/>
        <v>1.04</v>
      </c>
      <c r="S820" s="14">
        <f>VALUE('fnd enro'!Q820)</f>
        <v>12</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72977.380134880004</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137562.5264</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1041280.01660384</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106093.42956576</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42076.389987840004</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94941.324839999987</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67618.075200000007</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153233.58960000001</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142650.02937743999</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253199.06101999999</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175"/>
        <v>2111631.8227297603</v>
      </c>
      <c r="AH820" s="326">
        <f t="shared" si="176"/>
        <v>493057057</v>
      </c>
      <c r="AI820" s="4" t="str">
        <f t="shared" si="177"/>
        <v>493</v>
      </c>
      <c r="AJ820" s="2" t="str">
        <f t="shared" si="178"/>
        <v>057</v>
      </c>
      <c r="AK820" s="2" t="str">
        <f t="shared" si="179"/>
        <v>057</v>
      </c>
      <c r="AL820" s="4">
        <f t="shared" si="180"/>
        <v>1</v>
      </c>
      <c r="AM820" s="4">
        <f t="shared" si="185"/>
        <v>94</v>
      </c>
      <c r="AN820" s="4">
        <f t="shared" si="181"/>
        <v>2111631.8227297603</v>
      </c>
      <c r="AO820" s="4">
        <f t="shared" si="182"/>
        <v>22464</v>
      </c>
      <c r="AP820" s="4">
        <f t="shared" si="172"/>
        <v>0</v>
      </c>
      <c r="AQ820" s="4">
        <v>22464</v>
      </c>
      <c r="AS820" s="74"/>
      <c r="AT820" s="74"/>
      <c r="AX820" s="5">
        <f t="shared" si="183"/>
        <v>0</v>
      </c>
      <c r="AZ820" s="5">
        <f t="shared" si="184"/>
        <v>0</v>
      </c>
      <c r="BB820" s="5"/>
    </row>
    <row r="821" spans="1:54" s="4" customFormat="1">
      <c r="A821" s="326" t="str">
        <f t="shared" si="173"/>
        <v>493</v>
      </c>
      <c r="B821" s="2">
        <v>493057093</v>
      </c>
      <c r="C821" s="9" t="s">
        <v>1562</v>
      </c>
      <c r="D821" s="14">
        <f>'fnd enro'!D821</f>
        <v>0</v>
      </c>
      <c r="E821" s="14">
        <f>'fnd enro'!E821</f>
        <v>0</v>
      </c>
      <c r="F821" s="14">
        <f>'fnd enro'!F821</f>
        <v>0</v>
      </c>
      <c r="G821" s="14">
        <f>'fnd enro'!G821</f>
        <v>0</v>
      </c>
      <c r="H821" s="14">
        <f>'fnd enro'!H821</f>
        <v>0</v>
      </c>
      <c r="I821" s="14">
        <f>'fnd enro'!I821</f>
        <v>33</v>
      </c>
      <c r="J821" s="14">
        <f>'fnd enro'!J821</f>
        <v>0</v>
      </c>
      <c r="K821" s="15">
        <f>'fnd enro'!K821</f>
        <v>1.2968999999999999</v>
      </c>
      <c r="L821" s="14">
        <f>'fnd enro'!L821</f>
        <v>0</v>
      </c>
      <c r="M821" s="14">
        <f>'fnd enro'!M821</f>
        <v>0</v>
      </c>
      <c r="N821" s="14">
        <f>'fnd enro'!N821</f>
        <v>0</v>
      </c>
      <c r="O821" s="14">
        <f>'fnd enro'!O821</f>
        <v>21</v>
      </c>
      <c r="P821" s="14">
        <f>'fnd enro'!P821</f>
        <v>31</v>
      </c>
      <c r="Q821" s="14">
        <f>'fnd enro'!R821</f>
        <v>33</v>
      </c>
      <c r="R821" s="15">
        <f t="shared" si="174"/>
        <v>1.04</v>
      </c>
      <c r="S821" s="14">
        <f>VALUE('fnd enro'!Q821)</f>
        <v>11</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25753.898694159998</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48816.404000000002</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370481.63372687995</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37311.84346032</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15006.935914880003</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33407.746379999997</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23947.341600000003</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54743.457600000002</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50192.882092079999</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89728.475890000002</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175"/>
        <v>749390.61935832002</v>
      </c>
      <c r="AH821" s="326">
        <f t="shared" si="176"/>
        <v>493057093</v>
      </c>
      <c r="AI821" s="4" t="str">
        <f t="shared" si="177"/>
        <v>493</v>
      </c>
      <c r="AJ821" s="2" t="str">
        <f t="shared" si="178"/>
        <v>057</v>
      </c>
      <c r="AK821" s="2" t="str">
        <f t="shared" si="179"/>
        <v>093</v>
      </c>
      <c r="AL821" s="4">
        <f t="shared" si="180"/>
        <v>1</v>
      </c>
      <c r="AM821" s="4">
        <f t="shared" si="185"/>
        <v>33</v>
      </c>
      <c r="AN821" s="4">
        <f t="shared" si="181"/>
        <v>749390.61935832002</v>
      </c>
      <c r="AO821" s="4">
        <f t="shared" si="182"/>
        <v>22709</v>
      </c>
      <c r="AP821" s="4">
        <f t="shared" si="172"/>
        <v>0</v>
      </c>
      <c r="AQ821" s="4">
        <v>22709</v>
      </c>
      <c r="AS821" s="74"/>
      <c r="AT821" s="74"/>
      <c r="AX821" s="5">
        <f t="shared" si="183"/>
        <v>0</v>
      </c>
      <c r="AZ821" s="5">
        <f t="shared" si="184"/>
        <v>0</v>
      </c>
      <c r="BB821" s="5"/>
    </row>
    <row r="822" spans="1:54" s="4" customFormat="1">
      <c r="A822" s="326" t="str">
        <f t="shared" si="173"/>
        <v>493</v>
      </c>
      <c r="B822" s="2">
        <v>493057100</v>
      </c>
      <c r="C822" s="9" t="s">
        <v>1562</v>
      </c>
      <c r="D822" s="14">
        <f>'fnd enro'!D822</f>
        <v>0</v>
      </c>
      <c r="E822" s="14">
        <f>'fnd enro'!E822</f>
        <v>0</v>
      </c>
      <c r="F822" s="14">
        <f>'fnd enro'!F822</f>
        <v>0</v>
      </c>
      <c r="G822" s="14">
        <f>'fnd enro'!G822</f>
        <v>0</v>
      </c>
      <c r="H822" s="14">
        <f>'fnd enro'!H822</f>
        <v>0</v>
      </c>
      <c r="I822" s="14">
        <f>'fnd enro'!I822</f>
        <v>1</v>
      </c>
      <c r="J822" s="14">
        <f>'fnd enro'!J822</f>
        <v>0</v>
      </c>
      <c r="K822" s="15">
        <f>'fnd enro'!K822</f>
        <v>3.9300000000000002E-2</v>
      </c>
      <c r="L822" s="14">
        <f>'fnd enro'!L822</f>
        <v>0</v>
      </c>
      <c r="M822" s="14">
        <f>'fnd enro'!M822</f>
        <v>0</v>
      </c>
      <c r="N822" s="14">
        <f>'fnd enro'!N822</f>
        <v>0</v>
      </c>
      <c r="O822" s="14">
        <f>'fnd enro'!O822</f>
        <v>0</v>
      </c>
      <c r="P822" s="14">
        <f>'fnd enro'!P822</f>
        <v>1</v>
      </c>
      <c r="Q822" s="14">
        <f>'fnd enro'!R822</f>
        <v>1</v>
      </c>
      <c r="R822" s="15">
        <f t="shared" si="174"/>
        <v>1.04</v>
      </c>
      <c r="S822" s="14">
        <f>VALUE('fnd enro'!Q822)</f>
        <v>10</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693.69966951999993</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1319.1360000000002</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10068.898355360001</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983.82432304000008</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406.50499136000002</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910.58686</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657.48800000000006</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1610.5544000000002</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1269.2804997600001</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2463.1653299999998</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175"/>
        <v>20383.138429039998</v>
      </c>
      <c r="AH822" s="326">
        <f t="shared" si="176"/>
        <v>493057100</v>
      </c>
      <c r="AI822" s="4" t="str">
        <f t="shared" si="177"/>
        <v>493</v>
      </c>
      <c r="AJ822" s="2" t="str">
        <f t="shared" si="178"/>
        <v>057</v>
      </c>
      <c r="AK822" s="2" t="str">
        <f t="shared" si="179"/>
        <v>100</v>
      </c>
      <c r="AL822" s="4">
        <f t="shared" si="180"/>
        <v>1</v>
      </c>
      <c r="AM822" s="4">
        <f t="shared" si="185"/>
        <v>1</v>
      </c>
      <c r="AN822" s="4">
        <f t="shared" si="181"/>
        <v>20383.138429039998</v>
      </c>
      <c r="AO822" s="4">
        <f t="shared" si="182"/>
        <v>20383</v>
      </c>
      <c r="AP822" s="4">
        <f t="shared" si="172"/>
        <v>0</v>
      </c>
      <c r="AQ822" s="4">
        <v>20383</v>
      </c>
      <c r="AS822" s="74"/>
      <c r="AT822" s="74"/>
      <c r="AX822" s="5">
        <f t="shared" si="183"/>
        <v>0</v>
      </c>
      <c r="AZ822" s="5">
        <f t="shared" si="184"/>
        <v>0</v>
      </c>
      <c r="BB822" s="5"/>
    </row>
    <row r="823" spans="1:54" s="4" customFormat="1">
      <c r="A823" s="326" t="str">
        <f t="shared" si="173"/>
        <v>493</v>
      </c>
      <c r="B823" s="2">
        <v>493057163</v>
      </c>
      <c r="C823" s="9" t="s">
        <v>1562</v>
      </c>
      <c r="D823" s="14">
        <f>'fnd enro'!D823</f>
        <v>0</v>
      </c>
      <c r="E823" s="14">
        <f>'fnd enro'!E823</f>
        <v>0</v>
      </c>
      <c r="F823" s="14">
        <f>'fnd enro'!F823</f>
        <v>0</v>
      </c>
      <c r="G823" s="14">
        <f>'fnd enro'!G823</f>
        <v>0</v>
      </c>
      <c r="H823" s="14">
        <f>'fnd enro'!H823</f>
        <v>0</v>
      </c>
      <c r="I823" s="14">
        <f>'fnd enro'!I823</f>
        <v>6</v>
      </c>
      <c r="J823" s="14">
        <f>'fnd enro'!J823</f>
        <v>0</v>
      </c>
      <c r="K823" s="15">
        <f>'fnd enro'!K823</f>
        <v>0.23580000000000001</v>
      </c>
      <c r="L823" s="14">
        <f>'fnd enro'!L823</f>
        <v>0</v>
      </c>
      <c r="M823" s="14">
        <f>'fnd enro'!M823</f>
        <v>0</v>
      </c>
      <c r="N823" s="14">
        <f>'fnd enro'!N823</f>
        <v>0</v>
      </c>
      <c r="O823" s="14">
        <f>'fnd enro'!O823</f>
        <v>5</v>
      </c>
      <c r="P823" s="14">
        <f>'fnd enro'!P823</f>
        <v>3</v>
      </c>
      <c r="Q823" s="14">
        <f>'fnd enro'!R823</f>
        <v>6</v>
      </c>
      <c r="R823" s="15">
        <f t="shared" si="174"/>
        <v>1.04</v>
      </c>
      <c r="S823" s="14">
        <f>VALUE('fnd enro'!Q823)</f>
        <v>11</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4548.2668171199994</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7773.9895999999999</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55852.116532159998</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7056.6699382400011</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2155.5259481600006</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6165.4811600000003</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3927.6328000000008</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7169.1776000000009</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9593.4509985599998</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14543.931980000001</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175"/>
        <v>118786.24337424</v>
      </c>
      <c r="AH823" s="326">
        <f t="shared" si="176"/>
        <v>493057163</v>
      </c>
      <c r="AI823" s="4" t="str">
        <f t="shared" si="177"/>
        <v>493</v>
      </c>
      <c r="AJ823" s="2" t="str">
        <f t="shared" si="178"/>
        <v>057</v>
      </c>
      <c r="AK823" s="2" t="str">
        <f t="shared" si="179"/>
        <v>163</v>
      </c>
      <c r="AL823" s="4">
        <f t="shared" si="180"/>
        <v>1</v>
      </c>
      <c r="AM823" s="4">
        <f t="shared" si="185"/>
        <v>6</v>
      </c>
      <c r="AN823" s="4">
        <f t="shared" si="181"/>
        <v>118786.24337424</v>
      </c>
      <c r="AO823" s="4">
        <f t="shared" si="182"/>
        <v>19798</v>
      </c>
      <c r="AP823" s="4">
        <f t="shared" si="172"/>
        <v>0</v>
      </c>
      <c r="AQ823" s="4">
        <v>19798</v>
      </c>
      <c r="AS823" s="74"/>
      <c r="AT823" s="74"/>
      <c r="AX823" s="5">
        <f t="shared" si="183"/>
        <v>0</v>
      </c>
      <c r="AZ823" s="5">
        <f t="shared" si="184"/>
        <v>0</v>
      </c>
      <c r="BB823" s="5"/>
    </row>
    <row r="824" spans="1:54" s="4" customFormat="1">
      <c r="A824" s="326" t="str">
        <f t="shared" si="173"/>
        <v>493</v>
      </c>
      <c r="B824" s="2">
        <v>493057165</v>
      </c>
      <c r="C824" s="9" t="s">
        <v>1562</v>
      </c>
      <c r="D824" s="14">
        <f>'fnd enro'!D824</f>
        <v>0</v>
      </c>
      <c r="E824" s="14">
        <f>'fnd enro'!E824</f>
        <v>0</v>
      </c>
      <c r="F824" s="14">
        <f>'fnd enro'!F824</f>
        <v>0</v>
      </c>
      <c r="G824" s="14">
        <f>'fnd enro'!G824</f>
        <v>0</v>
      </c>
      <c r="H824" s="14">
        <f>'fnd enro'!H824</f>
        <v>0</v>
      </c>
      <c r="I824" s="14">
        <f>'fnd enro'!I824</f>
        <v>5</v>
      </c>
      <c r="J824" s="14">
        <f>'fnd enro'!J824</f>
        <v>0</v>
      </c>
      <c r="K824" s="15">
        <f>'fnd enro'!K824</f>
        <v>0.19650000000000001</v>
      </c>
      <c r="L824" s="14">
        <f>'fnd enro'!L824</f>
        <v>0</v>
      </c>
      <c r="M824" s="14">
        <f>'fnd enro'!M824</f>
        <v>0</v>
      </c>
      <c r="N824" s="14">
        <f>'fnd enro'!N824</f>
        <v>0</v>
      </c>
      <c r="O824" s="14">
        <f>'fnd enro'!O824</f>
        <v>3</v>
      </c>
      <c r="P824" s="14">
        <f>'fnd enro'!P824</f>
        <v>4</v>
      </c>
      <c r="Q824" s="14">
        <f>'fnd enro'!R824</f>
        <v>5</v>
      </c>
      <c r="R824" s="15">
        <f t="shared" si="174"/>
        <v>1.04</v>
      </c>
      <c r="S824" s="14">
        <f>VALUE('fnd enro'!Q824)</f>
        <v>10</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3763.5047476000004</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6811.4904000000006</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50539.231776799999</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5611.3560152</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2004.6425568</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4995.0842999999995</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3395.7664000000004</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7173.0879999999997</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7533.0632987999998</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12656.77665</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175"/>
        <v>104484.00414520002</v>
      </c>
      <c r="AH824" s="326">
        <f t="shared" si="176"/>
        <v>493057165</v>
      </c>
      <c r="AI824" s="4" t="str">
        <f t="shared" si="177"/>
        <v>493</v>
      </c>
      <c r="AJ824" s="2" t="str">
        <f t="shared" si="178"/>
        <v>057</v>
      </c>
      <c r="AK824" s="2" t="str">
        <f t="shared" si="179"/>
        <v>165</v>
      </c>
      <c r="AL824" s="4">
        <f t="shared" si="180"/>
        <v>1</v>
      </c>
      <c r="AM824" s="4">
        <f t="shared" si="185"/>
        <v>5</v>
      </c>
      <c r="AN824" s="4">
        <f t="shared" si="181"/>
        <v>104484.00414520002</v>
      </c>
      <c r="AO824" s="4">
        <f t="shared" si="182"/>
        <v>20897</v>
      </c>
      <c r="AP824" s="4">
        <f t="shared" si="172"/>
        <v>0</v>
      </c>
      <c r="AQ824" s="4">
        <v>20897</v>
      </c>
      <c r="AS824" s="74"/>
      <c r="AT824" s="74"/>
      <c r="AX824" s="5">
        <f t="shared" si="183"/>
        <v>0</v>
      </c>
      <c r="AZ824" s="5">
        <f t="shared" si="184"/>
        <v>0</v>
      </c>
      <c r="BB824" s="5"/>
    </row>
    <row r="825" spans="1:54" s="4" customFormat="1">
      <c r="A825" s="326" t="str">
        <f t="shared" si="173"/>
        <v>493</v>
      </c>
      <c r="B825" s="2">
        <v>493057176</v>
      </c>
      <c r="C825" s="9" t="s">
        <v>1562</v>
      </c>
      <c r="D825" s="14">
        <f>'fnd enro'!D825</f>
        <v>0</v>
      </c>
      <c r="E825" s="14">
        <f>'fnd enro'!E825</f>
        <v>0</v>
      </c>
      <c r="F825" s="14">
        <f>'fnd enro'!F825</f>
        <v>0</v>
      </c>
      <c r="G825" s="14">
        <f>'fnd enro'!G825</f>
        <v>0</v>
      </c>
      <c r="H825" s="14">
        <f>'fnd enro'!H825</f>
        <v>0</v>
      </c>
      <c r="I825" s="14">
        <f>'fnd enro'!I825</f>
        <v>4</v>
      </c>
      <c r="J825" s="14">
        <f>'fnd enro'!J825</f>
        <v>0</v>
      </c>
      <c r="K825" s="15">
        <f>'fnd enro'!K825</f>
        <v>0.15720000000000001</v>
      </c>
      <c r="L825" s="14">
        <f>'fnd enro'!L825</f>
        <v>0</v>
      </c>
      <c r="M825" s="14">
        <f>'fnd enro'!M825</f>
        <v>0</v>
      </c>
      <c r="N825" s="14">
        <f>'fnd enro'!N825</f>
        <v>0</v>
      </c>
      <c r="O825" s="14">
        <f>'fnd enro'!O825</f>
        <v>3</v>
      </c>
      <c r="P825" s="14">
        <f>'fnd enro'!P825</f>
        <v>3</v>
      </c>
      <c r="Q825" s="14">
        <f>'fnd enro'!R825</f>
        <v>4</v>
      </c>
      <c r="R825" s="15">
        <f t="shared" si="174"/>
        <v>1.04</v>
      </c>
      <c r="S825" s="14">
        <f>VALUE('fnd enro'!Q825)</f>
        <v>8</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3032.4898780799999</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5315.3879999999999</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38742.914221439998</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4627.5316921600006</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1514.3343654400001</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4072.1674399999997</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2668.3280000000004</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5199.0536000000002</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6263.782799040001</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9909.5713199999991</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175"/>
        <v>81345.561316160005</v>
      </c>
      <c r="AH825" s="326">
        <f t="shared" si="176"/>
        <v>493057176</v>
      </c>
      <c r="AI825" s="4" t="str">
        <f t="shared" si="177"/>
        <v>493</v>
      </c>
      <c r="AJ825" s="2" t="str">
        <f t="shared" si="178"/>
        <v>057</v>
      </c>
      <c r="AK825" s="2" t="str">
        <f t="shared" si="179"/>
        <v>176</v>
      </c>
      <c r="AL825" s="4">
        <f t="shared" si="180"/>
        <v>1</v>
      </c>
      <c r="AM825" s="4">
        <f t="shared" si="185"/>
        <v>4</v>
      </c>
      <c r="AN825" s="4">
        <f t="shared" si="181"/>
        <v>81345.561316160005</v>
      </c>
      <c r="AO825" s="4">
        <f t="shared" si="182"/>
        <v>20336</v>
      </c>
      <c r="AP825" s="4">
        <f t="shared" si="172"/>
        <v>0</v>
      </c>
      <c r="AQ825" s="4">
        <v>20336</v>
      </c>
      <c r="AS825" s="74"/>
      <c r="AT825" s="74"/>
      <c r="AX825" s="5">
        <f t="shared" si="183"/>
        <v>0</v>
      </c>
      <c r="AZ825" s="5">
        <f t="shared" si="184"/>
        <v>0</v>
      </c>
      <c r="BB825" s="5"/>
    </row>
    <row r="826" spans="1:54" s="4" customFormat="1">
      <c r="A826" s="326" t="str">
        <f t="shared" si="173"/>
        <v>493</v>
      </c>
      <c r="B826" s="2">
        <v>493057207</v>
      </c>
      <c r="C826" s="9" t="s">
        <v>1562</v>
      </c>
      <c r="D826" s="14">
        <f>'fnd enro'!D826</f>
        <v>0</v>
      </c>
      <c r="E826" s="14">
        <f>'fnd enro'!E826</f>
        <v>0</v>
      </c>
      <c r="F826" s="14">
        <f>'fnd enro'!F826</f>
        <v>0</v>
      </c>
      <c r="G826" s="14">
        <f>'fnd enro'!G826</f>
        <v>0</v>
      </c>
      <c r="H826" s="14">
        <f>'fnd enro'!H826</f>
        <v>0</v>
      </c>
      <c r="I826" s="14">
        <f>'fnd enro'!I826</f>
        <v>1</v>
      </c>
      <c r="J826" s="14">
        <f>'fnd enro'!J826</f>
        <v>0</v>
      </c>
      <c r="K826" s="15">
        <f>'fnd enro'!K826</f>
        <v>3.9300000000000002E-2</v>
      </c>
      <c r="L826" s="14">
        <f>'fnd enro'!L826</f>
        <v>0</v>
      </c>
      <c r="M826" s="14">
        <f>'fnd enro'!M826</f>
        <v>0</v>
      </c>
      <c r="N826" s="14">
        <f>'fnd enro'!N826</f>
        <v>0</v>
      </c>
      <c r="O826" s="14">
        <f>'fnd enro'!O826</f>
        <v>0</v>
      </c>
      <c r="P826" s="14">
        <f>'fnd enro'!P826</f>
        <v>1</v>
      </c>
      <c r="Q826" s="14">
        <f>'fnd enro'!R826</f>
        <v>1</v>
      </c>
      <c r="R826" s="15">
        <f t="shared" si="174"/>
        <v>1.04</v>
      </c>
      <c r="S826" s="14">
        <f>VALUE('fnd enro'!Q826)</f>
        <v>3</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656.47806951999996</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1142.7831999999999</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8347.2927553600002</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983.82432304000008</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322.99299136000008</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898.27686000000006</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587.77679999999998</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1248.3119999999999</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1269.2804997600001</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2180.1153300000001</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175"/>
        <v>17637.132829040002</v>
      </c>
      <c r="AH826" s="326">
        <f t="shared" si="176"/>
        <v>493057207</v>
      </c>
      <c r="AI826" s="4" t="str">
        <f t="shared" si="177"/>
        <v>493</v>
      </c>
      <c r="AJ826" s="2" t="str">
        <f t="shared" si="178"/>
        <v>057</v>
      </c>
      <c r="AK826" s="2" t="str">
        <f t="shared" si="179"/>
        <v>207</v>
      </c>
      <c r="AL826" s="4">
        <f t="shared" si="180"/>
        <v>1</v>
      </c>
      <c r="AM826" s="4">
        <f t="shared" si="185"/>
        <v>1</v>
      </c>
      <c r="AN826" s="4">
        <f t="shared" si="181"/>
        <v>17637.132829040002</v>
      </c>
      <c r="AO826" s="4">
        <f t="shared" si="182"/>
        <v>17637</v>
      </c>
      <c r="AP826" s="4">
        <f t="shared" si="172"/>
        <v>0</v>
      </c>
      <c r="AQ826" s="4">
        <v>17637</v>
      </c>
      <c r="AS826" s="74"/>
      <c r="AT826" s="74"/>
      <c r="AX826" s="5">
        <f t="shared" si="183"/>
        <v>0</v>
      </c>
      <c r="AZ826" s="5">
        <f t="shared" si="184"/>
        <v>0</v>
      </c>
      <c r="BB826" s="5"/>
    </row>
    <row r="827" spans="1:54" s="4" customFormat="1">
      <c r="A827" s="326" t="str">
        <f t="shared" si="173"/>
        <v>493</v>
      </c>
      <c r="B827" s="2">
        <v>493057244</v>
      </c>
      <c r="C827" s="9" t="s">
        <v>1562</v>
      </c>
      <c r="D827" s="14">
        <f>'fnd enro'!D827</f>
        <v>0</v>
      </c>
      <c r="E827" s="14">
        <f>'fnd enro'!E827</f>
        <v>0</v>
      </c>
      <c r="F827" s="14">
        <f>'fnd enro'!F827</f>
        <v>0</v>
      </c>
      <c r="G827" s="14">
        <f>'fnd enro'!G827</f>
        <v>0</v>
      </c>
      <c r="H827" s="14">
        <f>'fnd enro'!H827</f>
        <v>0</v>
      </c>
      <c r="I827" s="14">
        <f>'fnd enro'!I827</f>
        <v>2</v>
      </c>
      <c r="J827" s="14">
        <f>'fnd enro'!J827</f>
        <v>0</v>
      </c>
      <c r="K827" s="15">
        <f>'fnd enro'!K827</f>
        <v>7.8600000000000003E-2</v>
      </c>
      <c r="L827" s="14">
        <f>'fnd enro'!L827</f>
        <v>0</v>
      </c>
      <c r="M827" s="14">
        <f>'fnd enro'!M827</f>
        <v>0</v>
      </c>
      <c r="N827" s="14">
        <f>'fnd enro'!N827</f>
        <v>0</v>
      </c>
      <c r="O827" s="14">
        <f>'fnd enro'!O827</f>
        <v>0</v>
      </c>
      <c r="P827" s="14">
        <f>'fnd enro'!P827</f>
        <v>2</v>
      </c>
      <c r="Q827" s="14">
        <f>'fnd enro'!R827</f>
        <v>2</v>
      </c>
      <c r="R827" s="15">
        <f t="shared" si="174"/>
        <v>1.04</v>
      </c>
      <c r="S827" s="14">
        <f>VALUE('fnd enro'!Q827)</f>
        <v>10</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1387.3993390399999</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2638.2720000000004</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20137.796710720002</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1967.6486460800002</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813.00998272000004</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1821.17372</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1314.9760000000001</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3221.1088000000004</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2538.5609995200002</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4926.3306599999996</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175"/>
        <v>40766.276858079997</v>
      </c>
      <c r="AH827" s="326">
        <f t="shared" si="176"/>
        <v>493057244</v>
      </c>
      <c r="AI827" s="4" t="str">
        <f t="shared" si="177"/>
        <v>493</v>
      </c>
      <c r="AJ827" s="2" t="str">
        <f t="shared" si="178"/>
        <v>057</v>
      </c>
      <c r="AK827" s="2" t="str">
        <f t="shared" si="179"/>
        <v>244</v>
      </c>
      <c r="AL827" s="4">
        <f t="shared" si="180"/>
        <v>1</v>
      </c>
      <c r="AM827" s="4">
        <f t="shared" si="185"/>
        <v>2</v>
      </c>
      <c r="AN827" s="4">
        <f t="shared" si="181"/>
        <v>40766.276858079997</v>
      </c>
      <c r="AO827" s="4">
        <f t="shared" si="182"/>
        <v>20383</v>
      </c>
      <c r="AP827" s="4">
        <f t="shared" si="172"/>
        <v>0</v>
      </c>
      <c r="AQ827" s="4">
        <v>20383</v>
      </c>
      <c r="AS827" s="74"/>
      <c r="AT827" s="74"/>
      <c r="AX827" s="5">
        <f t="shared" si="183"/>
        <v>0</v>
      </c>
      <c r="AZ827" s="5">
        <f t="shared" si="184"/>
        <v>0</v>
      </c>
      <c r="BB827" s="5"/>
    </row>
    <row r="828" spans="1:54" s="4" customFormat="1">
      <c r="A828" s="326" t="str">
        <f t="shared" si="173"/>
        <v>493</v>
      </c>
      <c r="B828" s="2">
        <v>493057248</v>
      </c>
      <c r="C828" s="9" t="s">
        <v>1562</v>
      </c>
      <c r="D828" s="14">
        <f>'fnd enro'!D828</f>
        <v>0</v>
      </c>
      <c r="E828" s="14">
        <f>'fnd enro'!E828</f>
        <v>0</v>
      </c>
      <c r="F828" s="14">
        <f>'fnd enro'!F828</f>
        <v>0</v>
      </c>
      <c r="G828" s="14">
        <f>'fnd enro'!G828</f>
        <v>0</v>
      </c>
      <c r="H828" s="14">
        <f>'fnd enro'!H828</f>
        <v>0</v>
      </c>
      <c r="I828" s="14">
        <f>'fnd enro'!I828</f>
        <v>18</v>
      </c>
      <c r="J828" s="14">
        <f>'fnd enro'!J828</f>
        <v>0</v>
      </c>
      <c r="K828" s="15">
        <f>'fnd enro'!K828</f>
        <v>0.70740000000000003</v>
      </c>
      <c r="L828" s="14">
        <f>'fnd enro'!L828</f>
        <v>0</v>
      </c>
      <c r="M828" s="14">
        <f>'fnd enro'!M828</f>
        <v>0</v>
      </c>
      <c r="N828" s="14">
        <f>'fnd enro'!N828</f>
        <v>0</v>
      </c>
      <c r="O828" s="14">
        <f>'fnd enro'!O828</f>
        <v>9</v>
      </c>
      <c r="P828" s="14">
        <f>'fnd enro'!P828</f>
        <v>17</v>
      </c>
      <c r="Q828" s="14">
        <f>'fnd enro'!R828</f>
        <v>18</v>
      </c>
      <c r="R828" s="15">
        <f t="shared" si="174"/>
        <v>1.04</v>
      </c>
      <c r="S828" s="14">
        <f>VALUE('fnd enro'!Q828)</f>
        <v>11</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13733.949251360002</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26108.149599999997</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198579.00879647999</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19785.541014719998</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8046.2546444800009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17836.743480000001</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12838.207200000001</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29876.496000000003</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26407.031395680006</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48114.295939999996</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175"/>
        <v>401325.67732271994</v>
      </c>
      <c r="AH828" s="326">
        <f t="shared" si="176"/>
        <v>493057248</v>
      </c>
      <c r="AI828" s="4" t="str">
        <f t="shared" si="177"/>
        <v>493</v>
      </c>
      <c r="AJ828" s="2" t="str">
        <f t="shared" si="178"/>
        <v>057</v>
      </c>
      <c r="AK828" s="2" t="str">
        <f t="shared" si="179"/>
        <v>248</v>
      </c>
      <c r="AL828" s="4">
        <f t="shared" si="180"/>
        <v>1</v>
      </c>
      <c r="AM828" s="4">
        <f t="shared" si="185"/>
        <v>18</v>
      </c>
      <c r="AN828" s="4">
        <f t="shared" si="181"/>
        <v>401325.67732271994</v>
      </c>
      <c r="AO828" s="4">
        <f t="shared" si="182"/>
        <v>22296</v>
      </c>
      <c r="AP828" s="4">
        <f t="shared" si="172"/>
        <v>0</v>
      </c>
      <c r="AQ828" s="4">
        <v>22296</v>
      </c>
      <c r="AS828" s="74"/>
      <c r="AT828" s="74"/>
      <c r="AX828" s="5">
        <f t="shared" si="183"/>
        <v>0</v>
      </c>
      <c r="AZ828" s="5">
        <f t="shared" si="184"/>
        <v>0</v>
      </c>
      <c r="BB828" s="5"/>
    </row>
    <row r="829" spans="1:54" s="4" customFormat="1">
      <c r="A829" s="326" t="str">
        <f t="shared" si="173"/>
        <v>493</v>
      </c>
      <c r="B829" s="2">
        <v>493057262</v>
      </c>
      <c r="C829" s="9" t="s">
        <v>1562</v>
      </c>
      <c r="D829" s="14">
        <f>'fnd enro'!D829</f>
        <v>0</v>
      </c>
      <c r="E829" s="14">
        <f>'fnd enro'!E829</f>
        <v>0</v>
      </c>
      <c r="F829" s="14">
        <f>'fnd enro'!F829</f>
        <v>0</v>
      </c>
      <c r="G829" s="14">
        <f>'fnd enro'!G829</f>
        <v>0</v>
      </c>
      <c r="H829" s="14">
        <f>'fnd enro'!H829</f>
        <v>0</v>
      </c>
      <c r="I829" s="14">
        <f>'fnd enro'!I829</f>
        <v>1</v>
      </c>
      <c r="J829" s="14">
        <f>'fnd enro'!J829</f>
        <v>0</v>
      </c>
      <c r="K829" s="15">
        <f>'fnd enro'!K829</f>
        <v>3.9300000000000002E-2</v>
      </c>
      <c r="L829" s="14">
        <f>'fnd enro'!L829</f>
        <v>0</v>
      </c>
      <c r="M829" s="14">
        <f>'fnd enro'!M829</f>
        <v>0</v>
      </c>
      <c r="N829" s="14">
        <f>'fnd enro'!N829</f>
        <v>0</v>
      </c>
      <c r="O829" s="14">
        <f>'fnd enro'!O829</f>
        <v>0</v>
      </c>
      <c r="P829" s="14">
        <f>'fnd enro'!P829</f>
        <v>1</v>
      </c>
      <c r="Q829" s="14">
        <f>'fnd enro'!R829</f>
        <v>1</v>
      </c>
      <c r="R829" s="15">
        <f t="shared" si="174"/>
        <v>1.04</v>
      </c>
      <c r="S829" s="14">
        <f>VALUE('fnd enro'!Q829)</f>
        <v>9</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687.48046952000004</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1289.6415999999999</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9780.9951553600004</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983.82432304000008</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392.53779136000009</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908.51686000000007</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645.82960000000003</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1549.9848</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1269.2804997600001</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2415.8253299999997</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175"/>
        <v>19923.91642904</v>
      </c>
      <c r="AH829" s="326">
        <f t="shared" si="176"/>
        <v>493057262</v>
      </c>
      <c r="AI829" s="4" t="str">
        <f t="shared" si="177"/>
        <v>493</v>
      </c>
      <c r="AJ829" s="2" t="str">
        <f t="shared" si="178"/>
        <v>057</v>
      </c>
      <c r="AK829" s="2" t="str">
        <f t="shared" si="179"/>
        <v>262</v>
      </c>
      <c r="AL829" s="4">
        <f t="shared" si="180"/>
        <v>1</v>
      </c>
      <c r="AM829" s="4">
        <f t="shared" si="185"/>
        <v>1</v>
      </c>
      <c r="AN829" s="4">
        <f t="shared" si="181"/>
        <v>19923.91642904</v>
      </c>
      <c r="AO829" s="4">
        <f t="shared" si="182"/>
        <v>19924</v>
      </c>
      <c r="AP829" s="4">
        <f t="shared" si="172"/>
        <v>0</v>
      </c>
      <c r="AQ829" s="4">
        <v>19924</v>
      </c>
      <c r="AS829" s="74"/>
      <c r="AT829" s="74"/>
      <c r="AX829" s="5">
        <f t="shared" si="183"/>
        <v>0</v>
      </c>
      <c r="AZ829" s="5">
        <f t="shared" si="184"/>
        <v>0</v>
      </c>
      <c r="BB829" s="5"/>
    </row>
    <row r="830" spans="1:54" s="4" customFormat="1">
      <c r="A830" s="326" t="str">
        <f t="shared" si="173"/>
        <v>493</v>
      </c>
      <c r="B830" s="2">
        <v>493057274</v>
      </c>
      <c r="C830" s="9" t="s">
        <v>1562</v>
      </c>
      <c r="D830" s="14">
        <f>'fnd enro'!D830</f>
        <v>0</v>
      </c>
      <c r="E830" s="14">
        <f>'fnd enro'!E830</f>
        <v>0</v>
      </c>
      <c r="F830" s="14">
        <f>'fnd enro'!F830</f>
        <v>0</v>
      </c>
      <c r="G830" s="14">
        <f>'fnd enro'!G830</f>
        <v>0</v>
      </c>
      <c r="H830" s="14">
        <f>'fnd enro'!H830</f>
        <v>0</v>
      </c>
      <c r="I830" s="14">
        <f>'fnd enro'!I830</f>
        <v>1</v>
      </c>
      <c r="J830" s="14">
        <f>'fnd enro'!J830</f>
        <v>0</v>
      </c>
      <c r="K830" s="15">
        <f>'fnd enro'!K830</f>
        <v>3.9300000000000002E-2</v>
      </c>
      <c r="L830" s="14">
        <f>'fnd enro'!L830</f>
        <v>0</v>
      </c>
      <c r="M830" s="14">
        <f>'fnd enro'!M830</f>
        <v>0</v>
      </c>
      <c r="N830" s="14">
        <f>'fnd enro'!N830</f>
        <v>0</v>
      </c>
      <c r="O830" s="14">
        <f>'fnd enro'!O830</f>
        <v>1</v>
      </c>
      <c r="P830" s="14">
        <f>'fnd enro'!P830</f>
        <v>0</v>
      </c>
      <c r="Q830" s="14">
        <f>'fnd enro'!R830</f>
        <v>1</v>
      </c>
      <c r="R830" s="15">
        <f t="shared" si="174"/>
        <v>1.04</v>
      </c>
      <c r="S830" s="14">
        <f>VALUE('fnd enro'!Q830)</f>
        <v>10</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725.0036695199999</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1073.4568000000002</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7033.2735553599996</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1214.56912304</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246.79219136</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1035.7968599999999</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568.04800000000012</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664.93439999999998</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1664.8340997600001</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2067.0553300000001</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175"/>
        <v>16293.764029040001</v>
      </c>
      <c r="AH830" s="326">
        <f t="shared" si="176"/>
        <v>493057274</v>
      </c>
      <c r="AI830" s="4" t="str">
        <f t="shared" si="177"/>
        <v>493</v>
      </c>
      <c r="AJ830" s="2" t="str">
        <f t="shared" si="178"/>
        <v>057</v>
      </c>
      <c r="AK830" s="2" t="str">
        <f t="shared" si="179"/>
        <v>274</v>
      </c>
      <c r="AL830" s="4">
        <f t="shared" si="180"/>
        <v>1</v>
      </c>
      <c r="AM830" s="4">
        <f t="shared" si="185"/>
        <v>1</v>
      </c>
      <c r="AN830" s="4">
        <f t="shared" si="181"/>
        <v>16293.764029040001</v>
      </c>
      <c r="AO830" s="4">
        <f t="shared" si="182"/>
        <v>16294</v>
      </c>
      <c r="AP830" s="4">
        <f t="shared" si="172"/>
        <v>0</v>
      </c>
      <c r="AQ830" s="4">
        <v>16294</v>
      </c>
      <c r="AS830" s="74"/>
      <c r="AT830" s="74"/>
      <c r="AX830" s="5">
        <f t="shared" si="183"/>
        <v>0</v>
      </c>
      <c r="AZ830" s="5">
        <f t="shared" si="184"/>
        <v>0</v>
      </c>
      <c r="BB830" s="5"/>
    </row>
    <row r="831" spans="1:54" s="4" customFormat="1">
      <c r="A831" s="326" t="str">
        <f t="shared" si="173"/>
        <v>493</v>
      </c>
      <c r="B831" s="2">
        <v>493057346</v>
      </c>
      <c r="C831" s="9" t="s">
        <v>1562</v>
      </c>
      <c r="D831" s="14">
        <f>'fnd enro'!D831</f>
        <v>0</v>
      </c>
      <c r="E831" s="14">
        <f>'fnd enro'!E831</f>
        <v>0</v>
      </c>
      <c r="F831" s="14">
        <f>'fnd enro'!F831</f>
        <v>0</v>
      </c>
      <c r="G831" s="14">
        <f>'fnd enro'!G831</f>
        <v>0</v>
      </c>
      <c r="H831" s="14">
        <f>'fnd enro'!H831</f>
        <v>0</v>
      </c>
      <c r="I831" s="14">
        <f>'fnd enro'!I831</f>
        <v>5</v>
      </c>
      <c r="J831" s="14">
        <f>'fnd enro'!J831</f>
        <v>0</v>
      </c>
      <c r="K831" s="15">
        <f>'fnd enro'!K831</f>
        <v>0.19650000000000001</v>
      </c>
      <c r="L831" s="14">
        <f>'fnd enro'!L831</f>
        <v>0</v>
      </c>
      <c r="M831" s="14">
        <f>'fnd enro'!M831</f>
        <v>0</v>
      </c>
      <c r="N831" s="14">
        <f>'fnd enro'!N831</f>
        <v>0</v>
      </c>
      <c r="O831" s="14">
        <f>'fnd enro'!O831</f>
        <v>4</v>
      </c>
      <c r="P831" s="14">
        <f>'fnd enro'!P831</f>
        <v>5</v>
      </c>
      <c r="Q831" s="14">
        <f>'fnd enro'!R831</f>
        <v>5</v>
      </c>
      <c r="R831" s="15">
        <f t="shared" si="174"/>
        <v>1.04</v>
      </c>
      <c r="S831" s="14">
        <f>VALUE('fnd enro'!Q831)</f>
        <v>8</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3933.7111475999995</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7223.7151999999996</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53926.189376799994</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5842.1008152000013</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2156.5137568</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5166.2642999999998</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3566.3888000000002</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7578.844000000001</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7928.6168987999999</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13316.54665</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175"/>
        <v>110638.89094519999</v>
      </c>
      <c r="AH831" s="326">
        <f t="shared" si="176"/>
        <v>493057346</v>
      </c>
      <c r="AI831" s="4" t="str">
        <f t="shared" si="177"/>
        <v>493</v>
      </c>
      <c r="AJ831" s="2" t="str">
        <f t="shared" si="178"/>
        <v>057</v>
      </c>
      <c r="AK831" s="2" t="str">
        <f t="shared" si="179"/>
        <v>346</v>
      </c>
      <c r="AL831" s="4">
        <f t="shared" si="180"/>
        <v>1</v>
      </c>
      <c r="AM831" s="4">
        <f t="shared" si="185"/>
        <v>5</v>
      </c>
      <c r="AN831" s="4">
        <f t="shared" si="181"/>
        <v>110638.89094519999</v>
      </c>
      <c r="AO831" s="4">
        <f t="shared" si="182"/>
        <v>22128</v>
      </c>
      <c r="AP831" s="4">
        <f t="shared" si="172"/>
        <v>0</v>
      </c>
      <c r="AQ831" s="4">
        <v>22128</v>
      </c>
      <c r="AS831" s="74"/>
      <c r="AT831" s="74"/>
      <c r="AX831" s="5">
        <f t="shared" si="183"/>
        <v>0</v>
      </c>
      <c r="AZ831" s="5">
        <f t="shared" si="184"/>
        <v>0</v>
      </c>
      <c r="BB831" s="5"/>
    </row>
    <row r="832" spans="1:54" s="4" customFormat="1">
      <c r="A832" s="326" t="str">
        <f t="shared" si="173"/>
        <v>494</v>
      </c>
      <c r="B832" s="2">
        <v>494093031</v>
      </c>
      <c r="C832" s="9" t="s">
        <v>1308</v>
      </c>
      <c r="D832" s="14">
        <f>'fnd enro'!D832</f>
        <v>0</v>
      </c>
      <c r="E832" s="14">
        <f>'fnd enro'!E832</f>
        <v>0</v>
      </c>
      <c r="F832" s="14">
        <f>'fnd enro'!F832</f>
        <v>0</v>
      </c>
      <c r="G832" s="14">
        <f>'fnd enro'!G832</f>
        <v>1</v>
      </c>
      <c r="H832" s="14">
        <f>'fnd enro'!H832</f>
        <v>1</v>
      </c>
      <c r="I832" s="14">
        <f>'fnd enro'!I832</f>
        <v>0</v>
      </c>
      <c r="J832" s="14">
        <f>'fnd enro'!J832</f>
        <v>0</v>
      </c>
      <c r="K832" s="15">
        <f>'fnd enro'!K832</f>
        <v>7.8600000000000003E-2</v>
      </c>
      <c r="L832" s="14">
        <f>'fnd enro'!L832</f>
        <v>0</v>
      </c>
      <c r="M832" s="14">
        <f>'fnd enro'!M832</f>
        <v>0</v>
      </c>
      <c r="N832" s="14">
        <f>'fnd enro'!N832</f>
        <v>0</v>
      </c>
      <c r="O832" s="14">
        <f>'fnd enro'!O832</f>
        <v>0</v>
      </c>
      <c r="P832" s="14">
        <f>'fnd enro'!P832</f>
        <v>0</v>
      </c>
      <c r="Q832" s="14">
        <f>'fnd enro'!R832</f>
        <v>2</v>
      </c>
      <c r="R832" s="15">
        <f t="shared" si="174"/>
        <v>1.042</v>
      </c>
      <c r="S832" s="14">
        <f>VALUE('fnd enro'!Q832)</f>
        <v>5</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1188.5862946919999</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1688.6651999999999</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8115.1544228560006</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2489.077345784</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359.65710345599996</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1109.3537200000001</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819.99148000000014</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442.68327999999997</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2523.8428275960005</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3674.7106599999997</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175"/>
        <v>22411.722334384001</v>
      </c>
      <c r="AH832" s="326">
        <f t="shared" si="176"/>
        <v>494093031</v>
      </c>
      <c r="AI832" s="4" t="str">
        <f t="shared" si="177"/>
        <v>494</v>
      </c>
      <c r="AJ832" s="2" t="str">
        <f t="shared" si="178"/>
        <v>093</v>
      </c>
      <c r="AK832" s="2" t="str">
        <f t="shared" si="179"/>
        <v>031</v>
      </c>
      <c r="AL832" s="4">
        <f t="shared" si="180"/>
        <v>1</v>
      </c>
      <c r="AM832" s="4">
        <f t="shared" si="185"/>
        <v>2</v>
      </c>
      <c r="AN832" s="4">
        <f t="shared" si="181"/>
        <v>22411.722334384001</v>
      </c>
      <c r="AO832" s="4">
        <f t="shared" si="182"/>
        <v>11206</v>
      </c>
      <c r="AP832" s="4">
        <f t="shared" si="172"/>
        <v>0</v>
      </c>
      <c r="AQ832" s="4">
        <v>11206</v>
      </c>
      <c r="AS832" s="74"/>
      <c r="AT832" s="74"/>
      <c r="AX832" s="5">
        <f t="shared" si="183"/>
        <v>0</v>
      </c>
      <c r="AZ832" s="5">
        <f t="shared" si="184"/>
        <v>0</v>
      </c>
      <c r="BB832" s="5"/>
    </row>
    <row r="833" spans="1:54" s="4" customFormat="1">
      <c r="A833" s="326" t="str">
        <f t="shared" si="173"/>
        <v>494</v>
      </c>
      <c r="B833" s="2">
        <v>494093035</v>
      </c>
      <c r="C833" s="9" t="s">
        <v>1308</v>
      </c>
      <c r="D833" s="14">
        <f>'fnd enro'!D833</f>
        <v>0</v>
      </c>
      <c r="E833" s="14">
        <f>'fnd enro'!E833</f>
        <v>0</v>
      </c>
      <c r="F833" s="14">
        <f>'fnd enro'!F833</f>
        <v>0</v>
      </c>
      <c r="G833" s="14">
        <f>'fnd enro'!G833</f>
        <v>2</v>
      </c>
      <c r="H833" s="14">
        <f>'fnd enro'!H833</f>
        <v>2</v>
      </c>
      <c r="I833" s="14">
        <f>'fnd enro'!I833</f>
        <v>4</v>
      </c>
      <c r="J833" s="14">
        <f>'fnd enro'!J833</f>
        <v>0</v>
      </c>
      <c r="K833" s="15">
        <f>'fnd enro'!K833</f>
        <v>0.31440000000000001</v>
      </c>
      <c r="L833" s="14">
        <f>'fnd enro'!L833</f>
        <v>0</v>
      </c>
      <c r="M833" s="14">
        <f>'fnd enro'!M833</f>
        <v>1</v>
      </c>
      <c r="N833" s="14">
        <f>'fnd enro'!N833</f>
        <v>0</v>
      </c>
      <c r="O833" s="14">
        <f>'fnd enro'!O833</f>
        <v>0</v>
      </c>
      <c r="P833" s="14">
        <f>'fnd enro'!P833</f>
        <v>8</v>
      </c>
      <c r="Q833" s="14">
        <f>'fnd enro'!R833</f>
        <v>8</v>
      </c>
      <c r="R833" s="15">
        <f t="shared" si="174"/>
        <v>1.042</v>
      </c>
      <c r="S833" s="14">
        <f>VALUE('fnd enro'!Q833)</f>
        <v>11</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5752.0497587679993</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11135.89568</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80154.312291424008</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9123.584663136</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3481.0526138239998</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6157.9748800000007</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5258.8385399999997</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12030.285960000001</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10481.817850384001</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21160.112639999999</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175"/>
        <v>164735.92487753599</v>
      </c>
      <c r="AH833" s="326">
        <f t="shared" si="176"/>
        <v>494093035</v>
      </c>
      <c r="AI833" s="4" t="str">
        <f t="shared" si="177"/>
        <v>494</v>
      </c>
      <c r="AJ833" s="2" t="str">
        <f t="shared" si="178"/>
        <v>093</v>
      </c>
      <c r="AK833" s="2" t="str">
        <f t="shared" si="179"/>
        <v>035</v>
      </c>
      <c r="AL833" s="4">
        <f t="shared" si="180"/>
        <v>1</v>
      </c>
      <c r="AM833" s="4">
        <f t="shared" si="185"/>
        <v>8</v>
      </c>
      <c r="AN833" s="4">
        <f t="shared" si="181"/>
        <v>164735.92487753599</v>
      </c>
      <c r="AO833" s="4">
        <f t="shared" si="182"/>
        <v>20592</v>
      </c>
      <c r="AP833" s="4">
        <f t="shared" si="172"/>
        <v>0</v>
      </c>
      <c r="AQ833" s="4">
        <v>20592</v>
      </c>
      <c r="AS833" s="74"/>
      <c r="AT833" s="74"/>
      <c r="AX833" s="5">
        <f t="shared" si="183"/>
        <v>0</v>
      </c>
      <c r="AZ833" s="5">
        <f t="shared" si="184"/>
        <v>0</v>
      </c>
      <c r="BB833" s="5"/>
    </row>
    <row r="834" spans="1:54" s="4" customFormat="1">
      <c r="A834" s="326" t="str">
        <f t="shared" si="173"/>
        <v>494</v>
      </c>
      <c r="B834" s="2">
        <v>494093049</v>
      </c>
      <c r="C834" s="9" t="s">
        <v>1308</v>
      </c>
      <c r="D834" s="14">
        <f>'fnd enro'!D834</f>
        <v>0</v>
      </c>
      <c r="E834" s="14">
        <f>'fnd enro'!E834</f>
        <v>0</v>
      </c>
      <c r="F834" s="14">
        <f>'fnd enro'!F834</f>
        <v>0</v>
      </c>
      <c r="G834" s="14">
        <f>'fnd enro'!G834</f>
        <v>0</v>
      </c>
      <c r="H834" s="14">
        <f>'fnd enro'!H834</f>
        <v>1</v>
      </c>
      <c r="I834" s="14">
        <f>'fnd enro'!I834</f>
        <v>1</v>
      </c>
      <c r="J834" s="14">
        <f>'fnd enro'!J834</f>
        <v>0</v>
      </c>
      <c r="K834" s="15">
        <f>'fnd enro'!K834</f>
        <v>7.8600000000000003E-2</v>
      </c>
      <c r="L834" s="14">
        <f>'fnd enro'!L834</f>
        <v>0</v>
      </c>
      <c r="M834" s="14">
        <f>'fnd enro'!M834</f>
        <v>0</v>
      </c>
      <c r="N834" s="14">
        <f>'fnd enro'!N834</f>
        <v>0</v>
      </c>
      <c r="O834" s="14">
        <f>'fnd enro'!O834</f>
        <v>0</v>
      </c>
      <c r="P834" s="14">
        <f>'fnd enro'!P834</f>
        <v>2</v>
      </c>
      <c r="Q834" s="14">
        <f>'fnd enro'!R834</f>
        <v>2</v>
      </c>
      <c r="R834" s="15">
        <f t="shared" si="174"/>
        <v>1.042</v>
      </c>
      <c r="S834" s="14">
        <f>VALUE('fnd enro'!Q834)</f>
        <v>7</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1352.6596146919999</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2466.0388800000001</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16842.571302856002</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2091.1688057840001</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735.64196345599998</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1486.1637200000002</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1202.8952199999999</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2504.5511999999999</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2578.8604275960006</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4835.64066</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175"/>
        <v>36096.191794384002</v>
      </c>
      <c r="AH834" s="326">
        <f t="shared" si="176"/>
        <v>494093049</v>
      </c>
      <c r="AI834" s="4" t="str">
        <f t="shared" si="177"/>
        <v>494</v>
      </c>
      <c r="AJ834" s="2" t="str">
        <f t="shared" si="178"/>
        <v>093</v>
      </c>
      <c r="AK834" s="2" t="str">
        <f t="shared" si="179"/>
        <v>049</v>
      </c>
      <c r="AL834" s="4">
        <f t="shared" si="180"/>
        <v>1</v>
      </c>
      <c r="AM834" s="4">
        <f t="shared" si="185"/>
        <v>2</v>
      </c>
      <c r="AN834" s="4">
        <f t="shared" si="181"/>
        <v>36096.191794384002</v>
      </c>
      <c r="AO834" s="4">
        <f t="shared" si="182"/>
        <v>18048</v>
      </c>
      <c r="AP834" s="4">
        <f t="shared" si="172"/>
        <v>0</v>
      </c>
      <c r="AQ834" s="4">
        <v>18048</v>
      </c>
      <c r="AS834" s="74"/>
      <c r="AT834" s="74"/>
      <c r="AX834" s="5">
        <f t="shared" si="183"/>
        <v>0</v>
      </c>
      <c r="AZ834" s="5">
        <f t="shared" si="184"/>
        <v>0</v>
      </c>
      <c r="BB834" s="5"/>
    </row>
    <row r="835" spans="1:54" s="4" customFormat="1">
      <c r="A835" s="326" t="str">
        <f t="shared" si="173"/>
        <v>494</v>
      </c>
      <c r="B835" s="2">
        <v>494093056</v>
      </c>
      <c r="C835" s="9" t="s">
        <v>1308</v>
      </c>
      <c r="D835" s="14">
        <f>'fnd enro'!D835</f>
        <v>0</v>
      </c>
      <c r="E835" s="14">
        <f>'fnd enro'!E835</f>
        <v>0</v>
      </c>
      <c r="F835" s="14">
        <f>'fnd enro'!F835</f>
        <v>0</v>
      </c>
      <c r="G835" s="14">
        <f>'fnd enro'!G835</f>
        <v>0</v>
      </c>
      <c r="H835" s="14">
        <f>'fnd enro'!H835</f>
        <v>0</v>
      </c>
      <c r="I835" s="14">
        <f>'fnd enro'!I835</f>
        <v>1</v>
      </c>
      <c r="J835" s="14">
        <f>'fnd enro'!J835</f>
        <v>0</v>
      </c>
      <c r="K835" s="15">
        <f>'fnd enro'!K835</f>
        <v>3.9300000000000002E-2</v>
      </c>
      <c r="L835" s="14">
        <f>'fnd enro'!L835</f>
        <v>0</v>
      </c>
      <c r="M835" s="14">
        <f>'fnd enro'!M835</f>
        <v>0</v>
      </c>
      <c r="N835" s="14">
        <f>'fnd enro'!N835</f>
        <v>0</v>
      </c>
      <c r="O835" s="14">
        <f>'fnd enro'!O835</f>
        <v>0</v>
      </c>
      <c r="P835" s="14">
        <f>'fnd enro'!P835</f>
        <v>0</v>
      </c>
      <c r="Q835" s="14">
        <f>'fnd enro'!R835</f>
        <v>1</v>
      </c>
      <c r="R835" s="15">
        <f t="shared" si="174"/>
        <v>1.042</v>
      </c>
      <c r="S835" s="14">
        <f>VALUE('fnd enro'!Q835)</f>
        <v>4</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594.29314734599996</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844.33259999999996</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5428.5105614280001</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985.71629289200007</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181.22483172800003</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877.32686000000001</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470.06704000000002</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633.18172000000004</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1271.7214237980002</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1698.5253299999999</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175"/>
        <v>12984.899807192001</v>
      </c>
      <c r="AH835" s="326">
        <f t="shared" si="176"/>
        <v>494093056</v>
      </c>
      <c r="AI835" s="4" t="str">
        <f t="shared" si="177"/>
        <v>494</v>
      </c>
      <c r="AJ835" s="2" t="str">
        <f t="shared" si="178"/>
        <v>093</v>
      </c>
      <c r="AK835" s="2" t="str">
        <f t="shared" si="179"/>
        <v>056</v>
      </c>
      <c r="AL835" s="4">
        <f t="shared" si="180"/>
        <v>1</v>
      </c>
      <c r="AM835" s="4">
        <f t="shared" si="185"/>
        <v>1</v>
      </c>
      <c r="AN835" s="4">
        <f t="shared" si="181"/>
        <v>12984.899807192001</v>
      </c>
      <c r="AO835" s="4">
        <f t="shared" si="182"/>
        <v>12985</v>
      </c>
      <c r="AP835" s="4">
        <f t="shared" si="172"/>
        <v>0</v>
      </c>
      <c r="AQ835" s="4">
        <v>12985</v>
      </c>
      <c r="AS835" s="74"/>
      <c r="AT835" s="74"/>
      <c r="AX835" s="5">
        <f t="shared" si="183"/>
        <v>0</v>
      </c>
      <c r="AZ835" s="5">
        <f t="shared" si="184"/>
        <v>0</v>
      </c>
      <c r="BB835" s="5"/>
    </row>
    <row r="836" spans="1:54" s="4" customFormat="1">
      <c r="A836" s="326" t="str">
        <f t="shared" si="173"/>
        <v>494</v>
      </c>
      <c r="B836" s="2">
        <v>494093057</v>
      </c>
      <c r="C836" s="9" t="s">
        <v>1308</v>
      </c>
      <c r="D836" s="14">
        <f>'fnd enro'!D836</f>
        <v>0</v>
      </c>
      <c r="E836" s="14">
        <f>'fnd enro'!E836</f>
        <v>0</v>
      </c>
      <c r="F836" s="14">
        <f>'fnd enro'!F836</f>
        <v>13</v>
      </c>
      <c r="G836" s="14">
        <f>'fnd enro'!G836</f>
        <v>33</v>
      </c>
      <c r="H836" s="14">
        <f>'fnd enro'!H836</f>
        <v>16</v>
      </c>
      <c r="I836" s="14">
        <f>'fnd enro'!I836</f>
        <v>21</v>
      </c>
      <c r="J836" s="14">
        <f>'fnd enro'!J836</f>
        <v>0</v>
      </c>
      <c r="K836" s="15">
        <f>'fnd enro'!K836</f>
        <v>3.2618999999999998</v>
      </c>
      <c r="L836" s="14">
        <f>'fnd enro'!L836</f>
        <v>0</v>
      </c>
      <c r="M836" s="14">
        <f>'fnd enro'!M836</f>
        <v>23</v>
      </c>
      <c r="N836" s="14">
        <f>'fnd enro'!N836</f>
        <v>1</v>
      </c>
      <c r="O836" s="14">
        <f>'fnd enro'!O836</f>
        <v>2</v>
      </c>
      <c r="P836" s="14">
        <f>'fnd enro'!P836</f>
        <v>63</v>
      </c>
      <c r="Q836" s="14">
        <f>'fnd enro'!R836</f>
        <v>83</v>
      </c>
      <c r="R836" s="15">
        <f t="shared" si="174"/>
        <v>1.042</v>
      </c>
      <c r="S836" s="14">
        <f>VALUE('fnd enro'!Q836)</f>
        <v>12</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59920.16808971799</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111158.83027999999</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758806.24221852398</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107370.97153003601</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33213.515833423997</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58962.259379999996</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51240.22496</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98872.222739999983</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112737.61405523399</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213711.22239000001</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175"/>
        <v>1605993.2714769358</v>
      </c>
      <c r="AH836" s="326">
        <f t="shared" si="176"/>
        <v>494093057</v>
      </c>
      <c r="AI836" s="4" t="str">
        <f t="shared" si="177"/>
        <v>494</v>
      </c>
      <c r="AJ836" s="2" t="str">
        <f t="shared" si="178"/>
        <v>093</v>
      </c>
      <c r="AK836" s="2" t="str">
        <f t="shared" si="179"/>
        <v>057</v>
      </c>
      <c r="AL836" s="4">
        <f t="shared" si="180"/>
        <v>1</v>
      </c>
      <c r="AM836" s="4">
        <f t="shared" si="185"/>
        <v>83</v>
      </c>
      <c r="AN836" s="4">
        <f t="shared" si="181"/>
        <v>1605993.2714769358</v>
      </c>
      <c r="AO836" s="4">
        <f t="shared" si="182"/>
        <v>19349</v>
      </c>
      <c r="AP836" s="4">
        <f t="shared" si="172"/>
        <v>0</v>
      </c>
      <c r="AQ836" s="4">
        <v>19349</v>
      </c>
      <c r="AS836" s="74"/>
      <c r="AT836" s="74"/>
      <c r="AX836" s="5">
        <f t="shared" si="183"/>
        <v>0</v>
      </c>
      <c r="AZ836" s="5">
        <f t="shared" si="184"/>
        <v>0</v>
      </c>
      <c r="BB836" s="5"/>
    </row>
    <row r="837" spans="1:54" s="4" customFormat="1">
      <c r="A837" s="326" t="str">
        <f t="shared" si="173"/>
        <v>494</v>
      </c>
      <c r="B837" s="2">
        <v>494093071</v>
      </c>
      <c r="C837" s="9" t="s">
        <v>1308</v>
      </c>
      <c r="D837" s="14">
        <f>'fnd enro'!D837</f>
        <v>0</v>
      </c>
      <c r="E837" s="14">
        <f>'fnd enro'!E837</f>
        <v>0</v>
      </c>
      <c r="F837" s="14">
        <f>'fnd enro'!F837</f>
        <v>0</v>
      </c>
      <c r="G837" s="14">
        <f>'fnd enro'!G837</f>
        <v>1</v>
      </c>
      <c r="H837" s="14">
        <f>'fnd enro'!H837</f>
        <v>1</v>
      </c>
      <c r="I837" s="14">
        <f>'fnd enro'!I837</f>
        <v>1</v>
      </c>
      <c r="J837" s="14">
        <f>'fnd enro'!J837</f>
        <v>0</v>
      </c>
      <c r="K837" s="15">
        <f>'fnd enro'!K837</f>
        <v>0.1179</v>
      </c>
      <c r="L837" s="14">
        <f>'fnd enro'!L837</f>
        <v>0</v>
      </c>
      <c r="M837" s="14">
        <f>'fnd enro'!M837</f>
        <v>0</v>
      </c>
      <c r="N837" s="14">
        <f>'fnd enro'!N837</f>
        <v>0</v>
      </c>
      <c r="O837" s="14">
        <f>'fnd enro'!O837</f>
        <v>0</v>
      </c>
      <c r="P837" s="14">
        <f>'fnd enro'!P837</f>
        <v>0</v>
      </c>
      <c r="Q837" s="14">
        <f>'fnd enro'!R837</f>
        <v>3</v>
      </c>
      <c r="R837" s="15">
        <f t="shared" si="174"/>
        <v>1.042</v>
      </c>
      <c r="S837" s="14">
        <f>VALUE('fnd enro'!Q837)</f>
        <v>5</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1782.8794420379998</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2532.9977999999996</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13543.664984284</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3474.7936386760002</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540.88193518399999</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1986.68058</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1290.05852</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1075.865</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3795.5642513939997</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5373.2359900000001</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175"/>
        <v>35396.622141576001</v>
      </c>
      <c r="AH837" s="326">
        <f t="shared" si="176"/>
        <v>494093071</v>
      </c>
      <c r="AI837" s="4" t="str">
        <f t="shared" si="177"/>
        <v>494</v>
      </c>
      <c r="AJ837" s="2" t="str">
        <f t="shared" si="178"/>
        <v>093</v>
      </c>
      <c r="AK837" s="2" t="str">
        <f t="shared" si="179"/>
        <v>071</v>
      </c>
      <c r="AL837" s="4">
        <f t="shared" si="180"/>
        <v>1</v>
      </c>
      <c r="AM837" s="4">
        <f t="shared" si="185"/>
        <v>3</v>
      </c>
      <c r="AN837" s="4">
        <f t="shared" si="181"/>
        <v>35396.622141576001</v>
      </c>
      <c r="AO837" s="4">
        <f t="shared" si="182"/>
        <v>11799</v>
      </c>
      <c r="AP837" s="4">
        <f t="shared" si="172"/>
        <v>0</v>
      </c>
      <c r="AQ837" s="4">
        <v>11799</v>
      </c>
      <c r="AS837" s="74"/>
      <c r="AT837" s="74"/>
      <c r="AX837" s="5">
        <f t="shared" si="183"/>
        <v>0</v>
      </c>
      <c r="AZ837" s="5">
        <f t="shared" si="184"/>
        <v>0</v>
      </c>
      <c r="BB837" s="5"/>
    </row>
    <row r="838" spans="1:54" s="4" customFormat="1">
      <c r="A838" s="326" t="str">
        <f t="shared" si="173"/>
        <v>494</v>
      </c>
      <c r="B838" s="2">
        <v>494093093</v>
      </c>
      <c r="C838" s="9" t="s">
        <v>1308</v>
      </c>
      <c r="D838" s="14">
        <f>'fnd enro'!D838</f>
        <v>0</v>
      </c>
      <c r="E838" s="14">
        <f>'fnd enro'!E838</f>
        <v>0</v>
      </c>
      <c r="F838" s="14">
        <f>'fnd enro'!F838</f>
        <v>22</v>
      </c>
      <c r="G838" s="14">
        <f>'fnd enro'!G838</f>
        <v>110</v>
      </c>
      <c r="H838" s="14">
        <f>'fnd enro'!H838</f>
        <v>59</v>
      </c>
      <c r="I838" s="14">
        <f>'fnd enro'!I838</f>
        <v>73</v>
      </c>
      <c r="J838" s="14">
        <f>'fnd enro'!J838</f>
        <v>0</v>
      </c>
      <c r="K838" s="15">
        <f>'fnd enro'!K838</f>
        <v>10.3752</v>
      </c>
      <c r="L838" s="14">
        <f>'fnd enro'!L838</f>
        <v>0</v>
      </c>
      <c r="M838" s="14">
        <f>'fnd enro'!M838</f>
        <v>64</v>
      </c>
      <c r="N838" s="14">
        <f>'fnd enro'!N838</f>
        <v>8</v>
      </c>
      <c r="O838" s="14">
        <f>'fnd enro'!O838</f>
        <v>5</v>
      </c>
      <c r="P838" s="14">
        <f>'fnd enro'!P838</f>
        <v>155</v>
      </c>
      <c r="Q838" s="14">
        <f>'fnd enro'!R838</f>
        <v>264</v>
      </c>
      <c r="R838" s="15">
        <f t="shared" si="174"/>
        <v>1.042</v>
      </c>
      <c r="S838" s="14">
        <f>VALUE('fnd enro'!Q838)</f>
        <v>11</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183035.69125934399</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319710.26413999998</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2089492.2058769919</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335662.19052348792</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89976.156676191997</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186488.94104000003</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150282.67923999997</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251943.70036000002</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357723.64642267203</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625896.49712000007</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175"/>
        <v>4590211.9726586882</v>
      </c>
      <c r="AH838" s="326">
        <f t="shared" si="176"/>
        <v>494093093</v>
      </c>
      <c r="AI838" s="4" t="str">
        <f t="shared" si="177"/>
        <v>494</v>
      </c>
      <c r="AJ838" s="2" t="str">
        <f t="shared" si="178"/>
        <v>093</v>
      </c>
      <c r="AK838" s="2" t="str">
        <f t="shared" si="179"/>
        <v>093</v>
      </c>
      <c r="AL838" s="4">
        <f t="shared" si="180"/>
        <v>1</v>
      </c>
      <c r="AM838" s="4">
        <f t="shared" si="185"/>
        <v>264</v>
      </c>
      <c r="AN838" s="4">
        <f t="shared" si="181"/>
        <v>4590211.9726586882</v>
      </c>
      <c r="AO838" s="4">
        <f t="shared" si="182"/>
        <v>17387</v>
      </c>
      <c r="AP838" s="4">
        <f t="shared" si="172"/>
        <v>0</v>
      </c>
      <c r="AQ838" s="4">
        <v>17387</v>
      </c>
      <c r="AS838" s="74"/>
      <c r="AT838" s="74"/>
      <c r="AX838" s="5">
        <f t="shared" si="183"/>
        <v>0</v>
      </c>
      <c r="AZ838" s="5">
        <f t="shared" si="184"/>
        <v>0</v>
      </c>
      <c r="BB838" s="5"/>
    </row>
    <row r="839" spans="1:54" s="4" customFormat="1">
      <c r="A839" s="326" t="str">
        <f t="shared" si="173"/>
        <v>494</v>
      </c>
      <c r="B839" s="2">
        <v>494093097</v>
      </c>
      <c r="C839" s="9" t="s">
        <v>1308</v>
      </c>
      <c r="D839" s="14">
        <f>'fnd enro'!D839</f>
        <v>0</v>
      </c>
      <c r="E839" s="14">
        <f>'fnd enro'!E839</f>
        <v>0</v>
      </c>
      <c r="F839" s="14">
        <f>'fnd enro'!F839</f>
        <v>1</v>
      </c>
      <c r="G839" s="14">
        <f>'fnd enro'!G839</f>
        <v>1</v>
      </c>
      <c r="H839" s="14">
        <f>'fnd enro'!H839</f>
        <v>1</v>
      </c>
      <c r="I839" s="14">
        <f>'fnd enro'!I839</f>
        <v>0</v>
      </c>
      <c r="J839" s="14">
        <f>'fnd enro'!J839</f>
        <v>0</v>
      </c>
      <c r="K839" s="15">
        <f>'fnd enro'!K839</f>
        <v>0.1179</v>
      </c>
      <c r="L839" s="14">
        <f>'fnd enro'!L839</f>
        <v>0</v>
      </c>
      <c r="M839" s="14">
        <f>'fnd enro'!M839</f>
        <v>2</v>
      </c>
      <c r="N839" s="14">
        <f>'fnd enro'!N839</f>
        <v>1</v>
      </c>
      <c r="O839" s="14">
        <f>'fnd enro'!O839</f>
        <v>0</v>
      </c>
      <c r="P839" s="14">
        <f>'fnd enro'!P839</f>
        <v>3</v>
      </c>
      <c r="Q839" s="14">
        <f>'fnd enro'!R839</f>
        <v>3</v>
      </c>
      <c r="R839" s="15">
        <f t="shared" si="174"/>
        <v>1.042</v>
      </c>
      <c r="S839" s="14">
        <f>VALUE('fnd enro'!Q839)</f>
        <v>11</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2468.3278820380001</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4720.7080599999999</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32046.969564284002</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4493.4111586760009</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1452.4860551840002</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2198.6605800000002</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2099.8696600000003</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3862.1730000000007</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4804.6057913940003</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8957.1559899999993</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175"/>
        <v>67104.367741576018</v>
      </c>
      <c r="AH839" s="326">
        <f t="shared" si="176"/>
        <v>494093097</v>
      </c>
      <c r="AI839" s="4" t="str">
        <f t="shared" si="177"/>
        <v>494</v>
      </c>
      <c r="AJ839" s="2" t="str">
        <f t="shared" si="178"/>
        <v>093</v>
      </c>
      <c r="AK839" s="2" t="str">
        <f t="shared" si="179"/>
        <v>097</v>
      </c>
      <c r="AL839" s="4">
        <f t="shared" si="180"/>
        <v>1</v>
      </c>
      <c r="AM839" s="4">
        <f t="shared" si="185"/>
        <v>3</v>
      </c>
      <c r="AN839" s="4">
        <f t="shared" si="181"/>
        <v>67104.367741576018</v>
      </c>
      <c r="AO839" s="4">
        <f t="shared" si="182"/>
        <v>22368</v>
      </c>
      <c r="AP839" s="4">
        <f t="shared" si="172"/>
        <v>0</v>
      </c>
      <c r="AQ839" s="4">
        <v>22368</v>
      </c>
      <c r="AS839" s="74"/>
      <c r="AT839" s="74"/>
      <c r="AX839" s="5">
        <f t="shared" si="183"/>
        <v>0</v>
      </c>
      <c r="AZ839" s="5">
        <f t="shared" si="184"/>
        <v>0</v>
      </c>
      <c r="BB839" s="5"/>
    </row>
    <row r="840" spans="1:54" s="4" customFormat="1">
      <c r="A840" s="326" t="str">
        <f t="shared" si="173"/>
        <v>494</v>
      </c>
      <c r="B840" s="2">
        <v>494093128</v>
      </c>
      <c r="C840" s="9" t="s">
        <v>1308</v>
      </c>
      <c r="D840" s="14">
        <f>'fnd enro'!D840</f>
        <v>0</v>
      </c>
      <c r="E840" s="14">
        <f>'fnd enro'!E840</f>
        <v>0</v>
      </c>
      <c r="F840" s="14">
        <f>'fnd enro'!F840</f>
        <v>0</v>
      </c>
      <c r="G840" s="14">
        <f>'fnd enro'!G840</f>
        <v>0</v>
      </c>
      <c r="H840" s="14">
        <f>'fnd enro'!H840</f>
        <v>1</v>
      </c>
      <c r="I840" s="14">
        <f>'fnd enro'!I840</f>
        <v>0</v>
      </c>
      <c r="J840" s="14">
        <f>'fnd enro'!J840</f>
        <v>0</v>
      </c>
      <c r="K840" s="15">
        <f>'fnd enro'!K840</f>
        <v>3.9300000000000002E-2</v>
      </c>
      <c r="L840" s="14">
        <f>'fnd enro'!L840</f>
        <v>0</v>
      </c>
      <c r="M840" s="14">
        <f>'fnd enro'!M840</f>
        <v>0</v>
      </c>
      <c r="N840" s="14">
        <f>'fnd enro'!N840</f>
        <v>0</v>
      </c>
      <c r="O840" s="14">
        <f>'fnd enro'!O840</f>
        <v>0</v>
      </c>
      <c r="P840" s="14">
        <f>'fnd enro'!P840</f>
        <v>0</v>
      </c>
      <c r="Q840" s="14">
        <f>'fnd enro'!R840</f>
        <v>1</v>
      </c>
      <c r="R840" s="15">
        <f t="shared" si="174"/>
        <v>1.042</v>
      </c>
      <c r="S840" s="14">
        <f>VALUE('fnd enro'!Q840)</f>
        <v>10</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594.29314734599996</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844.33259999999996</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3825.2997814280002</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1105.452512892</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186.257691728</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554.67686000000003</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425.54237999999998</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274.58783999999997</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1307.1390037980002</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1891.8553299999999</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175"/>
        <v>11009.437147192</v>
      </c>
      <c r="AH840" s="326">
        <f t="shared" si="176"/>
        <v>494093128</v>
      </c>
      <c r="AI840" s="4" t="str">
        <f t="shared" si="177"/>
        <v>494</v>
      </c>
      <c r="AJ840" s="2" t="str">
        <f t="shared" si="178"/>
        <v>093</v>
      </c>
      <c r="AK840" s="2" t="str">
        <f t="shared" si="179"/>
        <v>128</v>
      </c>
      <c r="AL840" s="4">
        <f t="shared" si="180"/>
        <v>1</v>
      </c>
      <c r="AM840" s="4">
        <f t="shared" si="185"/>
        <v>1</v>
      </c>
      <c r="AN840" s="4">
        <f t="shared" si="181"/>
        <v>11009.437147192</v>
      </c>
      <c r="AO840" s="4">
        <f t="shared" si="182"/>
        <v>11009</v>
      </c>
      <c r="AP840" s="4">
        <f t="shared" si="172"/>
        <v>0</v>
      </c>
      <c r="AQ840" s="4">
        <v>11009</v>
      </c>
      <c r="AS840" s="74"/>
      <c r="AT840" s="74"/>
      <c r="AX840" s="5">
        <f t="shared" si="183"/>
        <v>0</v>
      </c>
      <c r="AZ840" s="5">
        <f t="shared" si="184"/>
        <v>0</v>
      </c>
      <c r="BB840" s="5"/>
    </row>
    <row r="841" spans="1:54" s="4" customFormat="1">
      <c r="A841" s="326" t="str">
        <f t="shared" si="173"/>
        <v>494</v>
      </c>
      <c r="B841" s="2">
        <v>494093149</v>
      </c>
      <c r="C841" s="9" t="s">
        <v>1308</v>
      </c>
      <c r="D841" s="14">
        <f>'fnd enro'!D841</f>
        <v>0</v>
      </c>
      <c r="E841" s="14">
        <f>'fnd enro'!E841</f>
        <v>0</v>
      </c>
      <c r="F841" s="14">
        <f>'fnd enro'!F841</f>
        <v>0</v>
      </c>
      <c r="G841" s="14">
        <f>'fnd enro'!G841</f>
        <v>1</v>
      </c>
      <c r="H841" s="14">
        <f>'fnd enro'!H841</f>
        <v>2</v>
      </c>
      <c r="I841" s="14">
        <f>'fnd enro'!I841</f>
        <v>0</v>
      </c>
      <c r="J841" s="14">
        <f>'fnd enro'!J841</f>
        <v>0</v>
      </c>
      <c r="K841" s="15">
        <f>'fnd enro'!K841</f>
        <v>0.1179</v>
      </c>
      <c r="L841" s="14">
        <f>'fnd enro'!L841</f>
        <v>0</v>
      </c>
      <c r="M841" s="14">
        <f>'fnd enro'!M841</f>
        <v>1</v>
      </c>
      <c r="N841" s="14">
        <f>'fnd enro'!N841</f>
        <v>0</v>
      </c>
      <c r="O841" s="14">
        <f>'fnd enro'!O841</f>
        <v>0</v>
      </c>
      <c r="P841" s="14">
        <f>'fnd enro'!P841</f>
        <v>3</v>
      </c>
      <c r="Q841" s="14">
        <f>'fnd enro'!R841</f>
        <v>3</v>
      </c>
      <c r="R841" s="15">
        <f t="shared" si="174"/>
        <v>1.042</v>
      </c>
      <c r="S841" s="14">
        <f>VALUE('fnd enro'!Q841)</f>
        <v>12</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2257.8751420379995</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4437.57582</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29973.181164283997</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3797.0946586760001</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1409.8265751839999</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1921.4605799999997</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2005.1205999999997</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4242.1799799999999</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4178.2283313939997</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8615.8459899999998</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175"/>
        <v>62838.388841576001</v>
      </c>
      <c r="AH841" s="326">
        <f t="shared" si="176"/>
        <v>494093149</v>
      </c>
      <c r="AI841" s="4" t="str">
        <f t="shared" si="177"/>
        <v>494</v>
      </c>
      <c r="AJ841" s="2" t="str">
        <f t="shared" si="178"/>
        <v>093</v>
      </c>
      <c r="AK841" s="2" t="str">
        <f t="shared" si="179"/>
        <v>149</v>
      </c>
      <c r="AL841" s="4">
        <f t="shared" si="180"/>
        <v>1</v>
      </c>
      <c r="AM841" s="4">
        <f t="shared" si="185"/>
        <v>3</v>
      </c>
      <c r="AN841" s="4">
        <f t="shared" si="181"/>
        <v>62838.388841576001</v>
      </c>
      <c r="AO841" s="4">
        <f t="shared" si="182"/>
        <v>20946</v>
      </c>
      <c r="AP841" s="4">
        <f t="shared" si="172"/>
        <v>0</v>
      </c>
      <c r="AQ841" s="4">
        <v>20946</v>
      </c>
      <c r="AS841" s="74"/>
      <c r="AT841" s="74"/>
      <c r="AX841" s="5">
        <f t="shared" si="183"/>
        <v>0</v>
      </c>
      <c r="AZ841" s="5">
        <f t="shared" si="184"/>
        <v>0</v>
      </c>
      <c r="BB841" s="5"/>
    </row>
    <row r="842" spans="1:54" s="4" customFormat="1">
      <c r="A842" s="326" t="str">
        <f t="shared" si="173"/>
        <v>494</v>
      </c>
      <c r="B842" s="2">
        <v>494093163</v>
      </c>
      <c r="C842" s="9" t="s">
        <v>1308</v>
      </c>
      <c r="D842" s="14">
        <f>'fnd enro'!D842</f>
        <v>0</v>
      </c>
      <c r="E842" s="14">
        <f>'fnd enro'!E842</f>
        <v>0</v>
      </c>
      <c r="F842" s="14">
        <f>'fnd enro'!F842</f>
        <v>0</v>
      </c>
      <c r="G842" s="14">
        <f>'fnd enro'!G842</f>
        <v>6</v>
      </c>
      <c r="H842" s="14">
        <f>'fnd enro'!H842</f>
        <v>5</v>
      </c>
      <c r="I842" s="14">
        <f>'fnd enro'!I842</f>
        <v>5</v>
      </c>
      <c r="J842" s="14">
        <f>'fnd enro'!J842</f>
        <v>0</v>
      </c>
      <c r="K842" s="15">
        <f>'fnd enro'!K842</f>
        <v>0.62880000000000003</v>
      </c>
      <c r="L842" s="14">
        <f>'fnd enro'!L842</f>
        <v>0</v>
      </c>
      <c r="M842" s="14">
        <f>'fnd enro'!M842</f>
        <v>3</v>
      </c>
      <c r="N842" s="14">
        <f>'fnd enro'!N842</f>
        <v>0</v>
      </c>
      <c r="O842" s="14">
        <f>'fnd enro'!O842</f>
        <v>0</v>
      </c>
      <c r="P842" s="14">
        <f>'fnd enro'!P842</f>
        <v>11</v>
      </c>
      <c r="Q842" s="14">
        <f>'fnd enro'!R842</f>
        <v>16</v>
      </c>
      <c r="R842" s="15">
        <f t="shared" si="174"/>
        <v>1.042</v>
      </c>
      <c r="S842" s="14">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11068.637297535999</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19862.687360000004</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132350.98308284802</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19365.287426272003</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5772.5059276479997</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11304.889760000002</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9376.3640599999999</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17436.22364</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21236.264580767998</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38821.575280000005</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175"/>
        <v>286595.41841507202</v>
      </c>
      <c r="AH842" s="326">
        <f t="shared" si="176"/>
        <v>494093163</v>
      </c>
      <c r="AI842" s="4" t="str">
        <f t="shared" si="177"/>
        <v>494</v>
      </c>
      <c r="AJ842" s="2" t="str">
        <f t="shared" si="178"/>
        <v>093</v>
      </c>
      <c r="AK842" s="2" t="str">
        <f t="shared" si="179"/>
        <v>163</v>
      </c>
      <c r="AL842" s="4">
        <f t="shared" si="180"/>
        <v>1</v>
      </c>
      <c r="AM842" s="4">
        <f t="shared" si="185"/>
        <v>16</v>
      </c>
      <c r="AN842" s="4">
        <f t="shared" si="181"/>
        <v>286595.41841507202</v>
      </c>
      <c r="AO842" s="4">
        <f t="shared" si="182"/>
        <v>17912</v>
      </c>
      <c r="AP842" s="4">
        <f t="shared" ref="AP842:AP905" si="186">AO842-AQ842</f>
        <v>0</v>
      </c>
      <c r="AQ842" s="4">
        <v>17912</v>
      </c>
      <c r="AS842" s="74"/>
      <c r="AT842" s="74"/>
      <c r="AX842" s="5">
        <f t="shared" si="183"/>
        <v>0</v>
      </c>
      <c r="AZ842" s="5">
        <f t="shared" si="184"/>
        <v>0</v>
      </c>
      <c r="BB842" s="5"/>
    </row>
    <row r="843" spans="1:54" s="4" customFormat="1">
      <c r="A843" s="326" t="str">
        <f t="shared" ref="A843:A906" si="187">LEFT(B843,3)</f>
        <v>494</v>
      </c>
      <c r="B843" s="2">
        <v>494093165</v>
      </c>
      <c r="C843" s="9" t="s">
        <v>1308</v>
      </c>
      <c r="D843" s="14">
        <f>'fnd enro'!D843</f>
        <v>0</v>
      </c>
      <c r="E843" s="14">
        <f>'fnd enro'!E843</f>
        <v>0</v>
      </c>
      <c r="F843" s="14">
        <f>'fnd enro'!F843</f>
        <v>2</v>
      </c>
      <c r="G843" s="14">
        <f>'fnd enro'!G843</f>
        <v>9</v>
      </c>
      <c r="H843" s="14">
        <f>'fnd enro'!H843</f>
        <v>15</v>
      </c>
      <c r="I843" s="14">
        <f>'fnd enro'!I843</f>
        <v>10</v>
      </c>
      <c r="J843" s="14">
        <f>'fnd enro'!J843</f>
        <v>0</v>
      </c>
      <c r="K843" s="15">
        <f>'fnd enro'!K843</f>
        <v>1.4148000000000001</v>
      </c>
      <c r="L843" s="14">
        <f>'fnd enro'!L843</f>
        <v>0</v>
      </c>
      <c r="M843" s="14">
        <f>'fnd enro'!M843</f>
        <v>6</v>
      </c>
      <c r="N843" s="14">
        <f>'fnd enro'!N843</f>
        <v>2</v>
      </c>
      <c r="O843" s="14">
        <f>'fnd enro'!O843</f>
        <v>1</v>
      </c>
      <c r="P843" s="14">
        <f>'fnd enro'!P843</f>
        <v>20</v>
      </c>
      <c r="Q843" s="14">
        <f>'fnd enro'!R843</f>
        <v>36</v>
      </c>
      <c r="R843" s="15">
        <f t="shared" ref="R843:R906" si="188">VLOOKUP(B843,charterinfo_b,6)</f>
        <v>1.042</v>
      </c>
      <c r="S843" s="14">
        <f>VALUE('fnd enro'!Q843)</f>
        <v>10</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24482.416104455999</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41820.513700000003</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265192.02099140798</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43536.559884112008</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11571.166822208001</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25147.136960000003</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20001.169160000001</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32065.361800000002</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48926.966916727994</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83260.561880000008</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189">SUM(U843:AE843)</f>
        <v>596003.87421891198</v>
      </c>
      <c r="AH843" s="326">
        <f t="shared" ref="AH843:AH906" si="190">B843</f>
        <v>494093165</v>
      </c>
      <c r="AI843" s="4" t="str">
        <f t="shared" ref="AI843:AI906" si="191">IF($B843&lt;499999999,MID($B843,1,3),MID($B843,1,4))</f>
        <v>494</v>
      </c>
      <c r="AJ843" s="2" t="str">
        <f t="shared" ref="AJ843:AJ906" si="192">IF($B843&lt;499999999,MID($B843,4,3),MID($B843,5,3))</f>
        <v>093</v>
      </c>
      <c r="AK843" s="2" t="str">
        <f t="shared" ref="AK843:AK906" si="193">IF($B843&lt;499999999,MID($B843,7,3),MID($B843,8,3))</f>
        <v>165</v>
      </c>
      <c r="AL843" s="4">
        <f t="shared" ref="AL843:AL906" si="194">IF(VLOOKUP(VALUE(IF(AH843&lt;499999999,MID(AH843,4,3),MID(AH843,5,3))),distinfo,4)=R843,1,0)</f>
        <v>1</v>
      </c>
      <c r="AM843" s="4">
        <f t="shared" si="185"/>
        <v>36</v>
      </c>
      <c r="AN843" s="4">
        <f t="shared" ref="AN843:AN906" si="195">AF843</f>
        <v>596003.87421891198</v>
      </c>
      <c r="AO843" s="4">
        <f t="shared" ref="AO843:AO906" si="196">IF(OR(AF843=0,AM843=0),0,ROUND(AN843/AM843,0))</f>
        <v>16556</v>
      </c>
      <c r="AP843" s="4">
        <f t="shared" si="186"/>
        <v>0</v>
      </c>
      <c r="AQ843" s="4">
        <v>16556</v>
      </c>
      <c r="AS843" s="74"/>
      <c r="AT843" s="74"/>
      <c r="AX843" s="5">
        <f t="shared" ref="AX843:AX906" si="197">AY843-AW843</f>
        <v>0</v>
      </c>
      <c r="AZ843" s="5">
        <f t="shared" ref="AZ843:AZ906" si="198">BA843-AY843</f>
        <v>0</v>
      </c>
      <c r="BB843" s="5"/>
    </row>
    <row r="844" spans="1:54" s="4" customFormat="1">
      <c r="A844" s="326" t="str">
        <f t="shared" si="187"/>
        <v>494</v>
      </c>
      <c r="B844" s="2">
        <v>494093176</v>
      </c>
      <c r="C844" s="9" t="s">
        <v>1308</v>
      </c>
      <c r="D844" s="14">
        <f>'fnd enro'!D844</f>
        <v>0</v>
      </c>
      <c r="E844" s="14">
        <f>'fnd enro'!E844</f>
        <v>0</v>
      </c>
      <c r="F844" s="14">
        <f>'fnd enro'!F844</f>
        <v>0</v>
      </c>
      <c r="G844" s="14">
        <f>'fnd enro'!G844</f>
        <v>7</v>
      </c>
      <c r="H844" s="14">
        <f>'fnd enro'!H844</f>
        <v>1</v>
      </c>
      <c r="I844" s="14">
        <f>'fnd enro'!I844</f>
        <v>3</v>
      </c>
      <c r="J844" s="14">
        <f>'fnd enro'!J844</f>
        <v>0</v>
      </c>
      <c r="K844" s="15">
        <f>'fnd enro'!K844</f>
        <v>0.43230000000000002</v>
      </c>
      <c r="L844" s="14">
        <f>'fnd enro'!L844</f>
        <v>0</v>
      </c>
      <c r="M844" s="14">
        <f>'fnd enro'!M844</f>
        <v>2</v>
      </c>
      <c r="N844" s="14">
        <f>'fnd enro'!N844</f>
        <v>0</v>
      </c>
      <c r="O844" s="14">
        <f>'fnd enro'!O844</f>
        <v>0</v>
      </c>
      <c r="P844" s="14">
        <f>'fnd enro'!P844</f>
        <v>10</v>
      </c>
      <c r="Q844" s="14">
        <f>'fnd enro'!R844</f>
        <v>11</v>
      </c>
      <c r="R844" s="15">
        <f t="shared" si="188"/>
        <v>1.042</v>
      </c>
      <c r="S844" s="14">
        <f>VALUE('fnd enro'!Q844)</f>
        <v>8</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7651.5185808059996</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13875.167799999997</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93804.011195708008</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14153.104821811999</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4040.2112290080004</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7638.57546</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6423.74244</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11999.463599999999</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14333.723041778001</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26812.838629999998</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189"/>
        <v>200732.35679911199</v>
      </c>
      <c r="AH844" s="326">
        <f t="shared" si="190"/>
        <v>494093176</v>
      </c>
      <c r="AI844" s="4" t="str">
        <f t="shared" si="191"/>
        <v>494</v>
      </c>
      <c r="AJ844" s="2" t="str">
        <f t="shared" si="192"/>
        <v>093</v>
      </c>
      <c r="AK844" s="2" t="str">
        <f t="shared" si="193"/>
        <v>176</v>
      </c>
      <c r="AL844" s="4">
        <f t="shared" si="194"/>
        <v>1</v>
      </c>
      <c r="AM844" s="4">
        <f t="shared" si="185"/>
        <v>11</v>
      </c>
      <c r="AN844" s="4">
        <f t="shared" si="195"/>
        <v>200732.35679911199</v>
      </c>
      <c r="AO844" s="4">
        <f t="shared" si="196"/>
        <v>18248</v>
      </c>
      <c r="AP844" s="4">
        <f t="shared" si="186"/>
        <v>0</v>
      </c>
      <c r="AQ844" s="4">
        <v>18248</v>
      </c>
      <c r="AS844" s="74"/>
      <c r="AT844" s="74"/>
      <c r="AX844" s="5">
        <f t="shared" si="197"/>
        <v>0</v>
      </c>
      <c r="AZ844" s="5">
        <f t="shared" si="198"/>
        <v>0</v>
      </c>
      <c r="BB844" s="5"/>
    </row>
    <row r="845" spans="1:54" s="4" customFormat="1">
      <c r="A845" s="326" t="str">
        <f t="shared" si="187"/>
        <v>494</v>
      </c>
      <c r="B845" s="2">
        <v>494093178</v>
      </c>
      <c r="C845" s="9" t="s">
        <v>1308</v>
      </c>
      <c r="D845" s="14">
        <f>'fnd enro'!D845</f>
        <v>0</v>
      </c>
      <c r="E845" s="14">
        <f>'fnd enro'!E845</f>
        <v>0</v>
      </c>
      <c r="F845" s="14">
        <f>'fnd enro'!F845</f>
        <v>0</v>
      </c>
      <c r="G845" s="14">
        <f>'fnd enro'!G845</f>
        <v>0</v>
      </c>
      <c r="H845" s="14">
        <f>'fnd enro'!H845</f>
        <v>1</v>
      </c>
      <c r="I845" s="14">
        <f>'fnd enro'!I845</f>
        <v>1</v>
      </c>
      <c r="J845" s="14">
        <f>'fnd enro'!J845</f>
        <v>0</v>
      </c>
      <c r="K845" s="15">
        <f>'fnd enro'!K845</f>
        <v>7.8600000000000003E-2</v>
      </c>
      <c r="L845" s="14">
        <f>'fnd enro'!L845</f>
        <v>0</v>
      </c>
      <c r="M845" s="14">
        <f>'fnd enro'!M845</f>
        <v>0</v>
      </c>
      <c r="N845" s="14">
        <f>'fnd enro'!N845</f>
        <v>0</v>
      </c>
      <c r="O845" s="14">
        <f>'fnd enro'!O845</f>
        <v>0</v>
      </c>
      <c r="P845" s="14">
        <f>'fnd enro'!P845</f>
        <v>0</v>
      </c>
      <c r="Q845" s="14">
        <f>'fnd enro'!R845</f>
        <v>2</v>
      </c>
      <c r="R845" s="15">
        <f t="shared" si="188"/>
        <v>1.042</v>
      </c>
      <c r="S845" s="14">
        <f>VALUE('fnd enro'!Q845)</f>
        <v>4</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1188.5862946919999</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1688.6651999999999</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9253.8103428560007</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2091.1688057840001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367.48252345600002</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1432.0037200000002</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895.60942</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907.76955999999996</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2578.8604275960006</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3590.3806599999998</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189"/>
        <v>23994.336954383998</v>
      </c>
      <c r="AH845" s="326">
        <f t="shared" si="190"/>
        <v>494093178</v>
      </c>
      <c r="AI845" s="4" t="str">
        <f t="shared" si="191"/>
        <v>494</v>
      </c>
      <c r="AJ845" s="2" t="str">
        <f t="shared" si="192"/>
        <v>093</v>
      </c>
      <c r="AK845" s="2" t="str">
        <f t="shared" si="193"/>
        <v>178</v>
      </c>
      <c r="AL845" s="4">
        <f t="shared" si="194"/>
        <v>1</v>
      </c>
      <c r="AM845" s="4">
        <f t="shared" si="185"/>
        <v>2</v>
      </c>
      <c r="AN845" s="4">
        <f t="shared" si="195"/>
        <v>23994.336954383998</v>
      </c>
      <c r="AO845" s="4">
        <f t="shared" si="196"/>
        <v>11997</v>
      </c>
      <c r="AP845" s="4">
        <f t="shared" si="186"/>
        <v>0</v>
      </c>
      <c r="AQ845" s="4">
        <v>11997</v>
      </c>
      <c r="AS845" s="74"/>
      <c r="AT845" s="74"/>
      <c r="AX845" s="5">
        <f t="shared" si="197"/>
        <v>0</v>
      </c>
      <c r="AZ845" s="5">
        <f t="shared" si="198"/>
        <v>0</v>
      </c>
      <c r="BB845" s="5"/>
    </row>
    <row r="846" spans="1:54" s="4" customFormat="1">
      <c r="A846" s="326" t="str">
        <f t="shared" si="187"/>
        <v>494</v>
      </c>
      <c r="B846" s="2">
        <v>494093181</v>
      </c>
      <c r="C846" s="9" t="s">
        <v>1308</v>
      </c>
      <c r="D846" s="14">
        <f>'fnd enro'!D846</f>
        <v>0</v>
      </c>
      <c r="E846" s="14">
        <f>'fnd enro'!E846</f>
        <v>0</v>
      </c>
      <c r="F846" s="14">
        <f>'fnd enro'!F846</f>
        <v>1</v>
      </c>
      <c r="G846" s="14">
        <f>'fnd enro'!G846</f>
        <v>1</v>
      </c>
      <c r="H846" s="14">
        <f>'fnd enro'!H846</f>
        <v>1</v>
      </c>
      <c r="I846" s="14">
        <f>'fnd enro'!I846</f>
        <v>2</v>
      </c>
      <c r="J846" s="14">
        <f>'fnd enro'!J846</f>
        <v>0</v>
      </c>
      <c r="K846" s="15">
        <f>'fnd enro'!K846</f>
        <v>0.19650000000000001</v>
      </c>
      <c r="L846" s="14">
        <f>'fnd enro'!L846</f>
        <v>0</v>
      </c>
      <c r="M846" s="14">
        <f>'fnd enro'!M846</f>
        <v>0</v>
      </c>
      <c r="N846" s="14">
        <f>'fnd enro'!N846</f>
        <v>0</v>
      </c>
      <c r="O846" s="14">
        <f>'fnd enro'!O846</f>
        <v>0</v>
      </c>
      <c r="P846" s="14">
        <f>'fnd enro'!P846</f>
        <v>5</v>
      </c>
      <c r="Q846" s="14">
        <f>'fnd enro'!R846</f>
        <v>5</v>
      </c>
      <c r="R846" s="15">
        <f t="shared" si="188"/>
        <v>1.042</v>
      </c>
      <c r="S846" s="14">
        <f>VALUE('fnd enro'!Q846)</f>
        <v>10</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3475.1685367300001</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6608.3640000000005</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46560.837587139999</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5844.13476446</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2025.7948386399999</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3584.9842999999996</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3098.0014600000004</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6723.4737399999995</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6283.9894989900004</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12677.79665</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189"/>
        <v>96882.54537596002</v>
      </c>
      <c r="AH846" s="326">
        <f t="shared" si="190"/>
        <v>494093181</v>
      </c>
      <c r="AI846" s="4" t="str">
        <f t="shared" si="191"/>
        <v>494</v>
      </c>
      <c r="AJ846" s="2" t="str">
        <f t="shared" si="192"/>
        <v>093</v>
      </c>
      <c r="AK846" s="2" t="str">
        <f t="shared" si="193"/>
        <v>181</v>
      </c>
      <c r="AL846" s="4">
        <f t="shared" si="194"/>
        <v>1</v>
      </c>
      <c r="AM846" s="4">
        <f t="shared" si="185"/>
        <v>5</v>
      </c>
      <c r="AN846" s="4">
        <f t="shared" si="195"/>
        <v>96882.54537596002</v>
      </c>
      <c r="AO846" s="4">
        <f t="shared" si="196"/>
        <v>19377</v>
      </c>
      <c r="AP846" s="4">
        <f t="shared" si="186"/>
        <v>0</v>
      </c>
      <c r="AQ846" s="4">
        <v>19377</v>
      </c>
      <c r="AS846" s="74"/>
      <c r="AT846" s="74"/>
      <c r="AX846" s="5">
        <f t="shared" si="197"/>
        <v>0</v>
      </c>
      <c r="AZ846" s="5">
        <f t="shared" si="198"/>
        <v>0</v>
      </c>
      <c r="BB846" s="5"/>
    </row>
    <row r="847" spans="1:54" s="4" customFormat="1">
      <c r="A847" s="326" t="str">
        <f t="shared" si="187"/>
        <v>494</v>
      </c>
      <c r="B847" s="2">
        <v>494093229</v>
      </c>
      <c r="C847" s="9" t="s">
        <v>1308</v>
      </c>
      <c r="D847" s="14">
        <f>'fnd enro'!D847</f>
        <v>0</v>
      </c>
      <c r="E847" s="14">
        <f>'fnd enro'!E847</f>
        <v>0</v>
      </c>
      <c r="F847" s="14">
        <f>'fnd enro'!F847</f>
        <v>0</v>
      </c>
      <c r="G847" s="14">
        <f>'fnd enro'!G847</f>
        <v>1</v>
      </c>
      <c r="H847" s="14">
        <f>'fnd enro'!H847</f>
        <v>2</v>
      </c>
      <c r="I847" s="14">
        <f>'fnd enro'!I847</f>
        <v>1</v>
      </c>
      <c r="J847" s="14">
        <f>'fnd enro'!J847</f>
        <v>0</v>
      </c>
      <c r="K847" s="15">
        <f>'fnd enro'!K847</f>
        <v>0.15720000000000001</v>
      </c>
      <c r="L847" s="14">
        <f>'fnd enro'!L847</f>
        <v>0</v>
      </c>
      <c r="M847" s="14">
        <f>'fnd enro'!M847</f>
        <v>0</v>
      </c>
      <c r="N847" s="14">
        <f>'fnd enro'!N847</f>
        <v>0</v>
      </c>
      <c r="O847" s="14">
        <f>'fnd enro'!O847</f>
        <v>0</v>
      </c>
      <c r="P847" s="14">
        <f>'fnd enro'!P847</f>
        <v>0</v>
      </c>
      <c r="Q847" s="14">
        <f>'fnd enro'!R847</f>
        <v>4</v>
      </c>
      <c r="R847" s="15">
        <f t="shared" si="188"/>
        <v>1.042</v>
      </c>
      <c r="S847" s="14">
        <f>VALUE('fnd enro'!Q847)</f>
        <v>9</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2377.1725893839998</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3377.3303999999998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17368.964765712004</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4580.2461515679997</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727.13962691199993</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2541.3574400000002</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1715.6008999999999</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1350.4528399999999</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5102.7032551920011</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7265.0913199999995</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189"/>
        <v>46406.059288768003</v>
      </c>
      <c r="AH847" s="326">
        <f t="shared" si="190"/>
        <v>494093229</v>
      </c>
      <c r="AI847" s="4" t="str">
        <f t="shared" si="191"/>
        <v>494</v>
      </c>
      <c r="AJ847" s="2" t="str">
        <f t="shared" si="192"/>
        <v>093</v>
      </c>
      <c r="AK847" s="2" t="str">
        <f t="shared" si="193"/>
        <v>229</v>
      </c>
      <c r="AL847" s="4">
        <f t="shared" si="194"/>
        <v>1</v>
      </c>
      <c r="AM847" s="4">
        <f t="shared" si="185"/>
        <v>4</v>
      </c>
      <c r="AN847" s="4">
        <f t="shared" si="195"/>
        <v>46406.059288768003</v>
      </c>
      <c r="AO847" s="4">
        <f t="shared" si="196"/>
        <v>11602</v>
      </c>
      <c r="AP847" s="4">
        <f t="shared" si="186"/>
        <v>0</v>
      </c>
      <c r="AQ847" s="4">
        <v>11602</v>
      </c>
      <c r="AS847" s="74"/>
      <c r="AT847" s="74"/>
      <c r="AX847" s="5">
        <f t="shared" si="197"/>
        <v>0</v>
      </c>
      <c r="AZ847" s="5">
        <f t="shared" si="198"/>
        <v>0</v>
      </c>
      <c r="BB847" s="5"/>
    </row>
    <row r="848" spans="1:54" s="4" customFormat="1">
      <c r="A848" s="326" t="str">
        <f t="shared" si="187"/>
        <v>494</v>
      </c>
      <c r="B848" s="2">
        <v>494093248</v>
      </c>
      <c r="C848" s="9" t="s">
        <v>1308</v>
      </c>
      <c r="D848" s="14">
        <f>'fnd enro'!D848</f>
        <v>0</v>
      </c>
      <c r="E848" s="14">
        <f>'fnd enro'!E848</f>
        <v>0</v>
      </c>
      <c r="F848" s="14">
        <f>'fnd enro'!F848</f>
        <v>21</v>
      </c>
      <c r="G848" s="14">
        <f>'fnd enro'!G848</f>
        <v>129</v>
      </c>
      <c r="H848" s="14">
        <f>'fnd enro'!H848</f>
        <v>74</v>
      </c>
      <c r="I848" s="14">
        <f>'fnd enro'!I848</f>
        <v>82</v>
      </c>
      <c r="J848" s="14">
        <f>'fnd enro'!J848</f>
        <v>0</v>
      </c>
      <c r="K848" s="15">
        <f>'fnd enro'!K848</f>
        <v>12.0258</v>
      </c>
      <c r="L848" s="14">
        <f>'fnd enro'!L848</f>
        <v>0</v>
      </c>
      <c r="M848" s="14">
        <f>'fnd enro'!M848</f>
        <v>63</v>
      </c>
      <c r="N848" s="14">
        <f>'fnd enro'!N848</f>
        <v>5</v>
      </c>
      <c r="O848" s="14">
        <f>'fnd enro'!O848</f>
        <v>4</v>
      </c>
      <c r="P848" s="14">
        <f>'fnd enro'!P848</f>
        <v>169</v>
      </c>
      <c r="Q848" s="14">
        <f>'fnd enro'!R848</f>
        <v>306</v>
      </c>
      <c r="R848" s="15">
        <f t="shared" si="188"/>
        <v>1.042</v>
      </c>
      <c r="S848" s="14">
        <f>VALUE('fnd enro'!Q848)</f>
        <v>11</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208921.93506787604</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361404.41450000001</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2336768.3166569681</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384940.18036495202</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100676.754488768</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212458.02916000001</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170424.04950000002</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279709.18664000003</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408824.63392218796</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711643.99098</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189"/>
        <v>5175771.4912807522</v>
      </c>
      <c r="AH848" s="326">
        <f t="shared" si="190"/>
        <v>494093248</v>
      </c>
      <c r="AI848" s="4" t="str">
        <f t="shared" si="191"/>
        <v>494</v>
      </c>
      <c r="AJ848" s="2" t="str">
        <f t="shared" si="192"/>
        <v>093</v>
      </c>
      <c r="AK848" s="2" t="str">
        <f t="shared" si="193"/>
        <v>248</v>
      </c>
      <c r="AL848" s="4">
        <f t="shared" si="194"/>
        <v>1</v>
      </c>
      <c r="AM848" s="4">
        <f t="shared" si="185"/>
        <v>306</v>
      </c>
      <c r="AN848" s="4">
        <f t="shared" si="195"/>
        <v>5175771.4912807522</v>
      </c>
      <c r="AO848" s="4">
        <f t="shared" si="196"/>
        <v>16914</v>
      </c>
      <c r="AP848" s="4">
        <f t="shared" si="186"/>
        <v>0</v>
      </c>
      <c r="AQ848" s="4">
        <v>16914</v>
      </c>
      <c r="AS848" s="74"/>
      <c r="AT848" s="74"/>
      <c r="AX848" s="5">
        <f t="shared" si="197"/>
        <v>0</v>
      </c>
      <c r="AZ848" s="5">
        <f t="shared" si="198"/>
        <v>0</v>
      </c>
      <c r="BB848" s="5"/>
    </row>
    <row r="849" spans="1:54" s="4" customFormat="1">
      <c r="A849" s="326" t="str">
        <f t="shared" si="187"/>
        <v>494</v>
      </c>
      <c r="B849" s="2">
        <v>494093262</v>
      </c>
      <c r="C849" s="9" t="s">
        <v>1308</v>
      </c>
      <c r="D849" s="14">
        <f>'fnd enro'!D849</f>
        <v>0</v>
      </c>
      <c r="E849" s="14">
        <f>'fnd enro'!E849</f>
        <v>0</v>
      </c>
      <c r="F849" s="14">
        <f>'fnd enro'!F849</f>
        <v>2</v>
      </c>
      <c r="G849" s="14">
        <f>'fnd enro'!G849</f>
        <v>8</v>
      </c>
      <c r="H849" s="14">
        <f>'fnd enro'!H849</f>
        <v>5</v>
      </c>
      <c r="I849" s="14">
        <f>'fnd enro'!I849</f>
        <v>4</v>
      </c>
      <c r="J849" s="14">
        <f>'fnd enro'!J849</f>
        <v>0</v>
      </c>
      <c r="K849" s="15">
        <f>'fnd enro'!K849</f>
        <v>0.74670000000000003</v>
      </c>
      <c r="L849" s="14">
        <f>'fnd enro'!L849</f>
        <v>0</v>
      </c>
      <c r="M849" s="14">
        <f>'fnd enro'!M849</f>
        <v>4</v>
      </c>
      <c r="N849" s="14">
        <f>'fnd enro'!N849</f>
        <v>0</v>
      </c>
      <c r="O849" s="14">
        <f>'fnd enro'!O849</f>
        <v>0</v>
      </c>
      <c r="P849" s="14">
        <f>'fnd enro'!P849</f>
        <v>7</v>
      </c>
      <c r="Q849" s="14">
        <f>'fnd enro'!R849</f>
        <v>19</v>
      </c>
      <c r="R849" s="15">
        <f t="shared" si="188"/>
        <v>1.042</v>
      </c>
      <c r="S849" s="14">
        <f>VALUE('fnd enro'!Q849)</f>
        <v>9</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12416.158719573999</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19987.102160000006</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120009.898847132</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24116.635264948</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5106.1058228320007</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12603.15034</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9538.7389199999998</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12028.85842</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25178.604952162001</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40394.631269999998</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189"/>
        <v>281379.88471664803</v>
      </c>
      <c r="AH849" s="326">
        <f t="shared" si="190"/>
        <v>494093262</v>
      </c>
      <c r="AI849" s="4" t="str">
        <f t="shared" si="191"/>
        <v>494</v>
      </c>
      <c r="AJ849" s="2" t="str">
        <f t="shared" si="192"/>
        <v>093</v>
      </c>
      <c r="AK849" s="2" t="str">
        <f t="shared" si="193"/>
        <v>262</v>
      </c>
      <c r="AL849" s="4">
        <f t="shared" si="194"/>
        <v>1</v>
      </c>
      <c r="AM849" s="4">
        <f t="shared" si="185"/>
        <v>19</v>
      </c>
      <c r="AN849" s="4">
        <f t="shared" si="195"/>
        <v>281379.88471664803</v>
      </c>
      <c r="AO849" s="4">
        <f t="shared" si="196"/>
        <v>14809</v>
      </c>
      <c r="AP849" s="4">
        <f t="shared" si="186"/>
        <v>0</v>
      </c>
      <c r="AQ849" s="4">
        <v>14809</v>
      </c>
      <c r="AS849" s="74"/>
      <c r="AT849" s="74"/>
      <c r="AX849" s="5">
        <f t="shared" si="197"/>
        <v>0</v>
      </c>
      <c r="AZ849" s="5">
        <f t="shared" si="198"/>
        <v>0</v>
      </c>
      <c r="BB849" s="5"/>
    </row>
    <row r="850" spans="1:54" s="4" customFormat="1">
      <c r="A850" s="326" t="str">
        <f t="shared" si="187"/>
        <v>494</v>
      </c>
      <c r="B850" s="2">
        <v>494093284</v>
      </c>
      <c r="C850" s="9" t="s">
        <v>1308</v>
      </c>
      <c r="D850" s="14">
        <f>'fnd enro'!D850</f>
        <v>0</v>
      </c>
      <c r="E850" s="14">
        <f>'fnd enro'!E850</f>
        <v>0</v>
      </c>
      <c r="F850" s="14">
        <f>'fnd enro'!F850</f>
        <v>0</v>
      </c>
      <c r="G850" s="14">
        <f>'fnd enro'!G850</f>
        <v>3</v>
      </c>
      <c r="H850" s="14">
        <f>'fnd enro'!H850</f>
        <v>1</v>
      </c>
      <c r="I850" s="14">
        <f>'fnd enro'!I850</f>
        <v>0</v>
      </c>
      <c r="J850" s="14">
        <f>'fnd enro'!J850</f>
        <v>0</v>
      </c>
      <c r="K850" s="15">
        <f>'fnd enro'!K850</f>
        <v>0.15720000000000001</v>
      </c>
      <c r="L850" s="14">
        <f>'fnd enro'!L850</f>
        <v>0</v>
      </c>
      <c r="M850" s="14">
        <f>'fnd enro'!M850</f>
        <v>2</v>
      </c>
      <c r="N850" s="14">
        <f>'fnd enro'!N850</f>
        <v>0</v>
      </c>
      <c r="O850" s="14">
        <f>'fnd enro'!O850</f>
        <v>0</v>
      </c>
      <c r="P850" s="14">
        <f>'fnd enro'!P850</f>
        <v>1</v>
      </c>
      <c r="Q850" s="14">
        <f>'fnd enro'!R850</f>
        <v>4</v>
      </c>
      <c r="R850" s="15">
        <f t="shared" si="188"/>
        <v>1.042</v>
      </c>
      <c r="S850" s="14">
        <f>VALUE('fnd enro'!Q850)</f>
        <v>5</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2677.3311093839998</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4107.7203</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22705.869945711998</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5661.456611568</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976.25056691200007</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2519.0474399999998</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1911.0801000000001</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1504.8668200000002</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5651.7434751920009</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8407.2713199999998</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189"/>
        <v>56122.637688768002</v>
      </c>
      <c r="AH850" s="326">
        <f t="shared" si="190"/>
        <v>494093284</v>
      </c>
      <c r="AI850" s="4" t="str">
        <f t="shared" si="191"/>
        <v>494</v>
      </c>
      <c r="AJ850" s="2" t="str">
        <f t="shared" si="192"/>
        <v>093</v>
      </c>
      <c r="AK850" s="2" t="str">
        <f t="shared" si="193"/>
        <v>284</v>
      </c>
      <c r="AL850" s="4">
        <f t="shared" si="194"/>
        <v>1</v>
      </c>
      <c r="AM850" s="4">
        <f t="shared" si="185"/>
        <v>4</v>
      </c>
      <c r="AN850" s="4">
        <f t="shared" si="195"/>
        <v>56122.637688768002</v>
      </c>
      <c r="AO850" s="4">
        <f t="shared" si="196"/>
        <v>14031</v>
      </c>
      <c r="AP850" s="4">
        <f t="shared" si="186"/>
        <v>0</v>
      </c>
      <c r="AQ850" s="4">
        <v>14031</v>
      </c>
      <c r="AS850" s="74"/>
      <c r="AT850" s="74"/>
      <c r="AX850" s="5">
        <f t="shared" si="197"/>
        <v>0</v>
      </c>
      <c r="AZ850" s="5">
        <f t="shared" si="198"/>
        <v>0</v>
      </c>
      <c r="BB850" s="5"/>
    </row>
    <row r="851" spans="1:54" s="4" customFormat="1">
      <c r="A851" s="326" t="str">
        <f t="shared" si="187"/>
        <v>494</v>
      </c>
      <c r="B851" s="2">
        <v>494093291</v>
      </c>
      <c r="C851" s="9" t="s">
        <v>1308</v>
      </c>
      <c r="D851" s="14">
        <f>'fnd enro'!D851</f>
        <v>0</v>
      </c>
      <c r="E851" s="14">
        <f>'fnd enro'!E851</f>
        <v>0</v>
      </c>
      <c r="F851" s="14">
        <f>'fnd enro'!F851</f>
        <v>0</v>
      </c>
      <c r="G851" s="14">
        <f>'fnd enro'!G851</f>
        <v>0</v>
      </c>
      <c r="H851" s="14">
        <f>'fnd enro'!H851</f>
        <v>0</v>
      </c>
      <c r="I851" s="14">
        <f>'fnd enro'!I851</f>
        <v>2</v>
      </c>
      <c r="J851" s="14">
        <f>'fnd enro'!J851</f>
        <v>0</v>
      </c>
      <c r="K851" s="15">
        <f>'fnd enro'!K851</f>
        <v>7.8600000000000003E-2</v>
      </c>
      <c r="L851" s="14">
        <f>'fnd enro'!L851</f>
        <v>0</v>
      </c>
      <c r="M851" s="14">
        <f>'fnd enro'!M851</f>
        <v>0</v>
      </c>
      <c r="N851" s="14">
        <f>'fnd enro'!N851</f>
        <v>0</v>
      </c>
      <c r="O851" s="14">
        <f>'fnd enro'!O851</f>
        <v>0</v>
      </c>
      <c r="P851" s="14">
        <f>'fnd enro'!P851</f>
        <v>2</v>
      </c>
      <c r="Q851" s="14">
        <f>'fnd enro'!R851</f>
        <v>2</v>
      </c>
      <c r="R851" s="15">
        <f t="shared" si="188"/>
        <v>1.042</v>
      </c>
      <c r="S851" s="14">
        <f>VALUE('fnd enro'!Q851)</f>
        <v>5</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1325.880214692</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2339.1857999999997</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17207.385922856</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1971.4325857840001</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670.54822345599996</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1799.97372</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1197.2788399999999</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2602.5617200000002</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2543.4428475960003</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4439.1106600000003</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189"/>
        <v>36096.800534384005</v>
      </c>
      <c r="AH851" s="326">
        <f t="shared" si="190"/>
        <v>494093291</v>
      </c>
      <c r="AI851" s="4" t="str">
        <f t="shared" si="191"/>
        <v>494</v>
      </c>
      <c r="AJ851" s="2" t="str">
        <f t="shared" si="192"/>
        <v>093</v>
      </c>
      <c r="AK851" s="2" t="str">
        <f t="shared" si="193"/>
        <v>291</v>
      </c>
      <c r="AL851" s="4">
        <f t="shared" si="194"/>
        <v>1</v>
      </c>
      <c r="AM851" s="4">
        <f t="shared" si="185"/>
        <v>2</v>
      </c>
      <c r="AN851" s="4">
        <f t="shared" si="195"/>
        <v>36096.800534384005</v>
      </c>
      <c r="AO851" s="4">
        <f t="shared" si="196"/>
        <v>18048</v>
      </c>
      <c r="AP851" s="4">
        <f t="shared" si="186"/>
        <v>0</v>
      </c>
      <c r="AQ851" s="4">
        <v>18048</v>
      </c>
      <c r="AS851" s="74"/>
      <c r="AT851" s="74"/>
      <c r="AX851" s="5">
        <f t="shared" si="197"/>
        <v>0</v>
      </c>
      <c r="AZ851" s="5">
        <f t="shared" si="198"/>
        <v>0</v>
      </c>
      <c r="BB851" s="5"/>
    </row>
    <row r="852" spans="1:54" s="4" customFormat="1">
      <c r="A852" s="326" t="str">
        <f t="shared" si="187"/>
        <v>494</v>
      </c>
      <c r="B852" s="2">
        <v>494093346</v>
      </c>
      <c r="C852" s="9" t="s">
        <v>1308</v>
      </c>
      <c r="D852" s="14">
        <f>'fnd enro'!D852</f>
        <v>0</v>
      </c>
      <c r="E852" s="14">
        <f>'fnd enro'!E852</f>
        <v>0</v>
      </c>
      <c r="F852" s="14">
        <f>'fnd enro'!F852</f>
        <v>0</v>
      </c>
      <c r="G852" s="14">
        <f>'fnd enro'!G852</f>
        <v>0</v>
      </c>
      <c r="H852" s="14">
        <f>'fnd enro'!H852</f>
        <v>0</v>
      </c>
      <c r="I852" s="14">
        <f>'fnd enro'!I852</f>
        <v>1</v>
      </c>
      <c r="J852" s="14">
        <f>'fnd enro'!J852</f>
        <v>0</v>
      </c>
      <c r="K852" s="15">
        <f>'fnd enro'!K852</f>
        <v>3.9300000000000002E-2</v>
      </c>
      <c r="L852" s="14">
        <f>'fnd enro'!L852</f>
        <v>0</v>
      </c>
      <c r="M852" s="14">
        <f>'fnd enro'!M852</f>
        <v>0</v>
      </c>
      <c r="N852" s="14">
        <f>'fnd enro'!N852</f>
        <v>0</v>
      </c>
      <c r="O852" s="14">
        <f>'fnd enro'!O852</f>
        <v>0</v>
      </c>
      <c r="P852" s="14">
        <f>'fnd enro'!P852</f>
        <v>1</v>
      </c>
      <c r="Q852" s="14">
        <f>'fnd enro'!R852</f>
        <v>1</v>
      </c>
      <c r="R852" s="15">
        <f t="shared" si="188"/>
        <v>1.042</v>
      </c>
      <c r="S852" s="14">
        <f>VALUE('fnd enro'!Q852)</f>
        <v>8</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682.57138734599994</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1262.5705599999999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9511.3479014280001</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985.71629289200007</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379.29861172799997</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906.47685999999999</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635.39076</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1492.2586200000003</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1271.7214237980002</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2368.48533</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189"/>
        <v>19495.837747191999</v>
      </c>
      <c r="AH852" s="326">
        <f t="shared" si="190"/>
        <v>494093346</v>
      </c>
      <c r="AI852" s="4" t="str">
        <f t="shared" si="191"/>
        <v>494</v>
      </c>
      <c r="AJ852" s="2" t="str">
        <f t="shared" si="192"/>
        <v>093</v>
      </c>
      <c r="AK852" s="2" t="str">
        <f t="shared" si="193"/>
        <v>346</v>
      </c>
      <c r="AL852" s="4">
        <f t="shared" si="194"/>
        <v>1</v>
      </c>
      <c r="AM852" s="4">
        <f t="shared" si="185"/>
        <v>1</v>
      </c>
      <c r="AN852" s="4">
        <f t="shared" si="195"/>
        <v>19495.837747191999</v>
      </c>
      <c r="AO852" s="4">
        <f t="shared" si="196"/>
        <v>19496</v>
      </c>
      <c r="AP852" s="4">
        <f t="shared" si="186"/>
        <v>0</v>
      </c>
      <c r="AQ852" s="4">
        <v>19496</v>
      </c>
      <c r="AS852" s="74"/>
      <c r="AT852" s="74"/>
      <c r="AX852" s="5">
        <f t="shared" si="197"/>
        <v>0</v>
      </c>
      <c r="AZ852" s="5">
        <f t="shared" si="198"/>
        <v>0</v>
      </c>
      <c r="BB852" s="5"/>
    </row>
    <row r="853" spans="1:54" s="4" customFormat="1">
      <c r="A853" s="326" t="str">
        <f t="shared" si="187"/>
        <v>494</v>
      </c>
      <c r="B853" s="2">
        <v>494093347</v>
      </c>
      <c r="C853" s="9" t="s">
        <v>1308</v>
      </c>
      <c r="D853" s="14">
        <f>'fnd enro'!D853</f>
        <v>0</v>
      </c>
      <c r="E853" s="14">
        <f>'fnd enro'!E853</f>
        <v>0</v>
      </c>
      <c r="F853" s="14">
        <f>'fnd enro'!F853</f>
        <v>0</v>
      </c>
      <c r="G853" s="14">
        <f>'fnd enro'!G853</f>
        <v>1</v>
      </c>
      <c r="H853" s="14">
        <f>'fnd enro'!H853</f>
        <v>0</v>
      </c>
      <c r="I853" s="14">
        <f>'fnd enro'!I853</f>
        <v>2</v>
      </c>
      <c r="J853" s="14">
        <f>'fnd enro'!J853</f>
        <v>0</v>
      </c>
      <c r="K853" s="15">
        <f>'fnd enro'!K853</f>
        <v>0.1179</v>
      </c>
      <c r="L853" s="14">
        <f>'fnd enro'!L853</f>
        <v>0</v>
      </c>
      <c r="M853" s="14">
        <f>'fnd enro'!M853</f>
        <v>1</v>
      </c>
      <c r="N853" s="14">
        <f>'fnd enro'!N853</f>
        <v>0</v>
      </c>
      <c r="O853" s="14">
        <f>'fnd enro'!O853</f>
        <v>0</v>
      </c>
      <c r="P853" s="14">
        <f>'fnd enro'!P853</f>
        <v>1</v>
      </c>
      <c r="Q853" s="14">
        <f>'fnd enro'!R853</f>
        <v>3</v>
      </c>
      <c r="R853" s="15">
        <f t="shared" si="188"/>
        <v>1.042</v>
      </c>
      <c r="S853" s="14">
        <f>VALUE('fnd enro'!Q853)</f>
        <v>8</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1986.9134620379996</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3153.8005600000001</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20647.625024284</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3557.6222186760006</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791.79553518399996</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2477.3205800000001</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1586.7159200000001</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2322.48254</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4107.3931713940001</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6172.7759900000001</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189"/>
        <v>46804.445001576001</v>
      </c>
      <c r="AH853" s="326">
        <f t="shared" si="190"/>
        <v>494093347</v>
      </c>
      <c r="AI853" s="4" t="str">
        <f t="shared" si="191"/>
        <v>494</v>
      </c>
      <c r="AJ853" s="2" t="str">
        <f t="shared" si="192"/>
        <v>093</v>
      </c>
      <c r="AK853" s="2" t="str">
        <f t="shared" si="193"/>
        <v>347</v>
      </c>
      <c r="AL853" s="4">
        <f t="shared" si="194"/>
        <v>1</v>
      </c>
      <c r="AM853" s="4">
        <f t="shared" si="185"/>
        <v>3</v>
      </c>
      <c r="AN853" s="4">
        <f t="shared" si="195"/>
        <v>46804.445001576001</v>
      </c>
      <c r="AO853" s="4">
        <f t="shared" si="196"/>
        <v>15601</v>
      </c>
      <c r="AP853" s="4">
        <f t="shared" si="186"/>
        <v>0</v>
      </c>
      <c r="AQ853" s="4">
        <v>15601</v>
      </c>
      <c r="AS853" s="74"/>
      <c r="AT853" s="74"/>
      <c r="AX853" s="5">
        <f t="shared" si="197"/>
        <v>0</v>
      </c>
      <c r="AZ853" s="5">
        <f t="shared" si="198"/>
        <v>0</v>
      </c>
      <c r="BB853" s="5"/>
    </row>
    <row r="854" spans="1:54" s="4" customFormat="1">
      <c r="A854" s="326" t="str">
        <f t="shared" si="187"/>
        <v>496</v>
      </c>
      <c r="B854" s="2">
        <v>496201003</v>
      </c>
      <c r="C854" s="9" t="s">
        <v>1309</v>
      </c>
      <c r="D854" s="14">
        <f>'fnd enro'!D854</f>
        <v>0</v>
      </c>
      <c r="E854" s="14">
        <f>'fnd enro'!E854</f>
        <v>0</v>
      </c>
      <c r="F854" s="14">
        <f>'fnd enro'!F854</f>
        <v>0</v>
      </c>
      <c r="G854" s="14">
        <f>'fnd enro'!G854</f>
        <v>0</v>
      </c>
      <c r="H854" s="14">
        <f>'fnd enro'!H854</f>
        <v>1</v>
      </c>
      <c r="I854" s="14">
        <f>'fnd enro'!I854</f>
        <v>0</v>
      </c>
      <c r="J854" s="14">
        <f>'fnd enro'!J854</f>
        <v>0</v>
      </c>
      <c r="K854" s="15">
        <f>'fnd enro'!K854</f>
        <v>3.9300000000000002E-2</v>
      </c>
      <c r="L854" s="14">
        <f>'fnd enro'!L854</f>
        <v>0</v>
      </c>
      <c r="M854" s="14">
        <f>'fnd enro'!M854</f>
        <v>0</v>
      </c>
      <c r="N854" s="14">
        <f>'fnd enro'!N854</f>
        <v>0</v>
      </c>
      <c r="O854" s="14">
        <f>'fnd enro'!O854</f>
        <v>0</v>
      </c>
      <c r="P854" s="14">
        <f>'fnd enro'!P854</f>
        <v>1</v>
      </c>
      <c r="Q854" s="14">
        <f>'fnd enro'!R854</f>
        <v>1</v>
      </c>
      <c r="R854" s="15">
        <f t="shared" si="188"/>
        <v>1</v>
      </c>
      <c r="S854" s="14">
        <f>VALUE('fnd enro'!Q854)</f>
        <v>7</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649.06891299999995</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1183.32</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7312.5530340000005</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1060.8949259999999</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355.41018399999996</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581.75686000000007</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555.83999999999992</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1029.73</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1254.4520190000001</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2514.48533</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189"/>
        <v>16497.511266000001</v>
      </c>
      <c r="AH854" s="326">
        <f t="shared" si="190"/>
        <v>496201003</v>
      </c>
      <c r="AI854" s="4" t="str">
        <f t="shared" si="191"/>
        <v>496</v>
      </c>
      <c r="AJ854" s="2" t="str">
        <f t="shared" si="192"/>
        <v>201</v>
      </c>
      <c r="AK854" s="2" t="str">
        <f t="shared" si="193"/>
        <v>003</v>
      </c>
      <c r="AL854" s="4">
        <f t="shared" si="194"/>
        <v>1</v>
      </c>
      <c r="AM854" s="4">
        <f t="shared" ref="AM854:AM917" si="199">enro</f>
        <v>1</v>
      </c>
      <c r="AN854" s="4">
        <f t="shared" si="195"/>
        <v>16497.511266000001</v>
      </c>
      <c r="AO854" s="4">
        <f t="shared" si="196"/>
        <v>16498</v>
      </c>
      <c r="AP854" s="4">
        <f t="shared" si="186"/>
        <v>0</v>
      </c>
      <c r="AQ854" s="4">
        <v>16498</v>
      </c>
      <c r="AS854" s="74"/>
      <c r="AT854" s="74"/>
      <c r="AX854" s="5">
        <f t="shared" si="197"/>
        <v>0</v>
      </c>
      <c r="AZ854" s="5">
        <f t="shared" si="198"/>
        <v>0</v>
      </c>
      <c r="BB854" s="5"/>
    </row>
    <row r="855" spans="1:54" s="4" customFormat="1">
      <c r="A855" s="326" t="str">
        <f t="shared" si="187"/>
        <v>496</v>
      </c>
      <c r="B855" s="2">
        <v>496201072</v>
      </c>
      <c r="C855" s="9" t="s">
        <v>1309</v>
      </c>
      <c r="D855" s="14">
        <f>'fnd enro'!D855</f>
        <v>0</v>
      </c>
      <c r="E855" s="14">
        <f>'fnd enro'!E855</f>
        <v>0</v>
      </c>
      <c r="F855" s="14">
        <f>'fnd enro'!F855</f>
        <v>0</v>
      </c>
      <c r="G855" s="14">
        <f>'fnd enro'!G855</f>
        <v>1</v>
      </c>
      <c r="H855" s="14">
        <f>'fnd enro'!H855</f>
        <v>0</v>
      </c>
      <c r="I855" s="14">
        <f>'fnd enro'!I855</f>
        <v>1</v>
      </c>
      <c r="J855" s="14">
        <f>'fnd enro'!J855</f>
        <v>0</v>
      </c>
      <c r="K855" s="15">
        <f>'fnd enro'!K855</f>
        <v>7.8600000000000003E-2</v>
      </c>
      <c r="L855" s="14">
        <f>'fnd enro'!L855</f>
        <v>0</v>
      </c>
      <c r="M855" s="14">
        <f>'fnd enro'!M855</f>
        <v>0</v>
      </c>
      <c r="N855" s="14">
        <f>'fnd enro'!N855</f>
        <v>0</v>
      </c>
      <c r="O855" s="14">
        <f>'fnd enro'!O855</f>
        <v>0</v>
      </c>
      <c r="P855" s="14">
        <f>'fnd enro'!P855</f>
        <v>1</v>
      </c>
      <c r="Q855" s="14">
        <f>'fnd enro'!R855</f>
        <v>2</v>
      </c>
      <c r="R855" s="15">
        <f t="shared" si="188"/>
        <v>1</v>
      </c>
      <c r="S855" s="14">
        <f>VALUE('fnd enro'!Q855)</f>
        <v>6</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1213.4178259999999</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1965.27</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12691.266068000001</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2273.8398520000001</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503.56036800000004</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1457.0337200000001</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965.91000000000008</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1476.94</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2388.1240380000004</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4056.68066</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189"/>
        <v>28992.042531999999</v>
      </c>
      <c r="AH855" s="326">
        <f t="shared" si="190"/>
        <v>496201072</v>
      </c>
      <c r="AI855" s="4" t="str">
        <f t="shared" si="191"/>
        <v>496</v>
      </c>
      <c r="AJ855" s="2" t="str">
        <f t="shared" si="192"/>
        <v>201</v>
      </c>
      <c r="AK855" s="2" t="str">
        <f t="shared" si="193"/>
        <v>072</v>
      </c>
      <c r="AL855" s="4">
        <f t="shared" si="194"/>
        <v>1</v>
      </c>
      <c r="AM855" s="4">
        <f t="shared" si="199"/>
        <v>2</v>
      </c>
      <c r="AN855" s="4">
        <f t="shared" si="195"/>
        <v>28992.042531999999</v>
      </c>
      <c r="AO855" s="4">
        <f t="shared" si="196"/>
        <v>14496</v>
      </c>
      <c r="AP855" s="4">
        <f t="shared" si="186"/>
        <v>0</v>
      </c>
      <c r="AQ855" s="4">
        <v>14496</v>
      </c>
      <c r="AS855" s="74"/>
      <c r="AT855" s="74"/>
      <c r="AX855" s="5">
        <f t="shared" si="197"/>
        <v>0</v>
      </c>
      <c r="AZ855" s="5">
        <f t="shared" si="198"/>
        <v>0</v>
      </c>
      <c r="BB855" s="5"/>
    </row>
    <row r="856" spans="1:54" s="4" customFormat="1">
      <c r="A856" s="326" t="str">
        <f t="shared" si="187"/>
        <v>496</v>
      </c>
      <c r="B856" s="2">
        <v>496201094</v>
      </c>
      <c r="C856" s="9" t="s">
        <v>1309</v>
      </c>
      <c r="D856" s="14">
        <f>'fnd enro'!D856</f>
        <v>0</v>
      </c>
      <c r="E856" s="14">
        <f>'fnd enro'!E856</f>
        <v>0</v>
      </c>
      <c r="F856" s="14">
        <f>'fnd enro'!F856</f>
        <v>0</v>
      </c>
      <c r="G856" s="14">
        <f>'fnd enro'!G856</f>
        <v>0</v>
      </c>
      <c r="H856" s="14">
        <f>'fnd enro'!H856</f>
        <v>1</v>
      </c>
      <c r="I856" s="14">
        <f>'fnd enro'!I856</f>
        <v>1</v>
      </c>
      <c r="J856" s="14">
        <f>'fnd enro'!J856</f>
        <v>0</v>
      </c>
      <c r="K856" s="15">
        <f>'fnd enro'!K856</f>
        <v>7.8600000000000003E-2</v>
      </c>
      <c r="L856" s="14">
        <f>'fnd enro'!L856</f>
        <v>0</v>
      </c>
      <c r="M856" s="14">
        <f>'fnd enro'!M856</f>
        <v>0</v>
      </c>
      <c r="N856" s="14">
        <f>'fnd enro'!N856</f>
        <v>0</v>
      </c>
      <c r="O856" s="14">
        <f>'fnd enro'!O856</f>
        <v>1</v>
      </c>
      <c r="P856" s="14">
        <f>'fnd enro'!P856</f>
        <v>2</v>
      </c>
      <c r="Q856" s="14">
        <f>'fnd enro'!R856</f>
        <v>2</v>
      </c>
      <c r="R856" s="15">
        <f t="shared" si="188"/>
        <v>1</v>
      </c>
      <c r="S856" s="14">
        <f>VALUE('fnd enro'!Q856)</f>
        <v>8</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1436.8978259999999</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2645.2299999999996</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18270.416067999999</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2228.7498519999999</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796.230368</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1648.7737200000001</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1271.9100000000001</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2551.7800000000002</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2855.2540380000005</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5298.8306599999996</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189"/>
        <v>39004.072531999998</v>
      </c>
      <c r="AH856" s="326">
        <f t="shared" si="190"/>
        <v>496201094</v>
      </c>
      <c r="AI856" s="4" t="str">
        <f t="shared" si="191"/>
        <v>496</v>
      </c>
      <c r="AJ856" s="2" t="str">
        <f t="shared" si="192"/>
        <v>201</v>
      </c>
      <c r="AK856" s="2" t="str">
        <f t="shared" si="193"/>
        <v>094</v>
      </c>
      <c r="AL856" s="4">
        <f t="shared" si="194"/>
        <v>1</v>
      </c>
      <c r="AM856" s="4">
        <f t="shared" si="199"/>
        <v>2</v>
      </c>
      <c r="AN856" s="4">
        <f t="shared" si="195"/>
        <v>39004.072531999998</v>
      </c>
      <c r="AO856" s="4">
        <f t="shared" si="196"/>
        <v>19502</v>
      </c>
      <c r="AP856" s="4">
        <f t="shared" si="186"/>
        <v>0</v>
      </c>
      <c r="AQ856" s="4">
        <v>19502</v>
      </c>
      <c r="AS856" s="74"/>
      <c r="AT856" s="74"/>
      <c r="AX856" s="5">
        <f t="shared" si="197"/>
        <v>0</v>
      </c>
      <c r="AZ856" s="5">
        <f t="shared" si="198"/>
        <v>0</v>
      </c>
      <c r="BB856" s="5"/>
    </row>
    <row r="857" spans="1:54" s="4" customFormat="1">
      <c r="A857" s="326" t="str">
        <f t="shared" si="187"/>
        <v>496</v>
      </c>
      <c r="B857" s="2">
        <v>496201095</v>
      </c>
      <c r="C857" s="9" t="s">
        <v>1309</v>
      </c>
      <c r="D857" s="14">
        <f>'fnd enro'!D857</f>
        <v>0</v>
      </c>
      <c r="E857" s="14">
        <f>'fnd enro'!E857</f>
        <v>0</v>
      </c>
      <c r="F857" s="14">
        <f>'fnd enro'!F857</f>
        <v>0</v>
      </c>
      <c r="G857" s="14">
        <f>'fnd enro'!G857</f>
        <v>0</v>
      </c>
      <c r="H857" s="14">
        <f>'fnd enro'!H857</f>
        <v>1</v>
      </c>
      <c r="I857" s="14">
        <f>'fnd enro'!I857</f>
        <v>1</v>
      </c>
      <c r="J857" s="14">
        <f>'fnd enro'!J857</f>
        <v>0</v>
      </c>
      <c r="K857" s="15">
        <f>'fnd enro'!K857</f>
        <v>7.8600000000000003E-2</v>
      </c>
      <c r="L857" s="14">
        <f>'fnd enro'!L857</f>
        <v>0</v>
      </c>
      <c r="M857" s="14">
        <f>'fnd enro'!M857</f>
        <v>0</v>
      </c>
      <c r="N857" s="14">
        <f>'fnd enro'!N857</f>
        <v>0</v>
      </c>
      <c r="O857" s="14">
        <f>'fnd enro'!O857</f>
        <v>0</v>
      </c>
      <c r="P857" s="14">
        <f>'fnd enro'!P857</f>
        <v>2</v>
      </c>
      <c r="Q857" s="14">
        <f>'fnd enro'!R857</f>
        <v>2</v>
      </c>
      <c r="R857" s="15">
        <f t="shared" si="188"/>
        <v>1</v>
      </c>
      <c r="S857" s="14">
        <f>VALUE('fnd enro'!Q857)</f>
        <v>12</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1370.5178259999998</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2709.54</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19510.896068000002</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2006.879852</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868.3703680000001</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1511.0637200000001</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1289.95</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3107.8799999999997</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2474.9140380000003</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5407.9606599999997</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189"/>
        <v>40257.972532000007</v>
      </c>
      <c r="AH857" s="326">
        <f t="shared" si="190"/>
        <v>496201095</v>
      </c>
      <c r="AI857" s="4" t="str">
        <f t="shared" si="191"/>
        <v>496</v>
      </c>
      <c r="AJ857" s="2" t="str">
        <f t="shared" si="192"/>
        <v>201</v>
      </c>
      <c r="AK857" s="2" t="str">
        <f t="shared" si="193"/>
        <v>095</v>
      </c>
      <c r="AL857" s="4">
        <f t="shared" si="194"/>
        <v>1</v>
      </c>
      <c r="AM857" s="4">
        <f t="shared" si="199"/>
        <v>2</v>
      </c>
      <c r="AN857" s="4">
        <f t="shared" si="195"/>
        <v>40257.972532000007</v>
      </c>
      <c r="AO857" s="4">
        <f t="shared" si="196"/>
        <v>20129</v>
      </c>
      <c r="AP857" s="4">
        <f t="shared" si="186"/>
        <v>0</v>
      </c>
      <c r="AQ857" s="4">
        <v>20129</v>
      </c>
      <c r="AS857" s="74"/>
      <c r="AT857" s="74"/>
      <c r="AX857" s="5">
        <f t="shared" si="197"/>
        <v>0</v>
      </c>
      <c r="AZ857" s="5">
        <f t="shared" si="198"/>
        <v>0</v>
      </c>
      <c r="BB857" s="5"/>
    </row>
    <row r="858" spans="1:54" s="4" customFormat="1">
      <c r="A858" s="326" t="str">
        <f t="shared" si="187"/>
        <v>496</v>
      </c>
      <c r="B858" s="2">
        <v>496201201</v>
      </c>
      <c r="C858" s="9" t="s">
        <v>1309</v>
      </c>
      <c r="D858" s="14">
        <f>'fnd enro'!D858</f>
        <v>0</v>
      </c>
      <c r="E858" s="14">
        <f>'fnd enro'!E858</f>
        <v>0</v>
      </c>
      <c r="F858" s="14">
        <f>'fnd enro'!F858</f>
        <v>0</v>
      </c>
      <c r="G858" s="14">
        <f>'fnd enro'!G858</f>
        <v>86</v>
      </c>
      <c r="H858" s="14">
        <f>'fnd enro'!H858</f>
        <v>253</v>
      </c>
      <c r="I858" s="14">
        <f>'fnd enro'!I858</f>
        <v>155</v>
      </c>
      <c r="J858" s="14">
        <f>'fnd enro'!J858</f>
        <v>0</v>
      </c>
      <c r="K858" s="15">
        <f>'fnd enro'!K858</f>
        <v>19.414200000000001</v>
      </c>
      <c r="L858" s="14">
        <f>'fnd enro'!L858</f>
        <v>0</v>
      </c>
      <c r="M858" s="14">
        <f>'fnd enro'!M858</f>
        <v>19</v>
      </c>
      <c r="N858" s="14">
        <f>'fnd enro'!N858</f>
        <v>24</v>
      </c>
      <c r="O858" s="14">
        <f>'fnd enro'!O858</f>
        <v>15</v>
      </c>
      <c r="P858" s="14">
        <f>'fnd enro'!P858</f>
        <v>391</v>
      </c>
      <c r="Q858" s="14">
        <f>'fnd enro'!R858</f>
        <v>494</v>
      </c>
      <c r="R858" s="15">
        <f t="shared" si="188"/>
        <v>1</v>
      </c>
      <c r="S858" s="14">
        <f>VALUE('fnd enro'!Q858)</f>
        <v>12</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333531.31302200002</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625162.98</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4252441.4087959994</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541216.61344400002</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190736.65089599998</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348039.07883999997</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295089.76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613718.99</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627515.83738599997</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1270484.3530199998</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189"/>
        <v>9097936.9854039978</v>
      </c>
      <c r="AH858" s="326">
        <f t="shared" si="190"/>
        <v>496201201</v>
      </c>
      <c r="AI858" s="4" t="str">
        <f t="shared" si="191"/>
        <v>496</v>
      </c>
      <c r="AJ858" s="2" t="str">
        <f t="shared" si="192"/>
        <v>201</v>
      </c>
      <c r="AK858" s="2" t="str">
        <f t="shared" si="193"/>
        <v>201</v>
      </c>
      <c r="AL858" s="4">
        <f t="shared" si="194"/>
        <v>1</v>
      </c>
      <c r="AM858" s="4">
        <f t="shared" si="199"/>
        <v>494</v>
      </c>
      <c r="AN858" s="4">
        <f t="shared" si="195"/>
        <v>9097936.9854039978</v>
      </c>
      <c r="AO858" s="4">
        <f t="shared" si="196"/>
        <v>18417</v>
      </c>
      <c r="AP858" s="4">
        <f t="shared" si="186"/>
        <v>0</v>
      </c>
      <c r="AQ858" s="4">
        <v>18417</v>
      </c>
      <c r="AS858" s="74"/>
      <c r="AT858" s="74"/>
      <c r="AX858" s="5">
        <f t="shared" si="197"/>
        <v>0</v>
      </c>
      <c r="AZ858" s="5">
        <f t="shared" si="198"/>
        <v>0</v>
      </c>
      <c r="BB858" s="5"/>
    </row>
    <row r="859" spans="1:54" s="4" customFormat="1">
      <c r="A859" s="326" t="str">
        <f t="shared" si="187"/>
        <v>496</v>
      </c>
      <c r="B859" s="2">
        <v>496201331</v>
      </c>
      <c r="C859" s="9" t="s">
        <v>1309</v>
      </c>
      <c r="D859" s="14">
        <f>'fnd enro'!D859</f>
        <v>0</v>
      </c>
      <c r="E859" s="14">
        <f>'fnd enro'!E859</f>
        <v>0</v>
      </c>
      <c r="F859" s="14">
        <f>'fnd enro'!F859</f>
        <v>0</v>
      </c>
      <c r="G859" s="14">
        <f>'fnd enro'!G859</f>
        <v>0</v>
      </c>
      <c r="H859" s="14">
        <f>'fnd enro'!H859</f>
        <v>0</v>
      </c>
      <c r="I859" s="14">
        <f>'fnd enro'!I859</f>
        <v>1</v>
      </c>
      <c r="J859" s="14">
        <f>'fnd enro'!J859</f>
        <v>0</v>
      </c>
      <c r="K859" s="15">
        <f>'fnd enro'!K859</f>
        <v>3.9300000000000002E-2</v>
      </c>
      <c r="L859" s="14">
        <f>'fnd enro'!L859</f>
        <v>0</v>
      </c>
      <c r="M859" s="14">
        <f>'fnd enro'!M859</f>
        <v>0</v>
      </c>
      <c r="N859" s="14">
        <f>'fnd enro'!N859</f>
        <v>0</v>
      </c>
      <c r="O859" s="14">
        <f>'fnd enro'!O859</f>
        <v>0</v>
      </c>
      <c r="P859" s="14">
        <f>'fnd enro'!P859</f>
        <v>0</v>
      </c>
      <c r="Q859" s="14">
        <f>'fnd enro'!R859</f>
        <v>1</v>
      </c>
      <c r="R859" s="15">
        <f t="shared" si="188"/>
        <v>1</v>
      </c>
      <c r="S859" s="14">
        <f>VALUE('fnd enro'!Q859)</f>
        <v>7</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570.33891299999993</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810.3</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5209.7030340000001</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945.98492600000009</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173.92018400000001</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877.32686000000001</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451.12</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607.66</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1220.4620190000001</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1698.5253299999999</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189"/>
        <v>12565.341266000001</v>
      </c>
      <c r="AH859" s="326">
        <f t="shared" si="190"/>
        <v>496201331</v>
      </c>
      <c r="AI859" s="4" t="str">
        <f t="shared" si="191"/>
        <v>496</v>
      </c>
      <c r="AJ859" s="2" t="str">
        <f t="shared" si="192"/>
        <v>201</v>
      </c>
      <c r="AK859" s="2" t="str">
        <f t="shared" si="193"/>
        <v>331</v>
      </c>
      <c r="AL859" s="4">
        <f t="shared" si="194"/>
        <v>1</v>
      </c>
      <c r="AM859" s="4">
        <f t="shared" si="199"/>
        <v>1</v>
      </c>
      <c r="AN859" s="4">
        <f t="shared" si="195"/>
        <v>12565.341266000001</v>
      </c>
      <c r="AO859" s="4">
        <f t="shared" si="196"/>
        <v>12565</v>
      </c>
      <c r="AP859" s="4">
        <f t="shared" si="186"/>
        <v>0</v>
      </c>
      <c r="AQ859" s="4">
        <v>12565</v>
      </c>
      <c r="AS859" s="74"/>
      <c r="AT859" s="74"/>
      <c r="AX859" s="5">
        <f t="shared" si="197"/>
        <v>0</v>
      </c>
      <c r="AZ859" s="5">
        <f t="shared" si="198"/>
        <v>0</v>
      </c>
      <c r="BB859" s="5"/>
    </row>
    <row r="860" spans="1:54" s="4" customFormat="1">
      <c r="A860" s="326" t="str">
        <f t="shared" si="187"/>
        <v>497</v>
      </c>
      <c r="B860" s="2">
        <v>497117005</v>
      </c>
      <c r="C860" s="9" t="s">
        <v>461</v>
      </c>
      <c r="D860" s="14">
        <f>'fnd enro'!D860</f>
        <v>0</v>
      </c>
      <c r="E860" s="14">
        <f>'fnd enro'!E860</f>
        <v>0</v>
      </c>
      <c r="F860" s="14">
        <f>'fnd enro'!F860</f>
        <v>0</v>
      </c>
      <c r="G860" s="14">
        <f>'fnd enro'!G860</f>
        <v>4</v>
      </c>
      <c r="H860" s="14">
        <f>'fnd enro'!H860</f>
        <v>1</v>
      </c>
      <c r="I860" s="14">
        <f>'fnd enro'!I860</f>
        <v>2</v>
      </c>
      <c r="J860" s="14">
        <f>'fnd enro'!J860</f>
        <v>0</v>
      </c>
      <c r="K860" s="15">
        <f>'fnd enro'!K860</f>
        <v>0.27510000000000001</v>
      </c>
      <c r="L860" s="14">
        <f>'fnd enro'!L860</f>
        <v>0</v>
      </c>
      <c r="M860" s="14">
        <f>'fnd enro'!M860</f>
        <v>0</v>
      </c>
      <c r="N860" s="14">
        <f>'fnd enro'!N860</f>
        <v>0</v>
      </c>
      <c r="O860" s="14">
        <f>'fnd enro'!O860</f>
        <v>0</v>
      </c>
      <c r="P860" s="14">
        <f>'fnd enro'!P860</f>
        <v>2</v>
      </c>
      <c r="Q860" s="14">
        <f>'fnd enro'!R860</f>
        <v>7</v>
      </c>
      <c r="R860" s="15">
        <f t="shared" si="188"/>
        <v>1</v>
      </c>
      <c r="S860" s="14">
        <f>VALUE('fnd enro'!Q860)</f>
        <v>8</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4161.8123910000004</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6474.8600000000006</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38394.831237999999</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8264.2844819999991</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1572.411288</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4586.3380200000001</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3142.15</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3773.02</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8366.0241330000008</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13760.247310000001</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189"/>
        <v>92495.978862000018</v>
      </c>
      <c r="AH860" s="326">
        <f t="shared" si="190"/>
        <v>497117005</v>
      </c>
      <c r="AI860" s="4" t="str">
        <f t="shared" si="191"/>
        <v>497</v>
      </c>
      <c r="AJ860" s="2" t="str">
        <f t="shared" si="192"/>
        <v>117</v>
      </c>
      <c r="AK860" s="2" t="str">
        <f t="shared" si="193"/>
        <v>005</v>
      </c>
      <c r="AL860" s="4">
        <f t="shared" si="194"/>
        <v>1</v>
      </c>
      <c r="AM860" s="4">
        <f t="shared" si="199"/>
        <v>7</v>
      </c>
      <c r="AN860" s="4">
        <f t="shared" si="195"/>
        <v>92495.978862000018</v>
      </c>
      <c r="AO860" s="4">
        <f t="shared" si="196"/>
        <v>13214</v>
      </c>
      <c r="AP860" s="4">
        <f t="shared" si="186"/>
        <v>0</v>
      </c>
      <c r="AQ860" s="4">
        <v>13214</v>
      </c>
      <c r="AS860" s="74"/>
      <c r="AT860" s="74"/>
      <c r="AX860" s="5">
        <f t="shared" si="197"/>
        <v>0</v>
      </c>
      <c r="AZ860" s="5">
        <f t="shared" si="198"/>
        <v>0</v>
      </c>
      <c r="BB860" s="5"/>
    </row>
    <row r="861" spans="1:54" s="4" customFormat="1">
      <c r="A861" s="326" t="str">
        <f t="shared" si="187"/>
        <v>497</v>
      </c>
      <c r="B861" s="2">
        <v>497117008</v>
      </c>
      <c r="C861" s="9" t="s">
        <v>461</v>
      </c>
      <c r="D861" s="14">
        <f>'fnd enro'!D861</f>
        <v>0</v>
      </c>
      <c r="E861" s="14">
        <f>'fnd enro'!E861</f>
        <v>0</v>
      </c>
      <c r="F861" s="14">
        <f>'fnd enro'!F861</f>
        <v>9</v>
      </c>
      <c r="G861" s="14">
        <f>'fnd enro'!G861</f>
        <v>51</v>
      </c>
      <c r="H861" s="14">
        <f>'fnd enro'!H861</f>
        <v>9</v>
      </c>
      <c r="I861" s="14">
        <f>'fnd enro'!I861</f>
        <v>0</v>
      </c>
      <c r="J861" s="14">
        <f>'fnd enro'!J861</f>
        <v>0</v>
      </c>
      <c r="K861" s="15">
        <f>'fnd enro'!K861</f>
        <v>2.7117</v>
      </c>
      <c r="L861" s="14">
        <f>'fnd enro'!L861</f>
        <v>0</v>
      </c>
      <c r="M861" s="14">
        <f>'fnd enro'!M861</f>
        <v>5</v>
      </c>
      <c r="N861" s="14">
        <f>'fnd enro'!N861</f>
        <v>0</v>
      </c>
      <c r="O861" s="14">
        <f>'fnd enro'!O861</f>
        <v>0</v>
      </c>
      <c r="P861" s="14">
        <f>'fnd enro'!P861</f>
        <v>7</v>
      </c>
      <c r="Q861" s="14">
        <f>'fnd enro'!R861</f>
        <v>69</v>
      </c>
      <c r="R861" s="15">
        <f t="shared" si="188"/>
        <v>1</v>
      </c>
      <c r="S861" s="14">
        <f>VALUE('fnd enro'!Q861)</f>
        <v>6</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40418.014996999991</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59295.389999999992</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310413.18934599997</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90191.349893999999</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13013.492696000001</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39142.113340000004</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27758.739999999998</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16661.66</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83016.039311000015</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129639.48777000002</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189"/>
        <v>809549.47735400009</v>
      </c>
      <c r="AH861" s="326">
        <f t="shared" si="190"/>
        <v>497117008</v>
      </c>
      <c r="AI861" s="4" t="str">
        <f t="shared" si="191"/>
        <v>497</v>
      </c>
      <c r="AJ861" s="2" t="str">
        <f t="shared" si="192"/>
        <v>117</v>
      </c>
      <c r="AK861" s="2" t="str">
        <f t="shared" si="193"/>
        <v>008</v>
      </c>
      <c r="AL861" s="4">
        <f t="shared" si="194"/>
        <v>1</v>
      </c>
      <c r="AM861" s="4">
        <f t="shared" si="199"/>
        <v>69</v>
      </c>
      <c r="AN861" s="4">
        <f t="shared" si="195"/>
        <v>809549.47735400009</v>
      </c>
      <c r="AO861" s="4">
        <f t="shared" si="196"/>
        <v>11733</v>
      </c>
      <c r="AP861" s="4">
        <f t="shared" si="186"/>
        <v>0</v>
      </c>
      <c r="AQ861" s="4">
        <v>11733</v>
      </c>
      <c r="AS861" s="74"/>
      <c r="AT861" s="74"/>
      <c r="AX861" s="5">
        <f t="shared" si="197"/>
        <v>0</v>
      </c>
      <c r="AZ861" s="5">
        <f t="shared" si="198"/>
        <v>0</v>
      </c>
      <c r="BB861" s="5"/>
    </row>
    <row r="862" spans="1:54" s="4" customFormat="1">
      <c r="A862" s="326" t="str">
        <f t="shared" si="187"/>
        <v>497</v>
      </c>
      <c r="B862" s="2">
        <v>497117024</v>
      </c>
      <c r="C862" s="9" t="s">
        <v>461</v>
      </c>
      <c r="D862" s="14">
        <f>'fnd enro'!D862</f>
        <v>0</v>
      </c>
      <c r="E862" s="14">
        <f>'fnd enro'!E862</f>
        <v>0</v>
      </c>
      <c r="F862" s="14">
        <f>'fnd enro'!F862</f>
        <v>0</v>
      </c>
      <c r="G862" s="14">
        <f>'fnd enro'!G862</f>
        <v>8</v>
      </c>
      <c r="H862" s="14">
        <f>'fnd enro'!H862</f>
        <v>6</v>
      </c>
      <c r="I862" s="14">
        <f>'fnd enro'!I862</f>
        <v>6</v>
      </c>
      <c r="J862" s="14">
        <f>'fnd enro'!J862</f>
        <v>0</v>
      </c>
      <c r="K862" s="15">
        <f>'fnd enro'!K862</f>
        <v>0.78600000000000003</v>
      </c>
      <c r="L862" s="14">
        <f>'fnd enro'!L862</f>
        <v>0</v>
      </c>
      <c r="M862" s="14">
        <f>'fnd enro'!M862</f>
        <v>1</v>
      </c>
      <c r="N862" s="14">
        <f>'fnd enro'!N862</f>
        <v>0</v>
      </c>
      <c r="O862" s="14">
        <f>'fnd enro'!O862</f>
        <v>0</v>
      </c>
      <c r="P862" s="14">
        <f>'fnd enro'!P862</f>
        <v>4</v>
      </c>
      <c r="Q862" s="14">
        <f>'fnd enro'!R862</f>
        <v>20</v>
      </c>
      <c r="R862" s="15">
        <f t="shared" si="188"/>
        <v>1</v>
      </c>
      <c r="S862" s="14">
        <f>VALUE('fnd enro'!Q862)</f>
        <v>5</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11781.38826</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17648.999999999996</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99770.000679999997</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22858.518520000005</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4094.2036800000001</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13258.917199999998</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8762.33</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9110.0999999999985</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24524.03038</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38212.156600000002</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189"/>
        <v>250020.64532000001</v>
      </c>
      <c r="AH862" s="326">
        <f t="shared" si="190"/>
        <v>497117024</v>
      </c>
      <c r="AI862" s="4" t="str">
        <f t="shared" si="191"/>
        <v>497</v>
      </c>
      <c r="AJ862" s="2" t="str">
        <f t="shared" si="192"/>
        <v>117</v>
      </c>
      <c r="AK862" s="2" t="str">
        <f t="shared" si="193"/>
        <v>024</v>
      </c>
      <c r="AL862" s="4">
        <f t="shared" si="194"/>
        <v>1</v>
      </c>
      <c r="AM862" s="4">
        <f t="shared" si="199"/>
        <v>20</v>
      </c>
      <c r="AN862" s="4">
        <f t="shared" si="195"/>
        <v>250020.64532000001</v>
      </c>
      <c r="AO862" s="4">
        <f t="shared" si="196"/>
        <v>12501</v>
      </c>
      <c r="AP862" s="4">
        <f t="shared" si="186"/>
        <v>0</v>
      </c>
      <c r="AQ862" s="4">
        <v>12501</v>
      </c>
      <c r="AS862" s="74"/>
      <c r="AT862" s="74"/>
      <c r="AX862" s="5">
        <f t="shared" si="197"/>
        <v>0</v>
      </c>
      <c r="AZ862" s="5">
        <f t="shared" si="198"/>
        <v>0</v>
      </c>
      <c r="BB862" s="5"/>
    </row>
    <row r="863" spans="1:54" s="4" customFormat="1">
      <c r="A863" s="326" t="str">
        <f t="shared" si="187"/>
        <v>497</v>
      </c>
      <c r="B863" s="2">
        <v>497117061</v>
      </c>
      <c r="C863" s="9" t="s">
        <v>461</v>
      </c>
      <c r="D863" s="14">
        <f>'fnd enro'!D863</f>
        <v>0</v>
      </c>
      <c r="E863" s="14">
        <f>'fnd enro'!E863</f>
        <v>0</v>
      </c>
      <c r="F863" s="14">
        <f>'fnd enro'!F863</f>
        <v>2</v>
      </c>
      <c r="G863" s="14">
        <f>'fnd enro'!G863</f>
        <v>11</v>
      </c>
      <c r="H863" s="14">
        <f>'fnd enro'!H863</f>
        <v>5</v>
      </c>
      <c r="I863" s="14">
        <f>'fnd enro'!I863</f>
        <v>2</v>
      </c>
      <c r="J863" s="14">
        <f>'fnd enro'!J863</f>
        <v>0</v>
      </c>
      <c r="K863" s="15">
        <f>'fnd enro'!K863</f>
        <v>0.78600000000000003</v>
      </c>
      <c r="L863" s="14">
        <f>'fnd enro'!L863</f>
        <v>0</v>
      </c>
      <c r="M863" s="14">
        <f>'fnd enro'!M863</f>
        <v>1</v>
      </c>
      <c r="N863" s="14">
        <f>'fnd enro'!N863</f>
        <v>0</v>
      </c>
      <c r="O863" s="14">
        <f>'fnd enro'!O863</f>
        <v>0</v>
      </c>
      <c r="P863" s="14">
        <f>'fnd enro'!P863</f>
        <v>10</v>
      </c>
      <c r="Q863" s="14">
        <f>'fnd enro'!R863</f>
        <v>20</v>
      </c>
      <c r="R863" s="15">
        <f t="shared" si="188"/>
        <v>1</v>
      </c>
      <c r="S863" s="14">
        <f>VALUE('fnd enro'!Q863)</f>
        <v>11</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12575.868259999999</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21413.200000000001</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132590.89067999998</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24652.958520000004</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5834.4236799999999</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12241.577199999998</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9930.1500000000015</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14846.939999999999</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24226.040380000006</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44723.416600000004</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189"/>
        <v>303035.46532000002</v>
      </c>
      <c r="AH863" s="326">
        <f t="shared" si="190"/>
        <v>497117061</v>
      </c>
      <c r="AI863" s="4" t="str">
        <f t="shared" si="191"/>
        <v>497</v>
      </c>
      <c r="AJ863" s="2" t="str">
        <f t="shared" si="192"/>
        <v>117</v>
      </c>
      <c r="AK863" s="2" t="str">
        <f t="shared" si="193"/>
        <v>061</v>
      </c>
      <c r="AL863" s="4">
        <f t="shared" si="194"/>
        <v>1</v>
      </c>
      <c r="AM863" s="4">
        <f t="shared" si="199"/>
        <v>20</v>
      </c>
      <c r="AN863" s="4">
        <f t="shared" si="195"/>
        <v>303035.46532000002</v>
      </c>
      <c r="AO863" s="4">
        <f t="shared" si="196"/>
        <v>15152</v>
      </c>
      <c r="AP863" s="4">
        <f t="shared" si="186"/>
        <v>0</v>
      </c>
      <c r="AQ863" s="4">
        <v>15152</v>
      </c>
      <c r="AS863" s="74"/>
      <c r="AT863" s="74"/>
      <c r="AX863" s="5">
        <f t="shared" si="197"/>
        <v>0</v>
      </c>
      <c r="AZ863" s="5">
        <f t="shared" si="198"/>
        <v>0</v>
      </c>
      <c r="BB863" s="5"/>
    </row>
    <row r="864" spans="1:54" s="4" customFormat="1">
      <c r="A864" s="326" t="str">
        <f t="shared" si="187"/>
        <v>497</v>
      </c>
      <c r="B864" s="2">
        <v>497117074</v>
      </c>
      <c r="C864" s="9" t="s">
        <v>461</v>
      </c>
      <c r="D864" s="14">
        <f>'fnd enro'!D864</f>
        <v>0</v>
      </c>
      <c r="E864" s="14">
        <f>'fnd enro'!E864</f>
        <v>0</v>
      </c>
      <c r="F864" s="14">
        <f>'fnd enro'!F864</f>
        <v>1</v>
      </c>
      <c r="G864" s="14">
        <f>'fnd enro'!G864</f>
        <v>3</v>
      </c>
      <c r="H864" s="14">
        <f>'fnd enro'!H864</f>
        <v>2</v>
      </c>
      <c r="I864" s="14">
        <f>'fnd enro'!I864</f>
        <v>0</v>
      </c>
      <c r="J864" s="14">
        <f>'fnd enro'!J864</f>
        <v>0</v>
      </c>
      <c r="K864" s="15">
        <f>'fnd enro'!K864</f>
        <v>0.23580000000000001</v>
      </c>
      <c r="L864" s="14">
        <f>'fnd enro'!L864</f>
        <v>0</v>
      </c>
      <c r="M864" s="14">
        <f>'fnd enro'!M864</f>
        <v>1</v>
      </c>
      <c r="N864" s="14">
        <f>'fnd enro'!N864</f>
        <v>0</v>
      </c>
      <c r="O864" s="14">
        <f>'fnd enro'!O864</f>
        <v>0</v>
      </c>
      <c r="P864" s="14">
        <f>'fnd enro'!P864</f>
        <v>1</v>
      </c>
      <c r="Q864" s="14">
        <f>'fnd enro'!R864</f>
        <v>6</v>
      </c>
      <c r="R864" s="15">
        <f t="shared" si="188"/>
        <v>1</v>
      </c>
      <c r="S864" s="14">
        <f>VALUE('fnd enro'!Q864)</f>
        <v>5</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3599.0034779999996</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5368.3499999999985</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28218.008203999998</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7627.6095559999994</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1226.5011039999999</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3489.5611599999997</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2537.6799999999998</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1787.5099999999998</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7512.8021140000001</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11759.05198</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189"/>
        <v>73126.077596000003</v>
      </c>
      <c r="AH864" s="326">
        <f t="shared" si="190"/>
        <v>497117074</v>
      </c>
      <c r="AI864" s="4" t="str">
        <f t="shared" si="191"/>
        <v>497</v>
      </c>
      <c r="AJ864" s="2" t="str">
        <f t="shared" si="192"/>
        <v>117</v>
      </c>
      <c r="AK864" s="2" t="str">
        <f t="shared" si="193"/>
        <v>074</v>
      </c>
      <c r="AL864" s="4">
        <f t="shared" si="194"/>
        <v>1</v>
      </c>
      <c r="AM864" s="4">
        <f t="shared" si="199"/>
        <v>6</v>
      </c>
      <c r="AN864" s="4">
        <f t="shared" si="195"/>
        <v>73126.077596000003</v>
      </c>
      <c r="AO864" s="4">
        <f t="shared" si="196"/>
        <v>12188</v>
      </c>
      <c r="AP864" s="4">
        <f t="shared" si="186"/>
        <v>0</v>
      </c>
      <c r="AQ864" s="4">
        <v>12188</v>
      </c>
      <c r="AS864" s="74"/>
      <c r="AT864" s="74"/>
      <c r="AX864" s="5">
        <f t="shared" si="197"/>
        <v>0</v>
      </c>
      <c r="AZ864" s="5">
        <f t="shared" si="198"/>
        <v>0</v>
      </c>
      <c r="BB864" s="5"/>
    </row>
    <row r="865" spans="1:54" s="4" customFormat="1">
      <c r="A865" s="326" t="str">
        <f t="shared" si="187"/>
        <v>497</v>
      </c>
      <c r="B865" s="2">
        <v>497117086</v>
      </c>
      <c r="C865" s="9" t="s">
        <v>461</v>
      </c>
      <c r="D865" s="14">
        <f>'fnd enro'!D865</f>
        <v>0</v>
      </c>
      <c r="E865" s="14">
        <f>'fnd enro'!E865</f>
        <v>0</v>
      </c>
      <c r="F865" s="14">
        <f>'fnd enro'!F865</f>
        <v>2</v>
      </c>
      <c r="G865" s="14">
        <f>'fnd enro'!G865</f>
        <v>8</v>
      </c>
      <c r="H865" s="14">
        <f>'fnd enro'!H865</f>
        <v>5</v>
      </c>
      <c r="I865" s="14">
        <f>'fnd enro'!I865</f>
        <v>6</v>
      </c>
      <c r="J865" s="14">
        <f>'fnd enro'!J865</f>
        <v>0</v>
      </c>
      <c r="K865" s="15">
        <f>'fnd enro'!K865</f>
        <v>0.82530000000000003</v>
      </c>
      <c r="L865" s="14">
        <f>'fnd enro'!L865</f>
        <v>0</v>
      </c>
      <c r="M865" s="14">
        <f>'fnd enro'!M865</f>
        <v>0</v>
      </c>
      <c r="N865" s="14">
        <f>'fnd enro'!N865</f>
        <v>0</v>
      </c>
      <c r="O865" s="14">
        <f>'fnd enro'!O865</f>
        <v>0</v>
      </c>
      <c r="P865" s="14">
        <f>'fnd enro'!P865</f>
        <v>5</v>
      </c>
      <c r="Q865" s="14">
        <f>'fnd enro'!R865</f>
        <v>21</v>
      </c>
      <c r="R865" s="15">
        <f t="shared" si="188"/>
        <v>1</v>
      </c>
      <c r="S865" s="14">
        <f>VALUE('fnd enro'!Q865)</f>
        <v>8</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12400.717172999999</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19023.2</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110374.66371399999</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24258.933446000003</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4551.783864</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13729.86406</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9327.4699999999993</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10591.49</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25271.652399000002</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40828.741930000004</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189"/>
        <v>270358.51658599998</v>
      </c>
      <c r="AH865" s="326">
        <f t="shared" si="190"/>
        <v>497117086</v>
      </c>
      <c r="AI865" s="4" t="str">
        <f t="shared" si="191"/>
        <v>497</v>
      </c>
      <c r="AJ865" s="2" t="str">
        <f t="shared" si="192"/>
        <v>117</v>
      </c>
      <c r="AK865" s="2" t="str">
        <f t="shared" si="193"/>
        <v>086</v>
      </c>
      <c r="AL865" s="4">
        <f t="shared" si="194"/>
        <v>1</v>
      </c>
      <c r="AM865" s="4">
        <f t="shared" si="199"/>
        <v>21</v>
      </c>
      <c r="AN865" s="4">
        <f t="shared" si="195"/>
        <v>270358.51658599998</v>
      </c>
      <c r="AO865" s="4">
        <f t="shared" si="196"/>
        <v>12874</v>
      </c>
      <c r="AP865" s="4">
        <f t="shared" si="186"/>
        <v>0</v>
      </c>
      <c r="AQ865" s="4">
        <v>12874</v>
      </c>
      <c r="AS865" s="74"/>
      <c r="AT865" s="74"/>
      <c r="AX865" s="5">
        <f t="shared" si="197"/>
        <v>0</v>
      </c>
      <c r="AZ865" s="5">
        <f t="shared" si="198"/>
        <v>0</v>
      </c>
      <c r="BB865" s="5"/>
    </row>
    <row r="866" spans="1:54" s="4" customFormat="1">
      <c r="A866" s="326" t="str">
        <f t="shared" si="187"/>
        <v>497</v>
      </c>
      <c r="B866" s="2">
        <v>497117087</v>
      </c>
      <c r="C866" s="9" t="s">
        <v>461</v>
      </c>
      <c r="D866" s="14">
        <f>'fnd enro'!D866</f>
        <v>0</v>
      </c>
      <c r="E866" s="14">
        <f>'fnd enro'!E866</f>
        <v>0</v>
      </c>
      <c r="F866" s="14">
        <f>'fnd enro'!F866</f>
        <v>0</v>
      </c>
      <c r="G866" s="14">
        <f>'fnd enro'!G866</f>
        <v>3</v>
      </c>
      <c r="H866" s="14">
        <f>'fnd enro'!H866</f>
        <v>0</v>
      </c>
      <c r="I866" s="14">
        <f>'fnd enro'!I866</f>
        <v>1</v>
      </c>
      <c r="J866" s="14">
        <f>'fnd enro'!J866</f>
        <v>0</v>
      </c>
      <c r="K866" s="15">
        <f>'fnd enro'!K866</f>
        <v>0.15720000000000001</v>
      </c>
      <c r="L866" s="14">
        <f>'fnd enro'!L866</f>
        <v>0</v>
      </c>
      <c r="M866" s="14">
        <f>'fnd enro'!M866</f>
        <v>0</v>
      </c>
      <c r="N866" s="14">
        <f>'fnd enro'!N866</f>
        <v>0</v>
      </c>
      <c r="O866" s="14">
        <f>'fnd enro'!O866</f>
        <v>0</v>
      </c>
      <c r="P866" s="14">
        <f>'fnd enro'!P866</f>
        <v>3</v>
      </c>
      <c r="Q866" s="14">
        <f>'fnd enro'!R866</f>
        <v>4</v>
      </c>
      <c r="R866" s="15">
        <f t="shared" si="188"/>
        <v>1</v>
      </c>
      <c r="S866" s="14">
        <f>VALUE('fnd enro'!Q866)</f>
        <v>6</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2499.5756519999995</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4275.21</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27654.392136000002</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4929.549704</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1162.8407360000001</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2616.4474400000004</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1995.49</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3215.5</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4723.4480760000006</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8772.9913199999992</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189"/>
        <v>61845.445064</v>
      </c>
      <c r="AH866" s="326">
        <f t="shared" si="190"/>
        <v>497117087</v>
      </c>
      <c r="AI866" s="4" t="str">
        <f t="shared" si="191"/>
        <v>497</v>
      </c>
      <c r="AJ866" s="2" t="str">
        <f t="shared" si="192"/>
        <v>117</v>
      </c>
      <c r="AK866" s="2" t="str">
        <f t="shared" si="193"/>
        <v>087</v>
      </c>
      <c r="AL866" s="4">
        <f t="shared" si="194"/>
        <v>1</v>
      </c>
      <c r="AM866" s="4">
        <f t="shared" si="199"/>
        <v>4</v>
      </c>
      <c r="AN866" s="4">
        <f t="shared" si="195"/>
        <v>61845.445064</v>
      </c>
      <c r="AO866" s="4">
        <f t="shared" si="196"/>
        <v>15461</v>
      </c>
      <c r="AP866" s="4">
        <f t="shared" si="186"/>
        <v>0</v>
      </c>
      <c r="AQ866" s="4">
        <v>15461</v>
      </c>
      <c r="AS866" s="74"/>
      <c r="AT866" s="74"/>
      <c r="AX866" s="5">
        <f t="shared" si="197"/>
        <v>0</v>
      </c>
      <c r="AZ866" s="5">
        <f t="shared" si="198"/>
        <v>0</v>
      </c>
      <c r="BB866" s="5"/>
    </row>
    <row r="867" spans="1:54" s="4" customFormat="1">
      <c r="A867" s="326" t="str">
        <f t="shared" si="187"/>
        <v>497</v>
      </c>
      <c r="B867" s="2">
        <v>497117111</v>
      </c>
      <c r="C867" s="9" t="s">
        <v>461</v>
      </c>
      <c r="D867" s="14">
        <f>'fnd enro'!D867</f>
        <v>0</v>
      </c>
      <c r="E867" s="14">
        <f>'fnd enro'!E867</f>
        <v>0</v>
      </c>
      <c r="F867" s="14">
        <f>'fnd enro'!F867</f>
        <v>0</v>
      </c>
      <c r="G867" s="14">
        <f>'fnd enro'!G867</f>
        <v>7</v>
      </c>
      <c r="H867" s="14">
        <f>'fnd enro'!H867</f>
        <v>2</v>
      </c>
      <c r="I867" s="14">
        <f>'fnd enro'!I867</f>
        <v>2</v>
      </c>
      <c r="J867" s="14">
        <f>'fnd enro'!J867</f>
        <v>0</v>
      </c>
      <c r="K867" s="15">
        <f>'fnd enro'!K867</f>
        <v>0.43230000000000002</v>
      </c>
      <c r="L867" s="14">
        <f>'fnd enro'!L867</f>
        <v>0</v>
      </c>
      <c r="M867" s="14">
        <f>'fnd enro'!M867</f>
        <v>0</v>
      </c>
      <c r="N867" s="14">
        <f>'fnd enro'!N867</f>
        <v>0</v>
      </c>
      <c r="O867" s="14">
        <f>'fnd enro'!O867</f>
        <v>0</v>
      </c>
      <c r="P867" s="14">
        <f>'fnd enro'!P867</f>
        <v>2</v>
      </c>
      <c r="Q867" s="14">
        <f>'fnd enro'!R867</f>
        <v>11</v>
      </c>
      <c r="R867" s="15">
        <f t="shared" si="188"/>
        <v>1</v>
      </c>
      <c r="S867" s="14">
        <f>VALUE('fnd enro'!Q867)</f>
        <v>8</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6443.1680429999988</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9716.06</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54416.773373999997</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13308.744186</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2250.3920239999998</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6805.0454600000003</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4686.1899999999996</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4520.5</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13123.462209000001</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21000.66863</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189"/>
        <v>136271.00392599998</v>
      </c>
      <c r="AH867" s="326">
        <f t="shared" si="190"/>
        <v>497117111</v>
      </c>
      <c r="AI867" s="4" t="str">
        <f t="shared" si="191"/>
        <v>497</v>
      </c>
      <c r="AJ867" s="2" t="str">
        <f t="shared" si="192"/>
        <v>117</v>
      </c>
      <c r="AK867" s="2" t="str">
        <f t="shared" si="193"/>
        <v>111</v>
      </c>
      <c r="AL867" s="4">
        <f t="shared" si="194"/>
        <v>1</v>
      </c>
      <c r="AM867" s="4">
        <f t="shared" si="199"/>
        <v>11</v>
      </c>
      <c r="AN867" s="4">
        <f t="shared" si="195"/>
        <v>136271.00392599998</v>
      </c>
      <c r="AO867" s="4">
        <f t="shared" si="196"/>
        <v>12388</v>
      </c>
      <c r="AP867" s="4">
        <f t="shared" si="186"/>
        <v>0</v>
      </c>
      <c r="AQ867" s="4">
        <v>12388</v>
      </c>
      <c r="AS867" s="74"/>
      <c r="AT867" s="74"/>
      <c r="AX867" s="5">
        <f t="shared" si="197"/>
        <v>0</v>
      </c>
      <c r="AZ867" s="5">
        <f t="shared" si="198"/>
        <v>0</v>
      </c>
      <c r="BB867" s="5"/>
    </row>
    <row r="868" spans="1:54" s="4" customFormat="1">
      <c r="A868" s="326" t="str">
        <f t="shared" si="187"/>
        <v>497</v>
      </c>
      <c r="B868" s="2">
        <v>497117114</v>
      </c>
      <c r="C868" s="9" t="s">
        <v>461</v>
      </c>
      <c r="D868" s="14">
        <f>'fnd enro'!D868</f>
        <v>0</v>
      </c>
      <c r="E868" s="14">
        <f>'fnd enro'!E868</f>
        <v>0</v>
      </c>
      <c r="F868" s="14">
        <f>'fnd enro'!F868</f>
        <v>0</v>
      </c>
      <c r="G868" s="14">
        <f>'fnd enro'!G868</f>
        <v>4</v>
      </c>
      <c r="H868" s="14">
        <f>'fnd enro'!H868</f>
        <v>8</v>
      </c>
      <c r="I868" s="14">
        <f>'fnd enro'!I868</f>
        <v>4</v>
      </c>
      <c r="J868" s="14">
        <f>'fnd enro'!J868</f>
        <v>0</v>
      </c>
      <c r="K868" s="15">
        <f>'fnd enro'!K868</f>
        <v>0.62880000000000003</v>
      </c>
      <c r="L868" s="14">
        <f>'fnd enro'!L868</f>
        <v>0</v>
      </c>
      <c r="M868" s="14">
        <f>'fnd enro'!M868</f>
        <v>3</v>
      </c>
      <c r="N868" s="14">
        <f>'fnd enro'!N868</f>
        <v>0</v>
      </c>
      <c r="O868" s="14">
        <f>'fnd enro'!O868</f>
        <v>0</v>
      </c>
      <c r="P868" s="14">
        <f>'fnd enro'!P868</f>
        <v>8</v>
      </c>
      <c r="Q868" s="14">
        <f>'fnd enro'!R868</f>
        <v>16</v>
      </c>
      <c r="R868" s="15">
        <f t="shared" si="188"/>
        <v>1</v>
      </c>
      <c r="S868" s="14">
        <f>VALUE('fnd enro'!Q868)</f>
        <v>10</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10232.132608</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17212.8</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106533.20854400001</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18165.718816000001</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4693.5429439999989</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10848.029760000001</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8284.369999999999</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12795.02</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20587.862304000002</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36146.215279999997</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189"/>
        <v>245498.90025599999</v>
      </c>
      <c r="AH868" s="326">
        <f t="shared" si="190"/>
        <v>497117114</v>
      </c>
      <c r="AI868" s="4" t="str">
        <f t="shared" si="191"/>
        <v>497</v>
      </c>
      <c r="AJ868" s="2" t="str">
        <f t="shared" si="192"/>
        <v>117</v>
      </c>
      <c r="AK868" s="2" t="str">
        <f t="shared" si="193"/>
        <v>114</v>
      </c>
      <c r="AL868" s="4">
        <f t="shared" si="194"/>
        <v>1</v>
      </c>
      <c r="AM868" s="4">
        <f t="shared" si="199"/>
        <v>16</v>
      </c>
      <c r="AN868" s="4">
        <f t="shared" si="195"/>
        <v>245498.90025599999</v>
      </c>
      <c r="AO868" s="4">
        <f t="shared" si="196"/>
        <v>15344</v>
      </c>
      <c r="AP868" s="4">
        <f t="shared" si="186"/>
        <v>0</v>
      </c>
      <c r="AQ868" s="4">
        <v>15344</v>
      </c>
      <c r="AS868" s="74"/>
      <c r="AT868" s="74"/>
      <c r="AX868" s="5">
        <f t="shared" si="197"/>
        <v>0</v>
      </c>
      <c r="AZ868" s="5">
        <f t="shared" si="198"/>
        <v>0</v>
      </c>
      <c r="BB868" s="5"/>
    </row>
    <row r="869" spans="1:54" s="4" customFormat="1">
      <c r="A869" s="326" t="str">
        <f t="shared" si="187"/>
        <v>497</v>
      </c>
      <c r="B869" s="2">
        <v>497117117</v>
      </c>
      <c r="C869" s="9" t="s">
        <v>461</v>
      </c>
      <c r="D869" s="14">
        <f>'fnd enro'!D869</f>
        <v>0</v>
      </c>
      <c r="E869" s="14">
        <f>'fnd enro'!E869</f>
        <v>0</v>
      </c>
      <c r="F869" s="14">
        <f>'fnd enro'!F869</f>
        <v>4</v>
      </c>
      <c r="G869" s="14">
        <f>'fnd enro'!G869</f>
        <v>8</v>
      </c>
      <c r="H869" s="14">
        <f>'fnd enro'!H869</f>
        <v>9</v>
      </c>
      <c r="I869" s="14">
        <f>'fnd enro'!I869</f>
        <v>11</v>
      </c>
      <c r="J869" s="14">
        <f>'fnd enro'!J869</f>
        <v>0</v>
      </c>
      <c r="K869" s="15">
        <f>'fnd enro'!K869</f>
        <v>1.2576000000000001</v>
      </c>
      <c r="L869" s="14">
        <f>'fnd enro'!L869</f>
        <v>0</v>
      </c>
      <c r="M869" s="14">
        <f>'fnd enro'!M869</f>
        <v>2</v>
      </c>
      <c r="N869" s="14">
        <f>'fnd enro'!N869</f>
        <v>0</v>
      </c>
      <c r="O869" s="14">
        <f>'fnd enro'!O869</f>
        <v>0</v>
      </c>
      <c r="P869" s="14">
        <f>'fnd enro'!P869</f>
        <v>1</v>
      </c>
      <c r="Q869" s="14">
        <f>'fnd enro'!R869</f>
        <v>32</v>
      </c>
      <c r="R869" s="15">
        <f t="shared" si="188"/>
        <v>1</v>
      </c>
      <c r="S869" s="14">
        <f>VALUE('fnd enro'!Q869)</f>
        <v>5</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18538.905215999999</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26630.55</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145518.98708799999</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36276.947632000003</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5777.6358880000007</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21599.149520000003</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13470.44</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11473.469999999998</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39393.594608000007</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58271.510560000002</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189"/>
        <v>376951.190512</v>
      </c>
      <c r="AH869" s="326">
        <f t="shared" si="190"/>
        <v>497117117</v>
      </c>
      <c r="AI869" s="4" t="str">
        <f t="shared" si="191"/>
        <v>497</v>
      </c>
      <c r="AJ869" s="2" t="str">
        <f t="shared" si="192"/>
        <v>117</v>
      </c>
      <c r="AK869" s="2" t="str">
        <f t="shared" si="193"/>
        <v>117</v>
      </c>
      <c r="AL869" s="4">
        <f t="shared" si="194"/>
        <v>1</v>
      </c>
      <c r="AM869" s="4">
        <f t="shared" si="199"/>
        <v>32</v>
      </c>
      <c r="AN869" s="4">
        <f t="shared" si="195"/>
        <v>376951.190512</v>
      </c>
      <c r="AO869" s="4">
        <f t="shared" si="196"/>
        <v>11780</v>
      </c>
      <c r="AP869" s="4">
        <f t="shared" si="186"/>
        <v>0</v>
      </c>
      <c r="AQ869" s="4">
        <v>11780</v>
      </c>
      <c r="AS869" s="74"/>
      <c r="AT869" s="74"/>
      <c r="AX869" s="5">
        <f t="shared" si="197"/>
        <v>0</v>
      </c>
      <c r="AZ869" s="5">
        <f t="shared" si="198"/>
        <v>0</v>
      </c>
      <c r="BB869" s="5"/>
    </row>
    <row r="870" spans="1:54" s="4" customFormat="1">
      <c r="A870" s="326" t="str">
        <f t="shared" si="187"/>
        <v>497</v>
      </c>
      <c r="B870" s="2">
        <v>497117127</v>
      </c>
      <c r="C870" s="9" t="s">
        <v>461</v>
      </c>
      <c r="D870" s="14">
        <f>'fnd enro'!D870</f>
        <v>0</v>
      </c>
      <c r="E870" s="14">
        <f>'fnd enro'!E870</f>
        <v>0</v>
      </c>
      <c r="F870" s="14">
        <f>'fnd enro'!F870</f>
        <v>0</v>
      </c>
      <c r="G870" s="14">
        <f>'fnd enro'!G870</f>
        <v>1</v>
      </c>
      <c r="H870" s="14">
        <f>'fnd enro'!H870</f>
        <v>1</v>
      </c>
      <c r="I870" s="14">
        <f>'fnd enro'!I870</f>
        <v>1</v>
      </c>
      <c r="J870" s="14">
        <f>'fnd enro'!J870</f>
        <v>0</v>
      </c>
      <c r="K870" s="15">
        <f>'fnd enro'!K870</f>
        <v>0.1179</v>
      </c>
      <c r="L870" s="14">
        <f>'fnd enro'!L870</f>
        <v>0</v>
      </c>
      <c r="M870" s="14">
        <f>'fnd enro'!M870</f>
        <v>0</v>
      </c>
      <c r="N870" s="14">
        <f>'fnd enro'!N870</f>
        <v>0</v>
      </c>
      <c r="O870" s="14">
        <f>'fnd enro'!O870</f>
        <v>0</v>
      </c>
      <c r="P870" s="14">
        <f>'fnd enro'!P870</f>
        <v>0</v>
      </c>
      <c r="Q870" s="14">
        <f>'fnd enro'!R870</f>
        <v>3</v>
      </c>
      <c r="R870" s="15">
        <f t="shared" si="188"/>
        <v>1</v>
      </c>
      <c r="S870" s="14">
        <f>VALUE('fnd enro'!Q870)</f>
        <v>4</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1711.0167389999997</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2430.8999999999996</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12997.759102</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3334.734778</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519.08055200000001</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1986.68058</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1238.06</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1032.5</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3642.5760569999998</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5373.2359900000001</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189"/>
        <v>34266.543797999999</v>
      </c>
      <c r="AH870" s="326">
        <f t="shared" si="190"/>
        <v>497117127</v>
      </c>
      <c r="AI870" s="4" t="str">
        <f t="shared" si="191"/>
        <v>497</v>
      </c>
      <c r="AJ870" s="2" t="str">
        <f t="shared" si="192"/>
        <v>117</v>
      </c>
      <c r="AK870" s="2" t="str">
        <f t="shared" si="193"/>
        <v>127</v>
      </c>
      <c r="AL870" s="4">
        <f t="shared" si="194"/>
        <v>1</v>
      </c>
      <c r="AM870" s="4">
        <f t="shared" si="199"/>
        <v>3</v>
      </c>
      <c r="AN870" s="4">
        <f t="shared" si="195"/>
        <v>34266.543797999999</v>
      </c>
      <c r="AO870" s="4">
        <f t="shared" si="196"/>
        <v>11422</v>
      </c>
      <c r="AP870" s="4">
        <f t="shared" si="186"/>
        <v>0</v>
      </c>
      <c r="AQ870" s="4">
        <v>11422</v>
      </c>
      <c r="AS870" s="74"/>
      <c r="AT870" s="74"/>
      <c r="AX870" s="5">
        <f t="shared" si="197"/>
        <v>0</v>
      </c>
      <c r="AZ870" s="5">
        <f t="shared" si="198"/>
        <v>0</v>
      </c>
      <c r="BB870" s="5"/>
    </row>
    <row r="871" spans="1:54" s="4" customFormat="1">
      <c r="A871" s="326" t="str">
        <f t="shared" si="187"/>
        <v>497</v>
      </c>
      <c r="B871" s="2">
        <v>497117137</v>
      </c>
      <c r="C871" s="9" t="s">
        <v>461</v>
      </c>
      <c r="D871" s="14">
        <f>'fnd enro'!D871</f>
        <v>0</v>
      </c>
      <c r="E871" s="14">
        <f>'fnd enro'!E871</f>
        <v>0</v>
      </c>
      <c r="F871" s="14">
        <f>'fnd enro'!F871</f>
        <v>2</v>
      </c>
      <c r="G871" s="14">
        <f>'fnd enro'!G871</f>
        <v>11</v>
      </c>
      <c r="H871" s="14">
        <f>'fnd enro'!H871</f>
        <v>5</v>
      </c>
      <c r="I871" s="14">
        <f>'fnd enro'!I871</f>
        <v>14</v>
      </c>
      <c r="J871" s="14">
        <f>'fnd enro'!J871</f>
        <v>0</v>
      </c>
      <c r="K871" s="15">
        <f>'fnd enro'!K871</f>
        <v>1.2576000000000001</v>
      </c>
      <c r="L871" s="14">
        <f>'fnd enro'!L871</f>
        <v>0</v>
      </c>
      <c r="M871" s="14">
        <f>'fnd enro'!M871</f>
        <v>2</v>
      </c>
      <c r="N871" s="14">
        <f>'fnd enro'!N871</f>
        <v>0</v>
      </c>
      <c r="O871" s="14">
        <f>'fnd enro'!O871</f>
        <v>0</v>
      </c>
      <c r="P871" s="14">
        <f>'fnd enro'!P871</f>
        <v>7</v>
      </c>
      <c r="Q871" s="14">
        <f>'fnd enro'!R871</f>
        <v>32</v>
      </c>
      <c r="R871" s="15">
        <f t="shared" si="188"/>
        <v>1</v>
      </c>
      <c r="S871" s="14">
        <f>VALUE('fnd enro'!Q871)</f>
        <v>12</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19277.465215999997</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30129.69</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184738.56708799998</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36199.177632000006</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7407.9558880000004</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22821.149519999999</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14951.940000000002</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19698.489999999998</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39204.834608000005</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63423.060560000005</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189"/>
        <v>437852.33051200002</v>
      </c>
      <c r="AH871" s="326">
        <f t="shared" si="190"/>
        <v>497117137</v>
      </c>
      <c r="AI871" s="4" t="str">
        <f t="shared" si="191"/>
        <v>497</v>
      </c>
      <c r="AJ871" s="2" t="str">
        <f t="shared" si="192"/>
        <v>117</v>
      </c>
      <c r="AK871" s="2" t="str">
        <f t="shared" si="193"/>
        <v>137</v>
      </c>
      <c r="AL871" s="4">
        <f t="shared" si="194"/>
        <v>1</v>
      </c>
      <c r="AM871" s="4">
        <f t="shared" si="199"/>
        <v>32</v>
      </c>
      <c r="AN871" s="4">
        <f t="shared" si="195"/>
        <v>437852.33051200002</v>
      </c>
      <c r="AO871" s="4">
        <f t="shared" si="196"/>
        <v>13683</v>
      </c>
      <c r="AP871" s="4">
        <f t="shared" si="186"/>
        <v>0</v>
      </c>
      <c r="AQ871" s="4">
        <v>13683</v>
      </c>
      <c r="AS871" s="74"/>
      <c r="AT871" s="74"/>
      <c r="AX871" s="5">
        <f t="shared" si="197"/>
        <v>0</v>
      </c>
      <c r="AZ871" s="5">
        <f t="shared" si="198"/>
        <v>0</v>
      </c>
      <c r="BB871" s="5"/>
    </row>
    <row r="872" spans="1:54" s="4" customFormat="1">
      <c r="A872" s="326" t="str">
        <f t="shared" si="187"/>
        <v>497</v>
      </c>
      <c r="B872" s="2">
        <v>497117159</v>
      </c>
      <c r="C872" s="9" t="s">
        <v>461</v>
      </c>
      <c r="D872" s="14">
        <f>'fnd enro'!D872</f>
        <v>0</v>
      </c>
      <c r="E872" s="14">
        <f>'fnd enro'!E872</f>
        <v>0</v>
      </c>
      <c r="F872" s="14">
        <f>'fnd enro'!F872</f>
        <v>2</v>
      </c>
      <c r="G872" s="14">
        <f>'fnd enro'!G872</f>
        <v>4</v>
      </c>
      <c r="H872" s="14">
        <f>'fnd enro'!H872</f>
        <v>1</v>
      </c>
      <c r="I872" s="14">
        <f>'fnd enro'!I872</f>
        <v>2</v>
      </c>
      <c r="J872" s="14">
        <f>'fnd enro'!J872</f>
        <v>0</v>
      </c>
      <c r="K872" s="15">
        <f>'fnd enro'!K872</f>
        <v>0.35370000000000001</v>
      </c>
      <c r="L872" s="14">
        <f>'fnd enro'!L872</f>
        <v>0</v>
      </c>
      <c r="M872" s="14">
        <f>'fnd enro'!M872</f>
        <v>0</v>
      </c>
      <c r="N872" s="14">
        <f>'fnd enro'!N872</f>
        <v>0</v>
      </c>
      <c r="O872" s="14">
        <f>'fnd enro'!O872</f>
        <v>0</v>
      </c>
      <c r="P872" s="14">
        <f>'fnd enro'!P872</f>
        <v>0</v>
      </c>
      <c r="Q872" s="14">
        <f>'fnd enro'!R872</f>
        <v>9</v>
      </c>
      <c r="R872" s="15">
        <f t="shared" si="188"/>
        <v>1</v>
      </c>
      <c r="S872" s="14">
        <f>VALUE('fnd enro'!Q872)</f>
        <v>3</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5133.050217</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7292.6999999999989</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38792.277305999996</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10919.994334000001</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1525.0116559999999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5637.3917399999991</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3581.9300000000003</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2339.2399999999998</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10701.348171</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15985.99797</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189"/>
        <v>101908.94139399999</v>
      </c>
      <c r="AH872" s="326">
        <f t="shared" si="190"/>
        <v>497117159</v>
      </c>
      <c r="AI872" s="4" t="str">
        <f t="shared" si="191"/>
        <v>497</v>
      </c>
      <c r="AJ872" s="2" t="str">
        <f t="shared" si="192"/>
        <v>117</v>
      </c>
      <c r="AK872" s="2" t="str">
        <f t="shared" si="193"/>
        <v>159</v>
      </c>
      <c r="AL872" s="4">
        <f t="shared" si="194"/>
        <v>1</v>
      </c>
      <c r="AM872" s="4">
        <f t="shared" si="199"/>
        <v>9</v>
      </c>
      <c r="AN872" s="4">
        <f t="shared" si="195"/>
        <v>101908.94139399999</v>
      </c>
      <c r="AO872" s="4">
        <f t="shared" si="196"/>
        <v>11323</v>
      </c>
      <c r="AP872" s="4">
        <f t="shared" si="186"/>
        <v>0</v>
      </c>
      <c r="AQ872" s="4">
        <v>11323</v>
      </c>
      <c r="AS872" s="74"/>
      <c r="AT872" s="74"/>
      <c r="AX872" s="5">
        <f t="shared" si="197"/>
        <v>0</v>
      </c>
      <c r="AZ872" s="5">
        <f t="shared" si="198"/>
        <v>0</v>
      </c>
      <c r="BB872" s="5"/>
    </row>
    <row r="873" spans="1:54" s="4" customFormat="1">
      <c r="A873" s="326" t="str">
        <f t="shared" si="187"/>
        <v>497</v>
      </c>
      <c r="B873" s="2">
        <v>497117161</v>
      </c>
      <c r="C873" s="9" t="s">
        <v>461</v>
      </c>
      <c r="D873" s="14">
        <f>'fnd enro'!D873</f>
        <v>0</v>
      </c>
      <c r="E873" s="14">
        <f>'fnd enro'!E873</f>
        <v>0</v>
      </c>
      <c r="F873" s="14">
        <f>'fnd enro'!F873</f>
        <v>0</v>
      </c>
      <c r="G873" s="14">
        <f>'fnd enro'!G873</f>
        <v>4</v>
      </c>
      <c r="H873" s="14">
        <f>'fnd enro'!H873</f>
        <v>0</v>
      </c>
      <c r="I873" s="14">
        <f>'fnd enro'!I873</f>
        <v>0</v>
      </c>
      <c r="J873" s="14">
        <f>'fnd enro'!J873</f>
        <v>0</v>
      </c>
      <c r="K873" s="15">
        <f>'fnd enro'!K873</f>
        <v>0.15720000000000001</v>
      </c>
      <c r="L873" s="14">
        <f>'fnd enro'!L873</f>
        <v>0</v>
      </c>
      <c r="M873" s="14">
        <f>'fnd enro'!M873</f>
        <v>0</v>
      </c>
      <c r="N873" s="14">
        <f>'fnd enro'!N873</f>
        <v>0</v>
      </c>
      <c r="O873" s="14">
        <f>'fnd enro'!O873</f>
        <v>0</v>
      </c>
      <c r="P873" s="14">
        <f>'fnd enro'!P873</f>
        <v>1</v>
      </c>
      <c r="Q873" s="14">
        <f>'fnd enro'!R873</f>
        <v>4</v>
      </c>
      <c r="R873" s="15">
        <f t="shared" si="188"/>
        <v>1</v>
      </c>
      <c r="S873" s="14">
        <f>VALUE('fnd enro'!Q873)</f>
        <v>8</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2366.0756519999995</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3642.58</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20386.042136</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5311.4197039999999</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855.73073599999998</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2247.8574400000002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1672.8600000000001</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1469.73</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4670.6480760000004</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7801.3813199999995</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189"/>
        <v>50424.325064000004</v>
      </c>
      <c r="AH873" s="326">
        <f t="shared" si="190"/>
        <v>497117161</v>
      </c>
      <c r="AI873" s="4" t="str">
        <f t="shared" si="191"/>
        <v>497</v>
      </c>
      <c r="AJ873" s="2" t="str">
        <f t="shared" si="192"/>
        <v>117</v>
      </c>
      <c r="AK873" s="2" t="str">
        <f t="shared" si="193"/>
        <v>161</v>
      </c>
      <c r="AL873" s="4">
        <f t="shared" si="194"/>
        <v>1</v>
      </c>
      <c r="AM873" s="4">
        <f t="shared" si="199"/>
        <v>4</v>
      </c>
      <c r="AN873" s="4">
        <f t="shared" si="195"/>
        <v>50424.325064000004</v>
      </c>
      <c r="AO873" s="4">
        <f t="shared" si="196"/>
        <v>12606</v>
      </c>
      <c r="AP873" s="4">
        <f t="shared" si="186"/>
        <v>0</v>
      </c>
      <c r="AQ873" s="4">
        <v>12606</v>
      </c>
      <c r="AS873" s="74"/>
      <c r="AT873" s="74"/>
      <c r="AX873" s="5">
        <f t="shared" si="197"/>
        <v>0</v>
      </c>
      <c r="AZ873" s="5">
        <f t="shared" si="198"/>
        <v>0</v>
      </c>
      <c r="BB873" s="5"/>
    </row>
    <row r="874" spans="1:54" s="4" customFormat="1">
      <c r="A874" s="326" t="str">
        <f t="shared" si="187"/>
        <v>497</v>
      </c>
      <c r="B874" s="2">
        <v>497117210</v>
      </c>
      <c r="C874" s="9" t="s">
        <v>461</v>
      </c>
      <c r="D874" s="14">
        <f>'fnd enro'!D874</f>
        <v>0</v>
      </c>
      <c r="E874" s="14">
        <f>'fnd enro'!E874</f>
        <v>0</v>
      </c>
      <c r="F874" s="14">
        <f>'fnd enro'!F874</f>
        <v>7</v>
      </c>
      <c r="G874" s="14">
        <f>'fnd enro'!G874</f>
        <v>11</v>
      </c>
      <c r="H874" s="14">
        <f>'fnd enro'!H874</f>
        <v>15</v>
      </c>
      <c r="I874" s="14">
        <f>'fnd enro'!I874</f>
        <v>6</v>
      </c>
      <c r="J874" s="14">
        <f>'fnd enro'!J874</f>
        <v>0</v>
      </c>
      <c r="K874" s="15">
        <f>'fnd enro'!K874</f>
        <v>1.5327</v>
      </c>
      <c r="L874" s="14">
        <f>'fnd enro'!L874</f>
        <v>0</v>
      </c>
      <c r="M874" s="14">
        <f>'fnd enro'!M874</f>
        <v>0</v>
      </c>
      <c r="N874" s="14">
        <f>'fnd enro'!N874</f>
        <v>0</v>
      </c>
      <c r="O874" s="14">
        <f>'fnd enro'!O874</f>
        <v>0</v>
      </c>
      <c r="P874" s="14">
        <f>'fnd enro'!P874</f>
        <v>5</v>
      </c>
      <c r="Q874" s="14">
        <f>'fnd enro'!R874</f>
        <v>39</v>
      </c>
      <c r="R874" s="15">
        <f t="shared" si="188"/>
        <v>1</v>
      </c>
      <c r="S874" s="14">
        <f>VALUE('fnd enro'!Q874)</f>
        <v>6</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22606.917606999999</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33325.049999999996</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177253.338326</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45490.722114000004</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7536.1671759999999</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23693.447539999997</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16327.670000000002</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13666</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47157.468741000004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73536.737869999997</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189"/>
        <v>460593.51937400002</v>
      </c>
      <c r="AH874" s="326">
        <f t="shared" si="190"/>
        <v>497117210</v>
      </c>
      <c r="AI874" s="4" t="str">
        <f t="shared" si="191"/>
        <v>497</v>
      </c>
      <c r="AJ874" s="2" t="str">
        <f t="shared" si="192"/>
        <v>117</v>
      </c>
      <c r="AK874" s="2" t="str">
        <f t="shared" si="193"/>
        <v>210</v>
      </c>
      <c r="AL874" s="4">
        <f t="shared" si="194"/>
        <v>1</v>
      </c>
      <c r="AM874" s="4">
        <f t="shared" si="199"/>
        <v>39</v>
      </c>
      <c r="AN874" s="4">
        <f t="shared" si="195"/>
        <v>460593.51937400002</v>
      </c>
      <c r="AO874" s="4">
        <f t="shared" si="196"/>
        <v>11810</v>
      </c>
      <c r="AP874" s="4">
        <f t="shared" si="186"/>
        <v>0</v>
      </c>
      <c r="AQ874" s="4">
        <v>11810</v>
      </c>
      <c r="AS874" s="74"/>
      <c r="AT874" s="74"/>
      <c r="AX874" s="5">
        <f t="shared" si="197"/>
        <v>0</v>
      </c>
      <c r="AZ874" s="5">
        <f t="shared" si="198"/>
        <v>0</v>
      </c>
      <c r="BB874" s="5"/>
    </row>
    <row r="875" spans="1:54" s="4" customFormat="1">
      <c r="A875" s="326" t="str">
        <f t="shared" si="187"/>
        <v>497</v>
      </c>
      <c r="B875" s="2">
        <v>497117223</v>
      </c>
      <c r="C875" s="9" t="s">
        <v>461</v>
      </c>
      <c r="D875" s="14">
        <f>'fnd enro'!D875</f>
        <v>0</v>
      </c>
      <c r="E875" s="14">
        <f>'fnd enro'!E875</f>
        <v>0</v>
      </c>
      <c r="F875" s="14">
        <f>'fnd enro'!F875</f>
        <v>0</v>
      </c>
      <c r="G875" s="14">
        <f>'fnd enro'!G875</f>
        <v>2</v>
      </c>
      <c r="H875" s="14">
        <f>'fnd enro'!H875</f>
        <v>1</v>
      </c>
      <c r="I875" s="14">
        <f>'fnd enro'!I875</f>
        <v>0</v>
      </c>
      <c r="J875" s="14">
        <f>'fnd enro'!J875</f>
        <v>0</v>
      </c>
      <c r="K875" s="15">
        <f>'fnd enro'!K875</f>
        <v>0.1179</v>
      </c>
      <c r="L875" s="14">
        <f>'fnd enro'!L875</f>
        <v>0</v>
      </c>
      <c r="M875" s="14">
        <f>'fnd enro'!M875</f>
        <v>0</v>
      </c>
      <c r="N875" s="14">
        <f>'fnd enro'!N875</f>
        <v>0</v>
      </c>
      <c r="O875" s="14">
        <f>'fnd enro'!O875</f>
        <v>0</v>
      </c>
      <c r="P875" s="14">
        <f>'fnd enro'!P875</f>
        <v>0</v>
      </c>
      <c r="Q875" s="14">
        <f>'fnd enro'!R875</f>
        <v>3</v>
      </c>
      <c r="R875" s="15">
        <f t="shared" si="188"/>
        <v>1</v>
      </c>
      <c r="S875" s="14">
        <f>VALUE('fnd enro'!Q875)</f>
        <v>11</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1711.0167389999997</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2430.8999999999996</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11904.999102000002</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3716.6047779999999</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511.57055199999996</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1664.0305799999999</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1165.49</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586.16</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3589.776057</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5457.5659900000001</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189"/>
        <v>32738.113798000002</v>
      </c>
      <c r="AH875" s="326">
        <f t="shared" si="190"/>
        <v>497117223</v>
      </c>
      <c r="AI875" s="4" t="str">
        <f t="shared" si="191"/>
        <v>497</v>
      </c>
      <c r="AJ875" s="2" t="str">
        <f t="shared" si="192"/>
        <v>117</v>
      </c>
      <c r="AK875" s="2" t="str">
        <f t="shared" si="193"/>
        <v>223</v>
      </c>
      <c r="AL875" s="4">
        <f t="shared" si="194"/>
        <v>1</v>
      </c>
      <c r="AM875" s="4">
        <f t="shared" si="199"/>
        <v>3</v>
      </c>
      <c r="AN875" s="4">
        <f t="shared" si="195"/>
        <v>32738.113798000002</v>
      </c>
      <c r="AO875" s="4">
        <f t="shared" si="196"/>
        <v>10913</v>
      </c>
      <c r="AP875" s="4">
        <f t="shared" si="186"/>
        <v>0</v>
      </c>
      <c r="AQ875" s="4">
        <v>10913</v>
      </c>
      <c r="AS875" s="74"/>
      <c r="AT875" s="74"/>
      <c r="AX875" s="5">
        <f t="shared" si="197"/>
        <v>0</v>
      </c>
      <c r="AZ875" s="5">
        <f t="shared" si="198"/>
        <v>0</v>
      </c>
      <c r="BB875" s="5"/>
    </row>
    <row r="876" spans="1:54" s="4" customFormat="1">
      <c r="A876" s="326" t="str">
        <f t="shared" si="187"/>
        <v>497</v>
      </c>
      <c r="B876" s="2">
        <v>497117227</v>
      </c>
      <c r="C876" s="9" t="s">
        <v>461</v>
      </c>
      <c r="D876" s="14">
        <f>'fnd enro'!D876</f>
        <v>0</v>
      </c>
      <c r="E876" s="14">
        <f>'fnd enro'!E876</f>
        <v>0</v>
      </c>
      <c r="F876" s="14">
        <f>'fnd enro'!F876</f>
        <v>1</v>
      </c>
      <c r="G876" s="14">
        <f>'fnd enro'!G876</f>
        <v>1</v>
      </c>
      <c r="H876" s="14">
        <f>'fnd enro'!H876</f>
        <v>1</v>
      </c>
      <c r="I876" s="14">
        <f>'fnd enro'!I876</f>
        <v>0</v>
      </c>
      <c r="J876" s="14">
        <f>'fnd enro'!J876</f>
        <v>0</v>
      </c>
      <c r="K876" s="15">
        <f>'fnd enro'!K876</f>
        <v>0.1179</v>
      </c>
      <c r="L876" s="14">
        <f>'fnd enro'!L876</f>
        <v>0</v>
      </c>
      <c r="M876" s="14">
        <f>'fnd enro'!M876</f>
        <v>0</v>
      </c>
      <c r="N876" s="14">
        <f>'fnd enro'!N876</f>
        <v>0</v>
      </c>
      <c r="O876" s="14">
        <f>'fnd enro'!O876</f>
        <v>0</v>
      </c>
      <c r="P876" s="14">
        <f>'fnd enro'!P876</f>
        <v>1</v>
      </c>
      <c r="Q876" s="14">
        <f>'fnd enro'!R876</f>
        <v>3</v>
      </c>
      <c r="R876" s="15">
        <f t="shared" si="188"/>
        <v>1</v>
      </c>
      <c r="S876" s="14">
        <f>VALUE('fnd enro'!Q876)</f>
        <v>10</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1807.6967389999998</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2888.9999999999995</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16376.979102000001</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3716.6047779999999</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728.50055199999997</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1697.2905799999999</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1346.57</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1473.35</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3589.776057</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6222.1859900000009</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189"/>
        <v>39847.953798000002</v>
      </c>
      <c r="AH876" s="326">
        <f t="shared" si="190"/>
        <v>497117227</v>
      </c>
      <c r="AI876" s="4" t="str">
        <f t="shared" si="191"/>
        <v>497</v>
      </c>
      <c r="AJ876" s="2" t="str">
        <f t="shared" si="192"/>
        <v>117</v>
      </c>
      <c r="AK876" s="2" t="str">
        <f t="shared" si="193"/>
        <v>227</v>
      </c>
      <c r="AL876" s="4">
        <f t="shared" si="194"/>
        <v>1</v>
      </c>
      <c r="AM876" s="4">
        <f t="shared" si="199"/>
        <v>3</v>
      </c>
      <c r="AN876" s="4">
        <f t="shared" si="195"/>
        <v>39847.953798000002</v>
      </c>
      <c r="AO876" s="4">
        <f t="shared" si="196"/>
        <v>13283</v>
      </c>
      <c r="AP876" s="4">
        <f t="shared" si="186"/>
        <v>0</v>
      </c>
      <c r="AQ876" s="4">
        <v>13283</v>
      </c>
      <c r="AS876" s="74"/>
      <c r="AT876" s="74"/>
      <c r="AX876" s="5">
        <f t="shared" si="197"/>
        <v>0</v>
      </c>
      <c r="AZ876" s="5">
        <f t="shared" si="198"/>
        <v>0</v>
      </c>
      <c r="BB876" s="5"/>
    </row>
    <row r="877" spans="1:54" s="4" customFormat="1">
      <c r="A877" s="326" t="str">
        <f t="shared" si="187"/>
        <v>497</v>
      </c>
      <c r="B877" s="2">
        <v>497117230</v>
      </c>
      <c r="C877" s="9" t="s">
        <v>461</v>
      </c>
      <c r="D877" s="14">
        <f>'fnd enro'!D877</f>
        <v>0</v>
      </c>
      <c r="E877" s="14">
        <f>'fnd enro'!E877</f>
        <v>0</v>
      </c>
      <c r="F877" s="14">
        <f>'fnd enro'!F877</f>
        <v>1</v>
      </c>
      <c r="G877" s="14">
        <f>'fnd enro'!G877</f>
        <v>0</v>
      </c>
      <c r="H877" s="14">
        <f>'fnd enro'!H877</f>
        <v>0</v>
      </c>
      <c r="I877" s="14">
        <f>'fnd enro'!I877</f>
        <v>0</v>
      </c>
      <c r="J877" s="14">
        <f>'fnd enro'!J877</f>
        <v>0</v>
      </c>
      <c r="K877" s="15">
        <f>'fnd enro'!K877</f>
        <v>3.9300000000000002E-2</v>
      </c>
      <c r="L877" s="14">
        <f>'fnd enro'!L877</f>
        <v>0</v>
      </c>
      <c r="M877" s="14">
        <f>'fnd enro'!M877</f>
        <v>0</v>
      </c>
      <c r="N877" s="14">
        <f>'fnd enro'!N877</f>
        <v>0</v>
      </c>
      <c r="O877" s="14">
        <f>'fnd enro'!O877</f>
        <v>0</v>
      </c>
      <c r="P877" s="14">
        <f>'fnd enro'!P877</f>
        <v>0</v>
      </c>
      <c r="Q877" s="14">
        <f>'fnd enro'!R877</f>
        <v>1</v>
      </c>
      <c r="R877" s="15">
        <f t="shared" si="188"/>
        <v>1</v>
      </c>
      <c r="S877" s="14">
        <f>VALUE('fnd enro'!Q877)</f>
        <v>5</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570.33891299999993</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810.3</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4116.9930340000001</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1327.854926</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166.390184</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554.67686000000003</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378.55</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107.56</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1167.6620190000001</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1782.8353299999999</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189"/>
        <v>10983.161265999999</v>
      </c>
      <c r="AH877" s="326">
        <f t="shared" si="190"/>
        <v>497117230</v>
      </c>
      <c r="AI877" s="4" t="str">
        <f t="shared" si="191"/>
        <v>497</v>
      </c>
      <c r="AJ877" s="2" t="str">
        <f t="shared" si="192"/>
        <v>117</v>
      </c>
      <c r="AK877" s="2" t="str">
        <f t="shared" si="193"/>
        <v>230</v>
      </c>
      <c r="AL877" s="4">
        <f t="shared" si="194"/>
        <v>1</v>
      </c>
      <c r="AM877" s="4">
        <f t="shared" si="199"/>
        <v>1</v>
      </c>
      <c r="AN877" s="4">
        <f t="shared" si="195"/>
        <v>10983.161265999999</v>
      </c>
      <c r="AO877" s="4">
        <f t="shared" si="196"/>
        <v>10983</v>
      </c>
      <c r="AP877" s="4">
        <f t="shared" si="186"/>
        <v>0</v>
      </c>
      <c r="AQ877" s="4">
        <v>10983</v>
      </c>
      <c r="AS877" s="74"/>
      <c r="AT877" s="74"/>
      <c r="AX877" s="5">
        <f t="shared" si="197"/>
        <v>0</v>
      </c>
      <c r="AZ877" s="5">
        <f t="shared" si="198"/>
        <v>0</v>
      </c>
      <c r="BB877" s="5"/>
    </row>
    <row r="878" spans="1:54" s="4" customFormat="1">
      <c r="A878" s="326" t="str">
        <f t="shared" si="187"/>
        <v>497</v>
      </c>
      <c r="B878" s="2">
        <v>497117272</v>
      </c>
      <c r="C878" s="9" t="s">
        <v>461</v>
      </c>
      <c r="D878" s="14">
        <f>'fnd enro'!D878</f>
        <v>0</v>
      </c>
      <c r="E878" s="14">
        <f>'fnd enro'!E878</f>
        <v>0</v>
      </c>
      <c r="F878" s="14">
        <f>'fnd enro'!F878</f>
        <v>1</v>
      </c>
      <c r="G878" s="14">
        <f>'fnd enro'!G878</f>
        <v>2</v>
      </c>
      <c r="H878" s="14">
        <f>'fnd enro'!H878</f>
        <v>0</v>
      </c>
      <c r="I878" s="14">
        <f>'fnd enro'!I878</f>
        <v>0</v>
      </c>
      <c r="J878" s="14">
        <f>'fnd enro'!J878</f>
        <v>0</v>
      </c>
      <c r="K878" s="15">
        <f>'fnd enro'!K878</f>
        <v>0.1179</v>
      </c>
      <c r="L878" s="14">
        <f>'fnd enro'!L878</f>
        <v>0</v>
      </c>
      <c r="M878" s="14">
        <f>'fnd enro'!M878</f>
        <v>0</v>
      </c>
      <c r="N878" s="14">
        <f>'fnd enro'!N878</f>
        <v>0</v>
      </c>
      <c r="O878" s="14">
        <f>'fnd enro'!O878</f>
        <v>0</v>
      </c>
      <c r="P878" s="14">
        <f>'fnd enro'!P878</f>
        <v>0</v>
      </c>
      <c r="Q878" s="14">
        <f>'fnd enro'!R878</f>
        <v>3</v>
      </c>
      <c r="R878" s="15">
        <f t="shared" si="188"/>
        <v>1</v>
      </c>
      <c r="S878" s="14">
        <f>VALUE('fnd enro'!Q878)</f>
        <v>6</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1711.0167389999997</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2430.8999999999996</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12350.879101999999</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3983.5647779999999</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499.21055200000001</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1664.0305799999999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1135.6500000000001</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430.2</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3502.9860570000001</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5348.5459900000005</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189"/>
        <v>33056.983798000001</v>
      </c>
      <c r="AH878" s="326">
        <f t="shared" si="190"/>
        <v>497117272</v>
      </c>
      <c r="AI878" s="4" t="str">
        <f t="shared" si="191"/>
        <v>497</v>
      </c>
      <c r="AJ878" s="2" t="str">
        <f t="shared" si="192"/>
        <v>117</v>
      </c>
      <c r="AK878" s="2" t="str">
        <f t="shared" si="193"/>
        <v>272</v>
      </c>
      <c r="AL878" s="4">
        <f t="shared" si="194"/>
        <v>1</v>
      </c>
      <c r="AM878" s="4">
        <f t="shared" si="199"/>
        <v>3</v>
      </c>
      <c r="AN878" s="4">
        <f t="shared" si="195"/>
        <v>33056.983798000001</v>
      </c>
      <c r="AO878" s="4">
        <f t="shared" si="196"/>
        <v>11019</v>
      </c>
      <c r="AP878" s="4">
        <f t="shared" si="186"/>
        <v>0</v>
      </c>
      <c r="AQ878" s="4">
        <v>11019</v>
      </c>
      <c r="AS878" s="74"/>
      <c r="AT878" s="74"/>
      <c r="AX878" s="5">
        <f t="shared" si="197"/>
        <v>0</v>
      </c>
      <c r="AZ878" s="5">
        <f t="shared" si="198"/>
        <v>0</v>
      </c>
      <c r="BB878" s="5"/>
    </row>
    <row r="879" spans="1:54" s="4" customFormat="1">
      <c r="A879" s="326" t="str">
        <f t="shared" si="187"/>
        <v>497</v>
      </c>
      <c r="B879" s="2">
        <v>497117275</v>
      </c>
      <c r="C879" s="9" t="s">
        <v>461</v>
      </c>
      <c r="D879" s="14">
        <f>'fnd enro'!D879</f>
        <v>0</v>
      </c>
      <c r="E879" s="14">
        <f>'fnd enro'!E879</f>
        <v>0</v>
      </c>
      <c r="F879" s="14">
        <f>'fnd enro'!F879</f>
        <v>0</v>
      </c>
      <c r="G879" s="14">
        <f>'fnd enro'!G879</f>
        <v>3</v>
      </c>
      <c r="H879" s="14">
        <f>'fnd enro'!H879</f>
        <v>1</v>
      </c>
      <c r="I879" s="14">
        <f>'fnd enro'!I879</f>
        <v>0</v>
      </c>
      <c r="J879" s="14">
        <f>'fnd enro'!J879</f>
        <v>0</v>
      </c>
      <c r="K879" s="15">
        <f>'fnd enro'!K879</f>
        <v>0.15720000000000001</v>
      </c>
      <c r="L879" s="14">
        <f>'fnd enro'!L879</f>
        <v>0</v>
      </c>
      <c r="M879" s="14">
        <f>'fnd enro'!M879</f>
        <v>0</v>
      </c>
      <c r="N879" s="14">
        <f>'fnd enro'!N879</f>
        <v>0</v>
      </c>
      <c r="O879" s="14">
        <f>'fnd enro'!O879</f>
        <v>0</v>
      </c>
      <c r="P879" s="14">
        <f>'fnd enro'!P879</f>
        <v>1</v>
      </c>
      <c r="Q879" s="14">
        <f>'fnd enro'!R879</f>
        <v>4</v>
      </c>
      <c r="R879" s="15">
        <f t="shared" si="188"/>
        <v>1</v>
      </c>
      <c r="S879" s="14">
        <f>VALUE('fnd enro'!Q879)</f>
        <v>4</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2344.7456519999996</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3541.54</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18953.812136</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5044.4597039999999</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820.22073599999999</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2240.5074400000003</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1662.76</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1364.38</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4757.4380760000004</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7741.7313199999999</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189"/>
        <v>48471.595063999994</v>
      </c>
      <c r="AH879" s="326">
        <f t="shared" si="190"/>
        <v>497117275</v>
      </c>
      <c r="AI879" s="4" t="str">
        <f t="shared" si="191"/>
        <v>497</v>
      </c>
      <c r="AJ879" s="2" t="str">
        <f t="shared" si="192"/>
        <v>117</v>
      </c>
      <c r="AK879" s="2" t="str">
        <f t="shared" si="193"/>
        <v>275</v>
      </c>
      <c r="AL879" s="4">
        <f t="shared" si="194"/>
        <v>1</v>
      </c>
      <c r="AM879" s="4">
        <f t="shared" si="199"/>
        <v>4</v>
      </c>
      <c r="AN879" s="4">
        <f t="shared" si="195"/>
        <v>48471.595063999994</v>
      </c>
      <c r="AO879" s="4">
        <f t="shared" si="196"/>
        <v>12118</v>
      </c>
      <c r="AP879" s="4">
        <f t="shared" si="186"/>
        <v>0</v>
      </c>
      <c r="AQ879" s="4">
        <v>12118</v>
      </c>
      <c r="AS879" s="74"/>
      <c r="AT879" s="74"/>
      <c r="AX879" s="5">
        <f t="shared" si="197"/>
        <v>0</v>
      </c>
      <c r="AZ879" s="5">
        <f t="shared" si="198"/>
        <v>0</v>
      </c>
      <c r="BB879" s="5"/>
    </row>
    <row r="880" spans="1:54" s="4" customFormat="1">
      <c r="A880" s="326" t="str">
        <f t="shared" si="187"/>
        <v>497</v>
      </c>
      <c r="B880" s="2">
        <v>497117278</v>
      </c>
      <c r="C880" s="9" t="s">
        <v>461</v>
      </c>
      <c r="D880" s="14">
        <f>'fnd enro'!D880</f>
        <v>0</v>
      </c>
      <c r="E880" s="14">
        <f>'fnd enro'!E880</f>
        <v>0</v>
      </c>
      <c r="F880" s="14">
        <f>'fnd enro'!F880</f>
        <v>4</v>
      </c>
      <c r="G880" s="14">
        <f>'fnd enro'!G880</f>
        <v>24</v>
      </c>
      <c r="H880" s="14">
        <f>'fnd enro'!H880</f>
        <v>16</v>
      </c>
      <c r="I880" s="14">
        <f>'fnd enro'!I880</f>
        <v>19</v>
      </c>
      <c r="J880" s="14">
        <f>'fnd enro'!J880</f>
        <v>0</v>
      </c>
      <c r="K880" s="15">
        <f>'fnd enro'!K880</f>
        <v>2.4759000000000002</v>
      </c>
      <c r="L880" s="14">
        <f>'fnd enro'!L880</f>
        <v>0</v>
      </c>
      <c r="M880" s="14">
        <f>'fnd enro'!M880</f>
        <v>2</v>
      </c>
      <c r="N880" s="14">
        <f>'fnd enro'!N880</f>
        <v>0</v>
      </c>
      <c r="O880" s="14">
        <f>'fnd enro'!O880</f>
        <v>0</v>
      </c>
      <c r="P880" s="14">
        <f>'fnd enro'!P880</f>
        <v>12</v>
      </c>
      <c r="Q880" s="14">
        <f>'fnd enro'!R880</f>
        <v>63</v>
      </c>
      <c r="R880" s="15">
        <f t="shared" si="188"/>
        <v>1</v>
      </c>
      <c r="S880" s="14">
        <f>VALUE('fnd enro'!Q880)</f>
        <v>7</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37098.291518999999</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55913.939999999995</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319415.57114200003</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72516.770338000002</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13054.891592</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41677.632180000001</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27640.94</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29313.86</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76621.047197000007</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120578.91579</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189"/>
        <v>793831.85975800001</v>
      </c>
      <c r="AH880" s="326">
        <f t="shared" si="190"/>
        <v>497117278</v>
      </c>
      <c r="AI880" s="4" t="str">
        <f t="shared" si="191"/>
        <v>497</v>
      </c>
      <c r="AJ880" s="2" t="str">
        <f t="shared" si="192"/>
        <v>117</v>
      </c>
      <c r="AK880" s="2" t="str">
        <f t="shared" si="193"/>
        <v>278</v>
      </c>
      <c r="AL880" s="4">
        <f t="shared" si="194"/>
        <v>1</v>
      </c>
      <c r="AM880" s="4">
        <f t="shared" si="199"/>
        <v>63</v>
      </c>
      <c r="AN880" s="4">
        <f t="shared" si="195"/>
        <v>793831.85975800001</v>
      </c>
      <c r="AO880" s="4">
        <f t="shared" si="196"/>
        <v>12601</v>
      </c>
      <c r="AP880" s="4">
        <f t="shared" si="186"/>
        <v>0</v>
      </c>
      <c r="AQ880" s="4">
        <v>12601</v>
      </c>
      <c r="AS880" s="74"/>
      <c r="AT880" s="74"/>
      <c r="AX880" s="5">
        <f t="shared" si="197"/>
        <v>0</v>
      </c>
      <c r="AZ880" s="5">
        <f t="shared" si="198"/>
        <v>0</v>
      </c>
      <c r="BB880" s="5"/>
    </row>
    <row r="881" spans="1:54" s="4" customFormat="1">
      <c r="A881" s="326" t="str">
        <f t="shared" si="187"/>
        <v>497</v>
      </c>
      <c r="B881" s="2">
        <v>497117281</v>
      </c>
      <c r="C881" s="9" t="s">
        <v>461</v>
      </c>
      <c r="D881" s="14">
        <f>'fnd enro'!D881</f>
        <v>0</v>
      </c>
      <c r="E881" s="14">
        <f>'fnd enro'!E881</f>
        <v>0</v>
      </c>
      <c r="F881" s="14">
        <f>'fnd enro'!F881</f>
        <v>6</v>
      </c>
      <c r="G881" s="14">
        <f>'fnd enro'!G881</f>
        <v>28</v>
      </c>
      <c r="H881" s="14">
        <f>'fnd enro'!H881</f>
        <v>27</v>
      </c>
      <c r="I881" s="14">
        <f>'fnd enro'!I881</f>
        <v>15</v>
      </c>
      <c r="J881" s="14">
        <f>'fnd enro'!J881</f>
        <v>0</v>
      </c>
      <c r="K881" s="15">
        <f>'fnd enro'!K881</f>
        <v>2.9868000000000001</v>
      </c>
      <c r="L881" s="14">
        <f>'fnd enro'!L881</f>
        <v>0</v>
      </c>
      <c r="M881" s="14">
        <f>'fnd enro'!M881</f>
        <v>0</v>
      </c>
      <c r="N881" s="14">
        <f>'fnd enro'!N881</f>
        <v>0</v>
      </c>
      <c r="O881" s="14">
        <f>'fnd enro'!O881</f>
        <v>1</v>
      </c>
      <c r="P881" s="14">
        <f>'fnd enro'!P881</f>
        <v>51</v>
      </c>
      <c r="Q881" s="14">
        <f>'fnd enro'!R881</f>
        <v>76</v>
      </c>
      <c r="R881" s="15">
        <f t="shared" si="188"/>
        <v>1</v>
      </c>
      <c r="S881" s="14">
        <f>VALUE('fnd enro'!Q881)</f>
        <v>12</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49333.457387999995</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89572.64</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589862.06058399985</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88202.874375999992</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26306.613984</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49169.691360000004</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41735.33</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78459.81</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92257.983443999998</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183891.75508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189"/>
        <v>1288792.2162159998</v>
      </c>
      <c r="AH881" s="326">
        <f t="shared" si="190"/>
        <v>497117281</v>
      </c>
      <c r="AI881" s="4" t="str">
        <f t="shared" si="191"/>
        <v>497</v>
      </c>
      <c r="AJ881" s="2" t="str">
        <f t="shared" si="192"/>
        <v>117</v>
      </c>
      <c r="AK881" s="2" t="str">
        <f t="shared" si="193"/>
        <v>281</v>
      </c>
      <c r="AL881" s="4">
        <f t="shared" si="194"/>
        <v>1</v>
      </c>
      <c r="AM881" s="4">
        <f t="shared" si="199"/>
        <v>76</v>
      </c>
      <c r="AN881" s="4">
        <f t="shared" si="195"/>
        <v>1288792.2162159998</v>
      </c>
      <c r="AO881" s="4">
        <f t="shared" si="196"/>
        <v>16958</v>
      </c>
      <c r="AP881" s="4">
        <f t="shared" si="186"/>
        <v>0</v>
      </c>
      <c r="AQ881" s="4">
        <v>16958</v>
      </c>
      <c r="AS881" s="74"/>
      <c r="AT881" s="74"/>
      <c r="AX881" s="5">
        <f t="shared" si="197"/>
        <v>0</v>
      </c>
      <c r="AZ881" s="5">
        <f t="shared" si="198"/>
        <v>0</v>
      </c>
      <c r="BB881" s="5"/>
    </row>
    <row r="882" spans="1:54" s="4" customFormat="1">
      <c r="A882" s="326" t="str">
        <f t="shared" si="187"/>
        <v>497</v>
      </c>
      <c r="B882" s="2">
        <v>497117325</v>
      </c>
      <c r="C882" s="9" t="s">
        <v>461</v>
      </c>
      <c r="D882" s="14">
        <f>'fnd enro'!D882</f>
        <v>0</v>
      </c>
      <c r="E882" s="14">
        <f>'fnd enro'!E882</f>
        <v>0</v>
      </c>
      <c r="F882" s="14">
        <f>'fnd enro'!F882</f>
        <v>0</v>
      </c>
      <c r="G882" s="14">
        <f>'fnd enro'!G882</f>
        <v>8</v>
      </c>
      <c r="H882" s="14">
        <f>'fnd enro'!H882</f>
        <v>3</v>
      </c>
      <c r="I882" s="14">
        <f>'fnd enro'!I882</f>
        <v>4</v>
      </c>
      <c r="J882" s="14">
        <f>'fnd enro'!J882</f>
        <v>0</v>
      </c>
      <c r="K882" s="15">
        <f>'fnd enro'!K882</f>
        <v>0.58950000000000002</v>
      </c>
      <c r="L882" s="14">
        <f>'fnd enro'!L882</f>
        <v>0</v>
      </c>
      <c r="M882" s="14">
        <f>'fnd enro'!M882</f>
        <v>0</v>
      </c>
      <c r="N882" s="14">
        <f>'fnd enro'!N882</f>
        <v>0</v>
      </c>
      <c r="O882" s="14">
        <f>'fnd enro'!O882</f>
        <v>0</v>
      </c>
      <c r="P882" s="14">
        <f>'fnd enro'!P882</f>
        <v>6</v>
      </c>
      <c r="Q882" s="14">
        <f>'fnd enro'!R882</f>
        <v>15</v>
      </c>
      <c r="R882" s="15">
        <f t="shared" si="188"/>
        <v>1</v>
      </c>
      <c r="S882" s="14">
        <f>VALUE('fnd enro'!Q882)</f>
        <v>9</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9099.2836950000001</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14732.94</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89958.295510000011</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17589.463890000003</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3784.3327600000002</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9797.8928999999989</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7077.2699999999995</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9808.02</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17986.500285000002</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31036.309949999999</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189"/>
        <v>210870.30899000002</v>
      </c>
      <c r="AH882" s="326">
        <f t="shared" si="190"/>
        <v>497117325</v>
      </c>
      <c r="AI882" s="4" t="str">
        <f t="shared" si="191"/>
        <v>497</v>
      </c>
      <c r="AJ882" s="2" t="str">
        <f t="shared" si="192"/>
        <v>117</v>
      </c>
      <c r="AK882" s="2" t="str">
        <f t="shared" si="193"/>
        <v>325</v>
      </c>
      <c r="AL882" s="4">
        <f t="shared" si="194"/>
        <v>1</v>
      </c>
      <c r="AM882" s="4">
        <f t="shared" si="199"/>
        <v>15</v>
      </c>
      <c r="AN882" s="4">
        <f t="shared" si="195"/>
        <v>210870.30899000002</v>
      </c>
      <c r="AO882" s="4">
        <f t="shared" si="196"/>
        <v>14058</v>
      </c>
      <c r="AP882" s="4">
        <f t="shared" si="186"/>
        <v>0</v>
      </c>
      <c r="AQ882" s="4">
        <v>14058</v>
      </c>
      <c r="AS882" s="74"/>
      <c r="AT882" s="74"/>
      <c r="AX882" s="5">
        <f t="shared" si="197"/>
        <v>0</v>
      </c>
      <c r="AZ882" s="5">
        <f t="shared" si="198"/>
        <v>0</v>
      </c>
      <c r="BB882" s="5"/>
    </row>
    <row r="883" spans="1:54" s="4" customFormat="1">
      <c r="A883" s="326" t="str">
        <f t="shared" si="187"/>
        <v>497</v>
      </c>
      <c r="B883" s="2">
        <v>497117332</v>
      </c>
      <c r="C883" s="9" t="s">
        <v>461</v>
      </c>
      <c r="D883" s="14">
        <f>'fnd enro'!D883</f>
        <v>0</v>
      </c>
      <c r="E883" s="14">
        <f>'fnd enro'!E883</f>
        <v>0</v>
      </c>
      <c r="F883" s="14">
        <f>'fnd enro'!F883</f>
        <v>0</v>
      </c>
      <c r="G883" s="14">
        <f>'fnd enro'!G883</f>
        <v>5</v>
      </c>
      <c r="H883" s="14">
        <f>'fnd enro'!H883</f>
        <v>3</v>
      </c>
      <c r="I883" s="14">
        <f>'fnd enro'!I883</f>
        <v>1</v>
      </c>
      <c r="J883" s="14">
        <f>'fnd enro'!J883</f>
        <v>0</v>
      </c>
      <c r="K883" s="15">
        <f>'fnd enro'!K883</f>
        <v>0.35370000000000001</v>
      </c>
      <c r="L883" s="14">
        <f>'fnd enro'!L883</f>
        <v>0</v>
      </c>
      <c r="M883" s="14">
        <f>'fnd enro'!M883</f>
        <v>0</v>
      </c>
      <c r="N883" s="14">
        <f>'fnd enro'!N883</f>
        <v>0</v>
      </c>
      <c r="O883" s="14">
        <f>'fnd enro'!O883</f>
        <v>0</v>
      </c>
      <c r="P883" s="14">
        <f>'fnd enro'!P883</f>
        <v>2</v>
      </c>
      <c r="Q883" s="14">
        <f>'fnd enro'!R883</f>
        <v>9</v>
      </c>
      <c r="R883" s="15">
        <f t="shared" si="188"/>
        <v>1</v>
      </c>
      <c r="S883" s="14">
        <f>VALUE('fnd enro'!Q883)</f>
        <v>10</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5326.4102169999996</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8208.9</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45751.617305999993</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10767.944334000002</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1976.1216559999998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5381.2617399999999</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3931.2</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4086.72</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10822.128171</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17817.647969999998</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189"/>
        <v>114069.951394</v>
      </c>
      <c r="AH883" s="326">
        <f t="shared" si="190"/>
        <v>497117332</v>
      </c>
      <c r="AI883" s="4" t="str">
        <f t="shared" si="191"/>
        <v>497</v>
      </c>
      <c r="AJ883" s="2" t="str">
        <f t="shared" si="192"/>
        <v>117</v>
      </c>
      <c r="AK883" s="2" t="str">
        <f t="shared" si="193"/>
        <v>332</v>
      </c>
      <c r="AL883" s="4">
        <f t="shared" si="194"/>
        <v>1</v>
      </c>
      <c r="AM883" s="4">
        <f t="shared" si="199"/>
        <v>9</v>
      </c>
      <c r="AN883" s="4">
        <f t="shared" si="195"/>
        <v>114069.951394</v>
      </c>
      <c r="AO883" s="4">
        <f t="shared" si="196"/>
        <v>12674</v>
      </c>
      <c r="AP883" s="4">
        <f t="shared" si="186"/>
        <v>0</v>
      </c>
      <c r="AQ883" s="4">
        <v>12674</v>
      </c>
      <c r="AS883" s="74"/>
      <c r="AT883" s="74"/>
      <c r="AX883" s="5">
        <f t="shared" si="197"/>
        <v>0</v>
      </c>
      <c r="AZ883" s="5">
        <f t="shared" si="198"/>
        <v>0</v>
      </c>
      <c r="BB883" s="5"/>
    </row>
    <row r="884" spans="1:54" s="4" customFormat="1">
      <c r="A884" s="326" t="str">
        <f t="shared" si="187"/>
        <v>497</v>
      </c>
      <c r="B884" s="2">
        <v>497117340</v>
      </c>
      <c r="C884" s="9" t="s">
        <v>461</v>
      </c>
      <c r="D884" s="14">
        <f>'fnd enro'!D884</f>
        <v>0</v>
      </c>
      <c r="E884" s="14">
        <f>'fnd enro'!E884</f>
        <v>0</v>
      </c>
      <c r="F884" s="14">
        <f>'fnd enro'!F884</f>
        <v>0</v>
      </c>
      <c r="G884" s="14">
        <f>'fnd enro'!G884</f>
        <v>2</v>
      </c>
      <c r="H884" s="14">
        <f>'fnd enro'!H884</f>
        <v>0</v>
      </c>
      <c r="I884" s="14">
        <f>'fnd enro'!I884</f>
        <v>0</v>
      </c>
      <c r="J884" s="14">
        <f>'fnd enro'!J884</f>
        <v>0</v>
      </c>
      <c r="K884" s="15">
        <f>'fnd enro'!K884</f>
        <v>7.8600000000000003E-2</v>
      </c>
      <c r="L884" s="14">
        <f>'fnd enro'!L884</f>
        <v>0</v>
      </c>
      <c r="M884" s="14">
        <f>'fnd enro'!M884</f>
        <v>0</v>
      </c>
      <c r="N884" s="14">
        <f>'fnd enro'!N884</f>
        <v>0</v>
      </c>
      <c r="O884" s="14">
        <f>'fnd enro'!O884</f>
        <v>0</v>
      </c>
      <c r="P884" s="14">
        <f>'fnd enro'!P884</f>
        <v>1</v>
      </c>
      <c r="Q884" s="14">
        <f>'fnd enro'!R884</f>
        <v>2</v>
      </c>
      <c r="R884" s="15">
        <f t="shared" si="188"/>
        <v>1</v>
      </c>
      <c r="S884" s="14">
        <f>VALUE('fnd enro'!Q884)</f>
        <v>7</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1219.4078259999999</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1993.62</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11875.326068</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2655.709852</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509.480368</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1136.43372</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904.55</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1088.8499999999999</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2335.3240380000002</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4188.3406599999998</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189"/>
        <v>27907.042531999999</v>
      </c>
      <c r="AH884" s="326">
        <f t="shared" si="190"/>
        <v>497117340</v>
      </c>
      <c r="AI884" s="4" t="str">
        <f t="shared" si="191"/>
        <v>497</v>
      </c>
      <c r="AJ884" s="2" t="str">
        <f t="shared" si="192"/>
        <v>117</v>
      </c>
      <c r="AK884" s="2" t="str">
        <f t="shared" si="193"/>
        <v>340</v>
      </c>
      <c r="AL884" s="4">
        <f t="shared" si="194"/>
        <v>1</v>
      </c>
      <c r="AM884" s="4">
        <f t="shared" si="199"/>
        <v>2</v>
      </c>
      <c r="AN884" s="4">
        <f t="shared" si="195"/>
        <v>27907.042531999999</v>
      </c>
      <c r="AO884" s="4">
        <f t="shared" si="196"/>
        <v>13954</v>
      </c>
      <c r="AP884" s="4">
        <f t="shared" si="186"/>
        <v>0</v>
      </c>
      <c r="AQ884" s="4">
        <v>13954</v>
      </c>
      <c r="AS884" s="74"/>
      <c r="AT884" s="74"/>
      <c r="AX884" s="5">
        <f t="shared" si="197"/>
        <v>0</v>
      </c>
      <c r="AZ884" s="5">
        <f t="shared" si="198"/>
        <v>0</v>
      </c>
      <c r="BB884" s="5"/>
    </row>
    <row r="885" spans="1:54" s="4" customFormat="1">
      <c r="A885" s="326" t="str">
        <f t="shared" si="187"/>
        <v>497</v>
      </c>
      <c r="B885" s="2">
        <v>497117605</v>
      </c>
      <c r="C885" s="9" t="s">
        <v>461</v>
      </c>
      <c r="D885" s="14">
        <f>'fnd enro'!D885</f>
        <v>0</v>
      </c>
      <c r="E885" s="14">
        <f>'fnd enro'!E885</f>
        <v>0</v>
      </c>
      <c r="F885" s="14">
        <f>'fnd enro'!F885</f>
        <v>0</v>
      </c>
      <c r="G885" s="14">
        <f>'fnd enro'!G885</f>
        <v>0</v>
      </c>
      <c r="H885" s="14">
        <f>'fnd enro'!H885</f>
        <v>27</v>
      </c>
      <c r="I885" s="14">
        <f>'fnd enro'!I885</f>
        <v>25</v>
      </c>
      <c r="J885" s="14">
        <f>'fnd enro'!J885</f>
        <v>0</v>
      </c>
      <c r="K885" s="15">
        <f>'fnd enro'!K885</f>
        <v>2.0436000000000001</v>
      </c>
      <c r="L885" s="14">
        <f>'fnd enro'!L885</f>
        <v>0</v>
      </c>
      <c r="M885" s="14">
        <f>'fnd enro'!M885</f>
        <v>0</v>
      </c>
      <c r="N885" s="14">
        <f>'fnd enro'!N885</f>
        <v>0</v>
      </c>
      <c r="O885" s="14">
        <f>'fnd enro'!O885</f>
        <v>0</v>
      </c>
      <c r="P885" s="14">
        <f>'fnd enro'!P885</f>
        <v>8</v>
      </c>
      <c r="Q885" s="14">
        <f>'fnd enro'!R885</f>
        <v>52</v>
      </c>
      <c r="R885" s="15">
        <f t="shared" si="188"/>
        <v>1</v>
      </c>
      <c r="S885" s="14">
        <f>VALUE('fnd enro'!Q885)</f>
        <v>6</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30239.543475999999</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44892.959999999999</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256279.587768</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52293.786152000001</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10480.099568</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37109.686719999998</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23394.449999999997</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27970.22</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64381.754988000001</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98145.627160000004</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189"/>
        <v>645187.71583200013</v>
      </c>
      <c r="AH885" s="326">
        <f t="shared" si="190"/>
        <v>497117605</v>
      </c>
      <c r="AI885" s="4" t="str">
        <f t="shared" si="191"/>
        <v>497</v>
      </c>
      <c r="AJ885" s="2" t="str">
        <f t="shared" si="192"/>
        <v>117</v>
      </c>
      <c r="AK885" s="2" t="str">
        <f t="shared" si="193"/>
        <v>605</v>
      </c>
      <c r="AL885" s="4">
        <f t="shared" si="194"/>
        <v>1</v>
      </c>
      <c r="AM885" s="4">
        <f t="shared" si="199"/>
        <v>52</v>
      </c>
      <c r="AN885" s="4">
        <f t="shared" si="195"/>
        <v>645187.71583200013</v>
      </c>
      <c r="AO885" s="4">
        <f t="shared" si="196"/>
        <v>12407</v>
      </c>
      <c r="AP885" s="4">
        <f t="shared" si="186"/>
        <v>0</v>
      </c>
      <c r="AQ885" s="4">
        <v>12407</v>
      </c>
      <c r="AS885" s="74"/>
      <c r="AT885" s="74"/>
      <c r="AX885" s="5">
        <f t="shared" si="197"/>
        <v>0</v>
      </c>
      <c r="AZ885" s="5">
        <f t="shared" si="198"/>
        <v>0</v>
      </c>
      <c r="BB885" s="5"/>
    </row>
    <row r="886" spans="1:54" s="4" customFormat="1">
      <c r="A886" s="326" t="str">
        <f t="shared" si="187"/>
        <v>497</v>
      </c>
      <c r="B886" s="2">
        <v>497117632</v>
      </c>
      <c r="C886" s="9" t="s">
        <v>461</v>
      </c>
      <c r="D886" s="14">
        <f>'fnd enro'!D886</f>
        <v>0</v>
      </c>
      <c r="E886" s="14">
        <f>'fnd enro'!E886</f>
        <v>0</v>
      </c>
      <c r="F886" s="14">
        <f>'fnd enro'!F886</f>
        <v>0</v>
      </c>
      <c r="G886" s="14">
        <f>'fnd enro'!G886</f>
        <v>1</v>
      </c>
      <c r="H886" s="14">
        <f>'fnd enro'!H886</f>
        <v>0</v>
      </c>
      <c r="I886" s="14">
        <f>'fnd enro'!I886</f>
        <v>0</v>
      </c>
      <c r="J886" s="14">
        <f>'fnd enro'!J886</f>
        <v>0</v>
      </c>
      <c r="K886" s="15">
        <f>'fnd enro'!K886</f>
        <v>3.9300000000000002E-2</v>
      </c>
      <c r="L886" s="14">
        <f>'fnd enro'!L886</f>
        <v>0</v>
      </c>
      <c r="M886" s="14">
        <f>'fnd enro'!M886</f>
        <v>0</v>
      </c>
      <c r="N886" s="14">
        <f>'fnd enro'!N886</f>
        <v>0</v>
      </c>
      <c r="O886" s="14">
        <f>'fnd enro'!O886</f>
        <v>0</v>
      </c>
      <c r="P886" s="14">
        <f>'fnd enro'!P886</f>
        <v>0</v>
      </c>
      <c r="Q886" s="14">
        <f>'fnd enro'!R886</f>
        <v>1</v>
      </c>
      <c r="R886" s="15">
        <f t="shared" si="188"/>
        <v>1</v>
      </c>
      <c r="S886" s="14">
        <f>VALUE('fnd enro'!Q886)</f>
        <v>7</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570.33891299999993</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810.3</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4116.9430339999999</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1327.854926</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166.41018399999999</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554.67686000000003</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378.55</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161.32</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1167.6620190000001</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1782.8553299999999</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189"/>
        <v>11036.911266000001</v>
      </c>
      <c r="AH886" s="326">
        <f t="shared" si="190"/>
        <v>497117632</v>
      </c>
      <c r="AI886" s="4" t="str">
        <f t="shared" si="191"/>
        <v>497</v>
      </c>
      <c r="AJ886" s="2" t="str">
        <f t="shared" si="192"/>
        <v>117</v>
      </c>
      <c r="AK886" s="2" t="str">
        <f t="shared" si="193"/>
        <v>632</v>
      </c>
      <c r="AL886" s="4">
        <f t="shared" si="194"/>
        <v>1</v>
      </c>
      <c r="AM886" s="4">
        <f t="shared" si="199"/>
        <v>1</v>
      </c>
      <c r="AN886" s="4">
        <f t="shared" si="195"/>
        <v>11036.911266000001</v>
      </c>
      <c r="AO886" s="4">
        <f t="shared" si="196"/>
        <v>11037</v>
      </c>
      <c r="AP886" s="4">
        <f t="shared" si="186"/>
        <v>0</v>
      </c>
      <c r="AQ886" s="4">
        <v>11037</v>
      </c>
      <c r="AS886" s="74"/>
      <c r="AT886" s="74"/>
      <c r="AX886" s="5">
        <f t="shared" si="197"/>
        <v>0</v>
      </c>
      <c r="AZ886" s="5">
        <f t="shared" si="198"/>
        <v>0</v>
      </c>
      <c r="BB886" s="5"/>
    </row>
    <row r="887" spans="1:54" s="4" customFormat="1">
      <c r="A887" s="326" t="str">
        <f t="shared" si="187"/>
        <v>497</v>
      </c>
      <c r="B887" s="2">
        <v>497117670</v>
      </c>
      <c r="C887" s="9" t="s">
        <v>461</v>
      </c>
      <c r="D887" s="14">
        <f>'fnd enro'!D887</f>
        <v>0</v>
      </c>
      <c r="E887" s="14">
        <f>'fnd enro'!E887</f>
        <v>0</v>
      </c>
      <c r="F887" s="14">
        <f>'fnd enro'!F887</f>
        <v>0</v>
      </c>
      <c r="G887" s="14">
        <f>'fnd enro'!G887</f>
        <v>0</v>
      </c>
      <c r="H887" s="14">
        <f>'fnd enro'!H887</f>
        <v>2</v>
      </c>
      <c r="I887" s="14">
        <f>'fnd enro'!I887</f>
        <v>1</v>
      </c>
      <c r="J887" s="14">
        <f>'fnd enro'!J887</f>
        <v>0</v>
      </c>
      <c r="K887" s="15">
        <f>'fnd enro'!K887</f>
        <v>0.1179</v>
      </c>
      <c r="L887" s="14">
        <f>'fnd enro'!L887</f>
        <v>0</v>
      </c>
      <c r="M887" s="14">
        <f>'fnd enro'!M887</f>
        <v>0</v>
      </c>
      <c r="N887" s="14">
        <f>'fnd enro'!N887</f>
        <v>0</v>
      </c>
      <c r="O887" s="14">
        <f>'fnd enro'!O887</f>
        <v>0</v>
      </c>
      <c r="P887" s="14">
        <f>'fnd enro'!P887</f>
        <v>1</v>
      </c>
      <c r="Q887" s="14">
        <f>'fnd enro'!R887</f>
        <v>3</v>
      </c>
      <c r="R887" s="15">
        <f t="shared" si="188"/>
        <v>1</v>
      </c>
      <c r="S887" s="14">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1783.7567389999997</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2775.5699999999997</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15916.549101999997</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3067.774778</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694.65055200000006</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2011.7105799999999</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1404.14</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1842.6599999999999</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3729.3660569999997</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6057.5359900000003</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189"/>
        <v>39283.713797999997</v>
      </c>
      <c r="AH887" s="326">
        <f t="shared" si="190"/>
        <v>497117670</v>
      </c>
      <c r="AI887" s="4" t="str">
        <f t="shared" si="191"/>
        <v>497</v>
      </c>
      <c r="AJ887" s="2" t="str">
        <f t="shared" si="192"/>
        <v>117</v>
      </c>
      <c r="AK887" s="2" t="str">
        <f t="shared" si="193"/>
        <v>670</v>
      </c>
      <c r="AL887" s="4">
        <f t="shared" si="194"/>
        <v>1</v>
      </c>
      <c r="AM887" s="4">
        <f t="shared" si="199"/>
        <v>3</v>
      </c>
      <c r="AN887" s="4">
        <f t="shared" si="195"/>
        <v>39283.713797999997</v>
      </c>
      <c r="AO887" s="4">
        <f t="shared" si="196"/>
        <v>13095</v>
      </c>
      <c r="AP887" s="4">
        <f t="shared" si="186"/>
        <v>0</v>
      </c>
      <c r="AQ887" s="4">
        <v>13095</v>
      </c>
      <c r="AS887" s="74"/>
      <c r="AT887" s="74"/>
      <c r="AX887" s="5">
        <f t="shared" si="197"/>
        <v>0</v>
      </c>
      <c r="AZ887" s="5">
        <f t="shared" si="198"/>
        <v>0</v>
      </c>
      <c r="BB887" s="5"/>
    </row>
    <row r="888" spans="1:54" s="4" customFormat="1">
      <c r="A888" s="326" t="str">
        <f t="shared" si="187"/>
        <v>497</v>
      </c>
      <c r="B888" s="2">
        <v>497117674</v>
      </c>
      <c r="C888" s="9" t="s">
        <v>461</v>
      </c>
      <c r="D888" s="14">
        <f>'fnd enro'!D888</f>
        <v>0</v>
      </c>
      <c r="E888" s="14">
        <f>'fnd enro'!E888</f>
        <v>0</v>
      </c>
      <c r="F888" s="14">
        <f>'fnd enro'!F888</f>
        <v>1</v>
      </c>
      <c r="G888" s="14">
        <f>'fnd enro'!G888</f>
        <v>1</v>
      </c>
      <c r="H888" s="14">
        <f>'fnd enro'!H888</f>
        <v>2</v>
      </c>
      <c r="I888" s="14">
        <f>'fnd enro'!I888</f>
        <v>1</v>
      </c>
      <c r="J888" s="14">
        <f>'fnd enro'!J888</f>
        <v>0</v>
      </c>
      <c r="K888" s="15">
        <f>'fnd enro'!K888</f>
        <v>0.19650000000000001</v>
      </c>
      <c r="L888" s="14">
        <f>'fnd enro'!L888</f>
        <v>0</v>
      </c>
      <c r="M888" s="14">
        <f>'fnd enro'!M888</f>
        <v>0</v>
      </c>
      <c r="N888" s="14">
        <f>'fnd enro'!N888</f>
        <v>0</v>
      </c>
      <c r="O888" s="14">
        <f>'fnd enro'!O888</f>
        <v>0</v>
      </c>
      <c r="P888" s="14">
        <f>'fnd enro'!P888</f>
        <v>2</v>
      </c>
      <c r="Q888" s="14">
        <f>'fnd enro'!R888</f>
        <v>5</v>
      </c>
      <c r="R888" s="15">
        <f t="shared" si="188"/>
        <v>1</v>
      </c>
      <c r="S888" s="14">
        <f>VALUE('fnd enro'!Q888)</f>
        <v>10</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3045.0545649999999</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4967.7</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29729.725170000002</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5723.4846300000008</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1298.1209199999998</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3162.5542999999998</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2387.16</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3285.48</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6064.6900949999999</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10577.20665</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189"/>
        <v>70241.176330000002</v>
      </c>
      <c r="AH888" s="326">
        <f t="shared" si="190"/>
        <v>497117674</v>
      </c>
      <c r="AI888" s="4" t="str">
        <f t="shared" si="191"/>
        <v>497</v>
      </c>
      <c r="AJ888" s="2" t="str">
        <f t="shared" si="192"/>
        <v>117</v>
      </c>
      <c r="AK888" s="2" t="str">
        <f t="shared" si="193"/>
        <v>674</v>
      </c>
      <c r="AL888" s="4">
        <f t="shared" si="194"/>
        <v>1</v>
      </c>
      <c r="AM888" s="4">
        <f t="shared" si="199"/>
        <v>5</v>
      </c>
      <c r="AN888" s="4">
        <f t="shared" si="195"/>
        <v>70241.176330000002</v>
      </c>
      <c r="AO888" s="4">
        <f t="shared" si="196"/>
        <v>14048</v>
      </c>
      <c r="AP888" s="4">
        <f t="shared" si="186"/>
        <v>0</v>
      </c>
      <c r="AQ888" s="4">
        <v>14048</v>
      </c>
      <c r="AS888" s="74"/>
      <c r="AT888" s="74"/>
      <c r="AX888" s="5">
        <f t="shared" si="197"/>
        <v>0</v>
      </c>
      <c r="AZ888" s="5">
        <f t="shared" si="198"/>
        <v>0</v>
      </c>
      <c r="BB888" s="5"/>
    </row>
    <row r="889" spans="1:54" s="4" customFormat="1">
      <c r="A889" s="326" t="str">
        <f t="shared" si="187"/>
        <v>497</v>
      </c>
      <c r="B889" s="2">
        <v>497117680</v>
      </c>
      <c r="C889" s="9" t="s">
        <v>461</v>
      </c>
      <c r="D889" s="14">
        <f>'fnd enro'!D889</f>
        <v>0</v>
      </c>
      <c r="E889" s="14">
        <f>'fnd enro'!E889</f>
        <v>0</v>
      </c>
      <c r="F889" s="14">
        <f>'fnd enro'!F889</f>
        <v>2</v>
      </c>
      <c r="G889" s="14">
        <f>'fnd enro'!G889</f>
        <v>1</v>
      </c>
      <c r="H889" s="14">
        <f>'fnd enro'!H889</f>
        <v>1</v>
      </c>
      <c r="I889" s="14">
        <f>'fnd enro'!I889</f>
        <v>0</v>
      </c>
      <c r="J889" s="14">
        <f>'fnd enro'!J889</f>
        <v>0</v>
      </c>
      <c r="K889" s="15">
        <f>'fnd enro'!K889</f>
        <v>0.15720000000000001</v>
      </c>
      <c r="L889" s="14">
        <f>'fnd enro'!L889</f>
        <v>0</v>
      </c>
      <c r="M889" s="14">
        <f>'fnd enro'!M889</f>
        <v>0</v>
      </c>
      <c r="N889" s="14">
        <f>'fnd enro'!N889</f>
        <v>0</v>
      </c>
      <c r="O889" s="14">
        <f>'fnd enro'!O889</f>
        <v>0</v>
      </c>
      <c r="P889" s="14">
        <f>'fnd enro'!P889</f>
        <v>0</v>
      </c>
      <c r="Q889" s="14">
        <f>'fnd enro'!R889</f>
        <v>4</v>
      </c>
      <c r="R889" s="15">
        <f t="shared" si="188"/>
        <v>1</v>
      </c>
      <c r="S889" s="14">
        <f>VALUE('fnd enro'!Q889)</f>
        <v>5</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2281.3556519999997</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3241.2</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16022.042135999998</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5044.4597039999999</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677.94073600000002</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2218.7074400000001</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1544.04</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639.96</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4757.4380760000004</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7240.3813200000004</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189"/>
        <v>43667.525064000001</v>
      </c>
      <c r="AH889" s="326">
        <f t="shared" si="190"/>
        <v>497117680</v>
      </c>
      <c r="AI889" s="4" t="str">
        <f t="shared" si="191"/>
        <v>497</v>
      </c>
      <c r="AJ889" s="2" t="str">
        <f t="shared" si="192"/>
        <v>117</v>
      </c>
      <c r="AK889" s="2" t="str">
        <f t="shared" si="193"/>
        <v>680</v>
      </c>
      <c r="AL889" s="4">
        <f t="shared" si="194"/>
        <v>1</v>
      </c>
      <c r="AM889" s="4">
        <f t="shared" si="199"/>
        <v>4</v>
      </c>
      <c r="AN889" s="4">
        <f t="shared" si="195"/>
        <v>43667.525064000001</v>
      </c>
      <c r="AO889" s="4">
        <f t="shared" si="196"/>
        <v>10917</v>
      </c>
      <c r="AP889" s="4">
        <f t="shared" si="186"/>
        <v>0</v>
      </c>
      <c r="AQ889" s="4">
        <v>10917</v>
      </c>
      <c r="AS889" s="74"/>
      <c r="AT889" s="74"/>
      <c r="AX889" s="5">
        <f t="shared" si="197"/>
        <v>0</v>
      </c>
      <c r="AZ889" s="5">
        <f t="shared" si="198"/>
        <v>0</v>
      </c>
      <c r="BB889" s="5"/>
    </row>
    <row r="890" spans="1:54" s="4" customFormat="1">
      <c r="A890" s="326" t="str">
        <f t="shared" si="187"/>
        <v>497</v>
      </c>
      <c r="B890" s="2">
        <v>497117683</v>
      </c>
      <c r="C890" s="9" t="s">
        <v>461</v>
      </c>
      <c r="D890" s="14">
        <f>'fnd enro'!D890</f>
        <v>0</v>
      </c>
      <c r="E890" s="14">
        <f>'fnd enro'!E890</f>
        <v>0</v>
      </c>
      <c r="F890" s="14">
        <f>'fnd enro'!F890</f>
        <v>0</v>
      </c>
      <c r="G890" s="14">
        <f>'fnd enro'!G890</f>
        <v>0</v>
      </c>
      <c r="H890" s="14">
        <f>'fnd enro'!H890</f>
        <v>1</v>
      </c>
      <c r="I890" s="14">
        <f>'fnd enro'!I890</f>
        <v>3</v>
      </c>
      <c r="J890" s="14">
        <f>'fnd enro'!J890</f>
        <v>0</v>
      </c>
      <c r="K890" s="15">
        <f>'fnd enro'!K890</f>
        <v>0.15720000000000001</v>
      </c>
      <c r="L890" s="14">
        <f>'fnd enro'!L890</f>
        <v>0</v>
      </c>
      <c r="M890" s="14">
        <f>'fnd enro'!M890</f>
        <v>0</v>
      </c>
      <c r="N890" s="14">
        <f>'fnd enro'!N890</f>
        <v>0</v>
      </c>
      <c r="O890" s="14">
        <f>'fnd enro'!O890</f>
        <v>0</v>
      </c>
      <c r="P890" s="14">
        <f>'fnd enro'!P890</f>
        <v>1</v>
      </c>
      <c r="Q890" s="14">
        <f>'fnd enro'!R890</f>
        <v>4</v>
      </c>
      <c r="R890" s="15">
        <f t="shared" si="188"/>
        <v>1</v>
      </c>
      <c r="S890" s="14">
        <f>VALUE('fnd enro'!Q890)</f>
        <v>4</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2344.7456519999996</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3541.54</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22232.092135999999</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3898.8497040000002</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842.75073599999996</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3208.4574400000001</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1880.47</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2703.4</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4915.8380760000009</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7488.7413200000001</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189"/>
        <v>53056.885064000002</v>
      </c>
      <c r="AH890" s="326">
        <f t="shared" si="190"/>
        <v>497117683</v>
      </c>
      <c r="AI890" s="4" t="str">
        <f t="shared" si="191"/>
        <v>497</v>
      </c>
      <c r="AJ890" s="2" t="str">
        <f t="shared" si="192"/>
        <v>117</v>
      </c>
      <c r="AK890" s="2" t="str">
        <f t="shared" si="193"/>
        <v>683</v>
      </c>
      <c r="AL890" s="4">
        <f t="shared" si="194"/>
        <v>1</v>
      </c>
      <c r="AM890" s="4">
        <f t="shared" si="199"/>
        <v>4</v>
      </c>
      <c r="AN890" s="4">
        <f t="shared" si="195"/>
        <v>53056.885064000002</v>
      </c>
      <c r="AO890" s="4">
        <f t="shared" si="196"/>
        <v>13264</v>
      </c>
      <c r="AP890" s="4">
        <f t="shared" si="186"/>
        <v>0</v>
      </c>
      <c r="AQ890" s="4">
        <v>13264</v>
      </c>
      <c r="AS890" s="74"/>
      <c r="AT890" s="74"/>
      <c r="AX890" s="5">
        <f t="shared" si="197"/>
        <v>0</v>
      </c>
      <c r="AZ890" s="5">
        <f t="shared" si="198"/>
        <v>0</v>
      </c>
      <c r="BB890" s="5"/>
    </row>
    <row r="891" spans="1:54" s="4" customFormat="1">
      <c r="A891" s="326" t="str">
        <f t="shared" si="187"/>
        <v>497</v>
      </c>
      <c r="B891" s="2">
        <v>497117685</v>
      </c>
      <c r="C891" s="9" t="s">
        <v>461</v>
      </c>
      <c r="D891" s="14">
        <f>'fnd enro'!D891</f>
        <v>0</v>
      </c>
      <c r="E891" s="14">
        <f>'fnd enro'!E891</f>
        <v>0</v>
      </c>
      <c r="F891" s="14">
        <f>'fnd enro'!F891</f>
        <v>0</v>
      </c>
      <c r="G891" s="14">
        <f>'fnd enro'!G891</f>
        <v>0</v>
      </c>
      <c r="H891" s="14">
        <f>'fnd enro'!H891</f>
        <v>1</v>
      </c>
      <c r="I891" s="14">
        <f>'fnd enro'!I891</f>
        <v>0</v>
      </c>
      <c r="J891" s="14">
        <f>'fnd enro'!J891</f>
        <v>0</v>
      </c>
      <c r="K891" s="15">
        <f>'fnd enro'!K891</f>
        <v>3.9300000000000002E-2</v>
      </c>
      <c r="L891" s="14">
        <f>'fnd enro'!L891</f>
        <v>0</v>
      </c>
      <c r="M891" s="14">
        <f>'fnd enro'!M891</f>
        <v>0</v>
      </c>
      <c r="N891" s="14">
        <f>'fnd enro'!N891</f>
        <v>0</v>
      </c>
      <c r="O891" s="14">
        <f>'fnd enro'!O891</f>
        <v>0</v>
      </c>
      <c r="P891" s="14">
        <f>'fnd enro'!P891</f>
        <v>1</v>
      </c>
      <c r="Q891" s="14">
        <f>'fnd enro'!R891</f>
        <v>1</v>
      </c>
      <c r="R891" s="15">
        <f t="shared" si="188"/>
        <v>1</v>
      </c>
      <c r="S891" s="14">
        <f>VALUE('fnd enro'!Q891)</f>
        <v>10</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667.01891299999988</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1268.4000000000001</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8143.0430340000003</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1060.8949259999999</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395.70018399999998</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587.93686000000002</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589.47</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1204.47</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1254.4520190000001</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2656.4953299999997</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189"/>
        <v>17827.881265999997</v>
      </c>
      <c r="AH891" s="326">
        <f t="shared" si="190"/>
        <v>497117685</v>
      </c>
      <c r="AI891" s="4" t="str">
        <f t="shared" si="191"/>
        <v>497</v>
      </c>
      <c r="AJ891" s="2" t="str">
        <f t="shared" si="192"/>
        <v>117</v>
      </c>
      <c r="AK891" s="2" t="str">
        <f t="shared" si="193"/>
        <v>685</v>
      </c>
      <c r="AL891" s="4">
        <f t="shared" si="194"/>
        <v>1</v>
      </c>
      <c r="AM891" s="4">
        <f t="shared" si="199"/>
        <v>1</v>
      </c>
      <c r="AN891" s="4">
        <f t="shared" si="195"/>
        <v>17827.881265999997</v>
      </c>
      <c r="AO891" s="4">
        <f t="shared" si="196"/>
        <v>17828</v>
      </c>
      <c r="AP891" s="4">
        <f t="shared" si="186"/>
        <v>0</v>
      </c>
      <c r="AQ891" s="4">
        <v>17828</v>
      </c>
      <c r="AS891" s="74"/>
      <c r="AT891" s="74"/>
      <c r="AX891" s="5">
        <f t="shared" si="197"/>
        <v>0</v>
      </c>
      <c r="AZ891" s="5">
        <f t="shared" si="198"/>
        <v>0</v>
      </c>
      <c r="BB891" s="5"/>
    </row>
    <row r="892" spans="1:54" s="4" customFormat="1">
      <c r="A892" s="326" t="str">
        <f t="shared" si="187"/>
        <v>497</v>
      </c>
      <c r="B892" s="2">
        <v>497117717</v>
      </c>
      <c r="C892" s="9" t="s">
        <v>461</v>
      </c>
      <c r="D892" s="14">
        <f>'fnd enro'!D892</f>
        <v>0</v>
      </c>
      <c r="E892" s="14">
        <f>'fnd enro'!E892</f>
        <v>0</v>
      </c>
      <c r="F892" s="14">
        <f>'fnd enro'!F892</f>
        <v>0</v>
      </c>
      <c r="G892" s="14">
        <f>'fnd enro'!G892</f>
        <v>0</v>
      </c>
      <c r="H892" s="14">
        <f>'fnd enro'!H892</f>
        <v>2</v>
      </c>
      <c r="I892" s="14">
        <f>'fnd enro'!I892</f>
        <v>0</v>
      </c>
      <c r="J892" s="14">
        <f>'fnd enro'!J892</f>
        <v>0</v>
      </c>
      <c r="K892" s="15">
        <f>'fnd enro'!K892</f>
        <v>7.8600000000000003E-2</v>
      </c>
      <c r="L892" s="14">
        <f>'fnd enro'!L892</f>
        <v>0</v>
      </c>
      <c r="M892" s="14">
        <f>'fnd enro'!M892</f>
        <v>0</v>
      </c>
      <c r="N892" s="14">
        <f>'fnd enro'!N892</f>
        <v>0</v>
      </c>
      <c r="O892" s="14">
        <f>'fnd enro'!O892</f>
        <v>0</v>
      </c>
      <c r="P892" s="14">
        <f>'fnd enro'!P892</f>
        <v>1</v>
      </c>
      <c r="Q892" s="14">
        <f>'fnd enro'!R892</f>
        <v>2</v>
      </c>
      <c r="R892" s="15">
        <f t="shared" si="188"/>
        <v>1</v>
      </c>
      <c r="S892" s="14">
        <f>VALUE('fnd enro'!Q892)</f>
        <v>9</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1231.3778259999999</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2050.34</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11537.326068</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2121.7898519999999</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561.02036799999996</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1140.5437200000001</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986.65</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1409.75</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2508.9040380000001</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4501.0106599999999</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189"/>
        <v>28048.712532000005</v>
      </c>
      <c r="AH892" s="326">
        <f t="shared" si="190"/>
        <v>497117717</v>
      </c>
      <c r="AI892" s="4" t="str">
        <f t="shared" si="191"/>
        <v>497</v>
      </c>
      <c r="AJ892" s="2" t="str">
        <f t="shared" si="192"/>
        <v>117</v>
      </c>
      <c r="AK892" s="2" t="str">
        <f t="shared" si="193"/>
        <v>717</v>
      </c>
      <c r="AL892" s="4">
        <f t="shared" si="194"/>
        <v>1</v>
      </c>
      <c r="AM892" s="4">
        <f t="shared" si="199"/>
        <v>2</v>
      </c>
      <c r="AN892" s="4">
        <f t="shared" si="195"/>
        <v>28048.712532000005</v>
      </c>
      <c r="AO892" s="4">
        <f t="shared" si="196"/>
        <v>14024</v>
      </c>
      <c r="AP892" s="4">
        <f t="shared" si="186"/>
        <v>0</v>
      </c>
      <c r="AQ892" s="4">
        <v>14024</v>
      </c>
      <c r="AS892" s="74"/>
      <c r="AT892" s="74"/>
      <c r="AX892" s="5">
        <f t="shared" si="197"/>
        <v>0</v>
      </c>
      <c r="AZ892" s="5">
        <f t="shared" si="198"/>
        <v>0</v>
      </c>
      <c r="BB892" s="5"/>
    </row>
    <row r="893" spans="1:54" s="4" customFormat="1">
      <c r="A893" s="326" t="str">
        <f t="shared" si="187"/>
        <v>497</v>
      </c>
      <c r="B893" s="2">
        <v>497117750</v>
      </c>
      <c r="C893" s="9" t="s">
        <v>461</v>
      </c>
      <c r="D893" s="14">
        <f>'fnd enro'!D893</f>
        <v>0</v>
      </c>
      <c r="E893" s="14">
        <f>'fnd enro'!E893</f>
        <v>0</v>
      </c>
      <c r="F893" s="14">
        <f>'fnd enro'!F893</f>
        <v>0</v>
      </c>
      <c r="G893" s="14">
        <f>'fnd enro'!G893</f>
        <v>0</v>
      </c>
      <c r="H893" s="14">
        <f>'fnd enro'!H893</f>
        <v>0</v>
      </c>
      <c r="I893" s="14">
        <f>'fnd enro'!I893</f>
        <v>2</v>
      </c>
      <c r="J893" s="14">
        <f>'fnd enro'!J893</f>
        <v>0</v>
      </c>
      <c r="K893" s="15">
        <f>'fnd enro'!K893</f>
        <v>7.8600000000000003E-2</v>
      </c>
      <c r="L893" s="14">
        <f>'fnd enro'!L893</f>
        <v>0</v>
      </c>
      <c r="M893" s="14">
        <f>'fnd enro'!M893</f>
        <v>0</v>
      </c>
      <c r="N893" s="14">
        <f>'fnd enro'!N893</f>
        <v>0</v>
      </c>
      <c r="O893" s="14">
        <f>'fnd enro'!O893</f>
        <v>0</v>
      </c>
      <c r="P893" s="14">
        <f>'fnd enro'!P893</f>
        <v>0</v>
      </c>
      <c r="Q893" s="14">
        <f>'fnd enro'!R893</f>
        <v>2</v>
      </c>
      <c r="R893" s="15">
        <f t="shared" si="188"/>
        <v>1</v>
      </c>
      <c r="S893" s="14">
        <f>VALUE('fnd enro'!Q893)</f>
        <v>7</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1140.6778259999999</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1620.6</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10419.406068</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1891.9698520000002</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347.84036800000001</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1754.65372</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902.24</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1215.32</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2440.9240380000001</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3397.0506599999999</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189"/>
        <v>25130.682532000003</v>
      </c>
      <c r="AH893" s="326">
        <f t="shared" si="190"/>
        <v>497117750</v>
      </c>
      <c r="AI893" s="4" t="str">
        <f t="shared" si="191"/>
        <v>497</v>
      </c>
      <c r="AJ893" s="2" t="str">
        <f t="shared" si="192"/>
        <v>117</v>
      </c>
      <c r="AK893" s="2" t="str">
        <f t="shared" si="193"/>
        <v>750</v>
      </c>
      <c r="AL893" s="4">
        <f t="shared" si="194"/>
        <v>1</v>
      </c>
      <c r="AM893" s="4">
        <f t="shared" si="199"/>
        <v>2</v>
      </c>
      <c r="AN893" s="4">
        <f t="shared" si="195"/>
        <v>25130.682532000003</v>
      </c>
      <c r="AO893" s="4">
        <f t="shared" si="196"/>
        <v>12565</v>
      </c>
      <c r="AP893" s="4">
        <f t="shared" si="186"/>
        <v>0</v>
      </c>
      <c r="AQ893" s="4">
        <v>12565</v>
      </c>
      <c r="AS893" s="74"/>
      <c r="AT893" s="74"/>
      <c r="AX893" s="5">
        <f t="shared" si="197"/>
        <v>0</v>
      </c>
      <c r="AZ893" s="5">
        <f t="shared" si="198"/>
        <v>0</v>
      </c>
      <c r="BB893" s="5"/>
    </row>
    <row r="894" spans="1:54" s="4" customFormat="1">
      <c r="A894" s="326" t="str">
        <f t="shared" si="187"/>
        <v>497</v>
      </c>
      <c r="B894" s="2">
        <v>497117755</v>
      </c>
      <c r="C894" s="9" t="s">
        <v>461</v>
      </c>
      <c r="D894" s="14">
        <f>'fnd enro'!D894</f>
        <v>0</v>
      </c>
      <c r="E894" s="14">
        <f>'fnd enro'!E894</f>
        <v>0</v>
      </c>
      <c r="F894" s="14">
        <f>'fnd enro'!F894</f>
        <v>0</v>
      </c>
      <c r="G894" s="14">
        <f>'fnd enro'!G894</f>
        <v>0</v>
      </c>
      <c r="H894" s="14">
        <f>'fnd enro'!H894</f>
        <v>1</v>
      </c>
      <c r="I894" s="14">
        <f>'fnd enro'!I894</f>
        <v>2</v>
      </c>
      <c r="J894" s="14">
        <f>'fnd enro'!J894</f>
        <v>0</v>
      </c>
      <c r="K894" s="15">
        <f>'fnd enro'!K894</f>
        <v>0.1179</v>
      </c>
      <c r="L894" s="14">
        <f>'fnd enro'!L894</f>
        <v>0</v>
      </c>
      <c r="M894" s="14">
        <f>'fnd enro'!M894</f>
        <v>0</v>
      </c>
      <c r="N894" s="14">
        <f>'fnd enro'!N894</f>
        <v>0</v>
      </c>
      <c r="O894" s="14">
        <f>'fnd enro'!O894</f>
        <v>0</v>
      </c>
      <c r="P894" s="14">
        <f>'fnd enro'!P894</f>
        <v>0</v>
      </c>
      <c r="Q894" s="14">
        <f>'fnd enro'!R894</f>
        <v>3</v>
      </c>
      <c r="R894" s="15">
        <f t="shared" si="188"/>
        <v>1</v>
      </c>
      <c r="S894" s="14">
        <f>VALUE('fnd enro'!Q894)</f>
        <v>10</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1711.0167389999997</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2430.8999999999996</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14090.519101999998</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2952.8647780000001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526.590552</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2309.3305799999998</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1310.6300000000001</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1478.84</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3695.3760569999999</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5288.9059900000002</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189"/>
        <v>35794.973797999999</v>
      </c>
      <c r="AH894" s="326">
        <f t="shared" si="190"/>
        <v>497117755</v>
      </c>
      <c r="AI894" s="4" t="str">
        <f t="shared" si="191"/>
        <v>497</v>
      </c>
      <c r="AJ894" s="2" t="str">
        <f t="shared" si="192"/>
        <v>117</v>
      </c>
      <c r="AK894" s="2" t="str">
        <f t="shared" si="193"/>
        <v>755</v>
      </c>
      <c r="AL894" s="4">
        <f t="shared" si="194"/>
        <v>1</v>
      </c>
      <c r="AM894" s="4">
        <f t="shared" si="199"/>
        <v>3</v>
      </c>
      <c r="AN894" s="4">
        <f t="shared" si="195"/>
        <v>35794.973797999999</v>
      </c>
      <c r="AO894" s="4">
        <f t="shared" si="196"/>
        <v>11932</v>
      </c>
      <c r="AP894" s="4">
        <f t="shared" si="186"/>
        <v>0</v>
      </c>
      <c r="AQ894" s="4">
        <v>11932</v>
      </c>
      <c r="AS894" s="74"/>
      <c r="AT894" s="74"/>
      <c r="AX894" s="5">
        <f t="shared" si="197"/>
        <v>0</v>
      </c>
      <c r="AZ894" s="5">
        <f t="shared" si="198"/>
        <v>0</v>
      </c>
      <c r="BB894" s="5"/>
    </row>
    <row r="895" spans="1:54" s="4" customFormat="1">
      <c r="A895" s="326" t="str">
        <f t="shared" si="187"/>
        <v>497</v>
      </c>
      <c r="B895" s="2">
        <v>497117766</v>
      </c>
      <c r="C895" s="9" t="s">
        <v>461</v>
      </c>
      <c r="D895" s="14">
        <f>'fnd enro'!D895</f>
        <v>0</v>
      </c>
      <c r="E895" s="14">
        <f>'fnd enro'!E895</f>
        <v>0</v>
      </c>
      <c r="F895" s="14">
        <f>'fnd enro'!F895</f>
        <v>0</v>
      </c>
      <c r="G895" s="14">
        <f>'fnd enro'!G895</f>
        <v>2</v>
      </c>
      <c r="H895" s="14">
        <f>'fnd enro'!H895</f>
        <v>0</v>
      </c>
      <c r="I895" s="14">
        <f>'fnd enro'!I895</f>
        <v>1</v>
      </c>
      <c r="J895" s="14">
        <f>'fnd enro'!J895</f>
        <v>0</v>
      </c>
      <c r="K895" s="15">
        <f>'fnd enro'!K895</f>
        <v>0.1179</v>
      </c>
      <c r="L895" s="14">
        <f>'fnd enro'!L895</f>
        <v>0</v>
      </c>
      <c r="M895" s="14">
        <f>'fnd enro'!M895</f>
        <v>0</v>
      </c>
      <c r="N895" s="14">
        <f>'fnd enro'!N895</f>
        <v>0</v>
      </c>
      <c r="O895" s="14">
        <f>'fnd enro'!O895</f>
        <v>0</v>
      </c>
      <c r="P895" s="14">
        <f>'fnd enro'!P895</f>
        <v>0</v>
      </c>
      <c r="Q895" s="14">
        <f>'fnd enro'!R895</f>
        <v>3</v>
      </c>
      <c r="R895" s="15">
        <f t="shared" si="188"/>
        <v>1</v>
      </c>
      <c r="S895" s="14">
        <f>VALUE('fnd enro'!Q895)</f>
        <v>7</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1711.0167389999997</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2430.8999999999996</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13443.589101999998</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3601.694778</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506.74055199999998</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1986.68058</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1208.22</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930.3</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3555.7860569999998</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5264.2359900000001</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189"/>
        <v>34639.163798000001</v>
      </c>
      <c r="AH895" s="326">
        <f t="shared" si="190"/>
        <v>497117766</v>
      </c>
      <c r="AI895" s="4" t="str">
        <f t="shared" si="191"/>
        <v>497</v>
      </c>
      <c r="AJ895" s="2" t="str">
        <f t="shared" si="192"/>
        <v>117</v>
      </c>
      <c r="AK895" s="2" t="str">
        <f t="shared" si="193"/>
        <v>766</v>
      </c>
      <c r="AL895" s="4">
        <f t="shared" si="194"/>
        <v>1</v>
      </c>
      <c r="AM895" s="4">
        <f t="shared" si="199"/>
        <v>3</v>
      </c>
      <c r="AN895" s="4">
        <f t="shared" si="195"/>
        <v>34639.163798000001</v>
      </c>
      <c r="AO895" s="4">
        <f t="shared" si="196"/>
        <v>11546</v>
      </c>
      <c r="AP895" s="4">
        <f t="shared" si="186"/>
        <v>0</v>
      </c>
      <c r="AQ895" s="4">
        <v>11546</v>
      </c>
      <c r="AS895" s="74"/>
      <c r="AT895" s="74"/>
      <c r="AX895" s="5">
        <f t="shared" si="197"/>
        <v>0</v>
      </c>
      <c r="AZ895" s="5">
        <f t="shared" si="198"/>
        <v>0</v>
      </c>
      <c r="BB895" s="5"/>
    </row>
    <row r="896" spans="1:54" s="4" customFormat="1">
      <c r="A896" s="326" t="str">
        <f t="shared" si="187"/>
        <v>498</v>
      </c>
      <c r="B896" s="2">
        <v>498281061</v>
      </c>
      <c r="C896" s="9" t="s">
        <v>1279</v>
      </c>
      <c r="D896" s="14">
        <f>'fnd enro'!D896</f>
        <v>0</v>
      </c>
      <c r="E896" s="14">
        <f>'fnd enro'!E896</f>
        <v>0</v>
      </c>
      <c r="F896" s="14">
        <f>'fnd enro'!F896</f>
        <v>0</v>
      </c>
      <c r="G896" s="14">
        <f>'fnd enro'!G896</f>
        <v>0</v>
      </c>
      <c r="H896" s="14">
        <f>'fnd enro'!H896</f>
        <v>0</v>
      </c>
      <c r="I896" s="14">
        <f>'fnd enro'!I896</f>
        <v>3</v>
      </c>
      <c r="J896" s="14">
        <f>'fnd enro'!J896</f>
        <v>0</v>
      </c>
      <c r="K896" s="15">
        <f>'fnd enro'!K896</f>
        <v>0.1179</v>
      </c>
      <c r="L896" s="14">
        <f>'fnd enro'!L896</f>
        <v>0</v>
      </c>
      <c r="M896" s="14">
        <f>'fnd enro'!M896</f>
        <v>0</v>
      </c>
      <c r="N896" s="14">
        <f>'fnd enro'!N896</f>
        <v>0</v>
      </c>
      <c r="O896" s="14">
        <f>'fnd enro'!O896</f>
        <v>0</v>
      </c>
      <c r="P896" s="14">
        <f>'fnd enro'!P896</f>
        <v>2</v>
      </c>
      <c r="Q896" s="14">
        <f>'fnd enro'!R896</f>
        <v>3</v>
      </c>
      <c r="R896" s="15">
        <f t="shared" si="188"/>
        <v>1</v>
      </c>
      <c r="S896" s="14">
        <f>VALUE('fnd enro'!Q896)</f>
        <v>11</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1922.6167389999996</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3433.4599999999996</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25416.069101999998</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2837.9547780000003</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996.56055200000014</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2704.7605800000001</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1749.66</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3882.3</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3661.3860570000002</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6768.9959900000003</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189"/>
        <v>53373.763798000015</v>
      </c>
      <c r="AH896" s="326">
        <f t="shared" si="190"/>
        <v>498281061</v>
      </c>
      <c r="AI896" s="4" t="str">
        <f t="shared" si="191"/>
        <v>498</v>
      </c>
      <c r="AJ896" s="2" t="str">
        <f t="shared" si="192"/>
        <v>281</v>
      </c>
      <c r="AK896" s="2" t="str">
        <f t="shared" si="193"/>
        <v>061</v>
      </c>
      <c r="AL896" s="4">
        <f t="shared" si="194"/>
        <v>1</v>
      </c>
      <c r="AM896" s="4">
        <f t="shared" si="199"/>
        <v>3</v>
      </c>
      <c r="AN896" s="4">
        <f t="shared" si="195"/>
        <v>53373.763798000015</v>
      </c>
      <c r="AO896" s="4">
        <f t="shared" si="196"/>
        <v>17791</v>
      </c>
      <c r="AP896" s="4">
        <f t="shared" si="186"/>
        <v>0</v>
      </c>
      <c r="AQ896" s="4">
        <v>17791</v>
      </c>
      <c r="AS896" s="74"/>
      <c r="AT896" s="74"/>
      <c r="AX896" s="5">
        <f t="shared" si="197"/>
        <v>0</v>
      </c>
      <c r="AZ896" s="5">
        <f t="shared" si="198"/>
        <v>0</v>
      </c>
      <c r="BB896" s="5"/>
    </row>
    <row r="897" spans="1:54" s="4" customFormat="1">
      <c r="A897" s="326" t="str">
        <f t="shared" si="187"/>
        <v>498</v>
      </c>
      <c r="B897" s="2">
        <v>498281087</v>
      </c>
      <c r="C897" s="9" t="s">
        <v>1279</v>
      </c>
      <c r="D897" s="14">
        <f>'fnd enro'!D897</f>
        <v>0</v>
      </c>
      <c r="E897" s="14">
        <f>'fnd enro'!E897</f>
        <v>0</v>
      </c>
      <c r="F897" s="14">
        <f>'fnd enro'!F897</f>
        <v>0</v>
      </c>
      <c r="G897" s="14">
        <f>'fnd enro'!G897</f>
        <v>0</v>
      </c>
      <c r="H897" s="14">
        <f>'fnd enro'!H897</f>
        <v>0</v>
      </c>
      <c r="I897" s="14">
        <f>'fnd enro'!I897</f>
        <v>1</v>
      </c>
      <c r="J897" s="14">
        <f>'fnd enro'!J897</f>
        <v>0</v>
      </c>
      <c r="K897" s="15">
        <f>'fnd enro'!K897</f>
        <v>3.9300000000000002E-2</v>
      </c>
      <c r="L897" s="14">
        <f>'fnd enro'!L897</f>
        <v>0</v>
      </c>
      <c r="M897" s="14">
        <f>'fnd enro'!M897</f>
        <v>0</v>
      </c>
      <c r="N897" s="14">
        <f>'fnd enro'!N897</f>
        <v>0</v>
      </c>
      <c r="O897" s="14">
        <f>'fnd enro'!O897</f>
        <v>0</v>
      </c>
      <c r="P897" s="14">
        <f>'fnd enro'!P897</f>
        <v>1</v>
      </c>
      <c r="Q897" s="14">
        <f>'fnd enro'!R897</f>
        <v>1</v>
      </c>
      <c r="R897" s="15">
        <f t="shared" si="188"/>
        <v>1</v>
      </c>
      <c r="S897" s="14">
        <f>VALUE('fnd enro'!Q897)</f>
        <v>6</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643.07891299999994</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1154.97</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8574.3230340000009</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945.98492600000009</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337.15018399999997</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902.35685999999998</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587.36</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1315.62</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1220.4620190000001</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2273.8253299999997</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189"/>
        <v>17955.131266000004</v>
      </c>
      <c r="AH897" s="326">
        <f t="shared" si="190"/>
        <v>498281087</v>
      </c>
      <c r="AI897" s="4" t="str">
        <f t="shared" si="191"/>
        <v>498</v>
      </c>
      <c r="AJ897" s="2" t="str">
        <f t="shared" si="192"/>
        <v>281</v>
      </c>
      <c r="AK897" s="2" t="str">
        <f t="shared" si="193"/>
        <v>087</v>
      </c>
      <c r="AL897" s="4">
        <f t="shared" si="194"/>
        <v>1</v>
      </c>
      <c r="AM897" s="4">
        <f t="shared" si="199"/>
        <v>1</v>
      </c>
      <c r="AN897" s="4">
        <f t="shared" si="195"/>
        <v>17955.131266000004</v>
      </c>
      <c r="AO897" s="4">
        <f t="shared" si="196"/>
        <v>17955</v>
      </c>
      <c r="AP897" s="4">
        <f t="shared" si="186"/>
        <v>0</v>
      </c>
      <c r="AQ897" s="4">
        <v>17955</v>
      </c>
      <c r="AS897" s="74"/>
      <c r="AT897" s="74"/>
      <c r="AX897" s="5">
        <f t="shared" si="197"/>
        <v>0</v>
      </c>
      <c r="AZ897" s="5">
        <f t="shared" si="198"/>
        <v>0</v>
      </c>
      <c r="BB897" s="5"/>
    </row>
    <row r="898" spans="1:54" s="4" customFormat="1">
      <c r="A898" s="326" t="str">
        <f t="shared" si="187"/>
        <v>498</v>
      </c>
      <c r="B898" s="2">
        <v>498281111</v>
      </c>
      <c r="C898" s="9" t="s">
        <v>1279</v>
      </c>
      <c r="D898" s="14">
        <f>'fnd enro'!D898</f>
        <v>0</v>
      </c>
      <c r="E898" s="14">
        <f>'fnd enro'!E898</f>
        <v>0</v>
      </c>
      <c r="F898" s="14">
        <f>'fnd enro'!F898</f>
        <v>0</v>
      </c>
      <c r="G898" s="14">
        <f>'fnd enro'!G898</f>
        <v>0</v>
      </c>
      <c r="H898" s="14">
        <f>'fnd enro'!H898</f>
        <v>2</v>
      </c>
      <c r="I898" s="14">
        <f>'fnd enro'!I898</f>
        <v>0</v>
      </c>
      <c r="J898" s="14">
        <f>'fnd enro'!J898</f>
        <v>0</v>
      </c>
      <c r="K898" s="15">
        <f>'fnd enro'!K898</f>
        <v>7.8600000000000003E-2</v>
      </c>
      <c r="L898" s="14">
        <f>'fnd enro'!L898</f>
        <v>0</v>
      </c>
      <c r="M898" s="14">
        <f>'fnd enro'!M898</f>
        <v>0</v>
      </c>
      <c r="N898" s="14">
        <f>'fnd enro'!N898</f>
        <v>0</v>
      </c>
      <c r="O898" s="14">
        <f>'fnd enro'!O898</f>
        <v>0</v>
      </c>
      <c r="P898" s="14">
        <f>'fnd enro'!P898</f>
        <v>2</v>
      </c>
      <c r="Q898" s="14">
        <f>'fnd enro'!R898</f>
        <v>2</v>
      </c>
      <c r="R898" s="15">
        <f t="shared" si="188"/>
        <v>1</v>
      </c>
      <c r="S898" s="14">
        <f>VALUE('fnd enro'!Q898)</f>
        <v>8</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1310.1178259999999</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2423.3599999999997</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15178.766068000001</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2121.7898519999999</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737.68036800000004</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1167.65372</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1134.0999999999999</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2175.94</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2508.9040380000001</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5123.6306599999998</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189"/>
        <v>33881.942532000001</v>
      </c>
      <c r="AH898" s="326">
        <f t="shared" si="190"/>
        <v>498281111</v>
      </c>
      <c r="AI898" s="4" t="str">
        <f t="shared" si="191"/>
        <v>498</v>
      </c>
      <c r="AJ898" s="2" t="str">
        <f t="shared" si="192"/>
        <v>281</v>
      </c>
      <c r="AK898" s="2" t="str">
        <f t="shared" si="193"/>
        <v>111</v>
      </c>
      <c r="AL898" s="4">
        <f t="shared" si="194"/>
        <v>1</v>
      </c>
      <c r="AM898" s="4">
        <f t="shared" si="199"/>
        <v>2</v>
      </c>
      <c r="AN898" s="4">
        <f t="shared" si="195"/>
        <v>33881.942532000001</v>
      </c>
      <c r="AO898" s="4">
        <f t="shared" si="196"/>
        <v>16941</v>
      </c>
      <c r="AP898" s="4">
        <f t="shared" si="186"/>
        <v>0</v>
      </c>
      <c r="AQ898" s="4">
        <v>16941</v>
      </c>
      <c r="AS898" s="74"/>
      <c r="AT898" s="74"/>
      <c r="AX898" s="5">
        <f t="shared" si="197"/>
        <v>0</v>
      </c>
      <c r="AZ898" s="5">
        <f t="shared" si="198"/>
        <v>0</v>
      </c>
      <c r="BB898" s="5"/>
    </row>
    <row r="899" spans="1:54" s="4" customFormat="1">
      <c r="A899" s="326" t="str">
        <f t="shared" si="187"/>
        <v>498</v>
      </c>
      <c r="B899" s="2">
        <v>498281137</v>
      </c>
      <c r="C899" s="9" t="s">
        <v>1279</v>
      </c>
      <c r="D899" s="14">
        <f>'fnd enro'!D899</f>
        <v>0</v>
      </c>
      <c r="E899" s="14">
        <f>'fnd enro'!E899</f>
        <v>0</v>
      </c>
      <c r="F899" s="14">
        <f>'fnd enro'!F899</f>
        <v>0</v>
      </c>
      <c r="G899" s="14">
        <f>'fnd enro'!G899</f>
        <v>1</v>
      </c>
      <c r="H899" s="14">
        <f>'fnd enro'!H899</f>
        <v>0</v>
      </c>
      <c r="I899" s="14">
        <f>'fnd enro'!I899</f>
        <v>4</v>
      </c>
      <c r="J899" s="14">
        <f>'fnd enro'!J899</f>
        <v>0</v>
      </c>
      <c r="K899" s="15">
        <f>'fnd enro'!K899</f>
        <v>0.19650000000000001</v>
      </c>
      <c r="L899" s="14">
        <f>'fnd enro'!L899</f>
        <v>0</v>
      </c>
      <c r="M899" s="14">
        <f>'fnd enro'!M899</f>
        <v>0</v>
      </c>
      <c r="N899" s="14">
        <f>'fnd enro'!N899</f>
        <v>0</v>
      </c>
      <c r="O899" s="14">
        <f>'fnd enro'!O899</f>
        <v>0</v>
      </c>
      <c r="P899" s="14">
        <f>'fnd enro'!P899</f>
        <v>5</v>
      </c>
      <c r="Q899" s="14">
        <f>'fnd enro'!R899</f>
        <v>5</v>
      </c>
      <c r="R899" s="15">
        <f t="shared" si="188"/>
        <v>1</v>
      </c>
      <c r="S899" s="14">
        <f>VALUE('fnd enro'!Q899)</f>
        <v>12</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3426.2945649999997</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6773.85</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51530.955170000001</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5111.7946300000003</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2151.3409200000001</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4261.6342999999997</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3259.13</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8183.71</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6049.5100950000005</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13120.906650000001</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189"/>
        <v>103869.12633000003</v>
      </c>
      <c r="AH899" s="326">
        <f t="shared" si="190"/>
        <v>498281137</v>
      </c>
      <c r="AI899" s="4" t="str">
        <f t="shared" si="191"/>
        <v>498</v>
      </c>
      <c r="AJ899" s="2" t="str">
        <f t="shared" si="192"/>
        <v>281</v>
      </c>
      <c r="AK899" s="2" t="str">
        <f t="shared" si="193"/>
        <v>137</v>
      </c>
      <c r="AL899" s="4">
        <f t="shared" si="194"/>
        <v>1</v>
      </c>
      <c r="AM899" s="4">
        <f t="shared" si="199"/>
        <v>5</v>
      </c>
      <c r="AN899" s="4">
        <f t="shared" si="195"/>
        <v>103869.12633000003</v>
      </c>
      <c r="AO899" s="4">
        <f t="shared" si="196"/>
        <v>20774</v>
      </c>
      <c r="AP899" s="4">
        <f t="shared" si="186"/>
        <v>0</v>
      </c>
      <c r="AQ899" s="4">
        <v>20774</v>
      </c>
      <c r="AS899" s="74"/>
      <c r="AT899" s="74"/>
      <c r="AX899" s="5">
        <f t="shared" si="197"/>
        <v>0</v>
      </c>
      <c r="AZ899" s="5">
        <f t="shared" si="198"/>
        <v>0</v>
      </c>
      <c r="BB899" s="5"/>
    </row>
    <row r="900" spans="1:54" s="4" customFormat="1">
      <c r="A900" s="326" t="str">
        <f t="shared" si="187"/>
        <v>498</v>
      </c>
      <c r="B900" s="2">
        <v>498281281</v>
      </c>
      <c r="C900" s="9" t="s">
        <v>1279</v>
      </c>
      <c r="D900" s="14">
        <f>'fnd enro'!D900</f>
        <v>0</v>
      </c>
      <c r="E900" s="14">
        <f>'fnd enro'!E900</f>
        <v>0</v>
      </c>
      <c r="F900" s="14">
        <f>'fnd enro'!F900</f>
        <v>0</v>
      </c>
      <c r="G900" s="14">
        <f>'fnd enro'!G900</f>
        <v>98</v>
      </c>
      <c r="H900" s="14">
        <f>'fnd enro'!H900</f>
        <v>317</v>
      </c>
      <c r="I900" s="14">
        <f>'fnd enro'!I900</f>
        <v>188</v>
      </c>
      <c r="J900" s="14">
        <f>'fnd enro'!J900</f>
        <v>0</v>
      </c>
      <c r="K900" s="15">
        <f>'fnd enro'!K900</f>
        <v>23.697900000000001</v>
      </c>
      <c r="L900" s="14">
        <f>'fnd enro'!L900</f>
        <v>0</v>
      </c>
      <c r="M900" s="14">
        <f>'fnd enro'!M900</f>
        <v>18</v>
      </c>
      <c r="N900" s="14">
        <f>'fnd enro'!N900</f>
        <v>23</v>
      </c>
      <c r="O900" s="14">
        <f>'fnd enro'!O900</f>
        <v>7</v>
      </c>
      <c r="P900" s="14">
        <f>'fnd enro'!P900</f>
        <v>533</v>
      </c>
      <c r="Q900" s="14">
        <f>'fnd enro'!R900</f>
        <v>603</v>
      </c>
      <c r="R900" s="15">
        <f t="shared" si="188"/>
        <v>1</v>
      </c>
      <c r="S900" s="14">
        <f>VALUE('fnd enro'!Q900)</f>
        <v>12</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410773.32453900005</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788624.17</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5448218.3595020007</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654089.40037799999</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245905.96095200002</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423205.18657999998</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370284.89999999997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811067.64999999991</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758357.31745700003</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1594442.0639899999</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189"/>
        <v>11504968.333398001</v>
      </c>
      <c r="AH900" s="326">
        <f t="shared" si="190"/>
        <v>498281281</v>
      </c>
      <c r="AI900" s="4" t="str">
        <f t="shared" si="191"/>
        <v>498</v>
      </c>
      <c r="AJ900" s="2" t="str">
        <f t="shared" si="192"/>
        <v>281</v>
      </c>
      <c r="AK900" s="2" t="str">
        <f t="shared" si="193"/>
        <v>281</v>
      </c>
      <c r="AL900" s="4">
        <f t="shared" si="194"/>
        <v>1</v>
      </c>
      <c r="AM900" s="4">
        <f t="shared" si="199"/>
        <v>603</v>
      </c>
      <c r="AN900" s="4">
        <f t="shared" si="195"/>
        <v>11504968.333398001</v>
      </c>
      <c r="AO900" s="4">
        <f t="shared" si="196"/>
        <v>19080</v>
      </c>
      <c r="AP900" s="4">
        <f t="shared" si="186"/>
        <v>0</v>
      </c>
      <c r="AQ900" s="4">
        <v>19080</v>
      </c>
      <c r="AS900" s="74"/>
      <c r="AT900" s="74"/>
      <c r="AX900" s="5">
        <f t="shared" si="197"/>
        <v>0</v>
      </c>
      <c r="AZ900" s="5">
        <f t="shared" si="198"/>
        <v>0</v>
      </c>
      <c r="BB900" s="5"/>
    </row>
    <row r="901" spans="1:54" s="4" customFormat="1">
      <c r="A901" s="326" t="str">
        <f t="shared" si="187"/>
        <v>498</v>
      </c>
      <c r="B901" s="2">
        <v>498281325</v>
      </c>
      <c r="C901" s="9" t="s">
        <v>1279</v>
      </c>
      <c r="D901" s="14">
        <f>'fnd enro'!D901</f>
        <v>0</v>
      </c>
      <c r="E901" s="14">
        <f>'fnd enro'!E901</f>
        <v>0</v>
      </c>
      <c r="F901" s="14">
        <f>'fnd enro'!F901</f>
        <v>0</v>
      </c>
      <c r="G901" s="14">
        <f>'fnd enro'!G901</f>
        <v>0</v>
      </c>
      <c r="H901" s="14">
        <f>'fnd enro'!H901</f>
        <v>0</v>
      </c>
      <c r="I901" s="14">
        <f>'fnd enro'!I901</f>
        <v>1</v>
      </c>
      <c r="J901" s="14">
        <f>'fnd enro'!J901</f>
        <v>0</v>
      </c>
      <c r="K901" s="15">
        <f>'fnd enro'!K901</f>
        <v>3.9300000000000002E-2</v>
      </c>
      <c r="L901" s="14">
        <f>'fnd enro'!L901</f>
        <v>0</v>
      </c>
      <c r="M901" s="14">
        <f>'fnd enro'!M901</f>
        <v>0</v>
      </c>
      <c r="N901" s="14">
        <f>'fnd enro'!N901</f>
        <v>0</v>
      </c>
      <c r="O901" s="14">
        <f>'fnd enro'!O901</f>
        <v>0</v>
      </c>
      <c r="P901" s="14">
        <f>'fnd enro'!P901</f>
        <v>1</v>
      </c>
      <c r="Q901" s="14">
        <f>'fnd enro'!R901</f>
        <v>1</v>
      </c>
      <c r="R901" s="15">
        <f t="shared" si="188"/>
        <v>1</v>
      </c>
      <c r="S901" s="14">
        <f>VALUE('fnd enro'!Q901)</f>
        <v>9</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661.03891299999998</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1240.04</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9404.8030340000005</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945.98492600000009</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377.44018400000004</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908.51686000000007</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620.99</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1490.37</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1220.4620190000001</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2415.8253299999997</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189"/>
        <v>19285.471265999997</v>
      </c>
      <c r="AH901" s="326">
        <f t="shared" si="190"/>
        <v>498281325</v>
      </c>
      <c r="AI901" s="4" t="str">
        <f t="shared" si="191"/>
        <v>498</v>
      </c>
      <c r="AJ901" s="2" t="str">
        <f t="shared" si="192"/>
        <v>281</v>
      </c>
      <c r="AK901" s="2" t="str">
        <f t="shared" si="193"/>
        <v>325</v>
      </c>
      <c r="AL901" s="4">
        <f t="shared" si="194"/>
        <v>1</v>
      </c>
      <c r="AM901" s="4">
        <f t="shared" si="199"/>
        <v>1</v>
      </c>
      <c r="AN901" s="4">
        <f t="shared" si="195"/>
        <v>19285.471265999997</v>
      </c>
      <c r="AO901" s="4">
        <f t="shared" si="196"/>
        <v>19285</v>
      </c>
      <c r="AP901" s="4">
        <f t="shared" si="186"/>
        <v>0</v>
      </c>
      <c r="AQ901" s="4">
        <v>19285</v>
      </c>
      <c r="AS901" s="74"/>
      <c r="AT901" s="74"/>
      <c r="AX901" s="5">
        <f t="shared" si="197"/>
        <v>0</v>
      </c>
      <c r="AZ901" s="5">
        <f t="shared" si="198"/>
        <v>0</v>
      </c>
      <c r="BB901" s="5"/>
    </row>
    <row r="902" spans="1:54" s="4" customFormat="1">
      <c r="A902" s="326" t="str">
        <f t="shared" si="187"/>
        <v>499</v>
      </c>
      <c r="B902" s="2">
        <v>499061005</v>
      </c>
      <c r="C902" s="9" t="s">
        <v>1690</v>
      </c>
      <c r="D902" s="14">
        <f>'fnd enro'!D902</f>
        <v>0</v>
      </c>
      <c r="E902" s="14">
        <f>'fnd enro'!E902</f>
        <v>0</v>
      </c>
      <c r="F902" s="14">
        <f>'fnd enro'!F902</f>
        <v>0</v>
      </c>
      <c r="G902" s="14">
        <f>'fnd enro'!G902</f>
        <v>0</v>
      </c>
      <c r="H902" s="14">
        <f>'fnd enro'!H902</f>
        <v>0</v>
      </c>
      <c r="I902" s="14">
        <f>'fnd enro'!I902</f>
        <v>29</v>
      </c>
      <c r="J902" s="14">
        <f>'fnd enro'!J902</f>
        <v>0</v>
      </c>
      <c r="K902" s="15">
        <f>'fnd enro'!K902</f>
        <v>1.1396999999999999</v>
      </c>
      <c r="L902" s="14">
        <f>'fnd enro'!L902</f>
        <v>0</v>
      </c>
      <c r="M902" s="14">
        <f>'fnd enro'!M902</f>
        <v>0</v>
      </c>
      <c r="N902" s="14">
        <f>'fnd enro'!N902</f>
        <v>0</v>
      </c>
      <c r="O902" s="14">
        <f>'fnd enro'!O902</f>
        <v>2</v>
      </c>
      <c r="P902" s="14">
        <f>'fnd enro'!P902</f>
        <v>14</v>
      </c>
      <c r="Q902" s="14">
        <f>'fnd enro'!R902</f>
        <v>29</v>
      </c>
      <c r="R902" s="15">
        <f t="shared" si="188"/>
        <v>1</v>
      </c>
      <c r="S902" s="14">
        <f>VALUE('fnd enro'!Q902)</f>
        <v>8</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17979.468477000002</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29561.759999999998</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209043.28798599998</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27877.302854000005</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7831.7053360000009</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26167.518939999998</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15493.88</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29227.840000000004</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36154.078550999999</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59373.734570000001</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189"/>
        <v>458710.57671399997</v>
      </c>
      <c r="AH902" s="326">
        <f t="shared" si="190"/>
        <v>499061005</v>
      </c>
      <c r="AI902" s="4" t="str">
        <f t="shared" si="191"/>
        <v>499</v>
      </c>
      <c r="AJ902" s="2" t="str">
        <f t="shared" si="192"/>
        <v>061</v>
      </c>
      <c r="AK902" s="2" t="str">
        <f t="shared" si="193"/>
        <v>005</v>
      </c>
      <c r="AL902" s="4">
        <f t="shared" si="194"/>
        <v>1</v>
      </c>
      <c r="AM902" s="4">
        <f t="shared" si="199"/>
        <v>29</v>
      </c>
      <c r="AN902" s="4">
        <f t="shared" si="195"/>
        <v>458710.57671399997</v>
      </c>
      <c r="AO902" s="4">
        <f t="shared" si="196"/>
        <v>15818</v>
      </c>
      <c r="AP902" s="4">
        <f t="shared" si="186"/>
        <v>-1629</v>
      </c>
      <c r="AQ902" s="4">
        <v>17447</v>
      </c>
      <c r="AS902" s="74"/>
      <c r="AT902" s="74"/>
      <c r="AX902" s="5">
        <f t="shared" si="197"/>
        <v>0</v>
      </c>
      <c r="AZ902" s="5">
        <f t="shared" si="198"/>
        <v>0</v>
      </c>
      <c r="BB902" s="5"/>
    </row>
    <row r="903" spans="1:54" s="4" customFormat="1">
      <c r="A903" s="326" t="str">
        <f t="shared" si="187"/>
        <v>499</v>
      </c>
      <c r="B903" s="2">
        <v>499061024</v>
      </c>
      <c r="C903" s="9" t="s">
        <v>1690</v>
      </c>
      <c r="D903" s="14">
        <f>'fnd enro'!D903</f>
        <v>0</v>
      </c>
      <c r="E903" s="14">
        <f>'fnd enro'!E903</f>
        <v>0</v>
      </c>
      <c r="F903" s="14">
        <f>'fnd enro'!F903</f>
        <v>0</v>
      </c>
      <c r="G903" s="14">
        <f>'fnd enro'!G903</f>
        <v>0</v>
      </c>
      <c r="H903" s="14">
        <f>'fnd enro'!H903</f>
        <v>0</v>
      </c>
      <c r="I903" s="14">
        <f>'fnd enro'!I903</f>
        <v>1</v>
      </c>
      <c r="J903" s="14">
        <f>'fnd enro'!J903</f>
        <v>0</v>
      </c>
      <c r="K903" s="15">
        <f>'fnd enro'!K903</f>
        <v>3.9300000000000002E-2</v>
      </c>
      <c r="L903" s="14">
        <f>'fnd enro'!L903</f>
        <v>0</v>
      </c>
      <c r="M903" s="14">
        <f>'fnd enro'!M903</f>
        <v>0</v>
      </c>
      <c r="N903" s="14">
        <f>'fnd enro'!N903</f>
        <v>0</v>
      </c>
      <c r="O903" s="14">
        <f>'fnd enro'!O903</f>
        <v>0</v>
      </c>
      <c r="P903" s="14">
        <f>'fnd enro'!P903</f>
        <v>1</v>
      </c>
      <c r="Q903" s="14">
        <f>'fnd enro'!R903</f>
        <v>1</v>
      </c>
      <c r="R903" s="15">
        <f t="shared" si="188"/>
        <v>1</v>
      </c>
      <c r="S903" s="14">
        <f>VALUE('fnd enro'!Q903)</f>
        <v>5</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636.21891299999993</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1122.4499999999998</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8256.903033999999</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945.98492600000009</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321.76018399999998</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899.98685999999998</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574.51</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1248.83</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1220.4620190000001</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2219.5553300000001</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189"/>
        <v>17446.661265999999</v>
      </c>
      <c r="AH903" s="326">
        <f t="shared" si="190"/>
        <v>499061024</v>
      </c>
      <c r="AI903" s="4" t="str">
        <f t="shared" si="191"/>
        <v>499</v>
      </c>
      <c r="AJ903" s="2" t="str">
        <f t="shared" si="192"/>
        <v>061</v>
      </c>
      <c r="AK903" s="2" t="str">
        <f t="shared" si="193"/>
        <v>024</v>
      </c>
      <c r="AL903" s="4">
        <f t="shared" si="194"/>
        <v>1</v>
      </c>
      <c r="AM903" s="4">
        <f t="shared" si="199"/>
        <v>1</v>
      </c>
      <c r="AN903" s="4">
        <f t="shared" si="195"/>
        <v>17446.661265999999</v>
      </c>
      <c r="AO903" s="4">
        <f t="shared" si="196"/>
        <v>17447</v>
      </c>
      <c r="AP903" s="4">
        <f t="shared" si="186"/>
        <v>2113</v>
      </c>
      <c r="AQ903" s="4">
        <v>15334</v>
      </c>
      <c r="AS903" s="74"/>
      <c r="AT903" s="74"/>
      <c r="AX903" s="5">
        <f t="shared" si="197"/>
        <v>0</v>
      </c>
      <c r="AZ903" s="5">
        <f t="shared" si="198"/>
        <v>0</v>
      </c>
      <c r="BB903" s="5"/>
    </row>
    <row r="904" spans="1:54" s="4" customFormat="1">
      <c r="A904" s="326" t="str">
        <f t="shared" si="187"/>
        <v>499</v>
      </c>
      <c r="B904" s="2">
        <v>499061061</v>
      </c>
      <c r="C904" s="9" t="s">
        <v>1690</v>
      </c>
      <c r="D904" s="14">
        <f>'fnd enro'!D904</f>
        <v>0</v>
      </c>
      <c r="E904" s="14">
        <f>'fnd enro'!E904</f>
        <v>0</v>
      </c>
      <c r="F904" s="14">
        <f>'fnd enro'!F904</f>
        <v>0</v>
      </c>
      <c r="G904" s="14">
        <f>'fnd enro'!G904</f>
        <v>0</v>
      </c>
      <c r="H904" s="14">
        <f>'fnd enro'!H904</f>
        <v>0</v>
      </c>
      <c r="I904" s="14">
        <f>'fnd enro'!I904</f>
        <v>94</v>
      </c>
      <c r="J904" s="14">
        <f>'fnd enro'!J904</f>
        <v>0</v>
      </c>
      <c r="K904" s="15">
        <f>'fnd enro'!K904</f>
        <v>3.6941999999999999</v>
      </c>
      <c r="L904" s="14">
        <f>'fnd enro'!L904</f>
        <v>0</v>
      </c>
      <c r="M904" s="14">
        <f>'fnd enro'!M904</f>
        <v>0</v>
      </c>
      <c r="N904" s="14">
        <f>'fnd enro'!N904</f>
        <v>0</v>
      </c>
      <c r="O904" s="14">
        <f>'fnd enro'!O904</f>
        <v>0</v>
      </c>
      <c r="P904" s="14">
        <f>'fnd enro'!P904</f>
        <v>50</v>
      </c>
      <c r="Q904" s="14">
        <f>'fnd enro'!R904</f>
        <v>94</v>
      </c>
      <c r="R904" s="15">
        <f t="shared" si="188"/>
        <v>1</v>
      </c>
      <c r="S904" s="14">
        <f>VALUE('fnd enro'!Q904)</f>
        <v>11</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58901.857821999998</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101232.2</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734386.08519599994</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88922.583043999999</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28218.497296000001</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84288.224839999995</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52312.78</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108603.04000000001</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114723.42978599999</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201496.88102</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189"/>
        <v>1573085.5790039999</v>
      </c>
      <c r="AH904" s="326">
        <f t="shared" si="190"/>
        <v>499061061</v>
      </c>
      <c r="AI904" s="4" t="str">
        <f t="shared" si="191"/>
        <v>499</v>
      </c>
      <c r="AJ904" s="2" t="str">
        <f t="shared" si="192"/>
        <v>061</v>
      </c>
      <c r="AK904" s="2" t="str">
        <f t="shared" si="193"/>
        <v>061</v>
      </c>
      <c r="AL904" s="4">
        <f t="shared" si="194"/>
        <v>1</v>
      </c>
      <c r="AM904" s="4">
        <f t="shared" si="199"/>
        <v>94</v>
      </c>
      <c r="AN904" s="4">
        <f t="shared" si="195"/>
        <v>1573085.5790039999</v>
      </c>
      <c r="AO904" s="4">
        <f t="shared" si="196"/>
        <v>16735</v>
      </c>
      <c r="AP904" s="4">
        <f t="shared" si="186"/>
        <v>4170</v>
      </c>
      <c r="AQ904" s="4">
        <v>12565</v>
      </c>
      <c r="AS904" s="74"/>
      <c r="AT904" s="74"/>
      <c r="AX904" s="5">
        <f t="shared" si="197"/>
        <v>0</v>
      </c>
      <c r="AZ904" s="5">
        <f t="shared" si="198"/>
        <v>0</v>
      </c>
      <c r="BB904" s="5"/>
    </row>
    <row r="905" spans="1:54" s="4" customFormat="1">
      <c r="A905" s="326" t="str">
        <f t="shared" si="187"/>
        <v>499</v>
      </c>
      <c r="B905" s="2">
        <v>499061086</v>
      </c>
      <c r="C905" s="9" t="s">
        <v>1690</v>
      </c>
      <c r="D905" s="14">
        <f>'fnd enro'!D905</f>
        <v>0</v>
      </c>
      <c r="E905" s="14">
        <f>'fnd enro'!E905</f>
        <v>0</v>
      </c>
      <c r="F905" s="14">
        <f>'fnd enro'!F905</f>
        <v>0</v>
      </c>
      <c r="G905" s="14">
        <f>'fnd enro'!G905</f>
        <v>0</v>
      </c>
      <c r="H905" s="14">
        <f>'fnd enro'!H905</f>
        <v>0</v>
      </c>
      <c r="I905" s="14">
        <f>'fnd enro'!I905</f>
        <v>1</v>
      </c>
      <c r="J905" s="14">
        <f>'fnd enro'!J905</f>
        <v>0</v>
      </c>
      <c r="K905" s="15">
        <f>'fnd enro'!K905</f>
        <v>3.9300000000000002E-2</v>
      </c>
      <c r="L905" s="14">
        <f>'fnd enro'!L905</f>
        <v>0</v>
      </c>
      <c r="M905" s="14">
        <f>'fnd enro'!M905</f>
        <v>0</v>
      </c>
      <c r="N905" s="14">
        <f>'fnd enro'!N905</f>
        <v>0</v>
      </c>
      <c r="O905" s="14">
        <f>'fnd enro'!O905</f>
        <v>0</v>
      </c>
      <c r="P905" s="14">
        <f>'fnd enro'!P905</f>
        <v>0</v>
      </c>
      <c r="Q905" s="14">
        <f>'fnd enro'!R905</f>
        <v>1</v>
      </c>
      <c r="R905" s="15">
        <f t="shared" si="188"/>
        <v>1</v>
      </c>
      <c r="S905" s="14">
        <f>VALUE('fnd enro'!Q905)</f>
        <v>8</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570.33891299999993</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810.3</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5209.7030340000001</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945.98492600000009</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173.92018400000001</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877.32686000000001</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451.12</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607.66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1220.4620190000001</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1698.5253299999999</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189"/>
        <v>12565.341266000001</v>
      </c>
      <c r="AH905" s="326">
        <f t="shared" si="190"/>
        <v>499061086</v>
      </c>
      <c r="AI905" s="4" t="str">
        <f t="shared" si="191"/>
        <v>499</v>
      </c>
      <c r="AJ905" s="2" t="str">
        <f t="shared" si="192"/>
        <v>061</v>
      </c>
      <c r="AK905" s="2" t="str">
        <f t="shared" si="193"/>
        <v>086</v>
      </c>
      <c r="AL905" s="4">
        <f t="shared" si="194"/>
        <v>1</v>
      </c>
      <c r="AM905" s="4">
        <f t="shared" si="199"/>
        <v>1</v>
      </c>
      <c r="AN905" s="4">
        <f t="shared" si="195"/>
        <v>12565.341266000001</v>
      </c>
      <c r="AO905" s="4">
        <f t="shared" si="196"/>
        <v>12565</v>
      </c>
      <c r="AP905" s="4">
        <f t="shared" si="186"/>
        <v>-6277</v>
      </c>
      <c r="AQ905" s="4">
        <v>18842</v>
      </c>
      <c r="AS905" s="74"/>
      <c r="AT905" s="74"/>
      <c r="AX905" s="5">
        <f t="shared" si="197"/>
        <v>0</v>
      </c>
      <c r="AZ905" s="5">
        <f t="shared" si="198"/>
        <v>0</v>
      </c>
      <c r="BB905" s="5"/>
    </row>
    <row r="906" spans="1:54" s="4" customFormat="1">
      <c r="A906" s="326" t="str">
        <f t="shared" si="187"/>
        <v>499</v>
      </c>
      <c r="B906" s="2">
        <v>499061087</v>
      </c>
      <c r="C906" s="9" t="s">
        <v>1690</v>
      </c>
      <c r="D906" s="14">
        <f>'fnd enro'!D906</f>
        <v>0</v>
      </c>
      <c r="E906" s="14">
        <f>'fnd enro'!E906</f>
        <v>0</v>
      </c>
      <c r="F906" s="14">
        <f>'fnd enro'!F906</f>
        <v>0</v>
      </c>
      <c r="G906" s="14">
        <f>'fnd enro'!G906</f>
        <v>0</v>
      </c>
      <c r="H906" s="14">
        <f>'fnd enro'!H906</f>
        <v>0</v>
      </c>
      <c r="I906" s="14">
        <f>'fnd enro'!I906</f>
        <v>1</v>
      </c>
      <c r="J906" s="14">
        <f>'fnd enro'!J906</f>
        <v>0</v>
      </c>
      <c r="K906" s="15">
        <f>'fnd enro'!K906</f>
        <v>3.9300000000000002E-2</v>
      </c>
      <c r="L906" s="14">
        <f>'fnd enro'!L906</f>
        <v>0</v>
      </c>
      <c r="M906" s="14">
        <f>'fnd enro'!M906</f>
        <v>0</v>
      </c>
      <c r="N906" s="14">
        <f>'fnd enro'!N906</f>
        <v>0</v>
      </c>
      <c r="O906" s="14">
        <f>'fnd enro'!O906</f>
        <v>0</v>
      </c>
      <c r="P906" s="14">
        <f>'fnd enro'!P906</f>
        <v>0</v>
      </c>
      <c r="Q906" s="14">
        <f>'fnd enro'!R906</f>
        <v>1</v>
      </c>
      <c r="R906" s="15">
        <f t="shared" si="188"/>
        <v>1</v>
      </c>
      <c r="S906" s="14">
        <f>VALUE('fnd enro'!Q906)</f>
        <v>6</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570.33891299999993</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810.3</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5209.7030340000001</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945.98492600000009</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173.92018400000001</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877.32686000000001</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451.12</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607.66</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1220.4620190000001</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1698.5253299999999</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189"/>
        <v>12565.341266000001</v>
      </c>
      <c r="AH906" s="326">
        <f t="shared" si="190"/>
        <v>499061087</v>
      </c>
      <c r="AI906" s="4" t="str">
        <f t="shared" si="191"/>
        <v>499</v>
      </c>
      <c r="AJ906" s="2" t="str">
        <f t="shared" si="192"/>
        <v>061</v>
      </c>
      <c r="AK906" s="2" t="str">
        <f t="shared" si="193"/>
        <v>087</v>
      </c>
      <c r="AL906" s="4">
        <f t="shared" si="194"/>
        <v>1</v>
      </c>
      <c r="AM906" s="4">
        <f t="shared" si="199"/>
        <v>1</v>
      </c>
      <c r="AN906" s="4">
        <f t="shared" si="195"/>
        <v>12565.341266000001</v>
      </c>
      <c r="AO906" s="4">
        <f t="shared" si="196"/>
        <v>12565</v>
      </c>
      <c r="AP906" s="4">
        <f t="shared" ref="AP906:AP962" si="200">AO906-AQ906</f>
        <v>-7564</v>
      </c>
      <c r="AQ906" s="4">
        <v>20129</v>
      </c>
      <c r="AS906" s="74"/>
      <c r="AT906" s="74"/>
      <c r="AX906" s="5">
        <f t="shared" si="197"/>
        <v>0</v>
      </c>
      <c r="AZ906" s="5">
        <f t="shared" si="198"/>
        <v>0</v>
      </c>
      <c r="BB906" s="5"/>
    </row>
    <row r="907" spans="1:54" s="4" customFormat="1">
      <c r="A907" s="326" t="str">
        <f t="shared" ref="A907:A924" si="201">LEFT(B907,3)</f>
        <v>499</v>
      </c>
      <c r="B907" s="2">
        <v>499061111</v>
      </c>
      <c r="C907" s="9" t="s">
        <v>1690</v>
      </c>
      <c r="D907" s="14">
        <f>'fnd enro'!D907</f>
        <v>0</v>
      </c>
      <c r="E907" s="14">
        <f>'fnd enro'!E907</f>
        <v>0</v>
      </c>
      <c r="F907" s="14">
        <f>'fnd enro'!F907</f>
        <v>0</v>
      </c>
      <c r="G907" s="14">
        <f>'fnd enro'!G907</f>
        <v>0</v>
      </c>
      <c r="H907" s="14">
        <f>'fnd enro'!H907</f>
        <v>0</v>
      </c>
      <c r="I907" s="14">
        <f>'fnd enro'!I907</f>
        <v>1</v>
      </c>
      <c r="J907" s="14">
        <f>'fnd enro'!J907</f>
        <v>0</v>
      </c>
      <c r="K907" s="15">
        <f>'fnd enro'!K907</f>
        <v>3.9300000000000002E-2</v>
      </c>
      <c r="L907" s="14">
        <f>'fnd enro'!L907</f>
        <v>0</v>
      </c>
      <c r="M907" s="14">
        <f>'fnd enro'!M907</f>
        <v>0</v>
      </c>
      <c r="N907" s="14">
        <f>'fnd enro'!N907</f>
        <v>0</v>
      </c>
      <c r="O907" s="14">
        <f>'fnd enro'!O907</f>
        <v>0</v>
      </c>
      <c r="P907" s="14">
        <f>'fnd enro'!P907</f>
        <v>1</v>
      </c>
      <c r="Q907" s="14">
        <f>'fnd enro'!R907</f>
        <v>1</v>
      </c>
      <c r="R907" s="15">
        <f t="shared" ref="R907:R970" si="202">VLOOKUP(B907,charterinfo_b,6)</f>
        <v>1</v>
      </c>
      <c r="S907" s="14">
        <f>VALUE('fnd enro'!Q907)</f>
        <v>8</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655.05891299999996</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1211.6799999999998</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9127.9730340000006</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945.98492600000009</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364.01018399999998</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906.47685999999999</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609.78</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1432.1100000000001</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1220.4620190000001</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2368.48533</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203">SUM(U907:AE907)</f>
        <v>18842.021266000003</v>
      </c>
      <c r="AH907" s="326">
        <f t="shared" ref="AH907:AH970" si="204">B907</f>
        <v>499061111</v>
      </c>
      <c r="AI907" s="4" t="str">
        <f t="shared" ref="AI907:AI970" si="205">IF($B907&lt;499999999,MID($B907,1,3),MID($B907,1,4))</f>
        <v>499</v>
      </c>
      <c r="AJ907" s="2" t="str">
        <f t="shared" ref="AJ907:AJ970" si="206">IF($B907&lt;499999999,MID($B907,4,3),MID($B907,5,3))</f>
        <v>061</v>
      </c>
      <c r="AK907" s="2" t="str">
        <f t="shared" ref="AK907:AK970" si="207">IF($B907&lt;499999999,MID($B907,7,3),MID($B907,8,3))</f>
        <v>111</v>
      </c>
      <c r="AL907" s="4">
        <f t="shared" ref="AL907:AL970" si="208">IF(VLOOKUP(VALUE(IF(AH907&lt;499999999,MID(AH907,4,3),MID(AH907,5,3))),distinfo,4)=R907,1,0)</f>
        <v>1</v>
      </c>
      <c r="AM907" s="4">
        <f t="shared" si="199"/>
        <v>1</v>
      </c>
      <c r="AN907" s="4">
        <f t="shared" ref="AN907:AN970" si="209">AF907</f>
        <v>18842.021266000003</v>
      </c>
      <c r="AO907" s="4">
        <f t="shared" ref="AO907:AO970" si="210">IF(OR(AF907=0,AM907=0),0,ROUND(AN907/AM907,0))</f>
        <v>18842</v>
      </c>
      <c r="AP907" s="4">
        <f t="shared" si="200"/>
        <v>6910</v>
      </c>
      <c r="AQ907" s="4">
        <v>11932</v>
      </c>
      <c r="AS907" s="74"/>
      <c r="AT907" s="74"/>
      <c r="AX907" s="5">
        <f t="shared" ref="AX907:AX970" si="211">AY907-AW907</f>
        <v>0</v>
      </c>
      <c r="AZ907" s="5">
        <f t="shared" ref="AZ907:AZ970" si="212">BA907-AY907</f>
        <v>0</v>
      </c>
      <c r="BB907" s="5"/>
    </row>
    <row r="908" spans="1:54" s="4" customFormat="1">
      <c r="A908" s="326" t="str">
        <f t="shared" si="201"/>
        <v>499</v>
      </c>
      <c r="B908" s="2">
        <v>499061137</v>
      </c>
      <c r="C908" s="9" t="s">
        <v>1690</v>
      </c>
      <c r="D908" s="14">
        <f>'fnd enro'!D908</f>
        <v>0</v>
      </c>
      <c r="E908" s="14">
        <f>'fnd enro'!E908</f>
        <v>0</v>
      </c>
      <c r="F908" s="14">
        <f>'fnd enro'!F908</f>
        <v>0</v>
      </c>
      <c r="G908" s="14">
        <f>'fnd enro'!G908</f>
        <v>0</v>
      </c>
      <c r="H908" s="14">
        <f>'fnd enro'!H908</f>
        <v>0</v>
      </c>
      <c r="I908" s="14">
        <f>'fnd enro'!I908</f>
        <v>44</v>
      </c>
      <c r="J908" s="14">
        <f>'fnd enro'!J908</f>
        <v>0</v>
      </c>
      <c r="K908" s="15">
        <f>'fnd enro'!K908</f>
        <v>1.7292000000000001</v>
      </c>
      <c r="L908" s="14">
        <f>'fnd enro'!L908</f>
        <v>0</v>
      </c>
      <c r="M908" s="14">
        <f>'fnd enro'!M908</f>
        <v>0</v>
      </c>
      <c r="N908" s="14">
        <f>'fnd enro'!N908</f>
        <v>0</v>
      </c>
      <c r="O908" s="14">
        <f>'fnd enro'!O908</f>
        <v>1</v>
      </c>
      <c r="P908" s="14">
        <f>'fnd enro'!P908</f>
        <v>26</v>
      </c>
      <c r="Q908" s="14">
        <f>'fnd enro'!R908</f>
        <v>44</v>
      </c>
      <c r="R908" s="15">
        <f t="shared" si="202"/>
        <v>1</v>
      </c>
      <c r="S908" s="14">
        <f>VALUE('fnd enro'!Q908)</f>
        <v>12</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28209.612171999994</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50031.29</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368971.03349599999</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41845.206744000003</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14419.968096000001</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39788.631839999995</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25540.080000000002</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55845.84</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54080.668835999997</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98732.18452000001</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203"/>
        <v>777464.51570400002</v>
      </c>
      <c r="AH908" s="326">
        <f t="shared" si="204"/>
        <v>499061137</v>
      </c>
      <c r="AI908" s="4" t="str">
        <f t="shared" si="205"/>
        <v>499</v>
      </c>
      <c r="AJ908" s="2" t="str">
        <f t="shared" si="206"/>
        <v>061</v>
      </c>
      <c r="AK908" s="2" t="str">
        <f t="shared" si="207"/>
        <v>137</v>
      </c>
      <c r="AL908" s="4">
        <f t="shared" si="208"/>
        <v>1</v>
      </c>
      <c r="AM908" s="4">
        <f t="shared" si="199"/>
        <v>44</v>
      </c>
      <c r="AN908" s="4">
        <f t="shared" si="209"/>
        <v>777464.51570400002</v>
      </c>
      <c r="AO908" s="4">
        <f t="shared" si="210"/>
        <v>17670</v>
      </c>
      <c r="AP908" s="4">
        <f t="shared" si="200"/>
        <v>729</v>
      </c>
      <c r="AQ908" s="4">
        <v>16941</v>
      </c>
      <c r="AS908" s="74"/>
      <c r="AT908" s="74"/>
      <c r="AX908" s="5">
        <f t="shared" si="211"/>
        <v>0</v>
      </c>
      <c r="AZ908" s="5">
        <f t="shared" si="212"/>
        <v>0</v>
      </c>
      <c r="BB908" s="5"/>
    </row>
    <row r="909" spans="1:54" s="4" customFormat="1">
      <c r="A909" s="326" t="str">
        <f t="shared" si="201"/>
        <v>499</v>
      </c>
      <c r="B909" s="2">
        <v>499061159</v>
      </c>
      <c r="C909" s="9" t="s">
        <v>1690</v>
      </c>
      <c r="D909" s="14">
        <f>'fnd enro'!D909</f>
        <v>0</v>
      </c>
      <c r="E909" s="14">
        <f>'fnd enro'!E909</f>
        <v>0</v>
      </c>
      <c r="F909" s="14">
        <f>'fnd enro'!F909</f>
        <v>0</v>
      </c>
      <c r="G909" s="14">
        <f>'fnd enro'!G909</f>
        <v>0</v>
      </c>
      <c r="H909" s="14">
        <f>'fnd enro'!H909</f>
        <v>0</v>
      </c>
      <c r="I909" s="14">
        <f>'fnd enro'!I909</f>
        <v>1</v>
      </c>
      <c r="J909" s="14">
        <f>'fnd enro'!J909</f>
        <v>0</v>
      </c>
      <c r="K909" s="15">
        <f>'fnd enro'!K909</f>
        <v>3.9300000000000002E-2</v>
      </c>
      <c r="L909" s="14">
        <f>'fnd enro'!L909</f>
        <v>0</v>
      </c>
      <c r="M909" s="14">
        <f>'fnd enro'!M909</f>
        <v>0</v>
      </c>
      <c r="N909" s="14">
        <f>'fnd enro'!N909</f>
        <v>0</v>
      </c>
      <c r="O909" s="14">
        <f>'fnd enro'!O909</f>
        <v>0</v>
      </c>
      <c r="P909" s="14">
        <f>'fnd enro'!P909</f>
        <v>0</v>
      </c>
      <c r="Q909" s="14">
        <f>'fnd enro'!R909</f>
        <v>1</v>
      </c>
      <c r="R909" s="15">
        <f t="shared" si="202"/>
        <v>1</v>
      </c>
      <c r="S909" s="14">
        <f>VALUE('fnd enro'!Q909)</f>
        <v>3</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570.33891299999993</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810.3</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5209.7030340000001</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945.98492600000009</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173.92018400000001</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877.32686000000001</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451.12</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607.66</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1220.4620190000001</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1698.5253299999999</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203"/>
        <v>12565.341266000001</v>
      </c>
      <c r="AH909" s="326">
        <f t="shared" si="204"/>
        <v>499061159</v>
      </c>
      <c r="AI909" s="4" t="str">
        <f t="shared" si="205"/>
        <v>499</v>
      </c>
      <c r="AJ909" s="2" t="str">
        <f t="shared" si="206"/>
        <v>061</v>
      </c>
      <c r="AK909" s="2" t="str">
        <f t="shared" si="207"/>
        <v>159</v>
      </c>
      <c r="AL909" s="4">
        <f t="shared" si="208"/>
        <v>1</v>
      </c>
      <c r="AM909" s="4">
        <f t="shared" si="199"/>
        <v>1</v>
      </c>
      <c r="AN909" s="4">
        <f t="shared" si="209"/>
        <v>12565.341266000001</v>
      </c>
      <c r="AO909" s="4">
        <f t="shared" si="210"/>
        <v>12565</v>
      </c>
      <c r="AP909" s="4">
        <f t="shared" si="200"/>
        <v>0</v>
      </c>
      <c r="AQ909" s="4">
        <v>12565</v>
      </c>
      <c r="AS909" s="74"/>
      <c r="AT909" s="74"/>
      <c r="AX909" s="5">
        <f t="shared" si="211"/>
        <v>0</v>
      </c>
      <c r="AZ909" s="5">
        <f t="shared" si="212"/>
        <v>0</v>
      </c>
      <c r="BB909" s="5"/>
    </row>
    <row r="910" spans="1:54" s="4" customFormat="1">
      <c r="A910" s="326" t="str">
        <f t="shared" si="201"/>
        <v>499</v>
      </c>
      <c r="B910" s="2">
        <v>499061161</v>
      </c>
      <c r="C910" s="9" t="s">
        <v>1690</v>
      </c>
      <c r="D910" s="14">
        <f>'fnd enro'!D910</f>
        <v>0</v>
      </c>
      <c r="E910" s="14">
        <f>'fnd enro'!E910</f>
        <v>0</v>
      </c>
      <c r="F910" s="14">
        <f>'fnd enro'!F910</f>
        <v>0</v>
      </c>
      <c r="G910" s="14">
        <f>'fnd enro'!G910</f>
        <v>0</v>
      </c>
      <c r="H910" s="14">
        <f>'fnd enro'!H910</f>
        <v>0</v>
      </c>
      <c r="I910" s="14">
        <f>'fnd enro'!I910</f>
        <v>2</v>
      </c>
      <c r="J910" s="14">
        <f>'fnd enro'!J910</f>
        <v>0</v>
      </c>
      <c r="K910" s="15">
        <f>'fnd enro'!K910</f>
        <v>7.8600000000000003E-2</v>
      </c>
      <c r="L910" s="14">
        <f>'fnd enro'!L910</f>
        <v>0</v>
      </c>
      <c r="M910" s="14">
        <f>'fnd enro'!M910</f>
        <v>0</v>
      </c>
      <c r="N910" s="14">
        <f>'fnd enro'!N910</f>
        <v>0</v>
      </c>
      <c r="O910" s="14">
        <f>'fnd enro'!O910</f>
        <v>0</v>
      </c>
      <c r="P910" s="14">
        <f>'fnd enro'!P910</f>
        <v>0</v>
      </c>
      <c r="Q910" s="14">
        <f>'fnd enro'!R910</f>
        <v>2</v>
      </c>
      <c r="R910" s="15">
        <f t="shared" si="202"/>
        <v>1</v>
      </c>
      <c r="S910" s="14">
        <f>VALUE('fnd enro'!Q910)</f>
        <v>8</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1140.6778259999999</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1620.6</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10419.406068</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1891.9698520000002</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347.84036800000001</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1754.65372</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902.24</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1215.32</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2440.9240380000001</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3397.0506599999999</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203"/>
        <v>25130.682532000003</v>
      </c>
      <c r="AH910" s="326">
        <f t="shared" si="204"/>
        <v>499061161</v>
      </c>
      <c r="AI910" s="4" t="str">
        <f t="shared" si="205"/>
        <v>499</v>
      </c>
      <c r="AJ910" s="2" t="str">
        <f t="shared" si="206"/>
        <v>061</v>
      </c>
      <c r="AK910" s="2" t="str">
        <f t="shared" si="207"/>
        <v>161</v>
      </c>
      <c r="AL910" s="4">
        <f t="shared" si="208"/>
        <v>1</v>
      </c>
      <c r="AM910" s="4">
        <f t="shared" si="199"/>
        <v>2</v>
      </c>
      <c r="AN910" s="4">
        <f t="shared" si="209"/>
        <v>25130.682532000003</v>
      </c>
      <c r="AO910" s="4">
        <f t="shared" si="210"/>
        <v>12565</v>
      </c>
      <c r="AP910" s="4">
        <f t="shared" si="200"/>
        <v>-5557</v>
      </c>
      <c r="AQ910" s="4">
        <v>18122</v>
      </c>
      <c r="AS910" s="74"/>
      <c r="AT910" s="74"/>
      <c r="AX910" s="5">
        <f t="shared" si="211"/>
        <v>0</v>
      </c>
      <c r="AZ910" s="5">
        <f t="shared" si="212"/>
        <v>0</v>
      </c>
      <c r="BB910" s="5"/>
    </row>
    <row r="911" spans="1:54" s="4" customFormat="1">
      <c r="A911" s="326" t="str">
        <f t="shared" si="201"/>
        <v>499</v>
      </c>
      <c r="B911" s="2">
        <v>499061278</v>
      </c>
      <c r="C911" s="9" t="s">
        <v>1690</v>
      </c>
      <c r="D911" s="14">
        <f>'fnd enro'!D911</f>
        <v>0</v>
      </c>
      <c r="E911" s="14">
        <f>'fnd enro'!E911</f>
        <v>0</v>
      </c>
      <c r="F911" s="14">
        <f>'fnd enro'!F911</f>
        <v>0</v>
      </c>
      <c r="G911" s="14">
        <f>'fnd enro'!G911</f>
        <v>0</v>
      </c>
      <c r="H911" s="14">
        <f>'fnd enro'!H911</f>
        <v>0</v>
      </c>
      <c r="I911" s="14">
        <f>'fnd enro'!I911</f>
        <v>3</v>
      </c>
      <c r="J911" s="14">
        <f>'fnd enro'!J911</f>
        <v>0</v>
      </c>
      <c r="K911" s="15">
        <f>'fnd enro'!K911</f>
        <v>0.1179</v>
      </c>
      <c r="L911" s="14">
        <f>'fnd enro'!L911</f>
        <v>0</v>
      </c>
      <c r="M911" s="14">
        <f>'fnd enro'!M911</f>
        <v>0</v>
      </c>
      <c r="N911" s="14">
        <f>'fnd enro'!N911</f>
        <v>0</v>
      </c>
      <c r="O911" s="14">
        <f>'fnd enro'!O911</f>
        <v>0</v>
      </c>
      <c r="P911" s="14">
        <f>'fnd enro'!P911</f>
        <v>1</v>
      </c>
      <c r="Q911" s="14">
        <f>'fnd enro'!R911</f>
        <v>3</v>
      </c>
      <c r="R911" s="15">
        <f t="shared" si="202"/>
        <v>1</v>
      </c>
      <c r="S911" s="14">
        <f>VALUE('fnd enro'!Q911)</f>
        <v>7</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1789.7467389999997</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2803.9199999999996</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19270.549101999997</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2837.9547780000003</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698.42055200000004</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2659.0605799999998</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1500.8100000000002</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2589.19</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3661.3860570000002</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5718.2059900000004</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203"/>
        <v>43529.243798000003</v>
      </c>
      <c r="AH911" s="326">
        <f t="shared" si="204"/>
        <v>499061278</v>
      </c>
      <c r="AI911" s="4" t="str">
        <f t="shared" si="205"/>
        <v>499</v>
      </c>
      <c r="AJ911" s="2" t="str">
        <f t="shared" si="206"/>
        <v>061</v>
      </c>
      <c r="AK911" s="2" t="str">
        <f t="shared" si="207"/>
        <v>278</v>
      </c>
      <c r="AL911" s="4">
        <f t="shared" si="208"/>
        <v>1</v>
      </c>
      <c r="AM911" s="4">
        <f t="shared" si="199"/>
        <v>3</v>
      </c>
      <c r="AN911" s="4">
        <f t="shared" si="209"/>
        <v>43529.243798000003</v>
      </c>
      <c r="AO911" s="4">
        <f t="shared" si="210"/>
        <v>14510</v>
      </c>
      <c r="AP911" s="4">
        <f t="shared" si="200"/>
        <v>-1637</v>
      </c>
      <c r="AQ911" s="4">
        <v>16147</v>
      </c>
      <c r="AS911" s="74"/>
      <c r="AT911" s="74"/>
      <c r="AX911" s="5">
        <f t="shared" si="211"/>
        <v>0</v>
      </c>
      <c r="AZ911" s="5">
        <f t="shared" si="212"/>
        <v>0</v>
      </c>
      <c r="BB911" s="5"/>
    </row>
    <row r="912" spans="1:54" s="4" customFormat="1">
      <c r="A912" s="326" t="str">
        <f t="shared" si="201"/>
        <v>499</v>
      </c>
      <c r="B912" s="2">
        <v>499061281</v>
      </c>
      <c r="C912" s="9" t="s">
        <v>1690</v>
      </c>
      <c r="D912" s="14">
        <f>'fnd enro'!D912</f>
        <v>0</v>
      </c>
      <c r="E912" s="14">
        <f>'fnd enro'!E912</f>
        <v>0</v>
      </c>
      <c r="F912" s="14">
        <f>'fnd enro'!F912</f>
        <v>0</v>
      </c>
      <c r="G912" s="14">
        <f>'fnd enro'!G912</f>
        <v>0</v>
      </c>
      <c r="H912" s="14">
        <f>'fnd enro'!H912</f>
        <v>0</v>
      </c>
      <c r="I912" s="14">
        <f>'fnd enro'!I912</f>
        <v>261</v>
      </c>
      <c r="J912" s="14">
        <f>'fnd enro'!J912</f>
        <v>0</v>
      </c>
      <c r="K912" s="15">
        <f>'fnd enro'!K912</f>
        <v>10.257300000000001</v>
      </c>
      <c r="L912" s="14">
        <f>'fnd enro'!L912</f>
        <v>0</v>
      </c>
      <c r="M912" s="14">
        <f>'fnd enro'!M912</f>
        <v>0</v>
      </c>
      <c r="N912" s="14">
        <f>'fnd enro'!N912</f>
        <v>0</v>
      </c>
      <c r="O912" s="14">
        <f>'fnd enro'!O912</f>
        <v>7</v>
      </c>
      <c r="P912" s="14">
        <f>'fnd enro'!P912</f>
        <v>191</v>
      </c>
      <c r="Q912" s="14">
        <f>'fnd enro'!R912</f>
        <v>261</v>
      </c>
      <c r="R912" s="15">
        <f t="shared" si="202"/>
        <v>1</v>
      </c>
      <c r="S912" s="14">
        <f>VALUE('fnd enro'!Q912)</f>
        <v>12</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171695.63629299999</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317035.15999999997</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2385776.5518740001</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248455.15568600001</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95086.178024000023</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237641.83046000003</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159514.9</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372426.00999999995</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321202.96695900004</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619473.71112999995</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203"/>
        <v>4928308.1004259996</v>
      </c>
      <c r="AH912" s="326">
        <f t="shared" si="204"/>
        <v>499061281</v>
      </c>
      <c r="AI912" s="4" t="str">
        <f t="shared" si="205"/>
        <v>499</v>
      </c>
      <c r="AJ912" s="2" t="str">
        <f t="shared" si="206"/>
        <v>061</v>
      </c>
      <c r="AK912" s="2" t="str">
        <f t="shared" si="207"/>
        <v>281</v>
      </c>
      <c r="AL912" s="4">
        <f t="shared" si="208"/>
        <v>1</v>
      </c>
      <c r="AM912" s="4">
        <f t="shared" si="199"/>
        <v>261</v>
      </c>
      <c r="AN912" s="4">
        <f t="shared" si="209"/>
        <v>4928308.1004259996</v>
      </c>
      <c r="AO912" s="4">
        <f t="shared" si="210"/>
        <v>18882</v>
      </c>
      <c r="AP912" s="4">
        <f t="shared" si="200"/>
        <v>483</v>
      </c>
      <c r="AQ912" s="4">
        <v>18399</v>
      </c>
      <c r="AS912" s="74"/>
      <c r="AT912" s="74"/>
      <c r="AX912" s="5">
        <f t="shared" si="211"/>
        <v>0</v>
      </c>
      <c r="AZ912" s="5">
        <f t="shared" si="212"/>
        <v>0</v>
      </c>
      <c r="BB912" s="5"/>
    </row>
    <row r="913" spans="1:54" s="4" customFormat="1">
      <c r="A913" s="326" t="str">
        <f t="shared" si="201"/>
        <v>499</v>
      </c>
      <c r="B913" s="2">
        <v>499061325</v>
      </c>
      <c r="C913" s="9" t="s">
        <v>1690</v>
      </c>
      <c r="D913" s="14">
        <f>'fnd enro'!D913</f>
        <v>0</v>
      </c>
      <c r="E913" s="14">
        <f>'fnd enro'!E913</f>
        <v>0</v>
      </c>
      <c r="F913" s="14">
        <f>'fnd enro'!F913</f>
        <v>0</v>
      </c>
      <c r="G913" s="14">
        <f>'fnd enro'!G913</f>
        <v>0</v>
      </c>
      <c r="H913" s="14">
        <f>'fnd enro'!H913</f>
        <v>0</v>
      </c>
      <c r="I913" s="14">
        <f>'fnd enro'!I913</f>
        <v>21</v>
      </c>
      <c r="J913" s="14">
        <f>'fnd enro'!J913</f>
        <v>0</v>
      </c>
      <c r="K913" s="15">
        <f>'fnd enro'!K913</f>
        <v>0.82530000000000003</v>
      </c>
      <c r="L913" s="14">
        <f>'fnd enro'!L913</f>
        <v>0</v>
      </c>
      <c r="M913" s="14">
        <f>'fnd enro'!M913</f>
        <v>0</v>
      </c>
      <c r="N913" s="14">
        <f>'fnd enro'!N913</f>
        <v>0</v>
      </c>
      <c r="O913" s="14">
        <f>'fnd enro'!O913</f>
        <v>0</v>
      </c>
      <c r="P913" s="14">
        <f>'fnd enro'!P913</f>
        <v>7</v>
      </c>
      <c r="Q913" s="14">
        <f>'fnd enro'!R913</f>
        <v>21</v>
      </c>
      <c r="R913" s="15">
        <f t="shared" si="202"/>
        <v>1</v>
      </c>
      <c r="S913" s="14">
        <f>VALUE('fnd enro'!Q913)</f>
        <v>9</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12612.017172999998</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20024.48</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138769.46371400001</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19865.683446000003</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5076.9638640000003</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18642.194060000002</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10662.61</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18939.829999999998</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25629.702399000002</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40690.131929999996</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203"/>
        <v>310913.07658599998</v>
      </c>
      <c r="AH913" s="326">
        <f t="shared" si="204"/>
        <v>499061325</v>
      </c>
      <c r="AI913" s="4" t="str">
        <f t="shared" si="205"/>
        <v>499</v>
      </c>
      <c r="AJ913" s="2" t="str">
        <f t="shared" si="206"/>
        <v>061</v>
      </c>
      <c r="AK913" s="2" t="str">
        <f t="shared" si="207"/>
        <v>325</v>
      </c>
      <c r="AL913" s="4">
        <f t="shared" si="208"/>
        <v>1</v>
      </c>
      <c r="AM913" s="4">
        <f t="shared" si="199"/>
        <v>21</v>
      </c>
      <c r="AN913" s="4">
        <f t="shared" si="209"/>
        <v>310913.07658599998</v>
      </c>
      <c r="AO913" s="4">
        <f t="shared" si="210"/>
        <v>14805</v>
      </c>
      <c r="AP913" s="4">
        <f t="shared" si="200"/>
        <v>-3271</v>
      </c>
      <c r="AQ913" s="4">
        <v>18076</v>
      </c>
      <c r="AS913" s="74"/>
      <c r="AT913" s="74"/>
      <c r="AX913" s="5">
        <f t="shared" si="211"/>
        <v>0</v>
      </c>
      <c r="AZ913" s="5">
        <f t="shared" si="212"/>
        <v>0</v>
      </c>
      <c r="BB913" s="5"/>
    </row>
    <row r="914" spans="1:54" s="4" customFormat="1">
      <c r="A914" s="326" t="str">
        <f t="shared" si="201"/>
        <v>499</v>
      </c>
      <c r="B914" s="2">
        <v>499061332</v>
      </c>
      <c r="C914" s="9" t="s">
        <v>1690</v>
      </c>
      <c r="D914" s="14">
        <f>'fnd enro'!D914</f>
        <v>0</v>
      </c>
      <c r="E914" s="14">
        <f>'fnd enro'!E914</f>
        <v>0</v>
      </c>
      <c r="F914" s="14">
        <f>'fnd enro'!F914</f>
        <v>0</v>
      </c>
      <c r="G914" s="14">
        <f>'fnd enro'!G914</f>
        <v>0</v>
      </c>
      <c r="H914" s="14">
        <f>'fnd enro'!H914</f>
        <v>0</v>
      </c>
      <c r="I914" s="14">
        <f>'fnd enro'!I914</f>
        <v>31</v>
      </c>
      <c r="J914" s="14">
        <f>'fnd enro'!J914</f>
        <v>0</v>
      </c>
      <c r="K914" s="15">
        <f>'fnd enro'!K914</f>
        <v>1.2182999999999999</v>
      </c>
      <c r="L914" s="14">
        <f>'fnd enro'!L914</f>
        <v>0</v>
      </c>
      <c r="M914" s="14">
        <f>'fnd enro'!M914</f>
        <v>0</v>
      </c>
      <c r="N914" s="14">
        <f>'fnd enro'!N914</f>
        <v>0</v>
      </c>
      <c r="O914" s="14">
        <f>'fnd enro'!O914</f>
        <v>5</v>
      </c>
      <c r="P914" s="14">
        <f>'fnd enro'!P914</f>
        <v>20</v>
      </c>
      <c r="Q914" s="14">
        <f>'fnd enro'!R914</f>
        <v>31</v>
      </c>
      <c r="R914" s="15">
        <f t="shared" si="202"/>
        <v>1</v>
      </c>
      <c r="S914" s="14">
        <f>VALUE('fnd enro'!Q914)</f>
        <v>10</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20248.006302999998</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35390.649999999994</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258704.69405399999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30434.882706</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10047.425703999999</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28654.682659999999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18081.72</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37814.959999999999</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39736.022589</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69789.735230000006</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203"/>
        <v>548902.77924599999</v>
      </c>
      <c r="AH914" s="326">
        <f t="shared" si="204"/>
        <v>499061332</v>
      </c>
      <c r="AI914" s="4" t="str">
        <f t="shared" si="205"/>
        <v>499</v>
      </c>
      <c r="AJ914" s="2" t="str">
        <f t="shared" si="206"/>
        <v>061</v>
      </c>
      <c r="AK914" s="2" t="str">
        <f t="shared" si="207"/>
        <v>332</v>
      </c>
      <c r="AL914" s="4">
        <f t="shared" si="208"/>
        <v>1</v>
      </c>
      <c r="AM914" s="4">
        <f t="shared" si="199"/>
        <v>31</v>
      </c>
      <c r="AN914" s="4">
        <f t="shared" si="209"/>
        <v>548902.77924599999</v>
      </c>
      <c r="AO914" s="4">
        <f t="shared" si="210"/>
        <v>17707</v>
      </c>
      <c r="AP914" s="4">
        <f t="shared" si="200"/>
        <v>-2739</v>
      </c>
      <c r="AQ914" s="4">
        <v>20446</v>
      </c>
      <c r="AS914" s="74"/>
      <c r="AT914" s="74"/>
      <c r="AX914" s="5">
        <f t="shared" si="211"/>
        <v>0</v>
      </c>
      <c r="AZ914" s="5">
        <f t="shared" si="212"/>
        <v>0</v>
      </c>
      <c r="BB914" s="5"/>
    </row>
    <row r="915" spans="1:54" s="4" customFormat="1">
      <c r="A915" s="326" t="str">
        <f t="shared" si="201"/>
        <v>499</v>
      </c>
      <c r="B915" s="2">
        <v>499061750</v>
      </c>
      <c r="C915" s="9" t="s">
        <v>1690</v>
      </c>
      <c r="D915" s="14">
        <f>'fnd enro'!D915</f>
        <v>0</v>
      </c>
      <c r="E915" s="14">
        <f>'fnd enro'!E915</f>
        <v>0</v>
      </c>
      <c r="F915" s="14">
        <f>'fnd enro'!F915</f>
        <v>0</v>
      </c>
      <c r="G915" s="14">
        <f>'fnd enro'!G915</f>
        <v>0</v>
      </c>
      <c r="H915" s="14">
        <f>'fnd enro'!H915</f>
        <v>0</v>
      </c>
      <c r="I915" s="14">
        <f>'fnd enro'!I915</f>
        <v>1</v>
      </c>
      <c r="J915" s="14">
        <f>'fnd enro'!J915</f>
        <v>0</v>
      </c>
      <c r="K915" s="15">
        <f>'fnd enro'!K915</f>
        <v>3.9300000000000002E-2</v>
      </c>
      <c r="L915" s="14">
        <f>'fnd enro'!L915</f>
        <v>0</v>
      </c>
      <c r="M915" s="14">
        <f>'fnd enro'!M915</f>
        <v>0</v>
      </c>
      <c r="N915" s="14">
        <f>'fnd enro'!N915</f>
        <v>0</v>
      </c>
      <c r="O915" s="14">
        <f>'fnd enro'!O915</f>
        <v>0</v>
      </c>
      <c r="P915" s="14">
        <f>'fnd enro'!P915</f>
        <v>1</v>
      </c>
      <c r="Q915" s="14">
        <f>'fnd enro'!R915</f>
        <v>1</v>
      </c>
      <c r="R915" s="15">
        <f t="shared" si="202"/>
        <v>1</v>
      </c>
      <c r="S915" s="14">
        <f>VALUE('fnd enro'!Q915)</f>
        <v>7</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649.06891299999995</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1183.32</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8851.1430340000006</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945.98492600000009</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350.58018400000003</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904.40686000000005</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598.56999999999994</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1373.87</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1220.4620190000001</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2321.15533</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203"/>
        <v>18398.561266000001</v>
      </c>
      <c r="AH915" s="326">
        <f t="shared" si="204"/>
        <v>499061750</v>
      </c>
      <c r="AI915" s="4" t="str">
        <f t="shared" si="205"/>
        <v>499</v>
      </c>
      <c r="AJ915" s="2" t="str">
        <f t="shared" si="206"/>
        <v>061</v>
      </c>
      <c r="AK915" s="2" t="str">
        <f t="shared" si="207"/>
        <v>750</v>
      </c>
      <c r="AL915" s="4">
        <f t="shared" si="208"/>
        <v>1</v>
      </c>
      <c r="AM915" s="4">
        <f t="shared" si="199"/>
        <v>1</v>
      </c>
      <c r="AN915" s="4">
        <f t="shared" si="209"/>
        <v>18398.561266000001</v>
      </c>
      <c r="AO915" s="4">
        <f t="shared" si="210"/>
        <v>18399</v>
      </c>
      <c r="AP915" s="4">
        <f t="shared" si="200"/>
        <v>-1053</v>
      </c>
      <c r="AQ915" s="4">
        <v>19452</v>
      </c>
      <c r="AS915" s="74"/>
      <c r="AT915" s="74"/>
      <c r="AX915" s="5">
        <f t="shared" si="211"/>
        <v>0</v>
      </c>
      <c r="AZ915" s="5">
        <f t="shared" si="212"/>
        <v>0</v>
      </c>
      <c r="BB915" s="5"/>
    </row>
    <row r="916" spans="1:54" s="4" customFormat="1">
      <c r="A916" s="326" t="str">
        <f t="shared" si="201"/>
        <v>499</v>
      </c>
      <c r="B916" s="2">
        <v>499332005</v>
      </c>
      <c r="C916" s="9" t="s">
        <v>1690</v>
      </c>
      <c r="D916" s="14">
        <f>'fnd enro'!D916</f>
        <v>0</v>
      </c>
      <c r="E916" s="14">
        <f>'fnd enro'!E916</f>
        <v>0</v>
      </c>
      <c r="F916" s="14">
        <f>'fnd enro'!F916</f>
        <v>0</v>
      </c>
      <c r="G916" s="14">
        <f>'fnd enro'!G916</f>
        <v>0</v>
      </c>
      <c r="H916" s="14">
        <f>'fnd enro'!H916</f>
        <v>20</v>
      </c>
      <c r="I916" s="14">
        <f>'fnd enro'!I916</f>
        <v>0</v>
      </c>
      <c r="J916" s="14">
        <f>'fnd enro'!J916</f>
        <v>0</v>
      </c>
      <c r="K916" s="15">
        <f>'fnd enro'!K916</f>
        <v>0.78600000000000003</v>
      </c>
      <c r="L916" s="14">
        <f>'fnd enro'!L916</f>
        <v>0</v>
      </c>
      <c r="M916" s="14">
        <f>'fnd enro'!M916</f>
        <v>0</v>
      </c>
      <c r="N916" s="14">
        <f>'fnd enro'!N916</f>
        <v>1</v>
      </c>
      <c r="O916" s="14">
        <f>'fnd enro'!O916</f>
        <v>0</v>
      </c>
      <c r="P916" s="14">
        <f>'fnd enro'!P916</f>
        <v>8</v>
      </c>
      <c r="Q916" s="14">
        <f>'fnd enro'!R916</f>
        <v>20</v>
      </c>
      <c r="R916" s="15">
        <f t="shared" si="202"/>
        <v>1</v>
      </c>
      <c r="S916" s="14">
        <f>VALUE('fnd enro'!Q916)</f>
        <v>8</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12202.778259999999</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19623.93</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106216.66068000002</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21424.788520000002</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5154.8336799999997</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11474.5172</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9525.75</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11895.560000000001</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25443.71038</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43540.446600000003</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203"/>
        <v>266502.97532000003</v>
      </c>
      <c r="AH916" s="326">
        <f t="shared" si="204"/>
        <v>499332005</v>
      </c>
      <c r="AI916" s="4" t="str">
        <f t="shared" si="205"/>
        <v>499</v>
      </c>
      <c r="AJ916" s="2" t="str">
        <f t="shared" si="206"/>
        <v>332</v>
      </c>
      <c r="AK916" s="2" t="str">
        <f t="shared" si="207"/>
        <v>005</v>
      </c>
      <c r="AL916" s="4">
        <f t="shared" si="208"/>
        <v>1</v>
      </c>
      <c r="AM916" s="4">
        <f t="shared" si="199"/>
        <v>20</v>
      </c>
      <c r="AN916" s="4">
        <f t="shared" si="209"/>
        <v>266502.97532000003</v>
      </c>
      <c r="AO916" s="4">
        <f t="shared" si="210"/>
        <v>13325</v>
      </c>
      <c r="AP916" s="4">
        <f t="shared" si="200"/>
        <v>-9625</v>
      </c>
      <c r="AQ916" s="4">
        <v>22950</v>
      </c>
      <c r="AS916" s="74"/>
      <c r="AT916" s="74"/>
      <c r="AX916" s="5">
        <f t="shared" si="211"/>
        <v>0</v>
      </c>
      <c r="AZ916" s="5">
        <f t="shared" si="212"/>
        <v>0</v>
      </c>
      <c r="BB916" s="5"/>
    </row>
    <row r="917" spans="1:54" s="4" customFormat="1">
      <c r="A917" s="326" t="str">
        <f t="shared" si="201"/>
        <v>499</v>
      </c>
      <c r="B917" s="2">
        <v>499332061</v>
      </c>
      <c r="C917" s="9" t="s">
        <v>1690</v>
      </c>
      <c r="D917" s="14">
        <f>'fnd enro'!D917</f>
        <v>0</v>
      </c>
      <c r="E917" s="14">
        <f>'fnd enro'!E917</f>
        <v>0</v>
      </c>
      <c r="F917" s="14">
        <f>'fnd enro'!F917</f>
        <v>0</v>
      </c>
      <c r="G917" s="14">
        <f>'fnd enro'!G917</f>
        <v>0</v>
      </c>
      <c r="H917" s="14">
        <f>'fnd enro'!H917</f>
        <v>112</v>
      </c>
      <c r="I917" s="14">
        <f>'fnd enro'!I917</f>
        <v>0</v>
      </c>
      <c r="J917" s="14">
        <f>'fnd enro'!J917</f>
        <v>0</v>
      </c>
      <c r="K917" s="15">
        <f>'fnd enro'!K917</f>
        <v>4.4016000000000002</v>
      </c>
      <c r="L917" s="14">
        <f>'fnd enro'!L917</f>
        <v>0</v>
      </c>
      <c r="M917" s="14">
        <f>'fnd enro'!M917</f>
        <v>0</v>
      </c>
      <c r="N917" s="14">
        <f>'fnd enro'!N917</f>
        <v>1</v>
      </c>
      <c r="O917" s="14">
        <f>'fnd enro'!O917</f>
        <v>0</v>
      </c>
      <c r="P917" s="14">
        <f>'fnd enro'!P917</f>
        <v>56</v>
      </c>
      <c r="Q917" s="14">
        <f>'fnd enro'!R917</f>
        <v>112</v>
      </c>
      <c r="R917" s="15">
        <f t="shared" si="202"/>
        <v>1</v>
      </c>
      <c r="S917" s="14">
        <f>VALUE('fnd enro'!Q917)</f>
        <v>11</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69920.998255999992</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119032.16999999998</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686647.77980799996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119027.12171200001</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33373.530608000001</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64309.428319999992</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56924.75</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87204.760000000009</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140853.29612800002</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259087.21696000002</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203"/>
        <v>1636381.0517920002</v>
      </c>
      <c r="AH917" s="326">
        <f t="shared" si="204"/>
        <v>499332061</v>
      </c>
      <c r="AI917" s="4" t="str">
        <f t="shared" si="205"/>
        <v>499</v>
      </c>
      <c r="AJ917" s="2" t="str">
        <f t="shared" si="206"/>
        <v>332</v>
      </c>
      <c r="AK917" s="2" t="str">
        <f t="shared" si="207"/>
        <v>061</v>
      </c>
      <c r="AL917" s="4">
        <f t="shared" si="208"/>
        <v>1</v>
      </c>
      <c r="AM917" s="4">
        <f t="shared" si="199"/>
        <v>112</v>
      </c>
      <c r="AN917" s="4">
        <f t="shared" si="209"/>
        <v>1636381.0517920002</v>
      </c>
      <c r="AO917" s="4">
        <f t="shared" si="210"/>
        <v>14611</v>
      </c>
      <c r="AP917" s="4">
        <f t="shared" si="200"/>
        <v>998</v>
      </c>
      <c r="AQ917" s="4">
        <v>13613</v>
      </c>
      <c r="AS917" s="74"/>
      <c r="AT917" s="74"/>
      <c r="AX917" s="5">
        <f t="shared" si="211"/>
        <v>0</v>
      </c>
      <c r="AZ917" s="5">
        <f t="shared" si="212"/>
        <v>0</v>
      </c>
      <c r="BB917" s="5"/>
    </row>
    <row r="918" spans="1:54" s="4" customFormat="1">
      <c r="A918" s="326" t="str">
        <f t="shared" si="201"/>
        <v>499</v>
      </c>
      <c r="B918" s="2">
        <v>499332137</v>
      </c>
      <c r="C918" s="9" t="s">
        <v>1690</v>
      </c>
      <c r="D918" s="14">
        <f>'fnd enro'!D918</f>
        <v>0</v>
      </c>
      <c r="E918" s="14">
        <f>'fnd enro'!E918</f>
        <v>0</v>
      </c>
      <c r="F918" s="14">
        <f>'fnd enro'!F918</f>
        <v>0</v>
      </c>
      <c r="G918" s="14">
        <f>'fnd enro'!G918</f>
        <v>0</v>
      </c>
      <c r="H918" s="14">
        <f>'fnd enro'!H918</f>
        <v>36</v>
      </c>
      <c r="I918" s="14">
        <f>'fnd enro'!I918</f>
        <v>0</v>
      </c>
      <c r="J918" s="14">
        <f>'fnd enro'!J918</f>
        <v>0</v>
      </c>
      <c r="K918" s="15">
        <f>'fnd enro'!K918</f>
        <v>1.4148000000000001</v>
      </c>
      <c r="L918" s="14">
        <f>'fnd enro'!L918</f>
        <v>0</v>
      </c>
      <c r="M918" s="14">
        <f>'fnd enro'!M918</f>
        <v>0</v>
      </c>
      <c r="N918" s="14">
        <f>'fnd enro'!N918</f>
        <v>4</v>
      </c>
      <c r="O918" s="14">
        <f>'fnd enro'!O918</f>
        <v>0</v>
      </c>
      <c r="P918" s="14">
        <f>'fnd enro'!P918</f>
        <v>25</v>
      </c>
      <c r="Q918" s="14">
        <f>'fnd enro'!R918</f>
        <v>36</v>
      </c>
      <c r="R918" s="15">
        <f t="shared" si="202"/>
        <v>1</v>
      </c>
      <c r="S918" s="14">
        <f>VALUE('fnd enro'!Q918)</f>
        <v>12</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23878.160867999999</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43610.11</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270829.029224</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39019.777335999999</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13117.696624</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21547.736959999998</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20437.22</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37563.709999999992</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46578.952684000004</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92201.181879999989</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203"/>
        <v>608783.57557599992</v>
      </c>
      <c r="AH918" s="326">
        <f t="shared" si="204"/>
        <v>499332137</v>
      </c>
      <c r="AI918" s="4" t="str">
        <f t="shared" si="205"/>
        <v>499</v>
      </c>
      <c r="AJ918" s="2" t="str">
        <f t="shared" si="206"/>
        <v>332</v>
      </c>
      <c r="AK918" s="2" t="str">
        <f t="shared" si="207"/>
        <v>137</v>
      </c>
      <c r="AL918" s="4">
        <f t="shared" si="208"/>
        <v>1</v>
      </c>
      <c r="AM918" s="4">
        <f t="shared" ref="AM918:AM981" si="213">enro</f>
        <v>36</v>
      </c>
      <c r="AN918" s="4">
        <f t="shared" si="209"/>
        <v>608783.57557599992</v>
      </c>
      <c r="AO918" s="4">
        <f t="shared" si="210"/>
        <v>16911</v>
      </c>
      <c r="AP918" s="4">
        <f t="shared" si="200"/>
        <v>2384</v>
      </c>
      <c r="AQ918" s="4">
        <v>14527</v>
      </c>
      <c r="AS918" s="74"/>
      <c r="AT918" s="74"/>
      <c r="AX918" s="5">
        <f t="shared" si="211"/>
        <v>0</v>
      </c>
      <c r="AZ918" s="5">
        <f t="shared" si="212"/>
        <v>0</v>
      </c>
      <c r="BB918" s="5"/>
    </row>
    <row r="919" spans="1:54" s="4" customFormat="1">
      <c r="A919" s="326" t="str">
        <f t="shared" si="201"/>
        <v>499</v>
      </c>
      <c r="B919" s="2">
        <v>499332161</v>
      </c>
      <c r="C919" s="9" t="s">
        <v>1690</v>
      </c>
      <c r="D919" s="14">
        <f>'fnd enro'!D919</f>
        <v>0</v>
      </c>
      <c r="E919" s="14">
        <f>'fnd enro'!E919</f>
        <v>0</v>
      </c>
      <c r="F919" s="14">
        <f>'fnd enro'!F919</f>
        <v>0</v>
      </c>
      <c r="G919" s="14">
        <f>'fnd enro'!G919</f>
        <v>0</v>
      </c>
      <c r="H919" s="14">
        <f>'fnd enro'!H919</f>
        <v>1</v>
      </c>
      <c r="I919" s="14">
        <f>'fnd enro'!I919</f>
        <v>0</v>
      </c>
      <c r="J919" s="14">
        <f>'fnd enro'!J919</f>
        <v>0</v>
      </c>
      <c r="K919" s="15">
        <f>'fnd enro'!K919</f>
        <v>3.9300000000000002E-2</v>
      </c>
      <c r="L919" s="14">
        <f>'fnd enro'!L919</f>
        <v>0</v>
      </c>
      <c r="M919" s="14">
        <f>'fnd enro'!M919</f>
        <v>0</v>
      </c>
      <c r="N919" s="14">
        <f>'fnd enro'!N919</f>
        <v>0</v>
      </c>
      <c r="O919" s="14">
        <f>'fnd enro'!O919</f>
        <v>0</v>
      </c>
      <c r="P919" s="14">
        <f>'fnd enro'!P919</f>
        <v>0</v>
      </c>
      <c r="Q919" s="14">
        <f>'fnd enro'!R919</f>
        <v>1</v>
      </c>
      <c r="R919" s="15">
        <f t="shared" si="202"/>
        <v>1</v>
      </c>
      <c r="S919" s="14">
        <f>VALUE('fnd enro'!Q919)</f>
        <v>8</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570.33891299999993</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810.3</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3671.113034</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1060.8949259999999</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178.75018399999999</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554.67686000000003</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408.39</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263.52</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1254.4520190000001</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1891.8553299999999</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203"/>
        <v>10664.291266</v>
      </c>
      <c r="AH919" s="326">
        <f t="shared" si="204"/>
        <v>499332161</v>
      </c>
      <c r="AI919" s="4" t="str">
        <f t="shared" si="205"/>
        <v>499</v>
      </c>
      <c r="AJ919" s="2" t="str">
        <f t="shared" si="206"/>
        <v>332</v>
      </c>
      <c r="AK919" s="2" t="str">
        <f t="shared" si="207"/>
        <v>161</v>
      </c>
      <c r="AL919" s="4">
        <f t="shared" si="208"/>
        <v>1</v>
      </c>
      <c r="AM919" s="4">
        <f t="shared" si="213"/>
        <v>1</v>
      </c>
      <c r="AN919" s="4">
        <f t="shared" si="209"/>
        <v>10664.291266</v>
      </c>
      <c r="AO919" s="4">
        <f t="shared" si="210"/>
        <v>10664</v>
      </c>
      <c r="AP919" s="4">
        <f t="shared" si="200"/>
        <v>-3555</v>
      </c>
      <c r="AQ919" s="4">
        <v>14219</v>
      </c>
      <c r="AS919" s="74"/>
      <c r="AT919" s="74"/>
      <c r="AX919" s="5">
        <f t="shared" si="211"/>
        <v>0</v>
      </c>
      <c r="AZ919" s="5">
        <f t="shared" si="212"/>
        <v>0</v>
      </c>
      <c r="BB919" s="5"/>
    </row>
    <row r="920" spans="1:54" s="4" customFormat="1">
      <c r="A920" s="326" t="str">
        <f t="shared" si="201"/>
        <v>499</v>
      </c>
      <c r="B920" s="2">
        <v>499332191</v>
      </c>
      <c r="C920" s="9" t="s">
        <v>1690</v>
      </c>
      <c r="D920" s="14">
        <f>'fnd enro'!D920</f>
        <v>0</v>
      </c>
      <c r="E920" s="14">
        <f>'fnd enro'!E920</f>
        <v>0</v>
      </c>
      <c r="F920" s="14">
        <f>'fnd enro'!F920</f>
        <v>0</v>
      </c>
      <c r="G920" s="14">
        <f>'fnd enro'!G920</f>
        <v>0</v>
      </c>
      <c r="H920" s="14">
        <f>'fnd enro'!H920</f>
        <v>3</v>
      </c>
      <c r="I920" s="14">
        <f>'fnd enro'!I920</f>
        <v>0</v>
      </c>
      <c r="J920" s="14">
        <f>'fnd enro'!J920</f>
        <v>0</v>
      </c>
      <c r="K920" s="15">
        <f>'fnd enro'!K920</f>
        <v>0.1179</v>
      </c>
      <c r="L920" s="14">
        <f>'fnd enro'!L920</f>
        <v>0</v>
      </c>
      <c r="M920" s="14">
        <f>'fnd enro'!M920</f>
        <v>0</v>
      </c>
      <c r="N920" s="14">
        <f>'fnd enro'!N920</f>
        <v>0</v>
      </c>
      <c r="O920" s="14">
        <f>'fnd enro'!O920</f>
        <v>0</v>
      </c>
      <c r="P920" s="14">
        <f>'fnd enro'!P920</f>
        <v>2</v>
      </c>
      <c r="Q920" s="14">
        <f>'fnd enro'!R920</f>
        <v>3</v>
      </c>
      <c r="R920" s="15">
        <f t="shared" si="202"/>
        <v>1</v>
      </c>
      <c r="S920" s="14">
        <f>VALUE('fnd enro'!Q920)</f>
        <v>8</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1880.4567389999997</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3233.66</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18849.879102000003</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3182.6847779999998</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916.43055200000003</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1722.3305799999998</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1542.49</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2439.46</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3763.356057</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7015.4859900000001</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203"/>
        <v>44546.233798000008</v>
      </c>
      <c r="AH920" s="326">
        <f t="shared" si="204"/>
        <v>499332191</v>
      </c>
      <c r="AI920" s="4" t="str">
        <f t="shared" si="205"/>
        <v>499</v>
      </c>
      <c r="AJ920" s="2" t="str">
        <f t="shared" si="206"/>
        <v>332</v>
      </c>
      <c r="AK920" s="2" t="str">
        <f t="shared" si="207"/>
        <v>191</v>
      </c>
      <c r="AL920" s="4">
        <f t="shared" si="208"/>
        <v>1</v>
      </c>
      <c r="AM920" s="4">
        <f t="shared" si="213"/>
        <v>3</v>
      </c>
      <c r="AN920" s="4">
        <f t="shared" si="209"/>
        <v>44546.233798000008</v>
      </c>
      <c r="AO920" s="4">
        <f t="shared" si="210"/>
        <v>14849</v>
      </c>
      <c r="AP920" s="4">
        <f t="shared" si="200"/>
        <v>-450</v>
      </c>
      <c r="AQ920" s="4">
        <v>15299</v>
      </c>
      <c r="AS920" s="74"/>
      <c r="AT920" s="74"/>
      <c r="AX920" s="5">
        <f t="shared" si="211"/>
        <v>0</v>
      </c>
      <c r="AZ920" s="5">
        <f t="shared" si="212"/>
        <v>0</v>
      </c>
      <c r="BB920" s="5"/>
    </row>
    <row r="921" spans="1:54" s="4" customFormat="1">
      <c r="A921" s="326" t="str">
        <f t="shared" si="201"/>
        <v>499</v>
      </c>
      <c r="B921" s="2">
        <v>499332275</v>
      </c>
      <c r="C921" s="9" t="s">
        <v>1690</v>
      </c>
      <c r="D921" s="14">
        <f>'fnd enro'!D921</f>
        <v>0</v>
      </c>
      <c r="E921" s="14">
        <f>'fnd enro'!E921</f>
        <v>0</v>
      </c>
      <c r="F921" s="14">
        <f>'fnd enro'!F921</f>
        <v>0</v>
      </c>
      <c r="G921" s="14">
        <f>'fnd enro'!G921</f>
        <v>0</v>
      </c>
      <c r="H921" s="14">
        <f>'fnd enro'!H921</f>
        <v>1</v>
      </c>
      <c r="I921" s="14">
        <f>'fnd enro'!I921</f>
        <v>0</v>
      </c>
      <c r="J921" s="14">
        <f>'fnd enro'!J921</f>
        <v>0</v>
      </c>
      <c r="K921" s="15">
        <f>'fnd enro'!K921</f>
        <v>3.9300000000000002E-2</v>
      </c>
      <c r="L921" s="14">
        <f>'fnd enro'!L921</f>
        <v>0</v>
      </c>
      <c r="M921" s="14">
        <f>'fnd enro'!M921</f>
        <v>0</v>
      </c>
      <c r="N921" s="14">
        <f>'fnd enro'!N921</f>
        <v>0</v>
      </c>
      <c r="O921" s="14">
        <f>'fnd enro'!O921</f>
        <v>0</v>
      </c>
      <c r="P921" s="14">
        <f>'fnd enro'!P921</f>
        <v>0</v>
      </c>
      <c r="Q921" s="14">
        <f>'fnd enro'!R921</f>
        <v>1</v>
      </c>
      <c r="R921" s="15">
        <f t="shared" si="202"/>
        <v>1</v>
      </c>
      <c r="S921" s="14">
        <f>VALUE('fnd enro'!Q921)</f>
        <v>4</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570.33891299999993</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810.3</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3671.113034</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1060.8949259999999</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178.75018399999999</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554.67686000000003</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408.39</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263.52</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1254.4520190000001</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1891.8553299999999</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203"/>
        <v>10664.291266</v>
      </c>
      <c r="AH921" s="326">
        <f t="shared" si="204"/>
        <v>499332275</v>
      </c>
      <c r="AI921" s="4" t="str">
        <f t="shared" si="205"/>
        <v>499</v>
      </c>
      <c r="AJ921" s="2" t="str">
        <f t="shared" si="206"/>
        <v>332</v>
      </c>
      <c r="AK921" s="2" t="str">
        <f t="shared" si="207"/>
        <v>275</v>
      </c>
      <c r="AL921" s="4">
        <f t="shared" si="208"/>
        <v>1</v>
      </c>
      <c r="AM921" s="4">
        <f t="shared" si="213"/>
        <v>1</v>
      </c>
      <c r="AN921" s="4">
        <f t="shared" si="209"/>
        <v>10664.291266</v>
      </c>
      <c r="AO921" s="4">
        <f t="shared" si="210"/>
        <v>10664</v>
      </c>
      <c r="AP921" s="4">
        <f t="shared" si="200"/>
        <v>-1901</v>
      </c>
      <c r="AQ921" s="4">
        <v>12565</v>
      </c>
      <c r="AS921" s="74"/>
      <c r="AT921" s="74"/>
      <c r="AX921" s="5">
        <f t="shared" si="211"/>
        <v>0</v>
      </c>
      <c r="AZ921" s="5">
        <f t="shared" si="212"/>
        <v>0</v>
      </c>
      <c r="BB921" s="5"/>
    </row>
    <row r="922" spans="1:54" s="4" customFormat="1">
      <c r="A922" s="326" t="str">
        <f t="shared" si="201"/>
        <v>499</v>
      </c>
      <c r="B922" s="2">
        <v>499332281</v>
      </c>
      <c r="C922" s="9" t="s">
        <v>1690</v>
      </c>
      <c r="D922" s="14">
        <f>'fnd enro'!D922</f>
        <v>0</v>
      </c>
      <c r="E922" s="14">
        <f>'fnd enro'!E922</f>
        <v>0</v>
      </c>
      <c r="F922" s="14">
        <f>'fnd enro'!F922</f>
        <v>0</v>
      </c>
      <c r="G922" s="14">
        <f>'fnd enro'!G922</f>
        <v>0</v>
      </c>
      <c r="H922" s="14">
        <f>'fnd enro'!H922</f>
        <v>229</v>
      </c>
      <c r="I922" s="14">
        <f>'fnd enro'!I922</f>
        <v>0</v>
      </c>
      <c r="J922" s="14">
        <f>'fnd enro'!J922</f>
        <v>0</v>
      </c>
      <c r="K922" s="15">
        <f>'fnd enro'!K922</f>
        <v>8.9997000000000007</v>
      </c>
      <c r="L922" s="14">
        <f>'fnd enro'!L922</f>
        <v>0</v>
      </c>
      <c r="M922" s="14">
        <f>'fnd enro'!M922</f>
        <v>0</v>
      </c>
      <c r="N922" s="14">
        <f>'fnd enro'!N922</f>
        <v>18</v>
      </c>
      <c r="O922" s="14">
        <f>'fnd enro'!O922</f>
        <v>0</v>
      </c>
      <c r="P922" s="14">
        <f>'fnd enro'!P922</f>
        <v>171</v>
      </c>
      <c r="Q922" s="14">
        <f>'fnd enro'!R922</f>
        <v>229</v>
      </c>
      <c r="R922" s="15">
        <f t="shared" si="202"/>
        <v>1</v>
      </c>
      <c r="S922" s="14">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152387.25107699999</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282387.08999999997</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1775625.0447859999</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246668.95805400002</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86090.122136000005</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136440.67093999998</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131919.99</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252116.00999999998</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293653.57235099998</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594823.84057</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203"/>
        <v>3952112.5499140001</v>
      </c>
      <c r="AH922" s="326">
        <f t="shared" si="204"/>
        <v>499332281</v>
      </c>
      <c r="AI922" s="4" t="str">
        <f t="shared" si="205"/>
        <v>499</v>
      </c>
      <c r="AJ922" s="2" t="str">
        <f t="shared" si="206"/>
        <v>332</v>
      </c>
      <c r="AK922" s="2" t="str">
        <f t="shared" si="207"/>
        <v>281</v>
      </c>
      <c r="AL922" s="4">
        <f t="shared" si="208"/>
        <v>1</v>
      </c>
      <c r="AM922" s="4">
        <f t="shared" si="213"/>
        <v>229</v>
      </c>
      <c r="AN922" s="4">
        <f t="shared" si="209"/>
        <v>3952112.5499140001</v>
      </c>
      <c r="AO922" s="4">
        <f t="shared" si="210"/>
        <v>17258</v>
      </c>
      <c r="AP922" s="4">
        <f t="shared" si="200"/>
        <v>-748</v>
      </c>
      <c r="AQ922" s="4">
        <v>18006</v>
      </c>
      <c r="AS922" s="74"/>
      <c r="AT922" s="74"/>
      <c r="AX922" s="5">
        <f t="shared" si="211"/>
        <v>0</v>
      </c>
      <c r="AZ922" s="5">
        <f t="shared" si="212"/>
        <v>0</v>
      </c>
      <c r="BB922" s="5"/>
    </row>
    <row r="923" spans="1:54" s="4" customFormat="1">
      <c r="A923" s="326" t="str">
        <f t="shared" si="201"/>
        <v>499</v>
      </c>
      <c r="B923" s="2">
        <v>499332325</v>
      </c>
      <c r="C923" s="9" t="s">
        <v>1690</v>
      </c>
      <c r="D923" s="14">
        <f>'fnd enro'!D923</f>
        <v>0</v>
      </c>
      <c r="E923" s="14">
        <f>'fnd enro'!E923</f>
        <v>0</v>
      </c>
      <c r="F923" s="14">
        <f>'fnd enro'!F923</f>
        <v>0</v>
      </c>
      <c r="G923" s="14">
        <f>'fnd enro'!G923</f>
        <v>0</v>
      </c>
      <c r="H923" s="14">
        <f>'fnd enro'!H923</f>
        <v>16</v>
      </c>
      <c r="I923" s="14">
        <f>'fnd enro'!I923</f>
        <v>0</v>
      </c>
      <c r="J923" s="14">
        <f>'fnd enro'!J923</f>
        <v>0</v>
      </c>
      <c r="K923" s="15">
        <f>'fnd enro'!K923</f>
        <v>0.62880000000000003</v>
      </c>
      <c r="L923" s="14">
        <f>'fnd enro'!L923</f>
        <v>0</v>
      </c>
      <c r="M923" s="14">
        <f>'fnd enro'!M923</f>
        <v>0</v>
      </c>
      <c r="N923" s="14">
        <f>'fnd enro'!N923</f>
        <v>2</v>
      </c>
      <c r="O923" s="14">
        <f>'fnd enro'!O923</f>
        <v>0</v>
      </c>
      <c r="P923" s="14">
        <f>'fnd enro'!P923</f>
        <v>4</v>
      </c>
      <c r="Q923" s="14">
        <f>'fnd enro'!R923</f>
        <v>16</v>
      </c>
      <c r="R923" s="15">
        <f t="shared" si="202"/>
        <v>1</v>
      </c>
      <c r="S923" s="14">
        <f>VALUE('fnd enro'!Q923)</f>
        <v>9</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9724.7026079999978</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15097.54</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78414.688544000004</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17388.098815999998</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3792.3029439999996</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9295.1497600000002</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7391.0599999999995</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7806.28</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20780.572304000001</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33826.205279999995</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203"/>
        <v>203516.60025600001</v>
      </c>
      <c r="AH923" s="326">
        <f t="shared" si="204"/>
        <v>499332325</v>
      </c>
      <c r="AI923" s="4" t="str">
        <f t="shared" si="205"/>
        <v>499</v>
      </c>
      <c r="AJ923" s="2" t="str">
        <f t="shared" si="206"/>
        <v>332</v>
      </c>
      <c r="AK923" s="2" t="str">
        <f t="shared" si="207"/>
        <v>325</v>
      </c>
      <c r="AL923" s="4">
        <f t="shared" si="208"/>
        <v>1</v>
      </c>
      <c r="AM923" s="4">
        <f t="shared" si="213"/>
        <v>16</v>
      </c>
      <c r="AN923" s="4">
        <f t="shared" si="209"/>
        <v>203516.60025600001</v>
      </c>
      <c r="AO923" s="4">
        <f t="shared" si="210"/>
        <v>12720</v>
      </c>
      <c r="AP923" s="4">
        <f t="shared" si="200"/>
        <v>-7009</v>
      </c>
      <c r="AQ923" s="4">
        <v>19729</v>
      </c>
      <c r="AS923" s="74"/>
      <c r="AT923" s="74"/>
      <c r="AX923" s="5">
        <f t="shared" si="211"/>
        <v>0</v>
      </c>
      <c r="AZ923" s="5">
        <f t="shared" si="212"/>
        <v>0</v>
      </c>
      <c r="BB923" s="5"/>
    </row>
    <row r="924" spans="1:54" s="4" customFormat="1">
      <c r="A924" s="326" t="str">
        <f t="shared" si="201"/>
        <v>499</v>
      </c>
      <c r="B924" s="2">
        <v>499332332</v>
      </c>
      <c r="C924" s="9" t="s">
        <v>1690</v>
      </c>
      <c r="D924" s="14">
        <f>'fnd enro'!D924</f>
        <v>0</v>
      </c>
      <c r="E924" s="14">
        <f>'fnd enro'!E924</f>
        <v>0</v>
      </c>
      <c r="F924" s="14">
        <f>'fnd enro'!F924</f>
        <v>0</v>
      </c>
      <c r="G924" s="14">
        <f>'fnd enro'!G924</f>
        <v>0</v>
      </c>
      <c r="H924" s="14">
        <f>'fnd enro'!H924</f>
        <v>38</v>
      </c>
      <c r="I924" s="14">
        <f>'fnd enro'!I924</f>
        <v>0</v>
      </c>
      <c r="J924" s="14">
        <f>'fnd enro'!J924</f>
        <v>0</v>
      </c>
      <c r="K924" s="15">
        <f>'fnd enro'!K924</f>
        <v>1.4934000000000001</v>
      </c>
      <c r="L924" s="14">
        <f>'fnd enro'!L924</f>
        <v>0</v>
      </c>
      <c r="M924" s="14">
        <f>'fnd enro'!M924</f>
        <v>0</v>
      </c>
      <c r="N924" s="14">
        <f>'fnd enro'!N924</f>
        <v>9</v>
      </c>
      <c r="O924" s="14">
        <f>'fnd enro'!O924</f>
        <v>0</v>
      </c>
      <c r="P924" s="14">
        <f>'fnd enro'!P924</f>
        <v>29</v>
      </c>
      <c r="Q924" s="14">
        <f>'fnd enro'!R924</f>
        <v>38</v>
      </c>
      <c r="R924" s="15">
        <f t="shared" si="202"/>
        <v>1</v>
      </c>
      <c r="S924" s="14">
        <f>VALUE('fnd enro'!Q924)</f>
        <v>10</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25540.758694</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45938.31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282222.425292</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42176.017188000005</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13616.046992</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23372.28068</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21568.170000000002</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37567.350000000006</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50861.206722000003</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97158.002540000001</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203"/>
        <v>640020.56810800009</v>
      </c>
      <c r="AH924" s="326">
        <f t="shared" si="204"/>
        <v>499332332</v>
      </c>
      <c r="AI924" s="4" t="str">
        <f t="shared" si="205"/>
        <v>499</v>
      </c>
      <c r="AJ924" s="2" t="str">
        <f t="shared" si="206"/>
        <v>332</v>
      </c>
      <c r="AK924" s="2" t="str">
        <f t="shared" si="207"/>
        <v>332</v>
      </c>
      <c r="AL924" s="4">
        <f t="shared" si="208"/>
        <v>1</v>
      </c>
      <c r="AM924" s="4">
        <f t="shared" si="213"/>
        <v>38</v>
      </c>
      <c r="AN924" s="4">
        <f t="shared" si="209"/>
        <v>640020.56810800009</v>
      </c>
      <c r="AO924" s="4">
        <f t="shared" si="210"/>
        <v>16843</v>
      </c>
      <c r="AP924" s="4">
        <f t="shared" si="200"/>
        <v>-76</v>
      </c>
      <c r="AQ924" s="4">
        <v>16919</v>
      </c>
      <c r="AS924" s="74"/>
      <c r="AT924" s="74"/>
      <c r="AX924" s="5">
        <f t="shared" si="211"/>
        <v>0</v>
      </c>
      <c r="AZ924" s="5">
        <f t="shared" si="212"/>
        <v>0</v>
      </c>
      <c r="BB924" s="5"/>
    </row>
    <row r="925" spans="1:54" s="4" customFormat="1">
      <c r="A925" s="326" t="str">
        <f t="shared" ref="A925:A977" si="214">LEFT(B925,4)</f>
        <v>3502</v>
      </c>
      <c r="B925" s="2">
        <v>3502281061</v>
      </c>
      <c r="C925" s="9" t="s">
        <v>1321</v>
      </c>
      <c r="D925" s="14">
        <f>'fnd enro'!D925</f>
        <v>0</v>
      </c>
      <c r="E925" s="14">
        <f>'fnd enro'!E925</f>
        <v>0</v>
      </c>
      <c r="F925" s="14">
        <f>'fnd enro'!F925</f>
        <v>0</v>
      </c>
      <c r="G925" s="14">
        <f>'fnd enro'!G925</f>
        <v>0</v>
      </c>
      <c r="H925" s="14">
        <f>'fnd enro'!H925</f>
        <v>2</v>
      </c>
      <c r="I925" s="14">
        <f>'fnd enro'!I925</f>
        <v>3</v>
      </c>
      <c r="J925" s="14">
        <f>'fnd enro'!J925</f>
        <v>0</v>
      </c>
      <c r="K925" s="15">
        <f>'fnd enro'!K925</f>
        <v>0.19650000000000001</v>
      </c>
      <c r="L925" s="14">
        <f>'fnd enro'!L925</f>
        <v>0</v>
      </c>
      <c r="M925" s="14">
        <f>'fnd enro'!M925</f>
        <v>0</v>
      </c>
      <c r="N925" s="14">
        <f>'fnd enro'!N925</f>
        <v>0</v>
      </c>
      <c r="O925" s="14">
        <f>'fnd enro'!O925</f>
        <v>0</v>
      </c>
      <c r="P925" s="14">
        <f>'fnd enro'!P925</f>
        <v>4</v>
      </c>
      <c r="Q925" s="14">
        <f>'fnd enro'!R925</f>
        <v>5</v>
      </c>
      <c r="R925" s="15">
        <f t="shared" si="202"/>
        <v>1</v>
      </c>
      <c r="S925" s="14">
        <f>VALUE('fnd enro'!Q925)</f>
        <v>11</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3274.8945649999996</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6056.619999999999</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42545.255169999997</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4959.7446300000001</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1828.8609200000001</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3886.8942999999995</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2962.7400000000002</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6468.66</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6170.2900950000003</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12226.12665</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203"/>
        <v>90380.086330000006</v>
      </c>
      <c r="AH925" s="326">
        <f t="shared" si="204"/>
        <v>3502281061</v>
      </c>
      <c r="AI925" s="4" t="str">
        <f t="shared" si="205"/>
        <v>3502</v>
      </c>
      <c r="AJ925" s="2" t="str">
        <f t="shared" si="206"/>
        <v>281</v>
      </c>
      <c r="AK925" s="2" t="str">
        <f t="shared" si="207"/>
        <v>061</v>
      </c>
      <c r="AL925" s="4">
        <f t="shared" si="208"/>
        <v>1</v>
      </c>
      <c r="AM925" s="4">
        <f t="shared" si="213"/>
        <v>5</v>
      </c>
      <c r="AN925" s="4">
        <f t="shared" si="209"/>
        <v>90380.086330000006</v>
      </c>
      <c r="AO925" s="4">
        <f t="shared" si="210"/>
        <v>18076</v>
      </c>
      <c r="AP925" s="4">
        <f t="shared" si="200"/>
        <v>2256</v>
      </c>
      <c r="AQ925" s="4">
        <v>15820</v>
      </c>
      <c r="AS925" s="74"/>
      <c r="AT925" s="74"/>
      <c r="AX925" s="5">
        <f t="shared" si="211"/>
        <v>0</v>
      </c>
      <c r="AZ925" s="5">
        <f t="shared" si="212"/>
        <v>0</v>
      </c>
      <c r="BB925" s="5"/>
    </row>
    <row r="926" spans="1:54" s="4" customFormat="1">
      <c r="A926" s="326" t="str">
        <f t="shared" si="214"/>
        <v>3502</v>
      </c>
      <c r="B926" s="2">
        <v>3502281137</v>
      </c>
      <c r="C926" s="9" t="s">
        <v>1321</v>
      </c>
      <c r="D926" s="14">
        <f>'fnd enro'!D926</f>
        <v>0</v>
      </c>
      <c r="E926" s="14">
        <f>'fnd enro'!E926</f>
        <v>0</v>
      </c>
      <c r="F926" s="14">
        <f>'fnd enro'!F926</f>
        <v>0</v>
      </c>
      <c r="G926" s="14">
        <f>'fnd enro'!G926</f>
        <v>0</v>
      </c>
      <c r="H926" s="14">
        <f>'fnd enro'!H926</f>
        <v>2</v>
      </c>
      <c r="I926" s="14">
        <f>'fnd enro'!I926</f>
        <v>4</v>
      </c>
      <c r="J926" s="14">
        <f>'fnd enro'!J926</f>
        <v>0</v>
      </c>
      <c r="K926" s="15">
        <f>'fnd enro'!K926</f>
        <v>0.23580000000000001</v>
      </c>
      <c r="L926" s="14">
        <f>'fnd enro'!L926</f>
        <v>0</v>
      </c>
      <c r="M926" s="14">
        <f>'fnd enro'!M926</f>
        <v>0</v>
      </c>
      <c r="N926" s="14">
        <f>'fnd enro'!N926</f>
        <v>0</v>
      </c>
      <c r="O926" s="14">
        <f>'fnd enro'!O926</f>
        <v>0</v>
      </c>
      <c r="P926" s="14">
        <f>'fnd enro'!P926</f>
        <v>6</v>
      </c>
      <c r="Q926" s="14">
        <f>'fnd enro'!R926</f>
        <v>6</v>
      </c>
      <c r="R926" s="15">
        <f t="shared" si="202"/>
        <v>1</v>
      </c>
      <c r="S926" s="14">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4111.5534779999998</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8128.619999999999</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60071.278203999995</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5905.7295560000002</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2600.2811040000001</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4855.8411599999999</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3912.58</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9667.7799999999988</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7390.7521139999999</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16030.55198</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203"/>
        <v>122674.967596</v>
      </c>
      <c r="AH926" s="326">
        <f t="shared" si="204"/>
        <v>3502281137</v>
      </c>
      <c r="AI926" s="4" t="str">
        <f t="shared" si="205"/>
        <v>3502</v>
      </c>
      <c r="AJ926" s="2" t="str">
        <f t="shared" si="206"/>
        <v>281</v>
      </c>
      <c r="AK926" s="2" t="str">
        <f t="shared" si="207"/>
        <v>137</v>
      </c>
      <c r="AL926" s="4">
        <f t="shared" si="208"/>
        <v>1</v>
      </c>
      <c r="AM926" s="4">
        <f t="shared" si="213"/>
        <v>6</v>
      </c>
      <c r="AN926" s="4">
        <f t="shared" si="209"/>
        <v>122674.967596</v>
      </c>
      <c r="AO926" s="4">
        <f t="shared" si="210"/>
        <v>20446</v>
      </c>
      <c r="AP926" s="4">
        <f t="shared" si="200"/>
        <v>5270</v>
      </c>
      <c r="AQ926" s="4">
        <v>15176</v>
      </c>
      <c r="AS926" s="74"/>
      <c r="AT926" s="74"/>
      <c r="AX926" s="5">
        <f t="shared" si="211"/>
        <v>0</v>
      </c>
      <c r="AZ926" s="5">
        <f t="shared" si="212"/>
        <v>0</v>
      </c>
      <c r="BB926" s="5"/>
    </row>
    <row r="927" spans="1:54" s="4" customFormat="1">
      <c r="A927" s="326" t="str">
        <f t="shared" si="214"/>
        <v>3502</v>
      </c>
      <c r="B927" s="2">
        <v>3502281281</v>
      </c>
      <c r="C927" s="9" t="s">
        <v>1321</v>
      </c>
      <c r="D927" s="14">
        <f>'fnd enro'!D927</f>
        <v>0</v>
      </c>
      <c r="E927" s="14">
        <f>'fnd enro'!E927</f>
        <v>0</v>
      </c>
      <c r="F927" s="14">
        <f>'fnd enro'!F927</f>
        <v>0</v>
      </c>
      <c r="G927" s="14">
        <f>'fnd enro'!G927</f>
        <v>0</v>
      </c>
      <c r="H927" s="14">
        <f>'fnd enro'!H927</f>
        <v>177</v>
      </c>
      <c r="I927" s="14">
        <f>'fnd enro'!I927</f>
        <v>225</v>
      </c>
      <c r="J927" s="14">
        <f>'fnd enro'!J927</f>
        <v>0</v>
      </c>
      <c r="K927" s="15">
        <f>'fnd enro'!K927</f>
        <v>15.7986</v>
      </c>
      <c r="L927" s="14">
        <f>'fnd enro'!L927</f>
        <v>0</v>
      </c>
      <c r="M927" s="14">
        <f>'fnd enro'!M927</f>
        <v>0</v>
      </c>
      <c r="N927" s="14">
        <f>'fnd enro'!N927</f>
        <v>18</v>
      </c>
      <c r="O927" s="14">
        <f>'fnd enro'!O927</f>
        <v>30</v>
      </c>
      <c r="P927" s="14">
        <f>'fnd enro'!P927</f>
        <v>347</v>
      </c>
      <c r="Q927" s="14">
        <f>'fnd enro'!R927</f>
        <v>402</v>
      </c>
      <c r="R927" s="15">
        <f t="shared" si="202"/>
        <v>1</v>
      </c>
      <c r="S927" s="14">
        <f>VALUE('fnd enro'!Q927)</f>
        <v>12</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275085.203026</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525051.80999999994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3738949.1896680002</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411005.130252</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163210.153968</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316707.39771999989</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252916.83</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572917.06999999995</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514436.22163800005</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1049618.50266</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203"/>
        <v>7819897.508932</v>
      </c>
      <c r="AH927" s="326">
        <f t="shared" si="204"/>
        <v>3502281281</v>
      </c>
      <c r="AI927" s="4" t="str">
        <f t="shared" si="205"/>
        <v>3502</v>
      </c>
      <c r="AJ927" s="2" t="str">
        <f t="shared" si="206"/>
        <v>281</v>
      </c>
      <c r="AK927" s="2" t="str">
        <f t="shared" si="207"/>
        <v>281</v>
      </c>
      <c r="AL927" s="4">
        <f t="shared" si="208"/>
        <v>1</v>
      </c>
      <c r="AM927" s="4">
        <f t="shared" si="213"/>
        <v>402</v>
      </c>
      <c r="AN927" s="4">
        <f t="shared" si="209"/>
        <v>7819897.508932</v>
      </c>
      <c r="AO927" s="4">
        <f t="shared" si="210"/>
        <v>19452</v>
      </c>
      <c r="AP927" s="4">
        <f t="shared" si="200"/>
        <v>4152</v>
      </c>
      <c r="AQ927" s="4">
        <v>15300</v>
      </c>
      <c r="AS927" s="74"/>
      <c r="AT927" s="74"/>
      <c r="AX927" s="5">
        <f t="shared" si="211"/>
        <v>0</v>
      </c>
      <c r="AZ927" s="5">
        <f t="shared" si="212"/>
        <v>0</v>
      </c>
      <c r="BB927" s="5"/>
    </row>
    <row r="928" spans="1:54" s="4" customFormat="1">
      <c r="A928" s="326" t="str">
        <f t="shared" si="214"/>
        <v>3502</v>
      </c>
      <c r="B928" s="2">
        <v>3502281332</v>
      </c>
      <c r="C928" s="9" t="s">
        <v>1321</v>
      </c>
      <c r="D928" s="14">
        <f>'fnd enro'!D928</f>
        <v>0</v>
      </c>
      <c r="E928" s="14">
        <f>'fnd enro'!E928</f>
        <v>0</v>
      </c>
      <c r="F928" s="14">
        <f>'fnd enro'!F928</f>
        <v>0</v>
      </c>
      <c r="G928" s="14">
        <f>'fnd enro'!G928</f>
        <v>0</v>
      </c>
      <c r="H928" s="14">
        <f>'fnd enro'!H928</f>
        <v>0</v>
      </c>
      <c r="I928" s="14">
        <f>'fnd enro'!I928</f>
        <v>1</v>
      </c>
      <c r="J928" s="14">
        <f>'fnd enro'!J928</f>
        <v>0</v>
      </c>
      <c r="K928" s="15">
        <f>'fnd enro'!K928</f>
        <v>3.9300000000000002E-2</v>
      </c>
      <c r="L928" s="14">
        <f>'fnd enro'!L928</f>
        <v>0</v>
      </c>
      <c r="M928" s="14">
        <f>'fnd enro'!M928</f>
        <v>0</v>
      </c>
      <c r="N928" s="14">
        <f>'fnd enro'!N928</f>
        <v>0</v>
      </c>
      <c r="O928" s="14">
        <f>'fnd enro'!O928</f>
        <v>1</v>
      </c>
      <c r="P928" s="14">
        <f>'fnd enro'!P928</f>
        <v>1</v>
      </c>
      <c r="Q928" s="14">
        <f>'fnd enro'!R928</f>
        <v>1</v>
      </c>
      <c r="R928" s="15">
        <f t="shared" si="202"/>
        <v>1</v>
      </c>
      <c r="S928" s="14">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793.79891299999986</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1490.27</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11234.693034</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1167.854926</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454.25018399999999</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1069.0568599999999</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727.28000000000009</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1580.31</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1600.802019</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2831.69533</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203"/>
        <v>22950.011265999998</v>
      </c>
      <c r="AH928" s="326">
        <f t="shared" si="204"/>
        <v>3502281332</v>
      </c>
      <c r="AI928" s="4" t="str">
        <f t="shared" si="205"/>
        <v>3502</v>
      </c>
      <c r="AJ928" s="2" t="str">
        <f t="shared" si="206"/>
        <v>281</v>
      </c>
      <c r="AK928" s="2" t="str">
        <f t="shared" si="207"/>
        <v>332</v>
      </c>
      <c r="AL928" s="4">
        <f t="shared" si="208"/>
        <v>1</v>
      </c>
      <c r="AM928" s="4">
        <f t="shared" si="213"/>
        <v>1</v>
      </c>
      <c r="AN928" s="4">
        <f t="shared" si="209"/>
        <v>22950.011265999998</v>
      </c>
      <c r="AO928" s="4">
        <f t="shared" si="210"/>
        <v>22950</v>
      </c>
      <c r="AP928" s="4">
        <f t="shared" si="200"/>
        <v>10385</v>
      </c>
      <c r="AQ928" s="4">
        <v>12565</v>
      </c>
      <c r="AS928" s="74"/>
      <c r="AT928" s="74"/>
      <c r="AX928" s="5">
        <f t="shared" si="211"/>
        <v>0</v>
      </c>
      <c r="AZ928" s="5">
        <f t="shared" si="212"/>
        <v>0</v>
      </c>
      <c r="BB928" s="5"/>
    </row>
    <row r="929" spans="1:54" s="4" customFormat="1">
      <c r="A929" s="326" t="str">
        <f t="shared" si="214"/>
        <v>3503</v>
      </c>
      <c r="B929" s="2">
        <v>3503160031</v>
      </c>
      <c r="C929" s="9" t="s">
        <v>1403</v>
      </c>
      <c r="D929" s="14">
        <f>'fnd enro'!D929</f>
        <v>0</v>
      </c>
      <c r="E929" s="14">
        <f>'fnd enro'!E929</f>
        <v>0</v>
      </c>
      <c r="F929" s="14">
        <f>'fnd enro'!F929</f>
        <v>0</v>
      </c>
      <c r="G929" s="14">
        <f>'fnd enro'!G929</f>
        <v>3</v>
      </c>
      <c r="H929" s="14">
        <f>'fnd enro'!H929</f>
        <v>4</v>
      </c>
      <c r="I929" s="14">
        <f>'fnd enro'!I929</f>
        <v>0</v>
      </c>
      <c r="J929" s="14">
        <f>'fnd enro'!J929</f>
        <v>0</v>
      </c>
      <c r="K929" s="15">
        <f>'fnd enro'!K929</f>
        <v>0.27510000000000001</v>
      </c>
      <c r="L929" s="14">
        <f>'fnd enro'!L929</f>
        <v>0</v>
      </c>
      <c r="M929" s="14">
        <f>'fnd enro'!M929</f>
        <v>0</v>
      </c>
      <c r="N929" s="14">
        <f>'fnd enro'!N929</f>
        <v>0</v>
      </c>
      <c r="O929" s="14">
        <f>'fnd enro'!O929</f>
        <v>0</v>
      </c>
      <c r="P929" s="14">
        <f>'fnd enro'!P929</f>
        <v>4</v>
      </c>
      <c r="Q929" s="14">
        <f>'fnd enro'!R929</f>
        <v>7</v>
      </c>
      <c r="R929" s="15">
        <f t="shared" si="202"/>
        <v>1</v>
      </c>
      <c r="S929" s="14">
        <f>VALUE('fnd enro'!Q929)</f>
        <v>5</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4255.8923909999994</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6920.6999999999989</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39224.081237999999</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8227.1444819999997</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1805.5912880000001</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3973.3780199999997</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3262.77</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4102.7199999999993</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8520.7941330000012</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15000.107309999999</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203"/>
        <v>95293.178862000001</v>
      </c>
      <c r="AH929" s="326">
        <f t="shared" si="204"/>
        <v>3503160031</v>
      </c>
      <c r="AI929" s="4" t="str">
        <f t="shared" si="205"/>
        <v>3503</v>
      </c>
      <c r="AJ929" s="2" t="str">
        <f t="shared" si="206"/>
        <v>160</v>
      </c>
      <c r="AK929" s="2" t="str">
        <f t="shared" si="207"/>
        <v>031</v>
      </c>
      <c r="AL929" s="4">
        <f t="shared" si="208"/>
        <v>1</v>
      </c>
      <c r="AM929" s="4">
        <f t="shared" si="213"/>
        <v>7</v>
      </c>
      <c r="AN929" s="4">
        <f t="shared" si="209"/>
        <v>95293.178862000001</v>
      </c>
      <c r="AO929" s="4">
        <f t="shared" si="210"/>
        <v>13613</v>
      </c>
      <c r="AP929" s="4">
        <f t="shared" si="200"/>
        <v>-4304</v>
      </c>
      <c r="AQ929" s="4">
        <v>17917</v>
      </c>
      <c r="AS929" s="74"/>
      <c r="AT929" s="74"/>
      <c r="AX929" s="5">
        <f t="shared" si="211"/>
        <v>0</v>
      </c>
      <c r="AZ929" s="5">
        <f t="shared" si="212"/>
        <v>0</v>
      </c>
      <c r="BB929" s="5"/>
    </row>
    <row r="930" spans="1:54" s="4" customFormat="1">
      <c r="A930" s="326" t="str">
        <f t="shared" si="214"/>
        <v>3503</v>
      </c>
      <c r="B930" s="2">
        <v>3503160056</v>
      </c>
      <c r="C930" s="9" t="s">
        <v>1403</v>
      </c>
      <c r="D930" s="14">
        <f>'fnd enro'!D930</f>
        <v>0</v>
      </c>
      <c r="E930" s="14">
        <f>'fnd enro'!E930</f>
        <v>0</v>
      </c>
      <c r="F930" s="14">
        <f>'fnd enro'!F930</f>
        <v>0</v>
      </c>
      <c r="G930" s="14">
        <f>'fnd enro'!G930</f>
        <v>5</v>
      </c>
      <c r="H930" s="14">
        <f>'fnd enro'!H930</f>
        <v>3</v>
      </c>
      <c r="I930" s="14">
        <f>'fnd enro'!I930</f>
        <v>1</v>
      </c>
      <c r="J930" s="14">
        <f>'fnd enro'!J930</f>
        <v>0</v>
      </c>
      <c r="K930" s="15">
        <f>'fnd enro'!K930</f>
        <v>0.35370000000000001</v>
      </c>
      <c r="L930" s="14">
        <f>'fnd enro'!L930</f>
        <v>0</v>
      </c>
      <c r="M930" s="14">
        <f>'fnd enro'!M930</f>
        <v>1</v>
      </c>
      <c r="N930" s="14">
        <f>'fnd enro'!N930</f>
        <v>0</v>
      </c>
      <c r="O930" s="14">
        <f>'fnd enro'!O930</f>
        <v>0</v>
      </c>
      <c r="P930" s="14">
        <f>'fnd enro'!P930</f>
        <v>6</v>
      </c>
      <c r="Q930" s="14">
        <f>'fnd enro'!R930</f>
        <v>9</v>
      </c>
      <c r="R930" s="15">
        <f t="shared" si="202"/>
        <v>1</v>
      </c>
      <c r="S930" s="14">
        <f>VALUE('fnd enro'!Q930)</f>
        <v>4</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5624.4802170000003</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9289.14</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55759.737305999995</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10962.344334000001</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2451.2016560000002</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5584.3817399999998</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4364.67</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5934</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11155.378171</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19619.13797</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203"/>
        <v>130744.47139400001</v>
      </c>
      <c r="AH930" s="326">
        <f t="shared" si="204"/>
        <v>3503160056</v>
      </c>
      <c r="AI930" s="4" t="str">
        <f t="shared" si="205"/>
        <v>3503</v>
      </c>
      <c r="AJ930" s="2" t="str">
        <f t="shared" si="206"/>
        <v>160</v>
      </c>
      <c r="AK930" s="2" t="str">
        <f t="shared" si="207"/>
        <v>056</v>
      </c>
      <c r="AL930" s="4">
        <f t="shared" si="208"/>
        <v>1</v>
      </c>
      <c r="AM930" s="4">
        <f t="shared" si="213"/>
        <v>9</v>
      </c>
      <c r="AN930" s="4">
        <f t="shared" si="209"/>
        <v>130744.47139400001</v>
      </c>
      <c r="AO930" s="4">
        <f t="shared" si="210"/>
        <v>14527</v>
      </c>
      <c r="AP930" s="4">
        <f t="shared" si="200"/>
        <v>-9098</v>
      </c>
      <c r="AQ930" s="4">
        <v>23625</v>
      </c>
      <c r="AS930" s="74"/>
      <c r="AT930" s="74"/>
      <c r="AX930" s="5">
        <f t="shared" si="211"/>
        <v>0</v>
      </c>
      <c r="AZ930" s="5">
        <f t="shared" si="212"/>
        <v>0</v>
      </c>
      <c r="BB930" s="5"/>
    </row>
    <row r="931" spans="1:54" s="4" customFormat="1">
      <c r="A931" s="326" t="str">
        <f t="shared" si="214"/>
        <v>3503</v>
      </c>
      <c r="B931" s="2">
        <v>3503160079</v>
      </c>
      <c r="C931" s="9" t="s">
        <v>1403</v>
      </c>
      <c r="D931" s="14">
        <f>'fnd enro'!D931</f>
        <v>0</v>
      </c>
      <c r="E931" s="14">
        <f>'fnd enro'!E931</f>
        <v>0</v>
      </c>
      <c r="F931" s="14">
        <f>'fnd enro'!F931</f>
        <v>1</v>
      </c>
      <c r="G931" s="14">
        <f>'fnd enro'!G931</f>
        <v>22</v>
      </c>
      <c r="H931" s="14">
        <f>'fnd enro'!H931</f>
        <v>16</v>
      </c>
      <c r="I931" s="14">
        <f>'fnd enro'!I931</f>
        <v>2</v>
      </c>
      <c r="J931" s="14">
        <f>'fnd enro'!J931</f>
        <v>0</v>
      </c>
      <c r="K931" s="15">
        <f>'fnd enro'!K931</f>
        <v>1.6113</v>
      </c>
      <c r="L931" s="14">
        <f>'fnd enro'!L931</f>
        <v>0</v>
      </c>
      <c r="M931" s="14">
        <f>'fnd enro'!M931</f>
        <v>8</v>
      </c>
      <c r="N931" s="14">
        <f>'fnd enro'!N931</f>
        <v>0</v>
      </c>
      <c r="O931" s="14">
        <f>'fnd enro'!O931</f>
        <v>0</v>
      </c>
      <c r="P931" s="14">
        <f>'fnd enro'!P931</f>
        <v>19</v>
      </c>
      <c r="Q931" s="14">
        <f>'fnd enro'!R931</f>
        <v>41</v>
      </c>
      <c r="R931" s="15">
        <f t="shared" si="202"/>
        <v>1</v>
      </c>
      <c r="S931" s="14">
        <f>VALUE('fnd enro'!Q931)</f>
        <v>7</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25768.485432999998</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41864.87999999999</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243920.394394</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50962.151965999998</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10836.117544000001</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25012.291260000002</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19611.16</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23868.47</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52034.382779</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89085.638529999997</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203"/>
        <v>582963.97190599993</v>
      </c>
      <c r="AH931" s="326">
        <f t="shared" si="204"/>
        <v>3503160079</v>
      </c>
      <c r="AI931" s="4" t="str">
        <f t="shared" si="205"/>
        <v>3503</v>
      </c>
      <c r="AJ931" s="2" t="str">
        <f t="shared" si="206"/>
        <v>160</v>
      </c>
      <c r="AK931" s="2" t="str">
        <f t="shared" si="207"/>
        <v>079</v>
      </c>
      <c r="AL931" s="4">
        <f t="shared" si="208"/>
        <v>1</v>
      </c>
      <c r="AM931" s="4">
        <f t="shared" si="213"/>
        <v>41</v>
      </c>
      <c r="AN931" s="4">
        <f t="shared" si="209"/>
        <v>582963.97190599993</v>
      </c>
      <c r="AO931" s="4">
        <f t="shared" si="210"/>
        <v>14219</v>
      </c>
      <c r="AP931" s="4">
        <f t="shared" si="200"/>
        <v>1654</v>
      </c>
      <c r="AQ931" s="4">
        <v>12565</v>
      </c>
      <c r="AS931" s="74"/>
      <c r="AT931" s="74"/>
      <c r="AX931" s="5">
        <f t="shared" si="211"/>
        <v>0</v>
      </c>
      <c r="AZ931" s="5">
        <f t="shared" si="212"/>
        <v>0</v>
      </c>
      <c r="BB931" s="5"/>
    </row>
    <row r="932" spans="1:54" s="4" customFormat="1">
      <c r="A932" s="326" t="str">
        <f t="shared" si="214"/>
        <v>3503</v>
      </c>
      <c r="B932" s="2">
        <v>3503160128</v>
      </c>
      <c r="C932" s="9" t="s">
        <v>1403</v>
      </c>
      <c r="D932" s="14">
        <f>'fnd enro'!D932</f>
        <v>0</v>
      </c>
      <c r="E932" s="14">
        <f>'fnd enro'!E932</f>
        <v>0</v>
      </c>
      <c r="F932" s="14">
        <f>'fnd enro'!F932</f>
        <v>0</v>
      </c>
      <c r="G932" s="14">
        <f>'fnd enro'!G932</f>
        <v>3</v>
      </c>
      <c r="H932" s="14">
        <f>'fnd enro'!H932</f>
        <v>1</v>
      </c>
      <c r="I932" s="14">
        <f>'fnd enro'!I932</f>
        <v>1</v>
      </c>
      <c r="J932" s="14">
        <f>'fnd enro'!J932</f>
        <v>0</v>
      </c>
      <c r="K932" s="15">
        <f>'fnd enro'!K932</f>
        <v>0.19650000000000001</v>
      </c>
      <c r="L932" s="14">
        <f>'fnd enro'!L932</f>
        <v>0</v>
      </c>
      <c r="M932" s="14">
        <f>'fnd enro'!M932</f>
        <v>1</v>
      </c>
      <c r="N932" s="14">
        <f>'fnd enro'!N932</f>
        <v>1</v>
      </c>
      <c r="O932" s="14">
        <f>'fnd enro'!O932</f>
        <v>0</v>
      </c>
      <c r="P932" s="14">
        <f>'fnd enro'!P932</f>
        <v>2</v>
      </c>
      <c r="Q932" s="14">
        <f>'fnd enro'!R932</f>
        <v>5</v>
      </c>
      <c r="R932" s="15">
        <f t="shared" si="202"/>
        <v>1</v>
      </c>
      <c r="S932" s="14">
        <f>VALUE('fnd enro'!Q932)</f>
        <v>10</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3274.3845649999998</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5368.99</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32984.505170000004</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6391.7346299999999</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1400.4509199999998</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3449.1743000000001</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2529.2999999999997</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3294.38</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6665.820095</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11134.79665</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203"/>
        <v>76493.536330000003</v>
      </c>
      <c r="AH932" s="326">
        <f t="shared" si="204"/>
        <v>3503160128</v>
      </c>
      <c r="AI932" s="4" t="str">
        <f t="shared" si="205"/>
        <v>3503</v>
      </c>
      <c r="AJ932" s="2" t="str">
        <f t="shared" si="206"/>
        <v>160</v>
      </c>
      <c r="AK932" s="2" t="str">
        <f t="shared" si="207"/>
        <v>128</v>
      </c>
      <c r="AL932" s="4">
        <f t="shared" si="208"/>
        <v>1</v>
      </c>
      <c r="AM932" s="4">
        <f t="shared" si="213"/>
        <v>5</v>
      </c>
      <c r="AN932" s="4">
        <f t="shared" si="209"/>
        <v>76493.536330000003</v>
      </c>
      <c r="AO932" s="4">
        <f t="shared" si="210"/>
        <v>15299</v>
      </c>
      <c r="AP932" s="4">
        <f t="shared" si="200"/>
        <v>-1947</v>
      </c>
      <c r="AQ932" s="4">
        <v>17246</v>
      </c>
      <c r="AS932" s="74"/>
      <c r="AT932" s="74"/>
      <c r="AX932" s="5">
        <f t="shared" si="211"/>
        <v>0</v>
      </c>
      <c r="AZ932" s="5">
        <f t="shared" si="212"/>
        <v>0</v>
      </c>
      <c r="BB932" s="5"/>
    </row>
    <row r="933" spans="1:54" s="4" customFormat="1">
      <c r="A933" s="326" t="str">
        <f t="shared" si="214"/>
        <v>3503</v>
      </c>
      <c r="B933" s="2">
        <v>3503160149</v>
      </c>
      <c r="C933" s="9" t="s">
        <v>1403</v>
      </c>
      <c r="D933" s="14">
        <f>'fnd enro'!D933</f>
        <v>0</v>
      </c>
      <c r="E933" s="14">
        <f>'fnd enro'!E933</f>
        <v>0</v>
      </c>
      <c r="F933" s="14">
        <f>'fnd enro'!F933</f>
        <v>0</v>
      </c>
      <c r="G933" s="14">
        <f>'fnd enro'!G933</f>
        <v>0</v>
      </c>
      <c r="H933" s="14">
        <f>'fnd enro'!H933</f>
        <v>0</v>
      </c>
      <c r="I933" s="14">
        <f>'fnd enro'!I933</f>
        <v>2</v>
      </c>
      <c r="J933" s="14">
        <f>'fnd enro'!J933</f>
        <v>0</v>
      </c>
      <c r="K933" s="15">
        <f>'fnd enro'!K933</f>
        <v>7.8600000000000003E-2</v>
      </c>
      <c r="L933" s="14">
        <f>'fnd enro'!L933</f>
        <v>0</v>
      </c>
      <c r="M933" s="14">
        <f>'fnd enro'!M933</f>
        <v>0</v>
      </c>
      <c r="N933" s="14">
        <f>'fnd enro'!N933</f>
        <v>0</v>
      </c>
      <c r="O933" s="14">
        <f>'fnd enro'!O933</f>
        <v>0</v>
      </c>
      <c r="P933" s="14">
        <f>'fnd enro'!P933</f>
        <v>0</v>
      </c>
      <c r="Q933" s="14">
        <f>'fnd enro'!R933</f>
        <v>2</v>
      </c>
      <c r="R933" s="15">
        <f t="shared" si="202"/>
        <v>1</v>
      </c>
      <c r="S933" s="14">
        <f>VALUE('fnd enro'!Q933)</f>
        <v>12</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1140.6778259999999</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1620.6</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10419.406068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1891.9698520000002</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347.84036800000001</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1754.65372</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902.24</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1215.32</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2440.9240380000001</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3397.0506599999999</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203"/>
        <v>25130.682532000003</v>
      </c>
      <c r="AH933" s="326">
        <f t="shared" si="204"/>
        <v>3503160149</v>
      </c>
      <c r="AI933" s="4" t="str">
        <f t="shared" si="205"/>
        <v>3503</v>
      </c>
      <c r="AJ933" s="2" t="str">
        <f t="shared" si="206"/>
        <v>160</v>
      </c>
      <c r="AK933" s="2" t="str">
        <f t="shared" si="207"/>
        <v>149</v>
      </c>
      <c r="AL933" s="4">
        <f t="shared" si="208"/>
        <v>1</v>
      </c>
      <c r="AM933" s="4">
        <f t="shared" si="213"/>
        <v>2</v>
      </c>
      <c r="AN933" s="4">
        <f t="shared" si="209"/>
        <v>25130.682532000003</v>
      </c>
      <c r="AO933" s="4">
        <f t="shared" si="210"/>
        <v>12565</v>
      </c>
      <c r="AP933" s="4">
        <f t="shared" si="200"/>
        <v>-919</v>
      </c>
      <c r="AQ933" s="4">
        <v>13484</v>
      </c>
      <c r="AS933" s="74"/>
      <c r="AT933" s="74"/>
      <c r="AX933" s="5">
        <f t="shared" si="211"/>
        <v>0</v>
      </c>
      <c r="AZ933" s="5">
        <f t="shared" si="212"/>
        <v>0</v>
      </c>
      <c r="BB933" s="5"/>
    </row>
    <row r="934" spans="1:54" s="4" customFormat="1">
      <c r="A934" s="326" t="str">
        <f t="shared" si="214"/>
        <v>3503</v>
      </c>
      <c r="B934" s="2">
        <v>3503160160</v>
      </c>
      <c r="C934" s="9" t="s">
        <v>1403</v>
      </c>
      <c r="D934" s="14">
        <f>'fnd enro'!D934</f>
        <v>0</v>
      </c>
      <c r="E934" s="14">
        <f>'fnd enro'!E934</f>
        <v>0</v>
      </c>
      <c r="F934" s="14">
        <f>'fnd enro'!F934</f>
        <v>98</v>
      </c>
      <c r="G934" s="14">
        <f>'fnd enro'!G934</f>
        <v>501</v>
      </c>
      <c r="H934" s="14">
        <f>'fnd enro'!H934</f>
        <v>307</v>
      </c>
      <c r="I934" s="14">
        <f>'fnd enro'!I934</f>
        <v>230</v>
      </c>
      <c r="J934" s="14">
        <f>'fnd enro'!J934</f>
        <v>0</v>
      </c>
      <c r="K934" s="15">
        <f>'fnd enro'!K934</f>
        <v>44.644799999999996</v>
      </c>
      <c r="L934" s="14">
        <f>'fnd enro'!L934</f>
        <v>0</v>
      </c>
      <c r="M934" s="14">
        <f>'fnd enro'!M934</f>
        <v>255</v>
      </c>
      <c r="N934" s="14">
        <f>'fnd enro'!N934</f>
        <v>55</v>
      </c>
      <c r="O934" s="14">
        <f>'fnd enro'!O934</f>
        <v>67</v>
      </c>
      <c r="P934" s="14">
        <f>'fnd enro'!P934</f>
        <v>840</v>
      </c>
      <c r="Q934" s="14">
        <f>'fnd enro'!R934</f>
        <v>1136</v>
      </c>
      <c r="R934" s="15">
        <f t="shared" si="202"/>
        <v>1</v>
      </c>
      <c r="S934" s="14">
        <f>VALUE('fnd enro'!Q934)</f>
        <v>11</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780102.41516799992</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1417392.2399999998</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9432542.3966239989</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1414472.6159359999</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415631.89902399998</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789039.60295999993</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654822.04</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1187772.6400000001</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1495220.9635840002</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2868160.0548799993</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203"/>
        <v>20455156.868175998</v>
      </c>
      <c r="AH934" s="326">
        <f t="shared" si="204"/>
        <v>3503160160</v>
      </c>
      <c r="AI934" s="4" t="str">
        <f t="shared" si="205"/>
        <v>3503</v>
      </c>
      <c r="AJ934" s="2" t="str">
        <f t="shared" si="206"/>
        <v>160</v>
      </c>
      <c r="AK934" s="2" t="str">
        <f t="shared" si="207"/>
        <v>160</v>
      </c>
      <c r="AL934" s="4">
        <f t="shared" si="208"/>
        <v>1</v>
      </c>
      <c r="AM934" s="4">
        <f t="shared" si="213"/>
        <v>1136</v>
      </c>
      <c r="AN934" s="4">
        <f t="shared" si="209"/>
        <v>20455156.868175998</v>
      </c>
      <c r="AO934" s="4">
        <f t="shared" si="210"/>
        <v>18006</v>
      </c>
      <c r="AP934" s="4">
        <f t="shared" si="200"/>
        <v>1975</v>
      </c>
      <c r="AQ934" s="4">
        <v>16031</v>
      </c>
      <c r="AS934" s="74"/>
      <c r="AT934" s="74"/>
      <c r="AX934" s="5">
        <f t="shared" si="211"/>
        <v>0</v>
      </c>
      <c r="AZ934" s="5">
        <f t="shared" si="212"/>
        <v>0</v>
      </c>
      <c r="BB934" s="5"/>
    </row>
    <row r="935" spans="1:54" s="4" customFormat="1">
      <c r="A935" s="326" t="str">
        <f t="shared" si="214"/>
        <v>3503</v>
      </c>
      <c r="B935" s="2">
        <v>3503160181</v>
      </c>
      <c r="C935" s="9" t="s">
        <v>1403</v>
      </c>
      <c r="D935" s="14">
        <f>'fnd enro'!D935</f>
        <v>0</v>
      </c>
      <c r="E935" s="14">
        <f>'fnd enro'!E935</f>
        <v>0</v>
      </c>
      <c r="F935" s="14">
        <f>'fnd enro'!F935</f>
        <v>0</v>
      </c>
      <c r="G935" s="14">
        <f>'fnd enro'!G935</f>
        <v>0</v>
      </c>
      <c r="H935" s="14">
        <f>'fnd enro'!H935</f>
        <v>0</v>
      </c>
      <c r="I935" s="14">
        <f>'fnd enro'!I935</f>
        <v>1</v>
      </c>
      <c r="J935" s="14">
        <f>'fnd enro'!J935</f>
        <v>0</v>
      </c>
      <c r="K935" s="15">
        <f>'fnd enro'!K935</f>
        <v>3.9300000000000002E-2</v>
      </c>
      <c r="L935" s="14">
        <f>'fnd enro'!L935</f>
        <v>0</v>
      </c>
      <c r="M935" s="14">
        <f>'fnd enro'!M935</f>
        <v>0</v>
      </c>
      <c r="N935" s="14">
        <f>'fnd enro'!N935</f>
        <v>0</v>
      </c>
      <c r="O935" s="14">
        <f>'fnd enro'!O935</f>
        <v>0</v>
      </c>
      <c r="P935" s="14">
        <f>'fnd enro'!P935</f>
        <v>1</v>
      </c>
      <c r="Q935" s="14">
        <f>'fnd enro'!R935</f>
        <v>1</v>
      </c>
      <c r="R935" s="15">
        <f t="shared" si="202"/>
        <v>1</v>
      </c>
      <c r="S935" s="14">
        <f>VALUE('fnd enro'!Q935)</f>
        <v>10</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667.01891299999988</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1268.4000000000001</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9681.6330340000004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945.98492600000009</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390.87018399999999</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910.58686</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632.20000000000005</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1548.6100000000001</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1220.4620190000001</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2463.1653299999998</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203"/>
        <v>19728.931266</v>
      </c>
      <c r="AH935" s="326">
        <f t="shared" si="204"/>
        <v>3503160181</v>
      </c>
      <c r="AI935" s="4" t="str">
        <f t="shared" si="205"/>
        <v>3503</v>
      </c>
      <c r="AJ935" s="2" t="str">
        <f t="shared" si="206"/>
        <v>160</v>
      </c>
      <c r="AK935" s="2" t="str">
        <f t="shared" si="207"/>
        <v>181</v>
      </c>
      <c r="AL935" s="4">
        <f t="shared" si="208"/>
        <v>1</v>
      </c>
      <c r="AM935" s="4">
        <f t="shared" si="213"/>
        <v>1</v>
      </c>
      <c r="AN935" s="4">
        <f t="shared" si="209"/>
        <v>19728.931266</v>
      </c>
      <c r="AO935" s="4">
        <f t="shared" si="210"/>
        <v>19729</v>
      </c>
      <c r="AP935" s="4">
        <f t="shared" si="200"/>
        <v>2703</v>
      </c>
      <c r="AQ935" s="4">
        <v>17026</v>
      </c>
      <c r="AS935" s="74"/>
      <c r="AT935" s="74"/>
      <c r="AX935" s="5">
        <f t="shared" si="211"/>
        <v>0</v>
      </c>
      <c r="AZ935" s="5">
        <f t="shared" si="212"/>
        <v>0</v>
      </c>
      <c r="BB935" s="5"/>
    </row>
    <row r="936" spans="1:54" s="4" customFormat="1">
      <c r="A936" s="326" t="str">
        <f t="shared" si="214"/>
        <v>3503</v>
      </c>
      <c r="B936" s="2">
        <v>3503160295</v>
      </c>
      <c r="C936" s="9" t="s">
        <v>1403</v>
      </c>
      <c r="D936" s="14">
        <f>'fnd enro'!D936</f>
        <v>0</v>
      </c>
      <c r="E936" s="14">
        <f>'fnd enro'!E936</f>
        <v>0</v>
      </c>
      <c r="F936" s="14">
        <f>'fnd enro'!F936</f>
        <v>1</v>
      </c>
      <c r="G936" s="14">
        <f>'fnd enro'!G936</f>
        <v>0</v>
      </c>
      <c r="H936" s="14">
        <f>'fnd enro'!H936</f>
        <v>0</v>
      </c>
      <c r="I936" s="14">
        <f>'fnd enro'!I936</f>
        <v>2</v>
      </c>
      <c r="J936" s="14">
        <f>'fnd enro'!J936</f>
        <v>0</v>
      </c>
      <c r="K936" s="15">
        <f>'fnd enro'!K936</f>
        <v>0.1179</v>
      </c>
      <c r="L936" s="14">
        <f>'fnd enro'!L936</f>
        <v>0</v>
      </c>
      <c r="M936" s="14">
        <f>'fnd enro'!M936</f>
        <v>0</v>
      </c>
      <c r="N936" s="14">
        <f>'fnd enro'!N936</f>
        <v>0</v>
      </c>
      <c r="O936" s="14">
        <f>'fnd enro'!O936</f>
        <v>0</v>
      </c>
      <c r="P936" s="14">
        <f>'fnd enro'!P936</f>
        <v>3</v>
      </c>
      <c r="Q936" s="14">
        <f>'fnd enro'!R936</f>
        <v>3</v>
      </c>
      <c r="R936" s="15">
        <f t="shared" si="202"/>
        <v>1</v>
      </c>
      <c r="S936" s="14">
        <f>VALUE('fnd enro'!Q936)</f>
        <v>5</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1908.6567389999996</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3367.3499999999995</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23677.999101999998</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3219.8247780000002</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957.75055199999997</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2377.3105799999998</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1650.96</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3246.3899999999994</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3608.586057</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6742.9759900000008</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203"/>
        <v>50757.803797999994</v>
      </c>
      <c r="AH936" s="326">
        <f t="shared" si="204"/>
        <v>3503160295</v>
      </c>
      <c r="AI936" s="4" t="str">
        <f t="shared" si="205"/>
        <v>3503</v>
      </c>
      <c r="AJ936" s="2" t="str">
        <f t="shared" si="206"/>
        <v>160</v>
      </c>
      <c r="AK936" s="2" t="str">
        <f t="shared" si="207"/>
        <v>295</v>
      </c>
      <c r="AL936" s="4">
        <f t="shared" si="208"/>
        <v>1</v>
      </c>
      <c r="AM936" s="4">
        <f t="shared" si="213"/>
        <v>3</v>
      </c>
      <c r="AN936" s="4">
        <f t="shared" si="209"/>
        <v>50757.803797999994</v>
      </c>
      <c r="AO936" s="4">
        <f t="shared" si="210"/>
        <v>16919</v>
      </c>
      <c r="AP936" s="4">
        <f t="shared" si="200"/>
        <v>6255</v>
      </c>
      <c r="AQ936" s="4">
        <v>10664</v>
      </c>
      <c r="AS936" s="74"/>
      <c r="AT936" s="74"/>
      <c r="AX936" s="5">
        <f t="shared" si="211"/>
        <v>0</v>
      </c>
      <c r="AZ936" s="5">
        <f t="shared" si="212"/>
        <v>0</v>
      </c>
      <c r="BB936" s="5"/>
    </row>
    <row r="937" spans="1:54" s="4" customFormat="1">
      <c r="A937" s="326" t="str">
        <f t="shared" si="214"/>
        <v>3503</v>
      </c>
      <c r="B937" s="2">
        <v>3503160301</v>
      </c>
      <c r="C937" s="9" t="s">
        <v>1403</v>
      </c>
      <c r="D937" s="14">
        <f>'fnd enro'!D937</f>
        <v>0</v>
      </c>
      <c r="E937" s="14">
        <f>'fnd enro'!E937</f>
        <v>0</v>
      </c>
      <c r="F937" s="14">
        <f>'fnd enro'!F937</f>
        <v>0</v>
      </c>
      <c r="G937" s="14">
        <f>'fnd enro'!G937</f>
        <v>0</v>
      </c>
      <c r="H937" s="14">
        <f>'fnd enro'!H937</f>
        <v>0</v>
      </c>
      <c r="I937" s="14">
        <f>'fnd enro'!I937</f>
        <v>3</v>
      </c>
      <c r="J937" s="14">
        <f>'fnd enro'!J937</f>
        <v>0</v>
      </c>
      <c r="K937" s="15">
        <f>'fnd enro'!K937</f>
        <v>0.1179</v>
      </c>
      <c r="L937" s="14">
        <f>'fnd enro'!L937</f>
        <v>0</v>
      </c>
      <c r="M937" s="14">
        <f>'fnd enro'!M937</f>
        <v>0</v>
      </c>
      <c r="N937" s="14">
        <f>'fnd enro'!N937</f>
        <v>0</v>
      </c>
      <c r="O937" s="14">
        <f>'fnd enro'!O937</f>
        <v>0</v>
      </c>
      <c r="P937" s="14">
        <f>'fnd enro'!P937</f>
        <v>2</v>
      </c>
      <c r="Q937" s="14">
        <f>'fnd enro'!R937</f>
        <v>3</v>
      </c>
      <c r="R937" s="15">
        <f t="shared" si="202"/>
        <v>1</v>
      </c>
      <c r="S937" s="14">
        <f>VALUE('fnd enro'!Q937)</f>
        <v>5</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1842.7767389999997</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3055.2</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21723.509101999996</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2837.9547780000003</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817.44055200000003</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2677.3005800000001</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1600.14</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3105.3199999999997</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3661.3860570000002</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6137.6359900000007</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203"/>
        <v>47458.663798000001</v>
      </c>
      <c r="AH937" s="326">
        <f t="shared" si="204"/>
        <v>3503160301</v>
      </c>
      <c r="AI937" s="4" t="str">
        <f t="shared" si="205"/>
        <v>3503</v>
      </c>
      <c r="AJ937" s="2" t="str">
        <f t="shared" si="206"/>
        <v>160</v>
      </c>
      <c r="AK937" s="2" t="str">
        <f t="shared" si="207"/>
        <v>301</v>
      </c>
      <c r="AL937" s="4">
        <f t="shared" si="208"/>
        <v>1</v>
      </c>
      <c r="AM937" s="4">
        <f t="shared" si="213"/>
        <v>3</v>
      </c>
      <c r="AN937" s="4">
        <f t="shared" si="209"/>
        <v>47458.663798000001</v>
      </c>
      <c r="AO937" s="4">
        <f t="shared" si="210"/>
        <v>15820</v>
      </c>
      <c r="AP937" s="4">
        <f t="shared" si="200"/>
        <v>398</v>
      </c>
      <c r="AQ937" s="4">
        <v>15422</v>
      </c>
      <c r="AS937" s="74"/>
      <c r="AT937" s="74"/>
      <c r="AX937" s="5">
        <f t="shared" si="211"/>
        <v>0</v>
      </c>
      <c r="AZ937" s="5">
        <f t="shared" si="212"/>
        <v>0</v>
      </c>
      <c r="BB937" s="5"/>
    </row>
    <row r="938" spans="1:54" s="4" customFormat="1">
      <c r="A938" s="326" t="str">
        <f t="shared" si="214"/>
        <v>3503</v>
      </c>
      <c r="B938" s="2">
        <v>3503160342</v>
      </c>
      <c r="C938" s="9" t="s">
        <v>1403</v>
      </c>
      <c r="D938" s="14">
        <f>'fnd enro'!D938</f>
        <v>0</v>
      </c>
      <c r="E938" s="14">
        <f>'fnd enro'!E938</f>
        <v>0</v>
      </c>
      <c r="F938" s="14">
        <f>'fnd enro'!F938</f>
        <v>0</v>
      </c>
      <c r="G938" s="14">
        <f>'fnd enro'!G938</f>
        <v>0</v>
      </c>
      <c r="H938" s="14">
        <f>'fnd enro'!H938</f>
        <v>1</v>
      </c>
      <c r="I938" s="14">
        <f>'fnd enro'!I938</f>
        <v>0</v>
      </c>
      <c r="J938" s="14">
        <f>'fnd enro'!J938</f>
        <v>0</v>
      </c>
      <c r="K938" s="15">
        <f>'fnd enro'!K938</f>
        <v>3.9300000000000002E-2</v>
      </c>
      <c r="L938" s="14">
        <f>'fnd enro'!L938</f>
        <v>0</v>
      </c>
      <c r="M938" s="14">
        <f>'fnd enro'!M938</f>
        <v>0</v>
      </c>
      <c r="N938" s="14">
        <f>'fnd enro'!N938</f>
        <v>0</v>
      </c>
      <c r="O938" s="14">
        <f>'fnd enro'!O938</f>
        <v>0</v>
      </c>
      <c r="P938" s="14">
        <f>'fnd enro'!P938</f>
        <v>1</v>
      </c>
      <c r="Q938" s="14">
        <f>'fnd enro'!R938</f>
        <v>1</v>
      </c>
      <c r="R938" s="15">
        <f t="shared" si="202"/>
        <v>1</v>
      </c>
      <c r="S938" s="14">
        <f>VALUE('fnd enro'!Q938)</f>
        <v>3</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631.22891299999992</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1098.83</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6487.6530339999999</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1060.8949259999999</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315.40018399999997</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575.62686000000008</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522.43999999999994</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856.16</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1254.4520190000001</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2373.44533</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203"/>
        <v>15176.131266000002</v>
      </c>
      <c r="AH938" s="326">
        <f t="shared" si="204"/>
        <v>3503160342</v>
      </c>
      <c r="AI938" s="4" t="str">
        <f t="shared" si="205"/>
        <v>3503</v>
      </c>
      <c r="AJ938" s="2" t="str">
        <f t="shared" si="206"/>
        <v>160</v>
      </c>
      <c r="AK938" s="2" t="str">
        <f t="shared" si="207"/>
        <v>342</v>
      </c>
      <c r="AL938" s="4">
        <f t="shared" si="208"/>
        <v>1</v>
      </c>
      <c r="AM938" s="4">
        <f t="shared" si="213"/>
        <v>1</v>
      </c>
      <c r="AN938" s="4">
        <f t="shared" si="209"/>
        <v>15176.131266000002</v>
      </c>
      <c r="AO938" s="4">
        <f t="shared" si="210"/>
        <v>15176</v>
      </c>
      <c r="AP938" s="4">
        <f t="shared" si="200"/>
        <v>-1051</v>
      </c>
      <c r="AQ938" s="4">
        <v>16227</v>
      </c>
      <c r="AS938" s="74"/>
      <c r="AT938" s="74"/>
      <c r="AX938" s="5">
        <f t="shared" si="211"/>
        <v>0</v>
      </c>
      <c r="AZ938" s="5">
        <f t="shared" si="212"/>
        <v>0</v>
      </c>
      <c r="BB938" s="5"/>
    </row>
    <row r="939" spans="1:54" s="4" customFormat="1">
      <c r="A939" s="326" t="str">
        <f t="shared" si="214"/>
        <v>3503</v>
      </c>
      <c r="B939" s="2">
        <v>3503160600</v>
      </c>
      <c r="C939" s="9" t="s">
        <v>1403</v>
      </c>
      <c r="D939" s="14">
        <f>'fnd enro'!D939</f>
        <v>0</v>
      </c>
      <c r="E939" s="14">
        <f>'fnd enro'!E939</f>
        <v>0</v>
      </c>
      <c r="F939" s="14">
        <f>'fnd enro'!F939</f>
        <v>0</v>
      </c>
      <c r="G939" s="14">
        <f>'fnd enro'!G939</f>
        <v>1</v>
      </c>
      <c r="H939" s="14">
        <f>'fnd enro'!H939</f>
        <v>2</v>
      </c>
      <c r="I939" s="14">
        <f>'fnd enro'!I939</f>
        <v>0</v>
      </c>
      <c r="J939" s="14">
        <f>'fnd enro'!J939</f>
        <v>0</v>
      </c>
      <c r="K939" s="15">
        <f>'fnd enro'!K939</f>
        <v>0.1179</v>
      </c>
      <c r="L939" s="14">
        <f>'fnd enro'!L939</f>
        <v>0</v>
      </c>
      <c r="M939" s="14">
        <f>'fnd enro'!M939</f>
        <v>0</v>
      </c>
      <c r="N939" s="14">
        <f>'fnd enro'!N939</f>
        <v>0</v>
      </c>
      <c r="O939" s="14">
        <f>'fnd enro'!O939</f>
        <v>0</v>
      </c>
      <c r="P939" s="14">
        <f>'fnd enro'!P939</f>
        <v>3</v>
      </c>
      <c r="Q939" s="14">
        <f>'fnd enro'!R939</f>
        <v>3</v>
      </c>
      <c r="R939" s="15">
        <f t="shared" si="202"/>
        <v>1</v>
      </c>
      <c r="S939" s="14">
        <f>VALUE('fnd enro'!Q939)</f>
        <v>3</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1893.6867389999998</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3296.49</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19908.789101999999</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3449.6447779999999</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933.86055199999998</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1726.8805799999998</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1537.48</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2466.2799999999997</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3676.566057</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7011.3359899999996</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203"/>
        <v>45901.013797999993</v>
      </c>
      <c r="AH939" s="326">
        <f t="shared" si="204"/>
        <v>3503160600</v>
      </c>
      <c r="AI939" s="4" t="str">
        <f t="shared" si="205"/>
        <v>3503</v>
      </c>
      <c r="AJ939" s="2" t="str">
        <f t="shared" si="206"/>
        <v>160</v>
      </c>
      <c r="AK939" s="2" t="str">
        <f t="shared" si="207"/>
        <v>600</v>
      </c>
      <c r="AL939" s="4">
        <f t="shared" si="208"/>
        <v>1</v>
      </c>
      <c r="AM939" s="4">
        <f t="shared" si="213"/>
        <v>3</v>
      </c>
      <c r="AN939" s="4">
        <f t="shared" si="209"/>
        <v>45901.013797999993</v>
      </c>
      <c r="AO939" s="4">
        <f t="shared" si="210"/>
        <v>15300</v>
      </c>
      <c r="AP939" s="4">
        <f t="shared" si="200"/>
        <v>729</v>
      </c>
      <c r="AQ939" s="4">
        <v>14571</v>
      </c>
      <c r="AS939" s="74"/>
      <c r="AT939" s="74"/>
      <c r="AX939" s="5">
        <f t="shared" si="211"/>
        <v>0</v>
      </c>
      <c r="AZ939" s="5">
        <f t="shared" si="212"/>
        <v>0</v>
      </c>
      <c r="BB939" s="5"/>
    </row>
    <row r="940" spans="1:54" s="4" customFormat="1">
      <c r="A940" s="326" t="str">
        <f t="shared" si="214"/>
        <v>3506</v>
      </c>
      <c r="B940" s="2">
        <v>3506262007</v>
      </c>
      <c r="C940" s="9" t="s">
        <v>1310</v>
      </c>
      <c r="D940" s="14">
        <f>'fnd enro'!D940</f>
        <v>0</v>
      </c>
      <c r="E940" s="14">
        <f>'fnd enro'!E940</f>
        <v>0</v>
      </c>
      <c r="F940" s="14">
        <f>'fnd enro'!F940</f>
        <v>0</v>
      </c>
      <c r="G940" s="14">
        <f>'fnd enro'!G940</f>
        <v>0</v>
      </c>
      <c r="H940" s="14">
        <f>'fnd enro'!H940</f>
        <v>0</v>
      </c>
      <c r="I940" s="14">
        <f>'fnd enro'!I940</f>
        <v>1</v>
      </c>
      <c r="J940" s="14">
        <f>'fnd enro'!J940</f>
        <v>0</v>
      </c>
      <c r="K940" s="15">
        <f>'fnd enro'!K940</f>
        <v>3.9300000000000002E-2</v>
      </c>
      <c r="L940" s="14">
        <f>'fnd enro'!L940</f>
        <v>0</v>
      </c>
      <c r="M940" s="14">
        <f>'fnd enro'!M940</f>
        <v>0</v>
      </c>
      <c r="N940" s="14">
        <f>'fnd enro'!N940</f>
        <v>0</v>
      </c>
      <c r="O940" s="14">
        <f>'fnd enro'!O940</f>
        <v>0</v>
      </c>
      <c r="P940" s="14">
        <f>'fnd enro'!P940</f>
        <v>0</v>
      </c>
      <c r="Q940" s="14">
        <f>'fnd enro'!R940</f>
        <v>1</v>
      </c>
      <c r="R940" s="15">
        <f t="shared" si="202"/>
        <v>1</v>
      </c>
      <c r="S940" s="14">
        <f>VALUE('fnd enro'!Q940)</f>
        <v>7</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570.33891299999993</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810.3</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5209.7030340000001</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945.98492600000009</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173.92018400000001</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877.32686000000001</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451.12</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607.66</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1220.4620190000001</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1698.5253299999999</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203"/>
        <v>12565.341266000001</v>
      </c>
      <c r="AH940" s="326">
        <f t="shared" si="204"/>
        <v>3506262007</v>
      </c>
      <c r="AI940" s="4" t="str">
        <f t="shared" si="205"/>
        <v>3506</v>
      </c>
      <c r="AJ940" s="2" t="str">
        <f t="shared" si="206"/>
        <v>262</v>
      </c>
      <c r="AK940" s="2" t="str">
        <f t="shared" si="207"/>
        <v>007</v>
      </c>
      <c r="AL940" s="4">
        <f t="shared" si="208"/>
        <v>1</v>
      </c>
      <c r="AM940" s="4">
        <f t="shared" si="213"/>
        <v>1</v>
      </c>
      <c r="AN940" s="4">
        <f t="shared" si="209"/>
        <v>12565.341266000001</v>
      </c>
      <c r="AO940" s="4">
        <f t="shared" si="210"/>
        <v>12565</v>
      </c>
      <c r="AP940" s="4">
        <f t="shared" si="200"/>
        <v>-7164</v>
      </c>
      <c r="AQ940" s="4">
        <v>19729</v>
      </c>
      <c r="AS940" s="74"/>
      <c r="AT940" s="74"/>
      <c r="AX940" s="5">
        <f t="shared" si="211"/>
        <v>0</v>
      </c>
      <c r="AZ940" s="5">
        <f t="shared" si="212"/>
        <v>0</v>
      </c>
      <c r="BB940" s="5"/>
    </row>
    <row r="941" spans="1:54" s="4" customFormat="1">
      <c r="A941" s="326" t="str">
        <f t="shared" si="214"/>
        <v>3506</v>
      </c>
      <c r="B941" s="2">
        <v>3506262030</v>
      </c>
      <c r="C941" s="9" t="s">
        <v>1310</v>
      </c>
      <c r="D941" s="14">
        <f>'fnd enro'!D941</f>
        <v>0</v>
      </c>
      <c r="E941" s="14">
        <f>'fnd enro'!E941</f>
        <v>0</v>
      </c>
      <c r="F941" s="14">
        <f>'fnd enro'!F941</f>
        <v>0</v>
      </c>
      <c r="G941" s="14">
        <f>'fnd enro'!G941</f>
        <v>3</v>
      </c>
      <c r="H941" s="14">
        <f>'fnd enro'!H941</f>
        <v>1</v>
      </c>
      <c r="I941" s="14">
        <f>'fnd enro'!I941</f>
        <v>1</v>
      </c>
      <c r="J941" s="14">
        <f>'fnd enro'!J941</f>
        <v>0</v>
      </c>
      <c r="K941" s="15">
        <f>'fnd enro'!K941</f>
        <v>0.19650000000000001</v>
      </c>
      <c r="L941" s="14">
        <f>'fnd enro'!L941</f>
        <v>0</v>
      </c>
      <c r="M941" s="14">
        <f>'fnd enro'!M941</f>
        <v>3</v>
      </c>
      <c r="N941" s="14">
        <f>'fnd enro'!N941</f>
        <v>0</v>
      </c>
      <c r="O941" s="14">
        <f>'fnd enro'!O941</f>
        <v>1</v>
      </c>
      <c r="P941" s="14">
        <f>'fnd enro'!P941</f>
        <v>4</v>
      </c>
      <c r="Q941" s="14">
        <f>'fnd enro'!R941</f>
        <v>5</v>
      </c>
      <c r="R941" s="15">
        <f t="shared" si="202"/>
        <v>1</v>
      </c>
      <c r="S941" s="14">
        <f>VALUE('fnd enro'!Q941)</f>
        <v>6</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3602.704565</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6235.25</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40325.465169999996</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6795.5146299999997</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1734.8209200000001</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3771.1442999999995</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2885.1299999999997</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4302.0200000000004</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7357.9900950000001</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12577.406650000001</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203"/>
        <v>89587.446329999992</v>
      </c>
      <c r="AH941" s="326">
        <f t="shared" si="204"/>
        <v>3506262030</v>
      </c>
      <c r="AI941" s="4" t="str">
        <f t="shared" si="205"/>
        <v>3506</v>
      </c>
      <c r="AJ941" s="2" t="str">
        <f t="shared" si="206"/>
        <v>262</v>
      </c>
      <c r="AK941" s="2" t="str">
        <f t="shared" si="207"/>
        <v>030</v>
      </c>
      <c r="AL941" s="4">
        <f t="shared" si="208"/>
        <v>1</v>
      </c>
      <c r="AM941" s="4">
        <f t="shared" si="213"/>
        <v>5</v>
      </c>
      <c r="AN941" s="4">
        <f t="shared" si="209"/>
        <v>89587.446329999992</v>
      </c>
      <c r="AO941" s="4">
        <f t="shared" si="210"/>
        <v>17917</v>
      </c>
      <c r="AP941" s="4">
        <f t="shared" si="200"/>
        <v>5352</v>
      </c>
      <c r="AQ941" s="4">
        <v>12565</v>
      </c>
      <c r="AS941" s="74"/>
      <c r="AT941" s="74"/>
      <c r="AX941" s="5">
        <f t="shared" si="211"/>
        <v>0</v>
      </c>
      <c r="AZ941" s="5">
        <f t="shared" si="212"/>
        <v>0</v>
      </c>
      <c r="BB941" s="5"/>
    </row>
    <row r="942" spans="1:54" s="4" customFormat="1">
      <c r="A942" s="326" t="str">
        <f t="shared" si="214"/>
        <v>3506</v>
      </c>
      <c r="B942" s="2">
        <v>3506262035</v>
      </c>
      <c r="C942" s="9" t="s">
        <v>1310</v>
      </c>
      <c r="D942" s="14">
        <f>'fnd enro'!D942</f>
        <v>0</v>
      </c>
      <c r="E942" s="14">
        <f>'fnd enro'!E942</f>
        <v>0</v>
      </c>
      <c r="F942" s="14">
        <f>'fnd enro'!F942</f>
        <v>0</v>
      </c>
      <c r="G942" s="14">
        <f>'fnd enro'!G942</f>
        <v>0</v>
      </c>
      <c r="H942" s="14">
        <f>'fnd enro'!H942</f>
        <v>0</v>
      </c>
      <c r="I942" s="14">
        <f>'fnd enro'!I942</f>
        <v>1</v>
      </c>
      <c r="J942" s="14">
        <f>'fnd enro'!J942</f>
        <v>0</v>
      </c>
      <c r="K942" s="15">
        <f>'fnd enro'!K942</f>
        <v>3.9300000000000002E-2</v>
      </c>
      <c r="L942" s="14">
        <f>'fnd enro'!L942</f>
        <v>0</v>
      </c>
      <c r="M942" s="14">
        <f>'fnd enro'!M942</f>
        <v>0</v>
      </c>
      <c r="N942" s="14">
        <f>'fnd enro'!N942</f>
        <v>0</v>
      </c>
      <c r="O942" s="14">
        <f>'fnd enro'!O942</f>
        <v>1</v>
      </c>
      <c r="P942" s="14">
        <f>'fnd enro'!P942</f>
        <v>1</v>
      </c>
      <c r="Q942" s="14">
        <f>'fnd enro'!R942</f>
        <v>1</v>
      </c>
      <c r="R942" s="15">
        <f t="shared" si="202"/>
        <v>1</v>
      </c>
      <c r="S942" s="14">
        <f>VALUE('fnd enro'!Q942)</f>
        <v>11</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802.91891299999986</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1533.45</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11656.243033999999</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1167.854926</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474.70018400000004</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1072.18686</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744.35</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1669.02</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1600.802019</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2903.7653300000002</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203"/>
        <v>23625.291266</v>
      </c>
      <c r="AH942" s="326">
        <f t="shared" si="204"/>
        <v>3506262035</v>
      </c>
      <c r="AI942" s="4" t="str">
        <f t="shared" si="205"/>
        <v>3506</v>
      </c>
      <c r="AJ942" s="2" t="str">
        <f t="shared" si="206"/>
        <v>262</v>
      </c>
      <c r="AK942" s="2" t="str">
        <f t="shared" si="207"/>
        <v>035</v>
      </c>
      <c r="AL942" s="4">
        <f t="shared" si="208"/>
        <v>1</v>
      </c>
      <c r="AM942" s="4">
        <f t="shared" si="213"/>
        <v>1</v>
      </c>
      <c r="AN942" s="4">
        <f t="shared" si="209"/>
        <v>23625.291266</v>
      </c>
      <c r="AO942" s="4">
        <f t="shared" si="210"/>
        <v>23625</v>
      </c>
      <c r="AP942" s="4">
        <f t="shared" si="200"/>
        <v>7308</v>
      </c>
      <c r="AQ942" s="4">
        <v>16317</v>
      </c>
      <c r="AS942" s="74"/>
      <c r="AT942" s="74"/>
      <c r="AX942" s="5">
        <f t="shared" si="211"/>
        <v>0</v>
      </c>
      <c r="AZ942" s="5">
        <f t="shared" si="212"/>
        <v>0</v>
      </c>
      <c r="BB942" s="5"/>
    </row>
    <row r="943" spans="1:54" s="4" customFormat="1">
      <c r="A943" s="326" t="str">
        <f t="shared" si="214"/>
        <v>3506</v>
      </c>
      <c r="B943" s="2">
        <v>3506262056</v>
      </c>
      <c r="C943" s="9" t="s">
        <v>1310</v>
      </c>
      <c r="D943" s="14">
        <f>'fnd enro'!D943</f>
        <v>0</v>
      </c>
      <c r="E943" s="14">
        <f>'fnd enro'!E943</f>
        <v>0</v>
      </c>
      <c r="F943" s="14">
        <f>'fnd enro'!F943</f>
        <v>0</v>
      </c>
      <c r="G943" s="14">
        <f>'fnd enro'!G943</f>
        <v>0</v>
      </c>
      <c r="H943" s="14">
        <f>'fnd enro'!H943</f>
        <v>0</v>
      </c>
      <c r="I943" s="14">
        <f>'fnd enro'!I943</f>
        <v>1</v>
      </c>
      <c r="J943" s="14">
        <f>'fnd enro'!J943</f>
        <v>0</v>
      </c>
      <c r="K943" s="15">
        <f>'fnd enro'!K943</f>
        <v>3.9300000000000002E-2</v>
      </c>
      <c r="L943" s="14">
        <f>'fnd enro'!L943</f>
        <v>0</v>
      </c>
      <c r="M943" s="14">
        <f>'fnd enro'!M943</f>
        <v>0</v>
      </c>
      <c r="N943" s="14">
        <f>'fnd enro'!N943</f>
        <v>0</v>
      </c>
      <c r="O943" s="14">
        <f>'fnd enro'!O943</f>
        <v>0</v>
      </c>
      <c r="P943" s="14">
        <f>'fnd enro'!P943</f>
        <v>0</v>
      </c>
      <c r="Q943" s="14">
        <f>'fnd enro'!R943</f>
        <v>1</v>
      </c>
      <c r="R943" s="15">
        <f t="shared" si="202"/>
        <v>1</v>
      </c>
      <c r="S943" s="14">
        <f>VALUE('fnd enro'!Q943)</f>
        <v>4</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570.33891299999993</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810.3</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5209.7030340000001</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945.98492600000009</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173.92018400000001</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877.32686000000001</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451.12</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607.66</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1220.4620190000001</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1698.5253299999999</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203"/>
        <v>12565.341266000001</v>
      </c>
      <c r="AH943" s="326">
        <f t="shared" si="204"/>
        <v>3506262056</v>
      </c>
      <c r="AI943" s="4" t="str">
        <f t="shared" si="205"/>
        <v>3506</v>
      </c>
      <c r="AJ943" s="2" t="str">
        <f t="shared" si="206"/>
        <v>262</v>
      </c>
      <c r="AK943" s="2" t="str">
        <f t="shared" si="207"/>
        <v>056</v>
      </c>
      <c r="AL943" s="4">
        <f t="shared" si="208"/>
        <v>1</v>
      </c>
      <c r="AM943" s="4">
        <f t="shared" si="213"/>
        <v>1</v>
      </c>
      <c r="AN943" s="4">
        <f t="shared" si="209"/>
        <v>12565.341266000001</v>
      </c>
      <c r="AO943" s="4">
        <f t="shared" si="210"/>
        <v>12565</v>
      </c>
      <c r="AP943" s="4">
        <f t="shared" si="200"/>
        <v>0</v>
      </c>
      <c r="AQ943" s="4">
        <v>12565</v>
      </c>
      <c r="AS943" s="74"/>
      <c r="AT943" s="74"/>
      <c r="AX943" s="5">
        <f t="shared" si="211"/>
        <v>0</v>
      </c>
      <c r="AZ943" s="5">
        <f t="shared" si="212"/>
        <v>0</v>
      </c>
      <c r="BB943" s="5"/>
    </row>
    <row r="944" spans="1:54" s="4" customFormat="1">
      <c r="A944" s="326" t="str">
        <f t="shared" si="214"/>
        <v>3506</v>
      </c>
      <c r="B944" s="2">
        <v>3506262057</v>
      </c>
      <c r="C944" s="9" t="s">
        <v>1310</v>
      </c>
      <c r="D944" s="14">
        <f>'fnd enro'!D944</f>
        <v>0</v>
      </c>
      <c r="E944" s="14">
        <f>'fnd enro'!E944</f>
        <v>0</v>
      </c>
      <c r="F944" s="14">
        <f>'fnd enro'!F944</f>
        <v>0</v>
      </c>
      <c r="G944" s="14">
        <f>'fnd enro'!G944</f>
        <v>1</v>
      </c>
      <c r="H944" s="14">
        <f>'fnd enro'!H944</f>
        <v>0</v>
      </c>
      <c r="I944" s="14">
        <f>'fnd enro'!I944</f>
        <v>3</v>
      </c>
      <c r="J944" s="14">
        <f>'fnd enro'!J944</f>
        <v>0</v>
      </c>
      <c r="K944" s="15">
        <f>'fnd enro'!K944</f>
        <v>0.15720000000000001</v>
      </c>
      <c r="L944" s="14">
        <f>'fnd enro'!L944</f>
        <v>0</v>
      </c>
      <c r="M944" s="14">
        <f>'fnd enro'!M944</f>
        <v>0</v>
      </c>
      <c r="N944" s="14">
        <f>'fnd enro'!N944</f>
        <v>0</v>
      </c>
      <c r="O944" s="14">
        <f>'fnd enro'!O944</f>
        <v>1</v>
      </c>
      <c r="P944" s="14">
        <f>'fnd enro'!P944</f>
        <v>2</v>
      </c>
      <c r="Q944" s="14">
        <f>'fnd enro'!R944</f>
        <v>4</v>
      </c>
      <c r="R944" s="15">
        <f t="shared" si="202"/>
        <v>1</v>
      </c>
      <c r="S944" s="14">
        <f>VALUE('fnd enro'!Q944)</f>
        <v>12</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2637.9756520000001</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4552.01</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31929.192136000005</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4387.6797040000001</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1267.250736</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3424.1874399999997</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2257.4299999999998</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4252.7</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5209.3880760000002</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9064.5413200000003</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203"/>
        <v>68982.355064000018</v>
      </c>
      <c r="AH944" s="326">
        <f t="shared" si="204"/>
        <v>3506262057</v>
      </c>
      <c r="AI944" s="4" t="str">
        <f t="shared" si="205"/>
        <v>3506</v>
      </c>
      <c r="AJ944" s="2" t="str">
        <f t="shared" si="206"/>
        <v>262</v>
      </c>
      <c r="AK944" s="2" t="str">
        <f t="shared" si="207"/>
        <v>057</v>
      </c>
      <c r="AL944" s="4">
        <f t="shared" si="208"/>
        <v>1</v>
      </c>
      <c r="AM944" s="4">
        <f t="shared" si="213"/>
        <v>4</v>
      </c>
      <c r="AN944" s="4">
        <f t="shared" si="209"/>
        <v>68982.355064000018</v>
      </c>
      <c r="AO944" s="4">
        <f t="shared" si="210"/>
        <v>17246</v>
      </c>
      <c r="AP944" s="4">
        <f t="shared" si="200"/>
        <v>169</v>
      </c>
      <c r="AQ944" s="4">
        <v>17077</v>
      </c>
      <c r="AS944" s="74"/>
      <c r="AT944" s="74"/>
      <c r="AX944" s="5">
        <f t="shared" si="211"/>
        <v>0</v>
      </c>
      <c r="AZ944" s="5">
        <f t="shared" si="212"/>
        <v>0</v>
      </c>
      <c r="BB944" s="5"/>
    </row>
    <row r="945" spans="1:54" s="4" customFormat="1">
      <c r="A945" s="326" t="str">
        <f t="shared" si="214"/>
        <v>3506</v>
      </c>
      <c r="B945" s="2">
        <v>3506262071</v>
      </c>
      <c r="C945" s="9" t="s">
        <v>1310</v>
      </c>
      <c r="D945" s="14">
        <f>'fnd enro'!D945</f>
        <v>0</v>
      </c>
      <c r="E945" s="14">
        <f>'fnd enro'!E945</f>
        <v>0</v>
      </c>
      <c r="F945" s="14">
        <f>'fnd enro'!F945</f>
        <v>0</v>
      </c>
      <c r="G945" s="14">
        <f>'fnd enro'!G945</f>
        <v>1</v>
      </c>
      <c r="H945" s="14">
        <f>'fnd enro'!H945</f>
        <v>4</v>
      </c>
      <c r="I945" s="14">
        <f>'fnd enro'!I945</f>
        <v>1</v>
      </c>
      <c r="J945" s="14">
        <f>'fnd enro'!J945</f>
        <v>0</v>
      </c>
      <c r="K945" s="15">
        <f>'fnd enro'!K945</f>
        <v>0.23580000000000001</v>
      </c>
      <c r="L945" s="14">
        <f>'fnd enro'!L945</f>
        <v>0</v>
      </c>
      <c r="M945" s="14">
        <f>'fnd enro'!M945</f>
        <v>0</v>
      </c>
      <c r="N945" s="14">
        <f>'fnd enro'!N945</f>
        <v>0</v>
      </c>
      <c r="O945" s="14">
        <f>'fnd enro'!O945</f>
        <v>0</v>
      </c>
      <c r="P945" s="14">
        <f>'fnd enro'!P945</f>
        <v>3</v>
      </c>
      <c r="Q945" s="14">
        <f>'fnd enro'!R945</f>
        <v>6</v>
      </c>
      <c r="R945" s="15">
        <f t="shared" si="202"/>
        <v>1</v>
      </c>
      <c r="S945" s="14">
        <f>VALUE('fnd enro'!Q945)</f>
        <v>5</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3619.6734780000002</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5798.25</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33152.698204</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6517.4195560000007</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1498.8511039999999</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3718.6911599999999</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2833.4</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3746.5699999999997</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7405.9321139999993</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12611.89198</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203"/>
        <v>80903.377596000006</v>
      </c>
      <c r="AH945" s="326">
        <f t="shared" si="204"/>
        <v>3506262071</v>
      </c>
      <c r="AI945" s="4" t="str">
        <f t="shared" si="205"/>
        <v>3506</v>
      </c>
      <c r="AJ945" s="2" t="str">
        <f t="shared" si="206"/>
        <v>262</v>
      </c>
      <c r="AK945" s="2" t="str">
        <f t="shared" si="207"/>
        <v>071</v>
      </c>
      <c r="AL945" s="4">
        <f t="shared" si="208"/>
        <v>1</v>
      </c>
      <c r="AM945" s="4">
        <f t="shared" si="213"/>
        <v>6</v>
      </c>
      <c r="AN945" s="4">
        <f t="shared" si="209"/>
        <v>80903.377596000006</v>
      </c>
      <c r="AO945" s="4">
        <f t="shared" si="210"/>
        <v>13484</v>
      </c>
      <c r="AP945" s="4">
        <f t="shared" si="200"/>
        <v>-2355</v>
      </c>
      <c r="AQ945" s="4">
        <v>15839</v>
      </c>
      <c r="AS945" s="74"/>
      <c r="AT945" s="74"/>
      <c r="AX945" s="5">
        <f t="shared" si="211"/>
        <v>0</v>
      </c>
      <c r="AZ945" s="5">
        <f t="shared" si="212"/>
        <v>0</v>
      </c>
      <c r="BB945" s="5"/>
    </row>
    <row r="946" spans="1:54" s="4" customFormat="1">
      <c r="A946" s="326" t="str">
        <f t="shared" si="214"/>
        <v>3506</v>
      </c>
      <c r="B946" s="2">
        <v>3506262093</v>
      </c>
      <c r="C946" s="9" t="s">
        <v>1310</v>
      </c>
      <c r="D946" s="14">
        <f>'fnd enro'!D946</f>
        <v>0</v>
      </c>
      <c r="E946" s="14">
        <f>'fnd enro'!E946</f>
        <v>0</v>
      </c>
      <c r="F946" s="14">
        <f>'fnd enro'!F946</f>
        <v>0</v>
      </c>
      <c r="G946" s="14">
        <f>'fnd enro'!G946</f>
        <v>4</v>
      </c>
      <c r="H946" s="14">
        <f>'fnd enro'!H946</f>
        <v>4</v>
      </c>
      <c r="I946" s="14">
        <f>'fnd enro'!I946</f>
        <v>8</v>
      </c>
      <c r="J946" s="14">
        <f>'fnd enro'!J946</f>
        <v>0</v>
      </c>
      <c r="K946" s="15">
        <f>'fnd enro'!K946</f>
        <v>0.62880000000000003</v>
      </c>
      <c r="L946" s="14">
        <f>'fnd enro'!L946</f>
        <v>0</v>
      </c>
      <c r="M946" s="14">
        <f>'fnd enro'!M946</f>
        <v>4</v>
      </c>
      <c r="N946" s="14">
        <f>'fnd enro'!N946</f>
        <v>1</v>
      </c>
      <c r="O946" s="14">
        <f>'fnd enro'!O946</f>
        <v>0</v>
      </c>
      <c r="P946" s="14">
        <f>'fnd enro'!P946</f>
        <v>7</v>
      </c>
      <c r="Q946" s="14">
        <f>'fnd enro'!R946</f>
        <v>16</v>
      </c>
      <c r="R946" s="15">
        <f t="shared" si="202"/>
        <v>1</v>
      </c>
      <c r="S946" s="14">
        <f>VALUE('fnd enro'!Q946)</f>
        <v>11</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10428.622608</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17458.25</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113975.48854400001</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18107.368815999998</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4715.0729439999996</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12413.899760000002</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8565.68</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13908.94</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21139.822303999998</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35779.315279999995</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203"/>
        <v>256492.46025599999</v>
      </c>
      <c r="AH946" s="326">
        <f t="shared" si="204"/>
        <v>3506262093</v>
      </c>
      <c r="AI946" s="4" t="str">
        <f t="shared" si="205"/>
        <v>3506</v>
      </c>
      <c r="AJ946" s="2" t="str">
        <f t="shared" si="206"/>
        <v>262</v>
      </c>
      <c r="AK946" s="2" t="str">
        <f t="shared" si="207"/>
        <v>093</v>
      </c>
      <c r="AL946" s="4">
        <f t="shared" si="208"/>
        <v>1</v>
      </c>
      <c r="AM946" s="4">
        <f t="shared" si="213"/>
        <v>16</v>
      </c>
      <c r="AN946" s="4">
        <f t="shared" si="209"/>
        <v>256492.46025599999</v>
      </c>
      <c r="AO946" s="4">
        <f t="shared" si="210"/>
        <v>16031</v>
      </c>
      <c r="AP946" s="4">
        <f t="shared" si="200"/>
        <v>543</v>
      </c>
      <c r="AQ946" s="4">
        <v>15488</v>
      </c>
      <c r="AS946" s="74"/>
      <c r="AT946" s="74"/>
      <c r="AX946" s="5">
        <f t="shared" si="211"/>
        <v>0</v>
      </c>
      <c r="AZ946" s="5">
        <f t="shared" si="212"/>
        <v>0</v>
      </c>
      <c r="BB946" s="5"/>
    </row>
    <row r="947" spans="1:54" s="4" customFormat="1">
      <c r="A947" s="326" t="str">
        <f t="shared" si="214"/>
        <v>3506</v>
      </c>
      <c r="B947" s="2">
        <v>3506262163</v>
      </c>
      <c r="C947" s="9" t="s">
        <v>1310</v>
      </c>
      <c r="D947" s="14">
        <f>'fnd enro'!D947</f>
        <v>0</v>
      </c>
      <c r="E947" s="14">
        <f>'fnd enro'!E947</f>
        <v>0</v>
      </c>
      <c r="F947" s="14">
        <f>'fnd enro'!F947</f>
        <v>29</v>
      </c>
      <c r="G947" s="14">
        <f>'fnd enro'!G947</f>
        <v>52</v>
      </c>
      <c r="H947" s="14">
        <f>'fnd enro'!H947</f>
        <v>52</v>
      </c>
      <c r="I947" s="14">
        <f>'fnd enro'!I947</f>
        <v>83</v>
      </c>
      <c r="J947" s="14">
        <f>'fnd enro'!J947</f>
        <v>0</v>
      </c>
      <c r="K947" s="15">
        <f>'fnd enro'!K947</f>
        <v>8.4887999999999995</v>
      </c>
      <c r="L947" s="14">
        <f>'fnd enro'!L947</f>
        <v>0</v>
      </c>
      <c r="M947" s="14">
        <f>'fnd enro'!M947</f>
        <v>39</v>
      </c>
      <c r="N947" s="14">
        <f>'fnd enro'!N947</f>
        <v>26</v>
      </c>
      <c r="O947" s="14">
        <f>'fnd enro'!O947</f>
        <v>11</v>
      </c>
      <c r="P947" s="14">
        <f>'fnd enro'!P947</f>
        <v>123</v>
      </c>
      <c r="Q947" s="14">
        <f>'fnd enro'!R947</f>
        <v>216</v>
      </c>
      <c r="R947" s="15">
        <f t="shared" si="202"/>
        <v>1</v>
      </c>
      <c r="S947" s="14">
        <f>VALUE('fnd enro'!Q947)</f>
        <v>11</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145007.93520799998</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252083.55</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1666482.6453439998</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256640.84401599999</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70809.329744000002</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162066.33176000003</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120314.63</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204495.56</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287512.38610399998</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512262.59127999999</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203"/>
        <v>3677675.8034559996</v>
      </c>
      <c r="AH947" s="326">
        <f t="shared" si="204"/>
        <v>3506262163</v>
      </c>
      <c r="AI947" s="4" t="str">
        <f t="shared" si="205"/>
        <v>3506</v>
      </c>
      <c r="AJ947" s="2" t="str">
        <f t="shared" si="206"/>
        <v>262</v>
      </c>
      <c r="AK947" s="2" t="str">
        <f t="shared" si="207"/>
        <v>163</v>
      </c>
      <c r="AL947" s="4">
        <f t="shared" si="208"/>
        <v>1</v>
      </c>
      <c r="AM947" s="4">
        <f t="shared" si="213"/>
        <v>216</v>
      </c>
      <c r="AN947" s="4">
        <f t="shared" si="209"/>
        <v>3677675.8034559996</v>
      </c>
      <c r="AO947" s="4">
        <f t="shared" si="210"/>
        <v>17026</v>
      </c>
      <c r="AP947" s="4">
        <f t="shared" si="200"/>
        <v>1517</v>
      </c>
      <c r="AQ947" s="4">
        <v>15509</v>
      </c>
      <c r="AS947" s="74"/>
      <c r="AT947" s="74"/>
      <c r="AX947" s="5">
        <f t="shared" si="211"/>
        <v>0</v>
      </c>
      <c r="AZ947" s="5">
        <f t="shared" si="212"/>
        <v>0</v>
      </c>
      <c r="BB947" s="5"/>
    </row>
    <row r="948" spans="1:54" s="4" customFormat="1">
      <c r="A948" s="326" t="str">
        <f t="shared" si="214"/>
        <v>3506</v>
      </c>
      <c r="B948" s="2">
        <v>3506262164</v>
      </c>
      <c r="C948" s="9" t="s">
        <v>1310</v>
      </c>
      <c r="D948" s="14">
        <f>'fnd enro'!D948</f>
        <v>0</v>
      </c>
      <c r="E948" s="14">
        <f>'fnd enro'!E948</f>
        <v>0</v>
      </c>
      <c r="F948" s="14">
        <f>'fnd enro'!F948</f>
        <v>0</v>
      </c>
      <c r="G948" s="14">
        <f>'fnd enro'!G948</f>
        <v>0</v>
      </c>
      <c r="H948" s="14">
        <f>'fnd enro'!H948</f>
        <v>1</v>
      </c>
      <c r="I948" s="14">
        <f>'fnd enro'!I948</f>
        <v>0</v>
      </c>
      <c r="J948" s="14">
        <f>'fnd enro'!J948</f>
        <v>0</v>
      </c>
      <c r="K948" s="15">
        <f>'fnd enro'!K948</f>
        <v>3.9300000000000002E-2</v>
      </c>
      <c r="L948" s="14">
        <f>'fnd enro'!L948</f>
        <v>0</v>
      </c>
      <c r="M948" s="14">
        <f>'fnd enro'!M948</f>
        <v>0</v>
      </c>
      <c r="N948" s="14">
        <f>'fnd enro'!N948</f>
        <v>0</v>
      </c>
      <c r="O948" s="14">
        <f>'fnd enro'!O948</f>
        <v>0</v>
      </c>
      <c r="P948" s="14">
        <f>'fnd enro'!P948</f>
        <v>0</v>
      </c>
      <c r="Q948" s="14">
        <f>'fnd enro'!R948</f>
        <v>1</v>
      </c>
      <c r="R948" s="15">
        <f t="shared" si="202"/>
        <v>1</v>
      </c>
      <c r="S948" s="14">
        <f>VALUE('fnd enro'!Q948)</f>
        <v>3</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570.33891299999993</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810.3</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3671.113034</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1060.8949259999999</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178.75018399999999</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554.67686000000003</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408.39</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263.52</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1254.4520190000001</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1891.8553299999999</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203"/>
        <v>10664.291266</v>
      </c>
      <c r="AH948" s="326">
        <f t="shared" si="204"/>
        <v>3506262164</v>
      </c>
      <c r="AI948" s="4" t="str">
        <f t="shared" si="205"/>
        <v>3506</v>
      </c>
      <c r="AJ948" s="2" t="str">
        <f t="shared" si="206"/>
        <v>262</v>
      </c>
      <c r="AK948" s="2" t="str">
        <f t="shared" si="207"/>
        <v>164</v>
      </c>
      <c r="AL948" s="4">
        <f t="shared" si="208"/>
        <v>1</v>
      </c>
      <c r="AM948" s="4">
        <f t="shared" si="213"/>
        <v>1</v>
      </c>
      <c r="AN948" s="4">
        <f t="shared" si="209"/>
        <v>10664.291266</v>
      </c>
      <c r="AO948" s="4">
        <f t="shared" si="210"/>
        <v>10664</v>
      </c>
      <c r="AP948" s="4">
        <f t="shared" si="200"/>
        <v>-5122</v>
      </c>
      <c r="AQ948" s="4">
        <v>15786</v>
      </c>
      <c r="AS948" s="74"/>
      <c r="AT948" s="74"/>
      <c r="AX948" s="5">
        <f t="shared" si="211"/>
        <v>0</v>
      </c>
      <c r="AZ948" s="5">
        <f t="shared" si="212"/>
        <v>0</v>
      </c>
      <c r="BB948" s="5"/>
    </row>
    <row r="949" spans="1:54" s="4" customFormat="1">
      <c r="A949" s="326" t="str">
        <f t="shared" si="214"/>
        <v>3506</v>
      </c>
      <c r="B949" s="2">
        <v>3506262165</v>
      </c>
      <c r="C949" s="9" t="s">
        <v>1310</v>
      </c>
      <c r="D949" s="14">
        <f>'fnd enro'!D949</f>
        <v>0</v>
      </c>
      <c r="E949" s="14">
        <f>'fnd enro'!E949</f>
        <v>0</v>
      </c>
      <c r="F949" s="14">
        <f>'fnd enro'!F949</f>
        <v>1</v>
      </c>
      <c r="G949" s="14">
        <f>'fnd enro'!G949</f>
        <v>10</v>
      </c>
      <c r="H949" s="14">
        <f>'fnd enro'!H949</f>
        <v>16</v>
      </c>
      <c r="I949" s="14">
        <f>'fnd enro'!I949</f>
        <v>17</v>
      </c>
      <c r="J949" s="14">
        <f>'fnd enro'!J949</f>
        <v>0</v>
      </c>
      <c r="K949" s="15">
        <f>'fnd enro'!K949</f>
        <v>1.7292000000000001</v>
      </c>
      <c r="L949" s="14">
        <f>'fnd enro'!L949</f>
        <v>0</v>
      </c>
      <c r="M949" s="14">
        <f>'fnd enro'!M949</f>
        <v>3</v>
      </c>
      <c r="N949" s="14">
        <f>'fnd enro'!N949</f>
        <v>6</v>
      </c>
      <c r="O949" s="14">
        <f>'fnd enro'!O949</f>
        <v>1</v>
      </c>
      <c r="P949" s="14">
        <f>'fnd enro'!P949</f>
        <v>20</v>
      </c>
      <c r="Q949" s="14">
        <f>'fnd enro'!R949</f>
        <v>44</v>
      </c>
      <c r="R949" s="15">
        <f t="shared" si="202"/>
        <v>1</v>
      </c>
      <c r="S949" s="14">
        <f>VALUE('fnd enro'!Q949)</f>
        <v>10</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28198.002171999993</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46861.609999999993</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296352.56349600002</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49708.876744000001</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12570.798096</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32017.701840000002</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22865.960000000006</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35378.699999999997</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57171.478835999995</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97448.024520000006</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203"/>
        <v>678573.71570399997</v>
      </c>
      <c r="AH949" s="326">
        <f t="shared" si="204"/>
        <v>3506262165</v>
      </c>
      <c r="AI949" s="4" t="str">
        <f t="shared" si="205"/>
        <v>3506</v>
      </c>
      <c r="AJ949" s="2" t="str">
        <f t="shared" si="206"/>
        <v>262</v>
      </c>
      <c r="AK949" s="2" t="str">
        <f t="shared" si="207"/>
        <v>165</v>
      </c>
      <c r="AL949" s="4">
        <f t="shared" si="208"/>
        <v>1</v>
      </c>
      <c r="AM949" s="4">
        <f t="shared" si="213"/>
        <v>44</v>
      </c>
      <c r="AN949" s="4">
        <f t="shared" si="209"/>
        <v>678573.71570399997</v>
      </c>
      <c r="AO949" s="4">
        <f t="shared" si="210"/>
        <v>15422</v>
      </c>
      <c r="AP949" s="4">
        <f t="shared" si="200"/>
        <v>-2576</v>
      </c>
      <c r="AQ949" s="4">
        <v>17998</v>
      </c>
      <c r="AS949" s="74"/>
      <c r="AT949" s="74"/>
      <c r="AX949" s="5">
        <f t="shared" si="211"/>
        <v>0</v>
      </c>
      <c r="AZ949" s="5">
        <f t="shared" si="212"/>
        <v>0</v>
      </c>
      <c r="BB949" s="5"/>
    </row>
    <row r="950" spans="1:54" s="4" customFormat="1">
      <c r="A950" s="326" t="str">
        <f t="shared" si="214"/>
        <v>3506</v>
      </c>
      <c r="B950" s="2">
        <v>3506262176</v>
      </c>
      <c r="C950" s="9" t="s">
        <v>1310</v>
      </c>
      <c r="D950" s="14">
        <f>'fnd enro'!D950</f>
        <v>0</v>
      </c>
      <c r="E950" s="14">
        <f>'fnd enro'!E950</f>
        <v>0</v>
      </c>
      <c r="F950" s="14">
        <f>'fnd enro'!F950</f>
        <v>0</v>
      </c>
      <c r="G950" s="14">
        <f>'fnd enro'!G950</f>
        <v>0</v>
      </c>
      <c r="H950" s="14">
        <f>'fnd enro'!H950</f>
        <v>3</v>
      </c>
      <c r="I950" s="14">
        <f>'fnd enro'!I950</f>
        <v>4</v>
      </c>
      <c r="J950" s="14">
        <f>'fnd enro'!J950</f>
        <v>0</v>
      </c>
      <c r="K950" s="15">
        <f>'fnd enro'!K950</f>
        <v>0.27510000000000001</v>
      </c>
      <c r="L950" s="14">
        <f>'fnd enro'!L950</f>
        <v>0</v>
      </c>
      <c r="M950" s="14">
        <f>'fnd enro'!M950</f>
        <v>0</v>
      </c>
      <c r="N950" s="14">
        <f>'fnd enro'!N950</f>
        <v>1</v>
      </c>
      <c r="O950" s="14">
        <f>'fnd enro'!O950</f>
        <v>1</v>
      </c>
      <c r="P950" s="14">
        <f>'fnd enro'!P950</f>
        <v>4</v>
      </c>
      <c r="Q950" s="14">
        <f>'fnd enro'!R950</f>
        <v>7</v>
      </c>
      <c r="R950" s="15">
        <f t="shared" si="202"/>
        <v>1</v>
      </c>
      <c r="S950" s="14">
        <f>VALUE('fnd enro'!Q950)</f>
        <v>8</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4576.2723909999995</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7706.3799999999992</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50526.531237999996</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7395.3844820000004</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2114.7812880000001</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5596.1880200000005</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3848.04</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6580.26</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9380.2141330000013</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15861.69731</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203"/>
        <v>113585.74886199998</v>
      </c>
      <c r="AH950" s="326">
        <f t="shared" si="204"/>
        <v>3506262176</v>
      </c>
      <c r="AI950" s="4" t="str">
        <f t="shared" si="205"/>
        <v>3506</v>
      </c>
      <c r="AJ950" s="2" t="str">
        <f t="shared" si="206"/>
        <v>262</v>
      </c>
      <c r="AK950" s="2" t="str">
        <f t="shared" si="207"/>
        <v>176</v>
      </c>
      <c r="AL950" s="4">
        <f t="shared" si="208"/>
        <v>1</v>
      </c>
      <c r="AM950" s="4">
        <f t="shared" si="213"/>
        <v>7</v>
      </c>
      <c r="AN950" s="4">
        <f t="shared" si="209"/>
        <v>113585.74886199998</v>
      </c>
      <c r="AO950" s="4">
        <f t="shared" si="210"/>
        <v>16227</v>
      </c>
      <c r="AP950" s="4">
        <f t="shared" si="200"/>
        <v>2559</v>
      </c>
      <c r="AQ950" s="4">
        <v>13668</v>
      </c>
      <c r="AS950" s="74"/>
      <c r="AT950" s="74"/>
      <c r="AX950" s="5">
        <f t="shared" si="211"/>
        <v>0</v>
      </c>
      <c r="AZ950" s="5">
        <f t="shared" si="212"/>
        <v>0</v>
      </c>
      <c r="BB950" s="5"/>
    </row>
    <row r="951" spans="1:54" s="4" customFormat="1">
      <c r="A951" s="326" t="str">
        <f t="shared" si="214"/>
        <v>3506</v>
      </c>
      <c r="B951" s="2">
        <v>3506262178</v>
      </c>
      <c r="C951" s="9" t="s">
        <v>1310</v>
      </c>
      <c r="D951" s="14">
        <f>'fnd enro'!D951</f>
        <v>0</v>
      </c>
      <c r="E951" s="14">
        <f>'fnd enro'!E951</f>
        <v>0</v>
      </c>
      <c r="F951" s="14">
        <f>'fnd enro'!F951</f>
        <v>1</v>
      </c>
      <c r="G951" s="14">
        <f>'fnd enro'!G951</f>
        <v>1</v>
      </c>
      <c r="H951" s="14">
        <f>'fnd enro'!H951</f>
        <v>1</v>
      </c>
      <c r="I951" s="14">
        <f>'fnd enro'!I951</f>
        <v>2</v>
      </c>
      <c r="J951" s="14">
        <f>'fnd enro'!J951</f>
        <v>0</v>
      </c>
      <c r="K951" s="15">
        <f>'fnd enro'!K951</f>
        <v>0.19650000000000001</v>
      </c>
      <c r="L951" s="14">
        <f>'fnd enro'!L951</f>
        <v>0</v>
      </c>
      <c r="M951" s="14">
        <f>'fnd enro'!M951</f>
        <v>2</v>
      </c>
      <c r="N951" s="14">
        <f>'fnd enro'!N951</f>
        <v>0</v>
      </c>
      <c r="O951" s="14">
        <f>'fnd enro'!O951</f>
        <v>0</v>
      </c>
      <c r="P951" s="14">
        <f>'fnd enro'!P951</f>
        <v>2</v>
      </c>
      <c r="Q951" s="14">
        <f>'fnd enro'!R951</f>
        <v>5</v>
      </c>
      <c r="R951" s="15">
        <f t="shared" si="202"/>
        <v>1</v>
      </c>
      <c r="S951" s="14">
        <f>VALUE('fnd enro'!Q951)</f>
        <v>4</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3200.6545649999998</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5040.9799999999996</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30909.715169999996</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5997.3746300000003</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1254.95092</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3739.9642999999992</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2471.79</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3037.08</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6697.2000950000001</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10503.03665</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203"/>
        <v>72852.746329999994</v>
      </c>
      <c r="AH951" s="326">
        <f t="shared" si="204"/>
        <v>3506262178</v>
      </c>
      <c r="AI951" s="4" t="str">
        <f t="shared" si="205"/>
        <v>3506</v>
      </c>
      <c r="AJ951" s="2" t="str">
        <f t="shared" si="206"/>
        <v>262</v>
      </c>
      <c r="AK951" s="2" t="str">
        <f t="shared" si="207"/>
        <v>178</v>
      </c>
      <c r="AL951" s="4">
        <f t="shared" si="208"/>
        <v>1</v>
      </c>
      <c r="AM951" s="4">
        <f t="shared" si="213"/>
        <v>5</v>
      </c>
      <c r="AN951" s="4">
        <f t="shared" si="209"/>
        <v>72852.746329999994</v>
      </c>
      <c r="AO951" s="4">
        <f t="shared" si="210"/>
        <v>14571</v>
      </c>
      <c r="AP951" s="4">
        <f t="shared" si="200"/>
        <v>2006</v>
      </c>
      <c r="AQ951" s="4">
        <v>12565</v>
      </c>
      <c r="AS951" s="74"/>
      <c r="AT951" s="74"/>
      <c r="AX951" s="5">
        <f t="shared" si="211"/>
        <v>0</v>
      </c>
      <c r="AZ951" s="5">
        <f t="shared" si="212"/>
        <v>0</v>
      </c>
      <c r="BB951" s="5"/>
    </row>
    <row r="952" spans="1:54" s="4" customFormat="1">
      <c r="A952" s="326" t="str">
        <f t="shared" si="214"/>
        <v>3506</v>
      </c>
      <c r="B952" s="2">
        <v>3506262181</v>
      </c>
      <c r="C952" s="9" t="s">
        <v>1310</v>
      </c>
      <c r="D952" s="14">
        <f>'fnd enro'!D952</f>
        <v>0</v>
      </c>
      <c r="E952" s="14">
        <f>'fnd enro'!E952</f>
        <v>0</v>
      </c>
      <c r="F952" s="14">
        <f>'fnd enro'!F952</f>
        <v>0</v>
      </c>
      <c r="G952" s="14">
        <f>'fnd enro'!G952</f>
        <v>0</v>
      </c>
      <c r="H952" s="14">
        <f>'fnd enro'!H952</f>
        <v>0</v>
      </c>
      <c r="I952" s="14">
        <f>'fnd enro'!I952</f>
        <v>1</v>
      </c>
      <c r="J952" s="14">
        <f>'fnd enro'!J952</f>
        <v>0</v>
      </c>
      <c r="K952" s="15">
        <f>'fnd enro'!K952</f>
        <v>3.9300000000000002E-2</v>
      </c>
      <c r="L952" s="14">
        <f>'fnd enro'!L952</f>
        <v>0</v>
      </c>
      <c r="M952" s="14">
        <f>'fnd enro'!M952</f>
        <v>0</v>
      </c>
      <c r="N952" s="14">
        <f>'fnd enro'!N952</f>
        <v>0</v>
      </c>
      <c r="O952" s="14">
        <f>'fnd enro'!O952</f>
        <v>0</v>
      </c>
      <c r="P952" s="14">
        <f>'fnd enro'!P952</f>
        <v>1</v>
      </c>
      <c r="Q952" s="14">
        <f>'fnd enro'!R952</f>
        <v>1</v>
      </c>
      <c r="R952" s="15">
        <f t="shared" si="202"/>
        <v>1</v>
      </c>
      <c r="S952" s="14">
        <f>VALUE('fnd enro'!Q952)</f>
        <v>10</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667.01891299999988</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1268.4000000000001</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9681.6330340000004</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945.98492600000009</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390.87018399999999</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910.58686</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632.20000000000005</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1548.6100000000001</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1220.4620190000001</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2463.1653299999998</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203"/>
        <v>19728.931266</v>
      </c>
      <c r="AH952" s="326">
        <f t="shared" si="204"/>
        <v>3506262181</v>
      </c>
      <c r="AI952" s="4" t="str">
        <f t="shared" si="205"/>
        <v>3506</v>
      </c>
      <c r="AJ952" s="2" t="str">
        <f t="shared" si="206"/>
        <v>262</v>
      </c>
      <c r="AK952" s="2" t="str">
        <f t="shared" si="207"/>
        <v>181</v>
      </c>
      <c r="AL952" s="4">
        <f t="shared" si="208"/>
        <v>1</v>
      </c>
      <c r="AM952" s="4">
        <f t="shared" si="213"/>
        <v>1</v>
      </c>
      <c r="AN952" s="4">
        <f t="shared" si="209"/>
        <v>19728.931266</v>
      </c>
      <c r="AO952" s="4">
        <f t="shared" si="210"/>
        <v>19729</v>
      </c>
      <c r="AP952" s="4">
        <f t="shared" si="200"/>
        <v>2788</v>
      </c>
      <c r="AQ952" s="4">
        <v>16941</v>
      </c>
      <c r="AS952" s="74"/>
      <c r="AT952" s="74"/>
      <c r="AX952" s="5">
        <f t="shared" si="211"/>
        <v>0</v>
      </c>
      <c r="AZ952" s="5">
        <f t="shared" si="212"/>
        <v>0</v>
      </c>
      <c r="BB952" s="5"/>
    </row>
    <row r="953" spans="1:54" s="4" customFormat="1">
      <c r="A953" s="326" t="str">
        <f t="shared" si="214"/>
        <v>3506</v>
      </c>
      <c r="B953" s="2">
        <v>3506262211</v>
      </c>
      <c r="C953" s="9" t="s">
        <v>1310</v>
      </c>
      <c r="D953" s="14">
        <f>'fnd enro'!D953</f>
        <v>0</v>
      </c>
      <c r="E953" s="14">
        <f>'fnd enro'!E953</f>
        <v>0</v>
      </c>
      <c r="F953" s="14">
        <f>'fnd enro'!F953</f>
        <v>0</v>
      </c>
      <c r="G953" s="14">
        <f>'fnd enro'!G953</f>
        <v>0</v>
      </c>
      <c r="H953" s="14">
        <f>'fnd enro'!H953</f>
        <v>0</v>
      </c>
      <c r="I953" s="14">
        <f>'fnd enro'!I953</f>
        <v>1</v>
      </c>
      <c r="J953" s="14">
        <f>'fnd enro'!J953</f>
        <v>0</v>
      </c>
      <c r="K953" s="15">
        <f>'fnd enro'!K953</f>
        <v>3.9300000000000002E-2</v>
      </c>
      <c r="L953" s="14">
        <f>'fnd enro'!L953</f>
        <v>0</v>
      </c>
      <c r="M953" s="14">
        <f>'fnd enro'!M953</f>
        <v>0</v>
      </c>
      <c r="N953" s="14">
        <f>'fnd enro'!N953</f>
        <v>0</v>
      </c>
      <c r="O953" s="14">
        <f>'fnd enro'!O953</f>
        <v>0</v>
      </c>
      <c r="P953" s="14">
        <f>'fnd enro'!P953</f>
        <v>0</v>
      </c>
      <c r="Q953" s="14">
        <f>'fnd enro'!R953</f>
        <v>1</v>
      </c>
      <c r="R953" s="15">
        <f t="shared" si="202"/>
        <v>1</v>
      </c>
      <c r="S953" s="14">
        <f>VALUE('fnd enro'!Q953)</f>
        <v>5</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570.33891299999993</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810.3</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5209.7030340000001</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945.98492600000009</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173.92018400000001</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877.32686000000001</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451.12</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607.66</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1220.4620190000001</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1698.5253299999999</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203"/>
        <v>12565.341266000001</v>
      </c>
      <c r="AH953" s="326">
        <f t="shared" si="204"/>
        <v>3506262211</v>
      </c>
      <c r="AI953" s="4" t="str">
        <f t="shared" si="205"/>
        <v>3506</v>
      </c>
      <c r="AJ953" s="2" t="str">
        <f t="shared" si="206"/>
        <v>262</v>
      </c>
      <c r="AK953" s="2" t="str">
        <f t="shared" si="207"/>
        <v>211</v>
      </c>
      <c r="AL953" s="4">
        <f t="shared" si="208"/>
        <v>1</v>
      </c>
      <c r="AM953" s="4">
        <f t="shared" si="213"/>
        <v>1</v>
      </c>
      <c r="AN953" s="4">
        <f t="shared" si="209"/>
        <v>12565.341266000001</v>
      </c>
      <c r="AO953" s="4">
        <f t="shared" si="210"/>
        <v>12565</v>
      </c>
      <c r="AP953" s="4">
        <f t="shared" si="200"/>
        <v>-2278</v>
      </c>
      <c r="AQ953" s="4">
        <v>14843</v>
      </c>
      <c r="AS953" s="74"/>
      <c r="AT953" s="74"/>
      <c r="AX953" s="5">
        <f t="shared" si="211"/>
        <v>0</v>
      </c>
      <c r="AZ953" s="5">
        <f t="shared" si="212"/>
        <v>0</v>
      </c>
      <c r="BB953" s="5"/>
    </row>
    <row r="954" spans="1:54" s="4" customFormat="1">
      <c r="A954" s="326" t="str">
        <f t="shared" si="214"/>
        <v>3506</v>
      </c>
      <c r="B954" s="2">
        <v>3506262229</v>
      </c>
      <c r="C954" s="9" t="s">
        <v>1310</v>
      </c>
      <c r="D954" s="14">
        <f>'fnd enro'!D954</f>
        <v>0</v>
      </c>
      <c r="E954" s="14">
        <f>'fnd enro'!E954</f>
        <v>0</v>
      </c>
      <c r="F954" s="14">
        <f>'fnd enro'!F954</f>
        <v>17</v>
      </c>
      <c r="G954" s="14">
        <f>'fnd enro'!G954</f>
        <v>33</v>
      </c>
      <c r="H954" s="14">
        <f>'fnd enro'!H954</f>
        <v>13</v>
      </c>
      <c r="I954" s="14">
        <f>'fnd enro'!I954</f>
        <v>16</v>
      </c>
      <c r="J954" s="14">
        <f>'fnd enro'!J954</f>
        <v>0</v>
      </c>
      <c r="K954" s="15">
        <f>'fnd enro'!K954</f>
        <v>3.1046999999999998</v>
      </c>
      <c r="L954" s="14">
        <f>'fnd enro'!L954</f>
        <v>0</v>
      </c>
      <c r="M954" s="14">
        <f>'fnd enro'!M954</f>
        <v>26</v>
      </c>
      <c r="N954" s="14">
        <f>'fnd enro'!N954</f>
        <v>2</v>
      </c>
      <c r="O954" s="14">
        <f>'fnd enro'!O954</f>
        <v>1</v>
      </c>
      <c r="P954" s="14">
        <f>'fnd enro'!P954</f>
        <v>47</v>
      </c>
      <c r="Q954" s="14">
        <f>'fnd enro'!R954</f>
        <v>79</v>
      </c>
      <c r="R954" s="15">
        <f t="shared" si="202"/>
        <v>1</v>
      </c>
      <c r="S954" s="14">
        <f>VALUE('fnd enro'!Q954)</f>
        <v>9</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52571.274126999997</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89901.529999999984</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573926.71968599991</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101010.18915399999</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24617.724536000002</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54511.671940000007</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41876.859999999993</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62600.87</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103972.54950099999</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184077.56107000003</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203"/>
        <v>1289066.9500140001</v>
      </c>
      <c r="AH954" s="326">
        <f t="shared" si="204"/>
        <v>3506262229</v>
      </c>
      <c r="AI954" s="4" t="str">
        <f t="shared" si="205"/>
        <v>3506</v>
      </c>
      <c r="AJ954" s="2" t="str">
        <f t="shared" si="206"/>
        <v>262</v>
      </c>
      <c r="AK954" s="2" t="str">
        <f t="shared" si="207"/>
        <v>229</v>
      </c>
      <c r="AL954" s="4">
        <f t="shared" si="208"/>
        <v>1</v>
      </c>
      <c r="AM954" s="4">
        <f t="shared" si="213"/>
        <v>79</v>
      </c>
      <c r="AN954" s="4">
        <f t="shared" si="209"/>
        <v>1289066.9500140001</v>
      </c>
      <c r="AO954" s="4">
        <f t="shared" si="210"/>
        <v>16317</v>
      </c>
      <c r="AP954" s="4">
        <f t="shared" si="200"/>
        <v>3752</v>
      </c>
      <c r="AQ954" s="4">
        <v>12565</v>
      </c>
      <c r="AS954" s="74"/>
      <c r="AT954" s="74"/>
      <c r="AX954" s="5">
        <f t="shared" si="211"/>
        <v>0</v>
      </c>
      <c r="AZ954" s="5">
        <f t="shared" si="212"/>
        <v>0</v>
      </c>
      <c r="BB954" s="5"/>
    </row>
    <row r="955" spans="1:54" s="4" customFormat="1">
      <c r="A955" s="326" t="str">
        <f t="shared" si="214"/>
        <v>3506</v>
      </c>
      <c r="B955" s="2">
        <v>3506262244</v>
      </c>
      <c r="C955" s="9" t="s">
        <v>1310</v>
      </c>
      <c r="D955" s="14">
        <f>'fnd enro'!D955</f>
        <v>0</v>
      </c>
      <c r="E955" s="14">
        <f>'fnd enro'!E955</f>
        <v>0</v>
      </c>
      <c r="F955" s="14">
        <f>'fnd enro'!F955</f>
        <v>0</v>
      </c>
      <c r="G955" s="14">
        <f>'fnd enro'!G955</f>
        <v>0</v>
      </c>
      <c r="H955" s="14">
        <f>'fnd enro'!H955</f>
        <v>0</v>
      </c>
      <c r="I955" s="14">
        <f>'fnd enro'!I955</f>
        <v>1</v>
      </c>
      <c r="J955" s="14">
        <f>'fnd enro'!J955</f>
        <v>0</v>
      </c>
      <c r="K955" s="15">
        <f>'fnd enro'!K955</f>
        <v>3.9300000000000002E-2</v>
      </c>
      <c r="L955" s="14">
        <f>'fnd enro'!L955</f>
        <v>0</v>
      </c>
      <c r="M955" s="14">
        <f>'fnd enro'!M955</f>
        <v>0</v>
      </c>
      <c r="N955" s="14">
        <f>'fnd enro'!N955</f>
        <v>0</v>
      </c>
      <c r="O955" s="14">
        <f>'fnd enro'!O955</f>
        <v>0</v>
      </c>
      <c r="P955" s="14">
        <f>'fnd enro'!P955</f>
        <v>0</v>
      </c>
      <c r="Q955" s="14">
        <f>'fnd enro'!R955</f>
        <v>1</v>
      </c>
      <c r="R955" s="15">
        <f t="shared" si="202"/>
        <v>1</v>
      </c>
      <c r="S955" s="14">
        <f>VALUE('fnd enro'!Q955)</f>
        <v>10</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570.33891299999993</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810.3</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5209.7030340000001</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945.98492600000009</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173.92018400000001</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877.32686000000001</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451.12</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607.66</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1220.4620190000001</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1698.5253299999999</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203"/>
        <v>12565.341266000001</v>
      </c>
      <c r="AH955" s="326">
        <f t="shared" si="204"/>
        <v>3506262244</v>
      </c>
      <c r="AI955" s="4" t="str">
        <f t="shared" si="205"/>
        <v>3506</v>
      </c>
      <c r="AJ955" s="2" t="str">
        <f t="shared" si="206"/>
        <v>262</v>
      </c>
      <c r="AK955" s="2" t="str">
        <f t="shared" si="207"/>
        <v>244</v>
      </c>
      <c r="AL955" s="4">
        <f t="shared" si="208"/>
        <v>1</v>
      </c>
      <c r="AM955" s="4">
        <f t="shared" si="213"/>
        <v>1</v>
      </c>
      <c r="AN955" s="4">
        <f t="shared" si="209"/>
        <v>12565.341266000001</v>
      </c>
      <c r="AO955" s="4">
        <f t="shared" si="210"/>
        <v>12565</v>
      </c>
      <c r="AP955" s="4">
        <f t="shared" si="200"/>
        <v>-7839</v>
      </c>
      <c r="AQ955" s="4">
        <v>20404</v>
      </c>
      <c r="AS955" s="74"/>
      <c r="AT955" s="74"/>
      <c r="AX955" s="5">
        <f t="shared" si="211"/>
        <v>0</v>
      </c>
      <c r="AZ955" s="5">
        <f t="shared" si="212"/>
        <v>0</v>
      </c>
      <c r="BB955" s="5"/>
    </row>
    <row r="956" spans="1:54" s="4" customFormat="1">
      <c r="A956" s="326" t="str">
        <f t="shared" si="214"/>
        <v>3506</v>
      </c>
      <c r="B956" s="2">
        <v>3506262246</v>
      </c>
      <c r="C956" s="9" t="s">
        <v>1310</v>
      </c>
      <c r="D956" s="14">
        <f>'fnd enro'!D956</f>
        <v>0</v>
      </c>
      <c r="E956" s="14">
        <f>'fnd enro'!E956</f>
        <v>0</v>
      </c>
      <c r="F956" s="14">
        <f>'fnd enro'!F956</f>
        <v>0</v>
      </c>
      <c r="G956" s="14">
        <f>'fnd enro'!G956</f>
        <v>0</v>
      </c>
      <c r="H956" s="14">
        <f>'fnd enro'!H956</f>
        <v>0</v>
      </c>
      <c r="I956" s="14">
        <f>'fnd enro'!I956</f>
        <v>1</v>
      </c>
      <c r="J956" s="14">
        <f>'fnd enro'!J956</f>
        <v>0</v>
      </c>
      <c r="K956" s="15">
        <f>'fnd enro'!K956</f>
        <v>3.9300000000000002E-2</v>
      </c>
      <c r="L956" s="14">
        <f>'fnd enro'!L956</f>
        <v>0</v>
      </c>
      <c r="M956" s="14">
        <f>'fnd enro'!M956</f>
        <v>0</v>
      </c>
      <c r="N956" s="14">
        <f>'fnd enro'!N956</f>
        <v>0</v>
      </c>
      <c r="O956" s="14">
        <f>'fnd enro'!O956</f>
        <v>0</v>
      </c>
      <c r="P956" s="14">
        <f>'fnd enro'!P956</f>
        <v>1</v>
      </c>
      <c r="Q956" s="14">
        <f>'fnd enro'!R956</f>
        <v>1</v>
      </c>
      <c r="R956" s="15">
        <f t="shared" si="202"/>
        <v>1</v>
      </c>
      <c r="S956" s="14">
        <f>VALUE('fnd enro'!Q956)</f>
        <v>3</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631.22891299999992</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1098.83</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8026.2430340000001</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945.98492600000009</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310.57018400000004</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898.27686000000006</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565.16999999999996</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1200.3</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1220.4620190000001</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2180.1153300000001</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203"/>
        <v>17077.181266</v>
      </c>
      <c r="AH956" s="326">
        <f t="shared" si="204"/>
        <v>3506262246</v>
      </c>
      <c r="AI956" s="4" t="str">
        <f t="shared" si="205"/>
        <v>3506</v>
      </c>
      <c r="AJ956" s="2" t="str">
        <f t="shared" si="206"/>
        <v>262</v>
      </c>
      <c r="AK956" s="2" t="str">
        <f t="shared" si="207"/>
        <v>246</v>
      </c>
      <c r="AL956" s="4">
        <f t="shared" si="208"/>
        <v>1</v>
      </c>
      <c r="AM956" s="4">
        <f t="shared" si="213"/>
        <v>1</v>
      </c>
      <c r="AN956" s="4">
        <f t="shared" si="209"/>
        <v>17077.181266</v>
      </c>
      <c r="AO956" s="4">
        <f t="shared" si="210"/>
        <v>17077</v>
      </c>
      <c r="AP956" s="4">
        <f t="shared" si="200"/>
        <v>-4003</v>
      </c>
      <c r="AQ956" s="4">
        <v>21080</v>
      </c>
      <c r="AS956" s="74"/>
      <c r="AT956" s="74"/>
      <c r="AX956" s="5">
        <f t="shared" si="211"/>
        <v>0</v>
      </c>
      <c r="AZ956" s="5">
        <f t="shared" si="212"/>
        <v>0</v>
      </c>
      <c r="BB956" s="5"/>
    </row>
    <row r="957" spans="1:54" s="4" customFormat="1">
      <c r="A957" s="326" t="str">
        <f t="shared" si="214"/>
        <v>3506</v>
      </c>
      <c r="B957" s="2">
        <v>3506262248</v>
      </c>
      <c r="C957" s="9" t="s">
        <v>1310</v>
      </c>
      <c r="D957" s="14">
        <f>'fnd enro'!D957</f>
        <v>0</v>
      </c>
      <c r="E957" s="14">
        <f>'fnd enro'!E957</f>
        <v>0</v>
      </c>
      <c r="F957" s="14">
        <f>'fnd enro'!F957</f>
        <v>0</v>
      </c>
      <c r="G957" s="14">
        <f>'fnd enro'!G957</f>
        <v>2</v>
      </c>
      <c r="H957" s="14">
        <f>'fnd enro'!H957</f>
        <v>11</v>
      </c>
      <c r="I957" s="14">
        <f>'fnd enro'!I957</f>
        <v>13</v>
      </c>
      <c r="J957" s="14">
        <f>'fnd enro'!J957</f>
        <v>0</v>
      </c>
      <c r="K957" s="15">
        <f>'fnd enro'!K957</f>
        <v>1.0218</v>
      </c>
      <c r="L957" s="14">
        <f>'fnd enro'!L957</f>
        <v>0</v>
      </c>
      <c r="M957" s="14">
        <f>'fnd enro'!M957</f>
        <v>0</v>
      </c>
      <c r="N957" s="14">
        <f>'fnd enro'!N957</f>
        <v>5</v>
      </c>
      <c r="O957" s="14">
        <f>'fnd enro'!O957</f>
        <v>0</v>
      </c>
      <c r="P957" s="14">
        <f>'fnd enro'!P957</f>
        <v>12</v>
      </c>
      <c r="Q957" s="14">
        <f>'fnd enro'!R957</f>
        <v>26</v>
      </c>
      <c r="R957" s="15">
        <f t="shared" si="202"/>
        <v>1</v>
      </c>
      <c r="S957" s="14">
        <f>VALUE('fnd enro'!Q957)</f>
        <v>11</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16689.611738</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28117.61</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182305.22888399998</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27657.808076000001</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7704.3847839999999</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19791.628359999999</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13935.100000000002</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23624.66</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33773.652494000002</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58215.768580000004</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203"/>
        <v>411815.45291599992</v>
      </c>
      <c r="AH957" s="326">
        <f t="shared" si="204"/>
        <v>3506262248</v>
      </c>
      <c r="AI957" s="4" t="str">
        <f t="shared" si="205"/>
        <v>3506</v>
      </c>
      <c r="AJ957" s="2" t="str">
        <f t="shared" si="206"/>
        <v>262</v>
      </c>
      <c r="AK957" s="2" t="str">
        <f t="shared" si="207"/>
        <v>248</v>
      </c>
      <c r="AL957" s="4">
        <f t="shared" si="208"/>
        <v>1</v>
      </c>
      <c r="AM957" s="4">
        <f t="shared" si="213"/>
        <v>26</v>
      </c>
      <c r="AN957" s="4">
        <f t="shared" si="209"/>
        <v>411815.45291599992</v>
      </c>
      <c r="AO957" s="4">
        <f t="shared" si="210"/>
        <v>15839</v>
      </c>
      <c r="AP957" s="4">
        <f t="shared" si="200"/>
        <v>-3003</v>
      </c>
      <c r="AQ957" s="4">
        <v>18842</v>
      </c>
      <c r="AS957" s="74"/>
      <c r="AT957" s="74"/>
      <c r="AX957" s="5">
        <f t="shared" si="211"/>
        <v>0</v>
      </c>
      <c r="AZ957" s="5">
        <f t="shared" si="212"/>
        <v>0</v>
      </c>
      <c r="BB957" s="5"/>
    </row>
    <row r="958" spans="1:54" s="4" customFormat="1">
      <c r="A958" s="326" t="str">
        <f t="shared" si="214"/>
        <v>3506</v>
      </c>
      <c r="B958" s="2">
        <v>3506262258</v>
      </c>
      <c r="C958" s="9" t="s">
        <v>1310</v>
      </c>
      <c r="D958" s="14">
        <f>'fnd enro'!D958</f>
        <v>0</v>
      </c>
      <c r="E958" s="14">
        <f>'fnd enro'!E958</f>
        <v>0</v>
      </c>
      <c r="F958" s="14">
        <f>'fnd enro'!F958</f>
        <v>0</v>
      </c>
      <c r="G958" s="14">
        <f>'fnd enro'!G958</f>
        <v>2</v>
      </c>
      <c r="H958" s="14">
        <f>'fnd enro'!H958</f>
        <v>2</v>
      </c>
      <c r="I958" s="14">
        <f>'fnd enro'!I958</f>
        <v>3</v>
      </c>
      <c r="J958" s="14">
        <f>'fnd enro'!J958</f>
        <v>0</v>
      </c>
      <c r="K958" s="15">
        <f>'fnd enro'!K958</f>
        <v>0.27510000000000001</v>
      </c>
      <c r="L958" s="14">
        <f>'fnd enro'!L958</f>
        <v>0</v>
      </c>
      <c r="M958" s="14">
        <f>'fnd enro'!M958</f>
        <v>1</v>
      </c>
      <c r="N958" s="14">
        <f>'fnd enro'!N958</f>
        <v>1</v>
      </c>
      <c r="O958" s="14">
        <f>'fnd enro'!O958</f>
        <v>0</v>
      </c>
      <c r="P958" s="14">
        <f>'fnd enro'!P958</f>
        <v>3</v>
      </c>
      <c r="Q958" s="14">
        <f>'fnd enro'!R958</f>
        <v>7</v>
      </c>
      <c r="R958" s="15">
        <f t="shared" si="202"/>
        <v>1</v>
      </c>
      <c r="S958" s="14">
        <f>VALUE('fnd enro'!Q958)</f>
        <v>10</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4511.7423909999998</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7447.69</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47430.011237999999</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8016.7444820000001</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1977.5812879999999</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5237.0880200000001</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3642.46</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5552.85</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9193.534133000001</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15405.48731</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203"/>
        <v>108415.18886200001</v>
      </c>
      <c r="AH958" s="326">
        <f t="shared" si="204"/>
        <v>3506262258</v>
      </c>
      <c r="AI958" s="4" t="str">
        <f t="shared" si="205"/>
        <v>3506</v>
      </c>
      <c r="AJ958" s="2" t="str">
        <f t="shared" si="206"/>
        <v>262</v>
      </c>
      <c r="AK958" s="2" t="str">
        <f t="shared" si="207"/>
        <v>258</v>
      </c>
      <c r="AL958" s="4">
        <f t="shared" si="208"/>
        <v>1</v>
      </c>
      <c r="AM958" s="4">
        <f t="shared" si="213"/>
        <v>7</v>
      </c>
      <c r="AN958" s="4">
        <f t="shared" si="209"/>
        <v>108415.18886200001</v>
      </c>
      <c r="AO958" s="4">
        <f t="shared" si="210"/>
        <v>15488</v>
      </c>
      <c r="AP958" s="4">
        <f t="shared" si="200"/>
        <v>-5744</v>
      </c>
      <c r="AQ958" s="4">
        <v>21232</v>
      </c>
      <c r="AS958" s="74"/>
      <c r="AT958" s="74"/>
      <c r="AX958" s="5">
        <f t="shared" si="211"/>
        <v>0</v>
      </c>
      <c r="AZ958" s="5">
        <f t="shared" si="212"/>
        <v>0</v>
      </c>
      <c r="BB958" s="5"/>
    </row>
    <row r="959" spans="1:54" s="4" customFormat="1">
      <c r="A959" s="326" t="str">
        <f t="shared" si="214"/>
        <v>3506</v>
      </c>
      <c r="B959" s="2">
        <v>3506262262</v>
      </c>
      <c r="C959" s="9" t="s">
        <v>1310</v>
      </c>
      <c r="D959" s="14">
        <f>'fnd enro'!D959</f>
        <v>0</v>
      </c>
      <c r="E959" s="14">
        <f>'fnd enro'!E959</f>
        <v>0</v>
      </c>
      <c r="F959" s="14">
        <f>'fnd enro'!F959</f>
        <v>2</v>
      </c>
      <c r="G959" s="14">
        <f>'fnd enro'!G959</f>
        <v>36</v>
      </c>
      <c r="H959" s="14">
        <f>'fnd enro'!H959</f>
        <v>34</v>
      </c>
      <c r="I959" s="14">
        <f>'fnd enro'!I959</f>
        <v>58</v>
      </c>
      <c r="J959" s="14">
        <f>'fnd enro'!J959</f>
        <v>0</v>
      </c>
      <c r="K959" s="15">
        <f>'fnd enro'!K959</f>
        <v>5.109</v>
      </c>
      <c r="L959" s="14">
        <f>'fnd enro'!L959</f>
        <v>0</v>
      </c>
      <c r="M959" s="14">
        <f>'fnd enro'!M959</f>
        <v>14</v>
      </c>
      <c r="N959" s="14">
        <f>'fnd enro'!N959</f>
        <v>10</v>
      </c>
      <c r="O959" s="14">
        <f>'fnd enro'!O959</f>
        <v>6</v>
      </c>
      <c r="P959" s="14">
        <f>'fnd enro'!P959</f>
        <v>62</v>
      </c>
      <c r="Q959" s="14">
        <f>'fnd enro'!R959</f>
        <v>130</v>
      </c>
      <c r="R959" s="15">
        <f t="shared" si="202"/>
        <v>1</v>
      </c>
      <c r="S959" s="14">
        <f>VALUE('fnd enro'!Q959)</f>
        <v>9</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83265.798689999981</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138104.59999999998</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886372.15442000004</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147517.76038000002</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36855.603920000001</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97127.851800000004</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67590.58</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105829.34</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168303.56247000003</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285227.13289999997</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203"/>
        <v>2016194.3845800003</v>
      </c>
      <c r="AH959" s="326">
        <f t="shared" si="204"/>
        <v>3506262262</v>
      </c>
      <c r="AI959" s="4" t="str">
        <f t="shared" si="205"/>
        <v>3506</v>
      </c>
      <c r="AJ959" s="2" t="str">
        <f t="shared" si="206"/>
        <v>262</v>
      </c>
      <c r="AK959" s="2" t="str">
        <f t="shared" si="207"/>
        <v>262</v>
      </c>
      <c r="AL959" s="4">
        <f t="shared" si="208"/>
        <v>1</v>
      </c>
      <c r="AM959" s="4">
        <f t="shared" si="213"/>
        <v>130</v>
      </c>
      <c r="AN959" s="4">
        <f t="shared" si="209"/>
        <v>2016194.3845800003</v>
      </c>
      <c r="AO959" s="4">
        <f t="shared" si="210"/>
        <v>15509</v>
      </c>
      <c r="AP959" s="4">
        <f t="shared" si="200"/>
        <v>-3319</v>
      </c>
      <c r="AQ959" s="4">
        <v>18828</v>
      </c>
      <c r="AS959" s="74"/>
      <c r="AT959" s="74"/>
      <c r="AX959" s="5">
        <f t="shared" si="211"/>
        <v>0</v>
      </c>
      <c r="AZ959" s="5">
        <f t="shared" si="212"/>
        <v>0</v>
      </c>
      <c r="BB959" s="5"/>
    </row>
    <row r="960" spans="1:54" s="4" customFormat="1">
      <c r="A960" s="326" t="str">
        <f t="shared" si="214"/>
        <v>3506</v>
      </c>
      <c r="B960" s="2">
        <v>3506262284</v>
      </c>
      <c r="C960" s="9" t="s">
        <v>1310</v>
      </c>
      <c r="D960" s="14">
        <f>'fnd enro'!D960</f>
        <v>0</v>
      </c>
      <c r="E960" s="14">
        <f>'fnd enro'!E960</f>
        <v>0</v>
      </c>
      <c r="F960" s="14">
        <f>'fnd enro'!F960</f>
        <v>0</v>
      </c>
      <c r="G960" s="14">
        <f>'fnd enro'!G960</f>
        <v>0</v>
      </c>
      <c r="H960" s="14">
        <f>'fnd enro'!H960</f>
        <v>0</v>
      </c>
      <c r="I960" s="14">
        <f>'fnd enro'!I960</f>
        <v>1</v>
      </c>
      <c r="J960" s="14">
        <f>'fnd enro'!J960</f>
        <v>0</v>
      </c>
      <c r="K960" s="15">
        <f>'fnd enro'!K960</f>
        <v>3.9300000000000002E-2</v>
      </c>
      <c r="L960" s="14">
        <f>'fnd enro'!L960</f>
        <v>0</v>
      </c>
      <c r="M960" s="14">
        <f>'fnd enro'!M960</f>
        <v>0</v>
      </c>
      <c r="N960" s="14">
        <f>'fnd enro'!N960</f>
        <v>0</v>
      </c>
      <c r="O960" s="14">
        <f>'fnd enro'!O960</f>
        <v>1</v>
      </c>
      <c r="P960" s="14">
        <f>'fnd enro'!P960</f>
        <v>0</v>
      </c>
      <c r="Q960" s="14">
        <f>'fnd enro'!R960</f>
        <v>1</v>
      </c>
      <c r="R960" s="15">
        <f t="shared" si="202"/>
        <v>1</v>
      </c>
      <c r="S960" s="14">
        <f>VALUE('fnd enro'!Q960)</f>
        <v>5</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697.11891299999991</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1032.17</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6762.7630339999996</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1167.854926</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237.300184</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1035.7968599999999</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546.20000000000005</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639.36</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1600.802019</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2067.0553300000001</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203"/>
        <v>15786.421266000001</v>
      </c>
      <c r="AH960" s="326">
        <f t="shared" si="204"/>
        <v>3506262284</v>
      </c>
      <c r="AI960" s="4" t="str">
        <f t="shared" si="205"/>
        <v>3506</v>
      </c>
      <c r="AJ960" s="2" t="str">
        <f t="shared" si="206"/>
        <v>262</v>
      </c>
      <c r="AK960" s="2" t="str">
        <f t="shared" si="207"/>
        <v>284</v>
      </c>
      <c r="AL960" s="4">
        <f t="shared" si="208"/>
        <v>1</v>
      </c>
      <c r="AM960" s="4">
        <f t="shared" si="213"/>
        <v>1</v>
      </c>
      <c r="AN960" s="4">
        <f t="shared" si="209"/>
        <v>15786.421266000001</v>
      </c>
      <c r="AO960" s="4">
        <f t="shared" si="210"/>
        <v>15786</v>
      </c>
      <c r="AP960" s="4">
        <f t="shared" si="200"/>
        <v>-2450</v>
      </c>
      <c r="AQ960" s="4">
        <v>18236</v>
      </c>
      <c r="AS960" s="74"/>
      <c r="AT960" s="74"/>
      <c r="AX960" s="5">
        <f t="shared" si="211"/>
        <v>0</v>
      </c>
      <c r="AZ960" s="5">
        <f t="shared" si="212"/>
        <v>0</v>
      </c>
      <c r="BB960" s="5"/>
    </row>
    <row r="961" spans="1:54" s="4" customFormat="1">
      <c r="A961" s="326" t="str">
        <f t="shared" si="214"/>
        <v>3506</v>
      </c>
      <c r="B961" s="2">
        <v>3506262291</v>
      </c>
      <c r="C961" s="9" t="s">
        <v>1310</v>
      </c>
      <c r="D961" s="14">
        <f>'fnd enro'!D961</f>
        <v>0</v>
      </c>
      <c r="E961" s="14">
        <f>'fnd enro'!E961</f>
        <v>0</v>
      </c>
      <c r="F961" s="14">
        <f>'fnd enro'!F961</f>
        <v>0</v>
      </c>
      <c r="G961" s="14">
        <f>'fnd enro'!G961</f>
        <v>0</v>
      </c>
      <c r="H961" s="14">
        <f>'fnd enro'!H961</f>
        <v>1</v>
      </c>
      <c r="I961" s="14">
        <f>'fnd enro'!I961</f>
        <v>1</v>
      </c>
      <c r="J961" s="14">
        <f>'fnd enro'!J961</f>
        <v>0</v>
      </c>
      <c r="K961" s="15">
        <f>'fnd enro'!K961</f>
        <v>7.8600000000000003E-2</v>
      </c>
      <c r="L961" s="14">
        <f>'fnd enro'!L961</f>
        <v>0</v>
      </c>
      <c r="M961" s="14">
        <f>'fnd enro'!M961</f>
        <v>0</v>
      </c>
      <c r="N961" s="14">
        <f>'fnd enro'!N961</f>
        <v>1</v>
      </c>
      <c r="O961" s="14">
        <f>'fnd enro'!O961</f>
        <v>0</v>
      </c>
      <c r="P961" s="14">
        <f>'fnd enro'!P961</f>
        <v>2</v>
      </c>
      <c r="Q961" s="14">
        <f>'fnd enro'!R961</f>
        <v>2</v>
      </c>
      <c r="R961" s="15">
        <f t="shared" si="202"/>
        <v>1</v>
      </c>
      <c r="S961" s="14">
        <f>VALUE('fnd enro'!Q961)</f>
        <v>5</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1390.6778259999999</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2451.79</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16423.456068</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2213.7698519999999</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707.46036800000002</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1625.1037200000001</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1194.96</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2183.08</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2829.5840380000004</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4976.1006600000001</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203"/>
        <v>35995.982531999995</v>
      </c>
      <c r="AH961" s="326">
        <f t="shared" si="204"/>
        <v>3506262291</v>
      </c>
      <c r="AI961" s="4" t="str">
        <f t="shared" si="205"/>
        <v>3506</v>
      </c>
      <c r="AJ961" s="2" t="str">
        <f t="shared" si="206"/>
        <v>262</v>
      </c>
      <c r="AK961" s="2" t="str">
        <f t="shared" si="207"/>
        <v>291</v>
      </c>
      <c r="AL961" s="4">
        <f t="shared" si="208"/>
        <v>1</v>
      </c>
      <c r="AM961" s="4">
        <f t="shared" si="213"/>
        <v>2</v>
      </c>
      <c r="AN961" s="4">
        <f t="shared" si="209"/>
        <v>35995.982531999995</v>
      </c>
      <c r="AO961" s="4">
        <f t="shared" si="210"/>
        <v>17998</v>
      </c>
      <c r="AP961" s="4">
        <f t="shared" si="200"/>
        <v>43</v>
      </c>
      <c r="AQ961" s="4">
        <v>17955</v>
      </c>
      <c r="AS961" s="74"/>
      <c r="AT961" s="74"/>
      <c r="AX961" s="5">
        <f t="shared" si="211"/>
        <v>0</v>
      </c>
      <c r="AZ961" s="5">
        <f t="shared" si="212"/>
        <v>0</v>
      </c>
      <c r="BB961" s="5"/>
    </row>
    <row r="962" spans="1:54" s="4" customFormat="1">
      <c r="A962" s="326" t="str">
        <f t="shared" si="214"/>
        <v>3506</v>
      </c>
      <c r="B962" s="2">
        <v>3506262295</v>
      </c>
      <c r="C962" s="9" t="s">
        <v>1310</v>
      </c>
      <c r="D962" s="14">
        <f>'fnd enro'!D962</f>
        <v>0</v>
      </c>
      <c r="E962" s="14">
        <f>'fnd enro'!E962</f>
        <v>0</v>
      </c>
      <c r="F962" s="14">
        <f>'fnd enro'!F962</f>
        <v>0</v>
      </c>
      <c r="G962" s="14">
        <f>'fnd enro'!G962</f>
        <v>0</v>
      </c>
      <c r="H962" s="14">
        <f>'fnd enro'!H962</f>
        <v>1</v>
      </c>
      <c r="I962" s="14">
        <f>'fnd enro'!I962</f>
        <v>0</v>
      </c>
      <c r="J962" s="14">
        <f>'fnd enro'!J962</f>
        <v>0</v>
      </c>
      <c r="K962" s="15">
        <f>'fnd enro'!K962</f>
        <v>3.9300000000000002E-2</v>
      </c>
      <c r="L962" s="14">
        <f>'fnd enro'!L962</f>
        <v>0</v>
      </c>
      <c r="M962" s="14">
        <f>'fnd enro'!M962</f>
        <v>0</v>
      </c>
      <c r="N962" s="14">
        <f>'fnd enro'!N962</f>
        <v>1</v>
      </c>
      <c r="O962" s="14">
        <f>'fnd enro'!O962</f>
        <v>0</v>
      </c>
      <c r="P962" s="14">
        <f>'fnd enro'!P962</f>
        <v>0</v>
      </c>
      <c r="Q962" s="14">
        <f>'fnd enro'!R962</f>
        <v>1</v>
      </c>
      <c r="R962" s="15">
        <f t="shared" si="202"/>
        <v>1</v>
      </c>
      <c r="S962" s="14">
        <f>VALUE('fnd enro'!Q962)</f>
        <v>5</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688.57891299999994</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1017.1899999999999</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5119.3530339999998</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1267.7849259999998</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237.860184</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702.45686000000001</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497.06</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293.08</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1609.1220190000001</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2235.5153299999997</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203"/>
        <v>13668.001265999999</v>
      </c>
      <c r="AH962" s="326">
        <f t="shared" si="204"/>
        <v>3506262295</v>
      </c>
      <c r="AI962" s="4" t="str">
        <f t="shared" si="205"/>
        <v>3506</v>
      </c>
      <c r="AJ962" s="2" t="str">
        <f t="shared" si="206"/>
        <v>262</v>
      </c>
      <c r="AK962" s="2" t="str">
        <f t="shared" si="207"/>
        <v>295</v>
      </c>
      <c r="AL962" s="4">
        <f t="shared" si="208"/>
        <v>1</v>
      </c>
      <c r="AM962" s="4">
        <f t="shared" si="213"/>
        <v>1</v>
      </c>
      <c r="AN962" s="4">
        <f t="shared" si="209"/>
        <v>13668.001265999999</v>
      </c>
      <c r="AO962" s="4">
        <f t="shared" si="210"/>
        <v>13668</v>
      </c>
      <c r="AP962" s="4">
        <f t="shared" si="200"/>
        <v>-6061</v>
      </c>
      <c r="AQ962" s="4">
        <v>19729</v>
      </c>
      <c r="AS962" s="74"/>
      <c r="AT962" s="74"/>
      <c r="AX962" s="5">
        <f t="shared" si="211"/>
        <v>0</v>
      </c>
      <c r="AZ962" s="5">
        <f t="shared" si="212"/>
        <v>0</v>
      </c>
      <c r="BB962" s="5"/>
    </row>
    <row r="963" spans="1:54" s="4" customFormat="1">
      <c r="A963" s="326" t="str">
        <f t="shared" si="214"/>
        <v>3506</v>
      </c>
      <c r="B963" s="2">
        <v>3506262305</v>
      </c>
      <c r="C963" s="9" t="s">
        <v>1310</v>
      </c>
      <c r="D963" s="14">
        <f>'fnd enro'!D963</f>
        <v>0</v>
      </c>
      <c r="E963" s="14">
        <f>'fnd enro'!E963</f>
        <v>0</v>
      </c>
      <c r="F963" s="14">
        <f>'fnd enro'!F963</f>
        <v>0</v>
      </c>
      <c r="G963" s="14">
        <f>'fnd enro'!G963</f>
        <v>0</v>
      </c>
      <c r="H963" s="14">
        <f>'fnd enro'!H963</f>
        <v>0</v>
      </c>
      <c r="I963" s="14">
        <f>'fnd enro'!I963</f>
        <v>1</v>
      </c>
      <c r="J963" s="14">
        <f>'fnd enro'!J963</f>
        <v>0</v>
      </c>
      <c r="K963" s="15">
        <f>'fnd enro'!K963</f>
        <v>3.9300000000000002E-2</v>
      </c>
      <c r="L963" s="14">
        <f>'fnd enro'!L963</f>
        <v>0</v>
      </c>
      <c r="M963" s="14">
        <f>'fnd enro'!M963</f>
        <v>0</v>
      </c>
      <c r="N963" s="14">
        <f>'fnd enro'!N963</f>
        <v>0</v>
      </c>
      <c r="O963" s="14">
        <f>'fnd enro'!O963</f>
        <v>0</v>
      </c>
      <c r="P963" s="14">
        <f>'fnd enro'!P963</f>
        <v>0</v>
      </c>
      <c r="Q963" s="14">
        <f>'fnd enro'!R963</f>
        <v>1</v>
      </c>
      <c r="R963" s="15">
        <f t="shared" si="202"/>
        <v>1</v>
      </c>
      <c r="S963" s="14">
        <f>VALUE('fnd enro'!Q963)</f>
        <v>4</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570.33891299999993</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810.3</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5209.7030340000001</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945.98492600000009</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173.92018400000001</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877.32686000000001</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451.12</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607.66</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1220.4620190000001</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1698.5253299999999</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203"/>
        <v>12565.341266000001</v>
      </c>
      <c r="AH963" s="326">
        <f t="shared" si="204"/>
        <v>3506262305</v>
      </c>
      <c r="AI963" s="4" t="str">
        <f t="shared" si="205"/>
        <v>3506</v>
      </c>
      <c r="AJ963" s="2" t="str">
        <f t="shared" si="206"/>
        <v>262</v>
      </c>
      <c r="AK963" s="2" t="str">
        <f t="shared" si="207"/>
        <v>305</v>
      </c>
      <c r="AL963" s="4">
        <f t="shared" si="208"/>
        <v>1</v>
      </c>
      <c r="AM963" s="4">
        <f t="shared" si="213"/>
        <v>1</v>
      </c>
      <c r="AN963" s="4">
        <f t="shared" si="209"/>
        <v>12565.341266000001</v>
      </c>
      <c r="AO963" s="4">
        <f t="shared" si="210"/>
        <v>12565</v>
      </c>
      <c r="AP963" s="4">
        <f t="shared" ref="AP963:AP1026" si="215">AO963-AQ963</f>
        <v>-3933</v>
      </c>
      <c r="AQ963" s="4">
        <v>16498</v>
      </c>
      <c r="AS963" s="74"/>
      <c r="AT963" s="74"/>
      <c r="AX963" s="5">
        <f t="shared" si="211"/>
        <v>0</v>
      </c>
      <c r="AZ963" s="5">
        <f t="shared" si="212"/>
        <v>0</v>
      </c>
      <c r="BB963" s="5"/>
    </row>
    <row r="964" spans="1:54" s="4" customFormat="1">
      <c r="A964" s="326" t="str">
        <f t="shared" si="214"/>
        <v>3506</v>
      </c>
      <c r="B964" s="2">
        <v>3506262346</v>
      </c>
      <c r="C964" s="9" t="s">
        <v>1310</v>
      </c>
      <c r="D964" s="14">
        <f>'fnd enro'!D964</f>
        <v>0</v>
      </c>
      <c r="E964" s="14">
        <f>'fnd enro'!E964</f>
        <v>0</v>
      </c>
      <c r="F964" s="14">
        <f>'fnd enro'!F964</f>
        <v>0</v>
      </c>
      <c r="G964" s="14">
        <f>'fnd enro'!G964</f>
        <v>0</v>
      </c>
      <c r="H964" s="14">
        <f>'fnd enro'!H964</f>
        <v>1</v>
      </c>
      <c r="I964" s="14">
        <f>'fnd enro'!I964</f>
        <v>0</v>
      </c>
      <c r="J964" s="14">
        <f>'fnd enro'!J964</f>
        <v>0</v>
      </c>
      <c r="K964" s="15">
        <f>'fnd enro'!K964</f>
        <v>3.9300000000000002E-2</v>
      </c>
      <c r="L964" s="14">
        <f>'fnd enro'!L964</f>
        <v>0</v>
      </c>
      <c r="M964" s="14">
        <f>'fnd enro'!M964</f>
        <v>0</v>
      </c>
      <c r="N964" s="14">
        <f>'fnd enro'!N964</f>
        <v>0</v>
      </c>
      <c r="O964" s="14">
        <f>'fnd enro'!O964</f>
        <v>0</v>
      </c>
      <c r="P964" s="14">
        <f>'fnd enro'!P964</f>
        <v>1</v>
      </c>
      <c r="Q964" s="14">
        <f>'fnd enro'!R964</f>
        <v>1</v>
      </c>
      <c r="R964" s="15">
        <f t="shared" si="202"/>
        <v>1</v>
      </c>
      <c r="S964" s="14">
        <f>VALUE('fnd enro'!Q964)</f>
        <v>8</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655.05891299999996</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1211.6799999999998</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7589.3830340000004</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1060.8949259999999</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368.84018400000002</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583.82686000000001</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567.04999999999995</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1087.97</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1254.4520190000001</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2561.8153299999999</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203"/>
        <v>16940.971266</v>
      </c>
      <c r="AH964" s="326">
        <f t="shared" si="204"/>
        <v>3506262346</v>
      </c>
      <c r="AI964" s="4" t="str">
        <f t="shared" si="205"/>
        <v>3506</v>
      </c>
      <c r="AJ964" s="2" t="str">
        <f t="shared" si="206"/>
        <v>262</v>
      </c>
      <c r="AK964" s="2" t="str">
        <f t="shared" si="207"/>
        <v>346</v>
      </c>
      <c r="AL964" s="4">
        <f t="shared" si="208"/>
        <v>1</v>
      </c>
      <c r="AM964" s="4">
        <f t="shared" si="213"/>
        <v>1</v>
      </c>
      <c r="AN964" s="4">
        <f t="shared" si="209"/>
        <v>16940.971266</v>
      </c>
      <c r="AO964" s="4">
        <f t="shared" si="210"/>
        <v>16941</v>
      </c>
      <c r="AP964" s="4">
        <f t="shared" si="215"/>
        <v>-373</v>
      </c>
      <c r="AQ964" s="4">
        <v>17314</v>
      </c>
      <c r="AS964" s="74"/>
      <c r="AT964" s="74"/>
      <c r="AX964" s="5">
        <f t="shared" si="211"/>
        <v>0</v>
      </c>
      <c r="AZ964" s="5">
        <f t="shared" si="212"/>
        <v>0</v>
      </c>
      <c r="BB964" s="5"/>
    </row>
    <row r="965" spans="1:54" s="4" customFormat="1">
      <c r="A965" s="326" t="str">
        <f t="shared" si="214"/>
        <v>3506</v>
      </c>
      <c r="B965" s="2">
        <v>3506262347</v>
      </c>
      <c r="C965" s="9" t="s">
        <v>1310</v>
      </c>
      <c r="D965" s="14">
        <f>'fnd enro'!D965</f>
        <v>0</v>
      </c>
      <c r="E965" s="14">
        <f>'fnd enro'!E965</f>
        <v>0</v>
      </c>
      <c r="F965" s="14">
        <f>'fnd enro'!F965</f>
        <v>0</v>
      </c>
      <c r="G965" s="14">
        <f>'fnd enro'!G965</f>
        <v>1</v>
      </c>
      <c r="H965" s="14">
        <f>'fnd enro'!H965</f>
        <v>2</v>
      </c>
      <c r="I965" s="14">
        <f>'fnd enro'!I965</f>
        <v>3</v>
      </c>
      <c r="J965" s="14">
        <f>'fnd enro'!J965</f>
        <v>0</v>
      </c>
      <c r="K965" s="15">
        <f>'fnd enro'!K965</f>
        <v>0.23580000000000001</v>
      </c>
      <c r="L965" s="14">
        <f>'fnd enro'!L965</f>
        <v>0</v>
      </c>
      <c r="M965" s="14">
        <f>'fnd enro'!M965</f>
        <v>0</v>
      </c>
      <c r="N965" s="14">
        <f>'fnd enro'!N965</f>
        <v>0</v>
      </c>
      <c r="O965" s="14">
        <f>'fnd enro'!O965</f>
        <v>2</v>
      </c>
      <c r="P965" s="14">
        <f>'fnd enro'!P965</f>
        <v>2</v>
      </c>
      <c r="Q965" s="14">
        <f>'fnd enro'!R965</f>
        <v>6</v>
      </c>
      <c r="R965" s="15">
        <f t="shared" si="202"/>
        <v>1</v>
      </c>
      <c r="S965" s="14">
        <f>VALUE('fnd enro'!Q965)</f>
        <v>8</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3845.0334779999994</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6108.2999999999993</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38030.938203999998</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6731.3395559999999</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1552.6111040000001</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4671.2511599999998</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3056.17</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4223.6400000000003</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8098.6321140000009</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12739.12198</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203"/>
        <v>89057.037596000009</v>
      </c>
      <c r="AH965" s="326">
        <f t="shared" si="204"/>
        <v>3506262347</v>
      </c>
      <c r="AI965" s="4" t="str">
        <f t="shared" si="205"/>
        <v>3506</v>
      </c>
      <c r="AJ965" s="2" t="str">
        <f t="shared" si="206"/>
        <v>262</v>
      </c>
      <c r="AK965" s="2" t="str">
        <f t="shared" si="207"/>
        <v>347</v>
      </c>
      <c r="AL965" s="4">
        <f t="shared" si="208"/>
        <v>1</v>
      </c>
      <c r="AM965" s="4">
        <f t="shared" si="213"/>
        <v>6</v>
      </c>
      <c r="AN965" s="4">
        <f t="shared" si="209"/>
        <v>89057.037596000009</v>
      </c>
      <c r="AO965" s="4">
        <f t="shared" si="210"/>
        <v>14843</v>
      </c>
      <c r="AP965" s="4">
        <f t="shared" si="215"/>
        <v>73</v>
      </c>
      <c r="AQ965" s="4">
        <v>14770</v>
      </c>
      <c r="AS965" s="74"/>
      <c r="AT965" s="74"/>
      <c r="AX965" s="5">
        <f t="shared" si="211"/>
        <v>0</v>
      </c>
      <c r="AZ965" s="5">
        <f t="shared" si="212"/>
        <v>0</v>
      </c>
      <c r="BB965" s="5"/>
    </row>
    <row r="966" spans="1:54" s="4" customFormat="1">
      <c r="A966" s="326" t="str">
        <f t="shared" si="214"/>
        <v>3506</v>
      </c>
      <c r="B966" s="2">
        <v>3506262705</v>
      </c>
      <c r="C966" s="9" t="s">
        <v>1310</v>
      </c>
      <c r="D966" s="14">
        <f>'fnd enro'!D966</f>
        <v>0</v>
      </c>
      <c r="E966" s="14">
        <f>'fnd enro'!E966</f>
        <v>0</v>
      </c>
      <c r="F966" s="14">
        <f>'fnd enro'!F966</f>
        <v>0</v>
      </c>
      <c r="G966" s="14">
        <f>'fnd enro'!G966</f>
        <v>0</v>
      </c>
      <c r="H966" s="14">
        <f>'fnd enro'!H966</f>
        <v>0</v>
      </c>
      <c r="I966" s="14">
        <f>'fnd enro'!I966</f>
        <v>1</v>
      </c>
      <c r="J966" s="14">
        <f>'fnd enro'!J966</f>
        <v>0</v>
      </c>
      <c r="K966" s="15">
        <f>'fnd enro'!K966</f>
        <v>3.9300000000000002E-2</v>
      </c>
      <c r="L966" s="14">
        <f>'fnd enro'!L966</f>
        <v>0</v>
      </c>
      <c r="M966" s="14">
        <f>'fnd enro'!M966</f>
        <v>0</v>
      </c>
      <c r="N966" s="14">
        <f>'fnd enro'!N966</f>
        <v>0</v>
      </c>
      <c r="O966" s="14">
        <f>'fnd enro'!O966</f>
        <v>0</v>
      </c>
      <c r="P966" s="14">
        <f>'fnd enro'!P966</f>
        <v>0</v>
      </c>
      <c r="Q966" s="14">
        <f>'fnd enro'!R966</f>
        <v>1</v>
      </c>
      <c r="R966" s="15">
        <f t="shared" si="202"/>
        <v>1</v>
      </c>
      <c r="S966" s="14">
        <f>VALUE('fnd enro'!Q966)</f>
        <v>3</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570.33891299999993</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810.3</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5209.7030340000001</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945.98492600000009</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173.92018400000001</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877.32686000000001</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451.12</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607.66</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1220.4620190000001</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1698.5253299999999</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203"/>
        <v>12565.341266000001</v>
      </c>
      <c r="AH966" s="326">
        <f t="shared" si="204"/>
        <v>3506262705</v>
      </c>
      <c r="AI966" s="4" t="str">
        <f t="shared" si="205"/>
        <v>3506</v>
      </c>
      <c r="AJ966" s="2" t="str">
        <f t="shared" si="206"/>
        <v>262</v>
      </c>
      <c r="AK966" s="2" t="str">
        <f t="shared" si="207"/>
        <v>705</v>
      </c>
      <c r="AL966" s="4">
        <f t="shared" si="208"/>
        <v>1</v>
      </c>
      <c r="AM966" s="4">
        <f t="shared" si="213"/>
        <v>1</v>
      </c>
      <c r="AN966" s="4">
        <f t="shared" si="209"/>
        <v>12565.341266000001</v>
      </c>
      <c r="AO966" s="4">
        <f t="shared" si="210"/>
        <v>12565</v>
      </c>
      <c r="AP966" s="4">
        <f t="shared" si="215"/>
        <v>-6986</v>
      </c>
      <c r="AQ966" s="4">
        <v>19551</v>
      </c>
      <c r="AS966" s="74"/>
      <c r="AT966" s="74"/>
      <c r="AX966" s="5">
        <f t="shared" si="211"/>
        <v>0</v>
      </c>
      <c r="AZ966" s="5">
        <f t="shared" si="212"/>
        <v>0</v>
      </c>
      <c r="BB966" s="5"/>
    </row>
    <row r="967" spans="1:54" s="4" customFormat="1">
      <c r="A967" s="326" t="str">
        <f t="shared" si="214"/>
        <v>3508</v>
      </c>
      <c r="B967" s="2">
        <v>3508281061</v>
      </c>
      <c r="C967" s="9" t="s">
        <v>1563</v>
      </c>
      <c r="D967" s="14">
        <f>'fnd enro'!D967</f>
        <v>0</v>
      </c>
      <c r="E967" s="14">
        <f>'fnd enro'!E967</f>
        <v>0</v>
      </c>
      <c r="F967" s="14">
        <f>'fnd enro'!F967</f>
        <v>0</v>
      </c>
      <c r="G967" s="14">
        <f>'fnd enro'!G967</f>
        <v>0</v>
      </c>
      <c r="H967" s="14">
        <f>'fnd enro'!H967</f>
        <v>0</v>
      </c>
      <c r="I967" s="14">
        <f>'fnd enro'!I967</f>
        <v>3</v>
      </c>
      <c r="J967" s="14">
        <f>'fnd enro'!J967</f>
        <v>0</v>
      </c>
      <c r="K967" s="15">
        <f>'fnd enro'!K967</f>
        <v>0.1179</v>
      </c>
      <c r="L967" s="14">
        <f>'fnd enro'!L967</f>
        <v>0</v>
      </c>
      <c r="M967" s="14">
        <f>'fnd enro'!M967</f>
        <v>0</v>
      </c>
      <c r="N967" s="14">
        <f>'fnd enro'!N967</f>
        <v>0</v>
      </c>
      <c r="O967" s="14">
        <f>'fnd enro'!O967</f>
        <v>0</v>
      </c>
      <c r="P967" s="14">
        <f>'fnd enro'!P967</f>
        <v>3</v>
      </c>
      <c r="Q967" s="14">
        <f>'fnd enro'!R967</f>
        <v>3</v>
      </c>
      <c r="R967" s="15">
        <f t="shared" si="202"/>
        <v>1</v>
      </c>
      <c r="S967" s="14">
        <f>VALUE('fnd enro'!Q967)</f>
        <v>11</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2028.4167389999998</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3934.74</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30309.549101999997</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2837.9547780000003</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1233.960552</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2741.15058</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1947.8100000000002</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4911.9600000000009</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3661.3860570000002</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7605.7059900000004</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203"/>
        <v>61212.633797999995</v>
      </c>
      <c r="AH967" s="326">
        <f t="shared" si="204"/>
        <v>3508281061</v>
      </c>
      <c r="AI967" s="4" t="str">
        <f t="shared" si="205"/>
        <v>3508</v>
      </c>
      <c r="AJ967" s="2" t="str">
        <f t="shared" si="206"/>
        <v>281</v>
      </c>
      <c r="AK967" s="2" t="str">
        <f t="shared" si="207"/>
        <v>061</v>
      </c>
      <c r="AL967" s="4">
        <f t="shared" si="208"/>
        <v>1</v>
      </c>
      <c r="AM967" s="4">
        <f t="shared" si="213"/>
        <v>3</v>
      </c>
      <c r="AN967" s="4">
        <f t="shared" si="209"/>
        <v>61212.633797999995</v>
      </c>
      <c r="AO967" s="4">
        <f t="shared" si="210"/>
        <v>20404</v>
      </c>
      <c r="AP967" s="4">
        <f t="shared" si="215"/>
        <v>712</v>
      </c>
      <c r="AQ967" s="4">
        <v>19692</v>
      </c>
      <c r="AS967" s="74"/>
      <c r="AT967" s="74"/>
      <c r="AX967" s="5">
        <f t="shared" si="211"/>
        <v>0</v>
      </c>
      <c r="AZ967" s="5">
        <f t="shared" si="212"/>
        <v>0</v>
      </c>
      <c r="BB967" s="5"/>
    </row>
    <row r="968" spans="1:54" s="4" customFormat="1">
      <c r="A968" s="326" t="str">
        <f t="shared" si="214"/>
        <v>3508</v>
      </c>
      <c r="B968" s="2">
        <v>3508281137</v>
      </c>
      <c r="C968" s="9" t="s">
        <v>1563</v>
      </c>
      <c r="D968" s="14">
        <f>'fnd enro'!D968</f>
        <v>0</v>
      </c>
      <c r="E968" s="14">
        <f>'fnd enro'!E968</f>
        <v>0</v>
      </c>
      <c r="F968" s="14">
        <f>'fnd enro'!F968</f>
        <v>0</v>
      </c>
      <c r="G968" s="14">
        <f>'fnd enro'!G968</f>
        <v>0</v>
      </c>
      <c r="H968" s="14">
        <f>'fnd enro'!H968</f>
        <v>0</v>
      </c>
      <c r="I968" s="14">
        <f>'fnd enro'!I968</f>
        <v>5</v>
      </c>
      <c r="J968" s="14">
        <f>'fnd enro'!J968</f>
        <v>0</v>
      </c>
      <c r="K968" s="15">
        <f>'fnd enro'!K968</f>
        <v>0.19650000000000001</v>
      </c>
      <c r="L968" s="14">
        <f>'fnd enro'!L968</f>
        <v>0</v>
      </c>
      <c r="M968" s="14">
        <f>'fnd enro'!M968</f>
        <v>0</v>
      </c>
      <c r="N968" s="14">
        <f>'fnd enro'!N968</f>
        <v>0</v>
      </c>
      <c r="O968" s="14">
        <f>'fnd enro'!O968</f>
        <v>0</v>
      </c>
      <c r="P968" s="14">
        <f>'fnd enro'!P968</f>
        <v>5</v>
      </c>
      <c r="Q968" s="14">
        <f>'fnd enro'!R968</f>
        <v>5</v>
      </c>
      <c r="R968" s="15">
        <f t="shared" si="202"/>
        <v>1</v>
      </c>
      <c r="S968" s="14">
        <f>VALUE('fnd enro'!Q968)</f>
        <v>12</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3426.2945649999997</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6773.85</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52623.715169999996</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4729.9246300000004</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2158.8509199999999</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4584.2842999999993</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3331.7</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8630.0499999999993</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6102.3100949999998</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13036.576649999999</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203"/>
        <v>105397.55632999999</v>
      </c>
      <c r="AH968" s="326">
        <f t="shared" si="204"/>
        <v>3508281137</v>
      </c>
      <c r="AI968" s="4" t="str">
        <f t="shared" si="205"/>
        <v>3508</v>
      </c>
      <c r="AJ968" s="2" t="str">
        <f t="shared" si="206"/>
        <v>281</v>
      </c>
      <c r="AK968" s="2" t="str">
        <f t="shared" si="207"/>
        <v>137</v>
      </c>
      <c r="AL968" s="4">
        <f t="shared" si="208"/>
        <v>1</v>
      </c>
      <c r="AM968" s="4">
        <f t="shared" si="213"/>
        <v>5</v>
      </c>
      <c r="AN968" s="4">
        <f t="shared" si="209"/>
        <v>105397.55632999999</v>
      </c>
      <c r="AO968" s="4">
        <f t="shared" si="210"/>
        <v>21080</v>
      </c>
      <c r="AP968" s="4">
        <f t="shared" si="215"/>
        <v>3155</v>
      </c>
      <c r="AQ968" s="4">
        <v>17925</v>
      </c>
      <c r="AS968" s="74"/>
      <c r="AT968" s="74"/>
      <c r="AX968" s="5">
        <f t="shared" si="211"/>
        <v>0</v>
      </c>
      <c r="AZ968" s="5">
        <f t="shared" si="212"/>
        <v>0</v>
      </c>
      <c r="BB968" s="5"/>
    </row>
    <row r="969" spans="1:54" s="4" customFormat="1">
      <c r="A969" s="326" t="str">
        <f t="shared" si="214"/>
        <v>3508</v>
      </c>
      <c r="B969" s="2">
        <v>3508281161</v>
      </c>
      <c r="C969" s="9" t="s">
        <v>1563</v>
      </c>
      <c r="D969" s="14">
        <f>'fnd enro'!D969</f>
        <v>0</v>
      </c>
      <c r="E969" s="14">
        <f>'fnd enro'!E969</f>
        <v>0</v>
      </c>
      <c r="F969" s="14">
        <f>'fnd enro'!F969</f>
        <v>0</v>
      </c>
      <c r="G969" s="14">
        <f>'fnd enro'!G969</f>
        <v>0</v>
      </c>
      <c r="H969" s="14">
        <f>'fnd enro'!H969</f>
        <v>0</v>
      </c>
      <c r="I969" s="14">
        <f>'fnd enro'!I969</f>
        <v>2</v>
      </c>
      <c r="J969" s="14">
        <f>'fnd enro'!J969</f>
        <v>0</v>
      </c>
      <c r="K969" s="15">
        <f>'fnd enro'!K969</f>
        <v>7.8600000000000003E-2</v>
      </c>
      <c r="L969" s="14">
        <f>'fnd enro'!L969</f>
        <v>0</v>
      </c>
      <c r="M969" s="14">
        <f>'fnd enro'!M969</f>
        <v>0</v>
      </c>
      <c r="N969" s="14">
        <f>'fnd enro'!N969</f>
        <v>0</v>
      </c>
      <c r="O969" s="14">
        <f>'fnd enro'!O969</f>
        <v>0</v>
      </c>
      <c r="P969" s="14">
        <f>'fnd enro'!P969</f>
        <v>2</v>
      </c>
      <c r="Q969" s="14">
        <f>'fnd enro'!R969</f>
        <v>2</v>
      </c>
      <c r="R969" s="15">
        <f t="shared" si="202"/>
        <v>1</v>
      </c>
      <c r="S969" s="14">
        <f>VALUE('fnd enro'!Q969)</f>
        <v>8</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1310.1178259999999</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2423.3599999999997</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18255.946068000001</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1891.9698520000002</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728.02036799999996</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1812.95372</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1219.56</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2864.2200000000003</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2440.9240380000001</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4736.97066</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203"/>
        <v>37684.042532000007</v>
      </c>
      <c r="AH969" s="326">
        <f t="shared" si="204"/>
        <v>3508281161</v>
      </c>
      <c r="AI969" s="4" t="str">
        <f t="shared" si="205"/>
        <v>3508</v>
      </c>
      <c r="AJ969" s="2" t="str">
        <f t="shared" si="206"/>
        <v>281</v>
      </c>
      <c r="AK969" s="2" t="str">
        <f t="shared" si="207"/>
        <v>161</v>
      </c>
      <c r="AL969" s="4">
        <f t="shared" si="208"/>
        <v>1</v>
      </c>
      <c r="AM969" s="4">
        <f t="shared" si="213"/>
        <v>2</v>
      </c>
      <c r="AN969" s="4">
        <f t="shared" si="209"/>
        <v>37684.042532000007</v>
      </c>
      <c r="AO969" s="4">
        <f t="shared" si="210"/>
        <v>18842</v>
      </c>
      <c r="AP969" s="4">
        <f t="shared" si="215"/>
        <v>766</v>
      </c>
      <c r="AQ969" s="4">
        <v>18076</v>
      </c>
      <c r="AS969" s="74"/>
      <c r="AT969" s="74"/>
      <c r="AX969" s="5">
        <f t="shared" si="211"/>
        <v>0</v>
      </c>
      <c r="AZ969" s="5">
        <f t="shared" si="212"/>
        <v>0</v>
      </c>
      <c r="BB969" s="5"/>
    </row>
    <row r="970" spans="1:54" s="4" customFormat="1">
      <c r="A970" s="326" t="str">
        <f t="shared" si="214"/>
        <v>3508</v>
      </c>
      <c r="B970" s="2">
        <v>3508281281</v>
      </c>
      <c r="C970" s="9" t="s">
        <v>1563</v>
      </c>
      <c r="D970" s="14">
        <f>'fnd enro'!D970</f>
        <v>0</v>
      </c>
      <c r="E970" s="14">
        <f>'fnd enro'!E970</f>
        <v>0</v>
      </c>
      <c r="F970" s="14">
        <f>'fnd enro'!F970</f>
        <v>0</v>
      </c>
      <c r="G970" s="14">
        <f>'fnd enro'!G970</f>
        <v>0</v>
      </c>
      <c r="H970" s="14">
        <f>'fnd enro'!H970</f>
        <v>0</v>
      </c>
      <c r="I970" s="14">
        <f>'fnd enro'!I970</f>
        <v>149</v>
      </c>
      <c r="J970" s="14">
        <f>'fnd enro'!J970</f>
        <v>0</v>
      </c>
      <c r="K970" s="15">
        <f>'fnd enro'!K970</f>
        <v>5.8556999999999997</v>
      </c>
      <c r="L970" s="14">
        <f>'fnd enro'!L970</f>
        <v>0</v>
      </c>
      <c r="M970" s="14">
        <f>'fnd enro'!M970</f>
        <v>0</v>
      </c>
      <c r="N970" s="14">
        <f>'fnd enro'!N970</f>
        <v>0</v>
      </c>
      <c r="O970" s="14">
        <f>'fnd enro'!O970</f>
        <v>15</v>
      </c>
      <c r="P970" s="14">
        <f>'fnd enro'!P970</f>
        <v>146</v>
      </c>
      <c r="Q970" s="14">
        <f>'fnd enro'!R970</f>
        <v>149</v>
      </c>
      <c r="R970" s="15">
        <f t="shared" si="202"/>
        <v>1</v>
      </c>
      <c r="S970" s="14">
        <f>VALUE('fnd enro'!Q970)</f>
        <v>12</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103660.51803699997</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203555.37</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1575537.4920659999</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144279.80397399998</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64510.907416000002</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138870.13214</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100065.2</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254295.93999999997</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187553.94083100001</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391291.56417000003</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203"/>
        <v>3163620.8686340004</v>
      </c>
      <c r="AH970" s="326">
        <f t="shared" si="204"/>
        <v>3508281281</v>
      </c>
      <c r="AI970" s="4" t="str">
        <f t="shared" si="205"/>
        <v>3508</v>
      </c>
      <c r="AJ970" s="2" t="str">
        <f t="shared" si="206"/>
        <v>281</v>
      </c>
      <c r="AK970" s="2" t="str">
        <f t="shared" si="207"/>
        <v>281</v>
      </c>
      <c r="AL970" s="4">
        <f t="shared" si="208"/>
        <v>1</v>
      </c>
      <c r="AM970" s="4">
        <f t="shared" si="213"/>
        <v>149</v>
      </c>
      <c r="AN970" s="4">
        <f t="shared" si="209"/>
        <v>3163620.8686340004</v>
      </c>
      <c r="AO970" s="4">
        <f t="shared" si="210"/>
        <v>21232</v>
      </c>
      <c r="AP970" s="4">
        <f t="shared" si="215"/>
        <v>3404</v>
      </c>
      <c r="AQ970" s="4">
        <v>17828</v>
      </c>
      <c r="AS970" s="74"/>
      <c r="AT970" s="74"/>
      <c r="AX970" s="5">
        <f t="shared" si="211"/>
        <v>0</v>
      </c>
      <c r="AZ970" s="5">
        <f t="shared" si="212"/>
        <v>0</v>
      </c>
      <c r="BB970" s="5"/>
    </row>
    <row r="971" spans="1:54" s="4" customFormat="1">
      <c r="A971" s="326" t="str">
        <f t="shared" si="214"/>
        <v>3509</v>
      </c>
      <c r="B971" s="2">
        <v>3509095095</v>
      </c>
      <c r="C971" s="9" t="s">
        <v>1311</v>
      </c>
      <c r="D971" s="14">
        <f>'fnd enro'!D971</f>
        <v>0</v>
      </c>
      <c r="E971" s="14">
        <f>'fnd enro'!E971</f>
        <v>0</v>
      </c>
      <c r="F971" s="14">
        <f>'fnd enro'!F971</f>
        <v>0</v>
      </c>
      <c r="G971" s="14">
        <f>'fnd enro'!G971</f>
        <v>0</v>
      </c>
      <c r="H971" s="14">
        <f>'fnd enro'!H971</f>
        <v>306</v>
      </c>
      <c r="I971" s="14">
        <f>'fnd enro'!I971</f>
        <v>258</v>
      </c>
      <c r="J971" s="14">
        <f>'fnd enro'!J971</f>
        <v>0</v>
      </c>
      <c r="K971" s="15">
        <f>'fnd enro'!K971</f>
        <v>22.165199999999999</v>
      </c>
      <c r="L971" s="14">
        <f>'fnd enro'!L971</f>
        <v>0</v>
      </c>
      <c r="M971" s="14">
        <f>'fnd enro'!M971</f>
        <v>0</v>
      </c>
      <c r="N971" s="14">
        <f>'fnd enro'!N971</f>
        <v>50</v>
      </c>
      <c r="O971" s="14">
        <f>'fnd enro'!O971</f>
        <v>49</v>
      </c>
      <c r="P971" s="14">
        <f>'fnd enro'!P971</f>
        <v>447</v>
      </c>
      <c r="Q971" s="14">
        <f>'fnd enro'!R971</f>
        <v>564</v>
      </c>
      <c r="R971" s="15">
        <f t="shared" ref="R971:R1034" si="216">VLOOKUP(B971,charterinfo_b,6)</f>
        <v>1</v>
      </c>
      <c r="S971" s="14">
        <f>VALUE('fnd enro'!Q971)</f>
        <v>12</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385164.60693199991</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721603.41999999993</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4991798.7911760006</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589914.08826400002</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220889.033776</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428905.38903999998</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346652.06</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740347.14999999991</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735111.67871600005</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1458597.3661199999</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217">SUM(U971:AE971)</f>
        <v>10618983.584023999</v>
      </c>
      <c r="AH971" s="326">
        <f t="shared" ref="AH971:AH1034" si="218">B971</f>
        <v>3509095095</v>
      </c>
      <c r="AI971" s="4" t="str">
        <f t="shared" ref="AI971:AI1034" si="219">IF($B971&lt;499999999,MID($B971,1,3),MID($B971,1,4))</f>
        <v>3509</v>
      </c>
      <c r="AJ971" s="2" t="str">
        <f t="shared" ref="AJ971:AJ1034" si="220">IF($B971&lt;499999999,MID($B971,4,3),MID($B971,5,3))</f>
        <v>095</v>
      </c>
      <c r="AK971" s="2" t="str">
        <f t="shared" ref="AK971:AK1034" si="221">IF($B971&lt;499999999,MID($B971,7,3),MID($B971,8,3))</f>
        <v>095</v>
      </c>
      <c r="AL971" s="4">
        <f t="shared" ref="AL971:AL1034" si="222">IF(VLOOKUP(VALUE(IF(AH971&lt;499999999,MID(AH971,4,3),MID(AH971,5,3))),distinfo,4)=R971,1,0)</f>
        <v>1</v>
      </c>
      <c r="AM971" s="4">
        <f t="shared" si="213"/>
        <v>564</v>
      </c>
      <c r="AN971" s="4">
        <f t="shared" ref="AN971:AN1034" si="223">AF971</f>
        <v>10618983.584023999</v>
      </c>
      <c r="AO971" s="4">
        <f t="shared" ref="AO971:AO1034" si="224">IF(OR(AF971=0,AM971=0),0,ROUND(AN971/AM971,0))</f>
        <v>18828</v>
      </c>
      <c r="AP971" s="4">
        <f t="shared" si="215"/>
        <v>3096</v>
      </c>
      <c r="AQ971" s="4">
        <v>15732</v>
      </c>
      <c r="AS971" s="74"/>
      <c r="AT971" s="74"/>
      <c r="AX971" s="5">
        <f t="shared" ref="AX971:AX1034" si="225">AY971-AW971</f>
        <v>0</v>
      </c>
      <c r="AZ971" s="5">
        <f t="shared" ref="AZ971:AZ1034" si="226">BA971-AY971</f>
        <v>0</v>
      </c>
      <c r="BB971" s="5"/>
    </row>
    <row r="972" spans="1:54" s="4" customFormat="1">
      <c r="A972" s="326" t="str">
        <f t="shared" si="214"/>
        <v>3509</v>
      </c>
      <c r="B972" s="2">
        <v>3509095201</v>
      </c>
      <c r="C972" s="9" t="s">
        <v>1311</v>
      </c>
      <c r="D972" s="14">
        <f>'fnd enro'!D972</f>
        <v>0</v>
      </c>
      <c r="E972" s="14">
        <f>'fnd enro'!E972</f>
        <v>0</v>
      </c>
      <c r="F972" s="14">
        <f>'fnd enro'!F972</f>
        <v>0</v>
      </c>
      <c r="G972" s="14">
        <f>'fnd enro'!G972</f>
        <v>0</v>
      </c>
      <c r="H972" s="14">
        <f>'fnd enro'!H972</f>
        <v>3</v>
      </c>
      <c r="I972" s="14">
        <f>'fnd enro'!I972</f>
        <v>2</v>
      </c>
      <c r="J972" s="14">
        <f>'fnd enro'!J972</f>
        <v>0</v>
      </c>
      <c r="K972" s="15">
        <f>'fnd enro'!K972</f>
        <v>0.19650000000000001</v>
      </c>
      <c r="L972" s="14">
        <f>'fnd enro'!L972</f>
        <v>0</v>
      </c>
      <c r="M972" s="14">
        <f>'fnd enro'!M972</f>
        <v>0</v>
      </c>
      <c r="N972" s="14">
        <f>'fnd enro'!N972</f>
        <v>0</v>
      </c>
      <c r="O972" s="14">
        <f>'fnd enro'!O972</f>
        <v>0</v>
      </c>
      <c r="P972" s="14">
        <f>'fnd enro'!P972</f>
        <v>4</v>
      </c>
      <c r="Q972" s="14">
        <f>'fnd enro'!R972</f>
        <v>5</v>
      </c>
      <c r="R972" s="15">
        <f t="shared" si="216"/>
        <v>1</v>
      </c>
      <c r="S972" s="14">
        <f>VALUE('fnd enro'!Q972)</f>
        <v>12</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3311.3745649999996</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6229.3799999999992</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42692.905169999998</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5074.65463</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1915.4909200000002</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3576.8042999999993</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2988.29</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6479.28</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6204.2800950000001</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12707.77665</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217"/>
        <v>91180.236329999985</v>
      </c>
      <c r="AH972" s="326">
        <f t="shared" si="218"/>
        <v>3509095201</v>
      </c>
      <c r="AI972" s="4" t="str">
        <f t="shared" si="219"/>
        <v>3509</v>
      </c>
      <c r="AJ972" s="2" t="str">
        <f t="shared" si="220"/>
        <v>095</v>
      </c>
      <c r="AK972" s="2" t="str">
        <f t="shared" si="221"/>
        <v>201</v>
      </c>
      <c r="AL972" s="4">
        <f t="shared" si="222"/>
        <v>1</v>
      </c>
      <c r="AM972" s="4">
        <f t="shared" si="213"/>
        <v>5</v>
      </c>
      <c r="AN972" s="4">
        <f t="shared" si="223"/>
        <v>91180.236329999985</v>
      </c>
      <c r="AO972" s="4">
        <f t="shared" si="224"/>
        <v>18236</v>
      </c>
      <c r="AP972" s="4">
        <f t="shared" si="215"/>
        <v>5671</v>
      </c>
      <c r="AQ972" s="4">
        <v>12565</v>
      </c>
      <c r="AS972" s="74"/>
      <c r="AT972" s="74"/>
      <c r="AX972" s="5">
        <f t="shared" si="225"/>
        <v>0</v>
      </c>
      <c r="AZ972" s="5">
        <f t="shared" si="226"/>
        <v>0</v>
      </c>
      <c r="BB972" s="5"/>
    </row>
    <row r="973" spans="1:54" s="4" customFormat="1">
      <c r="A973" s="326" t="str">
        <f t="shared" si="214"/>
        <v>3509</v>
      </c>
      <c r="B973" s="2">
        <v>3509095292</v>
      </c>
      <c r="C973" s="9" t="s">
        <v>1311</v>
      </c>
      <c r="D973" s="14">
        <f>'fnd enro'!D973</f>
        <v>0</v>
      </c>
      <c r="E973" s="14">
        <f>'fnd enro'!E973</f>
        <v>0</v>
      </c>
      <c r="F973" s="14">
        <f>'fnd enro'!F973</f>
        <v>0</v>
      </c>
      <c r="G973" s="14">
        <f>'fnd enro'!G973</f>
        <v>0</v>
      </c>
      <c r="H973" s="14">
        <f>'fnd enro'!H973</f>
        <v>0</v>
      </c>
      <c r="I973" s="14">
        <f>'fnd enro'!I973</f>
        <v>2</v>
      </c>
      <c r="J973" s="14">
        <f>'fnd enro'!J973</f>
        <v>0</v>
      </c>
      <c r="K973" s="15">
        <f>'fnd enro'!K973</f>
        <v>7.8600000000000003E-2</v>
      </c>
      <c r="L973" s="14">
        <f>'fnd enro'!L973</f>
        <v>0</v>
      </c>
      <c r="M973" s="14">
        <f>'fnd enro'!M973</f>
        <v>0</v>
      </c>
      <c r="N973" s="14">
        <f>'fnd enro'!N973</f>
        <v>0</v>
      </c>
      <c r="O973" s="14">
        <f>'fnd enro'!O973</f>
        <v>0</v>
      </c>
      <c r="P973" s="14">
        <f>'fnd enro'!P973</f>
        <v>2</v>
      </c>
      <c r="Q973" s="14">
        <f>'fnd enro'!R973</f>
        <v>2</v>
      </c>
      <c r="R973" s="15">
        <f t="shared" si="216"/>
        <v>1</v>
      </c>
      <c r="S973" s="14">
        <f>VALUE('fnd enro'!Q973)</f>
        <v>6</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1286.1578259999999</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2309.94</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17148.646068000002</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1891.9698520000002</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674.30036799999993</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1804.71372</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1174.72</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2631.24</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2440.9240380000001</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4547.6506599999993</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217"/>
        <v>35910.262532000008</v>
      </c>
      <c r="AH973" s="326">
        <f t="shared" si="218"/>
        <v>3509095292</v>
      </c>
      <c r="AI973" s="4" t="str">
        <f t="shared" si="219"/>
        <v>3509</v>
      </c>
      <c r="AJ973" s="2" t="str">
        <f t="shared" si="220"/>
        <v>095</v>
      </c>
      <c r="AK973" s="2" t="str">
        <f t="shared" si="221"/>
        <v>292</v>
      </c>
      <c r="AL973" s="4">
        <f t="shared" si="222"/>
        <v>1</v>
      </c>
      <c r="AM973" s="4">
        <f t="shared" si="213"/>
        <v>2</v>
      </c>
      <c r="AN973" s="4">
        <f t="shared" si="223"/>
        <v>35910.262532000008</v>
      </c>
      <c r="AO973" s="4">
        <f t="shared" si="224"/>
        <v>17955</v>
      </c>
      <c r="AP973" s="4">
        <f t="shared" si="215"/>
        <v>-887</v>
      </c>
      <c r="AQ973" s="4">
        <v>18842</v>
      </c>
      <c r="AS973" s="74"/>
      <c r="AT973" s="74"/>
      <c r="AX973" s="5">
        <f t="shared" si="225"/>
        <v>0</v>
      </c>
      <c r="AZ973" s="5">
        <f t="shared" si="226"/>
        <v>0</v>
      </c>
      <c r="BB973" s="5"/>
    </row>
    <row r="974" spans="1:54" s="4" customFormat="1">
      <c r="A974" s="326" t="str">
        <f t="shared" si="214"/>
        <v>3509</v>
      </c>
      <c r="B974" s="2">
        <v>3509095293</v>
      </c>
      <c r="C974" s="9" t="s">
        <v>1311</v>
      </c>
      <c r="D974" s="14">
        <f>'fnd enro'!D974</f>
        <v>0</v>
      </c>
      <c r="E974" s="14">
        <f>'fnd enro'!E974</f>
        <v>0</v>
      </c>
      <c r="F974" s="14">
        <f>'fnd enro'!F974</f>
        <v>0</v>
      </c>
      <c r="G974" s="14">
        <f>'fnd enro'!G974</f>
        <v>0</v>
      </c>
      <c r="H974" s="14">
        <f>'fnd enro'!H974</f>
        <v>0</v>
      </c>
      <c r="I974" s="14">
        <f>'fnd enro'!I974</f>
        <v>1</v>
      </c>
      <c r="J974" s="14">
        <f>'fnd enro'!J974</f>
        <v>0</v>
      </c>
      <c r="K974" s="15">
        <f>'fnd enro'!K974</f>
        <v>3.9300000000000002E-2</v>
      </c>
      <c r="L974" s="14">
        <f>'fnd enro'!L974</f>
        <v>0</v>
      </c>
      <c r="M974" s="14">
        <f>'fnd enro'!M974</f>
        <v>0</v>
      </c>
      <c r="N974" s="14">
        <f>'fnd enro'!N974</f>
        <v>0</v>
      </c>
      <c r="O974" s="14">
        <f>'fnd enro'!O974</f>
        <v>0</v>
      </c>
      <c r="P974" s="14">
        <f>'fnd enro'!P974</f>
        <v>1</v>
      </c>
      <c r="Q974" s="14">
        <f>'fnd enro'!R974</f>
        <v>1</v>
      </c>
      <c r="R974" s="15">
        <f t="shared" si="216"/>
        <v>1</v>
      </c>
      <c r="S974" s="14">
        <f>VALUE('fnd enro'!Q974)</f>
        <v>10</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667.01891299999988</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1268.4000000000001</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9681.6330340000004</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945.98492600000009</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390.87018399999999</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910.58686</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632.20000000000005</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1548.6100000000001</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1220.4620190000001</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2463.1653299999998</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217"/>
        <v>19728.931266</v>
      </c>
      <c r="AH974" s="326">
        <f t="shared" si="218"/>
        <v>3509095293</v>
      </c>
      <c r="AI974" s="4" t="str">
        <f t="shared" si="219"/>
        <v>3509</v>
      </c>
      <c r="AJ974" s="2" t="str">
        <f t="shared" si="220"/>
        <v>095</v>
      </c>
      <c r="AK974" s="2" t="str">
        <f t="shared" si="221"/>
        <v>293</v>
      </c>
      <c r="AL974" s="4">
        <f t="shared" si="222"/>
        <v>1</v>
      </c>
      <c r="AM974" s="4">
        <f t="shared" si="213"/>
        <v>1</v>
      </c>
      <c r="AN974" s="4">
        <f t="shared" si="223"/>
        <v>19728.931266</v>
      </c>
      <c r="AO974" s="4">
        <f t="shared" si="224"/>
        <v>19729</v>
      </c>
      <c r="AP974" s="4">
        <f t="shared" si="215"/>
        <v>444</v>
      </c>
      <c r="AQ974" s="4">
        <v>19285</v>
      </c>
      <c r="AS974" s="74"/>
      <c r="AT974" s="74"/>
      <c r="AX974" s="5">
        <f t="shared" si="225"/>
        <v>0</v>
      </c>
      <c r="AZ974" s="5">
        <f t="shared" si="226"/>
        <v>0</v>
      </c>
      <c r="BB974" s="5"/>
    </row>
    <row r="975" spans="1:54" s="4" customFormat="1">
      <c r="A975" s="326" t="str">
        <f t="shared" si="214"/>
        <v>3509</v>
      </c>
      <c r="B975" s="2">
        <v>3509095331</v>
      </c>
      <c r="C975" s="9" t="s">
        <v>1311</v>
      </c>
      <c r="D975" s="14">
        <f>'fnd enro'!D975</f>
        <v>0</v>
      </c>
      <c r="E975" s="14">
        <f>'fnd enro'!E975</f>
        <v>0</v>
      </c>
      <c r="F975" s="14">
        <f>'fnd enro'!F975</f>
        <v>0</v>
      </c>
      <c r="G975" s="14">
        <f>'fnd enro'!G975</f>
        <v>0</v>
      </c>
      <c r="H975" s="14">
        <f>'fnd enro'!H975</f>
        <v>2</v>
      </c>
      <c r="I975" s="14">
        <f>'fnd enro'!I975</f>
        <v>0</v>
      </c>
      <c r="J975" s="14">
        <f>'fnd enro'!J975</f>
        <v>0</v>
      </c>
      <c r="K975" s="15">
        <f>'fnd enro'!K975</f>
        <v>7.8600000000000003E-2</v>
      </c>
      <c r="L975" s="14">
        <f>'fnd enro'!L975</f>
        <v>0</v>
      </c>
      <c r="M975" s="14">
        <f>'fnd enro'!M975</f>
        <v>0</v>
      </c>
      <c r="N975" s="14">
        <f>'fnd enro'!N975</f>
        <v>0</v>
      </c>
      <c r="O975" s="14">
        <f>'fnd enro'!O975</f>
        <v>0</v>
      </c>
      <c r="P975" s="14">
        <f>'fnd enro'!P975</f>
        <v>2</v>
      </c>
      <c r="Q975" s="14">
        <f>'fnd enro'!R975</f>
        <v>2</v>
      </c>
      <c r="R975" s="15">
        <f t="shared" si="216"/>
        <v>1</v>
      </c>
      <c r="S975" s="14">
        <f>VALUE('fnd enro'!Q975)</f>
        <v>7</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1298.1378259999999</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2366.64</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14625.106068000001</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2121.7898519999999</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710.82036799999992</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1163.5137200000001</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1111.6799999999998</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2059.46</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2508.9040380000001</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5028.97066</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217"/>
        <v>32995.022532000003</v>
      </c>
      <c r="AH975" s="326">
        <f t="shared" si="218"/>
        <v>3509095331</v>
      </c>
      <c r="AI975" s="4" t="str">
        <f t="shared" si="219"/>
        <v>3509</v>
      </c>
      <c r="AJ975" s="2" t="str">
        <f t="shared" si="220"/>
        <v>095</v>
      </c>
      <c r="AK975" s="2" t="str">
        <f t="shared" si="221"/>
        <v>331</v>
      </c>
      <c r="AL975" s="4">
        <f t="shared" si="222"/>
        <v>1</v>
      </c>
      <c r="AM975" s="4">
        <f t="shared" si="213"/>
        <v>2</v>
      </c>
      <c r="AN975" s="4">
        <f t="shared" si="223"/>
        <v>32995.022532000003</v>
      </c>
      <c r="AO975" s="4">
        <f t="shared" si="224"/>
        <v>16498</v>
      </c>
      <c r="AP975" s="4">
        <f t="shared" si="215"/>
        <v>-3906</v>
      </c>
      <c r="AQ975" s="4">
        <v>20404</v>
      </c>
      <c r="AS975" s="74"/>
      <c r="AT975" s="74"/>
      <c r="AX975" s="5">
        <f t="shared" si="225"/>
        <v>0</v>
      </c>
      <c r="AZ975" s="5">
        <f t="shared" si="226"/>
        <v>0</v>
      </c>
      <c r="BB975" s="5"/>
    </row>
    <row r="976" spans="1:54" s="4" customFormat="1">
      <c r="A976" s="326" t="str">
        <f t="shared" si="214"/>
        <v>3510</v>
      </c>
      <c r="B976" s="2">
        <v>3510281005</v>
      </c>
      <c r="C976" s="9" t="s">
        <v>1327</v>
      </c>
      <c r="D976" s="14">
        <f>'fnd enro'!D976</f>
        <v>0</v>
      </c>
      <c r="E976" s="14">
        <f>'fnd enro'!E976</f>
        <v>0</v>
      </c>
      <c r="F976" s="14">
        <f>'fnd enro'!F976</f>
        <v>0</v>
      </c>
      <c r="G976" s="14">
        <f>'fnd enro'!G976</f>
        <v>1</v>
      </c>
      <c r="H976" s="14">
        <f>'fnd enro'!H976</f>
        <v>0</v>
      </c>
      <c r="I976" s="14">
        <f>'fnd enro'!I976</f>
        <v>0</v>
      </c>
      <c r="J976" s="14">
        <f>'fnd enro'!J976</f>
        <v>0</v>
      </c>
      <c r="K976" s="15">
        <f>'fnd enro'!K976</f>
        <v>3.9300000000000002E-2</v>
      </c>
      <c r="L976" s="14">
        <f>'fnd enro'!L976</f>
        <v>0</v>
      </c>
      <c r="M976" s="14">
        <f>'fnd enro'!M976</f>
        <v>0</v>
      </c>
      <c r="N976" s="14">
        <f>'fnd enro'!N976</f>
        <v>0</v>
      </c>
      <c r="O976" s="14">
        <f>'fnd enro'!O976</f>
        <v>0</v>
      </c>
      <c r="P976" s="14">
        <f>'fnd enro'!P976</f>
        <v>1</v>
      </c>
      <c r="Q976" s="14">
        <f>'fnd enro'!R976</f>
        <v>1</v>
      </c>
      <c r="R976" s="15">
        <f t="shared" si="216"/>
        <v>1</v>
      </c>
      <c r="S976" s="14">
        <f>VALUE('fnd enro'!Q976)</f>
        <v>8</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655.05891299999996</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1211.6799999999998</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8035.2130340000003</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1327.854926</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356.50018399999999</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583.82686000000001</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537.21</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985.77</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1167.6620190000001</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2452.8153299999999</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217"/>
        <v>17313.591265999999</v>
      </c>
      <c r="AH976" s="326">
        <f t="shared" si="218"/>
        <v>3510281005</v>
      </c>
      <c r="AI976" s="4" t="str">
        <f t="shared" si="219"/>
        <v>3510</v>
      </c>
      <c r="AJ976" s="2" t="str">
        <f t="shared" si="220"/>
        <v>281</v>
      </c>
      <c r="AK976" s="2" t="str">
        <f t="shared" si="221"/>
        <v>005</v>
      </c>
      <c r="AL976" s="4">
        <f t="shared" si="222"/>
        <v>1</v>
      </c>
      <c r="AM976" s="4">
        <f t="shared" si="213"/>
        <v>1</v>
      </c>
      <c r="AN976" s="4">
        <f t="shared" si="223"/>
        <v>17313.591265999999</v>
      </c>
      <c r="AO976" s="4">
        <f t="shared" si="224"/>
        <v>17314</v>
      </c>
      <c r="AP976" s="4">
        <f t="shared" si="215"/>
        <v>-27</v>
      </c>
      <c r="AQ976" s="4">
        <v>17341</v>
      </c>
      <c r="AS976" s="74"/>
      <c r="AT976" s="74"/>
      <c r="AX976" s="5">
        <f t="shared" si="225"/>
        <v>0</v>
      </c>
      <c r="AZ976" s="5">
        <f t="shared" si="226"/>
        <v>0</v>
      </c>
      <c r="BB976" s="5"/>
    </row>
    <row r="977" spans="1:54" s="4" customFormat="1">
      <c r="A977" s="326" t="str">
        <f t="shared" si="214"/>
        <v>3510</v>
      </c>
      <c r="B977" s="2">
        <v>3510281061</v>
      </c>
      <c r="C977" s="9" t="s">
        <v>1327</v>
      </c>
      <c r="D977" s="14">
        <f>'fnd enro'!D977</f>
        <v>0</v>
      </c>
      <c r="E977" s="14">
        <f>'fnd enro'!E977</f>
        <v>0</v>
      </c>
      <c r="F977" s="14">
        <f>'fnd enro'!F977</f>
        <v>0</v>
      </c>
      <c r="G977" s="14">
        <f>'fnd enro'!G977</f>
        <v>1</v>
      </c>
      <c r="H977" s="14">
        <f>'fnd enro'!H977</f>
        <v>1</v>
      </c>
      <c r="I977" s="14">
        <f>'fnd enro'!I977</f>
        <v>0</v>
      </c>
      <c r="J977" s="14">
        <f>'fnd enro'!J977</f>
        <v>0</v>
      </c>
      <c r="K977" s="15">
        <f>'fnd enro'!K977</f>
        <v>7.8600000000000003E-2</v>
      </c>
      <c r="L977" s="14">
        <f>'fnd enro'!L977</f>
        <v>0</v>
      </c>
      <c r="M977" s="14">
        <f>'fnd enro'!M977</f>
        <v>0</v>
      </c>
      <c r="N977" s="14">
        <f>'fnd enro'!N977</f>
        <v>0</v>
      </c>
      <c r="O977" s="14">
        <f>'fnd enro'!O977</f>
        <v>0</v>
      </c>
      <c r="P977" s="14">
        <f>'fnd enro'!P977</f>
        <v>1</v>
      </c>
      <c r="Q977" s="14">
        <f>'fnd enro'!R977</f>
        <v>2</v>
      </c>
      <c r="R977" s="15">
        <f t="shared" si="216"/>
        <v>1</v>
      </c>
      <c r="S977" s="14">
        <f>VALUE('fnd enro'!Q977)</f>
        <v>11</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1246.4778259999998</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2121.88</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12681.536067999999</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2388.7498519999999</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582.56036799999993</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1145.7437200000002</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985.09</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1454.5</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2422.1140380000002</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4511.4206599999998</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217"/>
        <v>29540.072531999995</v>
      </c>
      <c r="AH977" s="326">
        <f t="shared" si="218"/>
        <v>3510281061</v>
      </c>
      <c r="AI977" s="4" t="str">
        <f t="shared" si="219"/>
        <v>3510</v>
      </c>
      <c r="AJ977" s="2" t="str">
        <f t="shared" si="220"/>
        <v>281</v>
      </c>
      <c r="AK977" s="2" t="str">
        <f t="shared" si="221"/>
        <v>061</v>
      </c>
      <c r="AL977" s="4">
        <f t="shared" si="222"/>
        <v>1</v>
      </c>
      <c r="AM977" s="4">
        <f t="shared" si="213"/>
        <v>2</v>
      </c>
      <c r="AN977" s="4">
        <f t="shared" si="223"/>
        <v>29540.072531999995</v>
      </c>
      <c r="AO977" s="4">
        <f t="shared" si="224"/>
        <v>14770</v>
      </c>
      <c r="AP977" s="4">
        <f t="shared" si="215"/>
        <v>-496</v>
      </c>
      <c r="AQ977" s="4">
        <v>15266</v>
      </c>
      <c r="AS977" s="74"/>
      <c r="AT977" s="74"/>
      <c r="AX977" s="5">
        <f t="shared" si="225"/>
        <v>0</v>
      </c>
      <c r="AZ977" s="5">
        <f t="shared" si="226"/>
        <v>0</v>
      </c>
      <c r="BB977" s="5"/>
    </row>
    <row r="978" spans="1:54" s="4" customFormat="1">
      <c r="A978" s="326" t="str">
        <f t="shared" ref="A978:A1041" si="227">LEFT(B978,4)</f>
        <v>3510</v>
      </c>
      <c r="B978" s="2">
        <v>3510281137</v>
      </c>
      <c r="C978" s="9" t="s">
        <v>1327</v>
      </c>
      <c r="D978" s="14">
        <f>'fnd enro'!D978</f>
        <v>0</v>
      </c>
      <c r="E978" s="14">
        <f>'fnd enro'!E978</f>
        <v>0</v>
      </c>
      <c r="F978" s="14">
        <f>'fnd enro'!F978</f>
        <v>0</v>
      </c>
      <c r="G978" s="14">
        <f>'fnd enro'!G978</f>
        <v>1</v>
      </c>
      <c r="H978" s="14">
        <f>'fnd enro'!H978</f>
        <v>0</v>
      </c>
      <c r="I978" s="14">
        <f>'fnd enro'!I978</f>
        <v>0</v>
      </c>
      <c r="J978" s="14">
        <f>'fnd enro'!J978</f>
        <v>0</v>
      </c>
      <c r="K978" s="15">
        <f>'fnd enro'!K978</f>
        <v>3.9300000000000002E-2</v>
      </c>
      <c r="L978" s="14">
        <f>'fnd enro'!L978</f>
        <v>0</v>
      </c>
      <c r="M978" s="14">
        <f>'fnd enro'!M978</f>
        <v>0</v>
      </c>
      <c r="N978" s="14">
        <f>'fnd enro'!N978</f>
        <v>0</v>
      </c>
      <c r="O978" s="14">
        <f>'fnd enro'!O978</f>
        <v>0</v>
      </c>
      <c r="P978" s="14">
        <f>'fnd enro'!P978</f>
        <v>1</v>
      </c>
      <c r="Q978" s="14">
        <f>'fnd enro'!R978</f>
        <v>1</v>
      </c>
      <c r="R978" s="15">
        <f t="shared" si="216"/>
        <v>1</v>
      </c>
      <c r="S978" s="14">
        <f>VALUE('fnd enro'!Q978)</f>
        <v>12</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685.25891299999989</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1354.77</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9431.9830340000008</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1327.854926</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424.26018399999998</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594.20686000000001</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593.77</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1279.6699999999998</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1167.6620190000001</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2691.6453299999998</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217"/>
        <v>19551.081266000001</v>
      </c>
      <c r="AH978" s="326">
        <f t="shared" si="218"/>
        <v>3510281137</v>
      </c>
      <c r="AI978" s="4" t="str">
        <f t="shared" si="219"/>
        <v>3510</v>
      </c>
      <c r="AJ978" s="2" t="str">
        <f t="shared" si="220"/>
        <v>281</v>
      </c>
      <c r="AK978" s="2" t="str">
        <f t="shared" si="221"/>
        <v>137</v>
      </c>
      <c r="AL978" s="4">
        <f t="shared" si="222"/>
        <v>1</v>
      </c>
      <c r="AM978" s="4">
        <f t="shared" si="213"/>
        <v>1</v>
      </c>
      <c r="AN978" s="4">
        <f t="shared" si="223"/>
        <v>19551.081266000001</v>
      </c>
      <c r="AO978" s="4">
        <f t="shared" si="224"/>
        <v>19551</v>
      </c>
      <c r="AP978" s="4">
        <f t="shared" si="215"/>
        <v>2319</v>
      </c>
      <c r="AQ978" s="4">
        <v>17232</v>
      </c>
      <c r="AS978" s="74"/>
      <c r="AT978" s="74"/>
      <c r="AX978" s="5">
        <f t="shared" si="225"/>
        <v>0</v>
      </c>
      <c r="AZ978" s="5">
        <f t="shared" si="226"/>
        <v>0</v>
      </c>
      <c r="BB978" s="5"/>
    </row>
    <row r="979" spans="1:54" s="4" customFormat="1">
      <c r="A979" s="326" t="str">
        <f t="shared" si="227"/>
        <v>3510</v>
      </c>
      <c r="B979" s="2">
        <v>3510281278</v>
      </c>
      <c r="C979" s="9" t="s">
        <v>1327</v>
      </c>
      <c r="D979" s="14">
        <f>'fnd enro'!D979</f>
        <v>0</v>
      </c>
      <c r="E979" s="14">
        <f>'fnd enro'!E979</f>
        <v>0</v>
      </c>
      <c r="F979" s="14">
        <f>'fnd enro'!F979</f>
        <v>0</v>
      </c>
      <c r="G979" s="14">
        <f>'fnd enro'!G979</f>
        <v>1</v>
      </c>
      <c r="H979" s="14">
        <f>'fnd enro'!H979</f>
        <v>0</v>
      </c>
      <c r="I979" s="14">
        <f>'fnd enro'!I979</f>
        <v>0</v>
      </c>
      <c r="J979" s="14">
        <f>'fnd enro'!J979</f>
        <v>0</v>
      </c>
      <c r="K979" s="15">
        <f>'fnd enro'!K979</f>
        <v>3.9300000000000002E-2</v>
      </c>
      <c r="L979" s="14">
        <f>'fnd enro'!L979</f>
        <v>0</v>
      </c>
      <c r="M979" s="14">
        <f>'fnd enro'!M979</f>
        <v>1</v>
      </c>
      <c r="N979" s="14">
        <f>'fnd enro'!N979</f>
        <v>0</v>
      </c>
      <c r="O979" s="14">
        <f>'fnd enro'!O979</f>
        <v>0</v>
      </c>
      <c r="P979" s="14">
        <f>'fnd enro'!P979</f>
        <v>1</v>
      </c>
      <c r="Q979" s="14">
        <f>'fnd enro'!R979</f>
        <v>1</v>
      </c>
      <c r="R979" s="15">
        <f t="shared" si="216"/>
        <v>1</v>
      </c>
      <c r="S979" s="14">
        <f>VALUE('fnd enro'!Q979)</f>
        <v>7</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760.15891299999998</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1377.7199999999998</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9119.1430340000006</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1522.2549260000001</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398.610184</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720.59686000000011</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609.30999999999995</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955.31000000000006</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1500.9120190000001</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2728.3953299999998</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217"/>
        <v>19692.411265999999</v>
      </c>
      <c r="AH979" s="326">
        <f t="shared" si="218"/>
        <v>3510281278</v>
      </c>
      <c r="AI979" s="4" t="str">
        <f t="shared" si="219"/>
        <v>3510</v>
      </c>
      <c r="AJ979" s="2" t="str">
        <f t="shared" si="220"/>
        <v>281</v>
      </c>
      <c r="AK979" s="2" t="str">
        <f t="shared" si="221"/>
        <v>278</v>
      </c>
      <c r="AL979" s="4">
        <f t="shared" si="222"/>
        <v>1</v>
      </c>
      <c r="AM979" s="4">
        <f t="shared" si="213"/>
        <v>1</v>
      </c>
      <c r="AN979" s="4">
        <f t="shared" si="223"/>
        <v>19692.411265999999</v>
      </c>
      <c r="AO979" s="4">
        <f t="shared" si="224"/>
        <v>19692</v>
      </c>
      <c r="AP979" s="4">
        <f t="shared" si="215"/>
        <v>-4609</v>
      </c>
      <c r="AQ979" s="4">
        <v>24301</v>
      </c>
      <c r="AS979" s="74"/>
      <c r="AT979" s="74"/>
      <c r="AX979" s="5">
        <f t="shared" si="225"/>
        <v>0</v>
      </c>
      <c r="AZ979" s="5">
        <f t="shared" si="226"/>
        <v>0</v>
      </c>
      <c r="BB979" s="5"/>
    </row>
    <row r="980" spans="1:54" s="4" customFormat="1">
      <c r="A980" s="326" t="str">
        <f t="shared" si="227"/>
        <v>3510</v>
      </c>
      <c r="B980" s="2">
        <v>3510281281</v>
      </c>
      <c r="C980" s="9" t="s">
        <v>1327</v>
      </c>
      <c r="D980" s="14">
        <f>'fnd enro'!D980</f>
        <v>0</v>
      </c>
      <c r="E980" s="14">
        <f>'fnd enro'!E980</f>
        <v>0</v>
      </c>
      <c r="F980" s="14">
        <f>'fnd enro'!F980</f>
        <v>54</v>
      </c>
      <c r="G980" s="14">
        <f>'fnd enro'!G980</f>
        <v>265</v>
      </c>
      <c r="H980" s="14">
        <f>'fnd enro'!H980</f>
        <v>157</v>
      </c>
      <c r="I980" s="14">
        <f>'fnd enro'!I980</f>
        <v>0</v>
      </c>
      <c r="J980" s="14">
        <f>'fnd enro'!J980</f>
        <v>0</v>
      </c>
      <c r="K980" s="15">
        <f>'fnd enro'!K980</f>
        <v>18.706800000000001</v>
      </c>
      <c r="L980" s="14">
        <f>'fnd enro'!L980</f>
        <v>0</v>
      </c>
      <c r="M980" s="14">
        <f>'fnd enro'!M980</f>
        <v>47</v>
      </c>
      <c r="N980" s="14">
        <f>'fnd enro'!N980</f>
        <v>2</v>
      </c>
      <c r="O980" s="14">
        <f>'fnd enro'!O980</f>
        <v>0</v>
      </c>
      <c r="P980" s="14">
        <f>'fnd enro'!P980</f>
        <v>376</v>
      </c>
      <c r="Q980" s="14">
        <f>'fnd enro'!R980</f>
        <v>476</v>
      </c>
      <c r="R980" s="15">
        <f t="shared" si="216"/>
        <v>1</v>
      </c>
      <c r="S980" s="14">
        <f>VALUE('fnd enro'!Q980)</f>
        <v>12</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320148.95258799999</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599974.1</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3954979.514184</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599696.80477600009</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180827.747584</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285710.50535999995</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269890.31</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511795.05999999994</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585805.24104400002</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1223320.1870799998</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217"/>
        <v>8532148.4226159994</v>
      </c>
      <c r="AH980" s="326">
        <f t="shared" si="218"/>
        <v>3510281281</v>
      </c>
      <c r="AI980" s="4" t="str">
        <f t="shared" si="219"/>
        <v>3510</v>
      </c>
      <c r="AJ980" s="2" t="str">
        <f t="shared" si="220"/>
        <v>281</v>
      </c>
      <c r="AK980" s="2" t="str">
        <f t="shared" si="221"/>
        <v>281</v>
      </c>
      <c r="AL980" s="4">
        <f t="shared" si="222"/>
        <v>1</v>
      </c>
      <c r="AM980" s="4">
        <f t="shared" si="213"/>
        <v>476</v>
      </c>
      <c r="AN980" s="4">
        <f t="shared" si="223"/>
        <v>8532148.4226159994</v>
      </c>
      <c r="AO980" s="4">
        <f t="shared" si="224"/>
        <v>17925</v>
      </c>
      <c r="AP980" s="4">
        <f t="shared" si="215"/>
        <v>5360</v>
      </c>
      <c r="AQ980" s="4">
        <v>12565</v>
      </c>
      <c r="AS980" s="74"/>
      <c r="AT980" s="74"/>
      <c r="AX980" s="5">
        <f t="shared" si="225"/>
        <v>0</v>
      </c>
      <c r="AZ980" s="5">
        <f t="shared" si="226"/>
        <v>0</v>
      </c>
      <c r="BB980" s="5"/>
    </row>
    <row r="981" spans="1:54" s="4" customFormat="1">
      <c r="A981" s="326" t="str">
        <f t="shared" si="227"/>
        <v>3510</v>
      </c>
      <c r="B981" s="2">
        <v>3510281332</v>
      </c>
      <c r="C981" s="9" t="s">
        <v>1327</v>
      </c>
      <c r="D981" s="14">
        <f>'fnd enro'!D981</f>
        <v>0</v>
      </c>
      <c r="E981" s="14">
        <f>'fnd enro'!E981</f>
        <v>0</v>
      </c>
      <c r="F981" s="14">
        <f>'fnd enro'!F981</f>
        <v>0</v>
      </c>
      <c r="G981" s="14">
        <f>'fnd enro'!G981</f>
        <v>2</v>
      </c>
      <c r="H981" s="14">
        <f>'fnd enro'!H981</f>
        <v>1</v>
      </c>
      <c r="I981" s="14">
        <f>'fnd enro'!I981</f>
        <v>0</v>
      </c>
      <c r="J981" s="14">
        <f>'fnd enro'!J981</f>
        <v>0</v>
      </c>
      <c r="K981" s="15">
        <f>'fnd enro'!K981</f>
        <v>0.1179</v>
      </c>
      <c r="L981" s="14">
        <f>'fnd enro'!L981</f>
        <v>0</v>
      </c>
      <c r="M981" s="14">
        <f>'fnd enro'!M981</f>
        <v>0</v>
      </c>
      <c r="N981" s="14">
        <f>'fnd enro'!N981</f>
        <v>0</v>
      </c>
      <c r="O981" s="14">
        <f>'fnd enro'!O981</f>
        <v>0</v>
      </c>
      <c r="P981" s="14">
        <f>'fnd enro'!P981</f>
        <v>3</v>
      </c>
      <c r="Q981" s="14">
        <f>'fnd enro'!R981</f>
        <v>3</v>
      </c>
      <c r="R981" s="15">
        <f t="shared" si="216"/>
        <v>1</v>
      </c>
      <c r="S981" s="14">
        <f>VALUE('fnd enro'!Q981)</f>
        <v>10</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2001.0567389999997</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3805.2</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25320.789102000002</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3716.6047779999999</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1162.4205519999998</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1763.8105799999998</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1708.73</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3409.01</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3589.776057</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7751.4859900000001</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217"/>
        <v>54228.88379800001</v>
      </c>
      <c r="AH981" s="326">
        <f t="shared" si="218"/>
        <v>3510281332</v>
      </c>
      <c r="AI981" s="4" t="str">
        <f t="shared" si="219"/>
        <v>3510</v>
      </c>
      <c r="AJ981" s="2" t="str">
        <f t="shared" si="220"/>
        <v>281</v>
      </c>
      <c r="AK981" s="2" t="str">
        <f t="shared" si="221"/>
        <v>332</v>
      </c>
      <c r="AL981" s="4">
        <f t="shared" si="222"/>
        <v>1</v>
      </c>
      <c r="AM981" s="4">
        <f t="shared" si="213"/>
        <v>3</v>
      </c>
      <c r="AN981" s="4">
        <f t="shared" si="223"/>
        <v>54228.88379800001</v>
      </c>
      <c r="AO981" s="4">
        <f t="shared" si="224"/>
        <v>18076</v>
      </c>
      <c r="AP981" s="4">
        <f t="shared" si="215"/>
        <v>-1102</v>
      </c>
      <c r="AQ981" s="4">
        <v>19178</v>
      </c>
      <c r="AS981" s="74"/>
      <c r="AT981" s="74"/>
      <c r="AX981" s="5">
        <f t="shared" si="225"/>
        <v>0</v>
      </c>
      <c r="AZ981" s="5">
        <f t="shared" si="226"/>
        <v>0</v>
      </c>
      <c r="BB981" s="5"/>
    </row>
    <row r="982" spans="1:54" s="4" customFormat="1">
      <c r="A982" s="326" t="str">
        <f t="shared" si="227"/>
        <v>3510</v>
      </c>
      <c r="B982" s="2">
        <v>3510281672</v>
      </c>
      <c r="C982" s="9" t="s">
        <v>1327</v>
      </c>
      <c r="D982" s="14">
        <f>'fnd enro'!D982</f>
        <v>0</v>
      </c>
      <c r="E982" s="14">
        <f>'fnd enro'!E982</f>
        <v>0</v>
      </c>
      <c r="F982" s="14">
        <f>'fnd enro'!F982</f>
        <v>0</v>
      </c>
      <c r="G982" s="14">
        <f>'fnd enro'!G982</f>
        <v>0</v>
      </c>
      <c r="H982" s="14">
        <f>'fnd enro'!H982</f>
        <v>1</v>
      </c>
      <c r="I982" s="14">
        <f>'fnd enro'!I982</f>
        <v>0</v>
      </c>
      <c r="J982" s="14">
        <f>'fnd enro'!J982</f>
        <v>0</v>
      </c>
      <c r="K982" s="15">
        <f>'fnd enro'!K982</f>
        <v>3.9300000000000002E-2</v>
      </c>
      <c r="L982" s="14">
        <f>'fnd enro'!L982</f>
        <v>0</v>
      </c>
      <c r="M982" s="14">
        <f>'fnd enro'!M982</f>
        <v>0</v>
      </c>
      <c r="N982" s="14">
        <f>'fnd enro'!N982</f>
        <v>0</v>
      </c>
      <c r="O982" s="14">
        <f>'fnd enro'!O982</f>
        <v>0</v>
      </c>
      <c r="P982" s="14">
        <f>'fnd enro'!P982</f>
        <v>1</v>
      </c>
      <c r="Q982" s="14">
        <f>'fnd enro'!R982</f>
        <v>1</v>
      </c>
      <c r="R982" s="15">
        <f t="shared" si="216"/>
        <v>1</v>
      </c>
      <c r="S982" s="14">
        <f>VALUE('fnd enro'!Q982)</f>
        <v>10</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667.01891299999988</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1268.4000000000001</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8143.0430340000003</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1060.8949259999999</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395.70018399999998</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587.93686000000002</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589.47</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1204.47</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1254.4520190000001</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2656.4953299999997</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217"/>
        <v>17827.881265999997</v>
      </c>
      <c r="AH982" s="326">
        <f t="shared" si="218"/>
        <v>3510281672</v>
      </c>
      <c r="AI982" s="4" t="str">
        <f t="shared" si="219"/>
        <v>3510</v>
      </c>
      <c r="AJ982" s="2" t="str">
        <f t="shared" si="220"/>
        <v>281</v>
      </c>
      <c r="AK982" s="2" t="str">
        <f t="shared" si="221"/>
        <v>672</v>
      </c>
      <c r="AL982" s="4">
        <f t="shared" si="222"/>
        <v>1</v>
      </c>
      <c r="AM982" s="4">
        <f t="shared" ref="AM982:AM1045" si="228">enro</f>
        <v>1</v>
      </c>
      <c r="AN982" s="4">
        <f t="shared" si="223"/>
        <v>17827.881265999997</v>
      </c>
      <c r="AO982" s="4">
        <f t="shared" si="224"/>
        <v>17828</v>
      </c>
      <c r="AP982" s="4">
        <f t="shared" si="215"/>
        <v>2271</v>
      </c>
      <c r="AQ982" s="4">
        <v>15557</v>
      </c>
      <c r="AS982" s="74"/>
      <c r="AT982" s="74"/>
      <c r="AX982" s="5">
        <f t="shared" si="225"/>
        <v>0</v>
      </c>
      <c r="AZ982" s="5">
        <f t="shared" si="226"/>
        <v>0</v>
      </c>
      <c r="BB982" s="5"/>
    </row>
    <row r="983" spans="1:54" s="4" customFormat="1">
      <c r="A983" s="326" t="str">
        <f t="shared" si="227"/>
        <v>3510</v>
      </c>
      <c r="B983" s="2">
        <v>3510281680</v>
      </c>
      <c r="C983" s="9" t="s">
        <v>1327</v>
      </c>
      <c r="D983" s="14">
        <f>'fnd enro'!D983</f>
        <v>0</v>
      </c>
      <c r="E983" s="14">
        <f>'fnd enro'!E983</f>
        <v>0</v>
      </c>
      <c r="F983" s="14">
        <f>'fnd enro'!F983</f>
        <v>0</v>
      </c>
      <c r="G983" s="14">
        <f>'fnd enro'!G983</f>
        <v>1</v>
      </c>
      <c r="H983" s="14">
        <f>'fnd enro'!H983</f>
        <v>1</v>
      </c>
      <c r="I983" s="14">
        <f>'fnd enro'!I983</f>
        <v>0</v>
      </c>
      <c r="J983" s="14">
        <f>'fnd enro'!J983</f>
        <v>0</v>
      </c>
      <c r="K983" s="15">
        <f>'fnd enro'!K983</f>
        <v>7.8600000000000003E-2</v>
      </c>
      <c r="L983" s="14">
        <f>'fnd enro'!L983</f>
        <v>0</v>
      </c>
      <c r="M983" s="14">
        <f>'fnd enro'!M983</f>
        <v>0</v>
      </c>
      <c r="N983" s="14">
        <f>'fnd enro'!N983</f>
        <v>0</v>
      </c>
      <c r="O983" s="14">
        <f>'fnd enro'!O983</f>
        <v>0</v>
      </c>
      <c r="P983" s="14">
        <f>'fnd enro'!P983</f>
        <v>2</v>
      </c>
      <c r="Q983" s="14">
        <f>'fnd enro'!R983</f>
        <v>2</v>
      </c>
      <c r="R983" s="15">
        <f t="shared" si="216"/>
        <v>1</v>
      </c>
      <c r="S983" s="14">
        <f>VALUE('fnd enro'!Q983)</f>
        <v>5</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1272.4378259999999</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2244.8999999999996</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13882.456068</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2388.7498519999999</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640.8403679999999</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1154.67372</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1033.72</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1707.1799999999998</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2422.1140380000002</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4716.7706600000001</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217"/>
        <v>31463.842532000002</v>
      </c>
      <c r="AH983" s="326">
        <f t="shared" si="218"/>
        <v>3510281680</v>
      </c>
      <c r="AI983" s="4" t="str">
        <f t="shared" si="219"/>
        <v>3510</v>
      </c>
      <c r="AJ983" s="2" t="str">
        <f t="shared" si="220"/>
        <v>281</v>
      </c>
      <c r="AK983" s="2" t="str">
        <f t="shared" si="221"/>
        <v>680</v>
      </c>
      <c r="AL983" s="4">
        <f t="shared" si="222"/>
        <v>1</v>
      </c>
      <c r="AM983" s="4">
        <f t="shared" si="228"/>
        <v>2</v>
      </c>
      <c r="AN983" s="4">
        <f t="shared" si="223"/>
        <v>31463.842532000002</v>
      </c>
      <c r="AO983" s="4">
        <f t="shared" si="224"/>
        <v>15732</v>
      </c>
      <c r="AP983" s="4">
        <f t="shared" si="215"/>
        <v>-2603</v>
      </c>
      <c r="AQ983" s="4">
        <v>18335</v>
      </c>
      <c r="AS983" s="74"/>
      <c r="AT983" s="74"/>
      <c r="AX983" s="5">
        <f t="shared" si="225"/>
        <v>0</v>
      </c>
      <c r="AZ983" s="5">
        <f t="shared" si="226"/>
        <v>0</v>
      </c>
      <c r="BB983" s="5"/>
    </row>
    <row r="984" spans="1:54" s="4" customFormat="1">
      <c r="A984" s="326" t="str">
        <f t="shared" si="227"/>
        <v>3513</v>
      </c>
      <c r="B984" s="2">
        <v>3513044001</v>
      </c>
      <c r="C984" s="9" t="s">
        <v>1378</v>
      </c>
      <c r="D984" s="14">
        <f>'fnd enro'!D984</f>
        <v>0</v>
      </c>
      <c r="E984" s="14">
        <f>'fnd enro'!E984</f>
        <v>0</v>
      </c>
      <c r="F984" s="14">
        <f>'fnd enro'!F984</f>
        <v>0</v>
      </c>
      <c r="G984" s="14">
        <f>'fnd enro'!G984</f>
        <v>0</v>
      </c>
      <c r="H984" s="14">
        <f>'fnd enro'!H984</f>
        <v>0</v>
      </c>
      <c r="I984" s="14">
        <f>'fnd enro'!I984</f>
        <v>1</v>
      </c>
      <c r="J984" s="14">
        <f>'fnd enro'!J984</f>
        <v>0</v>
      </c>
      <c r="K984" s="15">
        <f>'fnd enro'!K984</f>
        <v>3.9300000000000002E-2</v>
      </c>
      <c r="L984" s="14">
        <f>'fnd enro'!L984</f>
        <v>0</v>
      </c>
      <c r="M984" s="14">
        <f>'fnd enro'!M984</f>
        <v>0</v>
      </c>
      <c r="N984" s="14">
        <f>'fnd enro'!N984</f>
        <v>0</v>
      </c>
      <c r="O984" s="14">
        <f>'fnd enro'!O984</f>
        <v>0</v>
      </c>
      <c r="P984" s="14">
        <f>'fnd enro'!P984</f>
        <v>0</v>
      </c>
      <c r="Q984" s="14">
        <f>'fnd enro'!R984</f>
        <v>1</v>
      </c>
      <c r="R984" s="15">
        <f t="shared" si="216"/>
        <v>1</v>
      </c>
      <c r="S984" s="14">
        <f>VALUE('fnd enro'!Q984)</f>
        <v>7</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570.33891299999993</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810.3</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5209.7030340000001</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945.98492600000009</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173.92018400000001</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877.32686000000001</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451.12</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607.66</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1220.4620190000001</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1698.5253299999999</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217"/>
        <v>12565.341266000001</v>
      </c>
      <c r="AH984" s="326">
        <f t="shared" si="218"/>
        <v>3513044001</v>
      </c>
      <c r="AI984" s="4" t="str">
        <f t="shared" si="219"/>
        <v>3513</v>
      </c>
      <c r="AJ984" s="2" t="str">
        <f t="shared" si="220"/>
        <v>044</v>
      </c>
      <c r="AK984" s="2" t="str">
        <f t="shared" si="221"/>
        <v>001</v>
      </c>
      <c r="AL984" s="4">
        <f t="shared" si="222"/>
        <v>1</v>
      </c>
      <c r="AM984" s="4">
        <f t="shared" si="228"/>
        <v>1</v>
      </c>
      <c r="AN984" s="4">
        <f t="shared" si="223"/>
        <v>12565.341266000001</v>
      </c>
      <c r="AO984" s="4">
        <f t="shared" si="224"/>
        <v>12565</v>
      </c>
      <c r="AP984" s="4">
        <f t="shared" si="215"/>
        <v>-4242</v>
      </c>
      <c r="AQ984" s="4">
        <v>16807</v>
      </c>
      <c r="AS984" s="74"/>
      <c r="AT984" s="74"/>
      <c r="AX984" s="5">
        <f t="shared" si="225"/>
        <v>0</v>
      </c>
      <c r="AZ984" s="5">
        <f t="shared" si="226"/>
        <v>0</v>
      </c>
      <c r="BB984" s="5"/>
    </row>
    <row r="985" spans="1:54" s="4" customFormat="1">
      <c r="A985" s="326" t="str">
        <f t="shared" si="227"/>
        <v>3513</v>
      </c>
      <c r="B985" s="2">
        <v>3513044016</v>
      </c>
      <c r="C985" s="9" t="s">
        <v>1378</v>
      </c>
      <c r="D985" s="14">
        <f>'fnd enro'!D985</f>
        <v>0</v>
      </c>
      <c r="E985" s="14">
        <f>'fnd enro'!E985</f>
        <v>0</v>
      </c>
      <c r="F985" s="14">
        <f>'fnd enro'!F985</f>
        <v>0</v>
      </c>
      <c r="G985" s="14">
        <f>'fnd enro'!G985</f>
        <v>0</v>
      </c>
      <c r="H985" s="14">
        <f>'fnd enro'!H985</f>
        <v>0</v>
      </c>
      <c r="I985" s="14">
        <f>'fnd enro'!I985</f>
        <v>1</v>
      </c>
      <c r="J985" s="14">
        <f>'fnd enro'!J985</f>
        <v>0</v>
      </c>
      <c r="K985" s="15">
        <f>'fnd enro'!K985</f>
        <v>3.9300000000000002E-2</v>
      </c>
      <c r="L985" s="14">
        <f>'fnd enro'!L985</f>
        <v>0</v>
      </c>
      <c r="M985" s="14">
        <f>'fnd enro'!M985</f>
        <v>0</v>
      </c>
      <c r="N985" s="14">
        <f>'fnd enro'!N985</f>
        <v>0</v>
      </c>
      <c r="O985" s="14">
        <f>'fnd enro'!O985</f>
        <v>0</v>
      </c>
      <c r="P985" s="14">
        <f>'fnd enro'!P985</f>
        <v>1</v>
      </c>
      <c r="Q985" s="14">
        <f>'fnd enro'!R985</f>
        <v>1</v>
      </c>
      <c r="R985" s="15">
        <f t="shared" si="216"/>
        <v>1</v>
      </c>
      <c r="S985" s="14">
        <f>VALUE('fnd enro'!Q985)</f>
        <v>8</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655.05891299999996</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1211.6799999999998</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9127.9730340000006</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945.98492600000009</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364.01018399999998</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906.47685999999999</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609.78</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1432.1100000000001</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1220.4620190000001</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2368.48533</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217"/>
        <v>18842.021266000003</v>
      </c>
      <c r="AH985" s="326">
        <f t="shared" si="218"/>
        <v>3513044016</v>
      </c>
      <c r="AI985" s="4" t="str">
        <f t="shared" si="219"/>
        <v>3513</v>
      </c>
      <c r="AJ985" s="2" t="str">
        <f t="shared" si="220"/>
        <v>044</v>
      </c>
      <c r="AK985" s="2" t="str">
        <f t="shared" si="221"/>
        <v>016</v>
      </c>
      <c r="AL985" s="4">
        <f t="shared" si="222"/>
        <v>1</v>
      </c>
      <c r="AM985" s="4">
        <f t="shared" si="228"/>
        <v>1</v>
      </c>
      <c r="AN985" s="4">
        <f t="shared" si="223"/>
        <v>18842.021266000003</v>
      </c>
      <c r="AO985" s="4">
        <f t="shared" si="224"/>
        <v>18842</v>
      </c>
      <c r="AP985" s="4">
        <f t="shared" si="215"/>
        <v>6277</v>
      </c>
      <c r="AQ985" s="4">
        <v>12565</v>
      </c>
      <c r="AS985" s="74"/>
      <c r="AT985" s="74"/>
      <c r="AX985" s="5">
        <f t="shared" si="225"/>
        <v>0</v>
      </c>
      <c r="AZ985" s="5">
        <f t="shared" si="226"/>
        <v>0</v>
      </c>
      <c r="BB985" s="5"/>
    </row>
    <row r="986" spans="1:54" s="4" customFormat="1">
      <c r="A986" s="326" t="str">
        <f t="shared" si="227"/>
        <v>3513</v>
      </c>
      <c r="B986" s="2">
        <v>3513044018</v>
      </c>
      <c r="C986" s="9" t="s">
        <v>1378</v>
      </c>
      <c r="D986" s="14">
        <f>'fnd enro'!D986</f>
        <v>0</v>
      </c>
      <c r="E986" s="14">
        <f>'fnd enro'!E986</f>
        <v>0</v>
      </c>
      <c r="F986" s="14">
        <f>'fnd enro'!F986</f>
        <v>0</v>
      </c>
      <c r="G986" s="14">
        <f>'fnd enro'!G986</f>
        <v>0</v>
      </c>
      <c r="H986" s="14">
        <f>'fnd enro'!H986</f>
        <v>0</v>
      </c>
      <c r="I986" s="14">
        <f>'fnd enro'!I986</f>
        <v>1</v>
      </c>
      <c r="J986" s="14">
        <f>'fnd enro'!J986</f>
        <v>0</v>
      </c>
      <c r="K986" s="15">
        <f>'fnd enro'!K986</f>
        <v>3.9300000000000002E-2</v>
      </c>
      <c r="L986" s="14">
        <f>'fnd enro'!L986</f>
        <v>0</v>
      </c>
      <c r="M986" s="14">
        <f>'fnd enro'!M986</f>
        <v>0</v>
      </c>
      <c r="N986" s="14">
        <f>'fnd enro'!N986</f>
        <v>0</v>
      </c>
      <c r="O986" s="14">
        <f>'fnd enro'!O986</f>
        <v>0</v>
      </c>
      <c r="P986" s="14">
        <f>'fnd enro'!P986</f>
        <v>1</v>
      </c>
      <c r="Q986" s="14">
        <f>'fnd enro'!R986</f>
        <v>1</v>
      </c>
      <c r="R986" s="15">
        <f t="shared" si="216"/>
        <v>1</v>
      </c>
      <c r="S986" s="14">
        <f>VALUE('fnd enro'!Q986)</f>
        <v>9</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661.03891299999998</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1240.04</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9404.8030340000005</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945.98492600000009</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377.44018400000004</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908.51686000000007</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620.99</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1490.37</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1220.4620190000001</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2415.8253299999997</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217"/>
        <v>19285.471265999997</v>
      </c>
      <c r="AH986" s="326">
        <f t="shared" si="218"/>
        <v>3513044018</v>
      </c>
      <c r="AI986" s="4" t="str">
        <f t="shared" si="219"/>
        <v>3513</v>
      </c>
      <c r="AJ986" s="2" t="str">
        <f t="shared" si="220"/>
        <v>044</v>
      </c>
      <c r="AK986" s="2" t="str">
        <f t="shared" si="221"/>
        <v>018</v>
      </c>
      <c r="AL986" s="4">
        <f t="shared" si="222"/>
        <v>1</v>
      </c>
      <c r="AM986" s="4">
        <f t="shared" si="228"/>
        <v>1</v>
      </c>
      <c r="AN986" s="4">
        <f t="shared" si="223"/>
        <v>19285.471265999997</v>
      </c>
      <c r="AO986" s="4">
        <f t="shared" si="224"/>
        <v>19285</v>
      </c>
      <c r="AP986" s="4">
        <f t="shared" si="215"/>
        <v>1472</v>
      </c>
      <c r="AQ986" s="4">
        <v>17813</v>
      </c>
      <c r="AS986" s="74"/>
      <c r="AT986" s="74"/>
      <c r="AX986" s="5">
        <f t="shared" si="225"/>
        <v>0</v>
      </c>
      <c r="AZ986" s="5">
        <f t="shared" si="226"/>
        <v>0</v>
      </c>
      <c r="BB986" s="5"/>
    </row>
    <row r="987" spans="1:54" s="4" customFormat="1">
      <c r="A987" s="326" t="str">
        <f t="shared" si="227"/>
        <v>3513</v>
      </c>
      <c r="B987" s="2">
        <v>3513044035</v>
      </c>
      <c r="C987" s="9" t="s">
        <v>1378</v>
      </c>
      <c r="D987" s="14">
        <f>'fnd enro'!D987</f>
        <v>0</v>
      </c>
      <c r="E987" s="14">
        <f>'fnd enro'!E987</f>
        <v>0</v>
      </c>
      <c r="F987" s="14">
        <f>'fnd enro'!F987</f>
        <v>0</v>
      </c>
      <c r="G987" s="14">
        <f>'fnd enro'!G987</f>
        <v>0</v>
      </c>
      <c r="H987" s="14">
        <f>'fnd enro'!H987</f>
        <v>0</v>
      </c>
      <c r="I987" s="14">
        <f>'fnd enro'!I987</f>
        <v>3</v>
      </c>
      <c r="J987" s="14">
        <f>'fnd enro'!J987</f>
        <v>0</v>
      </c>
      <c r="K987" s="15">
        <f>'fnd enro'!K987</f>
        <v>0.1179</v>
      </c>
      <c r="L987" s="14">
        <f>'fnd enro'!L987</f>
        <v>0</v>
      </c>
      <c r="M987" s="14">
        <f>'fnd enro'!M987</f>
        <v>0</v>
      </c>
      <c r="N987" s="14">
        <f>'fnd enro'!N987</f>
        <v>0</v>
      </c>
      <c r="O987" s="14">
        <f>'fnd enro'!O987</f>
        <v>0</v>
      </c>
      <c r="P987" s="14">
        <f>'fnd enro'!P987</f>
        <v>3</v>
      </c>
      <c r="Q987" s="14">
        <f>'fnd enro'!R987</f>
        <v>3</v>
      </c>
      <c r="R987" s="15">
        <f t="shared" si="216"/>
        <v>1</v>
      </c>
      <c r="S987" s="14">
        <f>VALUE('fnd enro'!Q987)</f>
        <v>11</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2028.4167389999998</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3934.74</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30309.549101999997</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2837.9547780000003</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1233.960552</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2741.15058</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1947.8100000000002</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4911.9600000000009</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3661.3860570000002</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7605.7059900000004</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217"/>
        <v>61212.633797999995</v>
      </c>
      <c r="AH987" s="326">
        <f t="shared" si="218"/>
        <v>3513044035</v>
      </c>
      <c r="AI987" s="4" t="str">
        <f t="shared" si="219"/>
        <v>3513</v>
      </c>
      <c r="AJ987" s="2" t="str">
        <f t="shared" si="220"/>
        <v>044</v>
      </c>
      <c r="AK987" s="2" t="str">
        <f t="shared" si="221"/>
        <v>035</v>
      </c>
      <c r="AL987" s="4">
        <f t="shared" si="222"/>
        <v>1</v>
      </c>
      <c r="AM987" s="4">
        <f t="shared" si="228"/>
        <v>3</v>
      </c>
      <c r="AN987" s="4">
        <f t="shared" si="223"/>
        <v>61212.633797999995</v>
      </c>
      <c r="AO987" s="4">
        <f t="shared" si="224"/>
        <v>20404</v>
      </c>
      <c r="AP987" s="4">
        <f t="shared" si="215"/>
        <v>2449</v>
      </c>
      <c r="AQ987" s="4">
        <v>17955</v>
      </c>
      <c r="AS987" s="74"/>
      <c r="AT987" s="74"/>
      <c r="AX987" s="5">
        <f t="shared" si="225"/>
        <v>0</v>
      </c>
      <c r="AZ987" s="5">
        <f t="shared" si="226"/>
        <v>0</v>
      </c>
      <c r="BB987" s="5"/>
    </row>
    <row r="988" spans="1:54" s="4" customFormat="1">
      <c r="A988" s="326" t="str">
        <f t="shared" si="227"/>
        <v>3513</v>
      </c>
      <c r="B988" s="2">
        <v>3513044044</v>
      </c>
      <c r="C988" s="9" t="s">
        <v>1378</v>
      </c>
      <c r="D988" s="14">
        <f>'fnd enro'!D988</f>
        <v>0</v>
      </c>
      <c r="E988" s="14">
        <f>'fnd enro'!E988</f>
        <v>0</v>
      </c>
      <c r="F988" s="14">
        <f>'fnd enro'!F988</f>
        <v>0</v>
      </c>
      <c r="G988" s="14">
        <f>'fnd enro'!G988</f>
        <v>0</v>
      </c>
      <c r="H988" s="14">
        <f>'fnd enro'!H988</f>
        <v>297</v>
      </c>
      <c r="I988" s="14">
        <f>'fnd enro'!I988</f>
        <v>314</v>
      </c>
      <c r="J988" s="14">
        <f>'fnd enro'!J988</f>
        <v>0</v>
      </c>
      <c r="K988" s="15">
        <f>'fnd enro'!K988</f>
        <v>24.0123</v>
      </c>
      <c r="L988" s="14">
        <f>'fnd enro'!L988</f>
        <v>0</v>
      </c>
      <c r="M988" s="14">
        <f>'fnd enro'!M988</f>
        <v>0</v>
      </c>
      <c r="N988" s="14">
        <f>'fnd enro'!N988</f>
        <v>70</v>
      </c>
      <c r="O988" s="14">
        <f>'fnd enro'!O988</f>
        <v>40</v>
      </c>
      <c r="P988" s="14">
        <f>'fnd enro'!P988</f>
        <v>401</v>
      </c>
      <c r="Q988" s="14">
        <f>'fnd enro'!R988</f>
        <v>611</v>
      </c>
      <c r="R988" s="15">
        <f t="shared" si="216"/>
        <v>1</v>
      </c>
      <c r="S988" s="14">
        <f>VALUE('fnd enro'!Q988)</f>
        <v>11</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404250.87584300002</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719463.67999999993</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4851952.0037739994</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635482.15978600015</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209570.04242399998</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471495.45146000001</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352411.76000000007</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685301.54</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795837.82360899996</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1469536.0966299998</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217"/>
        <v>10595301.433525998</v>
      </c>
      <c r="AH988" s="326">
        <f t="shared" si="218"/>
        <v>3513044044</v>
      </c>
      <c r="AI988" s="4" t="str">
        <f t="shared" si="219"/>
        <v>3513</v>
      </c>
      <c r="AJ988" s="2" t="str">
        <f t="shared" si="220"/>
        <v>044</v>
      </c>
      <c r="AK988" s="2" t="str">
        <f t="shared" si="221"/>
        <v>044</v>
      </c>
      <c r="AL988" s="4">
        <f t="shared" si="222"/>
        <v>1</v>
      </c>
      <c r="AM988" s="4">
        <f t="shared" si="228"/>
        <v>611</v>
      </c>
      <c r="AN988" s="4">
        <f t="shared" si="223"/>
        <v>10595301.433525998</v>
      </c>
      <c r="AO988" s="4">
        <f t="shared" si="224"/>
        <v>17341</v>
      </c>
      <c r="AP988" s="4">
        <f t="shared" si="215"/>
        <v>5675</v>
      </c>
      <c r="AQ988" s="4">
        <v>11666</v>
      </c>
      <c r="AS988" s="74"/>
      <c r="AT988" s="74"/>
      <c r="AX988" s="5">
        <f t="shared" si="225"/>
        <v>0</v>
      </c>
      <c r="AZ988" s="5">
        <f t="shared" si="226"/>
        <v>0</v>
      </c>
      <c r="BB988" s="5"/>
    </row>
    <row r="989" spans="1:54" s="4" customFormat="1">
      <c r="A989" s="326" t="str">
        <f t="shared" si="227"/>
        <v>3513</v>
      </c>
      <c r="B989" s="2">
        <v>3513044050</v>
      </c>
      <c r="C989" s="9" t="s">
        <v>1378</v>
      </c>
      <c r="D989" s="14">
        <f>'fnd enro'!D989</f>
        <v>0</v>
      </c>
      <c r="E989" s="14">
        <f>'fnd enro'!E989</f>
        <v>0</v>
      </c>
      <c r="F989" s="14">
        <f>'fnd enro'!F989</f>
        <v>0</v>
      </c>
      <c r="G989" s="14">
        <f>'fnd enro'!G989</f>
        <v>0</v>
      </c>
      <c r="H989" s="14">
        <f>'fnd enro'!H989</f>
        <v>0</v>
      </c>
      <c r="I989" s="14">
        <f>'fnd enro'!I989</f>
        <v>3</v>
      </c>
      <c r="J989" s="14">
        <f>'fnd enro'!J989</f>
        <v>0</v>
      </c>
      <c r="K989" s="15">
        <f>'fnd enro'!K989</f>
        <v>0.1179</v>
      </c>
      <c r="L989" s="14">
        <f>'fnd enro'!L989</f>
        <v>0</v>
      </c>
      <c r="M989" s="14">
        <f>'fnd enro'!M989</f>
        <v>0</v>
      </c>
      <c r="N989" s="14">
        <f>'fnd enro'!N989</f>
        <v>0</v>
      </c>
      <c r="O989" s="14">
        <f>'fnd enro'!O989</f>
        <v>1</v>
      </c>
      <c r="P989" s="14">
        <f>'fnd enro'!P989</f>
        <v>1</v>
      </c>
      <c r="Q989" s="14">
        <f>'fnd enro'!R989</f>
        <v>3</v>
      </c>
      <c r="R989" s="15">
        <f t="shared" si="216"/>
        <v>1</v>
      </c>
      <c r="S989" s="14">
        <f>VALUE('fnd enro'!Q989)</f>
        <v>5</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1903.6767389999995</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2964.9199999999996</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20229.369102000001</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3059.8247780000002</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732.9805520000001</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2813.1105799999996</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1571.8300000000002</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2495.85</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4041.7260570000003</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5985.1359899999998</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217"/>
        <v>45798.423798000003</v>
      </c>
      <c r="AH989" s="326">
        <f t="shared" si="218"/>
        <v>3513044050</v>
      </c>
      <c r="AI989" s="4" t="str">
        <f t="shared" si="219"/>
        <v>3513</v>
      </c>
      <c r="AJ989" s="2" t="str">
        <f t="shared" si="220"/>
        <v>044</v>
      </c>
      <c r="AK989" s="2" t="str">
        <f t="shared" si="221"/>
        <v>050</v>
      </c>
      <c r="AL989" s="4">
        <f t="shared" si="222"/>
        <v>1</v>
      </c>
      <c r="AM989" s="4">
        <f t="shared" si="228"/>
        <v>3</v>
      </c>
      <c r="AN989" s="4">
        <f t="shared" si="223"/>
        <v>45798.423798000003</v>
      </c>
      <c r="AO989" s="4">
        <f t="shared" si="224"/>
        <v>15266</v>
      </c>
      <c r="AP989" s="4">
        <f t="shared" si="215"/>
        <v>-1996</v>
      </c>
      <c r="AQ989" s="4">
        <v>17262</v>
      </c>
      <c r="AS989" s="74"/>
      <c r="AT989" s="74"/>
      <c r="AX989" s="5">
        <f t="shared" si="225"/>
        <v>0</v>
      </c>
      <c r="AZ989" s="5">
        <f t="shared" si="226"/>
        <v>0</v>
      </c>
      <c r="BB989" s="5"/>
    </row>
    <row r="990" spans="1:54" s="4" customFormat="1">
      <c r="A990" s="326" t="str">
        <f t="shared" si="227"/>
        <v>3513</v>
      </c>
      <c r="B990" s="2">
        <v>3513044083</v>
      </c>
      <c r="C990" s="9" t="s">
        <v>1378</v>
      </c>
      <c r="D990" s="14">
        <f>'fnd enro'!D990</f>
        <v>0</v>
      </c>
      <c r="E990" s="14">
        <f>'fnd enro'!E990</f>
        <v>0</v>
      </c>
      <c r="F990" s="14">
        <f>'fnd enro'!F990</f>
        <v>0</v>
      </c>
      <c r="G990" s="14">
        <f>'fnd enro'!G990</f>
        <v>0</v>
      </c>
      <c r="H990" s="14">
        <f>'fnd enro'!H990</f>
        <v>0</v>
      </c>
      <c r="I990" s="14">
        <f>'fnd enro'!I990</f>
        <v>3</v>
      </c>
      <c r="J990" s="14">
        <f>'fnd enro'!J990</f>
        <v>0</v>
      </c>
      <c r="K990" s="15">
        <f>'fnd enro'!K990</f>
        <v>0.1179</v>
      </c>
      <c r="L990" s="14">
        <f>'fnd enro'!L990</f>
        <v>0</v>
      </c>
      <c r="M990" s="14">
        <f>'fnd enro'!M990</f>
        <v>0</v>
      </c>
      <c r="N990" s="14">
        <f>'fnd enro'!N990</f>
        <v>0</v>
      </c>
      <c r="O990" s="14">
        <f>'fnd enro'!O990</f>
        <v>1</v>
      </c>
      <c r="P990" s="14">
        <f>'fnd enro'!P990</f>
        <v>2</v>
      </c>
      <c r="Q990" s="14">
        <f>'fnd enro'!R990</f>
        <v>3</v>
      </c>
      <c r="R990" s="15">
        <f t="shared" si="216"/>
        <v>1</v>
      </c>
      <c r="S990" s="14">
        <f>VALUE('fnd enro'!Q990)</f>
        <v>6</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1983.2767389999997</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3342.1099999999997</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23911.409101999998</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3059.8247780000002</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911.60055200000011</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2840.5105799999997</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1720.92</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3270.6000000000004</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4041.7260570000003</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6614.7059900000004</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217"/>
        <v>51696.683798000005</v>
      </c>
      <c r="AH990" s="326">
        <f t="shared" si="218"/>
        <v>3513044083</v>
      </c>
      <c r="AI990" s="4" t="str">
        <f t="shared" si="219"/>
        <v>3513</v>
      </c>
      <c r="AJ990" s="2" t="str">
        <f t="shared" si="220"/>
        <v>044</v>
      </c>
      <c r="AK990" s="2" t="str">
        <f t="shared" si="221"/>
        <v>083</v>
      </c>
      <c r="AL990" s="4">
        <f t="shared" si="222"/>
        <v>1</v>
      </c>
      <c r="AM990" s="4">
        <f t="shared" si="228"/>
        <v>3</v>
      </c>
      <c r="AN990" s="4">
        <f t="shared" si="223"/>
        <v>51696.683798000005</v>
      </c>
      <c r="AO990" s="4">
        <f t="shared" si="224"/>
        <v>17232</v>
      </c>
      <c r="AP990" s="4">
        <f t="shared" si="215"/>
        <v>1813</v>
      </c>
      <c r="AQ990" s="4">
        <v>15419</v>
      </c>
      <c r="AS990" s="74"/>
      <c r="AT990" s="74"/>
      <c r="AX990" s="5">
        <f t="shared" si="225"/>
        <v>0</v>
      </c>
      <c r="AZ990" s="5">
        <f t="shared" si="226"/>
        <v>0</v>
      </c>
      <c r="BB990" s="5"/>
    </row>
    <row r="991" spans="1:54" s="4" customFormat="1">
      <c r="A991" s="326" t="str">
        <f t="shared" si="227"/>
        <v>3513</v>
      </c>
      <c r="B991" s="2">
        <v>3513044095</v>
      </c>
      <c r="C991" s="9" t="s">
        <v>1378</v>
      </c>
      <c r="D991" s="14">
        <f>'fnd enro'!D991</f>
        <v>0</v>
      </c>
      <c r="E991" s="14">
        <f>'fnd enro'!E991</f>
        <v>0</v>
      </c>
      <c r="F991" s="14">
        <f>'fnd enro'!F991</f>
        <v>0</v>
      </c>
      <c r="G991" s="14">
        <f>'fnd enro'!G991</f>
        <v>0</v>
      </c>
      <c r="H991" s="14">
        <f>'fnd enro'!H991</f>
        <v>0</v>
      </c>
      <c r="I991" s="14">
        <f>'fnd enro'!I991</f>
        <v>1</v>
      </c>
      <c r="J991" s="14">
        <f>'fnd enro'!J991</f>
        <v>0</v>
      </c>
      <c r="K991" s="15">
        <f>'fnd enro'!K991</f>
        <v>3.9300000000000002E-2</v>
      </c>
      <c r="L991" s="14">
        <f>'fnd enro'!L991</f>
        <v>0</v>
      </c>
      <c r="M991" s="14">
        <f>'fnd enro'!M991</f>
        <v>0</v>
      </c>
      <c r="N991" s="14">
        <f>'fnd enro'!N991</f>
        <v>0</v>
      </c>
      <c r="O991" s="14">
        <f>'fnd enro'!O991</f>
        <v>1</v>
      </c>
      <c r="P991" s="14">
        <f>'fnd enro'!P991</f>
        <v>1</v>
      </c>
      <c r="Q991" s="14">
        <f>'fnd enro'!R991</f>
        <v>1</v>
      </c>
      <c r="R991" s="15">
        <f t="shared" si="216"/>
        <v>1</v>
      </c>
      <c r="S991" s="14">
        <f>VALUE('fnd enro'!Q991)</f>
        <v>12</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812.03891299999987</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1576.64</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12077.803034</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1167.854926</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495.15018400000002</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1075.3268599999999</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761.42000000000007</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1757.71</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1600.802019</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2975.8453300000001</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217"/>
        <v>24300.591265999996</v>
      </c>
      <c r="AH991" s="326">
        <f t="shared" si="218"/>
        <v>3513044095</v>
      </c>
      <c r="AI991" s="4" t="str">
        <f t="shared" si="219"/>
        <v>3513</v>
      </c>
      <c r="AJ991" s="2" t="str">
        <f t="shared" si="220"/>
        <v>044</v>
      </c>
      <c r="AK991" s="2" t="str">
        <f t="shared" si="221"/>
        <v>095</v>
      </c>
      <c r="AL991" s="4">
        <f t="shared" si="222"/>
        <v>1</v>
      </c>
      <c r="AM991" s="4">
        <f t="shared" si="228"/>
        <v>1</v>
      </c>
      <c r="AN991" s="4">
        <f t="shared" si="223"/>
        <v>24300.591265999996</v>
      </c>
      <c r="AO991" s="4">
        <f t="shared" si="224"/>
        <v>24301</v>
      </c>
      <c r="AP991" s="4">
        <f t="shared" si="215"/>
        <v>6332</v>
      </c>
      <c r="AQ991" s="4">
        <v>17969</v>
      </c>
      <c r="AS991" s="74"/>
      <c r="AT991" s="74"/>
      <c r="AX991" s="5">
        <f t="shared" si="225"/>
        <v>0</v>
      </c>
      <c r="AZ991" s="5">
        <f t="shared" si="226"/>
        <v>0</v>
      </c>
      <c r="BB991" s="5"/>
    </row>
    <row r="992" spans="1:54" s="4" customFormat="1">
      <c r="A992" s="326" t="str">
        <f t="shared" si="227"/>
        <v>3513</v>
      </c>
      <c r="B992" s="2">
        <v>3513044133</v>
      </c>
      <c r="C992" s="9" t="s">
        <v>1378</v>
      </c>
      <c r="D992" s="14">
        <f>'fnd enro'!D992</f>
        <v>0</v>
      </c>
      <c r="E992" s="14">
        <f>'fnd enro'!E992</f>
        <v>0</v>
      </c>
      <c r="F992" s="14">
        <f>'fnd enro'!F992</f>
        <v>0</v>
      </c>
      <c r="G992" s="14">
        <f>'fnd enro'!G992</f>
        <v>0</v>
      </c>
      <c r="H992" s="14">
        <f>'fnd enro'!H992</f>
        <v>0</v>
      </c>
      <c r="I992" s="14">
        <f>'fnd enro'!I992</f>
        <v>1</v>
      </c>
      <c r="J992" s="14">
        <f>'fnd enro'!J992</f>
        <v>0</v>
      </c>
      <c r="K992" s="15">
        <f>'fnd enro'!K992</f>
        <v>3.9300000000000002E-2</v>
      </c>
      <c r="L992" s="14">
        <f>'fnd enro'!L992</f>
        <v>0</v>
      </c>
      <c r="M992" s="14">
        <f>'fnd enro'!M992</f>
        <v>0</v>
      </c>
      <c r="N992" s="14">
        <f>'fnd enro'!N992</f>
        <v>0</v>
      </c>
      <c r="O992" s="14">
        <f>'fnd enro'!O992</f>
        <v>0</v>
      </c>
      <c r="P992" s="14">
        <f>'fnd enro'!P992</f>
        <v>0</v>
      </c>
      <c r="Q992" s="14">
        <f>'fnd enro'!R992</f>
        <v>1</v>
      </c>
      <c r="R992" s="15">
        <f t="shared" si="216"/>
        <v>1</v>
      </c>
      <c r="S992" s="14">
        <f>VALUE('fnd enro'!Q992)</f>
        <v>9</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570.33891299999993</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810.3</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5209.7030340000001</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945.98492600000009</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173.92018400000001</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877.32686000000001</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451.12</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607.66</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1220.4620190000001</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1698.5253299999999</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217"/>
        <v>12565.341266000001</v>
      </c>
      <c r="AH992" s="326">
        <f t="shared" si="218"/>
        <v>3513044133</v>
      </c>
      <c r="AI992" s="4" t="str">
        <f t="shared" si="219"/>
        <v>3513</v>
      </c>
      <c r="AJ992" s="2" t="str">
        <f t="shared" si="220"/>
        <v>044</v>
      </c>
      <c r="AK992" s="2" t="str">
        <f t="shared" si="221"/>
        <v>133</v>
      </c>
      <c r="AL992" s="4">
        <f t="shared" si="222"/>
        <v>1</v>
      </c>
      <c r="AM992" s="4">
        <f t="shared" si="228"/>
        <v>1</v>
      </c>
      <c r="AN992" s="4">
        <f t="shared" si="223"/>
        <v>12565.341266000001</v>
      </c>
      <c r="AO992" s="4">
        <f t="shared" si="224"/>
        <v>12565</v>
      </c>
      <c r="AP992" s="4">
        <f t="shared" si="215"/>
        <v>-8369</v>
      </c>
      <c r="AQ992" s="4">
        <v>20934</v>
      </c>
      <c r="AS992" s="74"/>
      <c r="AT992" s="74"/>
      <c r="AX992" s="5">
        <f t="shared" si="225"/>
        <v>0</v>
      </c>
      <c r="AZ992" s="5">
        <f t="shared" si="226"/>
        <v>0</v>
      </c>
      <c r="BB992" s="5"/>
    </row>
    <row r="993" spans="1:54" s="4" customFormat="1">
      <c r="A993" s="326" t="str">
        <f t="shared" si="227"/>
        <v>3513</v>
      </c>
      <c r="B993" s="2">
        <v>3513044201</v>
      </c>
      <c r="C993" s="9" t="s">
        <v>1378</v>
      </c>
      <c r="D993" s="14">
        <f>'fnd enro'!D993</f>
        <v>0</v>
      </c>
      <c r="E993" s="14">
        <f>'fnd enro'!E993</f>
        <v>0</v>
      </c>
      <c r="F993" s="14">
        <f>'fnd enro'!F993</f>
        <v>0</v>
      </c>
      <c r="G993" s="14">
        <f>'fnd enro'!G993</f>
        <v>0</v>
      </c>
      <c r="H993" s="14">
        <f>'fnd enro'!H993</f>
        <v>1</v>
      </c>
      <c r="I993" s="14">
        <f>'fnd enro'!I993</f>
        <v>0</v>
      </c>
      <c r="J993" s="14">
        <f>'fnd enro'!J993</f>
        <v>0</v>
      </c>
      <c r="K993" s="15">
        <f>'fnd enro'!K993</f>
        <v>3.9300000000000002E-2</v>
      </c>
      <c r="L993" s="14">
        <f>'fnd enro'!L993</f>
        <v>0</v>
      </c>
      <c r="M993" s="14">
        <f>'fnd enro'!M993</f>
        <v>0</v>
      </c>
      <c r="N993" s="14">
        <f>'fnd enro'!N993</f>
        <v>0</v>
      </c>
      <c r="O993" s="14">
        <f>'fnd enro'!O993</f>
        <v>0</v>
      </c>
      <c r="P993" s="14">
        <f>'fnd enro'!P993</f>
        <v>1</v>
      </c>
      <c r="Q993" s="14">
        <f>'fnd enro'!R993</f>
        <v>1</v>
      </c>
      <c r="R993" s="15">
        <f t="shared" si="216"/>
        <v>1</v>
      </c>
      <c r="S993" s="14">
        <f>VALUE('fnd enro'!Q993)</f>
        <v>12</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685.25891299999989</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1354.77</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8986.153033999999</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1060.8949259999999</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436.60018400000001</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594.20686000000001</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623.61</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1381.87</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1254.4520190000001</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2800.6453299999998</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217"/>
        <v>19178.461265999998</v>
      </c>
      <c r="AH993" s="326">
        <f t="shared" si="218"/>
        <v>3513044201</v>
      </c>
      <c r="AI993" s="4" t="str">
        <f t="shared" si="219"/>
        <v>3513</v>
      </c>
      <c r="AJ993" s="2" t="str">
        <f t="shared" si="220"/>
        <v>044</v>
      </c>
      <c r="AK993" s="2" t="str">
        <f t="shared" si="221"/>
        <v>201</v>
      </c>
      <c r="AL993" s="4">
        <f t="shared" si="222"/>
        <v>1</v>
      </c>
      <c r="AM993" s="4">
        <f t="shared" si="228"/>
        <v>1</v>
      </c>
      <c r="AN993" s="4">
        <f t="shared" si="223"/>
        <v>19178.461265999998</v>
      </c>
      <c r="AO993" s="4">
        <f t="shared" si="224"/>
        <v>19178</v>
      </c>
      <c r="AP993" s="4">
        <f t="shared" si="215"/>
        <v>-416</v>
      </c>
      <c r="AQ993" s="4">
        <v>19594</v>
      </c>
      <c r="AS993" s="74"/>
      <c r="AT993" s="74"/>
      <c r="AX993" s="5">
        <f t="shared" si="225"/>
        <v>0</v>
      </c>
      <c r="AZ993" s="5">
        <f t="shared" si="226"/>
        <v>0</v>
      </c>
      <c r="BB993" s="5"/>
    </row>
    <row r="994" spans="1:54" s="4" customFormat="1">
      <c r="A994" s="326" t="str">
        <f t="shared" si="227"/>
        <v>3513</v>
      </c>
      <c r="B994" s="2">
        <v>3513044218</v>
      </c>
      <c r="C994" s="9" t="s">
        <v>1378</v>
      </c>
      <c r="D994" s="14">
        <f>'fnd enro'!D994</f>
        <v>0</v>
      </c>
      <c r="E994" s="14">
        <f>'fnd enro'!E994</f>
        <v>0</v>
      </c>
      <c r="F994" s="14">
        <f>'fnd enro'!F994</f>
        <v>0</v>
      </c>
      <c r="G994" s="14">
        <f>'fnd enro'!G994</f>
        <v>0</v>
      </c>
      <c r="H994" s="14">
        <f>'fnd enro'!H994</f>
        <v>1</v>
      </c>
      <c r="I994" s="14">
        <f>'fnd enro'!I994</f>
        <v>1</v>
      </c>
      <c r="J994" s="14">
        <f>'fnd enro'!J994</f>
        <v>0</v>
      </c>
      <c r="K994" s="15">
        <f>'fnd enro'!K994</f>
        <v>7.8600000000000003E-2</v>
      </c>
      <c r="L994" s="14">
        <f>'fnd enro'!L994</f>
        <v>0</v>
      </c>
      <c r="M994" s="14">
        <f>'fnd enro'!M994</f>
        <v>0</v>
      </c>
      <c r="N994" s="14">
        <f>'fnd enro'!N994</f>
        <v>1</v>
      </c>
      <c r="O994" s="14">
        <f>'fnd enro'!O994</f>
        <v>0</v>
      </c>
      <c r="P994" s="14">
        <f>'fnd enro'!P994</f>
        <v>1</v>
      </c>
      <c r="Q994" s="14">
        <f>'fnd enro'!R994</f>
        <v>2</v>
      </c>
      <c r="R994" s="15">
        <f t="shared" si="216"/>
        <v>1</v>
      </c>
      <c r="S994" s="14">
        <f>VALUE('fnd enro'!Q994)</f>
        <v>5</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1324.797826</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2139.64</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13376.256067999999</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2213.7698519999999</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559.62036799999998</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1602.4437200000002</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1071.57</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1541.9099999999999</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2829.5840380000004</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4455.0706599999994</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217"/>
        <v>31114.662532000002</v>
      </c>
      <c r="AH994" s="326">
        <f t="shared" si="218"/>
        <v>3513044218</v>
      </c>
      <c r="AI994" s="4" t="str">
        <f t="shared" si="219"/>
        <v>3513</v>
      </c>
      <c r="AJ994" s="2" t="str">
        <f t="shared" si="220"/>
        <v>044</v>
      </c>
      <c r="AK994" s="2" t="str">
        <f t="shared" si="221"/>
        <v>218</v>
      </c>
      <c r="AL994" s="4">
        <f t="shared" si="222"/>
        <v>1</v>
      </c>
      <c r="AM994" s="4">
        <f t="shared" si="228"/>
        <v>2</v>
      </c>
      <c r="AN994" s="4">
        <f t="shared" si="223"/>
        <v>31114.662532000002</v>
      </c>
      <c r="AO994" s="4">
        <f t="shared" si="224"/>
        <v>15557</v>
      </c>
      <c r="AP994" s="4">
        <f t="shared" si="215"/>
        <v>3155</v>
      </c>
      <c r="AQ994" s="4">
        <v>12402</v>
      </c>
      <c r="AS994" s="74"/>
      <c r="AT994" s="74"/>
      <c r="AX994" s="5">
        <f t="shared" si="225"/>
        <v>0</v>
      </c>
      <c r="AZ994" s="5">
        <f t="shared" si="226"/>
        <v>0</v>
      </c>
      <c r="BB994" s="5"/>
    </row>
    <row r="995" spans="1:54" s="4" customFormat="1">
      <c r="A995" s="326" t="str">
        <f t="shared" si="227"/>
        <v>3513</v>
      </c>
      <c r="B995" s="2">
        <v>3513044243</v>
      </c>
      <c r="C995" s="9" t="s">
        <v>1378</v>
      </c>
      <c r="D995" s="14">
        <f>'fnd enro'!D995</f>
        <v>0</v>
      </c>
      <c r="E995" s="14">
        <f>'fnd enro'!E995</f>
        <v>0</v>
      </c>
      <c r="F995" s="14">
        <f>'fnd enro'!F995</f>
        <v>0</v>
      </c>
      <c r="G995" s="14">
        <f>'fnd enro'!G995</f>
        <v>0</v>
      </c>
      <c r="H995" s="14">
        <f>'fnd enro'!H995</f>
        <v>1</v>
      </c>
      <c r="I995" s="14">
        <f>'fnd enro'!I995</f>
        <v>1</v>
      </c>
      <c r="J995" s="14">
        <f>'fnd enro'!J995</f>
        <v>0</v>
      </c>
      <c r="K995" s="15">
        <f>'fnd enro'!K995</f>
        <v>7.8600000000000003E-2</v>
      </c>
      <c r="L995" s="14">
        <f>'fnd enro'!L995</f>
        <v>0</v>
      </c>
      <c r="M995" s="14">
        <f>'fnd enro'!M995</f>
        <v>0</v>
      </c>
      <c r="N995" s="14">
        <f>'fnd enro'!N995</f>
        <v>0</v>
      </c>
      <c r="O995" s="14">
        <f>'fnd enro'!O995</f>
        <v>0</v>
      </c>
      <c r="P995" s="14">
        <f>'fnd enro'!P995</f>
        <v>2</v>
      </c>
      <c r="Q995" s="14">
        <f>'fnd enro'!R995</f>
        <v>2</v>
      </c>
      <c r="R995" s="15">
        <f t="shared" si="216"/>
        <v>1</v>
      </c>
      <c r="S995" s="14">
        <f>VALUE('fnd enro'!Q995)</f>
        <v>9</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1322.077826</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2480.08</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17271.016068000001</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2006.879852</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759.71036800000002</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1494.3837200000003</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1199.25</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2636.6</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2474.9140380000003</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5024.9806599999993</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217"/>
        <v>36669.892531999998</v>
      </c>
      <c r="AH995" s="326">
        <f t="shared" si="218"/>
        <v>3513044243</v>
      </c>
      <c r="AI995" s="4" t="str">
        <f t="shared" si="219"/>
        <v>3513</v>
      </c>
      <c r="AJ995" s="2" t="str">
        <f t="shared" si="220"/>
        <v>044</v>
      </c>
      <c r="AK995" s="2" t="str">
        <f t="shared" si="221"/>
        <v>243</v>
      </c>
      <c r="AL995" s="4">
        <f t="shared" si="222"/>
        <v>1</v>
      </c>
      <c r="AM995" s="4">
        <f t="shared" si="228"/>
        <v>2</v>
      </c>
      <c r="AN995" s="4">
        <f t="shared" si="223"/>
        <v>36669.892531999998</v>
      </c>
      <c r="AO995" s="4">
        <f t="shared" si="224"/>
        <v>18335</v>
      </c>
      <c r="AP995" s="4">
        <f t="shared" si="215"/>
        <v>7298</v>
      </c>
      <c r="AQ995" s="4">
        <v>11037</v>
      </c>
      <c r="AS995" s="74"/>
      <c r="AT995" s="74"/>
      <c r="AX995" s="5">
        <f t="shared" si="225"/>
        <v>0</v>
      </c>
      <c r="AZ995" s="5">
        <f t="shared" si="226"/>
        <v>0</v>
      </c>
      <c r="BB995" s="5"/>
    </row>
    <row r="996" spans="1:54" s="4" customFormat="1">
      <c r="A996" s="326" t="str">
        <f t="shared" si="227"/>
        <v>3513</v>
      </c>
      <c r="B996" s="2">
        <v>3513044244</v>
      </c>
      <c r="C996" s="9" t="s">
        <v>1378</v>
      </c>
      <c r="D996" s="14">
        <f>'fnd enro'!D996</f>
        <v>0</v>
      </c>
      <c r="E996" s="14">
        <f>'fnd enro'!E996</f>
        <v>0</v>
      </c>
      <c r="F996" s="14">
        <f>'fnd enro'!F996</f>
        <v>0</v>
      </c>
      <c r="G996" s="14">
        <f>'fnd enro'!G996</f>
        <v>0</v>
      </c>
      <c r="H996" s="14">
        <f>'fnd enro'!H996</f>
        <v>7</v>
      </c>
      <c r="I996" s="14">
        <f>'fnd enro'!I996</f>
        <v>30</v>
      </c>
      <c r="J996" s="14">
        <f>'fnd enro'!J996</f>
        <v>0</v>
      </c>
      <c r="K996" s="15">
        <f>'fnd enro'!K996</f>
        <v>1.4540999999999999</v>
      </c>
      <c r="L996" s="14">
        <f>'fnd enro'!L996</f>
        <v>0</v>
      </c>
      <c r="M996" s="14">
        <f>'fnd enro'!M996</f>
        <v>0</v>
      </c>
      <c r="N996" s="14">
        <f>'fnd enro'!N996</f>
        <v>1</v>
      </c>
      <c r="O996" s="14">
        <f>'fnd enro'!O996</f>
        <v>3</v>
      </c>
      <c r="P996" s="14">
        <f>'fnd enro'!P996</f>
        <v>22</v>
      </c>
      <c r="Q996" s="14">
        <f>'fnd enro'!R996</f>
        <v>37</v>
      </c>
      <c r="R996" s="15">
        <f t="shared" si="216"/>
        <v>1</v>
      </c>
      <c r="S996" s="14">
        <f>VALUE('fnd enro'!Q996)</f>
        <v>10</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23728.079781</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40931.800000000003</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286478.76225799997</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36678.312261999999</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11491.006807999998</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31557.453819999999</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20750</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40900</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46890.714702999991</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82470.077210000003</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217"/>
        <v>621876.20684200001</v>
      </c>
      <c r="AH996" s="326">
        <f t="shared" si="218"/>
        <v>3513044244</v>
      </c>
      <c r="AI996" s="4" t="str">
        <f t="shared" si="219"/>
        <v>3513</v>
      </c>
      <c r="AJ996" s="2" t="str">
        <f t="shared" si="220"/>
        <v>044</v>
      </c>
      <c r="AK996" s="2" t="str">
        <f t="shared" si="221"/>
        <v>244</v>
      </c>
      <c r="AL996" s="4">
        <f t="shared" si="222"/>
        <v>1</v>
      </c>
      <c r="AM996" s="4">
        <f t="shared" si="228"/>
        <v>37</v>
      </c>
      <c r="AN996" s="4">
        <f t="shared" si="223"/>
        <v>621876.20684200001</v>
      </c>
      <c r="AO996" s="4">
        <f t="shared" si="224"/>
        <v>16807</v>
      </c>
      <c r="AP996" s="4">
        <f t="shared" si="215"/>
        <v>3678</v>
      </c>
      <c r="AQ996" s="4">
        <v>13129</v>
      </c>
      <c r="AS996" s="74"/>
      <c r="AT996" s="74"/>
      <c r="AX996" s="5">
        <f t="shared" si="225"/>
        <v>0</v>
      </c>
      <c r="AZ996" s="5">
        <f t="shared" si="226"/>
        <v>0</v>
      </c>
      <c r="BB996" s="5"/>
    </row>
    <row r="997" spans="1:54" s="4" customFormat="1">
      <c r="A997" s="326" t="str">
        <f t="shared" si="227"/>
        <v>3513</v>
      </c>
      <c r="B997" s="2">
        <v>3513044285</v>
      </c>
      <c r="C997" s="9" t="s">
        <v>1378</v>
      </c>
      <c r="D997" s="14">
        <f>'fnd enro'!D997</f>
        <v>0</v>
      </c>
      <c r="E997" s="14">
        <f>'fnd enro'!E997</f>
        <v>0</v>
      </c>
      <c r="F997" s="14">
        <f>'fnd enro'!F997</f>
        <v>0</v>
      </c>
      <c r="G997" s="14">
        <f>'fnd enro'!G997</f>
        <v>0</v>
      </c>
      <c r="H997" s="14">
        <f>'fnd enro'!H997</f>
        <v>0</v>
      </c>
      <c r="I997" s="14">
        <f>'fnd enro'!I997</f>
        <v>2</v>
      </c>
      <c r="J997" s="14">
        <f>'fnd enro'!J997</f>
        <v>0</v>
      </c>
      <c r="K997" s="15">
        <f>'fnd enro'!K997</f>
        <v>7.8600000000000003E-2</v>
      </c>
      <c r="L997" s="14">
        <f>'fnd enro'!L997</f>
        <v>0</v>
      </c>
      <c r="M997" s="14">
        <f>'fnd enro'!M997</f>
        <v>0</v>
      </c>
      <c r="N997" s="14">
        <f>'fnd enro'!N997</f>
        <v>0</v>
      </c>
      <c r="O997" s="14">
        <f>'fnd enro'!O997</f>
        <v>0</v>
      </c>
      <c r="P997" s="14">
        <f>'fnd enro'!P997</f>
        <v>0</v>
      </c>
      <c r="Q997" s="14">
        <f>'fnd enro'!R997</f>
        <v>2</v>
      </c>
      <c r="R997" s="15">
        <f t="shared" si="216"/>
        <v>1</v>
      </c>
      <c r="S997" s="14">
        <f>VALUE('fnd enro'!Q997)</f>
        <v>9</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1140.6778259999999</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1620.6</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10419.406068</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1891.9698520000002</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347.84036800000001</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1754.65372</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902.24</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1215.32</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2440.9240380000001</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3397.0506599999999</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217"/>
        <v>25130.682532000003</v>
      </c>
      <c r="AH997" s="326">
        <f t="shared" si="218"/>
        <v>3513044285</v>
      </c>
      <c r="AI997" s="4" t="str">
        <f t="shared" si="219"/>
        <v>3513</v>
      </c>
      <c r="AJ997" s="2" t="str">
        <f t="shared" si="220"/>
        <v>044</v>
      </c>
      <c r="AK997" s="2" t="str">
        <f t="shared" si="221"/>
        <v>285</v>
      </c>
      <c r="AL997" s="4">
        <f t="shared" si="222"/>
        <v>1</v>
      </c>
      <c r="AM997" s="4">
        <f t="shared" si="228"/>
        <v>2</v>
      </c>
      <c r="AN997" s="4">
        <f t="shared" si="223"/>
        <v>25130.682532000003</v>
      </c>
      <c r="AO997" s="4">
        <f t="shared" si="224"/>
        <v>12565</v>
      </c>
      <c r="AP997" s="4">
        <f t="shared" si="215"/>
        <v>1714</v>
      </c>
      <c r="AQ997" s="4">
        <v>10851</v>
      </c>
      <c r="AS997" s="74"/>
      <c r="AT997" s="74"/>
      <c r="AX997" s="5">
        <f t="shared" si="225"/>
        <v>0</v>
      </c>
      <c r="AZ997" s="5">
        <f t="shared" si="226"/>
        <v>0</v>
      </c>
      <c r="BB997" s="5"/>
    </row>
    <row r="998" spans="1:54" s="4" customFormat="1">
      <c r="A998" s="326" t="str">
        <f t="shared" si="227"/>
        <v>3513</v>
      </c>
      <c r="B998" s="2">
        <v>3513044293</v>
      </c>
      <c r="C998" s="9" t="s">
        <v>1378</v>
      </c>
      <c r="D998" s="14">
        <f>'fnd enro'!D998</f>
        <v>0</v>
      </c>
      <c r="E998" s="14">
        <f>'fnd enro'!E998</f>
        <v>0</v>
      </c>
      <c r="F998" s="14">
        <f>'fnd enro'!F998</f>
        <v>0</v>
      </c>
      <c r="G998" s="14">
        <f>'fnd enro'!G998</f>
        <v>0</v>
      </c>
      <c r="H998" s="14">
        <f>'fnd enro'!H998</f>
        <v>16</v>
      </c>
      <c r="I998" s="14">
        <f>'fnd enro'!I998</f>
        <v>35</v>
      </c>
      <c r="J998" s="14">
        <f>'fnd enro'!J998</f>
        <v>0</v>
      </c>
      <c r="K998" s="15">
        <f>'fnd enro'!K998</f>
        <v>2.0043000000000002</v>
      </c>
      <c r="L998" s="14">
        <f>'fnd enro'!L998</f>
        <v>0</v>
      </c>
      <c r="M998" s="14">
        <f>'fnd enro'!M998</f>
        <v>0</v>
      </c>
      <c r="N998" s="14">
        <f>'fnd enro'!N998</f>
        <v>3</v>
      </c>
      <c r="O998" s="14">
        <f>'fnd enro'!O998</f>
        <v>3</v>
      </c>
      <c r="P998" s="14">
        <f>'fnd enro'!P998</f>
        <v>39</v>
      </c>
      <c r="Q998" s="14">
        <f>'fnd enro'!R998</f>
        <v>51</v>
      </c>
      <c r="R998" s="15">
        <f t="shared" si="216"/>
        <v>1</v>
      </c>
      <c r="S998" s="14">
        <f>VALUE('fnd enro'!Q998)</f>
        <v>10</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33592.864563000003</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60477.48</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424486.58473400003</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51370.071226</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17775.729383999998</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41797.15986</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29936.810000000005</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62365.25</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64992.432968999994</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121675.60183</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217"/>
        <v>908469.98456600006</v>
      </c>
      <c r="AH998" s="326">
        <f t="shared" si="218"/>
        <v>3513044293</v>
      </c>
      <c r="AI998" s="4" t="str">
        <f t="shared" si="219"/>
        <v>3513</v>
      </c>
      <c r="AJ998" s="2" t="str">
        <f t="shared" si="220"/>
        <v>044</v>
      </c>
      <c r="AK998" s="2" t="str">
        <f t="shared" si="221"/>
        <v>293</v>
      </c>
      <c r="AL998" s="4">
        <f t="shared" si="222"/>
        <v>1</v>
      </c>
      <c r="AM998" s="4">
        <f t="shared" si="228"/>
        <v>51</v>
      </c>
      <c r="AN998" s="4">
        <f t="shared" si="223"/>
        <v>908469.98456600006</v>
      </c>
      <c r="AO998" s="4">
        <f t="shared" si="224"/>
        <v>17813</v>
      </c>
      <c r="AP998" s="4">
        <f t="shared" si="215"/>
        <v>6776</v>
      </c>
      <c r="AQ998" s="4">
        <v>11037</v>
      </c>
      <c r="AS998" s="74"/>
      <c r="AT998" s="74"/>
      <c r="AX998" s="5">
        <f t="shared" si="225"/>
        <v>0</v>
      </c>
      <c r="AZ998" s="5">
        <f t="shared" si="226"/>
        <v>0</v>
      </c>
      <c r="BB998" s="5"/>
    </row>
    <row r="999" spans="1:54" s="4" customFormat="1">
      <c r="A999" s="326" t="str">
        <f t="shared" si="227"/>
        <v>3513</v>
      </c>
      <c r="B999" s="2">
        <v>3513044323</v>
      </c>
      <c r="C999" s="9" t="s">
        <v>1378</v>
      </c>
      <c r="D999" s="14">
        <f>'fnd enro'!D999</f>
        <v>0</v>
      </c>
      <c r="E999" s="14">
        <f>'fnd enro'!E999</f>
        <v>0</v>
      </c>
      <c r="F999" s="14">
        <f>'fnd enro'!F999</f>
        <v>0</v>
      </c>
      <c r="G999" s="14">
        <f>'fnd enro'!G999</f>
        <v>0</v>
      </c>
      <c r="H999" s="14">
        <f>'fnd enro'!H999</f>
        <v>0</v>
      </c>
      <c r="I999" s="14">
        <f>'fnd enro'!I999</f>
        <v>1</v>
      </c>
      <c r="J999" s="14">
        <f>'fnd enro'!J999</f>
        <v>0</v>
      </c>
      <c r="K999" s="15">
        <f>'fnd enro'!K999</f>
        <v>3.9300000000000002E-2</v>
      </c>
      <c r="L999" s="14">
        <f>'fnd enro'!L999</f>
        <v>0</v>
      </c>
      <c r="M999" s="14">
        <f>'fnd enro'!M999</f>
        <v>0</v>
      </c>
      <c r="N999" s="14">
        <f>'fnd enro'!N999</f>
        <v>0</v>
      </c>
      <c r="O999" s="14">
        <f>'fnd enro'!O999</f>
        <v>0</v>
      </c>
      <c r="P999" s="14">
        <f>'fnd enro'!P999</f>
        <v>1</v>
      </c>
      <c r="Q999" s="14">
        <f>'fnd enro'!R999</f>
        <v>1</v>
      </c>
      <c r="R999" s="15">
        <f t="shared" si="216"/>
        <v>1</v>
      </c>
      <c r="S999" s="14">
        <f>VALUE('fnd enro'!Q999)</f>
        <v>6</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643.07891299999994</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1154.97</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8574.3230340000009</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945.98492600000009</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337.15018399999997</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902.35685999999998</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587.36</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1315.62</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1220.4620190000001</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2273.8253299999997</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217"/>
        <v>17955.131266000004</v>
      </c>
      <c r="AH999" s="326">
        <f t="shared" si="218"/>
        <v>3513044323</v>
      </c>
      <c r="AI999" s="4" t="str">
        <f t="shared" si="219"/>
        <v>3513</v>
      </c>
      <c r="AJ999" s="2" t="str">
        <f t="shared" si="220"/>
        <v>044</v>
      </c>
      <c r="AK999" s="2" t="str">
        <f t="shared" si="221"/>
        <v>323</v>
      </c>
      <c r="AL999" s="4">
        <f t="shared" si="222"/>
        <v>1</v>
      </c>
      <c r="AM999" s="4">
        <f t="shared" si="228"/>
        <v>1</v>
      </c>
      <c r="AN999" s="4">
        <f t="shared" si="223"/>
        <v>17955.131266000004</v>
      </c>
      <c r="AO999" s="4">
        <f t="shared" si="224"/>
        <v>17955</v>
      </c>
      <c r="AP999" s="4">
        <f t="shared" si="215"/>
        <v>5263</v>
      </c>
      <c r="AQ999" s="4">
        <v>12692</v>
      </c>
      <c r="AS999" s="74"/>
      <c r="AT999" s="74"/>
      <c r="AX999" s="5">
        <f t="shared" si="225"/>
        <v>0</v>
      </c>
      <c r="AZ999" s="5">
        <f t="shared" si="226"/>
        <v>0</v>
      </c>
      <c r="BB999" s="5"/>
    </row>
    <row r="1000" spans="1:54" s="4" customFormat="1">
      <c r="A1000" s="326" t="str">
        <f t="shared" si="227"/>
        <v>3513</v>
      </c>
      <c r="B1000" s="2">
        <v>3513044625</v>
      </c>
      <c r="C1000" s="9" t="s">
        <v>1378</v>
      </c>
      <c r="D1000" s="14">
        <f>'fnd enro'!D1000</f>
        <v>0</v>
      </c>
      <c r="E1000" s="14">
        <f>'fnd enro'!E1000</f>
        <v>0</v>
      </c>
      <c r="F1000" s="14">
        <f>'fnd enro'!F1000</f>
        <v>0</v>
      </c>
      <c r="G1000" s="14">
        <f>'fnd enro'!G1000</f>
        <v>0</v>
      </c>
      <c r="H1000" s="14">
        <f>'fnd enro'!H1000</f>
        <v>3</v>
      </c>
      <c r="I1000" s="14">
        <f>'fnd enro'!I1000</f>
        <v>0</v>
      </c>
      <c r="J1000" s="14">
        <f>'fnd enro'!J1000</f>
        <v>0</v>
      </c>
      <c r="K1000" s="15">
        <f>'fnd enro'!K1000</f>
        <v>0.1179</v>
      </c>
      <c r="L1000" s="14">
        <f>'fnd enro'!L1000</f>
        <v>0</v>
      </c>
      <c r="M1000" s="14">
        <f>'fnd enro'!M1000</f>
        <v>0</v>
      </c>
      <c r="N1000" s="14">
        <f>'fnd enro'!N1000</f>
        <v>1</v>
      </c>
      <c r="O1000" s="14">
        <f>'fnd enro'!O1000</f>
        <v>0</v>
      </c>
      <c r="P1000" s="14">
        <f>'fnd enro'!P1000</f>
        <v>0</v>
      </c>
      <c r="Q1000" s="14">
        <f>'fnd enro'!R1000</f>
        <v>3</v>
      </c>
      <c r="R1000" s="15">
        <f t="shared" si="216"/>
        <v>1</v>
      </c>
      <c r="S1000" s="14">
        <f>VALUE('fnd enro'!Q1000)</f>
        <v>6</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1829.2567389999997</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2637.7899999999995</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12461.579102000002</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3389.5747779999997</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595.36055199999998</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1811.8105799999998</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1313.8400000000001</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820.11999999999989</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4118.026057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6019.2259899999999</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217"/>
        <v>34996.583798</v>
      </c>
      <c r="AH1000" s="326">
        <f t="shared" si="218"/>
        <v>3513044625</v>
      </c>
      <c r="AI1000" s="4" t="str">
        <f t="shared" si="219"/>
        <v>3513</v>
      </c>
      <c r="AJ1000" s="2" t="str">
        <f t="shared" si="220"/>
        <v>044</v>
      </c>
      <c r="AK1000" s="2" t="str">
        <f t="shared" si="221"/>
        <v>625</v>
      </c>
      <c r="AL1000" s="4">
        <f t="shared" si="222"/>
        <v>1</v>
      </c>
      <c r="AM1000" s="4">
        <f t="shared" si="228"/>
        <v>3</v>
      </c>
      <c r="AN1000" s="4">
        <f t="shared" si="223"/>
        <v>34996.583798</v>
      </c>
      <c r="AO1000" s="4">
        <f t="shared" si="224"/>
        <v>11666</v>
      </c>
      <c r="AP1000" s="4">
        <f t="shared" si="215"/>
        <v>-1371</v>
      </c>
      <c r="AQ1000" s="4">
        <v>13037</v>
      </c>
      <c r="AS1000" s="74"/>
      <c r="AT1000" s="74"/>
      <c r="AX1000" s="5">
        <f t="shared" si="225"/>
        <v>0</v>
      </c>
      <c r="AZ1000" s="5">
        <f t="shared" si="226"/>
        <v>0</v>
      </c>
      <c r="BB1000" s="5"/>
    </row>
    <row r="1001" spans="1:54" s="4" customFormat="1">
      <c r="A1001" s="326" t="str">
        <f t="shared" si="227"/>
        <v>3513</v>
      </c>
      <c r="B1001" s="2">
        <v>3513044690</v>
      </c>
      <c r="C1001" s="9" t="s">
        <v>1378</v>
      </c>
      <c r="D1001" s="14">
        <f>'fnd enro'!D1001</f>
        <v>0</v>
      </c>
      <c r="E1001" s="14">
        <f>'fnd enro'!E1001</f>
        <v>0</v>
      </c>
      <c r="F1001" s="14">
        <f>'fnd enro'!F1001</f>
        <v>0</v>
      </c>
      <c r="G1001" s="14">
        <f>'fnd enro'!G1001</f>
        <v>0</v>
      </c>
      <c r="H1001" s="14">
        <f>'fnd enro'!H1001</f>
        <v>0</v>
      </c>
      <c r="I1001" s="14">
        <f>'fnd enro'!I1001</f>
        <v>1</v>
      </c>
      <c r="J1001" s="14">
        <f>'fnd enro'!J1001</f>
        <v>0</v>
      </c>
      <c r="K1001" s="15">
        <f>'fnd enro'!K1001</f>
        <v>3.9300000000000002E-2</v>
      </c>
      <c r="L1001" s="14">
        <f>'fnd enro'!L1001</f>
        <v>0</v>
      </c>
      <c r="M1001" s="14">
        <f>'fnd enro'!M1001</f>
        <v>0</v>
      </c>
      <c r="N1001" s="14">
        <f>'fnd enro'!N1001</f>
        <v>0</v>
      </c>
      <c r="O1001" s="14">
        <f>'fnd enro'!O1001</f>
        <v>0</v>
      </c>
      <c r="P1001" s="14">
        <f>'fnd enro'!P1001</f>
        <v>1</v>
      </c>
      <c r="Q1001" s="14">
        <f>'fnd enro'!R1001</f>
        <v>1</v>
      </c>
      <c r="R1001" s="15">
        <f t="shared" si="216"/>
        <v>1</v>
      </c>
      <c r="S1001" s="14">
        <f>VALUE('fnd enro'!Q1001)</f>
        <v>4</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633.72891299999992</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1110.6399999999999</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8141.573034</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945.98492600000009</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316.16018400000002</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899.12685999999997</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569.84</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1224.56</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1220.4620190000001</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2199.8353299999999</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217"/>
        <v>17261.911266000003</v>
      </c>
      <c r="AH1001" s="326">
        <f t="shared" si="218"/>
        <v>3513044690</v>
      </c>
      <c r="AI1001" s="4" t="str">
        <f t="shared" si="219"/>
        <v>3513</v>
      </c>
      <c r="AJ1001" s="2" t="str">
        <f t="shared" si="220"/>
        <v>044</v>
      </c>
      <c r="AK1001" s="2" t="str">
        <f t="shared" si="221"/>
        <v>690</v>
      </c>
      <c r="AL1001" s="4">
        <f t="shared" si="222"/>
        <v>1</v>
      </c>
      <c r="AM1001" s="4">
        <f t="shared" si="228"/>
        <v>1</v>
      </c>
      <c r="AN1001" s="4">
        <f t="shared" si="223"/>
        <v>17261.911266000003</v>
      </c>
      <c r="AO1001" s="4">
        <f t="shared" si="224"/>
        <v>17262</v>
      </c>
      <c r="AP1001" s="4">
        <f t="shared" si="215"/>
        <v>-122</v>
      </c>
      <c r="AQ1001" s="4">
        <v>17384</v>
      </c>
      <c r="AS1001" s="74"/>
      <c r="AT1001" s="74"/>
      <c r="AX1001" s="5">
        <f t="shared" si="225"/>
        <v>0</v>
      </c>
      <c r="AZ1001" s="5">
        <f t="shared" si="226"/>
        <v>0</v>
      </c>
      <c r="BB1001" s="5"/>
    </row>
    <row r="1002" spans="1:54" s="4" customFormat="1">
      <c r="A1002" s="326" t="str">
        <f t="shared" si="227"/>
        <v>3513</v>
      </c>
      <c r="B1002" s="2">
        <v>3513044780</v>
      </c>
      <c r="C1002" s="9" t="s">
        <v>1378</v>
      </c>
      <c r="D1002" s="14">
        <f>'fnd enro'!D1002</f>
        <v>0</v>
      </c>
      <c r="E1002" s="14">
        <f>'fnd enro'!E1002</f>
        <v>0</v>
      </c>
      <c r="F1002" s="14">
        <f>'fnd enro'!F1002</f>
        <v>0</v>
      </c>
      <c r="G1002" s="14">
        <f>'fnd enro'!G1002</f>
        <v>0</v>
      </c>
      <c r="H1002" s="14">
        <f>'fnd enro'!H1002</f>
        <v>1</v>
      </c>
      <c r="I1002" s="14">
        <f>'fnd enro'!I1002</f>
        <v>4</v>
      </c>
      <c r="J1002" s="14">
        <f>'fnd enro'!J1002</f>
        <v>0</v>
      </c>
      <c r="K1002" s="15">
        <f>'fnd enro'!K1002</f>
        <v>0.19650000000000001</v>
      </c>
      <c r="L1002" s="14">
        <f>'fnd enro'!L1002</f>
        <v>0</v>
      </c>
      <c r="M1002" s="14">
        <f>'fnd enro'!M1002</f>
        <v>0</v>
      </c>
      <c r="N1002" s="14">
        <f>'fnd enro'!N1002</f>
        <v>0</v>
      </c>
      <c r="O1002" s="14">
        <f>'fnd enro'!O1002</f>
        <v>0</v>
      </c>
      <c r="P1002" s="14">
        <f>'fnd enro'!P1002</f>
        <v>3</v>
      </c>
      <c r="Q1002" s="14">
        <f>'fnd enro'!R1002</f>
        <v>5</v>
      </c>
      <c r="R1002" s="15">
        <f t="shared" si="216"/>
        <v>1</v>
      </c>
      <c r="S1002" s="14">
        <f>VALUE('fnd enro'!Q1002)</f>
        <v>6</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3069.9145649999996</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5085.51</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34603.785170000003</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4844.8346300000003</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1364.1209199999998</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4139.0742999999993</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2621.59</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4818.04</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6136.3000949999996</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10411.85665</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217"/>
        <v>77095.026330000008</v>
      </c>
      <c r="AH1002" s="326">
        <f t="shared" si="218"/>
        <v>3513044780</v>
      </c>
      <c r="AI1002" s="4" t="str">
        <f t="shared" si="219"/>
        <v>3513</v>
      </c>
      <c r="AJ1002" s="2" t="str">
        <f t="shared" si="220"/>
        <v>044</v>
      </c>
      <c r="AK1002" s="2" t="str">
        <f t="shared" si="221"/>
        <v>780</v>
      </c>
      <c r="AL1002" s="4">
        <f t="shared" si="222"/>
        <v>1</v>
      </c>
      <c r="AM1002" s="4">
        <f t="shared" si="228"/>
        <v>5</v>
      </c>
      <c r="AN1002" s="4">
        <f t="shared" si="223"/>
        <v>77095.026330000008</v>
      </c>
      <c r="AO1002" s="4">
        <f t="shared" si="224"/>
        <v>15419</v>
      </c>
      <c r="AP1002" s="4">
        <f t="shared" si="215"/>
        <v>811</v>
      </c>
      <c r="AQ1002" s="4">
        <v>14608</v>
      </c>
      <c r="AS1002" s="74"/>
      <c r="AT1002" s="74"/>
      <c r="AX1002" s="5">
        <f t="shared" si="225"/>
        <v>0</v>
      </c>
      <c r="AZ1002" s="5">
        <f t="shared" si="226"/>
        <v>0</v>
      </c>
      <c r="BB1002" s="5"/>
    </row>
    <row r="1003" spans="1:54" s="4" customFormat="1">
      <c r="A1003" s="326" t="str">
        <f t="shared" si="227"/>
        <v>3514</v>
      </c>
      <c r="B1003" s="2">
        <v>3514281061</v>
      </c>
      <c r="C1003" s="9" t="s">
        <v>1379</v>
      </c>
      <c r="D1003" s="14">
        <f>'fnd enro'!D1003</f>
        <v>0</v>
      </c>
      <c r="E1003" s="14">
        <f>'fnd enro'!E1003</f>
        <v>0</v>
      </c>
      <c r="F1003" s="14">
        <f>'fnd enro'!F1003</f>
        <v>0</v>
      </c>
      <c r="G1003" s="14">
        <f>'fnd enro'!G1003</f>
        <v>0</v>
      </c>
      <c r="H1003" s="14">
        <f>'fnd enro'!H1003</f>
        <v>1</v>
      </c>
      <c r="I1003" s="14">
        <f>'fnd enro'!I1003</f>
        <v>3</v>
      </c>
      <c r="J1003" s="14">
        <f>'fnd enro'!J1003</f>
        <v>0</v>
      </c>
      <c r="K1003" s="15">
        <f>'fnd enro'!K1003</f>
        <v>0.15720000000000001</v>
      </c>
      <c r="L1003" s="14">
        <f>'fnd enro'!L1003</f>
        <v>0</v>
      </c>
      <c r="M1003" s="14">
        <f>'fnd enro'!M1003</f>
        <v>0</v>
      </c>
      <c r="N1003" s="14">
        <f>'fnd enro'!N1003</f>
        <v>0</v>
      </c>
      <c r="O1003" s="14">
        <f>'fnd enro'!O1003</f>
        <v>0</v>
      </c>
      <c r="P1003" s="14">
        <f>'fnd enro'!P1003</f>
        <v>3</v>
      </c>
      <c r="Q1003" s="14">
        <f>'fnd enro'!R1003</f>
        <v>4</v>
      </c>
      <c r="R1003" s="15">
        <f t="shared" si="216"/>
        <v>1</v>
      </c>
      <c r="S1003" s="14">
        <f>VALUE('fnd enro'!Q1003)</f>
        <v>11</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2598.7556519999998</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4745.04</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33980.662135999999</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3898.8497040000002</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1412.710736</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3295.82744</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2356.1999999999998</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5175.4800000000005</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4915.8380760000009</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9497.5613200000007</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217"/>
        <v>71876.92506400001</v>
      </c>
      <c r="AH1003" s="326">
        <f t="shared" si="218"/>
        <v>3514281061</v>
      </c>
      <c r="AI1003" s="4" t="str">
        <f t="shared" si="219"/>
        <v>3514</v>
      </c>
      <c r="AJ1003" s="2" t="str">
        <f t="shared" si="220"/>
        <v>281</v>
      </c>
      <c r="AK1003" s="2" t="str">
        <f t="shared" si="221"/>
        <v>061</v>
      </c>
      <c r="AL1003" s="4">
        <f t="shared" si="222"/>
        <v>1</v>
      </c>
      <c r="AM1003" s="4">
        <f t="shared" si="228"/>
        <v>4</v>
      </c>
      <c r="AN1003" s="4">
        <f t="shared" si="223"/>
        <v>71876.92506400001</v>
      </c>
      <c r="AO1003" s="4">
        <f t="shared" si="224"/>
        <v>17969</v>
      </c>
      <c r="AP1003" s="4">
        <f t="shared" si="215"/>
        <v>1219</v>
      </c>
      <c r="AQ1003" s="4">
        <v>16750</v>
      </c>
      <c r="AS1003" s="74"/>
      <c r="AT1003" s="74"/>
      <c r="AX1003" s="5">
        <f t="shared" si="225"/>
        <v>0</v>
      </c>
      <c r="AZ1003" s="5">
        <f t="shared" si="226"/>
        <v>0</v>
      </c>
      <c r="BB1003" s="5"/>
    </row>
    <row r="1004" spans="1:54" s="4" customFormat="1">
      <c r="A1004" s="326" t="str">
        <f t="shared" si="227"/>
        <v>3514</v>
      </c>
      <c r="B1004" s="2">
        <v>3514281137</v>
      </c>
      <c r="C1004" s="9" t="s">
        <v>1379</v>
      </c>
      <c r="D1004" s="14">
        <f>'fnd enro'!D1004</f>
        <v>0</v>
      </c>
      <c r="E1004" s="14">
        <f>'fnd enro'!E1004</f>
        <v>0</v>
      </c>
      <c r="F1004" s="14">
        <f>'fnd enro'!F1004</f>
        <v>0</v>
      </c>
      <c r="G1004" s="14">
        <f>'fnd enro'!G1004</f>
        <v>0</v>
      </c>
      <c r="H1004" s="14">
        <f>'fnd enro'!H1004</f>
        <v>2</v>
      </c>
      <c r="I1004" s="14">
        <f>'fnd enro'!I1004</f>
        <v>2</v>
      </c>
      <c r="J1004" s="14">
        <f>'fnd enro'!J1004</f>
        <v>0</v>
      </c>
      <c r="K1004" s="15">
        <f>'fnd enro'!K1004</f>
        <v>0.15720000000000001</v>
      </c>
      <c r="L1004" s="14">
        <f>'fnd enro'!L1004</f>
        <v>0</v>
      </c>
      <c r="M1004" s="14">
        <f>'fnd enro'!M1004</f>
        <v>0</v>
      </c>
      <c r="N1004" s="14">
        <f>'fnd enro'!N1004</f>
        <v>0</v>
      </c>
      <c r="O1004" s="14">
        <f>'fnd enro'!O1004</f>
        <v>1</v>
      </c>
      <c r="P1004" s="14">
        <f>'fnd enro'!P1004</f>
        <v>4</v>
      </c>
      <c r="Q1004" s="14">
        <f>'fnd enro'!R1004</f>
        <v>4</v>
      </c>
      <c r="R1004" s="15">
        <f t="shared" si="216"/>
        <v>1</v>
      </c>
      <c r="S1004" s="14">
        <f>VALUE('fnd enro'!Q1004)</f>
        <v>12</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2867.8156519999998</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5640.95</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40574.852136000001</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4235.6297039999999</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1800.1207360000001</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3180.59744</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2674.98</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6247.4599999999991</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5330.1680760000008</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11184.45132</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217"/>
        <v>83737.025063999987</v>
      </c>
      <c r="AH1004" s="326">
        <f t="shared" si="218"/>
        <v>3514281137</v>
      </c>
      <c r="AI1004" s="4" t="str">
        <f t="shared" si="219"/>
        <v>3514</v>
      </c>
      <c r="AJ1004" s="2" t="str">
        <f t="shared" si="220"/>
        <v>281</v>
      </c>
      <c r="AK1004" s="2" t="str">
        <f t="shared" si="221"/>
        <v>137</v>
      </c>
      <c r="AL1004" s="4">
        <f t="shared" si="222"/>
        <v>1</v>
      </c>
      <c r="AM1004" s="4">
        <f t="shared" si="228"/>
        <v>4</v>
      </c>
      <c r="AN1004" s="4">
        <f t="shared" si="223"/>
        <v>83737.025063999987</v>
      </c>
      <c r="AO1004" s="4">
        <f t="shared" si="224"/>
        <v>20934</v>
      </c>
      <c r="AP1004" s="4">
        <f t="shared" si="215"/>
        <v>8246</v>
      </c>
      <c r="AQ1004" s="4">
        <v>12688</v>
      </c>
      <c r="AS1004" s="74"/>
      <c r="AT1004" s="74"/>
      <c r="AX1004" s="5">
        <f t="shared" si="225"/>
        <v>0</v>
      </c>
      <c r="AZ1004" s="5">
        <f t="shared" si="226"/>
        <v>0</v>
      </c>
      <c r="BB1004" s="5"/>
    </row>
    <row r="1005" spans="1:54" s="4" customFormat="1">
      <c r="A1005" s="326" t="str">
        <f t="shared" si="227"/>
        <v>3514</v>
      </c>
      <c r="B1005" s="2">
        <v>3514281281</v>
      </c>
      <c r="C1005" s="9" t="s">
        <v>1379</v>
      </c>
      <c r="D1005" s="14">
        <f>'fnd enro'!D1005</f>
        <v>0</v>
      </c>
      <c r="E1005" s="14">
        <f>'fnd enro'!E1005</f>
        <v>0</v>
      </c>
      <c r="F1005" s="14">
        <f>'fnd enro'!F1005</f>
        <v>0</v>
      </c>
      <c r="G1005" s="14">
        <f>'fnd enro'!G1005</f>
        <v>0</v>
      </c>
      <c r="H1005" s="14">
        <f>'fnd enro'!H1005</f>
        <v>293</v>
      </c>
      <c r="I1005" s="14">
        <f>'fnd enro'!I1005</f>
        <v>218</v>
      </c>
      <c r="J1005" s="14">
        <f>'fnd enro'!J1005</f>
        <v>0</v>
      </c>
      <c r="K1005" s="15">
        <f>'fnd enro'!K1005</f>
        <v>20.0823</v>
      </c>
      <c r="L1005" s="14">
        <f>'fnd enro'!L1005</f>
        <v>0</v>
      </c>
      <c r="M1005" s="14">
        <f>'fnd enro'!M1005</f>
        <v>0</v>
      </c>
      <c r="N1005" s="14">
        <f>'fnd enro'!N1005</f>
        <v>34</v>
      </c>
      <c r="O1005" s="14">
        <f>'fnd enro'!O1005</f>
        <v>43</v>
      </c>
      <c r="P1005" s="14">
        <f>'fnd enro'!P1005</f>
        <v>459</v>
      </c>
      <c r="Q1005" s="14">
        <f>'fnd enro'!R1005</f>
        <v>511</v>
      </c>
      <c r="R1005" s="15">
        <f t="shared" si="216"/>
        <v>1</v>
      </c>
      <c r="S1005" s="14">
        <f>VALUE('fnd enro'!Q1005)</f>
        <v>12</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353663.16454299993</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680549.7</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4766976.480374</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533641.59718600009</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213376.634024</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383760.57546000002</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323891.63</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725372.03</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662028.56170900003</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1369257.9736299999</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217"/>
        <v>10012518.346926</v>
      </c>
      <c r="AH1005" s="326">
        <f t="shared" si="218"/>
        <v>3514281281</v>
      </c>
      <c r="AI1005" s="4" t="str">
        <f t="shared" si="219"/>
        <v>3514</v>
      </c>
      <c r="AJ1005" s="2" t="str">
        <f t="shared" si="220"/>
        <v>281</v>
      </c>
      <c r="AK1005" s="2" t="str">
        <f t="shared" si="221"/>
        <v>281</v>
      </c>
      <c r="AL1005" s="4">
        <f t="shared" si="222"/>
        <v>1</v>
      </c>
      <c r="AM1005" s="4">
        <f t="shared" si="228"/>
        <v>511</v>
      </c>
      <c r="AN1005" s="4">
        <f t="shared" si="223"/>
        <v>10012518.346926</v>
      </c>
      <c r="AO1005" s="4">
        <f t="shared" si="224"/>
        <v>19594</v>
      </c>
      <c r="AP1005" s="4">
        <f t="shared" si="215"/>
        <v>5702</v>
      </c>
      <c r="AQ1005" s="4">
        <v>13892</v>
      </c>
      <c r="AS1005" s="74"/>
      <c r="AT1005" s="74"/>
      <c r="AX1005" s="5">
        <f t="shared" si="225"/>
        <v>0</v>
      </c>
      <c r="AZ1005" s="5">
        <f t="shared" si="226"/>
        <v>0</v>
      </c>
      <c r="BB1005" s="5"/>
    </row>
    <row r="1006" spans="1:54" s="4" customFormat="1">
      <c r="A1006" s="326" t="str">
        <f t="shared" si="227"/>
        <v>3515</v>
      </c>
      <c r="B1006" s="2">
        <v>3515287043</v>
      </c>
      <c r="C1006" s="9" t="s">
        <v>1564</v>
      </c>
      <c r="D1006" s="14">
        <f>'fnd enro'!D1006</f>
        <v>0</v>
      </c>
      <c r="E1006" s="14">
        <f>'fnd enro'!E1006</f>
        <v>0</v>
      </c>
      <c r="F1006" s="14">
        <f>'fnd enro'!F1006</f>
        <v>0</v>
      </c>
      <c r="G1006" s="14">
        <f>'fnd enro'!G1006</f>
        <v>3</v>
      </c>
      <c r="H1006" s="14">
        <f>'fnd enro'!H1006</f>
        <v>1</v>
      </c>
      <c r="I1006" s="14">
        <f>'fnd enro'!I1006</f>
        <v>0</v>
      </c>
      <c r="J1006" s="14">
        <f>'fnd enro'!J1006</f>
        <v>0</v>
      </c>
      <c r="K1006" s="15">
        <f>'fnd enro'!K1006</f>
        <v>0.15720000000000001</v>
      </c>
      <c r="L1006" s="14">
        <f>'fnd enro'!L1006</f>
        <v>0</v>
      </c>
      <c r="M1006" s="14">
        <f>'fnd enro'!M1006</f>
        <v>0</v>
      </c>
      <c r="N1006" s="14">
        <f>'fnd enro'!N1006</f>
        <v>0</v>
      </c>
      <c r="O1006" s="14">
        <f>'fnd enro'!O1006</f>
        <v>0</v>
      </c>
      <c r="P1006" s="14">
        <f>'fnd enro'!P1006</f>
        <v>1</v>
      </c>
      <c r="Q1006" s="14">
        <f>'fnd enro'!R1006</f>
        <v>4</v>
      </c>
      <c r="R1006" s="15">
        <f t="shared" si="216"/>
        <v>1</v>
      </c>
      <c r="S1006" s="14">
        <f>VALUE('fnd enro'!Q1006)</f>
        <v>7</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2360.0856519999998</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3614.22</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19663.382136</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5044.4597039999999</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854.64073599999995</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2245.7874400000001</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1691.49</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1513.69</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4757.4380760000004</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7863.0513199999996</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217"/>
        <v>49608.245064000002</v>
      </c>
      <c r="AH1006" s="326">
        <f t="shared" si="218"/>
        <v>3515287043</v>
      </c>
      <c r="AI1006" s="4" t="str">
        <f t="shared" si="219"/>
        <v>3515</v>
      </c>
      <c r="AJ1006" s="2" t="str">
        <f t="shared" si="220"/>
        <v>287</v>
      </c>
      <c r="AK1006" s="2" t="str">
        <f t="shared" si="221"/>
        <v>043</v>
      </c>
      <c r="AL1006" s="4">
        <f t="shared" si="222"/>
        <v>1</v>
      </c>
      <c r="AM1006" s="4">
        <f t="shared" si="228"/>
        <v>4</v>
      </c>
      <c r="AN1006" s="4">
        <f t="shared" si="223"/>
        <v>49608.245064000002</v>
      </c>
      <c r="AO1006" s="4">
        <f t="shared" si="224"/>
        <v>12402</v>
      </c>
      <c r="AP1006" s="4">
        <f t="shared" si="215"/>
        <v>-3181</v>
      </c>
      <c r="AQ1006" s="4">
        <v>15583</v>
      </c>
      <c r="AS1006" s="74"/>
      <c r="AT1006" s="74"/>
      <c r="AX1006" s="5">
        <f t="shared" si="225"/>
        <v>0</v>
      </c>
      <c r="AZ1006" s="5">
        <f t="shared" si="226"/>
        <v>0</v>
      </c>
      <c r="BB1006" s="5"/>
    </row>
    <row r="1007" spans="1:54" s="4" customFormat="1">
      <c r="A1007" s="326" t="str">
        <f t="shared" si="227"/>
        <v>3515</v>
      </c>
      <c r="B1007" s="2">
        <v>3515287045</v>
      </c>
      <c r="C1007" s="9" t="s">
        <v>1564</v>
      </c>
      <c r="D1007" s="14">
        <f>'fnd enro'!D1007</f>
        <v>0</v>
      </c>
      <c r="E1007" s="14">
        <f>'fnd enro'!E1007</f>
        <v>0</v>
      </c>
      <c r="F1007" s="14">
        <f>'fnd enro'!F1007</f>
        <v>0</v>
      </c>
      <c r="G1007" s="14">
        <f>'fnd enro'!G1007</f>
        <v>4</v>
      </c>
      <c r="H1007" s="14">
        <f>'fnd enro'!H1007</f>
        <v>0</v>
      </c>
      <c r="I1007" s="14">
        <f>'fnd enro'!I1007</f>
        <v>0</v>
      </c>
      <c r="J1007" s="14">
        <f>'fnd enro'!J1007</f>
        <v>0</v>
      </c>
      <c r="K1007" s="15">
        <f>'fnd enro'!K1007</f>
        <v>0.15720000000000001</v>
      </c>
      <c r="L1007" s="14">
        <f>'fnd enro'!L1007</f>
        <v>0</v>
      </c>
      <c r="M1007" s="14">
        <f>'fnd enro'!M1007</f>
        <v>0</v>
      </c>
      <c r="N1007" s="14">
        <f>'fnd enro'!N1007</f>
        <v>0</v>
      </c>
      <c r="O1007" s="14">
        <f>'fnd enro'!O1007</f>
        <v>0</v>
      </c>
      <c r="P1007" s="14">
        <f>'fnd enro'!P1007</f>
        <v>0</v>
      </c>
      <c r="Q1007" s="14">
        <f>'fnd enro'!R1007</f>
        <v>4</v>
      </c>
      <c r="R1007" s="15">
        <f t="shared" si="216"/>
        <v>1</v>
      </c>
      <c r="S1007" s="14">
        <f>VALUE('fnd enro'!Q1007)</f>
        <v>7</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2281.3556519999997</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3241.2</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16467.772136</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5311.4197039999999</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665.64073599999995</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2218.7074400000001</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1514.2</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645.28</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4670.6480760000004</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7131.4213199999995</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217"/>
        <v>44147.645064000004</v>
      </c>
      <c r="AH1007" s="326">
        <f t="shared" si="218"/>
        <v>3515287045</v>
      </c>
      <c r="AI1007" s="4" t="str">
        <f t="shared" si="219"/>
        <v>3515</v>
      </c>
      <c r="AJ1007" s="2" t="str">
        <f t="shared" si="220"/>
        <v>287</v>
      </c>
      <c r="AK1007" s="2" t="str">
        <f t="shared" si="221"/>
        <v>045</v>
      </c>
      <c r="AL1007" s="4">
        <f t="shared" si="222"/>
        <v>1</v>
      </c>
      <c r="AM1007" s="4">
        <f t="shared" si="228"/>
        <v>4</v>
      </c>
      <c r="AN1007" s="4">
        <f t="shared" si="223"/>
        <v>44147.645064000004</v>
      </c>
      <c r="AO1007" s="4">
        <f t="shared" si="224"/>
        <v>11037</v>
      </c>
      <c r="AP1007" s="4">
        <f t="shared" si="215"/>
        <v>186</v>
      </c>
      <c r="AQ1007" s="4">
        <v>10851</v>
      </c>
      <c r="AS1007" s="74"/>
      <c r="AT1007" s="74"/>
      <c r="AX1007" s="5">
        <f t="shared" si="225"/>
        <v>0</v>
      </c>
      <c r="AZ1007" s="5">
        <f t="shared" si="226"/>
        <v>0</v>
      </c>
      <c r="BB1007" s="5"/>
    </row>
    <row r="1008" spans="1:54" s="4" customFormat="1">
      <c r="A1008" s="326" t="str">
        <f t="shared" si="227"/>
        <v>3515</v>
      </c>
      <c r="B1008" s="2">
        <v>3515287135</v>
      </c>
      <c r="C1008" s="9" t="s">
        <v>1564</v>
      </c>
      <c r="D1008" s="14">
        <f>'fnd enro'!D1008</f>
        <v>0</v>
      </c>
      <c r="E1008" s="14">
        <f>'fnd enro'!E1008</f>
        <v>0</v>
      </c>
      <c r="F1008" s="14">
        <f>'fnd enro'!F1008</f>
        <v>0</v>
      </c>
      <c r="G1008" s="14">
        <f>'fnd enro'!G1008</f>
        <v>3</v>
      </c>
      <c r="H1008" s="14">
        <f>'fnd enro'!H1008</f>
        <v>0</v>
      </c>
      <c r="I1008" s="14">
        <f>'fnd enro'!I1008</f>
        <v>0</v>
      </c>
      <c r="J1008" s="14">
        <f>'fnd enro'!J1008</f>
        <v>0</v>
      </c>
      <c r="K1008" s="15">
        <f>'fnd enro'!K1008</f>
        <v>0.1179</v>
      </c>
      <c r="L1008" s="14">
        <f>'fnd enro'!L1008</f>
        <v>0</v>
      </c>
      <c r="M1008" s="14">
        <f>'fnd enro'!M1008</f>
        <v>0</v>
      </c>
      <c r="N1008" s="14">
        <f>'fnd enro'!N1008</f>
        <v>0</v>
      </c>
      <c r="O1008" s="14">
        <f>'fnd enro'!O1008</f>
        <v>0</v>
      </c>
      <c r="P1008" s="14">
        <f>'fnd enro'!P1008</f>
        <v>1</v>
      </c>
      <c r="Q1008" s="14">
        <f>'fnd enro'!R1008</f>
        <v>3</v>
      </c>
      <c r="R1008" s="15">
        <f t="shared" si="216"/>
        <v>1</v>
      </c>
      <c r="S1008" s="14">
        <f>VALUE('fnd enro'!Q1008)</f>
        <v>8</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1795.7367389999997</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2832.2799999999997</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16269.099102</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3983.5647779999999</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689.32055200000002</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1693.18058</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1294.3100000000002</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1308.4100000000001</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3502.9860570000001</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6018.5259900000001</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217"/>
        <v>39387.413798000001</v>
      </c>
      <c r="AH1008" s="326">
        <f t="shared" si="218"/>
        <v>3515287135</v>
      </c>
      <c r="AI1008" s="4" t="str">
        <f t="shared" si="219"/>
        <v>3515</v>
      </c>
      <c r="AJ1008" s="2" t="str">
        <f t="shared" si="220"/>
        <v>287</v>
      </c>
      <c r="AK1008" s="2" t="str">
        <f t="shared" si="221"/>
        <v>135</v>
      </c>
      <c r="AL1008" s="4">
        <f t="shared" si="222"/>
        <v>1</v>
      </c>
      <c r="AM1008" s="4">
        <f t="shared" si="228"/>
        <v>3</v>
      </c>
      <c r="AN1008" s="4">
        <f t="shared" si="223"/>
        <v>39387.413798000001</v>
      </c>
      <c r="AO1008" s="4">
        <f t="shared" si="224"/>
        <v>13129</v>
      </c>
      <c r="AP1008" s="4">
        <f t="shared" si="215"/>
        <v>472</v>
      </c>
      <c r="AQ1008" s="4">
        <v>12657</v>
      </c>
      <c r="AS1008" s="74"/>
      <c r="AT1008" s="74"/>
      <c r="AX1008" s="5">
        <f t="shared" si="225"/>
        <v>0</v>
      </c>
      <c r="AZ1008" s="5">
        <f t="shared" si="226"/>
        <v>0</v>
      </c>
      <c r="BB1008" s="5"/>
    </row>
    <row r="1009" spans="1:54" s="4" customFormat="1">
      <c r="A1009" s="326" t="str">
        <f t="shared" si="227"/>
        <v>3515</v>
      </c>
      <c r="B1009" s="2">
        <v>3515287151</v>
      </c>
      <c r="C1009" s="9" t="s">
        <v>1564</v>
      </c>
      <c r="D1009" s="14">
        <f>'fnd enro'!D1009</f>
        <v>0</v>
      </c>
      <c r="E1009" s="14">
        <f>'fnd enro'!E1009</f>
        <v>0</v>
      </c>
      <c r="F1009" s="14">
        <f>'fnd enro'!F1009</f>
        <v>0</v>
      </c>
      <c r="G1009" s="14">
        <f>'fnd enro'!G1009</f>
        <v>1</v>
      </c>
      <c r="H1009" s="14">
        <f>'fnd enro'!H1009</f>
        <v>1</v>
      </c>
      <c r="I1009" s="14">
        <f>'fnd enro'!I1009</f>
        <v>0</v>
      </c>
      <c r="J1009" s="14">
        <f>'fnd enro'!J1009</f>
        <v>0</v>
      </c>
      <c r="K1009" s="15">
        <f>'fnd enro'!K1009</f>
        <v>7.8600000000000003E-2</v>
      </c>
      <c r="L1009" s="14">
        <f>'fnd enro'!L1009</f>
        <v>0</v>
      </c>
      <c r="M1009" s="14">
        <f>'fnd enro'!M1009</f>
        <v>0</v>
      </c>
      <c r="N1009" s="14">
        <f>'fnd enro'!N1009</f>
        <v>0</v>
      </c>
      <c r="O1009" s="14">
        <f>'fnd enro'!O1009</f>
        <v>0</v>
      </c>
      <c r="P1009" s="14">
        <f>'fnd enro'!P1009</f>
        <v>0</v>
      </c>
      <c r="Q1009" s="14">
        <f>'fnd enro'!R1009</f>
        <v>2</v>
      </c>
      <c r="R1009" s="15">
        <f t="shared" si="216"/>
        <v>1</v>
      </c>
      <c r="S1009" s="14">
        <f>VALUE('fnd enro'!Q1009)</f>
        <v>8</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1140.6778259999999</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1620.6</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7788.0560679999999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2388.7498519999999</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345.16036799999995</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1109.3537200000001</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786.94</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424.84</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2422.1140380000002</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3674.7106599999997</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217"/>
        <v>21701.202532000003</v>
      </c>
      <c r="AH1009" s="326">
        <f t="shared" si="218"/>
        <v>3515287151</v>
      </c>
      <c r="AI1009" s="4" t="str">
        <f t="shared" si="219"/>
        <v>3515</v>
      </c>
      <c r="AJ1009" s="2" t="str">
        <f t="shared" si="220"/>
        <v>287</v>
      </c>
      <c r="AK1009" s="2" t="str">
        <f t="shared" si="221"/>
        <v>151</v>
      </c>
      <c r="AL1009" s="4">
        <f t="shared" si="222"/>
        <v>1</v>
      </c>
      <c r="AM1009" s="4">
        <f t="shared" si="228"/>
        <v>2</v>
      </c>
      <c r="AN1009" s="4">
        <f t="shared" si="223"/>
        <v>21701.202532000003</v>
      </c>
      <c r="AO1009" s="4">
        <f t="shared" si="224"/>
        <v>10851</v>
      </c>
      <c r="AP1009" s="4">
        <f t="shared" si="215"/>
        <v>-3182</v>
      </c>
      <c r="AQ1009" s="4">
        <v>14033</v>
      </c>
      <c r="AS1009" s="74"/>
      <c r="AT1009" s="74"/>
      <c r="AX1009" s="5">
        <f t="shared" si="225"/>
        <v>0</v>
      </c>
      <c r="AZ1009" s="5">
        <f t="shared" si="226"/>
        <v>0</v>
      </c>
      <c r="BB1009" s="5"/>
    </row>
    <row r="1010" spans="1:54" s="4" customFormat="1">
      <c r="A1010" s="326" t="str">
        <f t="shared" si="227"/>
        <v>3515</v>
      </c>
      <c r="B1010" s="2">
        <v>3515287161</v>
      </c>
      <c r="C1010" s="9" t="s">
        <v>1564</v>
      </c>
      <c r="D1010" s="14">
        <f>'fnd enro'!D1010</f>
        <v>0</v>
      </c>
      <c r="E1010" s="14">
        <f>'fnd enro'!E1010</f>
        <v>0</v>
      </c>
      <c r="F1010" s="14">
        <f>'fnd enro'!F1010</f>
        <v>0</v>
      </c>
      <c r="G1010" s="14">
        <f>'fnd enro'!G1010</f>
        <v>1</v>
      </c>
      <c r="H1010" s="14">
        <f>'fnd enro'!H1010</f>
        <v>0</v>
      </c>
      <c r="I1010" s="14">
        <f>'fnd enro'!I1010</f>
        <v>0</v>
      </c>
      <c r="J1010" s="14">
        <f>'fnd enro'!J1010</f>
        <v>0</v>
      </c>
      <c r="K1010" s="15">
        <f>'fnd enro'!K1010</f>
        <v>3.9300000000000002E-2</v>
      </c>
      <c r="L1010" s="14">
        <f>'fnd enro'!L1010</f>
        <v>0</v>
      </c>
      <c r="M1010" s="14">
        <f>'fnd enro'!M1010</f>
        <v>0</v>
      </c>
      <c r="N1010" s="14">
        <f>'fnd enro'!N1010</f>
        <v>0</v>
      </c>
      <c r="O1010" s="14">
        <f>'fnd enro'!O1010</f>
        <v>0</v>
      </c>
      <c r="P1010" s="14">
        <f>'fnd enro'!P1010</f>
        <v>0</v>
      </c>
      <c r="Q1010" s="14">
        <f>'fnd enro'!R1010</f>
        <v>1</v>
      </c>
      <c r="R1010" s="15">
        <f t="shared" si="216"/>
        <v>1</v>
      </c>
      <c r="S1010" s="14">
        <f>VALUE('fnd enro'!Q1010)</f>
        <v>8</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570.33891299999993</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810.3</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4116.9430339999999</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1327.854926</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166.41018399999999</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554.67686000000003</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378.55</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161.32</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1167.6620190000001</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1782.8553299999999</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217"/>
        <v>11036.911266000001</v>
      </c>
      <c r="AH1010" s="326">
        <f t="shared" si="218"/>
        <v>3515287161</v>
      </c>
      <c r="AI1010" s="4" t="str">
        <f t="shared" si="219"/>
        <v>3515</v>
      </c>
      <c r="AJ1010" s="2" t="str">
        <f t="shared" si="220"/>
        <v>287</v>
      </c>
      <c r="AK1010" s="2" t="str">
        <f t="shared" si="221"/>
        <v>161</v>
      </c>
      <c r="AL1010" s="4">
        <f t="shared" si="222"/>
        <v>1</v>
      </c>
      <c r="AM1010" s="4">
        <f t="shared" si="228"/>
        <v>1</v>
      </c>
      <c r="AN1010" s="4">
        <f t="shared" si="223"/>
        <v>11036.911266000001</v>
      </c>
      <c r="AO1010" s="4">
        <f t="shared" si="224"/>
        <v>11037</v>
      </c>
      <c r="AP1010" s="4">
        <f t="shared" si="215"/>
        <v>-4429</v>
      </c>
      <c r="AQ1010" s="4">
        <v>15466</v>
      </c>
      <c r="AS1010" s="74"/>
      <c r="AT1010" s="74"/>
      <c r="AX1010" s="5">
        <f t="shared" si="225"/>
        <v>0</v>
      </c>
      <c r="AZ1010" s="5">
        <f t="shared" si="226"/>
        <v>0</v>
      </c>
      <c r="BB1010" s="5"/>
    </row>
    <row r="1011" spans="1:54" s="4" customFormat="1">
      <c r="A1011" s="326" t="str">
        <f t="shared" si="227"/>
        <v>3515</v>
      </c>
      <c r="B1011" s="2">
        <v>3515287191</v>
      </c>
      <c r="C1011" s="9" t="s">
        <v>1564</v>
      </c>
      <c r="D1011" s="14">
        <f>'fnd enro'!D1011</f>
        <v>0</v>
      </c>
      <c r="E1011" s="14">
        <f>'fnd enro'!E1011</f>
        <v>0</v>
      </c>
      <c r="F1011" s="14">
        <f>'fnd enro'!F1011</f>
        <v>7</v>
      </c>
      <c r="G1011" s="14">
        <f>'fnd enro'!G1011</f>
        <v>16</v>
      </c>
      <c r="H1011" s="14">
        <f>'fnd enro'!H1011</f>
        <v>12</v>
      </c>
      <c r="I1011" s="14">
        <f>'fnd enro'!I1011</f>
        <v>0</v>
      </c>
      <c r="J1011" s="14">
        <f>'fnd enro'!J1011</f>
        <v>0</v>
      </c>
      <c r="K1011" s="15">
        <f>'fnd enro'!K1011</f>
        <v>1.3754999999999999</v>
      </c>
      <c r="L1011" s="14">
        <f>'fnd enro'!L1011</f>
        <v>0</v>
      </c>
      <c r="M1011" s="14">
        <f>'fnd enro'!M1011</f>
        <v>0</v>
      </c>
      <c r="N1011" s="14">
        <f>'fnd enro'!N1011</f>
        <v>0</v>
      </c>
      <c r="O1011" s="14">
        <f>'fnd enro'!O1011</f>
        <v>0</v>
      </c>
      <c r="P1011" s="14">
        <f>'fnd enro'!P1011</f>
        <v>10</v>
      </c>
      <c r="Q1011" s="14">
        <f>'fnd enro'!R1011</f>
        <v>35</v>
      </c>
      <c r="R1011" s="15">
        <f t="shared" si="216"/>
        <v>1</v>
      </c>
      <c r="S1011" s="14">
        <f>VALUE('fnd enro'!Q1011)</f>
        <v>8</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20809.061954999997</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32374.299999999996</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177926.09619000001</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43271.402410000002</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7873.1964399999997</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19705.190099999996</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15193.93</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14740.779999999999</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41909.650665000001</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70407.39654999999</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217"/>
        <v>444211.00430999999</v>
      </c>
      <c r="AH1011" s="326">
        <f t="shared" si="218"/>
        <v>3515287191</v>
      </c>
      <c r="AI1011" s="4" t="str">
        <f t="shared" si="219"/>
        <v>3515</v>
      </c>
      <c r="AJ1011" s="2" t="str">
        <f t="shared" si="220"/>
        <v>287</v>
      </c>
      <c r="AK1011" s="2" t="str">
        <f t="shared" si="221"/>
        <v>191</v>
      </c>
      <c r="AL1011" s="4">
        <f t="shared" si="222"/>
        <v>1</v>
      </c>
      <c r="AM1011" s="4">
        <f t="shared" si="228"/>
        <v>35</v>
      </c>
      <c r="AN1011" s="4">
        <f t="shared" si="223"/>
        <v>444211.00430999999</v>
      </c>
      <c r="AO1011" s="4">
        <f t="shared" si="224"/>
        <v>12692</v>
      </c>
      <c r="AP1011" s="4">
        <f t="shared" si="215"/>
        <v>-2108</v>
      </c>
      <c r="AQ1011" s="4">
        <v>14800</v>
      </c>
      <c r="AS1011" s="74"/>
      <c r="AT1011" s="74"/>
      <c r="AX1011" s="5">
        <f t="shared" si="225"/>
        <v>0</v>
      </c>
      <c r="AZ1011" s="5">
        <f t="shared" si="226"/>
        <v>0</v>
      </c>
      <c r="BB1011" s="5"/>
    </row>
    <row r="1012" spans="1:54" s="4" customFormat="1">
      <c r="A1012" s="326" t="str">
        <f t="shared" si="227"/>
        <v>3515</v>
      </c>
      <c r="B1012" s="2">
        <v>3515287215</v>
      </c>
      <c r="C1012" s="9" t="s">
        <v>1564</v>
      </c>
      <c r="D1012" s="14">
        <f>'fnd enro'!D1012</f>
        <v>0</v>
      </c>
      <c r="E1012" s="14">
        <f>'fnd enro'!E1012</f>
        <v>0</v>
      </c>
      <c r="F1012" s="14">
        <f>'fnd enro'!F1012</f>
        <v>2</v>
      </c>
      <c r="G1012" s="14">
        <f>'fnd enro'!G1012</f>
        <v>10</v>
      </c>
      <c r="H1012" s="14">
        <f>'fnd enro'!H1012</f>
        <v>4</v>
      </c>
      <c r="I1012" s="14">
        <f>'fnd enro'!I1012</f>
        <v>0</v>
      </c>
      <c r="J1012" s="14">
        <f>'fnd enro'!J1012</f>
        <v>0</v>
      </c>
      <c r="K1012" s="15">
        <f>'fnd enro'!K1012</f>
        <v>0.62880000000000003</v>
      </c>
      <c r="L1012" s="14">
        <f>'fnd enro'!L1012</f>
        <v>0</v>
      </c>
      <c r="M1012" s="14">
        <f>'fnd enro'!M1012</f>
        <v>0</v>
      </c>
      <c r="N1012" s="14">
        <f>'fnd enro'!N1012</f>
        <v>0</v>
      </c>
      <c r="O1012" s="14">
        <f>'fnd enro'!O1012</f>
        <v>0</v>
      </c>
      <c r="P1012" s="14">
        <f>'fnd enro'!P1012</f>
        <v>5</v>
      </c>
      <c r="Q1012" s="14">
        <f>'fnd enro'!R1012</f>
        <v>16</v>
      </c>
      <c r="R1012" s="15">
        <f t="shared" si="216"/>
        <v>1</v>
      </c>
      <c r="S1012" s="14">
        <f>VALUE('fnd enro'!Q1012)</f>
        <v>9</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9578.9226079999989</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15113.5</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85063.368543999997</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20177.838816000003</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3729.4829439999999</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9030.7797600000013</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7025.51</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7295.95</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19029.752303999998</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32548.145280000004</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217"/>
        <v>208593.250256</v>
      </c>
      <c r="AH1012" s="326">
        <f t="shared" si="218"/>
        <v>3515287215</v>
      </c>
      <c r="AI1012" s="4" t="str">
        <f t="shared" si="219"/>
        <v>3515</v>
      </c>
      <c r="AJ1012" s="2" t="str">
        <f t="shared" si="220"/>
        <v>287</v>
      </c>
      <c r="AK1012" s="2" t="str">
        <f t="shared" si="221"/>
        <v>215</v>
      </c>
      <c r="AL1012" s="4">
        <f t="shared" si="222"/>
        <v>1</v>
      </c>
      <c r="AM1012" s="4">
        <f t="shared" si="228"/>
        <v>16</v>
      </c>
      <c r="AN1012" s="4">
        <f t="shared" si="223"/>
        <v>208593.250256</v>
      </c>
      <c r="AO1012" s="4">
        <f t="shared" si="224"/>
        <v>13037</v>
      </c>
      <c r="AP1012" s="4">
        <f t="shared" si="215"/>
        <v>-5110</v>
      </c>
      <c r="AQ1012" s="4">
        <v>18147</v>
      </c>
      <c r="AS1012" s="74"/>
      <c r="AT1012" s="74"/>
      <c r="AX1012" s="5">
        <f t="shared" si="225"/>
        <v>0</v>
      </c>
      <c r="AZ1012" s="5">
        <f t="shared" si="226"/>
        <v>0</v>
      </c>
      <c r="BB1012" s="5"/>
    </row>
    <row r="1013" spans="1:54" s="4" customFormat="1">
      <c r="A1013" s="326" t="str">
        <f t="shared" si="227"/>
        <v>3515</v>
      </c>
      <c r="B1013" s="2">
        <v>3515287226</v>
      </c>
      <c r="C1013" s="9" t="s">
        <v>1564</v>
      </c>
      <c r="D1013" s="14">
        <f>'fnd enro'!D1013</f>
        <v>0</v>
      </c>
      <c r="E1013" s="14">
        <f>'fnd enro'!E1013</f>
        <v>0</v>
      </c>
      <c r="F1013" s="14">
        <f>'fnd enro'!F1013</f>
        <v>0</v>
      </c>
      <c r="G1013" s="14">
        <f>'fnd enro'!G1013</f>
        <v>0</v>
      </c>
      <c r="H1013" s="14">
        <f>'fnd enro'!H1013</f>
        <v>1</v>
      </c>
      <c r="I1013" s="14">
        <f>'fnd enro'!I1013</f>
        <v>0</v>
      </c>
      <c r="J1013" s="14">
        <f>'fnd enro'!J1013</f>
        <v>0</v>
      </c>
      <c r="K1013" s="15">
        <f>'fnd enro'!K1013</f>
        <v>3.9300000000000002E-2</v>
      </c>
      <c r="L1013" s="14">
        <f>'fnd enro'!L1013</f>
        <v>0</v>
      </c>
      <c r="M1013" s="14">
        <f>'fnd enro'!M1013</f>
        <v>0</v>
      </c>
      <c r="N1013" s="14">
        <f>'fnd enro'!N1013</f>
        <v>0</v>
      </c>
      <c r="O1013" s="14">
        <f>'fnd enro'!O1013</f>
        <v>0</v>
      </c>
      <c r="P1013" s="14">
        <f>'fnd enro'!P1013</f>
        <v>1</v>
      </c>
      <c r="Q1013" s="14">
        <f>'fnd enro'!R1013</f>
        <v>1</v>
      </c>
      <c r="R1013" s="15">
        <f t="shared" si="216"/>
        <v>1</v>
      </c>
      <c r="S1013" s="14">
        <f>VALUE('fnd enro'!Q1013)</f>
        <v>9</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661.03891299999998</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1240.04</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7866.2130340000003</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1060.8949259999999</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382.27018399999997</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585.86686000000009</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578.26</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1146.23</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1254.4520190000001</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2609.1553299999996</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217"/>
        <v>17384.421265999998</v>
      </c>
      <c r="AH1013" s="326">
        <f t="shared" si="218"/>
        <v>3515287226</v>
      </c>
      <c r="AI1013" s="4" t="str">
        <f t="shared" si="219"/>
        <v>3515</v>
      </c>
      <c r="AJ1013" s="2" t="str">
        <f t="shared" si="220"/>
        <v>287</v>
      </c>
      <c r="AK1013" s="2" t="str">
        <f t="shared" si="221"/>
        <v>226</v>
      </c>
      <c r="AL1013" s="4">
        <f t="shared" si="222"/>
        <v>1</v>
      </c>
      <c r="AM1013" s="4">
        <f t="shared" si="228"/>
        <v>1</v>
      </c>
      <c r="AN1013" s="4">
        <f t="shared" si="223"/>
        <v>17384.421265999998</v>
      </c>
      <c r="AO1013" s="4">
        <f t="shared" si="224"/>
        <v>17384</v>
      </c>
      <c r="AP1013" s="4">
        <f t="shared" si="215"/>
        <v>4819</v>
      </c>
      <c r="AQ1013" s="4">
        <v>12565</v>
      </c>
      <c r="AS1013" s="74"/>
      <c r="AT1013" s="74"/>
      <c r="AX1013" s="5">
        <f t="shared" si="225"/>
        <v>0</v>
      </c>
      <c r="AZ1013" s="5">
        <f t="shared" si="226"/>
        <v>0</v>
      </c>
      <c r="BB1013" s="5"/>
    </row>
    <row r="1014" spans="1:54" s="4" customFormat="1">
      <c r="A1014" s="326" t="str">
        <f t="shared" si="227"/>
        <v>3515</v>
      </c>
      <c r="B1014" s="2">
        <v>3515287227</v>
      </c>
      <c r="C1014" s="9" t="s">
        <v>1564</v>
      </c>
      <c r="D1014" s="14">
        <f>'fnd enro'!D1014</f>
        <v>0</v>
      </c>
      <c r="E1014" s="14">
        <f>'fnd enro'!E1014</f>
        <v>0</v>
      </c>
      <c r="F1014" s="14">
        <f>'fnd enro'!F1014</f>
        <v>2</v>
      </c>
      <c r="G1014" s="14">
        <f>'fnd enro'!G1014</f>
        <v>11</v>
      </c>
      <c r="H1014" s="14">
        <f>'fnd enro'!H1014</f>
        <v>10</v>
      </c>
      <c r="I1014" s="14">
        <f>'fnd enro'!I1014</f>
        <v>0</v>
      </c>
      <c r="J1014" s="14">
        <f>'fnd enro'!J1014</f>
        <v>0</v>
      </c>
      <c r="K1014" s="15">
        <f>'fnd enro'!K1014</f>
        <v>0.90390000000000004</v>
      </c>
      <c r="L1014" s="14">
        <f>'fnd enro'!L1014</f>
        <v>0</v>
      </c>
      <c r="M1014" s="14">
        <f>'fnd enro'!M1014</f>
        <v>0</v>
      </c>
      <c r="N1014" s="14">
        <f>'fnd enro'!N1014</f>
        <v>0</v>
      </c>
      <c r="O1014" s="14">
        <f>'fnd enro'!O1014</f>
        <v>0</v>
      </c>
      <c r="P1014" s="14">
        <f>'fnd enro'!P1014</f>
        <v>12</v>
      </c>
      <c r="Q1014" s="14">
        <f>'fnd enro'!R1014</f>
        <v>23</v>
      </c>
      <c r="R1014" s="15">
        <f t="shared" si="216"/>
        <v>1</v>
      </c>
      <c r="S1014" s="14">
        <f>VALUE('fnd enro'!Q1014)</f>
        <v>10</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14277.954999000001</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24134.100000000002</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143894.64978199999</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27871.063298000001</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6554.1942319999998</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13156.68778</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11178.009999999998</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15916.240000000002</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27724.126437000003</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51271.312590000001</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217"/>
        <v>335978.339118</v>
      </c>
      <c r="AH1014" s="326">
        <f t="shared" si="218"/>
        <v>3515287227</v>
      </c>
      <c r="AI1014" s="4" t="str">
        <f t="shared" si="219"/>
        <v>3515</v>
      </c>
      <c r="AJ1014" s="2" t="str">
        <f t="shared" si="220"/>
        <v>287</v>
      </c>
      <c r="AK1014" s="2" t="str">
        <f t="shared" si="221"/>
        <v>227</v>
      </c>
      <c r="AL1014" s="4">
        <f t="shared" si="222"/>
        <v>1</v>
      </c>
      <c r="AM1014" s="4">
        <f t="shared" si="228"/>
        <v>23</v>
      </c>
      <c r="AN1014" s="4">
        <f t="shared" si="223"/>
        <v>335978.339118</v>
      </c>
      <c r="AO1014" s="4">
        <f t="shared" si="224"/>
        <v>14608</v>
      </c>
      <c r="AP1014" s="4">
        <f t="shared" si="215"/>
        <v>-2648</v>
      </c>
      <c r="AQ1014" s="4">
        <v>17256</v>
      </c>
      <c r="AS1014" s="74"/>
      <c r="AT1014" s="74"/>
      <c r="AX1014" s="5">
        <f t="shared" si="225"/>
        <v>0</v>
      </c>
      <c r="AZ1014" s="5">
        <f t="shared" si="226"/>
        <v>0</v>
      </c>
      <c r="BB1014" s="5"/>
    </row>
    <row r="1015" spans="1:54" s="4" customFormat="1">
      <c r="A1015" s="326" t="str">
        <f t="shared" si="227"/>
        <v>3515</v>
      </c>
      <c r="B1015" s="2">
        <v>3515287277</v>
      </c>
      <c r="C1015" s="9" t="s">
        <v>1564</v>
      </c>
      <c r="D1015" s="14">
        <f>'fnd enro'!D1015</f>
        <v>0</v>
      </c>
      <c r="E1015" s="14">
        <f>'fnd enro'!E1015</f>
        <v>0</v>
      </c>
      <c r="F1015" s="14">
        <f>'fnd enro'!F1015</f>
        <v>12</v>
      </c>
      <c r="G1015" s="14">
        <f>'fnd enro'!G1015</f>
        <v>73</v>
      </c>
      <c r="H1015" s="14">
        <f>'fnd enro'!H1015</f>
        <v>50</v>
      </c>
      <c r="I1015" s="14">
        <f>'fnd enro'!I1015</f>
        <v>0</v>
      </c>
      <c r="J1015" s="14">
        <f>'fnd enro'!J1015</f>
        <v>0</v>
      </c>
      <c r="K1015" s="15">
        <f>'fnd enro'!K1015</f>
        <v>5.3055000000000003</v>
      </c>
      <c r="L1015" s="14">
        <f>'fnd enro'!L1015</f>
        <v>0</v>
      </c>
      <c r="M1015" s="14">
        <f>'fnd enro'!M1015</f>
        <v>10</v>
      </c>
      <c r="N1015" s="14">
        <f>'fnd enro'!N1015</f>
        <v>10</v>
      </c>
      <c r="O1015" s="14">
        <f>'fnd enro'!O1015</f>
        <v>0</v>
      </c>
      <c r="P1015" s="14">
        <f>'fnd enro'!P1015</f>
        <v>86</v>
      </c>
      <c r="Q1015" s="14">
        <f>'fnd enro'!R1015</f>
        <v>135</v>
      </c>
      <c r="R1015" s="15">
        <f t="shared" si="216"/>
        <v>1</v>
      </c>
      <c r="S1015" s="14">
        <f>VALUE('fnd enro'!Q1015)</f>
        <v>12</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89172.173254999987</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160227.82</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1018679.84959</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169925.31500999999</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46403.734840000005</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81147.156099999993</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72824.97</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122994.57999999999</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168853.07256500001</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330956.86955000006</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217"/>
        <v>2261185.54091</v>
      </c>
      <c r="AH1015" s="326">
        <f t="shared" si="218"/>
        <v>3515287277</v>
      </c>
      <c r="AI1015" s="4" t="str">
        <f t="shared" si="219"/>
        <v>3515</v>
      </c>
      <c r="AJ1015" s="2" t="str">
        <f t="shared" si="220"/>
        <v>287</v>
      </c>
      <c r="AK1015" s="2" t="str">
        <f t="shared" si="221"/>
        <v>277</v>
      </c>
      <c r="AL1015" s="4">
        <f t="shared" si="222"/>
        <v>1</v>
      </c>
      <c r="AM1015" s="4">
        <f t="shared" si="228"/>
        <v>135</v>
      </c>
      <c r="AN1015" s="4">
        <f t="shared" si="223"/>
        <v>2261185.54091</v>
      </c>
      <c r="AO1015" s="4">
        <f t="shared" si="224"/>
        <v>16750</v>
      </c>
      <c r="AP1015" s="4">
        <f t="shared" si="215"/>
        <v>4185</v>
      </c>
      <c r="AQ1015" s="4">
        <v>12565</v>
      </c>
      <c r="AS1015" s="74"/>
      <c r="AT1015" s="74"/>
      <c r="AX1015" s="5">
        <f t="shared" si="225"/>
        <v>0</v>
      </c>
      <c r="AZ1015" s="5">
        <f t="shared" si="226"/>
        <v>0</v>
      </c>
      <c r="BB1015" s="5"/>
    </row>
    <row r="1016" spans="1:54" s="4" customFormat="1">
      <c r="A1016" s="326" t="str">
        <f t="shared" si="227"/>
        <v>3515</v>
      </c>
      <c r="B1016" s="2">
        <v>3515287287</v>
      </c>
      <c r="C1016" s="9" t="s">
        <v>1564</v>
      </c>
      <c r="D1016" s="14">
        <f>'fnd enro'!D1016</f>
        <v>0</v>
      </c>
      <c r="E1016" s="14">
        <f>'fnd enro'!E1016</f>
        <v>0</v>
      </c>
      <c r="F1016" s="14">
        <f>'fnd enro'!F1016</f>
        <v>6</v>
      </c>
      <c r="G1016" s="14">
        <f>'fnd enro'!G1016</f>
        <v>15</v>
      </c>
      <c r="H1016" s="14">
        <f>'fnd enro'!H1016</f>
        <v>2</v>
      </c>
      <c r="I1016" s="14">
        <f>'fnd enro'!I1016</f>
        <v>0</v>
      </c>
      <c r="J1016" s="14">
        <f>'fnd enro'!J1016</f>
        <v>0</v>
      </c>
      <c r="K1016" s="15">
        <f>'fnd enro'!K1016</f>
        <v>0.90390000000000004</v>
      </c>
      <c r="L1016" s="14">
        <f>'fnd enro'!L1016</f>
        <v>0</v>
      </c>
      <c r="M1016" s="14">
        <f>'fnd enro'!M1016</f>
        <v>0</v>
      </c>
      <c r="N1016" s="14">
        <f>'fnd enro'!N1016</f>
        <v>0</v>
      </c>
      <c r="O1016" s="14">
        <f>'fnd enro'!O1016</f>
        <v>0</v>
      </c>
      <c r="P1016" s="14">
        <f>'fnd enro'!P1016</f>
        <v>8</v>
      </c>
      <c r="Q1016" s="14">
        <f>'fnd enro'!R1016</f>
        <v>23</v>
      </c>
      <c r="R1016" s="15">
        <f t="shared" si="216"/>
        <v>1</v>
      </c>
      <c r="S1016" s="14">
        <f>VALUE('fnd enro'!Q1016)</f>
        <v>5</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13644.834998999999</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21134.1</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118175.92978199999</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30006.743298000001</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5034.7142320000003</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12938.84778</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9753.4500000000007</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8721.56</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27029.806437000003</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45391.792589999997</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217"/>
        <v>291831.77911799995</v>
      </c>
      <c r="AH1016" s="326">
        <f t="shared" si="218"/>
        <v>3515287287</v>
      </c>
      <c r="AI1016" s="4" t="str">
        <f t="shared" si="219"/>
        <v>3515</v>
      </c>
      <c r="AJ1016" s="2" t="str">
        <f t="shared" si="220"/>
        <v>287</v>
      </c>
      <c r="AK1016" s="2" t="str">
        <f t="shared" si="221"/>
        <v>287</v>
      </c>
      <c r="AL1016" s="4">
        <f t="shared" si="222"/>
        <v>1</v>
      </c>
      <c r="AM1016" s="4">
        <f t="shared" si="228"/>
        <v>23</v>
      </c>
      <c r="AN1016" s="4">
        <f t="shared" si="223"/>
        <v>291831.77911799995</v>
      </c>
      <c r="AO1016" s="4">
        <f t="shared" si="224"/>
        <v>12688</v>
      </c>
      <c r="AP1016" s="4">
        <f t="shared" si="215"/>
        <v>2024</v>
      </c>
      <c r="AQ1016" s="4">
        <v>10664</v>
      </c>
      <c r="AS1016" s="74"/>
      <c r="AT1016" s="74"/>
      <c r="AX1016" s="5">
        <f t="shared" si="225"/>
        <v>0</v>
      </c>
      <c r="AZ1016" s="5">
        <f t="shared" si="226"/>
        <v>0</v>
      </c>
      <c r="BB1016" s="5"/>
    </row>
    <row r="1017" spans="1:54" s="4" customFormat="1">
      <c r="A1017" s="326" t="str">
        <f t="shared" si="227"/>
        <v>3515</v>
      </c>
      <c r="B1017" s="2">
        <v>3515287306</v>
      </c>
      <c r="C1017" s="9" t="s">
        <v>1564</v>
      </c>
      <c r="D1017" s="14">
        <f>'fnd enro'!D1017</f>
        <v>0</v>
      </c>
      <c r="E1017" s="14">
        <f>'fnd enro'!E1017</f>
        <v>0</v>
      </c>
      <c r="F1017" s="14">
        <f>'fnd enro'!F1017</f>
        <v>1</v>
      </c>
      <c r="G1017" s="14">
        <f>'fnd enro'!G1017</f>
        <v>4</v>
      </c>
      <c r="H1017" s="14">
        <f>'fnd enro'!H1017</f>
        <v>0</v>
      </c>
      <c r="I1017" s="14">
        <f>'fnd enro'!I1017</f>
        <v>0</v>
      </c>
      <c r="J1017" s="14">
        <f>'fnd enro'!J1017</f>
        <v>0</v>
      </c>
      <c r="K1017" s="15">
        <f>'fnd enro'!K1017</f>
        <v>0.19650000000000001</v>
      </c>
      <c r="L1017" s="14">
        <f>'fnd enro'!L1017</f>
        <v>0</v>
      </c>
      <c r="M1017" s="14">
        <f>'fnd enro'!M1017</f>
        <v>0</v>
      </c>
      <c r="N1017" s="14">
        <f>'fnd enro'!N1017</f>
        <v>0</v>
      </c>
      <c r="O1017" s="14">
        <f>'fnd enro'!O1017</f>
        <v>0</v>
      </c>
      <c r="P1017" s="14">
        <f>'fnd enro'!P1017</f>
        <v>2</v>
      </c>
      <c r="Q1017" s="14">
        <f>'fnd enro'!R1017</f>
        <v>5</v>
      </c>
      <c r="R1017" s="15">
        <f t="shared" si="216"/>
        <v>1</v>
      </c>
      <c r="S1017" s="14">
        <f>VALUE('fnd enro'!Q1017)</f>
        <v>10</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3045.0545649999999</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4967.7</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29528.625169999999</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6639.2746300000008</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1265.9309199999998</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2839.9042999999997</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2254.91</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2634.74</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5838.3100949999998</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10443.53665</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217"/>
        <v>69457.986329999985</v>
      </c>
      <c r="AH1017" s="326">
        <f t="shared" si="218"/>
        <v>3515287306</v>
      </c>
      <c r="AI1017" s="4" t="str">
        <f t="shared" si="219"/>
        <v>3515</v>
      </c>
      <c r="AJ1017" s="2" t="str">
        <f t="shared" si="220"/>
        <v>287</v>
      </c>
      <c r="AK1017" s="2" t="str">
        <f t="shared" si="221"/>
        <v>306</v>
      </c>
      <c r="AL1017" s="4">
        <f t="shared" si="222"/>
        <v>1</v>
      </c>
      <c r="AM1017" s="4">
        <f t="shared" si="228"/>
        <v>5</v>
      </c>
      <c r="AN1017" s="4">
        <f t="shared" si="223"/>
        <v>69457.986329999985</v>
      </c>
      <c r="AO1017" s="4">
        <f t="shared" si="224"/>
        <v>13892</v>
      </c>
      <c r="AP1017" s="4">
        <f t="shared" si="215"/>
        <v>3228</v>
      </c>
      <c r="AQ1017" s="4">
        <v>10664</v>
      </c>
      <c r="AS1017" s="74"/>
      <c r="AT1017" s="74"/>
      <c r="AX1017" s="5">
        <f t="shared" si="225"/>
        <v>0</v>
      </c>
      <c r="AZ1017" s="5">
        <f t="shared" si="226"/>
        <v>0</v>
      </c>
      <c r="BB1017" s="5"/>
    </row>
    <row r="1018" spans="1:54" s="4" customFormat="1">
      <c r="A1018" s="326" t="str">
        <f t="shared" si="227"/>
        <v>3515</v>
      </c>
      <c r="B1018" s="2">
        <v>3515287316</v>
      </c>
      <c r="C1018" s="9" t="s">
        <v>1564</v>
      </c>
      <c r="D1018" s="14">
        <f>'fnd enro'!D1018</f>
        <v>0</v>
      </c>
      <c r="E1018" s="14">
        <f>'fnd enro'!E1018</f>
        <v>0</v>
      </c>
      <c r="F1018" s="14">
        <f>'fnd enro'!F1018</f>
        <v>2</v>
      </c>
      <c r="G1018" s="14">
        <f>'fnd enro'!G1018</f>
        <v>16</v>
      </c>
      <c r="H1018" s="14">
        <f>'fnd enro'!H1018</f>
        <v>1</v>
      </c>
      <c r="I1018" s="14">
        <f>'fnd enro'!I1018</f>
        <v>0</v>
      </c>
      <c r="J1018" s="14">
        <f>'fnd enro'!J1018</f>
        <v>0</v>
      </c>
      <c r="K1018" s="15">
        <f>'fnd enro'!K1018</f>
        <v>0.74670000000000003</v>
      </c>
      <c r="L1018" s="14">
        <f>'fnd enro'!L1018</f>
        <v>0</v>
      </c>
      <c r="M1018" s="14">
        <f>'fnd enro'!M1018</f>
        <v>3</v>
      </c>
      <c r="N1018" s="14">
        <f>'fnd enro'!N1018</f>
        <v>0</v>
      </c>
      <c r="O1018" s="14">
        <f>'fnd enro'!O1018</f>
        <v>0</v>
      </c>
      <c r="P1018" s="14">
        <f>'fnd enro'!P1018</f>
        <v>10</v>
      </c>
      <c r="Q1018" s="14">
        <f>'fnd enro'!R1018</f>
        <v>19</v>
      </c>
      <c r="R1018" s="15">
        <f t="shared" si="216"/>
        <v>1</v>
      </c>
      <c r="S1018" s="14">
        <f>VALUE('fnd enro'!Q1018)</f>
        <v>11</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12227.709347</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20991.699999999997</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130793.26764599999</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25545.483594000001</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5714.7134960000003</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11319.280340000001</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9453.7200000000012</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13439.7</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23272.118361000001</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43319.041270000002</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217"/>
        <v>296076.734054</v>
      </c>
      <c r="AH1018" s="326">
        <f t="shared" si="218"/>
        <v>3515287316</v>
      </c>
      <c r="AI1018" s="4" t="str">
        <f t="shared" si="219"/>
        <v>3515</v>
      </c>
      <c r="AJ1018" s="2" t="str">
        <f t="shared" si="220"/>
        <v>287</v>
      </c>
      <c r="AK1018" s="2" t="str">
        <f t="shared" si="221"/>
        <v>316</v>
      </c>
      <c r="AL1018" s="4">
        <f t="shared" si="222"/>
        <v>1</v>
      </c>
      <c r="AM1018" s="4">
        <f t="shared" si="228"/>
        <v>19</v>
      </c>
      <c r="AN1018" s="4">
        <f t="shared" si="223"/>
        <v>296076.734054</v>
      </c>
      <c r="AO1018" s="4">
        <f t="shared" si="224"/>
        <v>15583</v>
      </c>
      <c r="AP1018" s="4">
        <f t="shared" si="215"/>
        <v>-2816</v>
      </c>
      <c r="AQ1018" s="4">
        <v>18399</v>
      </c>
      <c r="AS1018" s="74"/>
      <c r="AT1018" s="74"/>
      <c r="AX1018" s="5">
        <f t="shared" si="225"/>
        <v>0</v>
      </c>
      <c r="AZ1018" s="5">
        <f t="shared" si="226"/>
        <v>0</v>
      </c>
      <c r="BB1018" s="5"/>
    </row>
    <row r="1019" spans="1:54" s="4" customFormat="1">
      <c r="A1019" s="326" t="str">
        <f t="shared" si="227"/>
        <v>3515</v>
      </c>
      <c r="B1019" s="2">
        <v>3515287658</v>
      </c>
      <c r="C1019" s="9" t="s">
        <v>1564</v>
      </c>
      <c r="D1019" s="14">
        <f>'fnd enro'!D1019</f>
        <v>0</v>
      </c>
      <c r="E1019" s="14">
        <f>'fnd enro'!E1019</f>
        <v>0</v>
      </c>
      <c r="F1019" s="14">
        <f>'fnd enro'!F1019</f>
        <v>0</v>
      </c>
      <c r="G1019" s="14">
        <f>'fnd enro'!G1019</f>
        <v>1</v>
      </c>
      <c r="H1019" s="14">
        <f>'fnd enro'!H1019</f>
        <v>1</v>
      </c>
      <c r="I1019" s="14">
        <f>'fnd enro'!I1019</f>
        <v>0</v>
      </c>
      <c r="J1019" s="14">
        <f>'fnd enro'!J1019</f>
        <v>0</v>
      </c>
      <c r="K1019" s="15">
        <f>'fnd enro'!K1019</f>
        <v>7.8600000000000003E-2</v>
      </c>
      <c r="L1019" s="14">
        <f>'fnd enro'!L1019</f>
        <v>0</v>
      </c>
      <c r="M1019" s="14">
        <f>'fnd enro'!M1019</f>
        <v>0</v>
      </c>
      <c r="N1019" s="14">
        <f>'fnd enro'!N1019</f>
        <v>0</v>
      </c>
      <c r="O1019" s="14">
        <f>'fnd enro'!O1019</f>
        <v>0</v>
      </c>
      <c r="P1019" s="14">
        <f>'fnd enro'!P1019</f>
        <v>0</v>
      </c>
      <c r="Q1019" s="14">
        <f>'fnd enro'!R1019</f>
        <v>2</v>
      </c>
      <c r="R1019" s="15">
        <f t="shared" si="216"/>
        <v>1</v>
      </c>
      <c r="S1019" s="14">
        <f>VALUE('fnd enro'!Q1019)</f>
        <v>7</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1140.6778259999999</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1620.6</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7788.0560679999999</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2388.7498519999999</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345.16036799999995</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1109.3537200000001</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786.94</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424.84</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2422.1140380000002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3674.7106599999997</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217"/>
        <v>21701.202532000003</v>
      </c>
      <c r="AH1019" s="326">
        <f t="shared" si="218"/>
        <v>3515287658</v>
      </c>
      <c r="AI1019" s="4" t="str">
        <f t="shared" si="219"/>
        <v>3515</v>
      </c>
      <c r="AJ1019" s="2" t="str">
        <f t="shared" si="220"/>
        <v>287</v>
      </c>
      <c r="AK1019" s="2" t="str">
        <f t="shared" si="221"/>
        <v>658</v>
      </c>
      <c r="AL1019" s="4">
        <f t="shared" si="222"/>
        <v>1</v>
      </c>
      <c r="AM1019" s="4">
        <f t="shared" si="228"/>
        <v>2</v>
      </c>
      <c r="AN1019" s="4">
        <f t="shared" si="223"/>
        <v>21701.202532000003</v>
      </c>
      <c r="AO1019" s="4">
        <f t="shared" si="224"/>
        <v>10851</v>
      </c>
      <c r="AP1019" s="4">
        <f t="shared" si="215"/>
        <v>-7275</v>
      </c>
      <c r="AQ1019" s="4">
        <v>18126</v>
      </c>
      <c r="AS1019" s="74"/>
      <c r="AT1019" s="74"/>
      <c r="AX1019" s="5">
        <f t="shared" si="225"/>
        <v>0</v>
      </c>
      <c r="AZ1019" s="5">
        <f t="shared" si="226"/>
        <v>0</v>
      </c>
      <c r="BB1019" s="5"/>
    </row>
    <row r="1020" spans="1:54" s="4" customFormat="1">
      <c r="A1020" s="326" t="str">
        <f t="shared" si="227"/>
        <v>3515</v>
      </c>
      <c r="B1020" s="2">
        <v>3515287767</v>
      </c>
      <c r="C1020" s="9" t="s">
        <v>1564</v>
      </c>
      <c r="D1020" s="14">
        <f>'fnd enro'!D1020</f>
        <v>0</v>
      </c>
      <c r="E1020" s="14">
        <f>'fnd enro'!E1020</f>
        <v>0</v>
      </c>
      <c r="F1020" s="14">
        <f>'fnd enro'!F1020</f>
        <v>7</v>
      </c>
      <c r="G1020" s="14">
        <f>'fnd enro'!G1020</f>
        <v>35</v>
      </c>
      <c r="H1020" s="14">
        <f>'fnd enro'!H1020</f>
        <v>16</v>
      </c>
      <c r="I1020" s="14">
        <f>'fnd enro'!I1020</f>
        <v>0</v>
      </c>
      <c r="J1020" s="14">
        <f>'fnd enro'!J1020</f>
        <v>0</v>
      </c>
      <c r="K1020" s="15">
        <f>'fnd enro'!K1020</f>
        <v>2.2793999999999999</v>
      </c>
      <c r="L1020" s="14">
        <f>'fnd enro'!L1020</f>
        <v>0</v>
      </c>
      <c r="M1020" s="14">
        <f>'fnd enro'!M1020</f>
        <v>0</v>
      </c>
      <c r="N1020" s="14">
        <f>'fnd enro'!N1020</f>
        <v>0</v>
      </c>
      <c r="O1020" s="14">
        <f>'fnd enro'!O1020</f>
        <v>0</v>
      </c>
      <c r="P1020" s="14">
        <f>'fnd enro'!P1020</f>
        <v>14</v>
      </c>
      <c r="Q1020" s="14">
        <f>'fnd enro'!R1020</f>
        <v>58</v>
      </c>
      <c r="R1020" s="15">
        <f t="shared" si="216"/>
        <v>1</v>
      </c>
      <c r="S1020" s="14">
        <f>VALUE('fnd enro'!Q1020)</f>
        <v>10</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34433.176953999995</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53410.799999999996</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294256.78597199998</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72744.225707999998</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12886.390671999998</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32636.89788</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24968.46</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23788.739999999998</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69113.037102000002</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115854.42913999999</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217"/>
        <v>734092.94342799997</v>
      </c>
      <c r="AH1020" s="326">
        <f t="shared" si="218"/>
        <v>3515287767</v>
      </c>
      <c r="AI1020" s="4" t="str">
        <f t="shared" si="219"/>
        <v>3515</v>
      </c>
      <c r="AJ1020" s="2" t="str">
        <f t="shared" si="220"/>
        <v>287</v>
      </c>
      <c r="AK1020" s="2" t="str">
        <f t="shared" si="221"/>
        <v>767</v>
      </c>
      <c r="AL1020" s="4">
        <f t="shared" si="222"/>
        <v>1</v>
      </c>
      <c r="AM1020" s="4">
        <f t="shared" si="228"/>
        <v>58</v>
      </c>
      <c r="AN1020" s="4">
        <f t="shared" si="223"/>
        <v>734092.94342799997</v>
      </c>
      <c r="AO1020" s="4">
        <f t="shared" si="224"/>
        <v>12657</v>
      </c>
      <c r="AP1020" s="4">
        <f t="shared" si="215"/>
        <v>-1247</v>
      </c>
      <c r="AQ1020" s="4">
        <v>13904</v>
      </c>
      <c r="AS1020" s="74"/>
      <c r="AT1020" s="74"/>
      <c r="AX1020" s="5">
        <f t="shared" si="225"/>
        <v>0</v>
      </c>
      <c r="AZ1020" s="5">
        <f t="shared" si="226"/>
        <v>0</v>
      </c>
      <c r="BB1020" s="5"/>
    </row>
    <row r="1021" spans="1:54" s="4" customFormat="1">
      <c r="A1021" s="326" t="str">
        <f t="shared" si="227"/>
        <v>3515</v>
      </c>
      <c r="B1021" s="2">
        <v>3515287770</v>
      </c>
      <c r="C1021" s="9" t="s">
        <v>1564</v>
      </c>
      <c r="D1021" s="14">
        <f>'fnd enro'!D1021</f>
        <v>0</v>
      </c>
      <c r="E1021" s="14">
        <f>'fnd enro'!E1021</f>
        <v>0</v>
      </c>
      <c r="F1021" s="14">
        <f>'fnd enro'!F1021</f>
        <v>0</v>
      </c>
      <c r="G1021" s="14">
        <f>'fnd enro'!G1021</f>
        <v>0</v>
      </c>
      <c r="H1021" s="14">
        <f>'fnd enro'!H1021</f>
        <v>8</v>
      </c>
      <c r="I1021" s="14">
        <f>'fnd enro'!I1021</f>
        <v>0</v>
      </c>
      <c r="J1021" s="14">
        <f>'fnd enro'!J1021</f>
        <v>0</v>
      </c>
      <c r="K1021" s="15">
        <f>'fnd enro'!K1021</f>
        <v>0.31440000000000001</v>
      </c>
      <c r="L1021" s="14">
        <f>'fnd enro'!L1021</f>
        <v>0</v>
      </c>
      <c r="M1021" s="14">
        <f>'fnd enro'!M1021</f>
        <v>0</v>
      </c>
      <c r="N1021" s="14">
        <f>'fnd enro'!N1021</f>
        <v>0</v>
      </c>
      <c r="O1021" s="14">
        <f>'fnd enro'!O1021</f>
        <v>0</v>
      </c>
      <c r="P1021" s="14">
        <f>'fnd enro'!P1021</f>
        <v>5</v>
      </c>
      <c r="Q1021" s="14">
        <f>'fnd enro'!R1021</f>
        <v>8</v>
      </c>
      <c r="R1021" s="15">
        <f t="shared" si="216"/>
        <v>1</v>
      </c>
      <c r="S1021" s="14">
        <f>VALUE('fnd enro'!Q1021)</f>
        <v>6</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4926.4113039999993</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8205.75</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46192.004271999998</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8487.1594079999995</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2246.151472</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4562.5648799999999</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3948.3199999999997</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5647.96</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10035.616152000001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18011.342639999999</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217"/>
        <v>112263.28012800001</v>
      </c>
      <c r="AH1021" s="326">
        <f t="shared" si="218"/>
        <v>3515287770</v>
      </c>
      <c r="AI1021" s="4" t="str">
        <f t="shared" si="219"/>
        <v>3515</v>
      </c>
      <c r="AJ1021" s="2" t="str">
        <f t="shared" si="220"/>
        <v>287</v>
      </c>
      <c r="AK1021" s="2" t="str">
        <f t="shared" si="221"/>
        <v>770</v>
      </c>
      <c r="AL1021" s="4">
        <f t="shared" si="222"/>
        <v>1</v>
      </c>
      <c r="AM1021" s="4">
        <f t="shared" si="228"/>
        <v>8</v>
      </c>
      <c r="AN1021" s="4">
        <f t="shared" si="223"/>
        <v>112263.28012800001</v>
      </c>
      <c r="AO1021" s="4">
        <f t="shared" si="224"/>
        <v>14033</v>
      </c>
      <c r="AP1021" s="4">
        <f t="shared" si="215"/>
        <v>-3230</v>
      </c>
      <c r="AQ1021" s="4">
        <v>17263</v>
      </c>
      <c r="AS1021" s="74"/>
      <c r="AT1021" s="74"/>
      <c r="AX1021" s="5">
        <f t="shared" si="225"/>
        <v>0</v>
      </c>
      <c r="AZ1021" s="5">
        <f t="shared" si="226"/>
        <v>0</v>
      </c>
      <c r="BB1021" s="5"/>
    </row>
    <row r="1022" spans="1:54" s="4" customFormat="1">
      <c r="A1022" s="326" t="str">
        <f t="shared" si="227"/>
        <v>3515</v>
      </c>
      <c r="B1022" s="2">
        <v>3515287778</v>
      </c>
      <c r="C1022" s="9" t="s">
        <v>1564</v>
      </c>
      <c r="D1022" s="14">
        <f>'fnd enro'!D1022</f>
        <v>0</v>
      </c>
      <c r="E1022" s="14">
        <f>'fnd enro'!E1022</f>
        <v>0</v>
      </c>
      <c r="F1022" s="14">
        <f>'fnd enro'!F1022</f>
        <v>1</v>
      </c>
      <c r="G1022" s="14">
        <f>'fnd enro'!G1022</f>
        <v>6</v>
      </c>
      <c r="H1022" s="14">
        <f>'fnd enro'!H1022</f>
        <v>2</v>
      </c>
      <c r="I1022" s="14">
        <f>'fnd enro'!I1022</f>
        <v>0</v>
      </c>
      <c r="J1022" s="14">
        <f>'fnd enro'!J1022</f>
        <v>0</v>
      </c>
      <c r="K1022" s="15">
        <f>'fnd enro'!K1022</f>
        <v>0.35370000000000001</v>
      </c>
      <c r="L1022" s="14">
        <f>'fnd enro'!L1022</f>
        <v>0</v>
      </c>
      <c r="M1022" s="14">
        <f>'fnd enro'!M1022</f>
        <v>0</v>
      </c>
      <c r="N1022" s="14">
        <f>'fnd enro'!N1022</f>
        <v>1</v>
      </c>
      <c r="O1022" s="14">
        <f>'fnd enro'!O1022</f>
        <v>0</v>
      </c>
      <c r="P1022" s="14">
        <f>'fnd enro'!P1022</f>
        <v>6</v>
      </c>
      <c r="Q1022" s="14">
        <f>'fnd enro'!R1022</f>
        <v>9</v>
      </c>
      <c r="R1022" s="15">
        <f t="shared" si="216"/>
        <v>1</v>
      </c>
      <c r="S1022" s="14">
        <f>VALUE('fnd enro'!Q1022)</f>
        <v>8</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5759.6102169999995</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9907.869999999999</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61118.737305999995</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11623.664333999999</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2722.0016559999999</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5314.7717399999992</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4507.26</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6578.7800000000007</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11037.208171000002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20627.097970000003</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217"/>
        <v>139197.00139399999</v>
      </c>
      <c r="AH1022" s="326">
        <f t="shared" si="218"/>
        <v>3515287778</v>
      </c>
      <c r="AI1022" s="4" t="str">
        <f t="shared" si="219"/>
        <v>3515</v>
      </c>
      <c r="AJ1022" s="2" t="str">
        <f t="shared" si="220"/>
        <v>287</v>
      </c>
      <c r="AK1022" s="2" t="str">
        <f t="shared" si="221"/>
        <v>778</v>
      </c>
      <c r="AL1022" s="4">
        <f t="shared" si="222"/>
        <v>1</v>
      </c>
      <c r="AM1022" s="4">
        <f t="shared" si="228"/>
        <v>9</v>
      </c>
      <c r="AN1022" s="4">
        <f t="shared" si="223"/>
        <v>139197.00139399999</v>
      </c>
      <c r="AO1022" s="4">
        <f t="shared" si="224"/>
        <v>15466</v>
      </c>
      <c r="AP1022" s="4">
        <f t="shared" si="215"/>
        <v>-3479</v>
      </c>
      <c r="AQ1022" s="4">
        <v>18945</v>
      </c>
      <c r="AS1022" s="74"/>
      <c r="AT1022" s="74"/>
      <c r="AX1022" s="5">
        <f t="shared" si="225"/>
        <v>0</v>
      </c>
      <c r="AZ1022" s="5">
        <f t="shared" si="226"/>
        <v>0</v>
      </c>
      <c r="BB1022" s="5"/>
    </row>
    <row r="1023" spans="1:54" s="4" customFormat="1">
      <c r="A1023" s="326" t="str">
        <f t="shared" si="227"/>
        <v>3517</v>
      </c>
      <c r="B1023" s="2">
        <v>3517239003</v>
      </c>
      <c r="C1023" s="9" t="s">
        <v>1402</v>
      </c>
      <c r="D1023" s="14">
        <f>'fnd enro'!D1023</f>
        <v>0</v>
      </c>
      <c r="E1023" s="14">
        <f>'fnd enro'!E1023</f>
        <v>0</v>
      </c>
      <c r="F1023" s="14">
        <f>'fnd enro'!F1023</f>
        <v>0</v>
      </c>
      <c r="G1023" s="14">
        <f>'fnd enro'!G1023</f>
        <v>0</v>
      </c>
      <c r="H1023" s="14">
        <f>'fnd enro'!H1023</f>
        <v>0</v>
      </c>
      <c r="I1023" s="14">
        <f>'fnd enro'!I1023</f>
        <v>1</v>
      </c>
      <c r="J1023" s="14">
        <f>'fnd enro'!J1023</f>
        <v>0</v>
      </c>
      <c r="K1023" s="15">
        <f>'fnd enro'!K1023</f>
        <v>3.9300000000000002E-2</v>
      </c>
      <c r="L1023" s="14">
        <f>'fnd enro'!L1023</f>
        <v>0</v>
      </c>
      <c r="M1023" s="14">
        <f>'fnd enro'!M1023</f>
        <v>0</v>
      </c>
      <c r="N1023" s="14">
        <f>'fnd enro'!N1023</f>
        <v>0</v>
      </c>
      <c r="O1023" s="14">
        <f>'fnd enro'!O1023</f>
        <v>0</v>
      </c>
      <c r="P1023" s="14">
        <f>'fnd enro'!P1023</f>
        <v>1</v>
      </c>
      <c r="Q1023" s="14">
        <f>'fnd enro'!R1023</f>
        <v>1</v>
      </c>
      <c r="R1023" s="15">
        <f t="shared" si="216"/>
        <v>1.036</v>
      </c>
      <c r="S1023" s="14">
        <f>VALUE('fnd enro'!Q1023)</f>
        <v>7</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672.43539386800001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1225.9195199999999</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9169.784183224001</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980.0403833360001</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363.20107062400007</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904.40686000000005</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620.11851999999999</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1423.3293199999998</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1264.398651684</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2321.15533</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217"/>
        <v>18944.789232736002</v>
      </c>
      <c r="AH1023" s="326">
        <f t="shared" si="218"/>
        <v>3517239003</v>
      </c>
      <c r="AI1023" s="4" t="str">
        <f t="shared" si="219"/>
        <v>3517</v>
      </c>
      <c r="AJ1023" s="2" t="str">
        <f t="shared" si="220"/>
        <v>239</v>
      </c>
      <c r="AK1023" s="2" t="str">
        <f t="shared" si="221"/>
        <v>003</v>
      </c>
      <c r="AL1023" s="4">
        <f t="shared" si="222"/>
        <v>1</v>
      </c>
      <c r="AM1023" s="4">
        <f t="shared" si="228"/>
        <v>1</v>
      </c>
      <c r="AN1023" s="4">
        <f t="shared" si="223"/>
        <v>18944.789232736002</v>
      </c>
      <c r="AO1023" s="4">
        <f t="shared" si="224"/>
        <v>18945</v>
      </c>
      <c r="AP1023" s="4">
        <f t="shared" si="215"/>
        <v>6020</v>
      </c>
      <c r="AQ1023" s="4">
        <v>12925</v>
      </c>
      <c r="AS1023" s="74"/>
      <c r="AT1023" s="74"/>
      <c r="AX1023" s="5">
        <f t="shared" si="225"/>
        <v>0</v>
      </c>
      <c r="AZ1023" s="5">
        <f t="shared" si="226"/>
        <v>0</v>
      </c>
      <c r="BB1023" s="5"/>
    </row>
    <row r="1024" spans="1:54" s="4" customFormat="1">
      <c r="A1024" s="326" t="str">
        <f t="shared" si="227"/>
        <v>3517</v>
      </c>
      <c r="B1024" s="2">
        <v>3517239035</v>
      </c>
      <c r="C1024" s="9" t="s">
        <v>1402</v>
      </c>
      <c r="D1024" s="14">
        <f>'fnd enro'!D1024</f>
        <v>0</v>
      </c>
      <c r="E1024" s="14">
        <f>'fnd enro'!E1024</f>
        <v>0</v>
      </c>
      <c r="F1024" s="14">
        <f>'fnd enro'!F1024</f>
        <v>0</v>
      </c>
      <c r="G1024" s="14">
        <f>'fnd enro'!G1024</f>
        <v>0</v>
      </c>
      <c r="H1024" s="14">
        <f>'fnd enro'!H1024</f>
        <v>0</v>
      </c>
      <c r="I1024" s="14">
        <f>'fnd enro'!I1024</f>
        <v>1</v>
      </c>
      <c r="J1024" s="14">
        <f>'fnd enro'!J1024</f>
        <v>0</v>
      </c>
      <c r="K1024" s="15">
        <f>'fnd enro'!K1024</f>
        <v>3.9300000000000002E-2</v>
      </c>
      <c r="L1024" s="14">
        <f>'fnd enro'!L1024</f>
        <v>0</v>
      </c>
      <c r="M1024" s="14">
        <f>'fnd enro'!M1024</f>
        <v>0</v>
      </c>
      <c r="N1024" s="14">
        <f>'fnd enro'!N1024</f>
        <v>0</v>
      </c>
      <c r="O1024" s="14">
        <f>'fnd enro'!O1024</f>
        <v>0</v>
      </c>
      <c r="P1024" s="14">
        <f>'fnd enro'!P1024</f>
        <v>0</v>
      </c>
      <c r="Q1024" s="14">
        <f>'fnd enro'!R1024</f>
        <v>1</v>
      </c>
      <c r="R1024" s="15">
        <f t="shared" si="216"/>
        <v>1.036</v>
      </c>
      <c r="S1024" s="14">
        <f>VALUE('fnd enro'!Q1024)</f>
        <v>11</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590.87111386799995</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839.47079999999994</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5397.2523432240005</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980.0403833360001</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180.18131062400002</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877.32686000000001</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467.36032</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629.53575999999998</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1264.398651684</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1698.5253299999999</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217"/>
        <v>12924.962872736001</v>
      </c>
      <c r="AH1024" s="326">
        <f t="shared" si="218"/>
        <v>3517239035</v>
      </c>
      <c r="AI1024" s="4" t="str">
        <f t="shared" si="219"/>
        <v>3517</v>
      </c>
      <c r="AJ1024" s="2" t="str">
        <f t="shared" si="220"/>
        <v>239</v>
      </c>
      <c r="AK1024" s="2" t="str">
        <f t="shared" si="221"/>
        <v>035</v>
      </c>
      <c r="AL1024" s="4">
        <f t="shared" si="222"/>
        <v>1</v>
      </c>
      <c r="AM1024" s="4">
        <f t="shared" si="228"/>
        <v>1</v>
      </c>
      <c r="AN1024" s="4">
        <f t="shared" si="223"/>
        <v>12924.962872736001</v>
      </c>
      <c r="AO1024" s="4">
        <f t="shared" si="224"/>
        <v>12925</v>
      </c>
      <c r="AP1024" s="4">
        <f t="shared" si="215"/>
        <v>-6020</v>
      </c>
      <c r="AQ1024" s="4">
        <v>18945</v>
      </c>
      <c r="AS1024" s="74"/>
      <c r="AT1024" s="74"/>
      <c r="AX1024" s="5">
        <f t="shared" si="225"/>
        <v>0</v>
      </c>
      <c r="AZ1024" s="5">
        <f t="shared" si="226"/>
        <v>0</v>
      </c>
      <c r="BB1024" s="5"/>
    </row>
    <row r="1025" spans="1:54" s="4" customFormat="1">
      <c r="A1025" s="326" t="str">
        <f t="shared" si="227"/>
        <v>3517</v>
      </c>
      <c r="B1025" s="2">
        <v>3517239036</v>
      </c>
      <c r="C1025" s="9" t="s">
        <v>1402</v>
      </c>
      <c r="D1025" s="14">
        <f>'fnd enro'!D1025</f>
        <v>0</v>
      </c>
      <c r="E1025" s="14">
        <f>'fnd enro'!E1025</f>
        <v>0</v>
      </c>
      <c r="F1025" s="14">
        <f>'fnd enro'!F1025</f>
        <v>0</v>
      </c>
      <c r="G1025" s="14">
        <f>'fnd enro'!G1025</f>
        <v>0</v>
      </c>
      <c r="H1025" s="14">
        <f>'fnd enro'!H1025</f>
        <v>0</v>
      </c>
      <c r="I1025" s="14">
        <f>'fnd enro'!I1025</f>
        <v>4</v>
      </c>
      <c r="J1025" s="14">
        <f>'fnd enro'!J1025</f>
        <v>0</v>
      </c>
      <c r="K1025" s="15">
        <f>'fnd enro'!K1025</f>
        <v>0.15720000000000001</v>
      </c>
      <c r="L1025" s="14">
        <f>'fnd enro'!L1025</f>
        <v>0</v>
      </c>
      <c r="M1025" s="14">
        <f>'fnd enro'!M1025</f>
        <v>0</v>
      </c>
      <c r="N1025" s="14">
        <f>'fnd enro'!N1025</f>
        <v>0</v>
      </c>
      <c r="O1025" s="14">
        <f>'fnd enro'!O1025</f>
        <v>0</v>
      </c>
      <c r="P1025" s="14">
        <f>'fnd enro'!P1025</f>
        <v>4</v>
      </c>
      <c r="Q1025" s="14">
        <f>'fnd enro'!R1025</f>
        <v>4</v>
      </c>
      <c r="R1025" s="15">
        <f t="shared" si="216"/>
        <v>1.036</v>
      </c>
      <c r="S1025" s="14">
        <f>VALUE('fnd enro'!Q1025)</f>
        <v>7</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2689.741575472</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4903.6780799999997</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36679.136732896004</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3920.1615333440004</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1452.8042824960003</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3617.6274400000002</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2480.47408</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5693.3172799999993</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5057.5946067360001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9284.6213200000002</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217"/>
        <v>75779.156930944009</v>
      </c>
      <c r="AH1025" s="326">
        <f t="shared" si="218"/>
        <v>3517239036</v>
      </c>
      <c r="AI1025" s="4" t="str">
        <f t="shared" si="219"/>
        <v>3517</v>
      </c>
      <c r="AJ1025" s="2" t="str">
        <f t="shared" si="220"/>
        <v>239</v>
      </c>
      <c r="AK1025" s="2" t="str">
        <f t="shared" si="221"/>
        <v>036</v>
      </c>
      <c r="AL1025" s="4">
        <f t="shared" si="222"/>
        <v>1</v>
      </c>
      <c r="AM1025" s="4">
        <f t="shared" si="228"/>
        <v>4</v>
      </c>
      <c r="AN1025" s="4">
        <f t="shared" si="223"/>
        <v>75779.156930944009</v>
      </c>
      <c r="AO1025" s="4">
        <f t="shared" si="224"/>
        <v>18945</v>
      </c>
      <c r="AP1025" s="4">
        <f t="shared" si="215"/>
        <v>458</v>
      </c>
      <c r="AQ1025" s="4">
        <v>18487</v>
      </c>
      <c r="AS1025" s="74"/>
      <c r="AT1025" s="74"/>
      <c r="AX1025" s="5">
        <f t="shared" si="225"/>
        <v>0</v>
      </c>
      <c r="AZ1025" s="5">
        <f t="shared" si="226"/>
        <v>0</v>
      </c>
      <c r="BB1025" s="5"/>
    </row>
    <row r="1026" spans="1:54" s="4" customFormat="1">
      <c r="A1026" s="326" t="str">
        <f t="shared" si="227"/>
        <v>3517</v>
      </c>
      <c r="B1026" s="2">
        <v>3517239040</v>
      </c>
      <c r="C1026" s="9" t="s">
        <v>1402</v>
      </c>
      <c r="D1026" s="14">
        <f>'fnd enro'!D1026</f>
        <v>0</v>
      </c>
      <c r="E1026" s="14">
        <f>'fnd enro'!E1026</f>
        <v>0</v>
      </c>
      <c r="F1026" s="14">
        <f>'fnd enro'!F1026</f>
        <v>0</v>
      </c>
      <c r="G1026" s="14">
        <f>'fnd enro'!G1026</f>
        <v>0</v>
      </c>
      <c r="H1026" s="14">
        <f>'fnd enro'!H1026</f>
        <v>0</v>
      </c>
      <c r="I1026" s="14">
        <f>'fnd enro'!I1026</f>
        <v>3</v>
      </c>
      <c r="J1026" s="14">
        <f>'fnd enro'!J1026</f>
        <v>0</v>
      </c>
      <c r="K1026" s="15">
        <f>'fnd enro'!K1026</f>
        <v>0.1179</v>
      </c>
      <c r="L1026" s="14">
        <f>'fnd enro'!L1026</f>
        <v>0</v>
      </c>
      <c r="M1026" s="14">
        <f>'fnd enro'!M1026</f>
        <v>0</v>
      </c>
      <c r="N1026" s="14">
        <f>'fnd enro'!N1026</f>
        <v>0</v>
      </c>
      <c r="O1026" s="14">
        <f>'fnd enro'!O1026</f>
        <v>0</v>
      </c>
      <c r="P1026" s="14">
        <f>'fnd enro'!P1026</f>
        <v>3</v>
      </c>
      <c r="Q1026" s="14">
        <f>'fnd enro'!R1026</f>
        <v>3</v>
      </c>
      <c r="R1026" s="15">
        <f t="shared" si="216"/>
        <v>1.036</v>
      </c>
      <c r="S1026" s="14">
        <f>VALUE('fnd enro'!Q1026)</f>
        <v>6</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1998.6892616039997</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3589.6467600000001</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26648.995989671999</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2940.1211500080003</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1047.8627718719999</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2707.0705800000001</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1825.5148800000002</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4088.9469600000002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3793.1959550520005</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6821.4759899999999</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217"/>
        <v>55461.520298208001</v>
      </c>
      <c r="AH1026" s="326">
        <f t="shared" si="218"/>
        <v>3517239040</v>
      </c>
      <c r="AI1026" s="4" t="str">
        <f t="shared" si="219"/>
        <v>3517</v>
      </c>
      <c r="AJ1026" s="2" t="str">
        <f t="shared" si="220"/>
        <v>239</v>
      </c>
      <c r="AK1026" s="2" t="str">
        <f t="shared" si="221"/>
        <v>040</v>
      </c>
      <c r="AL1026" s="4">
        <f t="shared" si="222"/>
        <v>1</v>
      </c>
      <c r="AM1026" s="4">
        <f t="shared" si="228"/>
        <v>3</v>
      </c>
      <c r="AN1026" s="4">
        <f t="shared" si="223"/>
        <v>55461.520298208001</v>
      </c>
      <c r="AO1026" s="4">
        <f t="shared" si="224"/>
        <v>18487</v>
      </c>
      <c r="AP1026" s="4">
        <f t="shared" si="215"/>
        <v>-2528</v>
      </c>
      <c r="AQ1026" s="4">
        <v>21015</v>
      </c>
      <c r="AS1026" s="74"/>
      <c r="AT1026" s="74"/>
      <c r="AX1026" s="5">
        <f t="shared" si="225"/>
        <v>0</v>
      </c>
      <c r="AZ1026" s="5">
        <f t="shared" si="226"/>
        <v>0</v>
      </c>
      <c r="BB1026" s="5"/>
    </row>
    <row r="1027" spans="1:54" s="4" customFormat="1">
      <c r="A1027" s="326" t="str">
        <f t="shared" si="227"/>
        <v>3517</v>
      </c>
      <c r="B1027" s="2">
        <v>3517239044</v>
      </c>
      <c r="C1027" s="9" t="s">
        <v>1402</v>
      </c>
      <c r="D1027" s="14">
        <f>'fnd enro'!D1027</f>
        <v>0</v>
      </c>
      <c r="E1027" s="14">
        <f>'fnd enro'!E1027</f>
        <v>0</v>
      </c>
      <c r="F1027" s="14">
        <f>'fnd enro'!F1027</f>
        <v>0</v>
      </c>
      <c r="G1027" s="14">
        <f>'fnd enro'!G1027</f>
        <v>0</v>
      </c>
      <c r="H1027" s="14">
        <f>'fnd enro'!H1027</f>
        <v>0</v>
      </c>
      <c r="I1027" s="14">
        <f>'fnd enro'!I1027</f>
        <v>3</v>
      </c>
      <c r="J1027" s="14">
        <f>'fnd enro'!J1027</f>
        <v>0</v>
      </c>
      <c r="K1027" s="15">
        <f>'fnd enro'!K1027</f>
        <v>0.1179</v>
      </c>
      <c r="L1027" s="14">
        <f>'fnd enro'!L1027</f>
        <v>0</v>
      </c>
      <c r="M1027" s="14">
        <f>'fnd enro'!M1027</f>
        <v>0</v>
      </c>
      <c r="N1027" s="14">
        <f>'fnd enro'!N1027</f>
        <v>0</v>
      </c>
      <c r="O1027" s="14">
        <f>'fnd enro'!O1027</f>
        <v>0</v>
      </c>
      <c r="P1027" s="14">
        <f>'fnd enro'!P1027</f>
        <v>3</v>
      </c>
      <c r="Q1027" s="14">
        <f>'fnd enro'!R1027</f>
        <v>3</v>
      </c>
      <c r="R1027" s="15">
        <f t="shared" si="216"/>
        <v>1.036</v>
      </c>
      <c r="S1027" s="14">
        <f>VALUE('fnd enro'!Q1027)</f>
        <v>11</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2101.4397416039997</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4076.3906400000001</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31400.692869671999</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2940.1211500080003</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1278.3831318720001</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2741.15058</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2017.9311600000003</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5088.7905600000013</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3793.1959550520005</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7605.7059900000004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217"/>
        <v>63043.801778207999</v>
      </c>
      <c r="AH1027" s="326">
        <f t="shared" si="218"/>
        <v>3517239044</v>
      </c>
      <c r="AI1027" s="4" t="str">
        <f t="shared" si="219"/>
        <v>3517</v>
      </c>
      <c r="AJ1027" s="2" t="str">
        <f t="shared" si="220"/>
        <v>239</v>
      </c>
      <c r="AK1027" s="2" t="str">
        <f t="shared" si="221"/>
        <v>044</v>
      </c>
      <c r="AL1027" s="4">
        <f t="shared" si="222"/>
        <v>1</v>
      </c>
      <c r="AM1027" s="4">
        <f t="shared" si="228"/>
        <v>3</v>
      </c>
      <c r="AN1027" s="4">
        <f t="shared" si="223"/>
        <v>63043.801778207999</v>
      </c>
      <c r="AO1027" s="4">
        <f t="shared" si="224"/>
        <v>21015</v>
      </c>
      <c r="AP1027" s="4">
        <f t="shared" ref="AP1027:AP1067" si="229">AO1027-AQ1027</f>
        <v>5145</v>
      </c>
      <c r="AQ1027" s="4">
        <v>15870</v>
      </c>
      <c r="AS1027" s="74"/>
      <c r="AT1027" s="74"/>
      <c r="AX1027" s="5">
        <f t="shared" si="225"/>
        <v>0</v>
      </c>
      <c r="AZ1027" s="5">
        <f t="shared" si="226"/>
        <v>0</v>
      </c>
      <c r="BB1027" s="5"/>
    </row>
    <row r="1028" spans="1:54" s="4" customFormat="1">
      <c r="A1028" s="326" t="str">
        <f t="shared" si="227"/>
        <v>3517</v>
      </c>
      <c r="B1028" s="2">
        <v>3517239052</v>
      </c>
      <c r="C1028" s="9" t="s">
        <v>1402</v>
      </c>
      <c r="D1028" s="14">
        <f>'fnd enro'!D1028</f>
        <v>0</v>
      </c>
      <c r="E1028" s="14">
        <f>'fnd enro'!E1028</f>
        <v>0</v>
      </c>
      <c r="F1028" s="14">
        <f>'fnd enro'!F1028</f>
        <v>0</v>
      </c>
      <c r="G1028" s="14">
        <f>'fnd enro'!G1028</f>
        <v>0</v>
      </c>
      <c r="H1028" s="14">
        <f>'fnd enro'!H1028</f>
        <v>0</v>
      </c>
      <c r="I1028" s="14">
        <f>'fnd enro'!I1028</f>
        <v>17</v>
      </c>
      <c r="J1028" s="14">
        <f>'fnd enro'!J1028</f>
        <v>0</v>
      </c>
      <c r="K1028" s="15">
        <f>'fnd enro'!K1028</f>
        <v>0.66810000000000003</v>
      </c>
      <c r="L1028" s="14">
        <f>'fnd enro'!L1028</f>
        <v>0</v>
      </c>
      <c r="M1028" s="14">
        <f>'fnd enro'!M1028</f>
        <v>0</v>
      </c>
      <c r="N1028" s="14">
        <f>'fnd enro'!N1028</f>
        <v>0</v>
      </c>
      <c r="O1028" s="14">
        <f>'fnd enro'!O1028</f>
        <v>0</v>
      </c>
      <c r="P1028" s="14">
        <f>'fnd enro'!P1028</f>
        <v>9</v>
      </c>
      <c r="Q1028" s="14">
        <f>'fnd enro'!R1028</f>
        <v>17</v>
      </c>
      <c r="R1028" s="15">
        <f t="shared" si="216"/>
        <v>1.036</v>
      </c>
      <c r="S1028" s="14">
        <f>VALUE('fnd enro'!Q1028)</f>
        <v>6</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10723.036695756</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17484.706679999999</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123125.00671480801</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16660.686516712001</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4585.0388006080002</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15139.82662</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9215.4272000000019</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17303.126960000001</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21494.777078628002</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34052.63061</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217"/>
        <v>269784.26387651201</v>
      </c>
      <c r="AH1028" s="326">
        <f t="shared" si="218"/>
        <v>3517239052</v>
      </c>
      <c r="AI1028" s="4" t="str">
        <f t="shared" si="219"/>
        <v>3517</v>
      </c>
      <c r="AJ1028" s="2" t="str">
        <f t="shared" si="220"/>
        <v>239</v>
      </c>
      <c r="AK1028" s="2" t="str">
        <f t="shared" si="221"/>
        <v>052</v>
      </c>
      <c r="AL1028" s="4">
        <f t="shared" si="222"/>
        <v>1</v>
      </c>
      <c r="AM1028" s="4">
        <f t="shared" si="228"/>
        <v>17</v>
      </c>
      <c r="AN1028" s="4">
        <f t="shared" si="223"/>
        <v>269784.26387651201</v>
      </c>
      <c r="AO1028" s="4">
        <f t="shared" si="224"/>
        <v>15870</v>
      </c>
      <c r="AP1028" s="4">
        <f t="shared" si="229"/>
        <v>-2617</v>
      </c>
      <c r="AQ1028" s="4">
        <v>18487</v>
      </c>
      <c r="AS1028" s="74"/>
      <c r="AT1028" s="74"/>
      <c r="AX1028" s="5">
        <f t="shared" si="225"/>
        <v>0</v>
      </c>
      <c r="AZ1028" s="5">
        <f t="shared" si="226"/>
        <v>0</v>
      </c>
      <c r="BB1028" s="5"/>
    </row>
    <row r="1029" spans="1:54" s="4" customFormat="1">
      <c r="A1029" s="326" t="str">
        <f t="shared" si="227"/>
        <v>3517</v>
      </c>
      <c r="B1029" s="2">
        <v>3517239072</v>
      </c>
      <c r="C1029" s="9" t="s">
        <v>1402</v>
      </c>
      <c r="D1029" s="14">
        <f>'fnd enro'!D1029</f>
        <v>0</v>
      </c>
      <c r="E1029" s="14">
        <f>'fnd enro'!E1029</f>
        <v>0</v>
      </c>
      <c r="F1029" s="14">
        <f>'fnd enro'!F1029</f>
        <v>0</v>
      </c>
      <c r="G1029" s="14">
        <f>'fnd enro'!G1029</f>
        <v>0</v>
      </c>
      <c r="H1029" s="14">
        <f>'fnd enro'!H1029</f>
        <v>0</v>
      </c>
      <c r="I1029" s="14">
        <f>'fnd enro'!I1029</f>
        <v>1</v>
      </c>
      <c r="J1029" s="14">
        <f>'fnd enro'!J1029</f>
        <v>0</v>
      </c>
      <c r="K1029" s="15">
        <f>'fnd enro'!K1029</f>
        <v>3.9300000000000002E-2</v>
      </c>
      <c r="L1029" s="14">
        <f>'fnd enro'!L1029</f>
        <v>0</v>
      </c>
      <c r="M1029" s="14">
        <f>'fnd enro'!M1029</f>
        <v>0</v>
      </c>
      <c r="N1029" s="14">
        <f>'fnd enro'!N1029</f>
        <v>0</v>
      </c>
      <c r="O1029" s="14">
        <f>'fnd enro'!O1029</f>
        <v>0</v>
      </c>
      <c r="P1029" s="14">
        <f>'fnd enro'!P1029</f>
        <v>1</v>
      </c>
      <c r="Q1029" s="14">
        <f>'fnd enro'!R1029</f>
        <v>1</v>
      </c>
      <c r="R1029" s="15">
        <f t="shared" si="216"/>
        <v>1.036</v>
      </c>
      <c r="S1029" s="14">
        <f>VALUE('fnd enro'!Q1029)</f>
        <v>6</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666.22975386799999</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1196.54892</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8882.9986632240016</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980.0403833360001</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349.28759062399996</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902.35685999999998</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608.50495999999998</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1362.9823199999998</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1264.398651684</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2273.8253299999997</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217"/>
        <v>18487.173432736003</v>
      </c>
      <c r="AH1029" s="326">
        <f t="shared" si="218"/>
        <v>3517239072</v>
      </c>
      <c r="AI1029" s="4" t="str">
        <f t="shared" si="219"/>
        <v>3517</v>
      </c>
      <c r="AJ1029" s="2" t="str">
        <f t="shared" si="220"/>
        <v>239</v>
      </c>
      <c r="AK1029" s="2" t="str">
        <f t="shared" si="221"/>
        <v>072</v>
      </c>
      <c r="AL1029" s="4">
        <f t="shared" si="222"/>
        <v>1</v>
      </c>
      <c r="AM1029" s="4">
        <f t="shared" si="228"/>
        <v>1</v>
      </c>
      <c r="AN1029" s="4">
        <f t="shared" si="223"/>
        <v>18487.173432736003</v>
      </c>
      <c r="AO1029" s="4">
        <f t="shared" si="224"/>
        <v>18487</v>
      </c>
      <c r="AP1029" s="4">
        <f t="shared" si="229"/>
        <v>5562</v>
      </c>
      <c r="AQ1029" s="4">
        <v>12925</v>
      </c>
      <c r="AS1029" s="74"/>
      <c r="AT1029" s="74"/>
      <c r="AX1029" s="5">
        <f t="shared" si="225"/>
        <v>0</v>
      </c>
      <c r="AZ1029" s="5">
        <f t="shared" si="226"/>
        <v>0</v>
      </c>
      <c r="BB1029" s="5"/>
    </row>
    <row r="1030" spans="1:54" s="4" customFormat="1">
      <c r="A1030" s="326" t="str">
        <f t="shared" si="227"/>
        <v>3517</v>
      </c>
      <c r="B1030" s="2">
        <v>3517239082</v>
      </c>
      <c r="C1030" s="9" t="s">
        <v>1402</v>
      </c>
      <c r="D1030" s="14">
        <f>'fnd enro'!D1030</f>
        <v>0</v>
      </c>
      <c r="E1030" s="14">
        <f>'fnd enro'!E1030</f>
        <v>0</v>
      </c>
      <c r="F1030" s="14">
        <f>'fnd enro'!F1030</f>
        <v>0</v>
      </c>
      <c r="G1030" s="14">
        <f>'fnd enro'!G1030</f>
        <v>0</v>
      </c>
      <c r="H1030" s="14">
        <f>'fnd enro'!H1030</f>
        <v>0</v>
      </c>
      <c r="I1030" s="14">
        <f>'fnd enro'!I1030</f>
        <v>2</v>
      </c>
      <c r="J1030" s="14">
        <f>'fnd enro'!J1030</f>
        <v>0</v>
      </c>
      <c r="K1030" s="15">
        <f>'fnd enro'!K1030</f>
        <v>7.8600000000000003E-2</v>
      </c>
      <c r="L1030" s="14">
        <f>'fnd enro'!L1030</f>
        <v>0</v>
      </c>
      <c r="M1030" s="14">
        <f>'fnd enro'!M1030</f>
        <v>0</v>
      </c>
      <c r="N1030" s="14">
        <f>'fnd enro'!N1030</f>
        <v>0</v>
      </c>
      <c r="O1030" s="14">
        <f>'fnd enro'!O1030</f>
        <v>0</v>
      </c>
      <c r="P1030" s="14">
        <f>'fnd enro'!P1030</f>
        <v>0</v>
      </c>
      <c r="Q1030" s="14">
        <f>'fnd enro'!R1030</f>
        <v>2</v>
      </c>
      <c r="R1030" s="15">
        <f t="shared" si="216"/>
        <v>1.036</v>
      </c>
      <c r="S1030" s="14">
        <f>VALUE('fnd enro'!Q1030)</f>
        <v>2</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1181.7422277359999</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1678.9415999999999</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10794.504686448001</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1960.0807666720002</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360.36262124800004</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1754.65372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934.72064</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1259.07152</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2528.797303368</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3397.0506599999999</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217"/>
        <v>25849.925745472003</v>
      </c>
      <c r="AH1030" s="326">
        <f t="shared" si="218"/>
        <v>3517239082</v>
      </c>
      <c r="AI1030" s="4" t="str">
        <f t="shared" si="219"/>
        <v>3517</v>
      </c>
      <c r="AJ1030" s="2" t="str">
        <f t="shared" si="220"/>
        <v>239</v>
      </c>
      <c r="AK1030" s="2" t="str">
        <f t="shared" si="221"/>
        <v>082</v>
      </c>
      <c r="AL1030" s="4">
        <f t="shared" si="222"/>
        <v>1</v>
      </c>
      <c r="AM1030" s="4">
        <f t="shared" si="228"/>
        <v>2</v>
      </c>
      <c r="AN1030" s="4">
        <f t="shared" si="223"/>
        <v>25849.925745472003</v>
      </c>
      <c r="AO1030" s="4">
        <f t="shared" si="224"/>
        <v>12925</v>
      </c>
      <c r="AP1030" s="4">
        <f t="shared" si="229"/>
        <v>-2781</v>
      </c>
      <c r="AQ1030" s="4">
        <v>15706</v>
      </c>
      <c r="AS1030" s="74"/>
      <c r="AT1030" s="74"/>
      <c r="AX1030" s="5">
        <f t="shared" si="225"/>
        <v>0</v>
      </c>
      <c r="AZ1030" s="5">
        <f t="shared" si="226"/>
        <v>0</v>
      </c>
      <c r="BB1030" s="5"/>
    </row>
    <row r="1031" spans="1:54" s="4" customFormat="1">
      <c r="A1031" s="326" t="str">
        <f t="shared" si="227"/>
        <v>3517</v>
      </c>
      <c r="B1031" s="2">
        <v>3517239083</v>
      </c>
      <c r="C1031" s="9" t="s">
        <v>1402</v>
      </c>
      <c r="D1031" s="14">
        <f>'fnd enro'!D1031</f>
        <v>0</v>
      </c>
      <c r="E1031" s="14">
        <f>'fnd enro'!E1031</f>
        <v>0</v>
      </c>
      <c r="F1031" s="14">
        <f>'fnd enro'!F1031</f>
        <v>0</v>
      </c>
      <c r="G1031" s="14">
        <f>'fnd enro'!G1031</f>
        <v>0</v>
      </c>
      <c r="H1031" s="14">
        <f>'fnd enro'!H1031</f>
        <v>0</v>
      </c>
      <c r="I1031" s="14">
        <f>'fnd enro'!I1031</f>
        <v>2</v>
      </c>
      <c r="J1031" s="14">
        <f>'fnd enro'!J1031</f>
        <v>0</v>
      </c>
      <c r="K1031" s="15">
        <f>'fnd enro'!K1031</f>
        <v>7.8600000000000003E-2</v>
      </c>
      <c r="L1031" s="14">
        <f>'fnd enro'!L1031</f>
        <v>0</v>
      </c>
      <c r="M1031" s="14">
        <f>'fnd enro'!M1031</f>
        <v>0</v>
      </c>
      <c r="N1031" s="14">
        <f>'fnd enro'!N1031</f>
        <v>0</v>
      </c>
      <c r="O1031" s="14">
        <f>'fnd enro'!O1031</f>
        <v>0</v>
      </c>
      <c r="P1031" s="14">
        <f>'fnd enro'!P1031</f>
        <v>1</v>
      </c>
      <c r="Q1031" s="14">
        <f>'fnd enro'!R1031</f>
        <v>2</v>
      </c>
      <c r="R1031" s="15">
        <f t="shared" si="216"/>
        <v>1.036</v>
      </c>
      <c r="S1031" s="14">
        <f>VALUE('fnd enro'!Q1031)</f>
        <v>6</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1257.1008677359998</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2036.01972</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14280.251006447999</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1960.0807666720002</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529.46890124800007</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1779.68372</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1075.86528</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1992.5180800000001</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2528.797303368</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3972.3506600000001</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217"/>
        <v>31412.136305471999</v>
      </c>
      <c r="AH1031" s="326">
        <f t="shared" si="218"/>
        <v>3517239083</v>
      </c>
      <c r="AI1031" s="4" t="str">
        <f t="shared" si="219"/>
        <v>3517</v>
      </c>
      <c r="AJ1031" s="2" t="str">
        <f t="shared" si="220"/>
        <v>239</v>
      </c>
      <c r="AK1031" s="2" t="str">
        <f t="shared" si="221"/>
        <v>083</v>
      </c>
      <c r="AL1031" s="4">
        <f t="shared" si="222"/>
        <v>1</v>
      </c>
      <c r="AM1031" s="4">
        <f t="shared" si="228"/>
        <v>2</v>
      </c>
      <c r="AN1031" s="4">
        <f t="shared" si="223"/>
        <v>31412.136305471999</v>
      </c>
      <c r="AO1031" s="4">
        <f t="shared" si="224"/>
        <v>15706</v>
      </c>
      <c r="AP1031" s="4">
        <f t="shared" si="229"/>
        <v>-3696</v>
      </c>
      <c r="AQ1031" s="4">
        <v>19402</v>
      </c>
      <c r="AS1031" s="74"/>
      <c r="AT1031" s="74"/>
      <c r="AX1031" s="5">
        <f t="shared" si="225"/>
        <v>0</v>
      </c>
      <c r="AZ1031" s="5">
        <f t="shared" si="226"/>
        <v>0</v>
      </c>
      <c r="BB1031" s="5"/>
    </row>
    <row r="1032" spans="1:54" s="4" customFormat="1">
      <c r="A1032" s="326" t="str">
        <f t="shared" si="227"/>
        <v>3517</v>
      </c>
      <c r="B1032" s="2">
        <v>3517239094</v>
      </c>
      <c r="C1032" s="9" t="s">
        <v>1402</v>
      </c>
      <c r="D1032" s="14">
        <f>'fnd enro'!D1032</f>
        <v>0</v>
      </c>
      <c r="E1032" s="14">
        <f>'fnd enro'!E1032</f>
        <v>0</v>
      </c>
      <c r="F1032" s="14">
        <f>'fnd enro'!F1032</f>
        <v>0</v>
      </c>
      <c r="G1032" s="14">
        <f>'fnd enro'!G1032</f>
        <v>0</v>
      </c>
      <c r="H1032" s="14">
        <f>'fnd enro'!H1032</f>
        <v>0</v>
      </c>
      <c r="I1032" s="14">
        <f>'fnd enro'!I1032</f>
        <v>2</v>
      </c>
      <c r="J1032" s="14">
        <f>'fnd enro'!J1032</f>
        <v>0</v>
      </c>
      <c r="K1032" s="15">
        <f>'fnd enro'!K1032</f>
        <v>7.8600000000000003E-2</v>
      </c>
      <c r="L1032" s="14">
        <f>'fnd enro'!L1032</f>
        <v>0</v>
      </c>
      <c r="M1032" s="14">
        <f>'fnd enro'!M1032</f>
        <v>0</v>
      </c>
      <c r="N1032" s="14">
        <f>'fnd enro'!N1032</f>
        <v>0</v>
      </c>
      <c r="O1032" s="14">
        <f>'fnd enro'!O1032</f>
        <v>0</v>
      </c>
      <c r="P1032" s="14">
        <f>'fnd enro'!P1032</f>
        <v>2</v>
      </c>
      <c r="Q1032" s="14">
        <f>'fnd enro'!R1032</f>
        <v>2</v>
      </c>
      <c r="R1032" s="15">
        <f t="shared" si="216"/>
        <v>1.036</v>
      </c>
      <c r="S1032" s="14">
        <f>VALUE('fnd enro'!Q1032)</f>
        <v>8</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1357.282067736</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2510.6009599999998</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18913.160126448001</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1960.0807666720002</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754.22910124800001</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1812.95372</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1263.46416</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2967.3319200000005</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2528.797303368</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4736.97066</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217"/>
        <v>38804.870785471998</v>
      </c>
      <c r="AH1032" s="326">
        <f t="shared" si="218"/>
        <v>3517239094</v>
      </c>
      <c r="AI1032" s="4" t="str">
        <f t="shared" si="219"/>
        <v>3517</v>
      </c>
      <c r="AJ1032" s="2" t="str">
        <f t="shared" si="220"/>
        <v>239</v>
      </c>
      <c r="AK1032" s="2" t="str">
        <f t="shared" si="221"/>
        <v>094</v>
      </c>
      <c r="AL1032" s="4">
        <f t="shared" si="222"/>
        <v>1</v>
      </c>
      <c r="AM1032" s="4">
        <f t="shared" si="228"/>
        <v>2</v>
      </c>
      <c r="AN1032" s="4">
        <f t="shared" si="223"/>
        <v>38804.870785471998</v>
      </c>
      <c r="AO1032" s="4">
        <f t="shared" si="224"/>
        <v>19402</v>
      </c>
      <c r="AP1032" s="4">
        <f t="shared" si="229"/>
        <v>-2310</v>
      </c>
      <c r="AQ1032" s="4">
        <v>21712</v>
      </c>
      <c r="AS1032" s="74"/>
      <c r="AT1032" s="74"/>
      <c r="AX1032" s="5">
        <f t="shared" si="225"/>
        <v>0</v>
      </c>
      <c r="AZ1032" s="5">
        <f t="shared" si="226"/>
        <v>0</v>
      </c>
      <c r="BB1032" s="5"/>
    </row>
    <row r="1033" spans="1:54" s="4" customFormat="1">
      <c r="A1033" s="326" t="str">
        <f t="shared" si="227"/>
        <v>3517</v>
      </c>
      <c r="B1033" s="2">
        <v>3517239095</v>
      </c>
      <c r="C1033" s="9" t="s">
        <v>1402</v>
      </c>
      <c r="D1033" s="14">
        <f>'fnd enro'!D1033</f>
        <v>0</v>
      </c>
      <c r="E1033" s="14">
        <f>'fnd enro'!E1033</f>
        <v>0</v>
      </c>
      <c r="F1033" s="14">
        <f>'fnd enro'!F1033</f>
        <v>0</v>
      </c>
      <c r="G1033" s="14">
        <f>'fnd enro'!G1033</f>
        <v>0</v>
      </c>
      <c r="H1033" s="14">
        <f>'fnd enro'!H1033</f>
        <v>0</v>
      </c>
      <c r="I1033" s="14">
        <f>'fnd enro'!I1033</f>
        <v>2</v>
      </c>
      <c r="J1033" s="14">
        <f>'fnd enro'!J1033</f>
        <v>0</v>
      </c>
      <c r="K1033" s="15">
        <f>'fnd enro'!K1033</f>
        <v>7.8600000000000003E-2</v>
      </c>
      <c r="L1033" s="14">
        <f>'fnd enro'!L1033</f>
        <v>0</v>
      </c>
      <c r="M1033" s="14">
        <f>'fnd enro'!M1033</f>
        <v>0</v>
      </c>
      <c r="N1033" s="14">
        <f>'fnd enro'!N1033</f>
        <v>0</v>
      </c>
      <c r="O1033" s="14">
        <f>'fnd enro'!O1033</f>
        <v>0</v>
      </c>
      <c r="P1033" s="14">
        <f>'fnd enro'!P1033</f>
        <v>2</v>
      </c>
      <c r="Q1033" s="14">
        <f>'fnd enro'!R1033</f>
        <v>2</v>
      </c>
      <c r="R1033" s="15">
        <f t="shared" si="216"/>
        <v>1.036</v>
      </c>
      <c r="S1033" s="14">
        <f>VALUE('fnd enro'!Q1033)</f>
        <v>12</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1419.8564677359998</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2807.0834399999999</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21807.267566447998</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1960.0807666720002</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894.62782124800003</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1833.71372</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1380.6564800000001</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3576.2927199999995</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2528.797303368</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5214.6306599999998</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217"/>
        <v>43423.006945472</v>
      </c>
      <c r="AH1033" s="326">
        <f t="shared" si="218"/>
        <v>3517239095</v>
      </c>
      <c r="AI1033" s="4" t="str">
        <f t="shared" si="219"/>
        <v>3517</v>
      </c>
      <c r="AJ1033" s="2" t="str">
        <f t="shared" si="220"/>
        <v>239</v>
      </c>
      <c r="AK1033" s="2" t="str">
        <f t="shared" si="221"/>
        <v>095</v>
      </c>
      <c r="AL1033" s="4">
        <f t="shared" si="222"/>
        <v>1</v>
      </c>
      <c r="AM1033" s="4">
        <f t="shared" si="228"/>
        <v>2</v>
      </c>
      <c r="AN1033" s="4">
        <f t="shared" si="223"/>
        <v>43423.006945472</v>
      </c>
      <c r="AO1033" s="4">
        <f t="shared" si="224"/>
        <v>21712</v>
      </c>
      <c r="AP1033" s="4">
        <f t="shared" si="229"/>
        <v>2310</v>
      </c>
      <c r="AQ1033" s="4">
        <v>19402</v>
      </c>
      <c r="AS1033" s="74"/>
      <c r="AT1033" s="74"/>
      <c r="AX1033" s="5">
        <f t="shared" si="225"/>
        <v>0</v>
      </c>
      <c r="AZ1033" s="5">
        <f t="shared" si="226"/>
        <v>0</v>
      </c>
      <c r="BB1033" s="5"/>
    </row>
    <row r="1034" spans="1:54" s="4" customFormat="1">
      <c r="A1034" s="326" t="str">
        <f t="shared" si="227"/>
        <v>3517</v>
      </c>
      <c r="B1034" s="2">
        <v>3517239096</v>
      </c>
      <c r="C1034" s="9" t="s">
        <v>1402</v>
      </c>
      <c r="D1034" s="14">
        <f>'fnd enro'!D1034</f>
        <v>0</v>
      </c>
      <c r="E1034" s="14">
        <f>'fnd enro'!E1034</f>
        <v>0</v>
      </c>
      <c r="F1034" s="14">
        <f>'fnd enro'!F1034</f>
        <v>0</v>
      </c>
      <c r="G1034" s="14">
        <f>'fnd enro'!G1034</f>
        <v>0</v>
      </c>
      <c r="H1034" s="14">
        <f>'fnd enro'!H1034</f>
        <v>0</v>
      </c>
      <c r="I1034" s="14">
        <f>'fnd enro'!I1034</f>
        <v>8</v>
      </c>
      <c r="J1034" s="14">
        <f>'fnd enro'!J1034</f>
        <v>0</v>
      </c>
      <c r="K1034" s="15">
        <f>'fnd enro'!K1034</f>
        <v>0.31440000000000001</v>
      </c>
      <c r="L1034" s="14">
        <f>'fnd enro'!L1034</f>
        <v>0</v>
      </c>
      <c r="M1034" s="14">
        <f>'fnd enro'!M1034</f>
        <v>0</v>
      </c>
      <c r="N1034" s="14">
        <f>'fnd enro'!N1034</f>
        <v>0</v>
      </c>
      <c r="O1034" s="14">
        <f>'fnd enro'!O1034</f>
        <v>0</v>
      </c>
      <c r="P1034" s="14">
        <f>'fnd enro'!P1034</f>
        <v>8</v>
      </c>
      <c r="Q1034" s="14">
        <f>'fnd enro'!R1034</f>
        <v>8</v>
      </c>
      <c r="R1034" s="15">
        <f t="shared" si="216"/>
        <v>1.036</v>
      </c>
      <c r="S1034" s="14">
        <f>VALUE('fnd enro'!Q1034)</f>
        <v>8</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5429.1282709440002</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10042.403839999999</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75652.640505792006</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7840.3230666880008</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3016.916404992</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7251.8148799999999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5053.85664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11869.327680000002</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10115.189213472</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18947.88264</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217"/>
        <v>155219.48314188799</v>
      </c>
      <c r="AH1034" s="326">
        <f t="shared" si="218"/>
        <v>3517239096</v>
      </c>
      <c r="AI1034" s="4" t="str">
        <f t="shared" si="219"/>
        <v>3517</v>
      </c>
      <c r="AJ1034" s="2" t="str">
        <f t="shared" si="220"/>
        <v>239</v>
      </c>
      <c r="AK1034" s="2" t="str">
        <f t="shared" si="221"/>
        <v>096</v>
      </c>
      <c r="AL1034" s="4">
        <f t="shared" si="222"/>
        <v>1</v>
      </c>
      <c r="AM1034" s="4">
        <f t="shared" si="228"/>
        <v>8</v>
      </c>
      <c r="AN1034" s="4">
        <f t="shared" si="223"/>
        <v>155219.48314188799</v>
      </c>
      <c r="AO1034" s="4">
        <f t="shared" si="224"/>
        <v>19402</v>
      </c>
      <c r="AP1034" s="4">
        <f t="shared" si="229"/>
        <v>4613</v>
      </c>
      <c r="AQ1034" s="4">
        <v>14789</v>
      </c>
      <c r="AS1034" s="74"/>
      <c r="AT1034" s="74"/>
      <c r="AX1034" s="5">
        <f t="shared" si="225"/>
        <v>0</v>
      </c>
      <c r="AZ1034" s="5">
        <f t="shared" si="226"/>
        <v>0</v>
      </c>
      <c r="BB1034" s="5"/>
    </row>
    <row r="1035" spans="1:54" s="4" customFormat="1">
      <c r="A1035" s="326" t="str">
        <f t="shared" si="227"/>
        <v>3517</v>
      </c>
      <c r="B1035" s="2">
        <v>3517239171</v>
      </c>
      <c r="C1035" s="9" t="s">
        <v>1402</v>
      </c>
      <c r="D1035" s="14">
        <f>'fnd enro'!D1035</f>
        <v>0</v>
      </c>
      <c r="E1035" s="14">
        <f>'fnd enro'!E1035</f>
        <v>0</v>
      </c>
      <c r="F1035" s="14">
        <f>'fnd enro'!F1035</f>
        <v>0</v>
      </c>
      <c r="G1035" s="14">
        <f>'fnd enro'!G1035</f>
        <v>0</v>
      </c>
      <c r="H1035" s="14">
        <f>'fnd enro'!H1035</f>
        <v>0</v>
      </c>
      <c r="I1035" s="14">
        <f>'fnd enro'!I1035</f>
        <v>13</v>
      </c>
      <c r="J1035" s="14">
        <f>'fnd enro'!J1035</f>
        <v>0</v>
      </c>
      <c r="K1035" s="15">
        <f>'fnd enro'!K1035</f>
        <v>0.51090000000000002</v>
      </c>
      <c r="L1035" s="14">
        <f>'fnd enro'!L1035</f>
        <v>0</v>
      </c>
      <c r="M1035" s="14">
        <f>'fnd enro'!M1035</f>
        <v>0</v>
      </c>
      <c r="N1035" s="14">
        <f>'fnd enro'!N1035</f>
        <v>0</v>
      </c>
      <c r="O1035" s="14">
        <f>'fnd enro'!O1035</f>
        <v>0</v>
      </c>
      <c r="P1035" s="14">
        <f>'fnd enro'!P1035</f>
        <v>5</v>
      </c>
      <c r="Q1035" s="14">
        <f>'fnd enro'!R1035</f>
        <v>13</v>
      </c>
      <c r="R1035" s="15">
        <f t="shared" ref="R1035:R1067" si="230">VLOOKUP(B1035,charterinfo_b,6)</f>
        <v>1.036</v>
      </c>
      <c r="S1035" s="14">
        <f>VALUE('fnd enro'!Q1035)</f>
        <v>4</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8009.684680284</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12468.881599999999</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85351.367061911995</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12740.524983368003</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3079.1602381120001</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11514.249179999999</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6690.6537600000011</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11379.506880000001</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16437.182471892</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24587.379290000001</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67" si="231">SUM(U1035:AE1035)</f>
        <v>192258.59014556804</v>
      </c>
      <c r="AH1035" s="326">
        <f t="shared" ref="AH1035:AH1067" si="232">B1035</f>
        <v>3517239171</v>
      </c>
      <c r="AI1035" s="4" t="str">
        <f t="shared" ref="AI1035:AI1069" si="233">IF($B1035&lt;499999999,MID($B1035,1,3),MID($B1035,1,4))</f>
        <v>3517</v>
      </c>
      <c r="AJ1035" s="2" t="str">
        <f t="shared" ref="AJ1035:AJ1069" si="234">IF($B1035&lt;499999999,MID($B1035,4,3),MID($B1035,5,3))</f>
        <v>239</v>
      </c>
      <c r="AK1035" s="2" t="str">
        <f t="shared" ref="AK1035:AK1069" si="235">IF($B1035&lt;499999999,MID($B1035,7,3),MID($B1035,8,3))</f>
        <v>171</v>
      </c>
      <c r="AL1035" s="4">
        <f t="shared" ref="AL1035:AL1067" si="236">IF(VLOOKUP(VALUE(IF(AH1035&lt;499999999,MID(AH1035,4,3),MID(AH1035,5,3))),distinfo,4)=R1035,1,0)</f>
        <v>1</v>
      </c>
      <c r="AM1035" s="4">
        <f t="shared" si="228"/>
        <v>13</v>
      </c>
      <c r="AN1035" s="4">
        <f t="shared" ref="AN1035:AN1067" si="237">AF1035</f>
        <v>192258.59014556804</v>
      </c>
      <c r="AO1035" s="4">
        <f t="shared" ref="AO1035:AO1067" si="238">IF(OR(AF1035=0,AM1035=0),0,ROUND(AN1035/AM1035,0))</f>
        <v>14789</v>
      </c>
      <c r="AP1035" s="4">
        <f t="shared" si="229"/>
        <v>-4613</v>
      </c>
      <c r="AQ1035" s="4">
        <v>19402</v>
      </c>
      <c r="AS1035" s="74"/>
      <c r="AT1035" s="74"/>
      <c r="AX1035" s="5">
        <f t="shared" ref="AX1035:AX1067" si="239">AY1035-AW1035</f>
        <v>0</v>
      </c>
      <c r="AZ1035" s="5">
        <f t="shared" ref="AZ1035:AZ1067" si="240">BA1035-AY1035</f>
        <v>0</v>
      </c>
      <c r="BB1035" s="5"/>
    </row>
    <row r="1036" spans="1:54" s="4" customFormat="1">
      <c r="A1036" s="326" t="str">
        <f t="shared" si="227"/>
        <v>3517</v>
      </c>
      <c r="B1036" s="2">
        <v>3517239172</v>
      </c>
      <c r="C1036" s="9" t="s">
        <v>1402</v>
      </c>
      <c r="D1036" s="14">
        <f>'fnd enro'!D1036</f>
        <v>0</v>
      </c>
      <c r="E1036" s="14">
        <f>'fnd enro'!E1036</f>
        <v>0</v>
      </c>
      <c r="F1036" s="14">
        <f>'fnd enro'!F1036</f>
        <v>0</v>
      </c>
      <c r="G1036" s="14">
        <f>'fnd enro'!G1036</f>
        <v>0</v>
      </c>
      <c r="H1036" s="14">
        <f>'fnd enro'!H1036</f>
        <v>0</v>
      </c>
      <c r="I1036" s="14">
        <f>'fnd enro'!I1036</f>
        <v>2</v>
      </c>
      <c r="J1036" s="14">
        <f>'fnd enro'!J1036</f>
        <v>0</v>
      </c>
      <c r="K1036" s="15">
        <f>'fnd enro'!K1036</f>
        <v>7.8600000000000003E-2</v>
      </c>
      <c r="L1036" s="14">
        <f>'fnd enro'!L1036</f>
        <v>0</v>
      </c>
      <c r="M1036" s="14">
        <f>'fnd enro'!M1036</f>
        <v>0</v>
      </c>
      <c r="N1036" s="14">
        <f>'fnd enro'!N1036</f>
        <v>0</v>
      </c>
      <c r="O1036" s="14">
        <f>'fnd enro'!O1036</f>
        <v>0</v>
      </c>
      <c r="P1036" s="14">
        <f>'fnd enro'!P1036</f>
        <v>2</v>
      </c>
      <c r="Q1036" s="14">
        <f>'fnd enro'!R1036</f>
        <v>2</v>
      </c>
      <c r="R1036" s="15">
        <f t="shared" si="230"/>
        <v>1.036</v>
      </c>
      <c r="S1036" s="14">
        <f>VALUE('fnd enro'!Q1036)</f>
        <v>8</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1357.282067736</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2510.6009599999998</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18913.160126448001</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1960.0807666720002</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754.22910124800001</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1812.95372</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1263.46416</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2967.3319200000005</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2528.797303368</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4736.97066</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231"/>
        <v>38804.870785471998</v>
      </c>
      <c r="AH1036" s="326">
        <f t="shared" si="232"/>
        <v>3517239172</v>
      </c>
      <c r="AI1036" s="4" t="str">
        <f t="shared" si="233"/>
        <v>3517</v>
      </c>
      <c r="AJ1036" s="2" t="str">
        <f t="shared" si="234"/>
        <v>239</v>
      </c>
      <c r="AK1036" s="2" t="str">
        <f t="shared" si="235"/>
        <v>172</v>
      </c>
      <c r="AL1036" s="4">
        <f t="shared" si="236"/>
        <v>1</v>
      </c>
      <c r="AM1036" s="4">
        <f t="shared" si="228"/>
        <v>2</v>
      </c>
      <c r="AN1036" s="4">
        <f t="shared" si="237"/>
        <v>38804.870785471998</v>
      </c>
      <c r="AO1036" s="4">
        <f t="shared" si="238"/>
        <v>19402</v>
      </c>
      <c r="AP1036" s="4">
        <f t="shared" si="229"/>
        <v>1619</v>
      </c>
      <c r="AQ1036" s="4">
        <v>17783</v>
      </c>
      <c r="AS1036" s="74"/>
      <c r="AT1036" s="74"/>
      <c r="AX1036" s="5">
        <f t="shared" si="239"/>
        <v>0</v>
      </c>
      <c r="AZ1036" s="5">
        <f t="shared" si="240"/>
        <v>0</v>
      </c>
      <c r="BB1036" s="5"/>
    </row>
    <row r="1037" spans="1:54" s="4" customFormat="1">
      <c r="A1037" s="326" t="str">
        <f t="shared" si="227"/>
        <v>3517</v>
      </c>
      <c r="B1037" s="2">
        <v>3517239182</v>
      </c>
      <c r="C1037" s="9" t="s">
        <v>1402</v>
      </c>
      <c r="D1037" s="14">
        <f>'fnd enro'!D1037</f>
        <v>0</v>
      </c>
      <c r="E1037" s="14">
        <f>'fnd enro'!E1037</f>
        <v>0</v>
      </c>
      <c r="F1037" s="14">
        <f>'fnd enro'!F1037</f>
        <v>0</v>
      </c>
      <c r="G1037" s="14">
        <f>'fnd enro'!G1037</f>
        <v>0</v>
      </c>
      <c r="H1037" s="14">
        <f>'fnd enro'!H1037</f>
        <v>0</v>
      </c>
      <c r="I1037" s="14">
        <f>'fnd enro'!I1037</f>
        <v>8</v>
      </c>
      <c r="J1037" s="14">
        <f>'fnd enro'!J1037</f>
        <v>0</v>
      </c>
      <c r="K1037" s="15">
        <f>'fnd enro'!K1037</f>
        <v>0.31440000000000001</v>
      </c>
      <c r="L1037" s="14">
        <f>'fnd enro'!L1037</f>
        <v>0</v>
      </c>
      <c r="M1037" s="14">
        <f>'fnd enro'!M1037</f>
        <v>0</v>
      </c>
      <c r="N1037" s="14">
        <f>'fnd enro'!N1037</f>
        <v>0</v>
      </c>
      <c r="O1037" s="14">
        <f>'fnd enro'!O1037</f>
        <v>0</v>
      </c>
      <c r="P1037" s="14">
        <f>'fnd enro'!P1037</f>
        <v>6</v>
      </c>
      <c r="Q1037" s="14">
        <f>'fnd enro'!R1037</f>
        <v>8</v>
      </c>
      <c r="R1037" s="15">
        <f t="shared" si="230"/>
        <v>1.036</v>
      </c>
      <c r="S1037" s="14">
        <f>VALUE('fnd enro'!Q1037)</f>
        <v>8</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5253.5884309439989</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9210.7444800000012</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67533.985065792003</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7840.3230666880008</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2623.0499249919999</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7193.5148799999997</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4725.11312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10161.067279999999</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10115.189213472</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17607.962639999998</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231"/>
        <v>142264.53810188797</v>
      </c>
      <c r="AH1037" s="326">
        <f t="shared" si="232"/>
        <v>3517239182</v>
      </c>
      <c r="AI1037" s="4" t="str">
        <f t="shared" si="233"/>
        <v>3517</v>
      </c>
      <c r="AJ1037" s="2" t="str">
        <f t="shared" si="234"/>
        <v>239</v>
      </c>
      <c r="AK1037" s="2" t="str">
        <f t="shared" si="235"/>
        <v>182</v>
      </c>
      <c r="AL1037" s="4">
        <f t="shared" si="236"/>
        <v>1</v>
      </c>
      <c r="AM1037" s="4">
        <f t="shared" si="228"/>
        <v>8</v>
      </c>
      <c r="AN1037" s="4">
        <f t="shared" si="237"/>
        <v>142264.53810188797</v>
      </c>
      <c r="AO1037" s="4">
        <f t="shared" si="238"/>
        <v>17783</v>
      </c>
      <c r="AP1037" s="4">
        <f t="shared" si="229"/>
        <v>202</v>
      </c>
      <c r="AQ1037" s="4">
        <v>17581</v>
      </c>
      <c r="AS1037" s="74"/>
      <c r="AT1037" s="74"/>
      <c r="AX1037" s="5">
        <f t="shared" si="239"/>
        <v>0</v>
      </c>
      <c r="AZ1037" s="5">
        <f t="shared" si="240"/>
        <v>0</v>
      </c>
      <c r="BB1037" s="5"/>
    </row>
    <row r="1038" spans="1:54" s="4" customFormat="1">
      <c r="A1038" s="326" t="str">
        <f t="shared" si="227"/>
        <v>3517</v>
      </c>
      <c r="B1038" s="2">
        <v>3517239189</v>
      </c>
      <c r="C1038" s="9" t="s">
        <v>1402</v>
      </c>
      <c r="D1038" s="14">
        <f>'fnd enro'!D1038</f>
        <v>0</v>
      </c>
      <c r="E1038" s="14">
        <f>'fnd enro'!E1038</f>
        <v>0</v>
      </c>
      <c r="F1038" s="14">
        <f>'fnd enro'!F1038</f>
        <v>0</v>
      </c>
      <c r="G1038" s="14">
        <f>'fnd enro'!G1038</f>
        <v>0</v>
      </c>
      <c r="H1038" s="14">
        <f>'fnd enro'!H1038</f>
        <v>0</v>
      </c>
      <c r="I1038" s="14">
        <f>'fnd enro'!I1038</f>
        <v>1</v>
      </c>
      <c r="J1038" s="14">
        <f>'fnd enro'!J1038</f>
        <v>0</v>
      </c>
      <c r="K1038" s="15">
        <f>'fnd enro'!K1038</f>
        <v>3.9300000000000002E-2</v>
      </c>
      <c r="L1038" s="14">
        <f>'fnd enro'!L1038</f>
        <v>0</v>
      </c>
      <c r="M1038" s="14">
        <f>'fnd enro'!M1038</f>
        <v>0</v>
      </c>
      <c r="N1038" s="14">
        <f>'fnd enro'!N1038</f>
        <v>0</v>
      </c>
      <c r="O1038" s="14">
        <f>'fnd enro'!O1038</f>
        <v>0</v>
      </c>
      <c r="P1038" s="14">
        <f>'fnd enro'!P1038</f>
        <v>1</v>
      </c>
      <c r="Q1038" s="14">
        <f>'fnd enro'!R1038</f>
        <v>1</v>
      </c>
      <c r="R1038" s="15">
        <f t="shared" si="230"/>
        <v>1.036</v>
      </c>
      <c r="S1038" s="14">
        <f>VALUE('fnd enro'!Q1038)</f>
        <v>3</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653.95315386799996</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1138.38788</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8315.1877832240007</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980.0403833360001</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321.75071062400008</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898.27686000000006</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585.51612</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1243.5108</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1264.398651684</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2180.1153300000001</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231"/>
        <v>17581.137672736</v>
      </c>
      <c r="AH1038" s="326">
        <f t="shared" si="232"/>
        <v>3517239189</v>
      </c>
      <c r="AI1038" s="4" t="str">
        <f t="shared" si="233"/>
        <v>3517</v>
      </c>
      <c r="AJ1038" s="2" t="str">
        <f t="shared" si="234"/>
        <v>239</v>
      </c>
      <c r="AK1038" s="2" t="str">
        <f t="shared" si="235"/>
        <v>189</v>
      </c>
      <c r="AL1038" s="4">
        <f t="shared" si="236"/>
        <v>1</v>
      </c>
      <c r="AM1038" s="4">
        <f t="shared" si="228"/>
        <v>1</v>
      </c>
      <c r="AN1038" s="4">
        <f t="shared" si="237"/>
        <v>17581.137672736</v>
      </c>
      <c r="AO1038" s="4">
        <f t="shared" si="238"/>
        <v>17581</v>
      </c>
      <c r="AP1038" s="4">
        <f t="shared" si="229"/>
        <v>-4131</v>
      </c>
      <c r="AQ1038" s="4">
        <v>21712</v>
      </c>
      <c r="AS1038" s="74"/>
      <c r="AT1038" s="74"/>
      <c r="AX1038" s="5">
        <f t="shared" si="239"/>
        <v>0</v>
      </c>
      <c r="AZ1038" s="5">
        <f t="shared" si="240"/>
        <v>0</v>
      </c>
      <c r="BB1038" s="5"/>
    </row>
    <row r="1039" spans="1:54" s="4" customFormat="1">
      <c r="A1039" s="326" t="str">
        <f t="shared" si="227"/>
        <v>3517</v>
      </c>
      <c r="B1039" s="2">
        <v>3517239201</v>
      </c>
      <c r="C1039" s="9" t="s">
        <v>1402</v>
      </c>
      <c r="D1039" s="14">
        <f>'fnd enro'!D1039</f>
        <v>0</v>
      </c>
      <c r="E1039" s="14">
        <f>'fnd enro'!E1039</f>
        <v>0</v>
      </c>
      <c r="F1039" s="14">
        <f>'fnd enro'!F1039</f>
        <v>0</v>
      </c>
      <c r="G1039" s="14">
        <f>'fnd enro'!G1039</f>
        <v>0</v>
      </c>
      <c r="H1039" s="14">
        <f>'fnd enro'!H1039</f>
        <v>0</v>
      </c>
      <c r="I1039" s="14">
        <f>'fnd enro'!I1039</f>
        <v>5</v>
      </c>
      <c r="J1039" s="14">
        <f>'fnd enro'!J1039</f>
        <v>0</v>
      </c>
      <c r="K1039" s="15">
        <f>'fnd enro'!K1039</f>
        <v>0.19650000000000001</v>
      </c>
      <c r="L1039" s="14">
        <f>'fnd enro'!L1039</f>
        <v>0</v>
      </c>
      <c r="M1039" s="14">
        <f>'fnd enro'!M1039</f>
        <v>0</v>
      </c>
      <c r="N1039" s="14">
        <f>'fnd enro'!N1039</f>
        <v>0</v>
      </c>
      <c r="O1039" s="14">
        <f>'fnd enro'!O1039</f>
        <v>0</v>
      </c>
      <c r="P1039" s="14">
        <f>'fnd enro'!P1039</f>
        <v>5</v>
      </c>
      <c r="Q1039" s="14">
        <f>'fnd enro'!R1039</f>
        <v>5</v>
      </c>
      <c r="R1039" s="15">
        <f t="shared" si="230"/>
        <v>1.036</v>
      </c>
      <c r="S1039" s="14">
        <f>VALUE('fnd enro'!Q1039)</f>
        <v>12</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3549.6411693399996</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7017.7086000000008</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54518.168916119997</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4900.201916680001</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2236.5695531199999</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4584.2842999999993</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3451.6412</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8940.7317999999996</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6321.9932584199996</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13036.576649999999</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231"/>
        <v>108557.51736367999</v>
      </c>
      <c r="AH1039" s="326">
        <f t="shared" si="232"/>
        <v>3517239201</v>
      </c>
      <c r="AI1039" s="4" t="str">
        <f t="shared" si="233"/>
        <v>3517</v>
      </c>
      <c r="AJ1039" s="2" t="str">
        <f t="shared" si="234"/>
        <v>239</v>
      </c>
      <c r="AK1039" s="2" t="str">
        <f t="shared" si="235"/>
        <v>201</v>
      </c>
      <c r="AL1039" s="4">
        <f t="shared" si="236"/>
        <v>1</v>
      </c>
      <c r="AM1039" s="4">
        <f t="shared" si="228"/>
        <v>5</v>
      </c>
      <c r="AN1039" s="4">
        <f t="shared" si="237"/>
        <v>108557.51736367999</v>
      </c>
      <c r="AO1039" s="4">
        <f t="shared" si="238"/>
        <v>21712</v>
      </c>
      <c r="AP1039" s="4">
        <f t="shared" si="229"/>
        <v>4322</v>
      </c>
      <c r="AQ1039" s="4">
        <v>17390</v>
      </c>
      <c r="AS1039" s="74"/>
      <c r="AT1039" s="74"/>
      <c r="AX1039" s="5">
        <f t="shared" si="239"/>
        <v>0</v>
      </c>
      <c r="AZ1039" s="5">
        <f t="shared" si="240"/>
        <v>0</v>
      </c>
      <c r="BB1039" s="5"/>
    </row>
    <row r="1040" spans="1:54" s="4" customFormat="1">
      <c r="A1040" s="326" t="str">
        <f t="shared" si="227"/>
        <v>3517</v>
      </c>
      <c r="B1040" s="2">
        <v>3517239219</v>
      </c>
      <c r="C1040" s="9" t="s">
        <v>1402</v>
      </c>
      <c r="D1040" s="14">
        <f>'fnd enro'!D1040</f>
        <v>0</v>
      </c>
      <c r="E1040" s="14">
        <f>'fnd enro'!E1040</f>
        <v>0</v>
      </c>
      <c r="F1040" s="14">
        <f>'fnd enro'!F1040</f>
        <v>0</v>
      </c>
      <c r="G1040" s="14">
        <f>'fnd enro'!G1040</f>
        <v>0</v>
      </c>
      <c r="H1040" s="14">
        <f>'fnd enro'!H1040</f>
        <v>0</v>
      </c>
      <c r="I1040" s="14">
        <f>'fnd enro'!I1040</f>
        <v>1</v>
      </c>
      <c r="J1040" s="14">
        <f>'fnd enro'!J1040</f>
        <v>0</v>
      </c>
      <c r="K1040" s="15">
        <f>'fnd enro'!K1040</f>
        <v>3.9300000000000002E-2</v>
      </c>
      <c r="L1040" s="14">
        <f>'fnd enro'!L1040</f>
        <v>0</v>
      </c>
      <c r="M1040" s="14">
        <f>'fnd enro'!M1040</f>
        <v>0</v>
      </c>
      <c r="N1040" s="14">
        <f>'fnd enro'!N1040</f>
        <v>0</v>
      </c>
      <c r="O1040" s="14">
        <f>'fnd enro'!O1040</f>
        <v>0</v>
      </c>
      <c r="P1040" s="14">
        <f>'fnd enro'!P1040</f>
        <v>1</v>
      </c>
      <c r="Q1040" s="14">
        <f>'fnd enro'!R1040</f>
        <v>1</v>
      </c>
      <c r="R1040" s="15">
        <f t="shared" si="230"/>
        <v>1.036</v>
      </c>
      <c r="S1040" s="14">
        <f>VALUE('fnd enro'!Q1040)</f>
        <v>2</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651.37351386799992</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1126.1423600000001</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8195.7059032240013</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980.0403833360001</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315.95947062400001</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897.41686000000004</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580.678</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1218.36708</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1264.398651684</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2160.3953299999998</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231"/>
        <v>17390.477552736</v>
      </c>
      <c r="AH1040" s="326">
        <f t="shared" si="232"/>
        <v>3517239219</v>
      </c>
      <c r="AI1040" s="4" t="str">
        <f t="shared" si="233"/>
        <v>3517</v>
      </c>
      <c r="AJ1040" s="2" t="str">
        <f t="shared" si="234"/>
        <v>239</v>
      </c>
      <c r="AK1040" s="2" t="str">
        <f t="shared" si="235"/>
        <v>219</v>
      </c>
      <c r="AL1040" s="4">
        <f t="shared" si="236"/>
        <v>1</v>
      </c>
      <c r="AM1040" s="4">
        <f t="shared" si="228"/>
        <v>1</v>
      </c>
      <c r="AN1040" s="4">
        <f t="shared" si="237"/>
        <v>17390.477552736</v>
      </c>
      <c r="AO1040" s="4">
        <f t="shared" si="238"/>
        <v>17390</v>
      </c>
      <c r="AP1040" s="4">
        <f t="shared" si="229"/>
        <v>588</v>
      </c>
      <c r="AQ1040" s="4">
        <v>16802</v>
      </c>
      <c r="AS1040" s="74"/>
      <c r="AT1040" s="74"/>
      <c r="AX1040" s="5">
        <f t="shared" si="239"/>
        <v>0</v>
      </c>
      <c r="AZ1040" s="5">
        <f t="shared" si="240"/>
        <v>0</v>
      </c>
      <c r="BB1040" s="5"/>
    </row>
    <row r="1041" spans="1:54" s="4" customFormat="1">
      <c r="A1041" s="326" t="str">
        <f t="shared" si="227"/>
        <v>3517</v>
      </c>
      <c r="B1041" s="2">
        <v>3517239231</v>
      </c>
      <c r="C1041" s="9" t="s">
        <v>1402</v>
      </c>
      <c r="D1041" s="14">
        <f>'fnd enro'!D1041</f>
        <v>0</v>
      </c>
      <c r="E1041" s="14">
        <f>'fnd enro'!E1041</f>
        <v>0</v>
      </c>
      <c r="F1041" s="14">
        <f>'fnd enro'!F1041</f>
        <v>0</v>
      </c>
      <c r="G1041" s="14">
        <f>'fnd enro'!G1041</f>
        <v>0</v>
      </c>
      <c r="H1041" s="14">
        <f>'fnd enro'!H1041</f>
        <v>0</v>
      </c>
      <c r="I1041" s="14">
        <f>'fnd enro'!I1041</f>
        <v>10</v>
      </c>
      <c r="J1041" s="14">
        <f>'fnd enro'!J1041</f>
        <v>0</v>
      </c>
      <c r="K1041" s="15">
        <f>'fnd enro'!K1041</f>
        <v>0.39300000000000002</v>
      </c>
      <c r="L1041" s="14">
        <f>'fnd enro'!L1041</f>
        <v>0</v>
      </c>
      <c r="M1041" s="14">
        <f>'fnd enro'!M1041</f>
        <v>0</v>
      </c>
      <c r="N1041" s="14">
        <f>'fnd enro'!N1041</f>
        <v>0</v>
      </c>
      <c r="O1041" s="14">
        <f>'fnd enro'!O1041</f>
        <v>0</v>
      </c>
      <c r="P1041" s="14">
        <f>'fnd enro'!P1041</f>
        <v>8</v>
      </c>
      <c r="Q1041" s="14">
        <f>'fnd enro'!R1041</f>
        <v>10</v>
      </c>
      <c r="R1041" s="15">
        <f t="shared" si="230"/>
        <v>1.036</v>
      </c>
      <c r="S1041" s="14">
        <f>VALUE('fnd enro'!Q1041)</f>
        <v>4</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6434.0874586800001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10883.92592</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78271.861992239996</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9800.403833360002</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2980.6982262399997</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8947.6685999999991</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5657.5545600000005</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11408.2248</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12643.986516839999</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20995.7333</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231"/>
        <v>168024.14520736001</v>
      </c>
      <c r="AH1041" s="326">
        <f t="shared" si="232"/>
        <v>3517239231</v>
      </c>
      <c r="AI1041" s="4" t="str">
        <f t="shared" si="233"/>
        <v>3517</v>
      </c>
      <c r="AJ1041" s="2" t="str">
        <f t="shared" si="234"/>
        <v>239</v>
      </c>
      <c r="AK1041" s="2" t="str">
        <f t="shared" si="235"/>
        <v>231</v>
      </c>
      <c r="AL1041" s="4">
        <f t="shared" si="236"/>
        <v>1</v>
      </c>
      <c r="AM1041" s="4">
        <f t="shared" si="228"/>
        <v>10</v>
      </c>
      <c r="AN1041" s="4">
        <f t="shared" si="237"/>
        <v>168024.14520736001</v>
      </c>
      <c r="AO1041" s="4">
        <f t="shared" si="238"/>
        <v>16802</v>
      </c>
      <c r="AP1041" s="4">
        <f t="shared" si="229"/>
        <v>-89</v>
      </c>
      <c r="AQ1041" s="4">
        <v>16891</v>
      </c>
      <c r="AS1041" s="74"/>
      <c r="AT1041" s="74"/>
      <c r="AX1041" s="5">
        <f t="shared" si="239"/>
        <v>0</v>
      </c>
      <c r="AZ1041" s="5">
        <f t="shared" si="240"/>
        <v>0</v>
      </c>
      <c r="BB1041" s="5"/>
    </row>
    <row r="1042" spans="1:54" s="4" customFormat="1">
      <c r="A1042" s="326" t="str">
        <f t="shared" ref="A1042:A1069" si="241">LEFT(B1042,4)</f>
        <v>3517</v>
      </c>
      <c r="B1042" s="2">
        <v>3517239239</v>
      </c>
      <c r="C1042" s="9" t="s">
        <v>1402</v>
      </c>
      <c r="D1042" s="14">
        <f>'fnd enro'!D1042</f>
        <v>0</v>
      </c>
      <c r="E1042" s="14">
        <f>'fnd enro'!E1042</f>
        <v>0</v>
      </c>
      <c r="F1042" s="14">
        <f>'fnd enro'!F1042</f>
        <v>0</v>
      </c>
      <c r="G1042" s="14">
        <f>'fnd enro'!G1042</f>
        <v>0</v>
      </c>
      <c r="H1042" s="14">
        <f>'fnd enro'!H1042</f>
        <v>0</v>
      </c>
      <c r="I1042" s="14">
        <f>'fnd enro'!I1042</f>
        <v>108</v>
      </c>
      <c r="J1042" s="14">
        <f>'fnd enro'!J1042</f>
        <v>0</v>
      </c>
      <c r="K1042" s="15">
        <f>'fnd enro'!K1042</f>
        <v>4.2443999999999997</v>
      </c>
      <c r="L1042" s="14">
        <f>'fnd enro'!L1042</f>
        <v>0</v>
      </c>
      <c r="M1042" s="14">
        <f>'fnd enro'!M1042</f>
        <v>0</v>
      </c>
      <c r="N1042" s="14">
        <f>'fnd enro'!N1042</f>
        <v>0</v>
      </c>
      <c r="O1042" s="14">
        <f>'fnd enro'!O1042</f>
        <v>0</v>
      </c>
      <c r="P1042" s="14">
        <f>'fnd enro'!P1042</f>
        <v>77</v>
      </c>
      <c r="Q1042" s="14">
        <f>'fnd enro'!R1042</f>
        <v>108</v>
      </c>
      <c r="R1042" s="15">
        <f t="shared" si="230"/>
        <v>1.036</v>
      </c>
      <c r="S1042" s="14">
        <f>VALUE('fnd enro'!Q1042)</f>
        <v>6</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69616.695577744002</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118157.86163999999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851305.71970819193</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105844.36140028801</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32480.765107392002</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96678.610879999993</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61343.051840000007</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124465.24720000001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136555.05438187197</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227738.83564</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231"/>
        <v>1824186.2033754883</v>
      </c>
      <c r="AH1042" s="326">
        <f t="shared" si="232"/>
        <v>3517239239</v>
      </c>
      <c r="AI1042" s="4" t="str">
        <f t="shared" si="233"/>
        <v>3517</v>
      </c>
      <c r="AJ1042" s="2" t="str">
        <f t="shared" si="234"/>
        <v>239</v>
      </c>
      <c r="AK1042" s="2" t="str">
        <f t="shared" si="235"/>
        <v>239</v>
      </c>
      <c r="AL1042" s="4">
        <f t="shared" si="236"/>
        <v>1</v>
      </c>
      <c r="AM1042" s="4">
        <f t="shared" si="228"/>
        <v>108</v>
      </c>
      <c r="AN1042" s="4">
        <f t="shared" si="237"/>
        <v>1824186.2033754883</v>
      </c>
      <c r="AO1042" s="4">
        <f t="shared" si="238"/>
        <v>16891</v>
      </c>
      <c r="AP1042" s="4">
        <f t="shared" si="229"/>
        <v>3966</v>
      </c>
      <c r="AQ1042" s="4">
        <v>12925</v>
      </c>
      <c r="AS1042" s="74"/>
      <c r="AT1042" s="74"/>
      <c r="AX1042" s="5">
        <f t="shared" si="239"/>
        <v>0</v>
      </c>
      <c r="AZ1042" s="5">
        <f t="shared" si="240"/>
        <v>0</v>
      </c>
      <c r="BB1042" s="5"/>
    </row>
    <row r="1043" spans="1:54" s="4" customFormat="1">
      <c r="A1043" s="326" t="str">
        <f t="shared" si="241"/>
        <v>3517</v>
      </c>
      <c r="B1043" s="2">
        <v>3517239261</v>
      </c>
      <c r="C1043" s="9" t="s">
        <v>1402</v>
      </c>
      <c r="D1043" s="14">
        <f>'fnd enro'!D1043</f>
        <v>0</v>
      </c>
      <c r="E1043" s="14">
        <f>'fnd enro'!E1043</f>
        <v>0</v>
      </c>
      <c r="F1043" s="14">
        <f>'fnd enro'!F1043</f>
        <v>0</v>
      </c>
      <c r="G1043" s="14">
        <f>'fnd enro'!G1043</f>
        <v>0</v>
      </c>
      <c r="H1043" s="14">
        <f>'fnd enro'!H1043</f>
        <v>0</v>
      </c>
      <c r="I1043" s="14">
        <f>'fnd enro'!I1043</f>
        <v>1</v>
      </c>
      <c r="J1043" s="14">
        <f>'fnd enro'!J1043</f>
        <v>0</v>
      </c>
      <c r="K1043" s="15">
        <f>'fnd enro'!K1043</f>
        <v>3.9300000000000002E-2</v>
      </c>
      <c r="L1043" s="14">
        <f>'fnd enro'!L1043</f>
        <v>0</v>
      </c>
      <c r="M1043" s="14">
        <f>'fnd enro'!M1043</f>
        <v>0</v>
      </c>
      <c r="N1043" s="14">
        <f>'fnd enro'!N1043</f>
        <v>0</v>
      </c>
      <c r="O1043" s="14">
        <f>'fnd enro'!O1043</f>
        <v>0</v>
      </c>
      <c r="P1043" s="14">
        <f>'fnd enro'!P1043</f>
        <v>0</v>
      </c>
      <c r="Q1043" s="14">
        <f>'fnd enro'!R1043</f>
        <v>1</v>
      </c>
      <c r="R1043" s="15">
        <f t="shared" si="230"/>
        <v>1.036</v>
      </c>
      <c r="S1043" s="14">
        <f>VALUE('fnd enro'!Q1043)</f>
        <v>5</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590.87111386799995</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839.47079999999994</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5397.2523432240005</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980.0403833360001</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180.18131062400002</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877.32686000000001</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467.36032</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629.53575999999998</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1264.398651684</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1698.5253299999999</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231"/>
        <v>12924.962872736001</v>
      </c>
      <c r="AH1043" s="326">
        <f t="shared" si="232"/>
        <v>3517239261</v>
      </c>
      <c r="AI1043" s="4" t="str">
        <f t="shared" si="233"/>
        <v>3517</v>
      </c>
      <c r="AJ1043" s="2" t="str">
        <f t="shared" si="234"/>
        <v>239</v>
      </c>
      <c r="AK1043" s="2" t="str">
        <f t="shared" si="235"/>
        <v>261</v>
      </c>
      <c r="AL1043" s="4">
        <f t="shared" si="236"/>
        <v>1</v>
      </c>
      <c r="AM1043" s="4">
        <f t="shared" si="228"/>
        <v>1</v>
      </c>
      <c r="AN1043" s="4">
        <f t="shared" si="237"/>
        <v>12924.962872736001</v>
      </c>
      <c r="AO1043" s="4">
        <f t="shared" si="238"/>
        <v>12925</v>
      </c>
      <c r="AP1043" s="4">
        <f t="shared" si="229"/>
        <v>0</v>
      </c>
      <c r="AQ1043" s="4">
        <v>12925</v>
      </c>
      <c r="AS1043" s="74"/>
      <c r="AT1043" s="74"/>
      <c r="AX1043" s="5">
        <f t="shared" si="239"/>
        <v>0</v>
      </c>
      <c r="AZ1043" s="5">
        <f t="shared" si="240"/>
        <v>0</v>
      </c>
      <c r="BB1043" s="5"/>
    </row>
    <row r="1044" spans="1:54" s="4" customFormat="1">
      <c r="A1044" s="326" t="str">
        <f t="shared" si="241"/>
        <v>3517</v>
      </c>
      <c r="B1044" s="2">
        <v>3517239264</v>
      </c>
      <c r="C1044" s="9" t="s">
        <v>1402</v>
      </c>
      <c r="D1044" s="14">
        <f>'fnd enro'!D1044</f>
        <v>0</v>
      </c>
      <c r="E1044" s="14">
        <f>'fnd enro'!E1044</f>
        <v>0</v>
      </c>
      <c r="F1044" s="14">
        <f>'fnd enro'!F1044</f>
        <v>0</v>
      </c>
      <c r="G1044" s="14">
        <f>'fnd enro'!G1044</f>
        <v>0</v>
      </c>
      <c r="H1044" s="14">
        <f>'fnd enro'!H1044</f>
        <v>0</v>
      </c>
      <c r="I1044" s="14">
        <f>'fnd enro'!I1044</f>
        <v>2</v>
      </c>
      <c r="J1044" s="14">
        <f>'fnd enro'!J1044</f>
        <v>0</v>
      </c>
      <c r="K1044" s="15">
        <f>'fnd enro'!K1044</f>
        <v>7.8600000000000003E-2</v>
      </c>
      <c r="L1044" s="14">
        <f>'fnd enro'!L1044</f>
        <v>0</v>
      </c>
      <c r="M1044" s="14">
        <f>'fnd enro'!M1044</f>
        <v>0</v>
      </c>
      <c r="N1044" s="14">
        <f>'fnd enro'!N1044</f>
        <v>0</v>
      </c>
      <c r="O1044" s="14">
        <f>'fnd enro'!O1044</f>
        <v>0</v>
      </c>
      <c r="P1044" s="14">
        <f>'fnd enro'!P1044</f>
        <v>0</v>
      </c>
      <c r="Q1044" s="14">
        <f>'fnd enro'!R1044</f>
        <v>2</v>
      </c>
      <c r="R1044" s="15">
        <f t="shared" si="230"/>
        <v>1.036</v>
      </c>
      <c r="S1044" s="14">
        <f>VALUE('fnd enro'!Q1044)</f>
        <v>3</v>
      </c>
      <c r="T1044" s="2"/>
      <c r="U1044" s="1">
        <f>(($D1044*'fnd base rates'!C$107)
+($E1044*'fnd base rates'!C$108)
+($F1044*'fnd base rates'!C$109)
+($G1044*'fnd base rates'!C$110)
+($H1044*'fnd base rates'!C$111)
+($I1044*'fnd base rates'!C$112)
+($J1044*'fnd base rates'!C$113)
+($K1044*'fnd base rates'!C$114)
+($M1044*'fnd base rates'!C$116)
+($N1044*'fnd base rates'!C$117)
+($O1044*'fnd base rates'!C$118)
+($P1044*VLOOKUP($S1044+12,rate_basefnd,3)))
*$R1044</f>
        <v>1181.7422277359999</v>
      </c>
      <c r="V1044" s="1">
        <f>(($D1044*'fnd base rates'!D$107)
+($E1044*'fnd base rates'!D$108)
+($F1044*'fnd base rates'!D$109)
+($G1044*'fnd base rates'!D$110)
+($H1044*'fnd base rates'!D$111)
+($I1044*'fnd base rates'!D$112)
+($J1044*'fnd base rates'!D$113)
+($K1044*'fnd base rates'!D$114)
+($M1044*'fnd base rates'!D$116)
+($N1044*'fnd base rates'!D$117)
+($O1044*'fnd base rates'!D$118)
+($P1044*VLOOKUP($S1044+12,rate_basefnd,4)))
*$R1044</f>
        <v>1678.9415999999999</v>
      </c>
      <c r="W1044" s="1">
        <f>(($D1044*'fnd base rates'!E$107)
+($E1044*'fnd base rates'!E$108)
+($F1044*'fnd base rates'!E$109)
+($G1044*'fnd base rates'!E$110)
+($H1044*'fnd base rates'!E$111)
+($I1044*'fnd base rates'!E$112)
+($J1044*'fnd base rates'!E$113)
+($K1044*'fnd base rates'!E$114)
+($M1044*'fnd base rates'!E$116)
+($N1044*'fnd base rates'!E$117)
+($O1044*'fnd base rates'!E$118)
+($P1044*VLOOKUP($S1044+12,rate_basefnd,5)))
*$R1044</f>
        <v>10794.504686448001</v>
      </c>
      <c r="X1044" s="1">
        <f>(($D1044*'fnd base rates'!F$107)
+($E1044*'fnd base rates'!F$108)
+($F1044*'fnd base rates'!F$109)
+($G1044*'fnd base rates'!F$110)
+($H1044*'fnd base rates'!F$111)
+($I1044*'fnd base rates'!F$112)
+($J1044*'fnd base rates'!F$113)
+($K1044*'fnd base rates'!F$114)
+($M1044*'fnd base rates'!F$116)
+($N1044*'fnd base rates'!F$117)
+($O1044*'fnd base rates'!F$118)
+($P1044*VLOOKUP($S1044+12,rate_basefnd,6)))
*$R1044</f>
        <v>1960.0807666720002</v>
      </c>
      <c r="Y1044" s="1">
        <f>(($D1044*'fnd base rates'!G$107)
+($E1044*'fnd base rates'!G$108)
+($F1044*'fnd base rates'!G$109)
+($G1044*'fnd base rates'!G$110)
+($H1044*'fnd base rates'!G$111)
+($I1044*'fnd base rates'!G$112)
+($J1044*'fnd base rates'!G$113)
+($K1044*'fnd base rates'!G$114)
+($M1044*'fnd base rates'!G$116)
+($N1044*'fnd base rates'!G$117)
+($O1044*'fnd base rates'!G$118)
+($P1044*VLOOKUP($S1044+12,rate_basefnd,7)))
*$R1044</f>
        <v>360.36262124800004</v>
      </c>
      <c r="Z1044" s="1">
        <f>(($D1044*'fnd base rates'!H$107)
+($E1044*'fnd base rates'!H$108)
+($F1044*'fnd base rates'!H$109)
+($G1044*'fnd base rates'!H$110)
+($H1044*'fnd base rates'!H$111)
+($I1044*'fnd base rates'!H$112)
+($J1044*'fnd base rates'!H$113)
+($K1044*'fnd base rates'!H$114)
+($M1044*'fnd base rates'!H$116)
+($N1044*'fnd base rates'!H$117)
+($O1044*'fnd base rates'!H$118)
+($P1044*VLOOKUP($S1044+12,rate_basefnd,8)))</f>
        <v>1754.65372</v>
      </c>
      <c r="AA1044" s="1">
        <f>(($D1044*'fnd base rates'!I$107)
+($E1044*'fnd base rates'!I$108)
+($F1044*'fnd base rates'!I$109)
+($G1044*'fnd base rates'!I$110)
+($H1044*'fnd base rates'!I$111)
+($I1044*'fnd base rates'!I$112)
+($J1044*'fnd base rates'!I$113)
+($K1044*'fnd base rates'!I$114)
+($M1044*'fnd base rates'!I$116)
+($N1044*'fnd base rates'!I$117)
+($O1044*'fnd base rates'!I$118)
+($P1044*VLOOKUP($S1044+12,rate_basefnd,9)))
*$R1044</f>
        <v>934.72064</v>
      </c>
      <c r="AB1044" s="1">
        <f>(($D1044*'fnd base rates'!J$107)
+($E1044*'fnd base rates'!J$108)
+($F1044*'fnd base rates'!J$109)
+($G1044*'fnd base rates'!J$110)
+($H1044*'fnd base rates'!J$111)
+($I1044*'fnd base rates'!J$112)
+($J1044*'fnd base rates'!J$113)
+($K1044*'fnd base rates'!J$114)
+($M1044*'fnd base rates'!J$116)
+($N1044*'fnd base rates'!J$117)
+($O1044*'fnd base rates'!J$118)
+($P1044*VLOOKUP($S1044+12,rate_basefnd,10)))
*$R1044</f>
        <v>1259.07152</v>
      </c>
      <c r="AC1044" s="1">
        <f>(($D1044*'fnd base rates'!K$107)
+($E1044*'fnd base rates'!K$108)
+($F1044*'fnd base rates'!K$109)
+($G1044*'fnd base rates'!K$110)
+($H1044*'fnd base rates'!K$111)
+($I1044*'fnd base rates'!K$112)
+($J1044*'fnd base rates'!K$113)
+($K1044*'fnd base rates'!K$114)
+($M1044*'fnd base rates'!K$116)
+($N1044*'fnd base rates'!K$117)
+($O1044*'fnd base rates'!K$118)
+($P1044*VLOOKUP($S1044+12,rate_basefnd,11)))
*$R1044</f>
        <v>2528.797303368</v>
      </c>
      <c r="AD1044" s="1">
        <f>(($D1044*'fnd base rates'!L$107)
+($E1044*'fnd base rates'!L$108)
+($F1044*'fnd base rates'!L$109)
+($G1044*'fnd base rates'!L$110)
+($H1044*'fnd base rates'!L$111)
+($I1044*'fnd base rates'!L$112)
+($J1044*'fnd base rates'!L$113)
+($K1044*'fnd base rates'!L$114)
+($M1044*'fnd base rates'!L$116)
+($N1044*'fnd base rates'!L$117)
+($O1044*'fnd base rates'!L$118)
+($P1044*VLOOKUP($S1044+12,rate_basefnd,12)))</f>
        <v>3397.0506599999999</v>
      </c>
      <c r="AE1044" s="1">
        <f>(($D1044*'fnd base rates'!M$107)
+($E1044*'fnd base rates'!M$108)
+($F1044*'fnd base rates'!M$109)
+($G1044*'fnd base rates'!M$110)
+($H1044*'fnd base rates'!M$111)
+($I1044*'fnd base rates'!M$112)
+($J1044*'fnd base rates'!M$113)
+($K1044*'fnd base rates'!M$114)
+($M1044*'fnd base rates'!M$116)
+($N1044*'fnd base rates'!M$117)
+($O1044*'fnd base rates'!M$118)
+($P1044*VLOOKUP($S1044+12,rate_basefnd,13)))</f>
        <v>0</v>
      </c>
      <c r="AF1044" s="4">
        <f t="shared" si="231"/>
        <v>25849.925745472003</v>
      </c>
      <c r="AH1044" s="326">
        <f t="shared" si="232"/>
        <v>3517239264</v>
      </c>
      <c r="AI1044" s="4" t="str">
        <f t="shared" si="233"/>
        <v>3517</v>
      </c>
      <c r="AJ1044" s="2" t="str">
        <f t="shared" si="234"/>
        <v>239</v>
      </c>
      <c r="AK1044" s="2" t="str">
        <f t="shared" si="235"/>
        <v>264</v>
      </c>
      <c r="AL1044" s="4">
        <f t="shared" si="236"/>
        <v>1</v>
      </c>
      <c r="AM1044" s="4">
        <f t="shared" si="228"/>
        <v>2</v>
      </c>
      <c r="AN1044" s="4">
        <f t="shared" si="237"/>
        <v>25849.925745472003</v>
      </c>
      <c r="AO1044" s="4">
        <f t="shared" si="238"/>
        <v>12925</v>
      </c>
      <c r="AP1044" s="4">
        <f t="shared" si="229"/>
        <v>-6935</v>
      </c>
      <c r="AQ1044" s="4">
        <v>19860</v>
      </c>
      <c r="AS1044" s="74"/>
      <c r="AT1044" s="74"/>
      <c r="AX1044" s="5">
        <f t="shared" si="239"/>
        <v>0</v>
      </c>
      <c r="AZ1044" s="5">
        <f t="shared" si="240"/>
        <v>0</v>
      </c>
      <c r="BB1044" s="5"/>
    </row>
    <row r="1045" spans="1:54" s="4" customFormat="1">
      <c r="A1045" s="326" t="str">
        <f t="shared" si="241"/>
        <v>3517</v>
      </c>
      <c r="B1045" s="2">
        <v>3517239285</v>
      </c>
      <c r="C1045" s="9" t="s">
        <v>1402</v>
      </c>
      <c r="D1045" s="14">
        <f>'fnd enro'!D1045</f>
        <v>0</v>
      </c>
      <c r="E1045" s="14">
        <f>'fnd enro'!E1045</f>
        <v>0</v>
      </c>
      <c r="F1045" s="14">
        <f>'fnd enro'!F1045</f>
        <v>0</v>
      </c>
      <c r="G1045" s="14">
        <f>'fnd enro'!G1045</f>
        <v>0</v>
      </c>
      <c r="H1045" s="14">
        <f>'fnd enro'!H1045</f>
        <v>0</v>
      </c>
      <c r="I1045" s="14">
        <f>'fnd enro'!I1045</f>
        <v>1</v>
      </c>
      <c r="J1045" s="14">
        <f>'fnd enro'!J1045</f>
        <v>0</v>
      </c>
      <c r="K1045" s="15">
        <f>'fnd enro'!K1045</f>
        <v>3.9300000000000002E-2</v>
      </c>
      <c r="L1045" s="14">
        <f>'fnd enro'!L1045</f>
        <v>0</v>
      </c>
      <c r="M1045" s="14">
        <f>'fnd enro'!M1045</f>
        <v>0</v>
      </c>
      <c r="N1045" s="14">
        <f>'fnd enro'!N1045</f>
        <v>0</v>
      </c>
      <c r="O1045" s="14">
        <f>'fnd enro'!O1045</f>
        <v>0</v>
      </c>
      <c r="P1045" s="14">
        <f>'fnd enro'!P1045</f>
        <v>1</v>
      </c>
      <c r="Q1045" s="14">
        <f>'fnd enro'!R1045</f>
        <v>1</v>
      </c>
      <c r="R1045" s="15">
        <f t="shared" si="230"/>
        <v>1.036</v>
      </c>
      <c r="S1045" s="14">
        <f>VALUE('fnd enro'!Q1045)</f>
        <v>9</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684.83631386800005</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1284.6814400000001</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9743.3759432240004</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980.0403833360001</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391.02803062400005</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908.51686000000007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643.34564</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1544.02332</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1264.398651684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2415.8253299999997</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231"/>
        <v>19860.071912735999</v>
      </c>
      <c r="AH1045" s="326">
        <f t="shared" si="232"/>
        <v>3517239285</v>
      </c>
      <c r="AI1045" s="4" t="str">
        <f t="shared" si="233"/>
        <v>3517</v>
      </c>
      <c r="AJ1045" s="2" t="str">
        <f t="shared" si="234"/>
        <v>239</v>
      </c>
      <c r="AK1045" s="2" t="str">
        <f t="shared" si="235"/>
        <v>285</v>
      </c>
      <c r="AL1045" s="4">
        <f t="shared" si="236"/>
        <v>1</v>
      </c>
      <c r="AM1045" s="4">
        <f t="shared" si="228"/>
        <v>1</v>
      </c>
      <c r="AN1045" s="4">
        <f t="shared" si="237"/>
        <v>19860.071912735999</v>
      </c>
      <c r="AO1045" s="4">
        <f t="shared" si="238"/>
        <v>19860</v>
      </c>
      <c r="AP1045" s="4">
        <f t="shared" si="229"/>
        <v>2007</v>
      </c>
      <c r="AQ1045" s="4">
        <v>17853</v>
      </c>
      <c r="AS1045" s="74"/>
      <c r="AT1045" s="74"/>
      <c r="AX1045" s="5">
        <f t="shared" si="239"/>
        <v>0</v>
      </c>
      <c r="AZ1045" s="5">
        <f t="shared" si="240"/>
        <v>0</v>
      </c>
      <c r="BB1045" s="5"/>
    </row>
    <row r="1046" spans="1:54" s="4" customFormat="1">
      <c r="A1046" s="326" t="str">
        <f t="shared" si="241"/>
        <v>3517</v>
      </c>
      <c r="B1046" s="2">
        <v>3517239293</v>
      </c>
      <c r="C1046" s="9" t="s">
        <v>1402</v>
      </c>
      <c r="D1046" s="14">
        <f>'fnd enro'!D1046</f>
        <v>0</v>
      </c>
      <c r="E1046" s="14">
        <f>'fnd enro'!E1046</f>
        <v>0</v>
      </c>
      <c r="F1046" s="14">
        <f>'fnd enro'!F1046</f>
        <v>0</v>
      </c>
      <c r="G1046" s="14">
        <f>'fnd enro'!G1046</f>
        <v>0</v>
      </c>
      <c r="H1046" s="14">
        <f>'fnd enro'!H1046</f>
        <v>0</v>
      </c>
      <c r="I1046" s="14">
        <f>'fnd enro'!I1046</f>
        <v>3</v>
      </c>
      <c r="J1046" s="14">
        <f>'fnd enro'!J1046</f>
        <v>0</v>
      </c>
      <c r="K1046" s="15">
        <f>'fnd enro'!K1046</f>
        <v>0.1179</v>
      </c>
      <c r="L1046" s="14">
        <f>'fnd enro'!L1046</f>
        <v>0</v>
      </c>
      <c r="M1046" s="14">
        <f>'fnd enro'!M1046</f>
        <v>0</v>
      </c>
      <c r="N1046" s="14">
        <f>'fnd enro'!N1046</f>
        <v>0</v>
      </c>
      <c r="O1046" s="14">
        <f>'fnd enro'!O1046</f>
        <v>0</v>
      </c>
      <c r="P1046" s="14">
        <f>'fnd enro'!P1046</f>
        <v>2</v>
      </c>
      <c r="Q1046" s="14">
        <f>'fnd enro'!R1046</f>
        <v>3</v>
      </c>
      <c r="R1046" s="15">
        <f t="shared" si="230"/>
        <v>1.036</v>
      </c>
      <c r="S1046" s="14">
        <f>VALUE('fnd enro'!Q1046)</f>
        <v>10</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1972.9343016039998</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3467.5955999999996</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25457.595989672001</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2940.1211500080003</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990.06433187200014</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2698.5005799999999</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1777.2787200000002</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3838.2556800000002</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3793.1959550520005</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6624.85599</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231"/>
        <v>53560.398298208005</v>
      </c>
      <c r="AH1046" s="326">
        <f t="shared" si="232"/>
        <v>3517239293</v>
      </c>
      <c r="AI1046" s="4" t="str">
        <f t="shared" si="233"/>
        <v>3517</v>
      </c>
      <c r="AJ1046" s="2" t="str">
        <f t="shared" si="234"/>
        <v>239</v>
      </c>
      <c r="AK1046" s="2" t="str">
        <f t="shared" si="235"/>
        <v>293</v>
      </c>
      <c r="AL1046" s="4">
        <f t="shared" si="236"/>
        <v>1</v>
      </c>
      <c r="AM1046" s="4">
        <f t="shared" ref="AM1046:AM1069" si="242">enro</f>
        <v>3</v>
      </c>
      <c r="AN1046" s="4">
        <f t="shared" si="237"/>
        <v>53560.398298208005</v>
      </c>
      <c r="AO1046" s="4">
        <f t="shared" si="238"/>
        <v>17853</v>
      </c>
      <c r="AP1046" s="4">
        <f t="shared" si="229"/>
        <v>-1734</v>
      </c>
      <c r="AQ1046" s="4">
        <v>19587</v>
      </c>
      <c r="AS1046" s="74"/>
      <c r="AT1046" s="74"/>
      <c r="AX1046" s="5">
        <f t="shared" si="239"/>
        <v>0</v>
      </c>
      <c r="AZ1046" s="5">
        <f t="shared" si="240"/>
        <v>0</v>
      </c>
      <c r="BB1046" s="5"/>
    </row>
    <row r="1047" spans="1:54" s="4" customFormat="1">
      <c r="A1047" s="326" t="str">
        <f t="shared" si="241"/>
        <v>3517</v>
      </c>
      <c r="B1047" s="2">
        <v>3517239310</v>
      </c>
      <c r="C1047" s="9" t="s">
        <v>1402</v>
      </c>
      <c r="D1047" s="14">
        <f>'fnd enro'!D1047</f>
        <v>0</v>
      </c>
      <c r="E1047" s="14">
        <f>'fnd enro'!E1047</f>
        <v>0</v>
      </c>
      <c r="F1047" s="14">
        <f>'fnd enro'!F1047</f>
        <v>0</v>
      </c>
      <c r="G1047" s="14">
        <f>'fnd enro'!G1047</f>
        <v>0</v>
      </c>
      <c r="H1047" s="14">
        <f>'fnd enro'!H1047</f>
        <v>0</v>
      </c>
      <c r="I1047" s="14">
        <f>'fnd enro'!I1047</f>
        <v>34</v>
      </c>
      <c r="J1047" s="14">
        <f>'fnd enro'!J1047</f>
        <v>0</v>
      </c>
      <c r="K1047" s="15">
        <f>'fnd enro'!K1047</f>
        <v>1.3362000000000001</v>
      </c>
      <c r="L1047" s="14">
        <f>'fnd enro'!L1047</f>
        <v>0</v>
      </c>
      <c r="M1047" s="14">
        <f>'fnd enro'!M1047</f>
        <v>0</v>
      </c>
      <c r="N1047" s="14">
        <f>'fnd enro'!N1047</f>
        <v>0</v>
      </c>
      <c r="O1047" s="14">
        <f>'fnd enro'!O1047</f>
        <v>0</v>
      </c>
      <c r="P1047" s="14">
        <f>'fnd enro'!P1047</f>
        <v>28</v>
      </c>
      <c r="Q1047" s="14">
        <f>'fnd enro'!R1047</f>
        <v>34</v>
      </c>
      <c r="R1047" s="15">
        <f t="shared" si="230"/>
        <v>1.036</v>
      </c>
      <c r="S1047" s="14">
        <f>VALUE('fnd enro'!Q1047)</f>
        <v>11</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23158.664271512003</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43083.137439999991</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325456.64750961604</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33321.373033424003</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13012.663761216001</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30848.033239999997</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21638.186079999999</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51272.593119999998</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42989.554157256003</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81177.741220000011</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231"/>
        <v>665958.59383302403</v>
      </c>
      <c r="AH1047" s="326">
        <f t="shared" si="232"/>
        <v>3517239310</v>
      </c>
      <c r="AI1047" s="4" t="str">
        <f t="shared" si="233"/>
        <v>3517</v>
      </c>
      <c r="AJ1047" s="2" t="str">
        <f t="shared" si="234"/>
        <v>239</v>
      </c>
      <c r="AK1047" s="2" t="str">
        <f t="shared" si="235"/>
        <v>310</v>
      </c>
      <c r="AL1047" s="4">
        <f t="shared" si="236"/>
        <v>1</v>
      </c>
      <c r="AM1047" s="4">
        <f t="shared" si="242"/>
        <v>34</v>
      </c>
      <c r="AN1047" s="4">
        <f t="shared" si="237"/>
        <v>665958.59383302403</v>
      </c>
      <c r="AO1047" s="4">
        <f t="shared" si="238"/>
        <v>19587</v>
      </c>
      <c r="AP1047" s="4">
        <f t="shared" si="229"/>
        <v>6662</v>
      </c>
      <c r="AQ1047" s="4">
        <v>12925</v>
      </c>
      <c r="AS1047" s="74"/>
      <c r="AT1047" s="74"/>
      <c r="AX1047" s="5">
        <f t="shared" si="239"/>
        <v>0</v>
      </c>
      <c r="AZ1047" s="5">
        <f t="shared" si="240"/>
        <v>0</v>
      </c>
      <c r="BB1047" s="5"/>
    </row>
    <row r="1048" spans="1:54" s="4" customFormat="1">
      <c r="A1048" s="326" t="str">
        <f t="shared" si="241"/>
        <v>3517</v>
      </c>
      <c r="B1048" s="2">
        <v>3517239323</v>
      </c>
      <c r="C1048" s="9" t="s">
        <v>1402</v>
      </c>
      <c r="D1048" s="14">
        <f>'fnd enro'!D1048</f>
        <v>0</v>
      </c>
      <c r="E1048" s="14">
        <f>'fnd enro'!E1048</f>
        <v>0</v>
      </c>
      <c r="F1048" s="14">
        <f>'fnd enro'!F1048</f>
        <v>0</v>
      </c>
      <c r="G1048" s="14">
        <f>'fnd enro'!G1048</f>
        <v>0</v>
      </c>
      <c r="H1048" s="14">
        <f>'fnd enro'!H1048</f>
        <v>0</v>
      </c>
      <c r="I1048" s="14">
        <f>'fnd enro'!I1048</f>
        <v>1</v>
      </c>
      <c r="J1048" s="14">
        <f>'fnd enro'!J1048</f>
        <v>0</v>
      </c>
      <c r="K1048" s="15">
        <f>'fnd enro'!K1048</f>
        <v>3.9300000000000002E-2</v>
      </c>
      <c r="L1048" s="14">
        <f>'fnd enro'!L1048</f>
        <v>0</v>
      </c>
      <c r="M1048" s="14">
        <f>'fnd enro'!M1048</f>
        <v>0</v>
      </c>
      <c r="N1048" s="14">
        <f>'fnd enro'!N1048</f>
        <v>0</v>
      </c>
      <c r="O1048" s="14">
        <f>'fnd enro'!O1048</f>
        <v>0</v>
      </c>
      <c r="P1048" s="14">
        <f>'fnd enro'!P1048</f>
        <v>0</v>
      </c>
      <c r="Q1048" s="14">
        <f>'fnd enro'!R1048</f>
        <v>1</v>
      </c>
      <c r="R1048" s="15">
        <f t="shared" si="230"/>
        <v>1.036</v>
      </c>
      <c r="S1048" s="14">
        <f>VALUE('fnd enro'!Q1048)</f>
        <v>6</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590.87111386799995</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839.47079999999994</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5397.2523432240005</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980.0403833360001</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180.18131062400002</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877.32686000000001</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467.36032</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629.53575999999998</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1264.398651684</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1698.5253299999999</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231"/>
        <v>12924.962872736001</v>
      </c>
      <c r="AH1048" s="326">
        <f t="shared" si="232"/>
        <v>3517239323</v>
      </c>
      <c r="AI1048" s="4" t="str">
        <f t="shared" si="233"/>
        <v>3517</v>
      </c>
      <c r="AJ1048" s="2" t="str">
        <f t="shared" si="234"/>
        <v>239</v>
      </c>
      <c r="AK1048" s="2" t="str">
        <f t="shared" si="235"/>
        <v>323</v>
      </c>
      <c r="AL1048" s="4">
        <f t="shared" si="236"/>
        <v>1</v>
      </c>
      <c r="AM1048" s="4">
        <f t="shared" si="242"/>
        <v>1</v>
      </c>
      <c r="AN1048" s="4">
        <f t="shared" si="237"/>
        <v>12924.962872736001</v>
      </c>
      <c r="AO1048" s="4">
        <f t="shared" si="238"/>
        <v>12925</v>
      </c>
      <c r="AP1048" s="4">
        <f t="shared" si="229"/>
        <v>-6020</v>
      </c>
      <c r="AQ1048" s="4">
        <v>18945</v>
      </c>
      <c r="AS1048" s="74"/>
      <c r="AT1048" s="74"/>
      <c r="AX1048" s="5">
        <f t="shared" si="239"/>
        <v>0</v>
      </c>
      <c r="AZ1048" s="5">
        <f t="shared" si="240"/>
        <v>0</v>
      </c>
      <c r="BB1048" s="5"/>
    </row>
    <row r="1049" spans="1:54" s="4" customFormat="1">
      <c r="A1049" s="326" t="str">
        <f t="shared" si="241"/>
        <v>3517</v>
      </c>
      <c r="B1049" s="2">
        <v>3517239331</v>
      </c>
      <c r="C1049" s="9" t="s">
        <v>1402</v>
      </c>
      <c r="D1049" s="14">
        <f>'fnd enro'!D1049</f>
        <v>0</v>
      </c>
      <c r="E1049" s="14">
        <f>'fnd enro'!E1049</f>
        <v>0</v>
      </c>
      <c r="F1049" s="14">
        <f>'fnd enro'!F1049</f>
        <v>0</v>
      </c>
      <c r="G1049" s="14">
        <f>'fnd enro'!G1049</f>
        <v>0</v>
      </c>
      <c r="H1049" s="14">
        <f>'fnd enro'!H1049</f>
        <v>0</v>
      </c>
      <c r="I1049" s="14">
        <f>'fnd enro'!I1049</f>
        <v>1</v>
      </c>
      <c r="J1049" s="14">
        <f>'fnd enro'!J1049</f>
        <v>0</v>
      </c>
      <c r="K1049" s="15">
        <f>'fnd enro'!K1049</f>
        <v>3.9300000000000002E-2</v>
      </c>
      <c r="L1049" s="14">
        <f>'fnd enro'!L1049</f>
        <v>0</v>
      </c>
      <c r="M1049" s="14">
        <f>'fnd enro'!M1049</f>
        <v>0</v>
      </c>
      <c r="N1049" s="14">
        <f>'fnd enro'!N1049</f>
        <v>0</v>
      </c>
      <c r="O1049" s="14">
        <f>'fnd enro'!O1049</f>
        <v>0</v>
      </c>
      <c r="P1049" s="14">
        <f>'fnd enro'!P1049</f>
        <v>1</v>
      </c>
      <c r="Q1049" s="14">
        <f>'fnd enro'!R1049</f>
        <v>1</v>
      </c>
      <c r="R1049" s="15">
        <f t="shared" si="230"/>
        <v>1.036</v>
      </c>
      <c r="S1049" s="14">
        <f>VALUE('fnd enro'!Q1049)</f>
        <v>7</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672.43539386800001</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1225.9195199999999</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9169.784183224001</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980.0403833360001</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363.20107062400007</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904.40686000000005</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620.11851999999999</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1423.3293199999998</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1264.398651684</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2321.15533</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231"/>
        <v>18944.789232736002</v>
      </c>
      <c r="AH1049" s="326">
        <f t="shared" si="232"/>
        <v>3517239331</v>
      </c>
      <c r="AI1049" s="4" t="str">
        <f t="shared" si="233"/>
        <v>3517</v>
      </c>
      <c r="AJ1049" s="2" t="str">
        <f t="shared" si="234"/>
        <v>239</v>
      </c>
      <c r="AK1049" s="2" t="str">
        <f t="shared" si="235"/>
        <v>331</v>
      </c>
      <c r="AL1049" s="4">
        <f t="shared" si="236"/>
        <v>1</v>
      </c>
      <c r="AM1049" s="4">
        <f t="shared" si="242"/>
        <v>1</v>
      </c>
      <c r="AN1049" s="4">
        <f t="shared" si="237"/>
        <v>18944.789232736002</v>
      </c>
      <c r="AO1049" s="4">
        <f t="shared" si="238"/>
        <v>18945</v>
      </c>
      <c r="AP1049" s="4">
        <f t="shared" si="229"/>
        <v>6020</v>
      </c>
      <c r="AQ1049" s="4">
        <v>12925</v>
      </c>
      <c r="AS1049" s="74"/>
      <c r="AT1049" s="74"/>
      <c r="AX1049" s="5">
        <f t="shared" si="239"/>
        <v>0</v>
      </c>
      <c r="AZ1049" s="5">
        <f t="shared" si="240"/>
        <v>0</v>
      </c>
      <c r="BB1049" s="5"/>
    </row>
    <row r="1050" spans="1:54" s="4" customFormat="1">
      <c r="A1050" s="326" t="str">
        <f t="shared" si="241"/>
        <v>3517</v>
      </c>
      <c r="B1050" s="2">
        <v>3517239336</v>
      </c>
      <c r="C1050" s="9" t="s">
        <v>1402</v>
      </c>
      <c r="D1050" s="14">
        <f>'fnd enro'!D1050</f>
        <v>0</v>
      </c>
      <c r="E1050" s="14">
        <f>'fnd enro'!E1050</f>
        <v>0</v>
      </c>
      <c r="F1050" s="14">
        <f>'fnd enro'!F1050</f>
        <v>0</v>
      </c>
      <c r="G1050" s="14">
        <f>'fnd enro'!G1050</f>
        <v>0</v>
      </c>
      <c r="H1050" s="14">
        <f>'fnd enro'!H1050</f>
        <v>0</v>
      </c>
      <c r="I1050" s="14">
        <f>'fnd enro'!I1050</f>
        <v>2</v>
      </c>
      <c r="J1050" s="14">
        <f>'fnd enro'!J1050</f>
        <v>0</v>
      </c>
      <c r="K1050" s="15">
        <f>'fnd enro'!K1050</f>
        <v>7.8600000000000003E-2</v>
      </c>
      <c r="L1050" s="14">
        <f>'fnd enro'!L1050</f>
        <v>0</v>
      </c>
      <c r="M1050" s="14">
        <f>'fnd enro'!M1050</f>
        <v>0</v>
      </c>
      <c r="N1050" s="14">
        <f>'fnd enro'!N1050</f>
        <v>0</v>
      </c>
      <c r="O1050" s="14">
        <f>'fnd enro'!O1050</f>
        <v>0</v>
      </c>
      <c r="P1050" s="14">
        <f>'fnd enro'!P1050</f>
        <v>0</v>
      </c>
      <c r="Q1050" s="14">
        <f>'fnd enro'!R1050</f>
        <v>2</v>
      </c>
      <c r="R1050" s="15">
        <f t="shared" si="230"/>
        <v>1.036</v>
      </c>
      <c r="S1050" s="14">
        <f>VALUE('fnd enro'!Q1050)</f>
        <v>8</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1181.7422277359999</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1678.9415999999999</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10794.504686448001</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1960.0807666720002</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360.36262124800004</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1754.65372</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934.72064</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1259.07152</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2528.797303368</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3397.0506599999999</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231"/>
        <v>25849.925745472003</v>
      </c>
      <c r="AH1050" s="326">
        <f t="shared" si="232"/>
        <v>3517239336</v>
      </c>
      <c r="AI1050" s="4" t="str">
        <f t="shared" si="233"/>
        <v>3517</v>
      </c>
      <c r="AJ1050" s="2" t="str">
        <f t="shared" si="234"/>
        <v>239</v>
      </c>
      <c r="AK1050" s="2" t="str">
        <f t="shared" si="235"/>
        <v>336</v>
      </c>
      <c r="AL1050" s="4">
        <f t="shared" si="236"/>
        <v>1</v>
      </c>
      <c r="AM1050" s="4">
        <f t="shared" si="242"/>
        <v>2</v>
      </c>
      <c r="AN1050" s="4">
        <f t="shared" si="237"/>
        <v>25849.925745472003</v>
      </c>
      <c r="AO1050" s="4">
        <f t="shared" si="238"/>
        <v>12925</v>
      </c>
      <c r="AP1050" s="4">
        <f t="shared" si="229"/>
        <v>-5562</v>
      </c>
      <c r="AQ1050" s="4">
        <v>18487</v>
      </c>
      <c r="AS1050" s="74"/>
      <c r="AT1050" s="74"/>
      <c r="AX1050" s="5">
        <f t="shared" si="239"/>
        <v>0</v>
      </c>
      <c r="AZ1050" s="5">
        <f t="shared" si="240"/>
        <v>0</v>
      </c>
      <c r="BB1050" s="5"/>
    </row>
    <row r="1051" spans="1:54" s="4" customFormat="1">
      <c r="A1051" s="326" t="str">
        <f t="shared" si="241"/>
        <v>3517</v>
      </c>
      <c r="B1051" s="2">
        <v>3517239625</v>
      </c>
      <c r="C1051" s="9" t="s">
        <v>1402</v>
      </c>
      <c r="D1051" s="14">
        <f>'fnd enro'!D1051</f>
        <v>0</v>
      </c>
      <c r="E1051" s="14">
        <f>'fnd enro'!E1051</f>
        <v>0</v>
      </c>
      <c r="F1051" s="14">
        <f>'fnd enro'!F1051</f>
        <v>0</v>
      </c>
      <c r="G1051" s="14">
        <f>'fnd enro'!G1051</f>
        <v>0</v>
      </c>
      <c r="H1051" s="14">
        <f>'fnd enro'!H1051</f>
        <v>0</v>
      </c>
      <c r="I1051" s="14">
        <f>'fnd enro'!I1051</f>
        <v>2</v>
      </c>
      <c r="J1051" s="14">
        <f>'fnd enro'!J1051</f>
        <v>0</v>
      </c>
      <c r="K1051" s="15">
        <f>'fnd enro'!K1051</f>
        <v>7.8600000000000003E-2</v>
      </c>
      <c r="L1051" s="14">
        <f>'fnd enro'!L1051</f>
        <v>0</v>
      </c>
      <c r="M1051" s="14">
        <f>'fnd enro'!M1051</f>
        <v>0</v>
      </c>
      <c r="N1051" s="14">
        <f>'fnd enro'!N1051</f>
        <v>0</v>
      </c>
      <c r="O1051" s="14">
        <f>'fnd enro'!O1051</f>
        <v>0</v>
      </c>
      <c r="P1051" s="14">
        <f>'fnd enro'!P1051</f>
        <v>2</v>
      </c>
      <c r="Q1051" s="14">
        <f>'fnd enro'!R1051</f>
        <v>2</v>
      </c>
      <c r="R1051" s="15">
        <f t="shared" si="230"/>
        <v>1.036</v>
      </c>
      <c r="S1051" s="14">
        <f>VALUE('fnd enro'!Q1051)</f>
        <v>6</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1332.459507736</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2393.0978399999999</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17765.997326448003</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1960.0807666720002</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698.57518124799992</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1804.71372</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1217.00992</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2725.9646399999997</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2528.797303368</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4547.6506599999993</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231"/>
        <v>36974.346865472005</v>
      </c>
      <c r="AH1051" s="326">
        <f t="shared" si="232"/>
        <v>3517239625</v>
      </c>
      <c r="AI1051" s="4" t="str">
        <f t="shared" si="233"/>
        <v>3517</v>
      </c>
      <c r="AJ1051" s="2" t="str">
        <f t="shared" si="234"/>
        <v>239</v>
      </c>
      <c r="AK1051" s="2" t="str">
        <f t="shared" si="235"/>
        <v>625</v>
      </c>
      <c r="AL1051" s="4">
        <f t="shared" si="236"/>
        <v>1</v>
      </c>
      <c r="AM1051" s="4">
        <f t="shared" si="242"/>
        <v>2</v>
      </c>
      <c r="AN1051" s="4">
        <f t="shared" si="237"/>
        <v>36974.346865472005</v>
      </c>
      <c r="AO1051" s="4">
        <f t="shared" si="238"/>
        <v>18487</v>
      </c>
      <c r="AP1051" s="4">
        <f t="shared" si="229"/>
        <v>525</v>
      </c>
      <c r="AQ1051" s="4">
        <v>17962</v>
      </c>
      <c r="AS1051" s="74"/>
      <c r="AT1051" s="74"/>
      <c r="AX1051" s="5">
        <f t="shared" si="239"/>
        <v>0</v>
      </c>
      <c r="AZ1051" s="5">
        <f t="shared" si="240"/>
        <v>0</v>
      </c>
      <c r="BB1051" s="5"/>
    </row>
    <row r="1052" spans="1:54" s="4" customFormat="1">
      <c r="A1052" s="326" t="str">
        <f t="shared" si="241"/>
        <v>3517</v>
      </c>
      <c r="B1052" s="2">
        <v>3517239665</v>
      </c>
      <c r="C1052" s="9" t="s">
        <v>1402</v>
      </c>
      <c r="D1052" s="14">
        <f>'fnd enro'!D1052</f>
        <v>0</v>
      </c>
      <c r="E1052" s="14">
        <f>'fnd enro'!E1052</f>
        <v>0</v>
      </c>
      <c r="F1052" s="14">
        <f>'fnd enro'!F1052</f>
        <v>0</v>
      </c>
      <c r="G1052" s="14">
        <f>'fnd enro'!G1052</f>
        <v>0</v>
      </c>
      <c r="H1052" s="14">
        <f>'fnd enro'!H1052</f>
        <v>0</v>
      </c>
      <c r="I1052" s="14">
        <f>'fnd enro'!I1052</f>
        <v>1</v>
      </c>
      <c r="J1052" s="14">
        <f>'fnd enro'!J1052</f>
        <v>0</v>
      </c>
      <c r="K1052" s="15">
        <f>'fnd enro'!K1052</f>
        <v>3.9300000000000002E-2</v>
      </c>
      <c r="L1052" s="14">
        <f>'fnd enro'!L1052</f>
        <v>0</v>
      </c>
      <c r="M1052" s="14">
        <f>'fnd enro'!M1052</f>
        <v>0</v>
      </c>
      <c r="N1052" s="14">
        <f>'fnd enro'!N1052</f>
        <v>0</v>
      </c>
      <c r="O1052" s="14">
        <f>'fnd enro'!O1052</f>
        <v>0</v>
      </c>
      <c r="P1052" s="14">
        <f>'fnd enro'!P1052</f>
        <v>1</v>
      </c>
      <c r="Q1052" s="14">
        <f>'fnd enro'!R1052</f>
        <v>1</v>
      </c>
      <c r="R1052" s="15">
        <f t="shared" si="230"/>
        <v>1.036</v>
      </c>
      <c r="S1052" s="14">
        <f>VALUE('fnd enro'!Q1052)</f>
        <v>5</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659.12279386799992</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1162.8581999999999</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8554.1515432239994</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980.0403833360001</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333.34355062399999</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899.98685999999998</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595.19236000000001</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1293.7878799999999</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1264.398651684</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2219.5553300000001</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231"/>
        <v>17962.437552735999</v>
      </c>
      <c r="AH1052" s="326">
        <f t="shared" si="232"/>
        <v>3517239665</v>
      </c>
      <c r="AI1052" s="4" t="str">
        <f t="shared" si="233"/>
        <v>3517</v>
      </c>
      <c r="AJ1052" s="2" t="str">
        <f t="shared" si="234"/>
        <v>239</v>
      </c>
      <c r="AK1052" s="2" t="str">
        <f t="shared" si="235"/>
        <v>665</v>
      </c>
      <c r="AL1052" s="4">
        <f t="shared" si="236"/>
        <v>1</v>
      </c>
      <c r="AM1052" s="4">
        <f t="shared" si="242"/>
        <v>1</v>
      </c>
      <c r="AN1052" s="4">
        <f t="shared" si="237"/>
        <v>17962.437552735999</v>
      </c>
      <c r="AO1052" s="4">
        <f t="shared" si="238"/>
        <v>17962</v>
      </c>
      <c r="AP1052" s="4">
        <f t="shared" si="229"/>
        <v>-1440</v>
      </c>
      <c r="AQ1052" s="4">
        <v>19402</v>
      </c>
      <c r="AS1052" s="74"/>
      <c r="AT1052" s="74"/>
      <c r="AX1052" s="5">
        <f t="shared" si="239"/>
        <v>0</v>
      </c>
      <c r="AZ1052" s="5">
        <f t="shared" si="240"/>
        <v>0</v>
      </c>
      <c r="BB1052" s="5"/>
    </row>
    <row r="1053" spans="1:54" s="4" customFormat="1">
      <c r="A1053" s="326" t="str">
        <f t="shared" si="241"/>
        <v>3517</v>
      </c>
      <c r="B1053" s="2">
        <v>3517239712</v>
      </c>
      <c r="C1053" s="9" t="s">
        <v>1402</v>
      </c>
      <c r="D1053" s="14">
        <f>'fnd enro'!D1053</f>
        <v>0</v>
      </c>
      <c r="E1053" s="14">
        <f>'fnd enro'!E1053</f>
        <v>0</v>
      </c>
      <c r="F1053" s="14">
        <f>'fnd enro'!F1053</f>
        <v>0</v>
      </c>
      <c r="G1053" s="14">
        <f>'fnd enro'!G1053</f>
        <v>0</v>
      </c>
      <c r="H1053" s="14">
        <f>'fnd enro'!H1053</f>
        <v>0</v>
      </c>
      <c r="I1053" s="14">
        <f>'fnd enro'!I1053</f>
        <v>1</v>
      </c>
      <c r="J1053" s="14">
        <f>'fnd enro'!J1053</f>
        <v>0</v>
      </c>
      <c r="K1053" s="15">
        <f>'fnd enro'!K1053</f>
        <v>3.9300000000000002E-2</v>
      </c>
      <c r="L1053" s="14">
        <f>'fnd enro'!L1053</f>
        <v>0</v>
      </c>
      <c r="M1053" s="14">
        <f>'fnd enro'!M1053</f>
        <v>0</v>
      </c>
      <c r="N1053" s="14">
        <f>'fnd enro'!N1053</f>
        <v>0</v>
      </c>
      <c r="O1053" s="14">
        <f>'fnd enro'!O1053</f>
        <v>0</v>
      </c>
      <c r="P1053" s="14">
        <f>'fnd enro'!P1053</f>
        <v>1</v>
      </c>
      <c r="Q1053" s="14">
        <f>'fnd enro'!R1053</f>
        <v>1</v>
      </c>
      <c r="R1053" s="15">
        <f t="shared" si="230"/>
        <v>1.036</v>
      </c>
      <c r="S1053" s="14">
        <f>VALUE('fnd enro'!Q1053)</f>
        <v>8</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678.64103386800002</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1255.3004799999999</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9456.5800632240007</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980.0403833360001</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377.114550624</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906.47685999999999</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631.73208</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1483.6659600000003</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1264.398651684</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2368.48533</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231"/>
        <v>19402.435392735999</v>
      </c>
      <c r="AH1053" s="326">
        <f t="shared" si="232"/>
        <v>3517239712</v>
      </c>
      <c r="AI1053" s="4" t="str">
        <f t="shared" si="233"/>
        <v>3517</v>
      </c>
      <c r="AJ1053" s="2" t="str">
        <f t="shared" si="234"/>
        <v>239</v>
      </c>
      <c r="AK1053" s="2" t="str">
        <f t="shared" si="235"/>
        <v>712</v>
      </c>
      <c r="AL1053" s="4">
        <f t="shared" si="236"/>
        <v>1</v>
      </c>
      <c r="AM1053" s="4">
        <f t="shared" si="242"/>
        <v>1</v>
      </c>
      <c r="AN1053" s="4">
        <f t="shared" si="237"/>
        <v>19402.435392735999</v>
      </c>
      <c r="AO1053" s="4">
        <f t="shared" si="238"/>
        <v>19402</v>
      </c>
      <c r="AP1053" s="4">
        <f t="shared" si="229"/>
        <v>4462</v>
      </c>
      <c r="AQ1053" s="4">
        <v>14940</v>
      </c>
      <c r="AS1053" s="74"/>
      <c r="AT1053" s="74"/>
      <c r="AX1053" s="5">
        <f t="shared" si="239"/>
        <v>0</v>
      </c>
      <c r="AZ1053" s="5">
        <f t="shared" si="240"/>
        <v>0</v>
      </c>
      <c r="BB1053" s="5"/>
    </row>
    <row r="1054" spans="1:54" s="4" customFormat="1">
      <c r="A1054" s="326" t="str">
        <f t="shared" si="241"/>
        <v>3517</v>
      </c>
      <c r="B1054" s="2">
        <v>3517239740</v>
      </c>
      <c r="C1054" s="9" t="s">
        <v>1402</v>
      </c>
      <c r="D1054" s="14">
        <f>'fnd enro'!D1054</f>
        <v>0</v>
      </c>
      <c r="E1054" s="14">
        <f>'fnd enro'!E1054</f>
        <v>0</v>
      </c>
      <c r="F1054" s="14">
        <f>'fnd enro'!F1054</f>
        <v>0</v>
      </c>
      <c r="G1054" s="14">
        <f>'fnd enro'!G1054</f>
        <v>0</v>
      </c>
      <c r="H1054" s="14">
        <f>'fnd enro'!H1054</f>
        <v>0</v>
      </c>
      <c r="I1054" s="14">
        <f>'fnd enro'!I1054</f>
        <v>5</v>
      </c>
      <c r="J1054" s="14">
        <f>'fnd enro'!J1054</f>
        <v>0</v>
      </c>
      <c r="K1054" s="15">
        <f>'fnd enro'!K1054</f>
        <v>0.19650000000000001</v>
      </c>
      <c r="L1054" s="14">
        <f>'fnd enro'!L1054</f>
        <v>0</v>
      </c>
      <c r="M1054" s="14">
        <f>'fnd enro'!M1054</f>
        <v>0</v>
      </c>
      <c r="N1054" s="14">
        <f>'fnd enro'!N1054</f>
        <v>0</v>
      </c>
      <c r="O1054" s="14">
        <f>'fnd enro'!O1054</f>
        <v>0</v>
      </c>
      <c r="P1054" s="14">
        <f>'fnd enro'!P1054</f>
        <v>2</v>
      </c>
      <c r="Q1054" s="14">
        <f>'fnd enro'!R1054</f>
        <v>5</v>
      </c>
      <c r="R1054" s="15">
        <f t="shared" si="230"/>
        <v>1.036</v>
      </c>
      <c r="S1054" s="14">
        <f>VALUE('fnd enro'!Q1054)</f>
        <v>5</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3090.85892934</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4844.1288000000004</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33300.060116120003</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4900.201916680001</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1207.2310331199999</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4431.9542999999994</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2592.4656800000002</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4476.1830399999999</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6321.9932584199996</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9534.6866499999996</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231"/>
        <v>74699.763723680007</v>
      </c>
      <c r="AH1054" s="326">
        <f t="shared" si="232"/>
        <v>3517239740</v>
      </c>
      <c r="AI1054" s="4" t="str">
        <f t="shared" si="233"/>
        <v>3517</v>
      </c>
      <c r="AJ1054" s="2" t="str">
        <f t="shared" si="234"/>
        <v>239</v>
      </c>
      <c r="AK1054" s="2" t="str">
        <f t="shared" si="235"/>
        <v>740</v>
      </c>
      <c r="AL1054" s="4">
        <f t="shared" si="236"/>
        <v>1</v>
      </c>
      <c r="AM1054" s="4">
        <f t="shared" si="242"/>
        <v>5</v>
      </c>
      <c r="AN1054" s="4">
        <f t="shared" si="237"/>
        <v>74699.763723680007</v>
      </c>
      <c r="AO1054" s="4">
        <f t="shared" si="238"/>
        <v>14940</v>
      </c>
      <c r="AP1054" s="4">
        <f t="shared" si="229"/>
        <v>-1085</v>
      </c>
      <c r="AQ1054" s="4">
        <v>16025</v>
      </c>
      <c r="AS1054" s="74"/>
      <c r="AT1054" s="74"/>
      <c r="AX1054" s="5">
        <f t="shared" si="239"/>
        <v>0</v>
      </c>
      <c r="AZ1054" s="5">
        <f t="shared" si="240"/>
        <v>0</v>
      </c>
      <c r="BB1054" s="5"/>
    </row>
    <row r="1055" spans="1:54" s="4" customFormat="1">
      <c r="A1055" s="326" t="str">
        <f t="shared" si="241"/>
        <v>3517</v>
      </c>
      <c r="B1055" s="2">
        <v>3517239760</v>
      </c>
      <c r="C1055" s="9" t="s">
        <v>1402</v>
      </c>
      <c r="D1055" s="14">
        <f>'fnd enro'!D1055</f>
        <v>0</v>
      </c>
      <c r="E1055" s="14">
        <f>'fnd enro'!E1055</f>
        <v>0</v>
      </c>
      <c r="F1055" s="14">
        <f>'fnd enro'!F1055</f>
        <v>0</v>
      </c>
      <c r="G1055" s="14">
        <f>'fnd enro'!G1055</f>
        <v>0</v>
      </c>
      <c r="H1055" s="14">
        <f>'fnd enro'!H1055</f>
        <v>0</v>
      </c>
      <c r="I1055" s="14">
        <f>'fnd enro'!I1055</f>
        <v>26</v>
      </c>
      <c r="J1055" s="14">
        <f>'fnd enro'!J1055</f>
        <v>0</v>
      </c>
      <c r="K1055" s="15">
        <f>'fnd enro'!K1055</f>
        <v>1.0218</v>
      </c>
      <c r="L1055" s="14">
        <f>'fnd enro'!L1055</f>
        <v>0</v>
      </c>
      <c r="M1055" s="14">
        <f>'fnd enro'!M1055</f>
        <v>0</v>
      </c>
      <c r="N1055" s="14">
        <f>'fnd enro'!N1055</f>
        <v>0</v>
      </c>
      <c r="O1055" s="14">
        <f>'fnd enro'!O1055</f>
        <v>0</v>
      </c>
      <c r="P1055" s="14">
        <f>'fnd enro'!P1055</f>
        <v>16</v>
      </c>
      <c r="Q1055" s="14">
        <f>'fnd enro'!R1055</f>
        <v>26</v>
      </c>
      <c r="R1055" s="15">
        <f t="shared" si="230"/>
        <v>1.036</v>
      </c>
      <c r="S1055" s="14">
        <f>VALUE('fnd enro'!Q1055)</f>
        <v>6</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16568.387200568002</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27539.490720000002</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196100.50204382403</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25481.049966736005</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7390.4145562239992</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23210.978359999997</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14409.682560000001</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28103.074720000001</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32874.364943783999</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53366.458580000006</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231"/>
        <v>425044.40365113609</v>
      </c>
      <c r="AH1055" s="326">
        <f t="shared" si="232"/>
        <v>3517239760</v>
      </c>
      <c r="AI1055" s="4" t="str">
        <f t="shared" si="233"/>
        <v>3517</v>
      </c>
      <c r="AJ1055" s="2" t="str">
        <f t="shared" si="234"/>
        <v>239</v>
      </c>
      <c r="AK1055" s="2" t="str">
        <f t="shared" si="235"/>
        <v>760</v>
      </c>
      <c r="AL1055" s="4">
        <f t="shared" si="236"/>
        <v>1</v>
      </c>
      <c r="AM1055" s="4">
        <f t="shared" si="242"/>
        <v>26</v>
      </c>
      <c r="AN1055" s="4">
        <f t="shared" si="237"/>
        <v>425044.40365113609</v>
      </c>
      <c r="AO1055" s="4">
        <f t="shared" si="238"/>
        <v>16348</v>
      </c>
      <c r="AP1055" s="4">
        <f t="shared" si="229"/>
        <v>-285</v>
      </c>
      <c r="AQ1055" s="4">
        <v>16633</v>
      </c>
      <c r="AS1055" s="74"/>
      <c r="AT1055" s="74"/>
      <c r="AX1055" s="5">
        <f t="shared" si="239"/>
        <v>0</v>
      </c>
      <c r="AZ1055" s="5">
        <f t="shared" si="240"/>
        <v>0</v>
      </c>
      <c r="BB1055" s="5"/>
    </row>
    <row r="1056" spans="1:54" s="4" customFormat="1">
      <c r="A1056" s="326" t="str">
        <f t="shared" si="241"/>
        <v>3517</v>
      </c>
      <c r="B1056" s="2">
        <v>3517239780</v>
      </c>
      <c r="C1056" s="9" t="s">
        <v>1402</v>
      </c>
      <c r="D1056" s="14">
        <f>'fnd enro'!D1056</f>
        <v>0</v>
      </c>
      <c r="E1056" s="14">
        <f>'fnd enro'!E1056</f>
        <v>0</v>
      </c>
      <c r="F1056" s="14">
        <f>'fnd enro'!F1056</f>
        <v>0</v>
      </c>
      <c r="G1056" s="14">
        <f>'fnd enro'!G1056</f>
        <v>0</v>
      </c>
      <c r="H1056" s="14">
        <f>'fnd enro'!H1056</f>
        <v>0</v>
      </c>
      <c r="I1056" s="14">
        <f>'fnd enro'!I1056</f>
        <v>3</v>
      </c>
      <c r="J1056" s="14">
        <f>'fnd enro'!J1056</f>
        <v>0</v>
      </c>
      <c r="K1056" s="15">
        <f>'fnd enro'!K1056</f>
        <v>0.1179</v>
      </c>
      <c r="L1056" s="14">
        <f>'fnd enro'!L1056</f>
        <v>0</v>
      </c>
      <c r="M1056" s="14">
        <f>'fnd enro'!M1056</f>
        <v>0</v>
      </c>
      <c r="N1056" s="14">
        <f>'fnd enro'!N1056</f>
        <v>0</v>
      </c>
      <c r="O1056" s="14">
        <f>'fnd enro'!O1056</f>
        <v>0</v>
      </c>
      <c r="P1056" s="14">
        <f>'fnd enro'!P1056</f>
        <v>2</v>
      </c>
      <c r="Q1056" s="14">
        <f>'fnd enro'!R1056</f>
        <v>3</v>
      </c>
      <c r="R1056" s="15">
        <f t="shared" si="230"/>
        <v>1.036</v>
      </c>
      <c r="S1056" s="14">
        <f>VALUE('fnd enro'!Q1056)</f>
        <v>6</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1923.3306216039998</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3232.56864</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23163.249669672001</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2940.1211500080003</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878.75649187199997</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2682.0405799999999</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1684.3702400000002</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3355.5004000000004</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3793.1959550520005</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6246.1759899999997</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231"/>
        <v>49899.309738208001</v>
      </c>
      <c r="AH1056" s="326">
        <f t="shared" si="232"/>
        <v>3517239780</v>
      </c>
      <c r="AI1056" s="4" t="str">
        <f t="shared" si="233"/>
        <v>3517</v>
      </c>
      <c r="AJ1056" s="2" t="str">
        <f t="shared" si="234"/>
        <v>239</v>
      </c>
      <c r="AK1056" s="2" t="str">
        <f t="shared" si="235"/>
        <v>780</v>
      </c>
      <c r="AL1056" s="4">
        <f t="shared" si="236"/>
        <v>1</v>
      </c>
      <c r="AM1056" s="4">
        <f t="shared" si="242"/>
        <v>3</v>
      </c>
      <c r="AN1056" s="4">
        <f t="shared" si="237"/>
        <v>49899.309738208001</v>
      </c>
      <c r="AO1056" s="4">
        <f t="shared" si="238"/>
        <v>16633</v>
      </c>
      <c r="AP1056" s="4">
        <f t="shared" si="229"/>
        <v>-3071</v>
      </c>
      <c r="AQ1056" s="4">
        <v>19704</v>
      </c>
      <c r="AS1056" s="74"/>
      <c r="AT1056" s="74"/>
      <c r="AX1056" s="5">
        <f t="shared" si="239"/>
        <v>0</v>
      </c>
      <c r="AZ1056" s="5">
        <f t="shared" si="240"/>
        <v>0</v>
      </c>
      <c r="BB1056" s="5"/>
    </row>
    <row r="1057" spans="1:54" s="4" customFormat="1">
      <c r="A1057" s="326" t="str">
        <f t="shared" si="241"/>
        <v>3518</v>
      </c>
      <c r="B1057" s="2">
        <v>3518149128</v>
      </c>
      <c r="C1057" s="9" t="s">
        <v>1565</v>
      </c>
      <c r="D1057" s="14">
        <f>'fnd enro'!D1057</f>
        <v>0</v>
      </c>
      <c r="E1057" s="14">
        <f>'fnd enro'!E1057</f>
        <v>0</v>
      </c>
      <c r="F1057" s="14">
        <f>'fnd enro'!F1057</f>
        <v>0</v>
      </c>
      <c r="G1057" s="14">
        <f>'fnd enro'!G1057</f>
        <v>0</v>
      </c>
      <c r="H1057" s="14">
        <f>'fnd enro'!H1057</f>
        <v>0</v>
      </c>
      <c r="I1057" s="14">
        <f>'fnd enro'!I1057</f>
        <v>32</v>
      </c>
      <c r="J1057" s="14">
        <f>'fnd enro'!J1057</f>
        <v>1</v>
      </c>
      <c r="K1057" s="15">
        <f>'fnd enro'!K1057</f>
        <v>1.3462000000000001</v>
      </c>
      <c r="L1057" s="14">
        <f>'fnd enro'!L1057</f>
        <v>0</v>
      </c>
      <c r="M1057" s="14">
        <f>'fnd enro'!M1057</f>
        <v>0</v>
      </c>
      <c r="N1057" s="14">
        <f>'fnd enro'!N1057</f>
        <v>0</v>
      </c>
      <c r="O1057" s="14">
        <f>'fnd enro'!O1057</f>
        <v>2</v>
      </c>
      <c r="P1057" s="14">
        <f>'fnd enro'!P1057</f>
        <v>31</v>
      </c>
      <c r="Q1057" s="14">
        <f>'fnd enro'!R1057</f>
        <v>33</v>
      </c>
      <c r="R1057" s="15">
        <f t="shared" si="230"/>
        <v>1</v>
      </c>
      <c r="S1057" s="14">
        <f>VALUE('fnd enro'!Q1057)</f>
        <v>10</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22224.477142</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41384.74</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317525.636956</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32131.555684000003</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12716.835056</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30966.305239999998</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20690.600000000002</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49285.630000000005</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42151.666945999998</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81163.412219999998</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231"/>
        <v>650240.85924399993</v>
      </c>
      <c r="AH1057" s="326">
        <f t="shared" si="232"/>
        <v>3518149128</v>
      </c>
      <c r="AI1057" s="4" t="str">
        <f t="shared" si="233"/>
        <v>3518</v>
      </c>
      <c r="AJ1057" s="2" t="str">
        <f t="shared" si="234"/>
        <v>149</v>
      </c>
      <c r="AK1057" s="2" t="str">
        <f t="shared" si="235"/>
        <v>128</v>
      </c>
      <c r="AL1057" s="4">
        <f t="shared" si="236"/>
        <v>1</v>
      </c>
      <c r="AM1057" s="4">
        <f t="shared" si="242"/>
        <v>33</v>
      </c>
      <c r="AN1057" s="4">
        <f t="shared" si="237"/>
        <v>650240.85924399993</v>
      </c>
      <c r="AO1057" s="4">
        <f t="shared" si="238"/>
        <v>19704</v>
      </c>
      <c r="AP1057" s="4">
        <f t="shared" si="229"/>
        <v>-1819</v>
      </c>
      <c r="AQ1057" s="4">
        <v>21523</v>
      </c>
      <c r="AS1057" s="74"/>
      <c r="AT1057" s="74"/>
      <c r="AX1057" s="5">
        <f t="shared" si="239"/>
        <v>0</v>
      </c>
      <c r="AZ1057" s="5">
        <f t="shared" si="240"/>
        <v>0</v>
      </c>
      <c r="BB1057" s="5"/>
    </row>
    <row r="1058" spans="1:54" s="4" customFormat="1">
      <c r="A1058" s="326" t="str">
        <f t="shared" si="241"/>
        <v>3518</v>
      </c>
      <c r="B1058" s="2">
        <v>3518149149</v>
      </c>
      <c r="C1058" s="9" t="s">
        <v>1565</v>
      </c>
      <c r="D1058" s="14">
        <f>'fnd enro'!D1058</f>
        <v>0</v>
      </c>
      <c r="E1058" s="14">
        <f>'fnd enro'!E1058</f>
        <v>0</v>
      </c>
      <c r="F1058" s="14">
        <f>'fnd enro'!F1058</f>
        <v>0</v>
      </c>
      <c r="G1058" s="14">
        <f>'fnd enro'!G1058</f>
        <v>0</v>
      </c>
      <c r="H1058" s="14">
        <f>'fnd enro'!H1058</f>
        <v>0</v>
      </c>
      <c r="I1058" s="14">
        <f>'fnd enro'!I1058</f>
        <v>68</v>
      </c>
      <c r="J1058" s="14">
        <f>'fnd enro'!J1058</f>
        <v>0</v>
      </c>
      <c r="K1058" s="15">
        <f>'fnd enro'!K1058</f>
        <v>2.6724000000000001</v>
      </c>
      <c r="L1058" s="14">
        <f>'fnd enro'!L1058</f>
        <v>0</v>
      </c>
      <c r="M1058" s="14">
        <f>'fnd enro'!M1058</f>
        <v>0</v>
      </c>
      <c r="N1058" s="14">
        <f>'fnd enro'!N1058</f>
        <v>0</v>
      </c>
      <c r="O1058" s="14">
        <f>'fnd enro'!O1058</f>
        <v>12</v>
      </c>
      <c r="P1058" s="14">
        <f>'fnd enro'!P1058</f>
        <v>67</v>
      </c>
      <c r="Q1058" s="14">
        <f>'fnd enro'!R1058</f>
        <v>68</v>
      </c>
      <c r="R1058" s="15">
        <f t="shared" si="230"/>
        <v>1</v>
      </c>
      <c r="S1058" s="14">
        <f>VALUE('fnd enro'!Q1058)</f>
        <v>12</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48004.046084000001</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94242.33</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729004.20631200005</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66989.414967999997</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29863.082512000001</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64208.376479999999</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46236.86</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116630.73</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87555.497292</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180811.01244000002</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231"/>
        <v>1463545.5560880001</v>
      </c>
      <c r="AH1058" s="326">
        <f t="shared" si="232"/>
        <v>3518149149</v>
      </c>
      <c r="AI1058" s="4" t="str">
        <f t="shared" si="233"/>
        <v>3518</v>
      </c>
      <c r="AJ1058" s="2" t="str">
        <f t="shared" si="234"/>
        <v>149</v>
      </c>
      <c r="AK1058" s="2" t="str">
        <f t="shared" si="235"/>
        <v>149</v>
      </c>
      <c r="AL1058" s="4">
        <f t="shared" si="236"/>
        <v>1</v>
      </c>
      <c r="AM1058" s="4">
        <f t="shared" si="242"/>
        <v>68</v>
      </c>
      <c r="AN1058" s="4">
        <f t="shared" si="237"/>
        <v>1463545.5560880001</v>
      </c>
      <c r="AO1058" s="4">
        <f t="shared" si="238"/>
        <v>21523</v>
      </c>
      <c r="AP1058" s="4">
        <f t="shared" si="229"/>
        <v>1119</v>
      </c>
      <c r="AQ1058" s="4">
        <v>20404</v>
      </c>
      <c r="AS1058" s="74"/>
      <c r="AT1058" s="74"/>
      <c r="AX1058" s="5">
        <f t="shared" si="239"/>
        <v>0</v>
      </c>
      <c r="AZ1058" s="5">
        <f t="shared" si="240"/>
        <v>0</v>
      </c>
      <c r="BB1058" s="5"/>
    </row>
    <row r="1059" spans="1:54" s="4" customFormat="1">
      <c r="A1059" s="326" t="str">
        <f t="shared" si="241"/>
        <v>3518</v>
      </c>
      <c r="B1059" s="2">
        <v>3518149160</v>
      </c>
      <c r="C1059" s="9" t="s">
        <v>1565</v>
      </c>
      <c r="D1059" s="14">
        <f>'fnd enro'!D1059</f>
        <v>0</v>
      </c>
      <c r="E1059" s="14">
        <f>'fnd enro'!E1059</f>
        <v>0</v>
      </c>
      <c r="F1059" s="14">
        <f>'fnd enro'!F1059</f>
        <v>0</v>
      </c>
      <c r="G1059" s="14">
        <f>'fnd enro'!G1059</f>
        <v>0</v>
      </c>
      <c r="H1059" s="14">
        <f>'fnd enro'!H1059</f>
        <v>0</v>
      </c>
      <c r="I1059" s="14">
        <f>'fnd enro'!I1059</f>
        <v>4</v>
      </c>
      <c r="J1059" s="14">
        <f>'fnd enro'!J1059</f>
        <v>0</v>
      </c>
      <c r="K1059" s="15">
        <f>'fnd enro'!K1059</f>
        <v>0.15720000000000001</v>
      </c>
      <c r="L1059" s="14">
        <f>'fnd enro'!L1059</f>
        <v>0</v>
      </c>
      <c r="M1059" s="14">
        <f>'fnd enro'!M1059</f>
        <v>0</v>
      </c>
      <c r="N1059" s="14">
        <f>'fnd enro'!N1059</f>
        <v>0</v>
      </c>
      <c r="O1059" s="14">
        <f>'fnd enro'!O1059</f>
        <v>0</v>
      </c>
      <c r="P1059" s="14">
        <f>'fnd enro'!P1059</f>
        <v>4</v>
      </c>
      <c r="Q1059" s="14">
        <f>'fnd enro'!R1059</f>
        <v>4</v>
      </c>
      <c r="R1059" s="15">
        <f t="shared" si="230"/>
        <v>1</v>
      </c>
      <c r="S1059" s="14">
        <f>VALUE('fnd enro'!Q1059)</f>
        <v>11</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2704.5556519999996</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5246.32</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40412.732135999999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3783.9397040000003</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1645.2807360000002</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3654.86744</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2597.08</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6549.2800000000007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4881.8480760000002</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10140.94132</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231"/>
        <v>81616.845063999994</v>
      </c>
      <c r="AH1059" s="326">
        <f t="shared" si="232"/>
        <v>3518149160</v>
      </c>
      <c r="AI1059" s="4" t="str">
        <f t="shared" si="233"/>
        <v>3518</v>
      </c>
      <c r="AJ1059" s="2" t="str">
        <f t="shared" si="234"/>
        <v>149</v>
      </c>
      <c r="AK1059" s="2" t="str">
        <f t="shared" si="235"/>
        <v>160</v>
      </c>
      <c r="AL1059" s="4">
        <f t="shared" si="236"/>
        <v>1</v>
      </c>
      <c r="AM1059" s="4">
        <f t="shared" si="242"/>
        <v>4</v>
      </c>
      <c r="AN1059" s="4">
        <f t="shared" si="237"/>
        <v>81616.845063999994</v>
      </c>
      <c r="AO1059" s="4">
        <f t="shared" si="238"/>
        <v>20404</v>
      </c>
      <c r="AP1059" s="4">
        <f t="shared" si="229"/>
        <v>3745</v>
      </c>
      <c r="AQ1059" s="4">
        <v>16659</v>
      </c>
      <c r="AS1059" s="74"/>
      <c r="AT1059" s="74"/>
      <c r="AX1059" s="5">
        <f t="shared" si="239"/>
        <v>0</v>
      </c>
      <c r="AZ1059" s="5">
        <f t="shared" si="240"/>
        <v>0</v>
      </c>
      <c r="BB1059" s="5"/>
    </row>
    <row r="1060" spans="1:54" s="4" customFormat="1">
      <c r="A1060" s="326" t="str">
        <f t="shared" si="241"/>
        <v>3518</v>
      </c>
      <c r="B1060" s="2">
        <v>3518149181</v>
      </c>
      <c r="C1060" s="9" t="s">
        <v>1565</v>
      </c>
      <c r="D1060" s="14">
        <f>'fnd enro'!D1060</f>
        <v>0</v>
      </c>
      <c r="E1060" s="14">
        <f>'fnd enro'!E1060</f>
        <v>0</v>
      </c>
      <c r="F1060" s="14">
        <f>'fnd enro'!F1060</f>
        <v>0</v>
      </c>
      <c r="G1060" s="14">
        <f>'fnd enro'!G1060</f>
        <v>0</v>
      </c>
      <c r="H1060" s="14">
        <f>'fnd enro'!H1060</f>
        <v>0</v>
      </c>
      <c r="I1060" s="14">
        <f>'fnd enro'!I1060</f>
        <v>7</v>
      </c>
      <c r="J1060" s="14">
        <f>'fnd enro'!J1060</f>
        <v>0</v>
      </c>
      <c r="K1060" s="15">
        <f>'fnd enro'!K1060</f>
        <v>0.27510000000000001</v>
      </c>
      <c r="L1060" s="14">
        <f>'fnd enro'!L1060</f>
        <v>0</v>
      </c>
      <c r="M1060" s="14">
        <f>'fnd enro'!M1060</f>
        <v>0</v>
      </c>
      <c r="N1060" s="14">
        <f>'fnd enro'!N1060</f>
        <v>0</v>
      </c>
      <c r="O1060" s="14">
        <f>'fnd enro'!O1060</f>
        <v>0</v>
      </c>
      <c r="P1060" s="14">
        <f>'fnd enro'!P1060</f>
        <v>4</v>
      </c>
      <c r="Q1060" s="14">
        <f>'fnd enro'!R1060</f>
        <v>7</v>
      </c>
      <c r="R1060" s="15">
        <f t="shared" si="230"/>
        <v>1</v>
      </c>
      <c r="S1060" s="14">
        <f>VALUE('fnd enro'!Q1060)</f>
        <v>10</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4379.0923910000001</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7504.5</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54355.641237999997</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6621.8944819999997</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2085.2412880000002</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6274.3280199999999</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3882.1600000000003</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8017.42</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8543.2341329999999</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14948.23731</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231"/>
        <v>116611.74886200001</v>
      </c>
      <c r="AH1060" s="326">
        <f t="shared" si="232"/>
        <v>3518149181</v>
      </c>
      <c r="AI1060" s="4" t="str">
        <f t="shared" si="233"/>
        <v>3518</v>
      </c>
      <c r="AJ1060" s="2" t="str">
        <f t="shared" si="234"/>
        <v>149</v>
      </c>
      <c r="AK1060" s="2" t="str">
        <f t="shared" si="235"/>
        <v>181</v>
      </c>
      <c r="AL1060" s="4">
        <f t="shared" si="236"/>
        <v>1</v>
      </c>
      <c r="AM1060" s="4">
        <f t="shared" si="242"/>
        <v>7</v>
      </c>
      <c r="AN1060" s="4">
        <f t="shared" si="237"/>
        <v>116611.74886200001</v>
      </c>
      <c r="AO1060" s="4">
        <f t="shared" si="238"/>
        <v>16659</v>
      </c>
      <c r="AP1060" s="4">
        <f t="shared" si="229"/>
        <v>-788</v>
      </c>
      <c r="AQ1060" s="4">
        <v>17447</v>
      </c>
      <c r="AS1060" s="74"/>
      <c r="AT1060" s="74"/>
      <c r="AX1060" s="5">
        <f t="shared" si="239"/>
        <v>0</v>
      </c>
      <c r="AZ1060" s="5">
        <f t="shared" si="240"/>
        <v>0</v>
      </c>
      <c r="BB1060" s="5"/>
    </row>
    <row r="1061" spans="1:54" s="4" customFormat="1">
      <c r="A1061" s="326" t="str">
        <f t="shared" si="241"/>
        <v>3518</v>
      </c>
      <c r="B1061" s="2">
        <v>3518149295</v>
      </c>
      <c r="C1061" s="9" t="s">
        <v>1565</v>
      </c>
      <c r="D1061" s="14">
        <f>'fnd enro'!D1061</f>
        <v>0</v>
      </c>
      <c r="E1061" s="14">
        <f>'fnd enro'!E1061</f>
        <v>0</v>
      </c>
      <c r="F1061" s="14">
        <f>'fnd enro'!F1061</f>
        <v>0</v>
      </c>
      <c r="G1061" s="14">
        <f>'fnd enro'!G1061</f>
        <v>0</v>
      </c>
      <c r="H1061" s="14">
        <f>'fnd enro'!H1061</f>
        <v>0</v>
      </c>
      <c r="I1061" s="14">
        <f>'fnd enro'!I1061</f>
        <v>1</v>
      </c>
      <c r="J1061" s="14">
        <f>'fnd enro'!J1061</f>
        <v>0</v>
      </c>
      <c r="K1061" s="15">
        <f>'fnd enro'!K1061</f>
        <v>3.9300000000000002E-2</v>
      </c>
      <c r="L1061" s="14">
        <f>'fnd enro'!L1061</f>
        <v>0</v>
      </c>
      <c r="M1061" s="14">
        <f>'fnd enro'!M1061</f>
        <v>0</v>
      </c>
      <c r="N1061" s="14">
        <f>'fnd enro'!N1061</f>
        <v>0</v>
      </c>
      <c r="O1061" s="14">
        <f>'fnd enro'!O1061</f>
        <v>0</v>
      </c>
      <c r="P1061" s="14">
        <f>'fnd enro'!P1061</f>
        <v>1</v>
      </c>
      <c r="Q1061" s="14">
        <f>'fnd enro'!R1061</f>
        <v>1</v>
      </c>
      <c r="R1061" s="15">
        <f t="shared" si="230"/>
        <v>1</v>
      </c>
      <c r="S1061" s="14">
        <f>VALUE('fnd enro'!Q1061)</f>
        <v>5</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636.21891299999993</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1122.4499999999998</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8256.903033999999</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945.98492600000009</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321.76018399999998</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899.98685999999998</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574.51</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1248.83</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1220.4620190000001</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2219.5553300000001</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231"/>
        <v>17446.661265999999</v>
      </c>
      <c r="AH1061" s="326">
        <f t="shared" si="232"/>
        <v>3518149295</v>
      </c>
      <c r="AI1061" s="4" t="str">
        <f t="shared" si="233"/>
        <v>3518</v>
      </c>
      <c r="AJ1061" s="2" t="str">
        <f t="shared" si="234"/>
        <v>149</v>
      </c>
      <c r="AK1061" s="2" t="str">
        <f t="shared" si="235"/>
        <v>295</v>
      </c>
      <c r="AL1061" s="4">
        <f t="shared" si="236"/>
        <v>1</v>
      </c>
      <c r="AM1061" s="4">
        <f t="shared" si="242"/>
        <v>1</v>
      </c>
      <c r="AN1061" s="4">
        <f t="shared" si="237"/>
        <v>17446.661265999999</v>
      </c>
      <c r="AO1061" s="4">
        <f t="shared" si="238"/>
        <v>17447</v>
      </c>
      <c r="AP1061" s="4">
        <f t="shared" si="229"/>
        <v>6464</v>
      </c>
      <c r="AQ1061" s="4">
        <v>10983</v>
      </c>
      <c r="AS1061" s="74"/>
      <c r="AT1061" s="74"/>
      <c r="AX1061" s="5">
        <f t="shared" si="239"/>
        <v>0</v>
      </c>
      <c r="AZ1061" s="5">
        <f t="shared" si="240"/>
        <v>0</v>
      </c>
      <c r="BB1061" s="5"/>
    </row>
    <row r="1062" spans="1:54" s="4" customFormat="1">
      <c r="A1062" s="326" t="str">
        <f t="shared" si="241"/>
        <v>3519</v>
      </c>
      <c r="B1062" s="2">
        <v>3519348017</v>
      </c>
      <c r="C1062" s="9" t="s">
        <v>1622</v>
      </c>
      <c r="D1062" s="14">
        <f>'fnd enro'!D1062</f>
        <v>0</v>
      </c>
      <c r="E1062" s="14">
        <f>'fnd enro'!E1062</f>
        <v>0</v>
      </c>
      <c r="F1062" s="14">
        <f>'fnd enro'!F1062</f>
        <v>1</v>
      </c>
      <c r="G1062" s="14">
        <f>'fnd enro'!G1062</f>
        <v>0</v>
      </c>
      <c r="H1062" s="14">
        <f>'fnd enro'!H1062</f>
        <v>0</v>
      </c>
      <c r="I1062" s="14">
        <f>'fnd enro'!I1062</f>
        <v>0</v>
      </c>
      <c r="J1062" s="14">
        <f>'fnd enro'!J1062</f>
        <v>0</v>
      </c>
      <c r="K1062" s="15">
        <f>'fnd enro'!K1062</f>
        <v>3.9300000000000002E-2</v>
      </c>
      <c r="L1062" s="14">
        <f>'fnd enro'!L1062</f>
        <v>0</v>
      </c>
      <c r="M1062" s="14">
        <f>'fnd enro'!M1062</f>
        <v>0</v>
      </c>
      <c r="N1062" s="14">
        <f>'fnd enro'!N1062</f>
        <v>0</v>
      </c>
      <c r="O1062" s="14">
        <f>'fnd enro'!O1062</f>
        <v>0</v>
      </c>
      <c r="P1062" s="14">
        <f>'fnd enro'!P1062</f>
        <v>0</v>
      </c>
      <c r="Q1062" s="14">
        <f>'fnd enro'!R1062</f>
        <v>1</v>
      </c>
      <c r="R1062" s="15">
        <f t="shared" si="230"/>
        <v>1</v>
      </c>
      <c r="S1062" s="14">
        <f>VALUE('fnd enro'!Q1062)</f>
        <v>6</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570.33891299999993</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810.3</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4116.9930340000001</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1327.854926</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166.390184</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554.67686000000003</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378.55</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107.56</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1167.6620190000001</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1782.8353299999999</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231"/>
        <v>10983.161265999999</v>
      </c>
      <c r="AH1062" s="326">
        <f t="shared" si="232"/>
        <v>3519348017</v>
      </c>
      <c r="AI1062" s="4" t="str">
        <f t="shared" si="233"/>
        <v>3519</v>
      </c>
      <c r="AJ1062" s="2" t="str">
        <f t="shared" si="234"/>
        <v>348</v>
      </c>
      <c r="AK1062" s="2" t="str">
        <f t="shared" si="235"/>
        <v>017</v>
      </c>
      <c r="AL1062" s="4">
        <f t="shared" si="236"/>
        <v>1</v>
      </c>
      <c r="AM1062" s="4">
        <f t="shared" si="242"/>
        <v>1</v>
      </c>
      <c r="AN1062" s="4">
        <f t="shared" si="237"/>
        <v>10983.161265999999</v>
      </c>
      <c r="AO1062" s="4">
        <f t="shared" si="238"/>
        <v>10983</v>
      </c>
      <c r="AP1062" s="4">
        <f t="shared" si="229"/>
        <v>-3165</v>
      </c>
      <c r="AQ1062" s="4">
        <v>14148</v>
      </c>
      <c r="AS1062" s="74"/>
      <c r="AT1062" s="74"/>
      <c r="AX1062" s="5">
        <f t="shared" si="239"/>
        <v>0</v>
      </c>
      <c r="AZ1062" s="5">
        <f t="shared" si="240"/>
        <v>0</v>
      </c>
      <c r="BB1062" s="5"/>
    </row>
    <row r="1063" spans="1:54" s="4" customFormat="1">
      <c r="A1063" s="326" t="str">
        <f t="shared" si="241"/>
        <v>3519</v>
      </c>
      <c r="B1063" s="2">
        <v>3519348151</v>
      </c>
      <c r="C1063" s="9" t="s">
        <v>1622</v>
      </c>
      <c r="D1063" s="14">
        <f>'fnd enro'!D1063</f>
        <v>0</v>
      </c>
      <c r="E1063" s="14">
        <f>'fnd enro'!E1063</f>
        <v>0</v>
      </c>
      <c r="F1063" s="14">
        <f>'fnd enro'!F1063</f>
        <v>2</v>
      </c>
      <c r="G1063" s="14">
        <f>'fnd enro'!G1063</f>
        <v>2</v>
      </c>
      <c r="H1063" s="14">
        <f>'fnd enro'!H1063</f>
        <v>0</v>
      </c>
      <c r="I1063" s="14">
        <f>'fnd enro'!I1063</f>
        <v>0</v>
      </c>
      <c r="J1063" s="14">
        <f>'fnd enro'!J1063</f>
        <v>0</v>
      </c>
      <c r="K1063" s="15">
        <f>'fnd enro'!K1063</f>
        <v>0.15720000000000001</v>
      </c>
      <c r="L1063" s="14">
        <f>'fnd enro'!L1063</f>
        <v>0</v>
      </c>
      <c r="M1063" s="14">
        <f>'fnd enro'!M1063</f>
        <v>0</v>
      </c>
      <c r="N1063" s="14">
        <f>'fnd enro'!N1063</f>
        <v>0</v>
      </c>
      <c r="O1063" s="14">
        <f>'fnd enro'!O1063</f>
        <v>0</v>
      </c>
      <c r="P1063" s="14">
        <f>'fnd enro'!P1063</f>
        <v>2</v>
      </c>
      <c r="Q1063" s="14">
        <f>'fnd enro'!R1063</f>
        <v>4</v>
      </c>
      <c r="R1063" s="15">
        <f t="shared" si="230"/>
        <v>1</v>
      </c>
      <c r="S1063" s="14">
        <f>VALUE('fnd enro'!Q1063)</f>
        <v>8</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2450.7956519999998</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4043.96</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24304.412136000003</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5311.4197039999999</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1045.7807359999999</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2277.0074400000003</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1831.52</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2186.66</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4670.6480760000004</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8471.3013200000005</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231"/>
        <v>56593.505063999997</v>
      </c>
      <c r="AH1063" s="326">
        <f t="shared" si="232"/>
        <v>3519348151</v>
      </c>
      <c r="AI1063" s="4" t="str">
        <f t="shared" si="233"/>
        <v>3519</v>
      </c>
      <c r="AJ1063" s="2" t="str">
        <f t="shared" si="234"/>
        <v>348</v>
      </c>
      <c r="AK1063" s="2" t="str">
        <f t="shared" si="235"/>
        <v>151</v>
      </c>
      <c r="AL1063" s="4">
        <f t="shared" si="236"/>
        <v>1</v>
      </c>
      <c r="AM1063" s="4">
        <f t="shared" si="242"/>
        <v>4</v>
      </c>
      <c r="AN1063" s="4">
        <f t="shared" si="237"/>
        <v>56593.505063999997</v>
      </c>
      <c r="AO1063" s="4">
        <f t="shared" si="238"/>
        <v>14148</v>
      </c>
      <c r="AP1063" s="4">
        <f t="shared" si="229"/>
        <v>-3999</v>
      </c>
      <c r="AQ1063" s="4">
        <v>18147</v>
      </c>
      <c r="AS1063" s="74"/>
      <c r="AT1063" s="74"/>
      <c r="AX1063" s="5">
        <f t="shared" si="239"/>
        <v>0</v>
      </c>
      <c r="AZ1063" s="5">
        <f t="shared" si="240"/>
        <v>0</v>
      </c>
      <c r="BB1063" s="5"/>
    </row>
    <row r="1064" spans="1:54" s="4" customFormat="1">
      <c r="A1064" s="326" t="str">
        <f t="shared" si="241"/>
        <v>3519</v>
      </c>
      <c r="B1064" s="2">
        <v>3519348153</v>
      </c>
      <c r="C1064" s="9" t="s">
        <v>1622</v>
      </c>
      <c r="D1064" s="14">
        <f>'fnd enro'!D1064</f>
        <v>0</v>
      </c>
      <c r="E1064" s="14">
        <f>'fnd enro'!E1064</f>
        <v>0</v>
      </c>
      <c r="F1064" s="14">
        <f>'fnd enro'!F1064</f>
        <v>1</v>
      </c>
      <c r="G1064" s="14">
        <f>'fnd enro'!G1064</f>
        <v>0</v>
      </c>
      <c r="H1064" s="14">
        <f>'fnd enro'!H1064</f>
        <v>0</v>
      </c>
      <c r="I1064" s="14">
        <f>'fnd enro'!I1064</f>
        <v>0</v>
      </c>
      <c r="J1064" s="14">
        <f>'fnd enro'!J1064</f>
        <v>0</v>
      </c>
      <c r="K1064" s="15">
        <f>'fnd enro'!K1064</f>
        <v>3.9300000000000002E-2</v>
      </c>
      <c r="L1064" s="14">
        <f>'fnd enro'!L1064</f>
        <v>0</v>
      </c>
      <c r="M1064" s="14">
        <f>'fnd enro'!M1064</f>
        <v>0</v>
      </c>
      <c r="N1064" s="14">
        <f>'fnd enro'!N1064</f>
        <v>0</v>
      </c>
      <c r="O1064" s="14">
        <f>'fnd enro'!O1064</f>
        <v>0</v>
      </c>
      <c r="P1064" s="14">
        <f>'fnd enro'!P1064</f>
        <v>1</v>
      </c>
      <c r="Q1064" s="14">
        <f>'fnd enro'!R1064</f>
        <v>1</v>
      </c>
      <c r="R1064" s="15">
        <f t="shared" si="230"/>
        <v>1</v>
      </c>
      <c r="S1064" s="14">
        <f>VALUE('fnd enro'!Q1064)</f>
        <v>10</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667.01891299999988</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1268.4000000000001</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8588.9230339999995</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1327.854926</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383.34018400000002</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587.93686000000002</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559.63</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1048.51</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1167.6620190000001</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2547.4753299999998</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231"/>
        <v>18146.751265999999</v>
      </c>
      <c r="AH1064" s="326">
        <f t="shared" si="232"/>
        <v>3519348153</v>
      </c>
      <c r="AI1064" s="4" t="str">
        <f t="shared" si="233"/>
        <v>3519</v>
      </c>
      <c r="AJ1064" s="2" t="str">
        <f t="shared" si="234"/>
        <v>348</v>
      </c>
      <c r="AK1064" s="2" t="str">
        <f t="shared" si="235"/>
        <v>153</v>
      </c>
      <c r="AL1064" s="4">
        <f t="shared" si="236"/>
        <v>1</v>
      </c>
      <c r="AM1064" s="4">
        <f t="shared" si="242"/>
        <v>1</v>
      </c>
      <c r="AN1064" s="4">
        <f t="shared" si="237"/>
        <v>18146.751265999999</v>
      </c>
      <c r="AO1064" s="4">
        <f t="shared" si="238"/>
        <v>18147</v>
      </c>
      <c r="AP1064" s="4">
        <f t="shared" si="229"/>
        <v>7110</v>
      </c>
      <c r="AQ1064" s="4">
        <v>11037</v>
      </c>
      <c r="AS1064" s="74"/>
      <c r="AT1064" s="74"/>
      <c r="AX1064" s="5">
        <f t="shared" si="239"/>
        <v>0</v>
      </c>
      <c r="AZ1064" s="5">
        <f t="shared" si="240"/>
        <v>0</v>
      </c>
      <c r="BB1064" s="5"/>
    </row>
    <row r="1065" spans="1:54" s="4" customFormat="1">
      <c r="A1065" s="326" t="str">
        <f t="shared" si="241"/>
        <v>3519</v>
      </c>
      <c r="B1065" s="2">
        <v>3519348214</v>
      </c>
      <c r="C1065" s="9" t="s">
        <v>1622</v>
      </c>
      <c r="D1065" s="14">
        <f>'fnd enro'!D1065</f>
        <v>0</v>
      </c>
      <c r="E1065" s="14">
        <f>'fnd enro'!E1065</f>
        <v>0</v>
      </c>
      <c r="F1065" s="14">
        <f>'fnd enro'!F1065</f>
        <v>0</v>
      </c>
      <c r="G1065" s="14">
        <f>'fnd enro'!G1065</f>
        <v>1</v>
      </c>
      <c r="H1065" s="14">
        <f>'fnd enro'!H1065</f>
        <v>0</v>
      </c>
      <c r="I1065" s="14">
        <f>'fnd enro'!I1065</f>
        <v>0</v>
      </c>
      <c r="J1065" s="14">
        <f>'fnd enro'!J1065</f>
        <v>0</v>
      </c>
      <c r="K1065" s="15">
        <f>'fnd enro'!K1065</f>
        <v>3.9300000000000002E-2</v>
      </c>
      <c r="L1065" s="14">
        <f>'fnd enro'!L1065</f>
        <v>0</v>
      </c>
      <c r="M1065" s="14">
        <f>'fnd enro'!M1065</f>
        <v>0</v>
      </c>
      <c r="N1065" s="14">
        <f>'fnd enro'!N1065</f>
        <v>0</v>
      </c>
      <c r="O1065" s="14">
        <f>'fnd enro'!O1065</f>
        <v>0</v>
      </c>
      <c r="P1065" s="14">
        <f>'fnd enro'!P1065</f>
        <v>0</v>
      </c>
      <c r="Q1065" s="14">
        <f>'fnd enro'!R1065</f>
        <v>1</v>
      </c>
      <c r="R1065" s="15">
        <f t="shared" si="230"/>
        <v>1</v>
      </c>
      <c r="S1065" s="14">
        <f>VALUE('fnd enro'!Q1065)</f>
        <v>8</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570.33891299999993</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810.3</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4116.9430339999999</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1327.854926</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166.41018399999999</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554.67686000000003</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378.55</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161.32</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1167.6620190000001</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1782.8553299999999</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231"/>
        <v>11036.911266000001</v>
      </c>
      <c r="AH1065" s="326">
        <f t="shared" si="232"/>
        <v>3519348214</v>
      </c>
      <c r="AI1065" s="4" t="str">
        <f t="shared" si="233"/>
        <v>3519</v>
      </c>
      <c r="AJ1065" s="2" t="str">
        <f t="shared" si="234"/>
        <v>348</v>
      </c>
      <c r="AK1065" s="2" t="str">
        <f t="shared" si="235"/>
        <v>214</v>
      </c>
      <c r="AL1065" s="4">
        <f t="shared" si="236"/>
        <v>1</v>
      </c>
      <c r="AM1065" s="4">
        <f t="shared" si="242"/>
        <v>1</v>
      </c>
      <c r="AN1065" s="4">
        <f t="shared" si="237"/>
        <v>11036.911266000001</v>
      </c>
      <c r="AO1065" s="4">
        <f t="shared" si="238"/>
        <v>11037</v>
      </c>
      <c r="AP1065" s="4">
        <f t="shared" si="229"/>
        <v>-6720</v>
      </c>
      <c r="AQ1065" s="4">
        <v>17757</v>
      </c>
      <c r="AS1065" s="74"/>
      <c r="AT1065" s="74"/>
      <c r="AX1065" s="5">
        <f t="shared" si="239"/>
        <v>0</v>
      </c>
      <c r="AZ1065" s="5">
        <f t="shared" si="240"/>
        <v>0</v>
      </c>
      <c r="BB1065" s="5"/>
    </row>
    <row r="1066" spans="1:54" s="4" customFormat="1">
      <c r="A1066" s="326" t="str">
        <f t="shared" si="241"/>
        <v>3519</v>
      </c>
      <c r="B1066" s="2">
        <v>3519348215</v>
      </c>
      <c r="C1066" s="9" t="s">
        <v>1622</v>
      </c>
      <c r="D1066" s="14">
        <f>'fnd enro'!D1066</f>
        <v>0</v>
      </c>
      <c r="E1066" s="14">
        <f>'fnd enro'!E1066</f>
        <v>0</v>
      </c>
      <c r="F1066" s="14">
        <f>'fnd enro'!F1066</f>
        <v>0</v>
      </c>
      <c r="G1066" s="14">
        <f>'fnd enro'!G1066</f>
        <v>1</v>
      </c>
      <c r="H1066" s="14">
        <f>'fnd enro'!H1066</f>
        <v>0</v>
      </c>
      <c r="I1066" s="14">
        <f>'fnd enro'!I1066</f>
        <v>0</v>
      </c>
      <c r="J1066" s="14">
        <f>'fnd enro'!J1066</f>
        <v>0</v>
      </c>
      <c r="K1066" s="15">
        <f>'fnd enro'!K1066</f>
        <v>3.9300000000000002E-2</v>
      </c>
      <c r="L1066" s="14">
        <f>'fnd enro'!L1066</f>
        <v>0</v>
      </c>
      <c r="M1066" s="14">
        <f>'fnd enro'!M1066</f>
        <v>0</v>
      </c>
      <c r="N1066" s="14">
        <f>'fnd enro'!N1066</f>
        <v>0</v>
      </c>
      <c r="O1066" s="14">
        <f>'fnd enro'!O1066</f>
        <v>0</v>
      </c>
      <c r="P1066" s="14">
        <f>'fnd enro'!P1066</f>
        <v>1</v>
      </c>
      <c r="Q1066" s="14">
        <f>'fnd enro'!R1066</f>
        <v>1</v>
      </c>
      <c r="R1066" s="15">
        <f t="shared" si="230"/>
        <v>1</v>
      </c>
      <c r="S1066" s="14">
        <f>VALUE('fnd enro'!Q1066)</f>
        <v>9</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661.03891299999998</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1240.04</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8312.0430340000003</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1327.854926</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369.930184</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585.86686000000009</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548.42000000000007</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1044.03</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1167.6620190000001</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2500.1553299999996</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231"/>
        <v>17757.041266</v>
      </c>
      <c r="AH1066" s="326">
        <f t="shared" si="232"/>
        <v>3519348215</v>
      </c>
      <c r="AI1066" s="4" t="str">
        <f t="shared" si="233"/>
        <v>3519</v>
      </c>
      <c r="AJ1066" s="2" t="str">
        <f t="shared" si="234"/>
        <v>348</v>
      </c>
      <c r="AK1066" s="2" t="str">
        <f t="shared" si="235"/>
        <v>215</v>
      </c>
      <c r="AL1066" s="4">
        <f t="shared" si="236"/>
        <v>1</v>
      </c>
      <c r="AM1066" s="4">
        <f t="shared" si="242"/>
        <v>1</v>
      </c>
      <c r="AN1066" s="4">
        <f t="shared" si="237"/>
        <v>17757.041266</v>
      </c>
      <c r="AO1066" s="4">
        <f t="shared" si="238"/>
        <v>17757</v>
      </c>
      <c r="AP1066" s="4">
        <f t="shared" si="229"/>
        <v>6720</v>
      </c>
      <c r="AQ1066" s="4">
        <v>11037</v>
      </c>
      <c r="AS1066" s="74"/>
      <c r="AT1066" s="74"/>
      <c r="AX1066" s="5">
        <f t="shared" si="239"/>
        <v>0</v>
      </c>
      <c r="AZ1066" s="5">
        <f t="shared" si="240"/>
        <v>0</v>
      </c>
      <c r="BB1066" s="5"/>
    </row>
    <row r="1067" spans="1:54" s="4" customFormat="1">
      <c r="A1067" s="326" t="str">
        <f t="shared" si="241"/>
        <v>3519</v>
      </c>
      <c r="B1067" s="2">
        <v>3519348226</v>
      </c>
      <c r="C1067" s="9" t="s">
        <v>1622</v>
      </c>
      <c r="D1067" s="14">
        <f>'fnd enro'!D1067</f>
        <v>0</v>
      </c>
      <c r="E1067" s="14">
        <f>'fnd enro'!E1067</f>
        <v>0</v>
      </c>
      <c r="F1067" s="14">
        <f>'fnd enro'!F1067</f>
        <v>0</v>
      </c>
      <c r="G1067" s="14">
        <f>'fnd enro'!G1067</f>
        <v>1</v>
      </c>
      <c r="H1067" s="14">
        <f>'fnd enro'!H1067</f>
        <v>0</v>
      </c>
      <c r="I1067" s="14">
        <f>'fnd enro'!I1067</f>
        <v>0</v>
      </c>
      <c r="J1067" s="14">
        <f>'fnd enro'!J1067</f>
        <v>0</v>
      </c>
      <c r="K1067" s="15">
        <f>'fnd enro'!K1067</f>
        <v>3.9300000000000002E-2</v>
      </c>
      <c r="L1067" s="14">
        <f>'fnd enro'!L1067</f>
        <v>0</v>
      </c>
      <c r="M1067" s="14">
        <f>'fnd enro'!M1067</f>
        <v>0</v>
      </c>
      <c r="N1067" s="14">
        <f>'fnd enro'!N1067</f>
        <v>0</v>
      </c>
      <c r="O1067" s="14">
        <f>'fnd enro'!O1067</f>
        <v>0</v>
      </c>
      <c r="P1067" s="14">
        <f>'fnd enro'!P1067</f>
        <v>0</v>
      </c>
      <c r="Q1067" s="14">
        <f>'fnd enro'!R1067</f>
        <v>1</v>
      </c>
      <c r="R1067" s="15">
        <f t="shared" si="230"/>
        <v>1</v>
      </c>
      <c r="S1067" s="14">
        <f>VALUE('fnd enro'!Q1067)</f>
        <v>9</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570.33891299999993</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810.3</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4116.9430339999999</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1327.854926</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166.41018399999999</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554.67686000000003</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378.55</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161.32</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1167.6620190000001</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1782.8553299999999</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231"/>
        <v>11036.911266000001</v>
      </c>
      <c r="AH1067" s="326">
        <f t="shared" si="232"/>
        <v>3519348226</v>
      </c>
      <c r="AI1067" s="4" t="str">
        <f t="shared" si="233"/>
        <v>3519</v>
      </c>
      <c r="AJ1067" s="2" t="str">
        <f t="shared" si="234"/>
        <v>348</v>
      </c>
      <c r="AK1067" s="2" t="str">
        <f t="shared" si="235"/>
        <v>226</v>
      </c>
      <c r="AL1067" s="4">
        <f t="shared" si="236"/>
        <v>1</v>
      </c>
      <c r="AM1067" s="4">
        <f t="shared" si="242"/>
        <v>1</v>
      </c>
      <c r="AN1067" s="4">
        <f t="shared" si="237"/>
        <v>11036.911266000001</v>
      </c>
      <c r="AO1067" s="4">
        <f t="shared" si="238"/>
        <v>11037</v>
      </c>
      <c r="AP1067" s="4">
        <f t="shared" si="229"/>
        <v>-1357</v>
      </c>
      <c r="AQ1067" s="4">
        <v>12394</v>
      </c>
      <c r="AS1067" s="74"/>
      <c r="AT1067" s="74"/>
      <c r="AX1067" s="5">
        <f t="shared" si="239"/>
        <v>0</v>
      </c>
      <c r="AZ1067" s="5">
        <f t="shared" si="240"/>
        <v>0</v>
      </c>
      <c r="BB1067" s="5"/>
    </row>
    <row r="1068" spans="1:54" s="4" customFormat="1">
      <c r="A1068" s="326" t="str">
        <f t="shared" si="241"/>
        <v>3519</v>
      </c>
      <c r="B1068" s="2">
        <v>3519348277</v>
      </c>
      <c r="C1068" s="9" t="s">
        <v>1622</v>
      </c>
      <c r="D1068" s="14">
        <f>'fnd enro'!D1068</f>
        <v>0</v>
      </c>
      <c r="E1068" s="14">
        <f>'fnd enro'!E1068</f>
        <v>0</v>
      </c>
      <c r="F1068" s="14">
        <f>'fnd enro'!F1068</f>
        <v>2</v>
      </c>
      <c r="G1068" s="14">
        <f>'fnd enro'!G1068</f>
        <v>0</v>
      </c>
      <c r="H1068" s="14">
        <f>'fnd enro'!H1068</f>
        <v>0</v>
      </c>
      <c r="I1068" s="14">
        <f>'fnd enro'!I1068</f>
        <v>0</v>
      </c>
      <c r="J1068" s="14">
        <f>'fnd enro'!J1068</f>
        <v>0</v>
      </c>
      <c r="K1068" s="15">
        <f>'fnd enro'!K1068</f>
        <v>7.8600000000000003E-2</v>
      </c>
      <c r="L1068" s="14">
        <f>'fnd enro'!L1068</f>
        <v>0</v>
      </c>
      <c r="M1068" s="14">
        <f>'fnd enro'!M1068</f>
        <v>1</v>
      </c>
      <c r="N1068" s="14">
        <f>'fnd enro'!N1068</f>
        <v>0</v>
      </c>
      <c r="O1068" s="14">
        <f>'fnd enro'!O1068</f>
        <v>0</v>
      </c>
      <c r="P1068" s="14">
        <f>'fnd enro'!P1068</f>
        <v>0</v>
      </c>
      <c r="Q1068" s="14">
        <f>'fnd enro'!R1068</f>
        <v>2</v>
      </c>
      <c r="R1068" s="15">
        <f t="shared" ref="R1068:R1069" si="243">VLOOKUP(B1068,charterinfo_b,6)</f>
        <v>1</v>
      </c>
      <c r="S1068" s="14">
        <f>VALUE('fnd enro'!Q1068)</f>
        <v>12</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1251.7678259999998</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1815</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9594.7460680000004</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2850.109852</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388.32036800000003</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1248.19372</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840.41000000000008</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242.9</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2668.5740380000002</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3888.5806599999996</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ref="AF1068:AF1069" si="244">SUM(U1068:AE1068)</f>
        <v>24788.602532000001</v>
      </c>
      <c r="AH1068" s="326">
        <f t="shared" ref="AH1068:AH1069" si="245">B1068</f>
        <v>3519348277</v>
      </c>
      <c r="AI1068" s="4" t="str">
        <f t="shared" si="233"/>
        <v>3519</v>
      </c>
      <c r="AJ1068" s="2" t="str">
        <f t="shared" si="234"/>
        <v>348</v>
      </c>
      <c r="AK1068" s="2" t="str">
        <f t="shared" si="235"/>
        <v>277</v>
      </c>
      <c r="AL1068" s="4">
        <f t="shared" ref="AL1068:AL1069" si="246">IF(VLOOKUP(VALUE(IF(AH1068&lt;499999999,MID(AH1068,4,3),MID(AH1068,5,3))),distinfo,4)=R1068,1,0)</f>
        <v>1</v>
      </c>
      <c r="AM1068" s="4">
        <f t="shared" si="242"/>
        <v>2</v>
      </c>
      <c r="AN1068" s="4">
        <f t="shared" ref="AN1068:AN1069" si="247">AF1068</f>
        <v>24788.602532000001</v>
      </c>
      <c r="AO1068" s="4">
        <f t="shared" ref="AO1068:AO1069" si="248">IF(OR(AF1068=0,AM1068=0),0,ROUND(AN1068/AM1068,0))</f>
        <v>12394</v>
      </c>
      <c r="AP1068" s="4">
        <f t="shared" ref="AP1068:AP1069" si="249">AO1068-AQ1068</f>
        <v>-6058</v>
      </c>
      <c r="AQ1068" s="4">
        <v>18452</v>
      </c>
      <c r="AS1068" s="74"/>
      <c r="AT1068" s="74"/>
      <c r="AX1068" s="5">
        <f t="shared" ref="AX1068:AX1069" si="250">AY1068-AW1068</f>
        <v>0</v>
      </c>
      <c r="AZ1068" s="5">
        <f t="shared" ref="AZ1068:AZ1069" si="251">BA1068-AY1068</f>
        <v>0</v>
      </c>
      <c r="BB1068" s="5"/>
    </row>
    <row r="1069" spans="1:54" s="4" customFormat="1">
      <c r="A1069" s="326" t="str">
        <f t="shared" si="241"/>
        <v>3519</v>
      </c>
      <c r="B1069" s="2">
        <v>3519348348</v>
      </c>
      <c r="C1069" s="9" t="s">
        <v>1622</v>
      </c>
      <c r="D1069" s="14">
        <f>'fnd enro'!D1069</f>
        <v>0</v>
      </c>
      <c r="E1069" s="14">
        <f>'fnd enro'!E1069</f>
        <v>0</v>
      </c>
      <c r="F1069" s="14">
        <f>'fnd enro'!F1069</f>
        <v>34</v>
      </c>
      <c r="G1069" s="14">
        <f>'fnd enro'!G1069</f>
        <v>90</v>
      </c>
      <c r="H1069" s="14">
        <f>'fnd enro'!H1069</f>
        <v>0</v>
      </c>
      <c r="I1069" s="14">
        <f>'fnd enro'!I1069</f>
        <v>0</v>
      </c>
      <c r="J1069" s="14">
        <f>'fnd enro'!J1069</f>
        <v>0</v>
      </c>
      <c r="K1069" s="15">
        <f>'fnd enro'!K1069</f>
        <v>4.8731999999999998</v>
      </c>
      <c r="L1069" s="14">
        <f>'fnd enro'!L1069</f>
        <v>0</v>
      </c>
      <c r="M1069" s="14">
        <f>'fnd enro'!M1069</f>
        <v>57</v>
      </c>
      <c r="N1069" s="14">
        <f>'fnd enro'!N1069</f>
        <v>0</v>
      </c>
      <c r="O1069" s="14">
        <f>'fnd enro'!O1069</f>
        <v>0</v>
      </c>
      <c r="P1069" s="14">
        <f>'fnd enro'!P1069</f>
        <v>97</v>
      </c>
      <c r="Q1069" s="14">
        <f>'fnd enro'!R1069</f>
        <v>124</v>
      </c>
      <c r="R1069" s="15">
        <f t="shared" si="243"/>
        <v>1</v>
      </c>
      <c r="S1069" s="14">
        <f>VALUE('fnd enro'!Q1069)</f>
        <v>11</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87316.755212000004</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160182.16</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1062733.5162159998</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175734.81082399999</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46827.762816000002</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80223.640639999998</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70909.42</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119636.32</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163785.340356</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320640.12092000002</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244"/>
        <v>2287989.8469839999</v>
      </c>
      <c r="AH1069" s="326">
        <f t="shared" si="245"/>
        <v>3519348348</v>
      </c>
      <c r="AI1069" s="4" t="str">
        <f t="shared" si="233"/>
        <v>3519</v>
      </c>
      <c r="AJ1069" s="2" t="str">
        <f t="shared" si="234"/>
        <v>348</v>
      </c>
      <c r="AK1069" s="2" t="str">
        <f t="shared" si="235"/>
        <v>348</v>
      </c>
      <c r="AL1069" s="4">
        <f t="shared" si="246"/>
        <v>1</v>
      </c>
      <c r="AM1069" s="4">
        <f t="shared" si="242"/>
        <v>124</v>
      </c>
      <c r="AN1069" s="4">
        <f t="shared" si="247"/>
        <v>2287989.8469839999</v>
      </c>
      <c r="AO1069" s="4">
        <f t="shared" si="248"/>
        <v>18452</v>
      </c>
      <c r="AP1069" s="4">
        <f t="shared" si="249"/>
        <v>2772</v>
      </c>
      <c r="AQ1069" s="4">
        <v>15680</v>
      </c>
      <c r="AS1069" s="74"/>
      <c r="AT1069" s="74"/>
      <c r="AX1069" s="5">
        <f t="shared" si="250"/>
        <v>0</v>
      </c>
      <c r="AZ1069" s="5">
        <f t="shared" si="251"/>
        <v>0</v>
      </c>
      <c r="BB1069" s="5"/>
    </row>
    <row r="1070" spans="1:54" s="4" customFormat="1">
      <c r="A1070" s="326"/>
      <c r="B1070" s="2"/>
      <c r="C1070" s="9"/>
      <c r="D1070" s="14"/>
      <c r="E1070" s="14"/>
      <c r="F1070" s="14"/>
      <c r="G1070" s="14"/>
      <c r="H1070" s="14"/>
      <c r="I1070" s="14"/>
      <c r="J1070" s="14"/>
      <c r="K1070" s="15"/>
      <c r="L1070" s="14"/>
      <c r="M1070" s="14"/>
      <c r="N1070" s="14"/>
      <c r="O1070" s="14"/>
      <c r="P1070" s="14"/>
      <c r="Q1070" s="14"/>
      <c r="R1070" s="15"/>
      <c r="S1070" s="14"/>
      <c r="T1070" s="2"/>
      <c r="U1070" s="1"/>
      <c r="V1070" s="1"/>
      <c r="W1070" s="1"/>
      <c r="X1070" s="1"/>
      <c r="Y1070" s="1"/>
      <c r="Z1070" s="1"/>
      <c r="AA1070" s="1"/>
      <c r="AB1070" s="1"/>
      <c r="AC1070" s="1"/>
      <c r="AD1070" s="1"/>
      <c r="AE1070" s="1"/>
      <c r="AJ1070" s="2"/>
      <c r="AK1070" s="2"/>
      <c r="AQ1070" s="2"/>
    </row>
    <row r="1071" spans="1:54" s="4" customFormat="1">
      <c r="A1071" s="326"/>
      <c r="B1071" s="2"/>
      <c r="C1071" s="9"/>
      <c r="D1071" s="14"/>
      <c r="E1071" s="14"/>
      <c r="F1071" s="14"/>
      <c r="G1071" s="14"/>
      <c r="H1071" s="14"/>
      <c r="I1071" s="14"/>
      <c r="J1071" s="14"/>
      <c r="K1071" s="15"/>
      <c r="L1071" s="14"/>
      <c r="M1071" s="14"/>
      <c r="N1071" s="14"/>
      <c r="O1071" s="14"/>
      <c r="P1071" s="14"/>
      <c r="Q1071" s="14"/>
      <c r="R1071" s="15"/>
      <c r="S1071" s="14"/>
      <c r="T1071" s="2"/>
      <c r="U1071" s="1"/>
      <c r="V1071" s="1"/>
      <c r="W1071" s="1"/>
      <c r="X1071" s="1"/>
      <c r="Y1071" s="1"/>
      <c r="Z1071" s="1"/>
      <c r="AA1071" s="1"/>
      <c r="AB1071" s="1"/>
      <c r="AC1071" s="1"/>
      <c r="AD1071" s="1"/>
      <c r="AE1071" s="1"/>
      <c r="AF1071" s="4">
        <f>SUM(AF10:AF1069)</f>
        <v>781849413.76678956</v>
      </c>
      <c r="AJ1071" s="2"/>
      <c r="AK1071" s="2"/>
      <c r="AQ1071" s="2"/>
    </row>
    <row r="1072" spans="1:54" s="4" customFormat="1">
      <c r="A1072" s="326"/>
      <c r="B1072" s="2"/>
      <c r="C1072" s="9"/>
      <c r="D1072" s="14"/>
      <c r="E1072" s="14"/>
      <c r="F1072" s="14"/>
      <c r="G1072" s="14"/>
      <c r="H1072" s="14"/>
      <c r="I1072" s="14"/>
      <c r="J1072" s="14"/>
      <c r="K1072" s="15"/>
      <c r="L1072" s="14"/>
      <c r="M1072" s="14"/>
      <c r="N1072" s="14"/>
      <c r="O1072" s="14"/>
      <c r="P1072" s="14"/>
      <c r="Q1072" s="14"/>
      <c r="R1072" s="15"/>
      <c r="S1072" s="14"/>
      <c r="T1072" s="2"/>
      <c r="U1072" s="1"/>
      <c r="V1072" s="1"/>
      <c r="W1072" s="1"/>
      <c r="X1072" s="1"/>
      <c r="Y1072" s="1"/>
      <c r="Z1072" s="1"/>
      <c r="AA1072" s="1"/>
      <c r="AB1072" s="1"/>
      <c r="AC1072" s="1"/>
      <c r="AD1072" s="1"/>
      <c r="AE1072" s="1"/>
      <c r="AJ1072" s="2"/>
      <c r="AK1072" s="2"/>
      <c r="AQ1072" s="2"/>
    </row>
    <row r="1073" spans="1:43" s="4" customFormat="1">
      <c r="A1073" s="326"/>
      <c r="B1073" s="2"/>
      <c r="C1073" s="9"/>
      <c r="D1073" s="14"/>
      <c r="E1073" s="14"/>
      <c r="F1073" s="14"/>
      <c r="G1073" s="14"/>
      <c r="H1073" s="14"/>
      <c r="I1073" s="14"/>
      <c r="J1073" s="14"/>
      <c r="K1073" s="15"/>
      <c r="L1073" s="14"/>
      <c r="M1073" s="14"/>
      <c r="N1073" s="14"/>
      <c r="O1073" s="14"/>
      <c r="P1073" s="14"/>
      <c r="Q1073" s="14"/>
      <c r="R1073" s="15"/>
      <c r="S1073" s="14"/>
      <c r="T1073" s="2"/>
      <c r="U1073" s="1"/>
      <c r="V1073" s="1"/>
      <c r="W1073" s="1"/>
      <c r="X1073" s="1"/>
      <c r="Y1073" s="1"/>
      <c r="Z1073" s="1"/>
      <c r="AA1073" s="1"/>
      <c r="AB1073" s="1"/>
      <c r="AC1073" s="1"/>
      <c r="AD1073" s="1"/>
      <c r="AE1073" s="1"/>
      <c r="AJ1073" s="2"/>
      <c r="AK1073" s="2"/>
      <c r="AQ1073" s="2"/>
    </row>
    <row r="1074" spans="1:43" s="4" customFormat="1">
      <c r="A1074" s="326"/>
      <c r="B1074" s="2"/>
      <c r="C1074" s="9"/>
      <c r="D1074" s="14"/>
      <c r="E1074" s="14"/>
      <c r="F1074" s="14"/>
      <c r="G1074" s="14"/>
      <c r="H1074" s="14"/>
      <c r="I1074" s="14"/>
      <c r="J1074" s="14"/>
      <c r="K1074" s="15"/>
      <c r="L1074" s="14"/>
      <c r="M1074" s="14"/>
      <c r="N1074" s="14"/>
      <c r="O1074" s="14"/>
      <c r="P1074" s="14"/>
      <c r="Q1074" s="14"/>
      <c r="R1074" s="15"/>
      <c r="S1074" s="14"/>
      <c r="T1074" s="2"/>
      <c r="U1074" s="1"/>
      <c r="V1074" s="1"/>
      <c r="W1074" s="1"/>
      <c r="X1074" s="1"/>
      <c r="Y1074" s="1"/>
      <c r="Z1074" s="1"/>
      <c r="AA1074" s="1"/>
      <c r="AB1074" s="1"/>
      <c r="AC1074" s="1"/>
      <c r="AD1074" s="1"/>
      <c r="AE1074" s="1"/>
      <c r="AJ1074" s="2"/>
      <c r="AK1074" s="2"/>
      <c r="AQ1074" s="2"/>
    </row>
    <row r="1075" spans="1:43" s="4" customFormat="1">
      <c r="A1075" s="326"/>
      <c r="B1075" s="2"/>
      <c r="C1075" s="9"/>
      <c r="D1075" s="14"/>
      <c r="E1075" s="14"/>
      <c r="F1075" s="14"/>
      <c r="G1075" s="14"/>
      <c r="H1075" s="14"/>
      <c r="I1075" s="14"/>
      <c r="J1075" s="14"/>
      <c r="K1075" s="15"/>
      <c r="L1075" s="14"/>
      <c r="M1075" s="14"/>
      <c r="N1075" s="14"/>
      <c r="O1075" s="14"/>
      <c r="P1075" s="14"/>
      <c r="Q1075" s="14"/>
      <c r="R1075" s="15"/>
      <c r="S1075" s="14"/>
      <c r="T1075" s="2"/>
      <c r="U1075" s="1"/>
      <c r="V1075" s="1"/>
      <c r="W1075" s="1"/>
      <c r="X1075" s="1"/>
      <c r="Y1075" s="1"/>
      <c r="Z1075" s="1"/>
      <c r="AA1075" s="1"/>
      <c r="AB1075" s="1"/>
      <c r="AC1075" s="1"/>
      <c r="AD1075" s="1"/>
      <c r="AE1075" s="1"/>
      <c r="AJ1075" s="2"/>
      <c r="AK1075" s="2"/>
      <c r="AQ1075" s="2"/>
    </row>
    <row r="1076" spans="1:43" s="4" customFormat="1">
      <c r="A1076" s="326"/>
      <c r="B1076" s="2"/>
      <c r="C1076" s="9"/>
      <c r="D1076" s="14"/>
      <c r="E1076" s="14"/>
      <c r="F1076" s="14"/>
      <c r="G1076" s="14"/>
      <c r="H1076" s="14"/>
      <c r="I1076" s="14"/>
      <c r="J1076" s="14"/>
      <c r="K1076" s="15"/>
      <c r="L1076" s="14"/>
      <c r="M1076" s="14"/>
      <c r="N1076" s="14"/>
      <c r="O1076" s="14"/>
      <c r="P1076" s="14"/>
      <c r="Q1076" s="14"/>
      <c r="R1076" s="15"/>
      <c r="S1076" s="14"/>
      <c r="T1076" s="2"/>
      <c r="U1076" s="1"/>
      <c r="V1076" s="1"/>
      <c r="W1076" s="1"/>
      <c r="X1076" s="1"/>
      <c r="Y1076" s="1"/>
      <c r="Z1076" s="1"/>
      <c r="AA1076" s="1"/>
      <c r="AB1076" s="1"/>
      <c r="AC1076" s="1"/>
      <c r="AD1076" s="1"/>
      <c r="AE1076" s="1"/>
      <c r="AJ1076" s="2"/>
      <c r="AK1076" s="2"/>
      <c r="AQ1076" s="2"/>
    </row>
    <row r="1077" spans="1:43" s="4" customFormat="1">
      <c r="A1077" s="326"/>
      <c r="B1077" s="2"/>
      <c r="C1077" s="9"/>
      <c r="D1077" s="14"/>
      <c r="E1077" s="14"/>
      <c r="F1077" s="14"/>
      <c r="G1077" s="14"/>
      <c r="H1077" s="14"/>
      <c r="I1077" s="14"/>
      <c r="J1077" s="14"/>
      <c r="K1077" s="15"/>
      <c r="L1077" s="14"/>
      <c r="M1077" s="14"/>
      <c r="N1077" s="14"/>
      <c r="O1077" s="14"/>
      <c r="P1077" s="14"/>
      <c r="Q1077" s="14"/>
      <c r="R1077" s="15"/>
      <c r="S1077" s="14"/>
      <c r="T1077" s="2"/>
      <c r="U1077" s="1"/>
      <c r="V1077" s="1"/>
      <c r="W1077" s="1"/>
      <c r="X1077" s="1"/>
      <c r="Y1077" s="1"/>
      <c r="Z1077" s="1"/>
      <c r="AA1077" s="1"/>
      <c r="AB1077" s="1"/>
      <c r="AC1077" s="1"/>
      <c r="AD1077" s="1"/>
      <c r="AE1077" s="1"/>
      <c r="AJ1077" s="2"/>
      <c r="AK1077" s="2"/>
      <c r="AQ1077" s="2"/>
    </row>
    <row r="1078" spans="1:43" s="4" customFormat="1">
      <c r="A1078" s="326"/>
      <c r="B1078" s="2"/>
      <c r="C1078" s="9"/>
      <c r="D1078" s="14"/>
      <c r="E1078" s="14"/>
      <c r="F1078" s="14"/>
      <c r="G1078" s="14"/>
      <c r="H1078" s="14"/>
      <c r="I1078" s="14"/>
      <c r="J1078" s="14"/>
      <c r="K1078" s="15"/>
      <c r="L1078" s="14"/>
      <c r="M1078" s="14"/>
      <c r="N1078" s="14"/>
      <c r="O1078" s="14"/>
      <c r="P1078" s="14"/>
      <c r="Q1078" s="14"/>
      <c r="R1078" s="15"/>
      <c r="S1078" s="14"/>
      <c r="T1078" s="2"/>
      <c r="U1078" s="1"/>
      <c r="V1078" s="1"/>
      <c r="W1078" s="1"/>
      <c r="X1078" s="1"/>
      <c r="Y1078" s="1"/>
      <c r="Z1078" s="1"/>
      <c r="AA1078" s="1"/>
      <c r="AB1078" s="1"/>
      <c r="AC1078" s="1"/>
      <c r="AD1078" s="1"/>
      <c r="AE1078" s="1"/>
      <c r="AJ1078" s="2"/>
      <c r="AK1078" s="2"/>
      <c r="AQ1078" s="2"/>
    </row>
    <row r="1079" spans="1:43" s="4" customFormat="1">
      <c r="A1079" s="326"/>
      <c r="B1079" s="2"/>
      <c r="C1079" s="9"/>
      <c r="D1079" s="14"/>
      <c r="E1079" s="14"/>
      <c r="F1079" s="14"/>
      <c r="G1079" s="14"/>
      <c r="H1079" s="14"/>
      <c r="I1079" s="14"/>
      <c r="J1079" s="14"/>
      <c r="K1079" s="15"/>
      <c r="L1079" s="14"/>
      <c r="M1079" s="14"/>
      <c r="N1079" s="14"/>
      <c r="O1079" s="14"/>
      <c r="P1079" s="14"/>
      <c r="Q1079" s="14"/>
      <c r="R1079" s="15"/>
      <c r="S1079" s="14"/>
      <c r="T1079" s="2"/>
      <c r="U1079" s="1"/>
      <c r="V1079" s="1"/>
      <c r="W1079" s="1"/>
      <c r="X1079" s="1"/>
      <c r="Y1079" s="1"/>
      <c r="Z1079" s="1"/>
      <c r="AA1079" s="1"/>
      <c r="AB1079" s="1"/>
      <c r="AC1079" s="1"/>
      <c r="AD1079" s="1"/>
      <c r="AE1079" s="1"/>
      <c r="AJ1079" s="2"/>
      <c r="AK1079" s="2"/>
      <c r="AQ1079" s="2"/>
    </row>
    <row r="1080" spans="1:43" s="4" customFormat="1">
      <c r="A1080" s="326"/>
      <c r="B1080" s="2"/>
      <c r="C1080" s="9"/>
      <c r="D1080" s="14"/>
      <c r="E1080" s="14"/>
      <c r="F1080" s="14"/>
      <c r="G1080" s="14"/>
      <c r="H1080" s="14"/>
      <c r="I1080" s="14"/>
      <c r="J1080" s="14"/>
      <c r="K1080" s="15"/>
      <c r="L1080" s="14"/>
      <c r="M1080" s="14"/>
      <c r="N1080" s="14"/>
      <c r="O1080" s="14"/>
      <c r="P1080" s="14"/>
      <c r="Q1080" s="14"/>
      <c r="R1080" s="15"/>
      <c r="S1080" s="14"/>
      <c r="T1080" s="2"/>
      <c r="U1080" s="1"/>
      <c r="V1080" s="1"/>
      <c r="W1080" s="1"/>
      <c r="X1080" s="1"/>
      <c r="Y1080" s="1"/>
      <c r="Z1080" s="1"/>
      <c r="AA1080" s="1"/>
      <c r="AB1080" s="1"/>
      <c r="AC1080" s="1"/>
      <c r="AD1080" s="1"/>
      <c r="AE1080" s="1"/>
      <c r="AJ1080" s="2"/>
      <c r="AK1080" s="2"/>
      <c r="AQ1080" s="2"/>
    </row>
    <row r="1081" spans="1:43" s="4" customFormat="1">
      <c r="A1081" s="326"/>
      <c r="B1081" s="2"/>
      <c r="C1081" s="9"/>
      <c r="D1081" s="14"/>
      <c r="E1081" s="14"/>
      <c r="F1081" s="14"/>
      <c r="G1081" s="14"/>
      <c r="H1081" s="14"/>
      <c r="I1081" s="14"/>
      <c r="J1081" s="14"/>
      <c r="K1081" s="15"/>
      <c r="L1081" s="14"/>
      <c r="M1081" s="14"/>
      <c r="N1081" s="14"/>
      <c r="O1081" s="14"/>
      <c r="P1081" s="14"/>
      <c r="Q1081" s="14"/>
      <c r="R1081" s="15"/>
      <c r="S1081" s="14"/>
      <c r="T1081" s="2"/>
      <c r="U1081" s="1"/>
      <c r="V1081" s="1"/>
      <c r="W1081" s="1"/>
      <c r="X1081" s="1"/>
      <c r="Y1081" s="1"/>
      <c r="Z1081" s="1"/>
      <c r="AA1081" s="1"/>
      <c r="AB1081" s="1"/>
      <c r="AC1081" s="1"/>
      <c r="AD1081" s="1"/>
      <c r="AE1081" s="1"/>
      <c r="AJ1081" s="2"/>
      <c r="AK1081" s="2"/>
      <c r="AQ1081" s="2"/>
    </row>
    <row r="1082" spans="1:43" s="4" customFormat="1">
      <c r="A1082" s="326"/>
      <c r="B1082" s="2"/>
      <c r="C1082" s="9"/>
      <c r="D1082" s="14"/>
      <c r="E1082" s="14"/>
      <c r="F1082" s="14"/>
      <c r="G1082" s="14"/>
      <c r="H1082" s="14"/>
      <c r="I1082" s="14"/>
      <c r="J1082" s="14"/>
      <c r="K1082" s="15"/>
      <c r="L1082" s="14"/>
      <c r="M1082" s="14"/>
      <c r="N1082" s="14"/>
      <c r="O1082" s="14"/>
      <c r="P1082" s="14"/>
      <c r="Q1082" s="14"/>
      <c r="R1082" s="15"/>
      <c r="S1082" s="14"/>
      <c r="T1082" s="2"/>
      <c r="U1082" s="1"/>
      <c r="V1082" s="1"/>
      <c r="W1082" s="1"/>
      <c r="X1082" s="1"/>
      <c r="Y1082" s="1"/>
      <c r="Z1082" s="1"/>
      <c r="AA1082" s="1"/>
      <c r="AB1082" s="1"/>
      <c r="AC1082" s="1"/>
      <c r="AD1082" s="1"/>
      <c r="AE1082" s="1"/>
      <c r="AJ1082" s="2"/>
      <c r="AK1082" s="2"/>
      <c r="AQ1082" s="2"/>
    </row>
    <row r="1083" spans="1:43" s="4" customFormat="1">
      <c r="A1083" s="326"/>
      <c r="B1083" s="2"/>
      <c r="C1083" s="9"/>
      <c r="D1083" s="14"/>
      <c r="E1083" s="14"/>
      <c r="F1083" s="14"/>
      <c r="G1083" s="14"/>
      <c r="H1083" s="14"/>
      <c r="I1083" s="14"/>
      <c r="J1083" s="14"/>
      <c r="K1083" s="15"/>
      <c r="L1083" s="14"/>
      <c r="M1083" s="14"/>
      <c r="N1083" s="14"/>
      <c r="O1083" s="14"/>
      <c r="P1083" s="14"/>
      <c r="Q1083" s="14"/>
      <c r="R1083" s="15"/>
      <c r="S1083" s="14"/>
      <c r="T1083" s="2"/>
      <c r="U1083" s="1"/>
      <c r="V1083" s="1"/>
      <c r="W1083" s="1"/>
      <c r="X1083" s="1"/>
      <c r="Y1083" s="1"/>
      <c r="Z1083" s="1"/>
      <c r="AA1083" s="1"/>
      <c r="AB1083" s="1"/>
      <c r="AC1083" s="1"/>
      <c r="AD1083" s="1"/>
      <c r="AE1083" s="1"/>
      <c r="AJ1083" s="2"/>
      <c r="AK1083" s="2"/>
      <c r="AQ1083" s="2"/>
    </row>
    <row r="1084" spans="1:43" s="4" customFormat="1">
      <c r="A1084" s="326"/>
      <c r="B1084" s="2"/>
      <c r="C1084" s="9"/>
      <c r="D1084" s="14"/>
      <c r="E1084" s="14"/>
      <c r="F1084" s="14"/>
      <c r="G1084" s="14"/>
      <c r="H1084" s="14"/>
      <c r="I1084" s="14"/>
      <c r="J1084" s="14"/>
      <c r="K1084" s="15"/>
      <c r="L1084" s="14"/>
      <c r="M1084" s="14"/>
      <c r="N1084" s="14"/>
      <c r="O1084" s="14"/>
      <c r="P1084" s="14"/>
      <c r="Q1084" s="14"/>
      <c r="R1084" s="15"/>
      <c r="S1084" s="14"/>
      <c r="T1084" s="2"/>
      <c r="U1084" s="1"/>
      <c r="V1084" s="1"/>
      <c r="W1084" s="1"/>
      <c r="X1084" s="1"/>
      <c r="Y1084" s="1"/>
      <c r="Z1084" s="1"/>
      <c r="AA1084" s="1"/>
      <c r="AB1084" s="1"/>
      <c r="AC1084" s="1"/>
      <c r="AD1084" s="1"/>
      <c r="AE1084" s="1"/>
      <c r="AJ1084" s="2"/>
      <c r="AK1084" s="2"/>
      <c r="AQ1084" s="2"/>
    </row>
    <row r="1085" spans="1:43" s="4" customFormat="1">
      <c r="A1085" s="326"/>
      <c r="B1085" s="2"/>
      <c r="C1085" s="9"/>
      <c r="D1085" s="14"/>
      <c r="E1085" s="14"/>
      <c r="F1085" s="14"/>
      <c r="G1085" s="14"/>
      <c r="H1085" s="14"/>
      <c r="I1085" s="14"/>
      <c r="J1085" s="14"/>
      <c r="K1085" s="15"/>
      <c r="L1085" s="14"/>
      <c r="M1085" s="14"/>
      <c r="N1085" s="14"/>
      <c r="O1085" s="14"/>
      <c r="P1085" s="14"/>
      <c r="Q1085" s="14"/>
      <c r="R1085" s="15"/>
      <c r="S1085" s="14"/>
      <c r="T1085" s="2"/>
      <c r="U1085" s="1"/>
      <c r="V1085" s="1"/>
      <c r="W1085" s="1"/>
      <c r="X1085" s="1"/>
      <c r="Y1085" s="1"/>
      <c r="Z1085" s="1"/>
      <c r="AA1085" s="1"/>
      <c r="AB1085" s="1"/>
      <c r="AC1085" s="1"/>
      <c r="AD1085" s="1"/>
      <c r="AE1085" s="1"/>
      <c r="AJ1085" s="2"/>
      <c r="AK1085" s="2"/>
      <c r="AQ1085" s="2"/>
    </row>
    <row r="1086" spans="1:43" s="4" customFormat="1">
      <c r="A1086" s="326"/>
      <c r="B1086" s="2"/>
      <c r="C1086" s="9"/>
      <c r="D1086" s="14"/>
      <c r="E1086" s="14"/>
      <c r="F1086" s="14"/>
      <c r="G1086" s="14"/>
      <c r="H1086" s="14"/>
      <c r="I1086" s="14"/>
      <c r="J1086" s="14"/>
      <c r="K1086" s="15"/>
      <c r="L1086" s="14"/>
      <c r="M1086" s="14"/>
      <c r="N1086" s="14"/>
      <c r="O1086" s="14"/>
      <c r="P1086" s="14"/>
      <c r="Q1086" s="14"/>
      <c r="R1086" s="15"/>
      <c r="S1086" s="14"/>
      <c r="T1086" s="2"/>
      <c r="U1086" s="1"/>
      <c r="V1086" s="1"/>
      <c r="W1086" s="1"/>
      <c r="X1086" s="1"/>
      <c r="Y1086" s="1"/>
      <c r="Z1086" s="1"/>
      <c r="AA1086" s="1"/>
      <c r="AB1086" s="1"/>
      <c r="AC1086" s="1"/>
      <c r="AD1086" s="1"/>
      <c r="AE1086" s="1"/>
      <c r="AJ1086" s="2"/>
      <c r="AK1086" s="2"/>
      <c r="AQ1086" s="2"/>
    </row>
    <row r="1087" spans="1:43" s="4" customFormat="1">
      <c r="A1087" s="326"/>
      <c r="B1087" s="2"/>
      <c r="C1087" s="9"/>
      <c r="D1087" s="14"/>
      <c r="E1087" s="14"/>
      <c r="F1087" s="14"/>
      <c r="G1087" s="14"/>
      <c r="H1087" s="14"/>
      <c r="I1087" s="14"/>
      <c r="J1087" s="14"/>
      <c r="K1087" s="15"/>
      <c r="L1087" s="14"/>
      <c r="M1087" s="14"/>
      <c r="N1087" s="14"/>
      <c r="O1087" s="14"/>
      <c r="P1087" s="14"/>
      <c r="Q1087" s="14"/>
      <c r="R1087" s="15"/>
      <c r="S1087" s="14"/>
      <c r="T1087" s="2"/>
      <c r="U1087" s="1"/>
      <c r="V1087" s="1"/>
      <c r="W1087" s="1"/>
      <c r="X1087" s="1"/>
      <c r="Y1087" s="1"/>
      <c r="Z1087" s="1"/>
      <c r="AA1087" s="1"/>
      <c r="AB1087" s="1"/>
      <c r="AC1087" s="1"/>
      <c r="AD1087" s="1"/>
      <c r="AE1087" s="1"/>
      <c r="AJ1087" s="2"/>
      <c r="AK1087" s="2"/>
      <c r="AQ1087" s="2"/>
    </row>
    <row r="1088" spans="1:43" s="4" customFormat="1">
      <c r="A1088" s="326"/>
      <c r="B1088" s="2"/>
      <c r="C1088" s="9"/>
      <c r="D1088" s="14"/>
      <c r="E1088" s="14"/>
      <c r="F1088" s="14"/>
      <c r="G1088" s="14"/>
      <c r="H1088" s="14"/>
      <c r="I1088" s="14"/>
      <c r="J1088" s="14"/>
      <c r="K1088" s="15"/>
      <c r="L1088" s="14"/>
      <c r="M1088" s="14"/>
      <c r="N1088" s="14"/>
      <c r="O1088" s="14"/>
      <c r="P1088" s="14"/>
      <c r="Q1088" s="14"/>
      <c r="R1088" s="15"/>
      <c r="S1088" s="14"/>
      <c r="T1088" s="2"/>
      <c r="U1088" s="1"/>
      <c r="V1088" s="1"/>
      <c r="W1088" s="1"/>
      <c r="X1088" s="1"/>
      <c r="Y1088" s="1"/>
      <c r="Z1088" s="1"/>
      <c r="AA1088" s="1"/>
      <c r="AB1088" s="1"/>
      <c r="AC1088" s="1"/>
      <c r="AD1088" s="1"/>
      <c r="AE1088" s="1"/>
      <c r="AJ1088" s="2"/>
      <c r="AK1088" s="2"/>
      <c r="AQ1088" s="2"/>
    </row>
    <row r="1089" spans="1:43" s="4" customFormat="1">
      <c r="A1089" s="326"/>
      <c r="B1089" s="2"/>
      <c r="C1089" s="9"/>
      <c r="D1089" s="14"/>
      <c r="E1089" s="14"/>
      <c r="F1089" s="14"/>
      <c r="G1089" s="14"/>
      <c r="H1089" s="14"/>
      <c r="I1089" s="14"/>
      <c r="J1089" s="14"/>
      <c r="K1089" s="15"/>
      <c r="L1089" s="14"/>
      <c r="M1089" s="14"/>
      <c r="N1089" s="14"/>
      <c r="O1089" s="14"/>
      <c r="P1089" s="14"/>
      <c r="Q1089" s="14"/>
      <c r="R1089" s="15"/>
      <c r="S1089" s="14"/>
      <c r="T1089" s="2"/>
      <c r="U1089" s="1"/>
      <c r="V1089" s="1"/>
      <c r="W1089" s="1"/>
      <c r="X1089" s="1"/>
      <c r="Y1089" s="1"/>
      <c r="Z1089" s="1"/>
      <c r="AA1089" s="1"/>
      <c r="AB1089" s="1"/>
      <c r="AC1089" s="1"/>
      <c r="AD1089" s="1"/>
      <c r="AE1089" s="1"/>
      <c r="AJ1089" s="2"/>
      <c r="AK1089" s="2"/>
      <c r="AQ1089" s="2"/>
    </row>
    <row r="1090" spans="1:43" s="4" customFormat="1">
      <c r="A1090" s="326"/>
      <c r="B1090" s="2"/>
      <c r="C1090" s="9"/>
      <c r="D1090" s="14"/>
      <c r="E1090" s="14"/>
      <c r="F1090" s="14"/>
      <c r="G1090" s="14"/>
      <c r="H1090" s="14"/>
      <c r="I1090" s="14"/>
      <c r="J1090" s="14"/>
      <c r="K1090" s="15"/>
      <c r="L1090" s="14"/>
      <c r="M1090" s="14"/>
      <c r="N1090" s="14"/>
      <c r="O1090" s="14"/>
      <c r="P1090" s="14"/>
      <c r="Q1090" s="14"/>
      <c r="R1090" s="15"/>
      <c r="S1090" s="14"/>
      <c r="T1090" s="2"/>
      <c r="U1090" s="1"/>
      <c r="V1090" s="1"/>
      <c r="W1090" s="1"/>
      <c r="X1090" s="1"/>
      <c r="Y1090" s="1"/>
      <c r="Z1090" s="1"/>
      <c r="AA1090" s="1"/>
      <c r="AB1090" s="1"/>
      <c r="AC1090" s="1"/>
      <c r="AD1090" s="1"/>
      <c r="AE1090" s="1"/>
      <c r="AJ1090" s="2"/>
      <c r="AK1090" s="2"/>
      <c r="AQ1090" s="2"/>
    </row>
    <row r="1091" spans="1:43" s="4" customFormat="1">
      <c r="A1091" s="326"/>
      <c r="B1091" s="2"/>
      <c r="C1091" s="9"/>
      <c r="D1091" s="14"/>
      <c r="E1091" s="14"/>
      <c r="F1091" s="14"/>
      <c r="G1091" s="14"/>
      <c r="H1091" s="14"/>
      <c r="I1091" s="14"/>
      <c r="J1091" s="14"/>
      <c r="K1091" s="15"/>
      <c r="L1091" s="14"/>
      <c r="M1091" s="14"/>
      <c r="N1091" s="14"/>
      <c r="O1091" s="14"/>
      <c r="P1091" s="14"/>
      <c r="Q1091" s="14"/>
      <c r="R1091" s="15"/>
      <c r="S1091" s="14"/>
      <c r="T1091" s="2"/>
      <c r="U1091" s="1"/>
      <c r="V1091" s="1"/>
      <c r="W1091" s="1"/>
      <c r="X1091" s="1"/>
      <c r="Y1091" s="1"/>
      <c r="Z1091" s="1"/>
      <c r="AA1091" s="1"/>
      <c r="AB1091" s="1"/>
      <c r="AC1091" s="1"/>
      <c r="AD1091" s="1"/>
      <c r="AE1091" s="1"/>
      <c r="AJ1091" s="2"/>
      <c r="AK1091" s="2"/>
      <c r="AQ1091" s="2"/>
    </row>
    <row r="1092" spans="1:43" s="4" customFormat="1">
      <c r="A1092" s="326"/>
      <c r="B1092" s="2"/>
      <c r="C1092" s="9"/>
      <c r="D1092" s="14"/>
      <c r="E1092" s="14"/>
      <c r="F1092" s="14"/>
      <c r="G1092" s="14"/>
      <c r="H1092" s="14"/>
      <c r="I1092" s="14"/>
      <c r="J1092" s="14"/>
      <c r="K1092" s="15"/>
      <c r="L1092" s="14"/>
      <c r="M1092" s="14"/>
      <c r="N1092" s="14"/>
      <c r="O1092" s="14"/>
      <c r="P1092" s="14"/>
      <c r="Q1092" s="14"/>
      <c r="R1092" s="15"/>
      <c r="S1092" s="14"/>
      <c r="T1092" s="2"/>
      <c r="U1092" s="1"/>
      <c r="V1092" s="1"/>
      <c r="W1092" s="1"/>
      <c r="X1092" s="1"/>
      <c r="Y1092" s="1"/>
      <c r="Z1092" s="1"/>
      <c r="AA1092" s="1"/>
      <c r="AB1092" s="1"/>
      <c r="AC1092" s="1"/>
      <c r="AD1092" s="1"/>
      <c r="AE1092" s="1"/>
      <c r="AJ1092" s="2"/>
      <c r="AK1092" s="2"/>
      <c r="AQ1092" s="2"/>
    </row>
    <row r="1093" spans="1:43" s="4" customFormat="1">
      <c r="A1093" s="326"/>
      <c r="B1093" s="2"/>
      <c r="C1093" s="9"/>
      <c r="D1093" s="14"/>
      <c r="E1093" s="14"/>
      <c r="F1093" s="14"/>
      <c r="G1093" s="14"/>
      <c r="H1093" s="14"/>
      <c r="I1093" s="14"/>
      <c r="J1093" s="14"/>
      <c r="K1093" s="15"/>
      <c r="L1093" s="14"/>
      <c r="M1093" s="14"/>
      <c r="N1093" s="14"/>
      <c r="O1093" s="14"/>
      <c r="P1093" s="14"/>
      <c r="Q1093" s="14"/>
      <c r="R1093" s="15"/>
      <c r="S1093" s="14"/>
      <c r="T1093" s="2"/>
      <c r="U1093" s="1"/>
      <c r="V1093" s="1"/>
      <c r="W1093" s="1"/>
      <c r="X1093" s="1"/>
      <c r="Y1093" s="1"/>
      <c r="Z1093" s="1"/>
      <c r="AA1093" s="1"/>
      <c r="AB1093" s="1"/>
      <c r="AC1093" s="1"/>
      <c r="AD1093" s="1"/>
      <c r="AE1093" s="1"/>
      <c r="AJ1093" s="2"/>
      <c r="AK1093" s="2"/>
      <c r="AQ1093" s="2"/>
    </row>
    <row r="1094" spans="1:43" s="4" customFormat="1">
      <c r="A1094" s="326"/>
      <c r="B1094" s="2"/>
      <c r="C1094" s="9"/>
      <c r="D1094" s="14"/>
      <c r="E1094" s="14"/>
      <c r="F1094" s="14"/>
      <c r="G1094" s="14"/>
      <c r="H1094" s="14"/>
      <c r="I1094" s="14"/>
      <c r="J1094" s="14"/>
      <c r="K1094" s="15"/>
      <c r="L1094" s="14"/>
      <c r="M1094" s="14"/>
      <c r="N1094" s="14"/>
      <c r="O1094" s="14"/>
      <c r="P1094" s="14"/>
      <c r="Q1094" s="14"/>
      <c r="R1094" s="15"/>
      <c r="S1094" s="14"/>
      <c r="T1094" s="2"/>
      <c r="U1094" s="1"/>
      <c r="V1094" s="1"/>
      <c r="W1094" s="1"/>
      <c r="X1094" s="1"/>
      <c r="Y1094" s="1"/>
      <c r="Z1094" s="1"/>
      <c r="AA1094" s="1"/>
      <c r="AB1094" s="1"/>
      <c r="AC1094" s="1"/>
      <c r="AD1094" s="1"/>
      <c r="AE1094" s="1"/>
      <c r="AJ1094" s="2"/>
      <c r="AK1094" s="2"/>
      <c r="AQ1094" s="2"/>
    </row>
    <row r="1095" spans="1:43" s="4" customFormat="1">
      <c r="A1095" s="326"/>
      <c r="B1095" s="2"/>
      <c r="C1095" s="9"/>
      <c r="D1095" s="14"/>
      <c r="E1095" s="14"/>
      <c r="F1095" s="14"/>
      <c r="G1095" s="14"/>
      <c r="H1095" s="14"/>
      <c r="I1095" s="14"/>
      <c r="J1095" s="14"/>
      <c r="K1095" s="15"/>
      <c r="L1095" s="14"/>
      <c r="M1095" s="14"/>
      <c r="N1095" s="14"/>
      <c r="O1095" s="14"/>
      <c r="P1095" s="14"/>
      <c r="Q1095" s="14"/>
      <c r="R1095" s="15"/>
      <c r="S1095" s="14"/>
      <c r="T1095" s="2"/>
      <c r="U1095" s="1"/>
      <c r="V1095" s="1"/>
      <c r="W1095" s="1"/>
      <c r="X1095" s="1"/>
      <c r="Y1095" s="1"/>
      <c r="Z1095" s="1"/>
      <c r="AA1095" s="1"/>
      <c r="AB1095" s="1"/>
      <c r="AC1095" s="1"/>
      <c r="AD1095" s="1"/>
      <c r="AE1095" s="1"/>
      <c r="AJ1095" s="2"/>
      <c r="AK1095" s="2"/>
      <c r="AQ1095" s="2"/>
    </row>
    <row r="1096" spans="1:43" s="4" customFormat="1">
      <c r="A1096" s="326"/>
      <c r="B1096" s="2"/>
      <c r="C1096" s="9"/>
      <c r="D1096" s="14"/>
      <c r="E1096" s="14"/>
      <c r="F1096" s="14"/>
      <c r="G1096" s="14"/>
      <c r="H1096" s="14"/>
      <c r="I1096" s="14"/>
      <c r="J1096" s="14"/>
      <c r="K1096" s="15"/>
      <c r="L1096" s="14"/>
      <c r="M1096" s="14"/>
      <c r="N1096" s="14"/>
      <c r="O1096" s="14"/>
      <c r="P1096" s="14"/>
      <c r="Q1096" s="14"/>
      <c r="R1096" s="15"/>
      <c r="S1096" s="14"/>
      <c r="T1096" s="2"/>
      <c r="U1096" s="1"/>
      <c r="V1096" s="1"/>
      <c r="W1096" s="1"/>
      <c r="X1096" s="1"/>
      <c r="Y1096" s="1"/>
      <c r="Z1096" s="1"/>
      <c r="AA1096" s="1"/>
      <c r="AB1096" s="1"/>
      <c r="AC1096" s="1"/>
      <c r="AD1096" s="1"/>
      <c r="AE1096" s="1"/>
      <c r="AJ1096" s="2"/>
      <c r="AK1096" s="2"/>
      <c r="AQ1096" s="2"/>
    </row>
    <row r="1097" spans="1:43" s="4" customFormat="1">
      <c r="A1097" s="326"/>
      <c r="B1097" s="2"/>
      <c r="C1097" s="9"/>
      <c r="D1097" s="14"/>
      <c r="E1097" s="14"/>
      <c r="F1097" s="14"/>
      <c r="G1097" s="14"/>
      <c r="H1097" s="14"/>
      <c r="I1097" s="14"/>
      <c r="J1097" s="14"/>
      <c r="K1097" s="15"/>
      <c r="L1097" s="14"/>
      <c r="M1097" s="14"/>
      <c r="N1097" s="14"/>
      <c r="O1097" s="14"/>
      <c r="P1097" s="14"/>
      <c r="Q1097" s="14"/>
      <c r="R1097" s="15"/>
      <c r="S1097" s="14"/>
      <c r="T1097" s="2"/>
      <c r="U1097" s="1"/>
      <c r="V1097" s="1"/>
      <c r="W1097" s="1"/>
      <c r="X1097" s="1"/>
      <c r="Y1097" s="1"/>
      <c r="Z1097" s="1"/>
      <c r="AA1097" s="1"/>
      <c r="AB1097" s="1"/>
      <c r="AC1097" s="1"/>
      <c r="AD1097" s="1"/>
      <c r="AE1097" s="1"/>
      <c r="AJ1097" s="2"/>
      <c r="AK1097" s="2"/>
      <c r="AQ1097" s="2"/>
    </row>
    <row r="1098" spans="1:43" s="4" customFormat="1">
      <c r="A1098" s="326"/>
      <c r="B1098" s="2"/>
      <c r="C1098" s="9"/>
      <c r="D1098" s="14"/>
      <c r="E1098" s="14"/>
      <c r="F1098" s="14"/>
      <c r="G1098" s="14"/>
      <c r="H1098" s="14"/>
      <c r="I1098" s="14"/>
      <c r="J1098" s="14"/>
      <c r="K1098" s="15"/>
      <c r="L1098" s="14"/>
      <c r="M1098" s="14"/>
      <c r="N1098" s="14"/>
      <c r="O1098" s="14"/>
      <c r="P1098" s="14"/>
      <c r="Q1098" s="14"/>
      <c r="R1098" s="15"/>
      <c r="S1098" s="14"/>
      <c r="T1098" s="2"/>
      <c r="U1098" s="1"/>
      <c r="V1098" s="1"/>
      <c r="W1098" s="1"/>
      <c r="X1098" s="1"/>
      <c r="Y1098" s="1"/>
      <c r="Z1098" s="1"/>
      <c r="AA1098" s="1"/>
      <c r="AB1098" s="1"/>
      <c r="AC1098" s="1"/>
      <c r="AD1098" s="1"/>
      <c r="AE1098" s="1"/>
      <c r="AJ1098" s="2"/>
      <c r="AK1098" s="2"/>
      <c r="AQ1098" s="2"/>
    </row>
    <row r="1099" spans="1:43" s="4" customFormat="1">
      <c r="A1099" s="326"/>
      <c r="B1099" s="2"/>
      <c r="C1099" s="9"/>
      <c r="D1099" s="14"/>
      <c r="E1099" s="14"/>
      <c r="F1099" s="14"/>
      <c r="G1099" s="14"/>
      <c r="H1099" s="14"/>
      <c r="I1099" s="14"/>
      <c r="J1099" s="14"/>
      <c r="K1099" s="15"/>
      <c r="L1099" s="14"/>
      <c r="M1099" s="14"/>
      <c r="N1099" s="14"/>
      <c r="O1099" s="14"/>
      <c r="P1099" s="14"/>
      <c r="Q1099" s="14"/>
      <c r="R1099" s="15"/>
      <c r="S1099" s="14"/>
      <c r="T1099" s="2"/>
      <c r="U1099" s="1"/>
      <c r="V1099" s="1"/>
      <c r="W1099" s="1"/>
      <c r="X1099" s="1"/>
      <c r="Y1099" s="1"/>
      <c r="Z1099" s="1"/>
      <c r="AA1099" s="1"/>
      <c r="AB1099" s="1"/>
      <c r="AC1099" s="1"/>
      <c r="AD1099" s="1"/>
      <c r="AE1099" s="1"/>
      <c r="AJ1099" s="2"/>
      <c r="AK1099" s="2"/>
      <c r="AQ1099" s="2"/>
    </row>
    <row r="1100" spans="1:43" s="4" customFormat="1">
      <c r="A1100" s="326"/>
      <c r="B1100" s="2"/>
      <c r="C1100" s="9"/>
      <c r="D1100" s="14"/>
      <c r="E1100" s="14"/>
      <c r="F1100" s="14"/>
      <c r="G1100" s="14"/>
      <c r="H1100" s="14"/>
      <c r="I1100" s="14"/>
      <c r="J1100" s="14"/>
      <c r="K1100" s="15"/>
      <c r="L1100" s="14"/>
      <c r="M1100" s="14"/>
      <c r="N1100" s="14"/>
      <c r="O1100" s="14"/>
      <c r="P1100" s="14"/>
      <c r="Q1100" s="14"/>
      <c r="R1100" s="15"/>
      <c r="S1100" s="14"/>
      <c r="T1100" s="2"/>
      <c r="U1100" s="1"/>
      <c r="V1100" s="1"/>
      <c r="W1100" s="1"/>
      <c r="X1100" s="1"/>
      <c r="Y1100" s="1"/>
      <c r="Z1100" s="1"/>
      <c r="AA1100" s="1"/>
      <c r="AB1100" s="1"/>
      <c r="AC1100" s="1"/>
      <c r="AD1100" s="1"/>
      <c r="AE1100" s="1"/>
      <c r="AJ1100" s="2"/>
      <c r="AK1100" s="2"/>
      <c r="AQ1100" s="2"/>
    </row>
    <row r="1101" spans="1:43" s="4" customFormat="1">
      <c r="A1101" s="326"/>
      <c r="B1101" s="2"/>
      <c r="C1101" s="9"/>
      <c r="D1101" s="14"/>
      <c r="E1101" s="14"/>
      <c r="F1101" s="14"/>
      <c r="G1101" s="14"/>
      <c r="H1101" s="14"/>
      <c r="I1101" s="14"/>
      <c r="J1101" s="14"/>
      <c r="K1101" s="15"/>
      <c r="L1101" s="14"/>
      <c r="M1101" s="14"/>
      <c r="N1101" s="14"/>
      <c r="O1101" s="14"/>
      <c r="P1101" s="14"/>
      <c r="Q1101" s="14"/>
      <c r="R1101" s="15"/>
      <c r="S1101" s="14"/>
      <c r="T1101" s="2"/>
      <c r="U1101" s="1"/>
      <c r="V1101" s="1"/>
      <c r="W1101" s="1"/>
      <c r="X1101" s="1"/>
      <c r="Y1101" s="1"/>
      <c r="Z1101" s="1"/>
      <c r="AA1101" s="1"/>
      <c r="AB1101" s="1"/>
      <c r="AC1101" s="1"/>
      <c r="AD1101" s="1"/>
      <c r="AE1101" s="1"/>
      <c r="AJ1101" s="2"/>
      <c r="AK1101" s="2"/>
      <c r="AQ1101" s="2"/>
    </row>
    <row r="1102" spans="1:43" s="4" customFormat="1">
      <c r="A1102" s="326"/>
      <c r="B1102" s="2"/>
      <c r="C1102" s="9"/>
      <c r="D1102" s="14"/>
      <c r="E1102" s="14"/>
      <c r="F1102" s="14"/>
      <c r="G1102" s="14"/>
      <c r="H1102" s="14"/>
      <c r="I1102" s="14"/>
      <c r="J1102" s="14"/>
      <c r="K1102" s="15"/>
      <c r="L1102" s="14"/>
      <c r="M1102" s="14"/>
      <c r="N1102" s="14"/>
      <c r="O1102" s="14"/>
      <c r="P1102" s="14"/>
      <c r="Q1102" s="14"/>
      <c r="R1102" s="15"/>
      <c r="S1102" s="14"/>
      <c r="T1102" s="2"/>
      <c r="U1102" s="1"/>
      <c r="V1102" s="1"/>
      <c r="W1102" s="1"/>
      <c r="X1102" s="1"/>
      <c r="Y1102" s="1"/>
      <c r="Z1102" s="1"/>
      <c r="AA1102" s="1"/>
      <c r="AB1102" s="1"/>
      <c r="AC1102" s="1"/>
      <c r="AD1102" s="1"/>
      <c r="AE1102" s="1"/>
      <c r="AJ1102" s="2"/>
      <c r="AK1102" s="2"/>
      <c r="AQ1102" s="2"/>
    </row>
    <row r="1103" spans="1:43" s="4" customFormat="1">
      <c r="A1103" s="326"/>
      <c r="B1103" s="2"/>
      <c r="C1103" s="9"/>
      <c r="D1103" s="14"/>
      <c r="E1103" s="14"/>
      <c r="F1103" s="14"/>
      <c r="G1103" s="14"/>
      <c r="H1103" s="14"/>
      <c r="I1103" s="14"/>
      <c r="J1103" s="14"/>
      <c r="K1103" s="15"/>
      <c r="L1103" s="14"/>
      <c r="M1103" s="14"/>
      <c r="N1103" s="14"/>
      <c r="O1103" s="14"/>
      <c r="P1103" s="14"/>
      <c r="Q1103" s="14"/>
      <c r="R1103" s="15"/>
      <c r="S1103" s="14"/>
      <c r="T1103" s="2"/>
      <c r="U1103" s="1"/>
      <c r="V1103" s="1"/>
      <c r="W1103" s="1"/>
      <c r="X1103" s="1"/>
      <c r="Y1103" s="1"/>
      <c r="Z1103" s="1"/>
      <c r="AA1103" s="1"/>
      <c r="AB1103" s="1"/>
      <c r="AC1103" s="1"/>
      <c r="AD1103" s="1"/>
      <c r="AE1103" s="1"/>
      <c r="AJ1103" s="2"/>
      <c r="AK1103" s="2"/>
      <c r="AQ1103" s="2"/>
    </row>
    <row r="1104" spans="1:43" s="4" customFormat="1">
      <c r="A1104" s="326"/>
      <c r="B1104" s="2"/>
      <c r="C1104" s="9"/>
      <c r="D1104" s="14"/>
      <c r="E1104" s="14"/>
      <c r="F1104" s="14"/>
      <c r="G1104" s="14"/>
      <c r="H1104" s="14"/>
      <c r="I1104" s="14"/>
      <c r="J1104" s="14"/>
      <c r="K1104" s="15"/>
      <c r="L1104" s="14"/>
      <c r="M1104" s="14"/>
      <c r="N1104" s="14"/>
      <c r="O1104" s="14"/>
      <c r="P1104" s="14"/>
      <c r="Q1104" s="14"/>
      <c r="R1104" s="15"/>
      <c r="S1104" s="14"/>
      <c r="T1104" s="2"/>
      <c r="U1104" s="1"/>
      <c r="V1104" s="1"/>
      <c r="W1104" s="1"/>
      <c r="X1104" s="1"/>
      <c r="Y1104" s="1"/>
      <c r="Z1104" s="1"/>
      <c r="AA1104" s="1"/>
      <c r="AB1104" s="1"/>
      <c r="AC1104" s="1"/>
      <c r="AD1104" s="1"/>
      <c r="AE1104" s="1"/>
      <c r="AJ1104" s="2"/>
      <c r="AK1104" s="2"/>
      <c r="AQ1104" s="2"/>
    </row>
    <row r="1105" spans="1:43" s="4" customFormat="1">
      <c r="A1105" s="326"/>
      <c r="B1105" s="2"/>
      <c r="C1105" s="9"/>
      <c r="D1105" s="14"/>
      <c r="E1105" s="14"/>
      <c r="F1105" s="14"/>
      <c r="G1105" s="14"/>
      <c r="H1105" s="14"/>
      <c r="I1105" s="14"/>
      <c r="J1105" s="14"/>
      <c r="K1105" s="15"/>
      <c r="L1105" s="14"/>
      <c r="M1105" s="14"/>
      <c r="N1105" s="14"/>
      <c r="O1105" s="14"/>
      <c r="P1105" s="14"/>
      <c r="Q1105" s="14"/>
      <c r="R1105" s="15"/>
      <c r="S1105" s="14"/>
      <c r="T1105" s="2"/>
      <c r="U1105" s="1"/>
      <c r="V1105" s="1"/>
      <c r="W1105" s="1"/>
      <c r="X1105" s="1"/>
      <c r="Y1105" s="1"/>
      <c r="Z1105" s="1"/>
      <c r="AA1105" s="1"/>
      <c r="AB1105" s="1"/>
      <c r="AC1105" s="1"/>
      <c r="AD1105" s="1"/>
      <c r="AE1105" s="1"/>
      <c r="AJ1105" s="2"/>
      <c r="AK1105" s="2"/>
      <c r="AQ1105" s="2"/>
    </row>
    <row r="1106" spans="1:43" s="4" customFormat="1">
      <c r="A1106" s="326"/>
      <c r="B1106" s="2"/>
      <c r="C1106" s="9"/>
      <c r="D1106" s="14"/>
      <c r="E1106" s="14"/>
      <c r="F1106" s="14"/>
      <c r="G1106" s="14"/>
      <c r="H1106" s="14"/>
      <c r="I1106" s="14"/>
      <c r="J1106" s="14"/>
      <c r="K1106" s="15"/>
      <c r="L1106" s="14"/>
      <c r="M1106" s="14"/>
      <c r="N1106" s="14"/>
      <c r="O1106" s="14"/>
      <c r="P1106" s="14"/>
      <c r="Q1106" s="14"/>
      <c r="R1106" s="15"/>
      <c r="S1106" s="14"/>
      <c r="T1106" s="2"/>
      <c r="U1106" s="1"/>
      <c r="V1106" s="1"/>
      <c r="W1106" s="1"/>
      <c r="X1106" s="1"/>
      <c r="Y1106" s="1"/>
      <c r="Z1106" s="1"/>
      <c r="AA1106" s="1"/>
      <c r="AB1106" s="1"/>
      <c r="AC1106" s="1"/>
      <c r="AD1106" s="1"/>
      <c r="AE1106" s="1"/>
      <c r="AJ1106" s="2"/>
      <c r="AK1106" s="2"/>
      <c r="AQ1106" s="2"/>
    </row>
    <row r="1107" spans="1:43" s="4" customFormat="1">
      <c r="A1107" s="326"/>
      <c r="B1107" s="2"/>
      <c r="C1107" s="9"/>
      <c r="D1107" s="14"/>
      <c r="E1107" s="14"/>
      <c r="F1107" s="14"/>
      <c r="G1107" s="14"/>
      <c r="H1107" s="14"/>
      <c r="I1107" s="14"/>
      <c r="J1107" s="14"/>
      <c r="K1107" s="15"/>
      <c r="L1107" s="14"/>
      <c r="M1107" s="14"/>
      <c r="N1107" s="14"/>
      <c r="O1107" s="14"/>
      <c r="P1107" s="14"/>
      <c r="Q1107" s="14"/>
      <c r="R1107" s="15"/>
      <c r="S1107" s="14"/>
      <c r="T1107" s="2"/>
      <c r="U1107" s="1"/>
      <c r="V1107" s="1"/>
      <c r="W1107" s="1"/>
      <c r="X1107" s="1"/>
      <c r="Y1107" s="1"/>
      <c r="Z1107" s="1"/>
      <c r="AA1107" s="1"/>
      <c r="AB1107" s="1"/>
      <c r="AC1107" s="1"/>
      <c r="AD1107" s="1"/>
      <c r="AE1107" s="1"/>
      <c r="AJ1107" s="2"/>
      <c r="AK1107" s="2"/>
      <c r="AQ1107" s="2"/>
    </row>
    <row r="1108" spans="1:43" s="4" customFormat="1">
      <c r="A1108" s="326"/>
      <c r="B1108" s="2"/>
      <c r="C1108" s="9"/>
      <c r="D1108" s="14"/>
      <c r="E1108" s="14"/>
      <c r="F1108" s="14"/>
      <c r="G1108" s="14"/>
      <c r="H1108" s="14"/>
      <c r="I1108" s="14"/>
      <c r="J1108" s="14"/>
      <c r="K1108" s="15"/>
      <c r="L1108" s="14"/>
      <c r="M1108" s="14"/>
      <c r="N1108" s="14"/>
      <c r="O1108" s="14"/>
      <c r="P1108" s="14"/>
      <c r="Q1108" s="14"/>
      <c r="R1108" s="15"/>
      <c r="S1108" s="14"/>
      <c r="T1108" s="2"/>
      <c r="U1108" s="1"/>
      <c r="V1108" s="1"/>
      <c r="W1108" s="1"/>
      <c r="X1108" s="1"/>
      <c r="Y1108" s="1"/>
      <c r="Z1108" s="1"/>
      <c r="AA1108" s="1"/>
      <c r="AB1108" s="1"/>
      <c r="AC1108" s="1"/>
      <c r="AD1108" s="1"/>
      <c r="AE1108" s="1"/>
      <c r="AJ1108" s="2"/>
      <c r="AK1108" s="2"/>
      <c r="AQ1108" s="2"/>
    </row>
    <row r="1109" spans="1:43" s="4" customFormat="1">
      <c r="A1109" s="326"/>
      <c r="B1109" s="2"/>
      <c r="C1109" s="9"/>
      <c r="D1109" s="14"/>
      <c r="E1109" s="14"/>
      <c r="F1109" s="14"/>
      <c r="G1109" s="14"/>
      <c r="H1109" s="14"/>
      <c r="I1109" s="14"/>
      <c r="J1109" s="14"/>
      <c r="K1109" s="15"/>
      <c r="L1109" s="14"/>
      <c r="M1109" s="14"/>
      <c r="N1109" s="14"/>
      <c r="O1109" s="14"/>
      <c r="P1109" s="14"/>
      <c r="Q1109" s="14"/>
      <c r="R1109" s="15"/>
      <c r="S1109" s="14"/>
      <c r="T1109" s="2"/>
      <c r="U1109" s="1"/>
      <c r="V1109" s="1"/>
      <c r="W1109" s="1"/>
      <c r="X1109" s="1"/>
      <c r="Y1109" s="1"/>
      <c r="Z1109" s="1"/>
      <c r="AA1109" s="1"/>
      <c r="AB1109" s="1"/>
      <c r="AC1109" s="1"/>
      <c r="AD1109" s="1"/>
      <c r="AE1109" s="1"/>
      <c r="AJ1109" s="2"/>
      <c r="AK1109" s="2"/>
      <c r="AQ1109" s="2"/>
    </row>
    <row r="1110" spans="1:43" s="4" customFormat="1">
      <c r="A1110" s="326"/>
      <c r="B1110" s="2"/>
      <c r="C1110" s="9"/>
      <c r="D1110" s="14"/>
      <c r="E1110" s="14"/>
      <c r="F1110" s="14"/>
      <c r="G1110" s="14"/>
      <c r="H1110" s="14"/>
      <c r="I1110" s="14"/>
      <c r="J1110" s="14"/>
      <c r="K1110" s="15"/>
      <c r="L1110" s="14"/>
      <c r="M1110" s="14"/>
      <c r="N1110" s="14"/>
      <c r="O1110" s="14"/>
      <c r="P1110" s="14"/>
      <c r="Q1110" s="14"/>
      <c r="R1110" s="15"/>
      <c r="S1110" s="14"/>
      <c r="T1110" s="2"/>
      <c r="U1110" s="1"/>
      <c r="V1110" s="1"/>
      <c r="W1110" s="1"/>
      <c r="X1110" s="1"/>
      <c r="Y1110" s="1"/>
      <c r="Z1110" s="1"/>
      <c r="AA1110" s="1"/>
      <c r="AB1110" s="1"/>
      <c r="AC1110" s="1"/>
      <c r="AD1110" s="1"/>
      <c r="AE1110" s="1"/>
      <c r="AJ1110" s="2"/>
      <c r="AK1110" s="2"/>
      <c r="AQ1110" s="2"/>
    </row>
    <row r="1111" spans="1:43" s="4" customFormat="1">
      <c r="A1111" s="326"/>
      <c r="B1111" s="2"/>
      <c r="C1111" s="9"/>
      <c r="D1111" s="14"/>
      <c r="E1111" s="14"/>
      <c r="F1111" s="14"/>
      <c r="G1111" s="14"/>
      <c r="H1111" s="14"/>
      <c r="I1111" s="14"/>
      <c r="J1111" s="14"/>
      <c r="K1111" s="15"/>
      <c r="L1111" s="14"/>
      <c r="M1111" s="14"/>
      <c r="N1111" s="14"/>
      <c r="O1111" s="14"/>
      <c r="P1111" s="14"/>
      <c r="Q1111" s="14"/>
      <c r="R1111" s="15"/>
      <c r="S1111" s="14"/>
      <c r="T1111" s="2"/>
      <c r="U1111" s="1"/>
      <c r="V1111" s="1"/>
      <c r="W1111" s="1"/>
      <c r="X1111" s="1"/>
      <c r="Y1111" s="1"/>
      <c r="Z1111" s="1"/>
      <c r="AA1111" s="1"/>
      <c r="AB1111" s="1"/>
      <c r="AC1111" s="1"/>
      <c r="AD1111" s="1"/>
      <c r="AE1111" s="1"/>
      <c r="AJ1111" s="2"/>
      <c r="AK1111" s="2"/>
      <c r="AQ1111" s="2"/>
    </row>
    <row r="1112" spans="1:43" s="4" customFormat="1">
      <c r="A1112" s="326"/>
      <c r="B1112" s="2"/>
      <c r="C1112" s="9"/>
      <c r="D1112" s="14"/>
      <c r="E1112" s="14"/>
      <c r="F1112" s="14"/>
      <c r="G1112" s="14"/>
      <c r="H1112" s="14"/>
      <c r="I1112" s="14"/>
      <c r="J1112" s="14"/>
      <c r="K1112" s="15"/>
      <c r="L1112" s="14"/>
      <c r="M1112" s="14"/>
      <c r="N1112" s="14"/>
      <c r="O1112" s="14"/>
      <c r="P1112" s="14"/>
      <c r="Q1112" s="14"/>
      <c r="R1112" s="15"/>
      <c r="S1112" s="14"/>
      <c r="T1112" s="2"/>
      <c r="U1112" s="1"/>
      <c r="V1112" s="1"/>
      <c r="W1112" s="1"/>
      <c r="X1112" s="1"/>
      <c r="Y1112" s="1"/>
      <c r="Z1112" s="1"/>
      <c r="AA1112" s="1"/>
      <c r="AB1112" s="1"/>
      <c r="AC1112" s="1"/>
      <c r="AD1112" s="1"/>
      <c r="AE1112" s="1"/>
      <c r="AJ1112" s="2"/>
      <c r="AK1112" s="2"/>
      <c r="AQ1112" s="2"/>
    </row>
    <row r="1113" spans="1:43" s="4" customFormat="1">
      <c r="A1113" s="326"/>
      <c r="B1113" s="2"/>
      <c r="C1113" s="9"/>
      <c r="D1113" s="14"/>
      <c r="E1113" s="14"/>
      <c r="F1113" s="14"/>
      <c r="G1113" s="14"/>
      <c r="H1113" s="14"/>
      <c r="I1113" s="14"/>
      <c r="J1113" s="14"/>
      <c r="K1113" s="15"/>
      <c r="L1113" s="14"/>
      <c r="M1113" s="14"/>
      <c r="N1113" s="14"/>
      <c r="O1113" s="14"/>
      <c r="P1113" s="14"/>
      <c r="Q1113" s="14"/>
      <c r="R1113" s="15"/>
      <c r="S1113" s="14"/>
      <c r="T1113" s="2"/>
      <c r="U1113" s="1"/>
      <c r="V1113" s="1"/>
      <c r="W1113" s="1"/>
      <c r="X1113" s="1"/>
      <c r="Y1113" s="1"/>
      <c r="Z1113" s="1"/>
      <c r="AA1113" s="1"/>
      <c r="AB1113" s="1"/>
      <c r="AC1113" s="1"/>
      <c r="AD1113" s="1"/>
      <c r="AE1113" s="1"/>
      <c r="AJ1113" s="2"/>
      <c r="AK1113" s="2"/>
      <c r="AQ1113" s="2"/>
    </row>
    <row r="1114" spans="1:43" s="4" customFormat="1">
      <c r="A1114" s="326"/>
      <c r="B1114" s="2"/>
      <c r="C1114" s="9"/>
      <c r="D1114" s="14"/>
      <c r="E1114" s="14"/>
      <c r="F1114" s="14"/>
      <c r="G1114" s="14"/>
      <c r="H1114" s="14"/>
      <c r="I1114" s="14"/>
      <c r="J1114" s="14"/>
      <c r="K1114" s="15"/>
      <c r="L1114" s="14"/>
      <c r="M1114" s="14"/>
      <c r="N1114" s="14"/>
      <c r="O1114" s="14"/>
      <c r="P1114" s="14"/>
      <c r="Q1114" s="14"/>
      <c r="R1114" s="15"/>
      <c r="S1114" s="14"/>
      <c r="T1114" s="2"/>
      <c r="U1114" s="1"/>
      <c r="V1114" s="1"/>
      <c r="W1114" s="1"/>
      <c r="X1114" s="1"/>
      <c r="Y1114" s="1"/>
      <c r="Z1114" s="1"/>
      <c r="AA1114" s="1"/>
      <c r="AB1114" s="1"/>
      <c r="AC1114" s="1"/>
      <c r="AD1114" s="1"/>
      <c r="AE1114" s="1"/>
      <c r="AJ1114" s="2"/>
      <c r="AK1114" s="2"/>
      <c r="AQ1114" s="2"/>
    </row>
    <row r="1115" spans="1:43" s="4" customFormat="1">
      <c r="A1115" s="326"/>
      <c r="B1115" s="2"/>
      <c r="C1115" s="9"/>
      <c r="D1115" s="14"/>
      <c r="E1115" s="14"/>
      <c r="F1115" s="14"/>
      <c r="G1115" s="14"/>
      <c r="H1115" s="14"/>
      <c r="I1115" s="14"/>
      <c r="J1115" s="14"/>
      <c r="K1115" s="15"/>
      <c r="L1115" s="14"/>
      <c r="M1115" s="14"/>
      <c r="N1115" s="14"/>
      <c r="O1115" s="14"/>
      <c r="P1115" s="14"/>
      <c r="Q1115" s="14"/>
      <c r="R1115" s="15"/>
      <c r="S1115" s="14"/>
      <c r="T1115" s="2"/>
      <c r="U1115" s="1"/>
      <c r="V1115" s="1"/>
      <c r="W1115" s="1"/>
      <c r="X1115" s="1"/>
      <c r="Y1115" s="1"/>
      <c r="Z1115" s="1"/>
      <c r="AA1115" s="1"/>
      <c r="AB1115" s="1"/>
      <c r="AC1115" s="1"/>
      <c r="AD1115" s="1"/>
      <c r="AE1115" s="1"/>
      <c r="AJ1115" s="2"/>
      <c r="AK1115" s="2"/>
      <c r="AQ1115" s="2"/>
    </row>
    <row r="1116" spans="1:43" s="4" customFormat="1">
      <c r="A1116" s="326"/>
      <c r="B1116" s="2"/>
      <c r="C1116" s="9"/>
      <c r="D1116" s="14"/>
      <c r="E1116" s="14"/>
      <c r="F1116" s="14"/>
      <c r="G1116" s="14"/>
      <c r="H1116" s="14"/>
      <c r="I1116" s="14"/>
      <c r="J1116" s="14"/>
      <c r="K1116" s="15"/>
      <c r="L1116" s="14"/>
      <c r="M1116" s="14"/>
      <c r="N1116" s="14"/>
      <c r="O1116" s="14"/>
      <c r="P1116" s="14"/>
      <c r="Q1116" s="14"/>
      <c r="R1116" s="15"/>
      <c r="S1116" s="14"/>
      <c r="T1116" s="2"/>
      <c r="U1116" s="1"/>
      <c r="V1116" s="1"/>
      <c r="W1116" s="1"/>
      <c r="X1116" s="1"/>
      <c r="Y1116" s="1"/>
      <c r="Z1116" s="1"/>
      <c r="AA1116" s="1"/>
      <c r="AB1116" s="1"/>
      <c r="AC1116" s="1"/>
      <c r="AD1116" s="1"/>
      <c r="AE1116" s="1"/>
      <c r="AJ1116" s="2"/>
      <c r="AK1116" s="2"/>
      <c r="AQ1116" s="2"/>
    </row>
    <row r="1117" spans="1:43" s="4" customFormat="1">
      <c r="A1117" s="326"/>
      <c r="B1117" s="2"/>
      <c r="C1117" s="9"/>
      <c r="D1117" s="14"/>
      <c r="E1117" s="14"/>
      <c r="F1117" s="14"/>
      <c r="G1117" s="14"/>
      <c r="H1117" s="14"/>
      <c r="I1117" s="14"/>
      <c r="J1117" s="14"/>
      <c r="K1117" s="15"/>
      <c r="L1117" s="14"/>
      <c r="M1117" s="14"/>
      <c r="N1117" s="14"/>
      <c r="O1117" s="14"/>
      <c r="P1117" s="14"/>
      <c r="Q1117" s="14"/>
      <c r="R1117" s="15"/>
      <c r="S1117" s="14"/>
      <c r="T1117" s="2"/>
      <c r="U1117" s="1"/>
      <c r="V1117" s="1"/>
      <c r="W1117" s="1"/>
      <c r="X1117" s="1"/>
      <c r="Y1117" s="1"/>
      <c r="Z1117" s="1"/>
      <c r="AA1117" s="1"/>
      <c r="AB1117" s="1"/>
      <c r="AC1117" s="1"/>
      <c r="AD1117" s="1"/>
      <c r="AE1117" s="1"/>
      <c r="AJ1117" s="2"/>
      <c r="AK1117" s="2"/>
      <c r="AQ1117" s="2"/>
    </row>
    <row r="1118" spans="1:43" s="4" customFormat="1">
      <c r="A1118" s="326"/>
      <c r="B1118" s="2"/>
      <c r="C1118" s="9"/>
      <c r="D1118" s="14"/>
      <c r="E1118" s="14"/>
      <c r="F1118" s="14"/>
      <c r="G1118" s="14"/>
      <c r="H1118" s="14"/>
      <c r="I1118" s="14"/>
      <c r="J1118" s="14"/>
      <c r="K1118" s="15"/>
      <c r="L1118" s="14"/>
      <c r="M1118" s="14"/>
      <c r="N1118" s="14"/>
      <c r="O1118" s="14"/>
      <c r="P1118" s="14"/>
      <c r="Q1118" s="14"/>
      <c r="R1118" s="15"/>
      <c r="S1118" s="14"/>
      <c r="T1118" s="2"/>
      <c r="U1118" s="1"/>
      <c r="V1118" s="1"/>
      <c r="W1118" s="1"/>
      <c r="X1118" s="1"/>
      <c r="Y1118" s="1"/>
      <c r="Z1118" s="1"/>
      <c r="AA1118" s="1"/>
      <c r="AB1118" s="1"/>
      <c r="AC1118" s="1"/>
      <c r="AD1118" s="1"/>
      <c r="AE1118" s="1"/>
      <c r="AJ1118" s="2"/>
      <c r="AK1118" s="2"/>
      <c r="AQ1118" s="2"/>
    </row>
    <row r="1119" spans="1:43" s="4" customFormat="1">
      <c r="A1119" s="326"/>
      <c r="B1119" s="2"/>
      <c r="C1119" s="9"/>
      <c r="D1119" s="14"/>
      <c r="E1119" s="14"/>
      <c r="F1119" s="14"/>
      <c r="G1119" s="14"/>
      <c r="H1119" s="14"/>
      <c r="I1119" s="14"/>
      <c r="J1119" s="14"/>
      <c r="K1119" s="15"/>
      <c r="L1119" s="14"/>
      <c r="M1119" s="14"/>
      <c r="N1119" s="14"/>
      <c r="O1119" s="14"/>
      <c r="P1119" s="14"/>
      <c r="Q1119" s="14"/>
      <c r="R1119" s="15"/>
      <c r="S1119" s="14"/>
      <c r="T1119" s="2"/>
      <c r="U1119" s="1"/>
      <c r="V1119" s="1"/>
      <c r="W1119" s="1"/>
      <c r="X1119" s="1"/>
      <c r="Y1119" s="1"/>
      <c r="Z1119" s="1"/>
      <c r="AA1119" s="1"/>
      <c r="AB1119" s="1"/>
      <c r="AC1119" s="1"/>
      <c r="AD1119" s="1"/>
      <c r="AE1119" s="1"/>
      <c r="AJ1119" s="2"/>
      <c r="AK1119" s="2"/>
      <c r="AQ1119" s="2"/>
    </row>
    <row r="1120" spans="1:43" s="4" customFormat="1">
      <c r="A1120" s="326"/>
      <c r="B1120" s="2"/>
      <c r="C1120" s="9"/>
      <c r="D1120" s="14"/>
      <c r="E1120" s="14"/>
      <c r="F1120" s="14"/>
      <c r="G1120" s="14"/>
      <c r="H1120" s="14"/>
      <c r="I1120" s="14"/>
      <c r="J1120" s="14"/>
      <c r="K1120" s="15"/>
      <c r="L1120" s="14"/>
      <c r="M1120" s="14"/>
      <c r="N1120" s="14"/>
      <c r="O1120" s="14"/>
      <c r="P1120" s="14"/>
      <c r="Q1120" s="14"/>
      <c r="R1120" s="15"/>
      <c r="S1120" s="14"/>
      <c r="T1120" s="2"/>
      <c r="U1120" s="1"/>
      <c r="V1120" s="1"/>
      <c r="W1120" s="1"/>
      <c r="X1120" s="1"/>
      <c r="Y1120" s="1"/>
      <c r="Z1120" s="1"/>
      <c r="AA1120" s="1"/>
      <c r="AB1120" s="1"/>
      <c r="AC1120" s="1"/>
      <c r="AD1120" s="1"/>
      <c r="AE1120" s="1"/>
      <c r="AJ1120" s="2"/>
      <c r="AK1120" s="2"/>
      <c r="AQ1120" s="2"/>
    </row>
    <row r="1121" spans="1:43" s="4" customFormat="1">
      <c r="A1121" s="326"/>
      <c r="B1121" s="2"/>
      <c r="C1121" s="9"/>
      <c r="D1121" s="14"/>
      <c r="E1121" s="14"/>
      <c r="F1121" s="14"/>
      <c r="G1121" s="14"/>
      <c r="H1121" s="14"/>
      <c r="I1121" s="14"/>
      <c r="J1121" s="14"/>
      <c r="K1121" s="15"/>
      <c r="L1121" s="14"/>
      <c r="M1121" s="14"/>
      <c r="N1121" s="14"/>
      <c r="O1121" s="14"/>
      <c r="P1121" s="14"/>
      <c r="Q1121" s="14"/>
      <c r="R1121" s="15"/>
      <c r="S1121" s="14"/>
      <c r="T1121" s="2"/>
      <c r="U1121" s="1"/>
      <c r="V1121" s="1"/>
      <c r="W1121" s="1"/>
      <c r="X1121" s="1"/>
      <c r="Y1121" s="1"/>
      <c r="Z1121" s="1"/>
      <c r="AA1121" s="1"/>
      <c r="AB1121" s="1"/>
      <c r="AC1121" s="1"/>
      <c r="AD1121" s="1"/>
      <c r="AE1121" s="1"/>
      <c r="AJ1121" s="2"/>
      <c r="AK1121" s="2"/>
      <c r="AQ1121" s="2"/>
    </row>
    <row r="1122" spans="1:43" s="4" customFormat="1">
      <c r="A1122" s="326"/>
      <c r="B1122" s="2"/>
      <c r="C1122" s="9"/>
      <c r="D1122" s="14"/>
      <c r="E1122" s="14"/>
      <c r="F1122" s="14"/>
      <c r="G1122" s="14"/>
      <c r="H1122" s="14"/>
      <c r="I1122" s="14"/>
      <c r="J1122" s="14"/>
      <c r="K1122" s="15"/>
      <c r="L1122" s="14"/>
      <c r="M1122" s="14"/>
      <c r="N1122" s="14"/>
      <c r="O1122" s="14"/>
      <c r="P1122" s="14"/>
      <c r="Q1122" s="14"/>
      <c r="R1122" s="15"/>
      <c r="S1122" s="14"/>
      <c r="T1122" s="2"/>
      <c r="U1122" s="1"/>
      <c r="V1122" s="1"/>
      <c r="W1122" s="1"/>
      <c r="X1122" s="1"/>
      <c r="Y1122" s="1"/>
      <c r="Z1122" s="1"/>
      <c r="AA1122" s="1"/>
      <c r="AB1122" s="1"/>
      <c r="AC1122" s="1"/>
      <c r="AD1122" s="1"/>
      <c r="AE1122" s="1"/>
      <c r="AJ1122" s="2"/>
      <c r="AK1122" s="2"/>
      <c r="AQ1122" s="2"/>
    </row>
    <row r="1123" spans="1:43" s="4" customFormat="1">
      <c r="A1123" s="326"/>
      <c r="B1123" s="2"/>
      <c r="C1123" s="9"/>
      <c r="D1123" s="14"/>
      <c r="E1123" s="14"/>
      <c r="F1123" s="14"/>
      <c r="G1123" s="14"/>
      <c r="H1123" s="14"/>
      <c r="I1123" s="14"/>
      <c r="J1123" s="14"/>
      <c r="K1123" s="15"/>
      <c r="L1123" s="14"/>
      <c r="M1123" s="14"/>
      <c r="N1123" s="14"/>
      <c r="O1123" s="14"/>
      <c r="P1123" s="14"/>
      <c r="Q1123" s="14"/>
      <c r="R1123" s="15"/>
      <c r="S1123" s="14"/>
      <c r="T1123" s="2"/>
      <c r="U1123" s="1"/>
      <c r="V1123" s="1"/>
      <c r="W1123" s="1"/>
      <c r="X1123" s="1"/>
      <c r="Y1123" s="1"/>
      <c r="Z1123" s="1"/>
      <c r="AA1123" s="1"/>
      <c r="AB1123" s="1"/>
      <c r="AC1123" s="1"/>
      <c r="AD1123" s="1"/>
      <c r="AE1123" s="1"/>
      <c r="AJ1123" s="2"/>
      <c r="AK1123" s="2"/>
      <c r="AQ1123" s="2"/>
    </row>
    <row r="1124" spans="1:43" s="4" customFormat="1">
      <c r="A1124" s="326"/>
      <c r="B1124" s="2"/>
      <c r="C1124" s="9"/>
      <c r="D1124" s="14"/>
      <c r="E1124" s="14"/>
      <c r="F1124" s="14"/>
      <c r="G1124" s="14"/>
      <c r="H1124" s="14"/>
      <c r="I1124" s="14"/>
      <c r="J1124" s="14"/>
      <c r="K1124" s="15"/>
      <c r="L1124" s="14"/>
      <c r="M1124" s="14"/>
      <c r="N1124" s="14"/>
      <c r="O1124" s="14"/>
      <c r="P1124" s="14"/>
      <c r="Q1124" s="14"/>
      <c r="R1124" s="15"/>
      <c r="S1124" s="14"/>
      <c r="T1124" s="2"/>
      <c r="U1124" s="1"/>
      <c r="V1124" s="1"/>
      <c r="W1124" s="1"/>
      <c r="X1124" s="1"/>
      <c r="Y1124" s="1"/>
      <c r="Z1124" s="1"/>
      <c r="AA1124" s="1"/>
      <c r="AB1124" s="1"/>
      <c r="AC1124" s="1"/>
      <c r="AD1124" s="1"/>
      <c r="AE1124" s="1"/>
      <c r="AJ1124" s="2"/>
      <c r="AK1124" s="2"/>
      <c r="AQ1124" s="2"/>
    </row>
    <row r="1125" spans="1:43" s="4" customFormat="1">
      <c r="A1125" s="326"/>
      <c r="B1125" s="2"/>
      <c r="C1125" s="9"/>
      <c r="D1125" s="14"/>
      <c r="E1125" s="14"/>
      <c r="F1125" s="14"/>
      <c r="G1125" s="14"/>
      <c r="H1125" s="14"/>
      <c r="I1125" s="14"/>
      <c r="J1125" s="14"/>
      <c r="K1125" s="15"/>
      <c r="L1125" s="14"/>
      <c r="M1125" s="14"/>
      <c r="N1125" s="14"/>
      <c r="O1125" s="14"/>
      <c r="P1125" s="14"/>
      <c r="Q1125" s="14"/>
      <c r="R1125" s="15"/>
      <c r="S1125" s="14"/>
      <c r="T1125" s="2"/>
      <c r="U1125" s="1"/>
      <c r="V1125" s="1"/>
      <c r="W1125" s="1"/>
      <c r="X1125" s="1"/>
      <c r="Y1125" s="1"/>
      <c r="Z1125" s="1"/>
      <c r="AA1125" s="1"/>
      <c r="AB1125" s="1"/>
      <c r="AC1125" s="1"/>
      <c r="AD1125" s="1"/>
      <c r="AE1125" s="1"/>
      <c r="AJ1125" s="2"/>
      <c r="AK1125" s="2"/>
      <c r="AQ1125" s="2"/>
    </row>
    <row r="1126" spans="1:43" s="4" customFormat="1">
      <c r="A1126" s="326"/>
      <c r="B1126" s="2"/>
      <c r="C1126" s="9"/>
      <c r="D1126" s="14"/>
      <c r="E1126" s="14"/>
      <c r="F1126" s="14"/>
      <c r="G1126" s="14"/>
      <c r="H1126" s="14"/>
      <c r="I1126" s="14"/>
      <c r="J1126" s="14"/>
      <c r="K1126" s="15"/>
      <c r="L1126" s="14"/>
      <c r="M1126" s="14"/>
      <c r="N1126" s="14"/>
      <c r="O1126" s="14"/>
      <c r="P1126" s="14"/>
      <c r="Q1126" s="14"/>
      <c r="R1126" s="15"/>
      <c r="S1126" s="14"/>
      <c r="T1126" s="2"/>
      <c r="U1126" s="1"/>
      <c r="V1126" s="1"/>
      <c r="W1126" s="1"/>
      <c r="X1126" s="1"/>
      <c r="Y1126" s="1"/>
      <c r="Z1126" s="1"/>
      <c r="AA1126" s="1"/>
      <c r="AB1126" s="1"/>
      <c r="AC1126" s="1"/>
      <c r="AD1126" s="1"/>
      <c r="AE1126" s="1"/>
      <c r="AJ1126" s="2"/>
      <c r="AK1126" s="2"/>
      <c r="AQ1126" s="2"/>
    </row>
    <row r="1127" spans="1:43" s="4" customFormat="1">
      <c r="A1127" s="326"/>
      <c r="B1127" s="2"/>
      <c r="C1127" s="9"/>
      <c r="D1127" s="14"/>
      <c r="E1127" s="14"/>
      <c r="F1127" s="14"/>
      <c r="G1127" s="14"/>
      <c r="H1127" s="14"/>
      <c r="I1127" s="14"/>
      <c r="J1127" s="14"/>
      <c r="K1127" s="15"/>
      <c r="L1127" s="14"/>
      <c r="M1127" s="14"/>
      <c r="N1127" s="14"/>
      <c r="O1127" s="14"/>
      <c r="P1127" s="14"/>
      <c r="Q1127" s="14"/>
      <c r="R1127" s="15"/>
      <c r="S1127" s="14"/>
      <c r="T1127" s="2"/>
      <c r="U1127" s="1"/>
      <c r="V1127" s="1"/>
      <c r="W1127" s="1"/>
      <c r="X1127" s="1"/>
      <c r="Y1127" s="1"/>
      <c r="Z1127" s="1"/>
      <c r="AA1127" s="1"/>
      <c r="AB1127" s="1"/>
      <c r="AC1127" s="1"/>
      <c r="AD1127" s="1"/>
      <c r="AE1127" s="1"/>
      <c r="AJ1127" s="2"/>
      <c r="AK1127" s="2"/>
      <c r="AQ1127" s="2"/>
    </row>
    <row r="1128" spans="1:43" s="4" customFormat="1">
      <c r="A1128" s="326"/>
      <c r="B1128" s="2"/>
      <c r="C1128" s="9"/>
      <c r="D1128" s="14"/>
      <c r="E1128" s="14"/>
      <c r="F1128" s="14"/>
      <c r="G1128" s="14"/>
      <c r="H1128" s="14"/>
      <c r="I1128" s="14"/>
      <c r="J1128" s="14"/>
      <c r="K1128" s="15"/>
      <c r="L1128" s="14"/>
      <c r="M1128" s="14"/>
      <c r="N1128" s="14"/>
      <c r="O1128" s="14"/>
      <c r="P1128" s="14"/>
      <c r="Q1128" s="14"/>
      <c r="R1128" s="15"/>
      <c r="S1128" s="14"/>
      <c r="T1128" s="2"/>
      <c r="U1128" s="1"/>
      <c r="V1128" s="1"/>
      <c r="W1128" s="1"/>
      <c r="X1128" s="1"/>
      <c r="Y1128" s="1"/>
      <c r="Z1128" s="1"/>
      <c r="AA1128" s="1"/>
      <c r="AB1128" s="1"/>
      <c r="AC1128" s="1"/>
      <c r="AD1128" s="1"/>
      <c r="AE1128" s="1"/>
      <c r="AJ1128" s="2"/>
      <c r="AK1128" s="2"/>
      <c r="AQ1128" s="2"/>
    </row>
    <row r="1129" spans="1:43" s="4" customFormat="1">
      <c r="A1129" s="326"/>
      <c r="B1129" s="2"/>
      <c r="C1129" s="9"/>
      <c r="D1129" s="14"/>
      <c r="E1129" s="14"/>
      <c r="F1129" s="14"/>
      <c r="G1129" s="14"/>
      <c r="H1129" s="14"/>
      <c r="I1129" s="14"/>
      <c r="J1129" s="14"/>
      <c r="K1129" s="15"/>
      <c r="L1129" s="14"/>
      <c r="M1129" s="14"/>
      <c r="N1129" s="14"/>
      <c r="O1129" s="14"/>
      <c r="P1129" s="14"/>
      <c r="Q1129" s="14"/>
      <c r="R1129" s="15"/>
      <c r="S1129" s="14"/>
      <c r="T1129" s="2"/>
      <c r="U1129" s="1"/>
      <c r="V1129" s="1"/>
      <c r="W1129" s="1"/>
      <c r="X1129" s="1"/>
      <c r="Y1129" s="1"/>
      <c r="Z1129" s="1"/>
      <c r="AA1129" s="1"/>
      <c r="AB1129" s="1"/>
      <c r="AC1129" s="1"/>
      <c r="AD1129" s="1"/>
      <c r="AE1129" s="1"/>
      <c r="AJ1129" s="2"/>
      <c r="AK1129" s="2"/>
      <c r="AQ1129" s="2"/>
    </row>
    <row r="1130" spans="1:43" s="4" customFormat="1">
      <c r="A1130" s="326"/>
      <c r="B1130" s="2"/>
      <c r="C1130" s="9"/>
      <c r="D1130" s="14"/>
      <c r="E1130" s="14"/>
      <c r="F1130" s="14"/>
      <c r="G1130" s="14"/>
      <c r="H1130" s="14"/>
      <c r="I1130" s="14"/>
      <c r="J1130" s="14"/>
      <c r="K1130" s="15"/>
      <c r="L1130" s="14"/>
      <c r="M1130" s="14"/>
      <c r="N1130" s="14"/>
      <c r="O1130" s="14"/>
      <c r="P1130" s="14"/>
      <c r="Q1130" s="14"/>
      <c r="R1130" s="15"/>
      <c r="S1130" s="14"/>
      <c r="T1130" s="2"/>
      <c r="U1130" s="1"/>
      <c r="V1130" s="1"/>
      <c r="W1130" s="1"/>
      <c r="X1130" s="1"/>
      <c r="Y1130" s="1"/>
      <c r="Z1130" s="1"/>
      <c r="AA1130" s="1"/>
      <c r="AB1130" s="1"/>
      <c r="AC1130" s="1"/>
      <c r="AD1130" s="1"/>
      <c r="AE1130" s="1"/>
      <c r="AJ1130" s="2"/>
      <c r="AK1130" s="2"/>
      <c r="AQ1130" s="2"/>
    </row>
    <row r="1131" spans="1:43" s="4" customFormat="1">
      <c r="A1131" s="326"/>
      <c r="B1131" s="2"/>
      <c r="C1131" s="9"/>
      <c r="D1131" s="14"/>
      <c r="E1131" s="14"/>
      <c r="F1131" s="14"/>
      <c r="G1131" s="14"/>
      <c r="H1131" s="14"/>
      <c r="I1131" s="14"/>
      <c r="J1131" s="14"/>
      <c r="K1131" s="15"/>
      <c r="L1131" s="14"/>
      <c r="M1131" s="14"/>
      <c r="N1131" s="14"/>
      <c r="O1131" s="14"/>
      <c r="P1131" s="14"/>
      <c r="Q1131" s="14"/>
      <c r="R1131" s="15"/>
      <c r="S1131" s="14"/>
      <c r="T1131" s="2"/>
      <c r="U1131" s="1"/>
      <c r="V1131" s="1"/>
      <c r="W1131" s="1"/>
      <c r="X1131" s="1"/>
      <c r="Y1131" s="1"/>
      <c r="Z1131" s="1"/>
      <c r="AA1131" s="1"/>
      <c r="AB1131" s="1"/>
      <c r="AC1131" s="1"/>
      <c r="AD1131" s="1"/>
      <c r="AE1131" s="1"/>
      <c r="AJ1131" s="2"/>
      <c r="AK1131" s="2"/>
      <c r="AQ1131" s="2"/>
    </row>
    <row r="1132" spans="1:43" s="4" customFormat="1">
      <c r="A1132" s="326"/>
      <c r="B1132" s="2"/>
      <c r="C1132" s="9"/>
      <c r="D1132" s="14"/>
      <c r="E1132" s="14"/>
      <c r="F1132" s="14"/>
      <c r="G1132" s="14"/>
      <c r="H1132" s="14"/>
      <c r="I1132" s="14"/>
      <c r="J1132" s="14"/>
      <c r="K1132" s="15"/>
      <c r="L1132" s="14"/>
      <c r="M1132" s="14"/>
      <c r="N1132" s="14"/>
      <c r="O1132" s="14"/>
      <c r="P1132" s="14"/>
      <c r="Q1132" s="14"/>
      <c r="R1132" s="15"/>
      <c r="S1132" s="14"/>
      <c r="T1132" s="2"/>
      <c r="U1132" s="1"/>
      <c r="V1132" s="1"/>
      <c r="W1132" s="1"/>
      <c r="X1132" s="1"/>
      <c r="Y1132" s="1"/>
      <c r="Z1132" s="1"/>
      <c r="AA1132" s="1"/>
      <c r="AB1132" s="1"/>
      <c r="AC1132" s="1"/>
      <c r="AD1132" s="1"/>
      <c r="AE1132" s="1"/>
      <c r="AJ1132" s="2"/>
      <c r="AK1132" s="2"/>
      <c r="AQ1132" s="2"/>
    </row>
    <row r="1133" spans="1:43" s="4" customFormat="1">
      <c r="A1133" s="326"/>
      <c r="B1133" s="2"/>
      <c r="C1133" s="9"/>
      <c r="D1133" s="14"/>
      <c r="E1133" s="14"/>
      <c r="F1133" s="14"/>
      <c r="G1133" s="14"/>
      <c r="H1133" s="14"/>
      <c r="I1133" s="14"/>
      <c r="J1133" s="14"/>
      <c r="K1133" s="15"/>
      <c r="L1133" s="14"/>
      <c r="M1133" s="14"/>
      <c r="N1133" s="14"/>
      <c r="O1133" s="14"/>
      <c r="P1133" s="14"/>
      <c r="Q1133" s="14"/>
      <c r="R1133" s="15"/>
      <c r="S1133" s="14"/>
      <c r="T1133" s="2"/>
      <c r="U1133" s="1"/>
      <c r="V1133" s="1"/>
      <c r="W1133" s="1"/>
      <c r="X1133" s="1"/>
      <c r="Y1133" s="1"/>
      <c r="Z1133" s="1"/>
      <c r="AA1133" s="1"/>
      <c r="AB1133" s="1"/>
      <c r="AC1133" s="1"/>
      <c r="AD1133" s="1"/>
      <c r="AE1133" s="1"/>
      <c r="AJ1133" s="2"/>
      <c r="AK1133" s="2"/>
      <c r="AQ1133" s="2"/>
    </row>
    <row r="1134" spans="1:43" s="4" customFormat="1">
      <c r="A1134" s="326"/>
      <c r="B1134" s="2"/>
      <c r="C1134" s="9"/>
      <c r="D1134" s="14"/>
      <c r="E1134" s="14"/>
      <c r="F1134" s="14"/>
      <c r="G1134" s="14"/>
      <c r="H1134" s="14"/>
      <c r="I1134" s="14"/>
      <c r="J1134" s="14"/>
      <c r="K1134" s="15"/>
      <c r="L1134" s="14"/>
      <c r="M1134" s="14"/>
      <c r="N1134" s="14"/>
      <c r="O1134" s="14"/>
      <c r="P1134" s="14"/>
      <c r="Q1134" s="14"/>
      <c r="R1134" s="15"/>
      <c r="S1134" s="14"/>
      <c r="T1134" s="2"/>
      <c r="U1134" s="1"/>
      <c r="V1134" s="1"/>
      <c r="W1134" s="1"/>
      <c r="X1134" s="1"/>
      <c r="Y1134" s="1"/>
      <c r="Z1134" s="1"/>
      <c r="AA1134" s="1"/>
      <c r="AB1134" s="1"/>
      <c r="AC1134" s="1"/>
      <c r="AD1134" s="1"/>
      <c r="AE1134" s="1"/>
      <c r="AJ1134" s="2"/>
      <c r="AK1134" s="2"/>
      <c r="AQ1134" s="2"/>
    </row>
    <row r="1135" spans="1:43" s="4" customFormat="1">
      <c r="A1135" s="326"/>
      <c r="B1135" s="2"/>
      <c r="C1135" s="9"/>
      <c r="D1135" s="14"/>
      <c r="E1135" s="14"/>
      <c r="F1135" s="14"/>
      <c r="G1135" s="14"/>
      <c r="H1135" s="14"/>
      <c r="I1135" s="14"/>
      <c r="J1135" s="14"/>
      <c r="K1135" s="15"/>
      <c r="L1135" s="14"/>
      <c r="M1135" s="14"/>
      <c r="N1135" s="14"/>
      <c r="O1135" s="14"/>
      <c r="P1135" s="14"/>
      <c r="Q1135" s="14"/>
      <c r="R1135" s="15"/>
      <c r="S1135" s="14"/>
      <c r="T1135" s="2"/>
      <c r="U1135" s="1"/>
      <c r="V1135" s="1"/>
      <c r="W1135" s="1"/>
      <c r="X1135" s="1"/>
      <c r="Y1135" s="1"/>
      <c r="Z1135" s="1"/>
      <c r="AA1135" s="1"/>
      <c r="AB1135" s="1"/>
      <c r="AC1135" s="1"/>
      <c r="AD1135" s="1"/>
      <c r="AE1135" s="1"/>
      <c r="AJ1135" s="2"/>
      <c r="AK1135" s="2"/>
      <c r="AQ1135" s="2"/>
    </row>
    <row r="1136" spans="1:43" s="4" customFormat="1">
      <c r="A1136" s="326"/>
      <c r="B1136" s="2"/>
      <c r="C1136" s="9"/>
      <c r="D1136" s="14"/>
      <c r="E1136" s="14"/>
      <c r="F1136" s="14"/>
      <c r="G1136" s="14"/>
      <c r="H1136" s="14"/>
      <c r="I1136" s="14"/>
      <c r="J1136" s="14"/>
      <c r="K1136" s="15"/>
      <c r="L1136" s="14"/>
      <c r="M1136" s="14"/>
      <c r="N1136" s="14"/>
      <c r="O1136" s="14"/>
      <c r="P1136" s="14"/>
      <c r="Q1136" s="14"/>
      <c r="R1136" s="15"/>
      <c r="S1136" s="14"/>
      <c r="T1136" s="2"/>
      <c r="U1136" s="1"/>
      <c r="V1136" s="1"/>
      <c r="W1136" s="1"/>
      <c r="X1136" s="1"/>
      <c r="Y1136" s="1"/>
      <c r="Z1136" s="1"/>
      <c r="AA1136" s="1"/>
      <c r="AB1136" s="1"/>
      <c r="AC1136" s="1"/>
      <c r="AD1136" s="1"/>
      <c r="AE1136" s="1"/>
      <c r="AJ1136" s="2"/>
      <c r="AK1136" s="2"/>
      <c r="AQ1136" s="2"/>
    </row>
    <row r="1137" spans="1:43" s="4" customFormat="1">
      <c r="A1137" s="326"/>
      <c r="B1137" s="2"/>
      <c r="C1137" s="9"/>
      <c r="D1137" s="14"/>
      <c r="E1137" s="14"/>
      <c r="F1137" s="14"/>
      <c r="G1137" s="14"/>
      <c r="H1137" s="14"/>
      <c r="I1137" s="14"/>
      <c r="J1137" s="14"/>
      <c r="K1137" s="15"/>
      <c r="L1137" s="14"/>
      <c r="M1137" s="14"/>
      <c r="N1137" s="14"/>
      <c r="O1137" s="14"/>
      <c r="P1137" s="14"/>
      <c r="Q1137" s="14"/>
      <c r="R1137" s="15"/>
      <c r="S1137" s="14"/>
      <c r="T1137" s="2"/>
      <c r="U1137" s="1"/>
      <c r="V1137" s="1"/>
      <c r="W1137" s="1"/>
      <c r="X1137" s="1"/>
      <c r="Y1137" s="1"/>
      <c r="Z1137" s="1"/>
      <c r="AA1137" s="1"/>
      <c r="AB1137" s="1"/>
      <c r="AC1137" s="1"/>
      <c r="AD1137" s="1"/>
      <c r="AE1137" s="1"/>
      <c r="AJ1137" s="2"/>
      <c r="AK1137" s="2"/>
      <c r="AQ1137" s="2"/>
    </row>
    <row r="1138" spans="1:43" s="4" customFormat="1">
      <c r="A1138" s="326"/>
      <c r="B1138" s="2"/>
      <c r="C1138" s="9"/>
      <c r="D1138" s="14"/>
      <c r="E1138" s="14"/>
      <c r="F1138" s="14"/>
      <c r="G1138" s="14"/>
      <c r="H1138" s="14"/>
      <c r="I1138" s="14"/>
      <c r="J1138" s="14"/>
      <c r="K1138" s="15"/>
      <c r="L1138" s="14"/>
      <c r="M1138" s="14"/>
      <c r="N1138" s="14"/>
      <c r="O1138" s="14"/>
      <c r="P1138" s="14"/>
      <c r="Q1138" s="14"/>
      <c r="R1138" s="15"/>
      <c r="S1138" s="14"/>
      <c r="T1138" s="2"/>
      <c r="U1138" s="1"/>
      <c r="V1138" s="1"/>
      <c r="W1138" s="1"/>
      <c r="X1138" s="1"/>
      <c r="Y1138" s="1"/>
      <c r="Z1138" s="1"/>
      <c r="AA1138" s="1"/>
      <c r="AB1138" s="1"/>
      <c r="AC1138" s="1"/>
      <c r="AD1138" s="1"/>
      <c r="AE1138" s="1"/>
      <c r="AJ1138" s="2"/>
      <c r="AK1138" s="2"/>
      <c r="AQ1138" s="2"/>
    </row>
    <row r="1139" spans="1:43" s="4" customFormat="1">
      <c r="A1139" s="326"/>
      <c r="B1139" s="2"/>
      <c r="C1139" s="9"/>
      <c r="D1139" s="14"/>
      <c r="E1139" s="14"/>
      <c r="F1139" s="14"/>
      <c r="G1139" s="14"/>
      <c r="H1139" s="14"/>
      <c r="I1139" s="14"/>
      <c r="J1139" s="14"/>
      <c r="K1139" s="15"/>
      <c r="L1139" s="14"/>
      <c r="M1139" s="14"/>
      <c r="N1139" s="14"/>
      <c r="O1139" s="14"/>
      <c r="P1139" s="14"/>
      <c r="Q1139" s="14"/>
      <c r="R1139" s="15"/>
      <c r="S1139" s="14"/>
      <c r="T1139" s="2"/>
      <c r="U1139" s="1"/>
      <c r="V1139" s="1"/>
      <c r="W1139" s="1"/>
      <c r="X1139" s="1"/>
      <c r="Y1139" s="1"/>
      <c r="Z1139" s="1"/>
      <c r="AA1139" s="1"/>
      <c r="AB1139" s="1"/>
      <c r="AC1139" s="1"/>
      <c r="AD1139" s="1"/>
      <c r="AE1139" s="1"/>
      <c r="AJ1139" s="2"/>
      <c r="AK1139" s="2"/>
      <c r="AQ1139" s="2"/>
    </row>
    <row r="1140" spans="1:43" s="4" customFormat="1">
      <c r="A1140" s="326"/>
      <c r="B1140" s="2"/>
      <c r="C1140" s="9"/>
      <c r="D1140" s="14"/>
      <c r="E1140" s="14"/>
      <c r="F1140" s="14"/>
      <c r="G1140" s="14"/>
      <c r="H1140" s="14"/>
      <c r="I1140" s="14"/>
      <c r="J1140" s="14"/>
      <c r="K1140" s="15"/>
      <c r="L1140" s="14"/>
      <c r="M1140" s="14"/>
      <c r="N1140" s="14"/>
      <c r="O1140" s="14"/>
      <c r="P1140" s="14"/>
      <c r="Q1140" s="14"/>
      <c r="R1140" s="15"/>
      <c r="S1140" s="14"/>
      <c r="T1140" s="2"/>
      <c r="U1140" s="1"/>
      <c r="V1140" s="1"/>
      <c r="W1140" s="1"/>
      <c r="X1140" s="1"/>
      <c r="Y1140" s="1"/>
      <c r="Z1140" s="1"/>
      <c r="AA1140" s="1"/>
      <c r="AB1140" s="1"/>
      <c r="AC1140" s="1"/>
      <c r="AD1140" s="1"/>
      <c r="AE1140" s="1"/>
      <c r="AJ1140" s="2"/>
      <c r="AK1140" s="2"/>
      <c r="AQ1140" s="2"/>
    </row>
    <row r="1141" spans="1:43" s="4" customFormat="1">
      <c r="A1141" s="326"/>
      <c r="B1141" s="2"/>
      <c r="C1141" s="9"/>
      <c r="D1141" s="14"/>
      <c r="E1141" s="14"/>
      <c r="F1141" s="14"/>
      <c r="G1141" s="14"/>
      <c r="H1141" s="14"/>
      <c r="I1141" s="14"/>
      <c r="J1141" s="14"/>
      <c r="K1141" s="15"/>
      <c r="L1141" s="14"/>
      <c r="M1141" s="14"/>
      <c r="N1141" s="14"/>
      <c r="O1141" s="14"/>
      <c r="P1141" s="14"/>
      <c r="Q1141" s="14"/>
      <c r="R1141" s="15"/>
      <c r="S1141" s="14"/>
      <c r="T1141" s="2"/>
      <c r="U1141" s="1"/>
      <c r="V1141" s="1"/>
      <c r="W1141" s="1"/>
      <c r="X1141" s="1"/>
      <c r="Y1141" s="1"/>
      <c r="Z1141" s="1"/>
      <c r="AA1141" s="1"/>
      <c r="AB1141" s="1"/>
      <c r="AC1141" s="1"/>
      <c r="AD1141" s="1"/>
      <c r="AE1141" s="1"/>
      <c r="AJ1141" s="2"/>
      <c r="AK1141" s="2"/>
      <c r="AQ1141" s="2"/>
    </row>
    <row r="1142" spans="1:43" s="4" customFormat="1">
      <c r="A1142" s="326"/>
      <c r="B1142" s="2"/>
      <c r="C1142" s="9"/>
      <c r="D1142" s="14"/>
      <c r="E1142" s="14"/>
      <c r="F1142" s="14"/>
      <c r="G1142" s="14"/>
      <c r="H1142" s="14"/>
      <c r="I1142" s="14"/>
      <c r="J1142" s="14"/>
      <c r="K1142" s="15"/>
      <c r="L1142" s="14"/>
      <c r="M1142" s="14"/>
      <c r="N1142" s="14"/>
      <c r="O1142" s="14"/>
      <c r="P1142" s="14"/>
      <c r="Q1142" s="14"/>
      <c r="R1142" s="15"/>
      <c r="S1142" s="14"/>
      <c r="T1142" s="2"/>
      <c r="U1142" s="1"/>
      <c r="V1142" s="1"/>
      <c r="W1142" s="1"/>
      <c r="X1142" s="1"/>
      <c r="Y1142" s="1"/>
      <c r="Z1142" s="1"/>
      <c r="AA1142" s="1"/>
      <c r="AB1142" s="1"/>
      <c r="AC1142" s="1"/>
      <c r="AD1142" s="1"/>
      <c r="AE1142" s="1"/>
      <c r="AJ1142" s="2"/>
      <c r="AK1142" s="2"/>
      <c r="AQ1142" s="2"/>
    </row>
    <row r="1143" spans="1:43" s="4" customFormat="1">
      <c r="A1143" s="326"/>
      <c r="B1143" s="2"/>
      <c r="C1143" s="9"/>
      <c r="D1143" s="14"/>
      <c r="E1143" s="14"/>
      <c r="F1143" s="14"/>
      <c r="G1143" s="14"/>
      <c r="H1143" s="14"/>
      <c r="I1143" s="14"/>
      <c r="J1143" s="14"/>
      <c r="K1143" s="15"/>
      <c r="L1143" s="14"/>
      <c r="M1143" s="14"/>
      <c r="N1143" s="14"/>
      <c r="O1143" s="14"/>
      <c r="P1143" s="14"/>
      <c r="Q1143" s="14"/>
      <c r="R1143" s="15"/>
      <c r="S1143" s="14"/>
      <c r="T1143" s="2"/>
      <c r="U1143" s="1"/>
      <c r="V1143" s="1"/>
      <c r="W1143" s="1"/>
      <c r="X1143" s="1"/>
      <c r="Y1143" s="1"/>
      <c r="Z1143" s="1"/>
      <c r="AA1143" s="1"/>
      <c r="AB1143" s="1"/>
      <c r="AC1143" s="1"/>
      <c r="AD1143" s="1"/>
      <c r="AE1143" s="1"/>
      <c r="AJ1143" s="2"/>
      <c r="AK1143" s="2"/>
      <c r="AQ1143" s="2"/>
    </row>
    <row r="1144" spans="1:43" s="4" customFormat="1">
      <c r="A1144" s="326"/>
      <c r="B1144" s="2"/>
      <c r="C1144" s="9"/>
      <c r="D1144" s="14"/>
      <c r="E1144" s="14"/>
      <c r="F1144" s="14"/>
      <c r="G1144" s="14"/>
      <c r="H1144" s="14"/>
      <c r="I1144" s="14"/>
      <c r="J1144" s="14"/>
      <c r="K1144" s="15"/>
      <c r="L1144" s="14"/>
      <c r="M1144" s="14"/>
      <c r="N1144" s="14"/>
      <c r="O1144" s="14"/>
      <c r="P1144" s="14"/>
      <c r="Q1144" s="14"/>
      <c r="R1144" s="15"/>
      <c r="S1144" s="14"/>
      <c r="T1144" s="2"/>
      <c r="U1144" s="1"/>
      <c r="V1144" s="1"/>
      <c r="W1144" s="1"/>
      <c r="X1144" s="1"/>
      <c r="Y1144" s="1"/>
      <c r="Z1144" s="1"/>
      <c r="AA1144" s="1"/>
      <c r="AB1144" s="1"/>
      <c r="AC1144" s="1"/>
      <c r="AD1144" s="1"/>
      <c r="AE1144" s="1"/>
      <c r="AJ1144" s="2"/>
      <c r="AK1144" s="2"/>
      <c r="AQ1144" s="2"/>
    </row>
    <row r="1145" spans="1:43" s="4" customFormat="1">
      <c r="A1145" s="326"/>
      <c r="B1145" s="2"/>
      <c r="C1145" s="9"/>
      <c r="D1145" s="14"/>
      <c r="E1145" s="14"/>
      <c r="F1145" s="14"/>
      <c r="G1145" s="14"/>
      <c r="H1145" s="14"/>
      <c r="I1145" s="14"/>
      <c r="J1145" s="14"/>
      <c r="K1145" s="15"/>
      <c r="L1145" s="14"/>
      <c r="M1145" s="14"/>
      <c r="N1145" s="14"/>
      <c r="O1145" s="14"/>
      <c r="P1145" s="14"/>
      <c r="Q1145" s="14"/>
      <c r="R1145" s="15"/>
      <c r="S1145" s="14"/>
      <c r="T1145" s="2"/>
      <c r="U1145" s="1"/>
      <c r="V1145" s="1"/>
      <c r="W1145" s="1"/>
      <c r="X1145" s="1"/>
      <c r="Y1145" s="1"/>
      <c r="Z1145" s="1"/>
      <c r="AA1145" s="1"/>
      <c r="AB1145" s="1"/>
      <c r="AC1145" s="1"/>
      <c r="AD1145" s="1"/>
      <c r="AE1145" s="1"/>
      <c r="AJ1145" s="2"/>
      <c r="AK1145" s="2"/>
      <c r="AQ1145" s="2"/>
    </row>
    <row r="1146" spans="1:43" s="4" customFormat="1">
      <c r="A1146" s="326"/>
      <c r="B1146" s="2"/>
      <c r="C1146" s="9"/>
      <c r="D1146" s="14"/>
      <c r="E1146" s="14"/>
      <c r="F1146" s="14"/>
      <c r="G1146" s="14"/>
      <c r="H1146" s="14"/>
      <c r="I1146" s="14"/>
      <c r="J1146" s="14"/>
      <c r="K1146" s="15"/>
      <c r="L1146" s="14"/>
      <c r="M1146" s="14"/>
      <c r="N1146" s="14"/>
      <c r="O1146" s="14"/>
      <c r="P1146" s="14"/>
      <c r="Q1146" s="14"/>
      <c r="R1146" s="15"/>
      <c r="S1146" s="14"/>
      <c r="T1146" s="2"/>
      <c r="U1146" s="1"/>
      <c r="V1146" s="1"/>
      <c r="W1146" s="1"/>
      <c r="X1146" s="1"/>
      <c r="Y1146" s="1"/>
      <c r="Z1146" s="1"/>
      <c r="AA1146" s="1"/>
      <c r="AB1146" s="1"/>
      <c r="AC1146" s="1"/>
      <c r="AD1146" s="1"/>
      <c r="AE1146" s="1"/>
      <c r="AJ1146" s="2"/>
      <c r="AK1146" s="2"/>
      <c r="AQ1146" s="2"/>
    </row>
    <row r="1147" spans="1:43" s="4" customFormat="1">
      <c r="A1147" s="326"/>
      <c r="B1147" s="2"/>
      <c r="C1147" s="9"/>
      <c r="D1147" s="14"/>
      <c r="E1147" s="14"/>
      <c r="F1147" s="14"/>
      <c r="G1147" s="14"/>
      <c r="H1147" s="14"/>
      <c r="I1147" s="14"/>
      <c r="J1147" s="14"/>
      <c r="K1147" s="15"/>
      <c r="L1147" s="14"/>
      <c r="M1147" s="14"/>
      <c r="N1147" s="14"/>
      <c r="O1147" s="14"/>
      <c r="P1147" s="14"/>
      <c r="Q1147" s="14"/>
      <c r="R1147" s="15"/>
      <c r="S1147" s="14"/>
      <c r="T1147" s="2"/>
      <c r="U1147" s="1"/>
      <c r="V1147" s="1"/>
      <c r="W1147" s="1"/>
      <c r="X1147" s="1"/>
      <c r="Y1147" s="1"/>
      <c r="Z1147" s="1"/>
      <c r="AA1147" s="1"/>
      <c r="AB1147" s="1"/>
      <c r="AC1147" s="1"/>
      <c r="AD1147" s="1"/>
      <c r="AE1147" s="1"/>
      <c r="AJ1147" s="2"/>
      <c r="AK1147" s="2"/>
      <c r="AQ1147" s="2"/>
    </row>
    <row r="1148" spans="1:43" s="4" customFormat="1">
      <c r="A1148" s="326"/>
      <c r="B1148" s="2"/>
      <c r="C1148" s="9"/>
      <c r="D1148" s="14"/>
      <c r="E1148" s="14"/>
      <c r="F1148" s="14"/>
      <c r="G1148" s="14"/>
      <c r="H1148" s="14"/>
      <c r="I1148" s="14"/>
      <c r="J1148" s="14"/>
      <c r="K1148" s="15"/>
      <c r="L1148" s="14"/>
      <c r="M1148" s="14"/>
      <c r="N1148" s="14"/>
      <c r="O1148" s="14"/>
      <c r="P1148" s="14"/>
      <c r="Q1148" s="14"/>
      <c r="R1148" s="15"/>
      <c r="S1148" s="14"/>
      <c r="T1148" s="2"/>
      <c r="U1148" s="1"/>
      <c r="V1148" s="1"/>
      <c r="W1148" s="1"/>
      <c r="X1148" s="1"/>
      <c r="Y1148" s="1"/>
      <c r="Z1148" s="1"/>
      <c r="AA1148" s="1"/>
      <c r="AB1148" s="1"/>
      <c r="AC1148" s="1"/>
      <c r="AD1148" s="1"/>
      <c r="AE1148" s="1"/>
      <c r="AJ1148" s="2"/>
      <c r="AK1148" s="2"/>
      <c r="AQ1148" s="2"/>
    </row>
    <row r="1149" spans="1:43" s="4" customFormat="1">
      <c r="A1149" s="326"/>
      <c r="B1149" s="2"/>
      <c r="C1149" s="9"/>
      <c r="D1149" s="14"/>
      <c r="E1149" s="14"/>
      <c r="F1149" s="14"/>
      <c r="G1149" s="14"/>
      <c r="H1149" s="14"/>
      <c r="I1149" s="14"/>
      <c r="J1149" s="14"/>
      <c r="K1149" s="15"/>
      <c r="L1149" s="14"/>
      <c r="M1149" s="14"/>
      <c r="N1149" s="14"/>
      <c r="O1149" s="14"/>
      <c r="P1149" s="14"/>
      <c r="Q1149" s="14"/>
      <c r="R1149" s="15"/>
      <c r="S1149" s="14"/>
      <c r="T1149" s="2"/>
      <c r="U1149" s="1"/>
      <c r="V1149" s="1"/>
      <c r="W1149" s="1"/>
      <c r="X1149" s="1"/>
      <c r="Y1149" s="1"/>
      <c r="Z1149" s="1"/>
      <c r="AA1149" s="1"/>
      <c r="AB1149" s="1"/>
      <c r="AC1149" s="1"/>
      <c r="AD1149" s="1"/>
      <c r="AE1149" s="1"/>
      <c r="AJ1149" s="2"/>
      <c r="AK1149" s="2"/>
      <c r="AQ1149" s="2"/>
    </row>
    <row r="1150" spans="1:43" s="4" customFormat="1">
      <c r="A1150" s="326"/>
      <c r="B1150" s="2"/>
      <c r="C1150" s="9"/>
      <c r="D1150" s="14"/>
      <c r="E1150" s="14"/>
      <c r="F1150" s="14"/>
      <c r="G1150" s="14"/>
      <c r="H1150" s="14"/>
      <c r="I1150" s="14"/>
      <c r="J1150" s="14"/>
      <c r="K1150" s="15"/>
      <c r="L1150" s="14"/>
      <c r="M1150" s="14"/>
      <c r="N1150" s="14"/>
      <c r="O1150" s="14"/>
      <c r="P1150" s="14"/>
      <c r="Q1150" s="14"/>
      <c r="R1150" s="15"/>
      <c r="S1150" s="14"/>
      <c r="T1150" s="2"/>
      <c r="U1150" s="1"/>
      <c r="V1150" s="1"/>
      <c r="W1150" s="1"/>
      <c r="X1150" s="1"/>
      <c r="Y1150" s="1"/>
      <c r="Z1150" s="1"/>
      <c r="AA1150" s="1"/>
      <c r="AB1150" s="1"/>
      <c r="AC1150" s="1"/>
      <c r="AD1150" s="1"/>
      <c r="AE1150" s="1"/>
      <c r="AJ1150" s="2"/>
      <c r="AK1150" s="2"/>
      <c r="AQ1150" s="2"/>
    </row>
    <row r="1151" spans="1:43" s="4" customFormat="1">
      <c r="A1151" s="326"/>
      <c r="B1151" s="2"/>
      <c r="C1151" s="9"/>
      <c r="D1151" s="14"/>
      <c r="E1151" s="14"/>
      <c r="F1151" s="14"/>
      <c r="G1151" s="14"/>
      <c r="H1151" s="14"/>
      <c r="I1151" s="14"/>
      <c r="J1151" s="14"/>
      <c r="K1151" s="15"/>
      <c r="L1151" s="14"/>
      <c r="M1151" s="14"/>
      <c r="N1151" s="14"/>
      <c r="O1151" s="14"/>
      <c r="P1151" s="14"/>
      <c r="Q1151" s="14"/>
      <c r="R1151" s="15"/>
      <c r="S1151" s="14"/>
      <c r="T1151" s="2"/>
      <c r="U1151" s="1"/>
      <c r="V1151" s="1"/>
      <c r="W1151" s="1"/>
      <c r="X1151" s="1"/>
      <c r="Y1151" s="1"/>
      <c r="Z1151" s="1"/>
      <c r="AA1151" s="1"/>
      <c r="AB1151" s="1"/>
      <c r="AC1151" s="1"/>
      <c r="AD1151" s="1"/>
      <c r="AE1151" s="1"/>
      <c r="AJ1151" s="2"/>
      <c r="AK1151" s="2"/>
      <c r="AQ1151" s="2"/>
    </row>
    <row r="1152" spans="1:43" s="4" customFormat="1">
      <c r="A1152" s="326"/>
      <c r="B1152" s="2"/>
      <c r="C1152" s="9"/>
      <c r="D1152" s="14"/>
      <c r="E1152" s="14"/>
      <c r="F1152" s="14"/>
      <c r="G1152" s="14"/>
      <c r="H1152" s="14"/>
      <c r="I1152" s="14"/>
      <c r="J1152" s="14"/>
      <c r="K1152" s="15"/>
      <c r="L1152" s="14"/>
      <c r="M1152" s="14"/>
      <c r="N1152" s="14"/>
      <c r="O1152" s="14"/>
      <c r="P1152" s="14"/>
      <c r="Q1152" s="14"/>
      <c r="R1152" s="15"/>
      <c r="S1152" s="14"/>
      <c r="T1152" s="2"/>
      <c r="U1152" s="1"/>
      <c r="V1152" s="1"/>
      <c r="W1152" s="1"/>
      <c r="X1152" s="1"/>
      <c r="Y1152" s="1"/>
      <c r="Z1152" s="1"/>
      <c r="AA1152" s="1"/>
      <c r="AB1152" s="1"/>
      <c r="AC1152" s="1"/>
      <c r="AD1152" s="1"/>
      <c r="AE1152" s="1"/>
      <c r="AJ1152" s="2"/>
      <c r="AK1152" s="2"/>
      <c r="AQ1152" s="2"/>
    </row>
    <row r="1153" spans="1:43" s="4" customFormat="1">
      <c r="A1153" s="326"/>
      <c r="B1153" s="2"/>
      <c r="C1153" s="9"/>
      <c r="D1153" s="14"/>
      <c r="E1153" s="14"/>
      <c r="F1153" s="14"/>
      <c r="G1153" s="14"/>
      <c r="H1153" s="14"/>
      <c r="I1153" s="14"/>
      <c r="J1153" s="14"/>
      <c r="K1153" s="15"/>
      <c r="L1153" s="14"/>
      <c r="M1153" s="14"/>
      <c r="N1153" s="14"/>
      <c r="O1153" s="14"/>
      <c r="P1153" s="14"/>
      <c r="Q1153" s="14"/>
      <c r="R1153" s="15"/>
      <c r="S1153" s="14"/>
      <c r="T1153" s="2"/>
      <c r="U1153" s="1"/>
      <c r="V1153" s="1"/>
      <c r="W1153" s="1"/>
      <c r="X1153" s="1"/>
      <c r="Y1153" s="1"/>
      <c r="Z1153" s="1"/>
      <c r="AA1153" s="1"/>
      <c r="AB1153" s="1"/>
      <c r="AC1153" s="1"/>
      <c r="AD1153" s="1"/>
      <c r="AE1153" s="1"/>
      <c r="AJ1153" s="2"/>
      <c r="AK1153" s="2"/>
      <c r="AQ1153" s="2"/>
    </row>
    <row r="1154" spans="1:43" s="4" customFormat="1">
      <c r="A1154" s="326"/>
      <c r="B1154" s="2"/>
      <c r="C1154" s="9"/>
      <c r="D1154" s="14"/>
      <c r="E1154" s="14"/>
      <c r="F1154" s="14"/>
      <c r="G1154" s="14"/>
      <c r="H1154" s="14"/>
      <c r="I1154" s="14"/>
      <c r="J1154" s="14"/>
      <c r="K1154" s="15"/>
      <c r="L1154" s="14"/>
      <c r="M1154" s="14"/>
      <c r="N1154" s="14"/>
      <c r="O1154" s="14"/>
      <c r="P1154" s="14"/>
      <c r="Q1154" s="14"/>
      <c r="R1154" s="15"/>
      <c r="S1154" s="14"/>
      <c r="T1154" s="2"/>
      <c r="U1154" s="1"/>
      <c r="V1154" s="1"/>
      <c r="W1154" s="1"/>
      <c r="X1154" s="1"/>
      <c r="Y1154" s="1"/>
      <c r="Z1154" s="1"/>
      <c r="AA1154" s="1"/>
      <c r="AB1154" s="1"/>
      <c r="AC1154" s="1"/>
      <c r="AD1154" s="1"/>
      <c r="AE1154" s="1"/>
      <c r="AJ1154" s="2"/>
      <c r="AK1154" s="2"/>
      <c r="AQ1154" s="2"/>
    </row>
    <row r="1155" spans="1:43" s="4" customFormat="1">
      <c r="A1155" s="326"/>
      <c r="B1155" s="2"/>
      <c r="C1155" s="9"/>
      <c r="D1155" s="14"/>
      <c r="E1155" s="14"/>
      <c r="F1155" s="14"/>
      <c r="G1155" s="14"/>
      <c r="H1155" s="14"/>
      <c r="I1155" s="14"/>
      <c r="J1155" s="14"/>
      <c r="K1155" s="15"/>
      <c r="L1155" s="14"/>
      <c r="M1155" s="14"/>
      <c r="N1155" s="14"/>
      <c r="O1155" s="14"/>
      <c r="P1155" s="14"/>
      <c r="Q1155" s="14"/>
      <c r="R1155" s="15"/>
      <c r="S1155" s="14"/>
      <c r="T1155" s="2"/>
      <c r="U1155" s="1"/>
      <c r="V1155" s="1"/>
      <c r="W1155" s="1"/>
      <c r="X1155" s="1"/>
      <c r="Y1155" s="1"/>
      <c r="Z1155" s="1"/>
      <c r="AA1155" s="1"/>
      <c r="AB1155" s="1"/>
      <c r="AC1155" s="1"/>
      <c r="AD1155" s="1"/>
      <c r="AE1155" s="1"/>
      <c r="AJ1155" s="2"/>
      <c r="AK1155" s="2"/>
      <c r="AQ1155" s="2"/>
    </row>
    <row r="1156" spans="1:43" s="4" customFormat="1">
      <c r="A1156" s="326"/>
      <c r="B1156" s="2"/>
      <c r="C1156" s="9"/>
      <c r="D1156" s="14"/>
      <c r="E1156" s="14"/>
      <c r="F1156" s="14"/>
      <c r="G1156" s="14"/>
      <c r="H1156" s="14"/>
      <c r="I1156" s="14"/>
      <c r="J1156" s="14"/>
      <c r="K1156" s="15"/>
      <c r="L1156" s="14"/>
      <c r="M1156" s="14"/>
      <c r="N1156" s="14"/>
      <c r="O1156" s="14"/>
      <c r="P1156" s="14"/>
      <c r="Q1156" s="14"/>
      <c r="R1156" s="15"/>
      <c r="S1156" s="14"/>
      <c r="T1156" s="2"/>
      <c r="U1156" s="1"/>
      <c r="V1156" s="1"/>
      <c r="W1156" s="1"/>
      <c r="X1156" s="1"/>
      <c r="Y1156" s="1"/>
      <c r="Z1156" s="1"/>
      <c r="AA1156" s="1"/>
      <c r="AB1156" s="1"/>
      <c r="AC1156" s="1"/>
      <c r="AD1156" s="1"/>
      <c r="AE1156" s="1"/>
      <c r="AJ1156" s="2"/>
      <c r="AK1156" s="2"/>
      <c r="AQ1156" s="2"/>
    </row>
    <row r="1157" spans="1:43" s="4" customFormat="1">
      <c r="A1157" s="326"/>
      <c r="B1157" s="2"/>
      <c r="C1157" s="9"/>
      <c r="D1157" s="14"/>
      <c r="E1157" s="14"/>
      <c r="F1157" s="14"/>
      <c r="G1157" s="14"/>
      <c r="H1157" s="14"/>
      <c r="I1157" s="14"/>
      <c r="J1157" s="14"/>
      <c r="K1157" s="15"/>
      <c r="L1157" s="14"/>
      <c r="M1157" s="14"/>
      <c r="N1157" s="14"/>
      <c r="O1157" s="14"/>
      <c r="P1157" s="14"/>
      <c r="Q1157" s="14"/>
      <c r="R1157" s="15"/>
      <c r="S1157" s="14"/>
      <c r="T1157" s="2"/>
      <c r="U1157" s="1"/>
      <c r="V1157" s="1"/>
      <c r="W1157" s="1"/>
      <c r="X1157" s="1"/>
      <c r="Y1157" s="1"/>
      <c r="Z1157" s="1"/>
      <c r="AA1157" s="1"/>
      <c r="AB1157" s="1"/>
      <c r="AC1157" s="1"/>
      <c r="AD1157" s="1"/>
      <c r="AE1157" s="1"/>
      <c r="AJ1157" s="2"/>
      <c r="AK1157" s="2"/>
      <c r="AQ1157" s="2"/>
    </row>
    <row r="1158" spans="1:43" s="4" customFormat="1">
      <c r="A1158" s="326"/>
      <c r="B1158" s="2"/>
      <c r="C1158" s="9"/>
      <c r="D1158" s="14"/>
      <c r="E1158" s="14"/>
      <c r="F1158" s="14"/>
      <c r="G1158" s="14"/>
      <c r="H1158" s="14"/>
      <c r="I1158" s="14"/>
      <c r="J1158" s="14"/>
      <c r="K1158" s="15"/>
      <c r="L1158" s="14"/>
      <c r="M1158" s="14"/>
      <c r="N1158" s="14"/>
      <c r="O1158" s="14"/>
      <c r="P1158" s="14"/>
      <c r="Q1158" s="14"/>
      <c r="R1158" s="15"/>
      <c r="S1158" s="14"/>
      <c r="T1158" s="2"/>
      <c r="U1158" s="1"/>
      <c r="V1158" s="1"/>
      <c r="W1158" s="1"/>
      <c r="X1158" s="1"/>
      <c r="Y1158" s="1"/>
      <c r="Z1158" s="1"/>
      <c r="AA1158" s="1"/>
      <c r="AB1158" s="1"/>
      <c r="AC1158" s="1"/>
      <c r="AD1158" s="1"/>
      <c r="AE1158" s="1"/>
      <c r="AJ1158" s="2"/>
      <c r="AK1158" s="2"/>
      <c r="AQ1158" s="2"/>
    </row>
    <row r="1159" spans="1:43" s="4" customFormat="1">
      <c r="A1159" s="326"/>
      <c r="B1159" s="2"/>
      <c r="C1159" s="9"/>
      <c r="D1159" s="14"/>
      <c r="E1159" s="14"/>
      <c r="F1159" s="14"/>
      <c r="G1159" s="14"/>
      <c r="H1159" s="14"/>
      <c r="I1159" s="14"/>
      <c r="J1159" s="14"/>
      <c r="K1159" s="15"/>
      <c r="L1159" s="14"/>
      <c r="M1159" s="14"/>
      <c r="N1159" s="14"/>
      <c r="O1159" s="14"/>
      <c r="P1159" s="14"/>
      <c r="Q1159" s="14"/>
      <c r="R1159" s="15"/>
      <c r="S1159" s="14"/>
      <c r="T1159" s="2"/>
      <c r="U1159" s="1"/>
      <c r="V1159" s="1"/>
      <c r="W1159" s="1"/>
      <c r="X1159" s="1"/>
      <c r="Y1159" s="1"/>
      <c r="Z1159" s="1"/>
      <c r="AA1159" s="1"/>
      <c r="AB1159" s="1"/>
      <c r="AC1159" s="1"/>
      <c r="AD1159" s="1"/>
      <c r="AE1159" s="1"/>
      <c r="AJ1159" s="2"/>
      <c r="AK1159" s="2"/>
      <c r="AQ1159" s="2"/>
    </row>
    <row r="1160" spans="1:43" s="4" customFormat="1">
      <c r="A1160" s="326"/>
      <c r="B1160" s="2"/>
      <c r="C1160" s="9"/>
      <c r="D1160" s="14"/>
      <c r="E1160" s="14"/>
      <c r="F1160" s="14"/>
      <c r="G1160" s="14"/>
      <c r="H1160" s="14"/>
      <c r="I1160" s="14"/>
      <c r="J1160" s="14"/>
      <c r="K1160" s="15"/>
      <c r="L1160" s="14"/>
      <c r="M1160" s="14"/>
      <c r="N1160" s="14"/>
      <c r="O1160" s="14"/>
      <c r="P1160" s="14"/>
      <c r="Q1160" s="14"/>
      <c r="R1160" s="15"/>
      <c r="S1160" s="14"/>
      <c r="T1160" s="2"/>
      <c r="U1160" s="1"/>
      <c r="V1160" s="1"/>
      <c r="W1160" s="1"/>
      <c r="X1160" s="1"/>
      <c r="Y1160" s="1"/>
      <c r="Z1160" s="1"/>
      <c r="AA1160" s="1"/>
      <c r="AB1160" s="1"/>
      <c r="AC1160" s="1"/>
      <c r="AD1160" s="1"/>
      <c r="AE1160" s="1"/>
      <c r="AJ1160" s="2"/>
      <c r="AK1160" s="2"/>
      <c r="AQ1160" s="2"/>
    </row>
    <row r="1161" spans="1:43" s="4" customFormat="1">
      <c r="A1161" s="326"/>
      <c r="B1161" s="2"/>
      <c r="C1161" s="9"/>
      <c r="D1161" s="14"/>
      <c r="E1161" s="14"/>
      <c r="F1161" s="14"/>
      <c r="G1161" s="14"/>
      <c r="H1161" s="14"/>
      <c r="I1161" s="14"/>
      <c r="J1161" s="14"/>
      <c r="K1161" s="15"/>
      <c r="L1161" s="14"/>
      <c r="M1161" s="14"/>
      <c r="N1161" s="14"/>
      <c r="O1161" s="14"/>
      <c r="P1161" s="14"/>
      <c r="Q1161" s="14"/>
      <c r="R1161" s="15"/>
      <c r="S1161" s="14"/>
      <c r="T1161" s="2"/>
      <c r="U1161" s="1"/>
      <c r="V1161" s="1"/>
      <c r="W1161" s="1"/>
      <c r="X1161" s="1"/>
      <c r="Y1161" s="1"/>
      <c r="Z1161" s="1"/>
      <c r="AA1161" s="1"/>
      <c r="AB1161" s="1"/>
      <c r="AC1161" s="1"/>
      <c r="AD1161" s="1"/>
      <c r="AE1161" s="1"/>
      <c r="AJ1161" s="2"/>
      <c r="AK1161" s="2"/>
      <c r="AQ1161" s="2"/>
    </row>
    <row r="1162" spans="1:43" s="4" customFormat="1">
      <c r="A1162" s="326"/>
      <c r="B1162" s="2"/>
      <c r="C1162" s="9"/>
      <c r="D1162" s="14"/>
      <c r="E1162" s="14"/>
      <c r="F1162" s="14"/>
      <c r="G1162" s="14"/>
      <c r="H1162" s="14"/>
      <c r="I1162" s="14"/>
      <c r="J1162" s="14"/>
      <c r="K1162" s="15"/>
      <c r="L1162" s="14"/>
      <c r="M1162" s="14"/>
      <c r="N1162" s="14"/>
      <c r="O1162" s="14"/>
      <c r="P1162" s="14"/>
      <c r="Q1162" s="14"/>
      <c r="R1162" s="15"/>
      <c r="S1162" s="14"/>
      <c r="T1162" s="2"/>
      <c r="U1162" s="1"/>
      <c r="V1162" s="1"/>
      <c r="W1162" s="1"/>
      <c r="X1162" s="1"/>
      <c r="Y1162" s="1"/>
      <c r="Z1162" s="1"/>
      <c r="AA1162" s="1"/>
      <c r="AB1162" s="1"/>
      <c r="AC1162" s="1"/>
      <c r="AD1162" s="1"/>
      <c r="AE1162" s="1"/>
      <c r="AJ1162" s="2"/>
      <c r="AK1162" s="2"/>
      <c r="AQ1162" s="2"/>
    </row>
    <row r="1163" spans="1:43" s="4" customFormat="1">
      <c r="A1163" s="326"/>
      <c r="B1163" s="2"/>
      <c r="C1163" s="9"/>
      <c r="D1163" s="14"/>
      <c r="E1163" s="14"/>
      <c r="F1163" s="14"/>
      <c r="G1163" s="14"/>
      <c r="H1163" s="14"/>
      <c r="I1163" s="14"/>
      <c r="J1163" s="14"/>
      <c r="K1163" s="15"/>
      <c r="L1163" s="14"/>
      <c r="M1163" s="14"/>
      <c r="N1163" s="14"/>
      <c r="O1163" s="14"/>
      <c r="P1163" s="14"/>
      <c r="Q1163" s="14"/>
      <c r="R1163" s="15"/>
      <c r="S1163" s="14"/>
      <c r="T1163" s="2"/>
      <c r="U1163" s="1"/>
      <c r="V1163" s="1"/>
      <c r="W1163" s="1"/>
      <c r="X1163" s="1"/>
      <c r="Y1163" s="1"/>
      <c r="Z1163" s="1"/>
      <c r="AA1163" s="1"/>
      <c r="AB1163" s="1"/>
      <c r="AC1163" s="1"/>
      <c r="AD1163" s="1"/>
      <c r="AE1163" s="1"/>
      <c r="AJ1163" s="2"/>
      <c r="AK1163" s="2"/>
      <c r="AQ1163" s="2"/>
    </row>
    <row r="1164" spans="1:43" s="4" customFormat="1">
      <c r="A1164" s="326"/>
      <c r="B1164" s="2"/>
      <c r="C1164" s="9"/>
      <c r="D1164" s="14"/>
      <c r="E1164" s="14"/>
      <c r="F1164" s="14"/>
      <c r="G1164" s="14"/>
      <c r="H1164" s="14"/>
      <c r="I1164" s="14"/>
      <c r="J1164" s="14"/>
      <c r="K1164" s="15"/>
      <c r="L1164" s="14"/>
      <c r="M1164" s="14"/>
      <c r="N1164" s="14"/>
      <c r="O1164" s="14"/>
      <c r="P1164" s="14"/>
      <c r="Q1164" s="14"/>
      <c r="R1164" s="15"/>
      <c r="S1164" s="14"/>
      <c r="T1164" s="2"/>
      <c r="U1164" s="1"/>
      <c r="V1164" s="1"/>
      <c r="W1164" s="1"/>
      <c r="X1164" s="1"/>
      <c r="Y1164" s="1"/>
      <c r="Z1164" s="1"/>
      <c r="AA1164" s="1"/>
      <c r="AB1164" s="1"/>
      <c r="AC1164" s="1"/>
      <c r="AD1164" s="1"/>
      <c r="AE1164" s="1"/>
      <c r="AJ1164" s="2"/>
      <c r="AK1164" s="2"/>
      <c r="AQ1164" s="2"/>
    </row>
    <row r="1165" spans="1:43" s="4" customFormat="1">
      <c r="A1165" s="326"/>
      <c r="B1165" s="2"/>
      <c r="C1165" s="9"/>
      <c r="D1165" s="14"/>
      <c r="E1165" s="14"/>
      <c r="F1165" s="14"/>
      <c r="G1165" s="14"/>
      <c r="H1165" s="14"/>
      <c r="I1165" s="14"/>
      <c r="J1165" s="14"/>
      <c r="K1165" s="15"/>
      <c r="L1165" s="14"/>
      <c r="M1165" s="14"/>
      <c r="N1165" s="14"/>
      <c r="O1165" s="14"/>
      <c r="P1165" s="14"/>
      <c r="Q1165" s="14"/>
      <c r="R1165" s="15"/>
      <c r="S1165" s="14"/>
      <c r="T1165" s="2"/>
      <c r="U1165" s="1"/>
      <c r="V1165" s="1"/>
      <c r="W1165" s="1"/>
      <c r="X1165" s="1"/>
      <c r="Y1165" s="1"/>
      <c r="Z1165" s="1"/>
      <c r="AA1165" s="1"/>
      <c r="AB1165" s="1"/>
      <c r="AC1165" s="1"/>
      <c r="AD1165" s="1"/>
      <c r="AE1165" s="1"/>
      <c r="AJ1165" s="2"/>
      <c r="AK1165" s="2"/>
      <c r="AQ1165" s="2"/>
    </row>
    <row r="1166" spans="1:43" s="4" customFormat="1">
      <c r="A1166" s="326"/>
      <c r="B1166" s="2"/>
      <c r="C1166" s="9"/>
      <c r="D1166" s="14"/>
      <c r="E1166" s="14"/>
      <c r="F1166" s="14"/>
      <c r="G1166" s="14"/>
      <c r="H1166" s="14"/>
      <c r="I1166" s="14"/>
      <c r="J1166" s="14"/>
      <c r="K1166" s="15"/>
      <c r="L1166" s="14"/>
      <c r="M1166" s="14"/>
      <c r="N1166" s="14"/>
      <c r="O1166" s="14"/>
      <c r="P1166" s="14"/>
      <c r="Q1166" s="14"/>
      <c r="R1166" s="15"/>
      <c r="S1166" s="14"/>
      <c r="T1166" s="2"/>
      <c r="U1166" s="1"/>
      <c r="V1166" s="1"/>
      <c r="W1166" s="1"/>
      <c r="X1166" s="1"/>
      <c r="Y1166" s="1"/>
      <c r="Z1166" s="1"/>
      <c r="AA1166" s="1"/>
      <c r="AB1166" s="1"/>
      <c r="AC1166" s="1"/>
      <c r="AD1166" s="1"/>
      <c r="AE1166" s="1"/>
      <c r="AJ1166" s="2"/>
      <c r="AK1166" s="2"/>
      <c r="AQ1166" s="2"/>
    </row>
    <row r="1167" spans="1:43" s="4" customFormat="1">
      <c r="A1167" s="326"/>
      <c r="B1167" s="2"/>
      <c r="C1167" s="9"/>
      <c r="D1167" s="14"/>
      <c r="E1167" s="14"/>
      <c r="F1167" s="14"/>
      <c r="G1167" s="14"/>
      <c r="H1167" s="14"/>
      <c r="I1167" s="14"/>
      <c r="J1167" s="14"/>
      <c r="K1167" s="15"/>
      <c r="L1167" s="14"/>
      <c r="M1167" s="14"/>
      <c r="N1167" s="14"/>
      <c r="O1167" s="14"/>
      <c r="P1167" s="14"/>
      <c r="Q1167" s="14"/>
      <c r="R1167" s="15"/>
      <c r="S1167" s="14"/>
      <c r="T1167" s="2"/>
      <c r="U1167" s="1"/>
      <c r="V1167" s="1"/>
      <c r="W1167" s="1"/>
      <c r="X1167" s="1"/>
      <c r="Y1167" s="1"/>
      <c r="Z1167" s="1"/>
      <c r="AA1167" s="1"/>
      <c r="AB1167" s="1"/>
      <c r="AC1167" s="1"/>
      <c r="AD1167" s="1"/>
      <c r="AE1167" s="1"/>
      <c r="AJ1167" s="2"/>
      <c r="AK1167" s="2"/>
      <c r="AQ1167" s="2"/>
    </row>
    <row r="1168" spans="1:43" s="4" customFormat="1">
      <c r="A1168" s="326"/>
      <c r="B1168" s="2"/>
      <c r="C1168" s="9"/>
      <c r="D1168" s="14"/>
      <c r="E1168" s="14"/>
      <c r="F1168" s="14"/>
      <c r="G1168" s="14"/>
      <c r="H1168" s="14"/>
      <c r="I1168" s="14"/>
      <c r="J1168" s="14"/>
      <c r="K1168" s="15"/>
      <c r="L1168" s="14"/>
      <c r="M1168" s="14"/>
      <c r="N1168" s="14"/>
      <c r="O1168" s="14"/>
      <c r="P1168" s="14"/>
      <c r="Q1168" s="14"/>
      <c r="R1168" s="15"/>
      <c r="S1168" s="14"/>
      <c r="T1168" s="2"/>
      <c r="U1168" s="1"/>
      <c r="V1168" s="1"/>
      <c r="W1168" s="1"/>
      <c r="X1168" s="1"/>
      <c r="Y1168" s="1"/>
      <c r="Z1168" s="1"/>
      <c r="AA1168" s="1"/>
      <c r="AB1168" s="1"/>
      <c r="AC1168" s="1"/>
      <c r="AD1168" s="1"/>
      <c r="AE1168" s="1"/>
      <c r="AJ1168" s="2"/>
      <c r="AK1168" s="2"/>
      <c r="AQ1168" s="2"/>
    </row>
    <row r="1169" spans="1:43" s="4" customFormat="1">
      <c r="A1169" s="326"/>
      <c r="B1169" s="2"/>
      <c r="C1169" s="9"/>
      <c r="D1169" s="14"/>
      <c r="E1169" s="14"/>
      <c r="F1169" s="14"/>
      <c r="G1169" s="14"/>
      <c r="H1169" s="14"/>
      <c r="I1169" s="14"/>
      <c r="J1169" s="14"/>
      <c r="K1169" s="15"/>
      <c r="L1169" s="14"/>
      <c r="M1169" s="14"/>
      <c r="N1169" s="14"/>
      <c r="O1169" s="14"/>
      <c r="P1169" s="14"/>
      <c r="Q1169" s="14"/>
      <c r="R1169" s="15"/>
      <c r="S1169" s="14"/>
      <c r="T1169" s="2"/>
      <c r="U1169" s="1"/>
      <c r="V1169" s="1"/>
      <c r="W1169" s="1"/>
      <c r="X1169" s="1"/>
      <c r="Y1169" s="1"/>
      <c r="Z1169" s="1"/>
      <c r="AA1169" s="1"/>
      <c r="AB1169" s="1"/>
      <c r="AC1169" s="1"/>
      <c r="AD1169" s="1"/>
      <c r="AE1169" s="1"/>
      <c r="AJ1169" s="2"/>
      <c r="AK1169" s="2"/>
      <c r="AQ1169" s="2"/>
    </row>
    <row r="1170" spans="1:43" s="4" customFormat="1">
      <c r="A1170" s="326"/>
      <c r="B1170" s="2"/>
      <c r="C1170" s="9"/>
      <c r="D1170" s="14"/>
      <c r="E1170" s="14"/>
      <c r="F1170" s="14"/>
      <c r="G1170" s="14"/>
      <c r="H1170" s="14"/>
      <c r="I1170" s="14"/>
      <c r="J1170" s="14"/>
      <c r="K1170" s="15"/>
      <c r="L1170" s="14"/>
      <c r="M1170" s="14"/>
      <c r="N1170" s="14"/>
      <c r="O1170" s="14"/>
      <c r="P1170" s="14"/>
      <c r="Q1170" s="14"/>
      <c r="R1170" s="15"/>
      <c r="S1170" s="14"/>
      <c r="T1170" s="2"/>
      <c r="U1170" s="1"/>
      <c r="V1170" s="1"/>
      <c r="W1170" s="1"/>
      <c r="X1170" s="1"/>
      <c r="Y1170" s="1"/>
      <c r="Z1170" s="1"/>
      <c r="AA1170" s="1"/>
      <c r="AB1170" s="1"/>
      <c r="AC1170" s="1"/>
      <c r="AD1170" s="1"/>
      <c r="AE1170" s="1"/>
      <c r="AJ1170" s="2"/>
      <c r="AK1170" s="2"/>
      <c r="AQ1170" s="2"/>
    </row>
    <row r="1171" spans="1:43" s="4" customFormat="1">
      <c r="A1171" s="326"/>
      <c r="B1171" s="2"/>
      <c r="C1171" s="9"/>
      <c r="D1171" s="14"/>
      <c r="E1171" s="14"/>
      <c r="F1171" s="14"/>
      <c r="G1171" s="14"/>
      <c r="H1171" s="14"/>
      <c r="I1171" s="14"/>
      <c r="J1171" s="14"/>
      <c r="K1171" s="15"/>
      <c r="L1171" s="14"/>
      <c r="M1171" s="14"/>
      <c r="N1171" s="14"/>
      <c r="O1171" s="14"/>
      <c r="P1171" s="14"/>
      <c r="Q1171" s="14"/>
      <c r="R1171" s="15"/>
      <c r="S1171" s="14"/>
      <c r="T1171" s="2"/>
      <c r="U1171" s="1"/>
      <c r="V1171" s="1"/>
      <c r="W1171" s="1"/>
      <c r="X1171" s="1"/>
      <c r="Y1171" s="1"/>
      <c r="Z1171" s="1"/>
      <c r="AA1171" s="1"/>
      <c r="AB1171" s="1"/>
      <c r="AC1171" s="1"/>
      <c r="AD1171" s="1"/>
      <c r="AE1171" s="1"/>
      <c r="AJ1171" s="2"/>
      <c r="AK1171" s="2"/>
      <c r="AQ1171" s="2"/>
    </row>
    <row r="1172" spans="1:43" s="4" customFormat="1">
      <c r="A1172" s="326"/>
      <c r="B1172" s="2"/>
      <c r="C1172" s="9"/>
      <c r="D1172" s="14"/>
      <c r="E1172" s="14"/>
      <c r="F1172" s="14"/>
      <c r="G1172" s="14"/>
      <c r="H1172" s="14"/>
      <c r="I1172" s="14"/>
      <c r="J1172" s="14"/>
      <c r="K1172" s="15"/>
      <c r="L1172" s="14"/>
      <c r="M1172" s="14"/>
      <c r="N1172" s="14"/>
      <c r="O1172" s="14"/>
      <c r="P1172" s="14"/>
      <c r="Q1172" s="14"/>
      <c r="R1172" s="15"/>
      <c r="S1172" s="14"/>
      <c r="T1172" s="2"/>
      <c r="U1172" s="1"/>
      <c r="V1172" s="1"/>
      <c r="W1172" s="1"/>
      <c r="X1172" s="1"/>
      <c r="Y1172" s="1"/>
      <c r="Z1172" s="1"/>
      <c r="AA1172" s="1"/>
      <c r="AB1172" s="1"/>
      <c r="AC1172" s="1"/>
      <c r="AD1172" s="1"/>
      <c r="AE1172" s="1"/>
      <c r="AJ1172" s="2"/>
      <c r="AK1172" s="2"/>
      <c r="AQ1172" s="2"/>
    </row>
    <row r="1173" spans="1:43" s="4" customFormat="1">
      <c r="A1173" s="326"/>
      <c r="B1173" s="2"/>
      <c r="C1173" s="9"/>
      <c r="D1173" s="14"/>
      <c r="E1173" s="14"/>
      <c r="F1173" s="14"/>
      <c r="G1173" s="14"/>
      <c r="H1173" s="14"/>
      <c r="I1173" s="14"/>
      <c r="J1173" s="14"/>
      <c r="K1173" s="15"/>
      <c r="L1173" s="14"/>
      <c r="M1173" s="14"/>
      <c r="N1173" s="14"/>
      <c r="O1173" s="14"/>
      <c r="P1173" s="14"/>
      <c r="Q1173" s="14"/>
      <c r="R1173" s="15"/>
      <c r="S1173" s="14"/>
      <c r="T1173" s="2"/>
      <c r="U1173" s="1"/>
      <c r="V1173" s="1"/>
      <c r="W1173" s="1"/>
      <c r="X1173" s="1"/>
      <c r="Y1173" s="1"/>
      <c r="Z1173" s="1"/>
      <c r="AA1173" s="1"/>
      <c r="AB1173" s="1"/>
      <c r="AC1173" s="1"/>
      <c r="AD1173" s="1"/>
      <c r="AE1173" s="1"/>
      <c r="AJ1173" s="2"/>
      <c r="AK1173" s="2"/>
      <c r="AQ1173" s="2"/>
    </row>
    <row r="1174" spans="1:43" s="4" customFormat="1">
      <c r="A1174" s="326"/>
      <c r="B1174" s="2"/>
      <c r="C1174" s="9"/>
      <c r="D1174" s="14"/>
      <c r="E1174" s="14"/>
      <c r="F1174" s="14"/>
      <c r="G1174" s="14"/>
      <c r="H1174" s="14"/>
      <c r="I1174" s="14"/>
      <c r="J1174" s="14"/>
      <c r="K1174" s="15"/>
      <c r="L1174" s="14"/>
      <c r="M1174" s="14"/>
      <c r="N1174" s="14"/>
      <c r="O1174" s="14"/>
      <c r="P1174" s="14"/>
      <c r="Q1174" s="14"/>
      <c r="R1174" s="15"/>
      <c r="S1174" s="14"/>
      <c r="T1174" s="2"/>
      <c r="U1174" s="1"/>
      <c r="V1174" s="1"/>
      <c r="W1174" s="1"/>
      <c r="X1174" s="1"/>
      <c r="Y1174" s="1"/>
      <c r="Z1174" s="1"/>
      <c r="AA1174" s="1"/>
      <c r="AB1174" s="1"/>
      <c r="AC1174" s="1"/>
      <c r="AD1174" s="1"/>
      <c r="AE1174" s="1"/>
      <c r="AJ1174" s="2"/>
      <c r="AK1174" s="2"/>
      <c r="AQ1174" s="2"/>
    </row>
    <row r="1175" spans="1:43" s="4" customFormat="1">
      <c r="A1175" s="326"/>
      <c r="B1175" s="2"/>
      <c r="C1175" s="9"/>
      <c r="D1175" s="14"/>
      <c r="E1175" s="14"/>
      <c r="F1175" s="14"/>
      <c r="G1175" s="14"/>
      <c r="H1175" s="14"/>
      <c r="I1175" s="14"/>
      <c r="J1175" s="14"/>
      <c r="K1175" s="15"/>
      <c r="L1175" s="14"/>
      <c r="M1175" s="14"/>
      <c r="N1175" s="14"/>
      <c r="O1175" s="14"/>
      <c r="P1175" s="14"/>
      <c r="Q1175" s="14"/>
      <c r="R1175" s="15"/>
      <c r="S1175" s="14"/>
      <c r="T1175" s="2"/>
      <c r="U1175" s="1"/>
      <c r="V1175" s="1"/>
      <c r="W1175" s="1"/>
      <c r="X1175" s="1"/>
      <c r="Y1175" s="1"/>
      <c r="Z1175" s="1"/>
      <c r="AA1175" s="1"/>
      <c r="AB1175" s="1"/>
      <c r="AC1175" s="1"/>
      <c r="AD1175" s="1"/>
      <c r="AE1175" s="1"/>
      <c r="AJ1175" s="2"/>
      <c r="AK1175" s="2"/>
      <c r="AQ1175" s="2"/>
    </row>
    <row r="1176" spans="1:43" s="4" customFormat="1">
      <c r="A1176" s="326"/>
      <c r="B1176" s="2"/>
      <c r="C1176" s="9"/>
      <c r="D1176" s="14"/>
      <c r="E1176" s="14"/>
      <c r="F1176" s="14"/>
      <c r="G1176" s="14"/>
      <c r="H1176" s="14"/>
      <c r="I1176" s="14"/>
      <c r="J1176" s="14"/>
      <c r="K1176" s="15"/>
      <c r="L1176" s="14"/>
      <c r="M1176" s="14"/>
      <c r="N1176" s="14"/>
      <c r="O1176" s="14"/>
      <c r="P1176" s="14"/>
      <c r="Q1176" s="14"/>
      <c r="R1176" s="15"/>
      <c r="S1176" s="14"/>
      <c r="T1176" s="2"/>
      <c r="U1176" s="1"/>
      <c r="V1176" s="1"/>
      <c r="W1176" s="1"/>
      <c r="X1176" s="1"/>
      <c r="Y1176" s="1"/>
      <c r="Z1176" s="1"/>
      <c r="AA1176" s="1"/>
      <c r="AB1176" s="1"/>
      <c r="AC1176" s="1"/>
      <c r="AD1176" s="1"/>
      <c r="AE1176" s="1"/>
      <c r="AJ1176" s="2"/>
      <c r="AK1176" s="2"/>
      <c r="AQ1176" s="2"/>
    </row>
    <row r="1177" spans="1:43" s="4" customFormat="1">
      <c r="A1177" s="326"/>
      <c r="B1177" s="2"/>
      <c r="C1177" s="9"/>
      <c r="D1177" s="14"/>
      <c r="E1177" s="14"/>
      <c r="F1177" s="14"/>
      <c r="G1177" s="14"/>
      <c r="H1177" s="14"/>
      <c r="I1177" s="14"/>
      <c r="J1177" s="14"/>
      <c r="K1177" s="15"/>
      <c r="L1177" s="14"/>
      <c r="M1177" s="14"/>
      <c r="N1177" s="14"/>
      <c r="O1177" s="14"/>
      <c r="P1177" s="14"/>
      <c r="Q1177" s="14"/>
      <c r="R1177" s="15"/>
      <c r="S1177" s="14"/>
      <c r="T1177" s="2"/>
      <c r="U1177" s="1"/>
      <c r="V1177" s="1"/>
      <c r="W1177" s="1"/>
      <c r="X1177" s="1"/>
      <c r="Y1177" s="1"/>
      <c r="Z1177" s="1"/>
      <c r="AA1177" s="1"/>
      <c r="AB1177" s="1"/>
      <c r="AC1177" s="1"/>
      <c r="AD1177" s="1"/>
      <c r="AE1177" s="1"/>
      <c r="AJ1177" s="2"/>
      <c r="AK1177" s="2"/>
      <c r="AQ1177" s="2"/>
    </row>
    <row r="1178" spans="1:43" s="4" customFormat="1">
      <c r="A1178" s="326"/>
      <c r="B1178" s="2"/>
      <c r="C1178" s="9"/>
      <c r="D1178" s="14"/>
      <c r="E1178" s="14"/>
      <c r="F1178" s="14"/>
      <c r="G1178" s="14"/>
      <c r="H1178" s="14"/>
      <c r="I1178" s="14"/>
      <c r="J1178" s="14"/>
      <c r="K1178" s="15"/>
      <c r="L1178" s="14"/>
      <c r="M1178" s="14"/>
      <c r="N1178" s="14"/>
      <c r="O1178" s="14"/>
      <c r="P1178" s="14"/>
      <c r="Q1178" s="14"/>
      <c r="R1178" s="15"/>
      <c r="S1178" s="14"/>
      <c r="T1178" s="2"/>
      <c r="U1178" s="1"/>
      <c r="V1178" s="1"/>
      <c r="W1178" s="1"/>
      <c r="X1178" s="1"/>
      <c r="Y1178" s="1"/>
      <c r="Z1178" s="1"/>
      <c r="AA1178" s="1"/>
      <c r="AB1178" s="1"/>
      <c r="AC1178" s="1"/>
      <c r="AD1178" s="1"/>
      <c r="AE1178" s="1"/>
      <c r="AJ1178" s="2"/>
      <c r="AK1178" s="2"/>
      <c r="AQ1178" s="2"/>
    </row>
    <row r="1179" spans="1:43" s="4" customFormat="1">
      <c r="A1179" s="326"/>
      <c r="B1179" s="2"/>
      <c r="C1179" s="9"/>
      <c r="D1179" s="14"/>
      <c r="E1179" s="14"/>
      <c r="F1179" s="14"/>
      <c r="G1179" s="14"/>
      <c r="H1179" s="14"/>
      <c r="I1179" s="14"/>
      <c r="J1179" s="14"/>
      <c r="K1179" s="15"/>
      <c r="L1179" s="14"/>
      <c r="M1179" s="14"/>
      <c r="N1179" s="14"/>
      <c r="O1179" s="14"/>
      <c r="P1179" s="14"/>
      <c r="Q1179" s="14"/>
      <c r="R1179" s="15"/>
      <c r="S1179" s="14"/>
      <c r="T1179" s="2"/>
      <c r="U1179" s="1"/>
      <c r="V1179" s="1"/>
      <c r="W1179" s="1"/>
      <c r="X1179" s="1"/>
      <c r="Y1179" s="1"/>
      <c r="Z1179" s="1"/>
      <c r="AA1179" s="1"/>
      <c r="AB1179" s="1"/>
      <c r="AC1179" s="1"/>
      <c r="AD1179" s="1"/>
      <c r="AE1179" s="1"/>
      <c r="AJ1179" s="2"/>
      <c r="AK1179" s="2"/>
      <c r="AQ1179" s="2"/>
    </row>
    <row r="1180" spans="1:43" s="4" customFormat="1">
      <c r="A1180" s="326"/>
      <c r="B1180" s="2"/>
      <c r="C1180" s="9"/>
      <c r="D1180" s="14"/>
      <c r="E1180" s="14"/>
      <c r="F1180" s="14"/>
      <c r="G1180" s="14"/>
      <c r="H1180" s="14"/>
      <c r="I1180" s="14"/>
      <c r="J1180" s="14"/>
      <c r="K1180" s="15"/>
      <c r="L1180" s="14"/>
      <c r="M1180" s="14"/>
      <c r="N1180" s="14"/>
      <c r="O1180" s="14"/>
      <c r="P1180" s="14"/>
      <c r="Q1180" s="14"/>
      <c r="R1180" s="15"/>
      <c r="S1180" s="14"/>
      <c r="T1180" s="2"/>
      <c r="U1180" s="1"/>
      <c r="V1180" s="1"/>
      <c r="W1180" s="1"/>
      <c r="X1180" s="1"/>
      <c r="Y1180" s="1"/>
      <c r="Z1180" s="1"/>
      <c r="AA1180" s="1"/>
      <c r="AB1180" s="1"/>
      <c r="AC1180" s="1"/>
      <c r="AD1180" s="1"/>
      <c r="AE1180" s="1"/>
      <c r="AJ1180" s="2"/>
      <c r="AK1180" s="2"/>
      <c r="AQ1180" s="2"/>
    </row>
    <row r="1181" spans="1:43" s="4" customFormat="1">
      <c r="A1181" s="326"/>
      <c r="B1181" s="2"/>
      <c r="C1181" s="9"/>
      <c r="D1181" s="14"/>
      <c r="E1181" s="14"/>
      <c r="F1181" s="14"/>
      <c r="G1181" s="14"/>
      <c r="H1181" s="14"/>
      <c r="I1181" s="14"/>
      <c r="J1181" s="14"/>
      <c r="K1181" s="15"/>
      <c r="L1181" s="14"/>
      <c r="M1181" s="14"/>
      <c r="N1181" s="14"/>
      <c r="O1181" s="14"/>
      <c r="P1181" s="14"/>
      <c r="Q1181" s="14"/>
      <c r="R1181" s="15"/>
      <c r="S1181" s="14"/>
      <c r="T1181" s="2"/>
      <c r="U1181" s="1"/>
      <c r="V1181" s="1"/>
      <c r="W1181" s="1"/>
      <c r="X1181" s="1"/>
      <c r="Y1181" s="1"/>
      <c r="Z1181" s="1"/>
      <c r="AA1181" s="1"/>
      <c r="AB1181" s="1"/>
      <c r="AC1181" s="1"/>
      <c r="AD1181" s="1"/>
      <c r="AE1181" s="1"/>
      <c r="AJ1181" s="2"/>
      <c r="AK1181" s="2"/>
      <c r="AQ1181" s="2"/>
    </row>
    <row r="1182" spans="1:43" s="4" customFormat="1">
      <c r="A1182" s="326"/>
      <c r="B1182" s="2"/>
      <c r="C1182" s="9"/>
      <c r="D1182" s="14"/>
      <c r="E1182" s="14"/>
      <c r="F1182" s="14"/>
      <c r="G1182" s="14"/>
      <c r="H1182" s="14"/>
      <c r="I1182" s="14"/>
      <c r="J1182" s="14"/>
      <c r="K1182" s="15"/>
      <c r="L1182" s="14"/>
      <c r="M1182" s="14"/>
      <c r="N1182" s="14"/>
      <c r="O1182" s="14"/>
      <c r="P1182" s="14"/>
      <c r="Q1182" s="14"/>
      <c r="R1182" s="15"/>
      <c r="S1182" s="14"/>
      <c r="T1182" s="2"/>
      <c r="U1182" s="1"/>
      <c r="V1182" s="1"/>
      <c r="W1182" s="1"/>
      <c r="X1182" s="1"/>
      <c r="Y1182" s="1"/>
      <c r="Z1182" s="1"/>
      <c r="AA1182" s="1"/>
      <c r="AB1182" s="1"/>
      <c r="AC1182" s="1"/>
      <c r="AD1182" s="1"/>
      <c r="AE1182" s="1"/>
      <c r="AJ1182" s="2"/>
      <c r="AK1182" s="2"/>
      <c r="AQ1182" s="2"/>
    </row>
    <row r="1183" spans="1:43" s="4" customFormat="1">
      <c r="A1183" s="326"/>
      <c r="B1183" s="2"/>
      <c r="C1183" s="9"/>
      <c r="D1183" s="14"/>
      <c r="E1183" s="14"/>
      <c r="F1183" s="14"/>
      <c r="G1183" s="14"/>
      <c r="H1183" s="14"/>
      <c r="I1183" s="14"/>
      <c r="J1183" s="14"/>
      <c r="K1183" s="15"/>
      <c r="L1183" s="14"/>
      <c r="M1183" s="14"/>
      <c r="N1183" s="14"/>
      <c r="O1183" s="14"/>
      <c r="P1183" s="14"/>
      <c r="Q1183" s="14"/>
      <c r="R1183" s="15"/>
      <c r="S1183" s="14"/>
      <c r="T1183" s="2"/>
      <c r="U1183" s="1"/>
      <c r="V1183" s="1"/>
      <c r="W1183" s="1"/>
      <c r="X1183" s="1"/>
      <c r="Y1183" s="1"/>
      <c r="Z1183" s="1"/>
      <c r="AA1183" s="1"/>
      <c r="AB1183" s="1"/>
      <c r="AC1183" s="1"/>
      <c r="AD1183" s="1"/>
      <c r="AE1183" s="1"/>
      <c r="AJ1183" s="2"/>
      <c r="AK1183" s="2"/>
      <c r="AQ1183" s="2"/>
    </row>
    <row r="1184" spans="1:43" s="4" customFormat="1">
      <c r="A1184" s="326"/>
      <c r="B1184" s="2"/>
      <c r="C1184" s="9"/>
      <c r="D1184" s="14"/>
      <c r="E1184" s="14"/>
      <c r="F1184" s="14"/>
      <c r="G1184" s="14"/>
      <c r="H1184" s="14"/>
      <c r="I1184" s="14"/>
      <c r="J1184" s="14"/>
      <c r="K1184" s="15"/>
      <c r="L1184" s="14"/>
      <c r="M1184" s="14"/>
      <c r="N1184" s="14"/>
      <c r="O1184" s="14"/>
      <c r="P1184" s="14"/>
      <c r="Q1184" s="14"/>
      <c r="R1184" s="15"/>
      <c r="S1184" s="14"/>
      <c r="T1184" s="2"/>
      <c r="U1184" s="1"/>
      <c r="V1184" s="1"/>
      <c r="W1184" s="1"/>
      <c r="X1184" s="1"/>
      <c r="Y1184" s="1"/>
      <c r="Z1184" s="1"/>
      <c r="AA1184" s="1"/>
      <c r="AB1184" s="1"/>
      <c r="AC1184" s="1"/>
      <c r="AD1184" s="1"/>
      <c r="AE1184" s="1"/>
      <c r="AJ1184" s="2"/>
      <c r="AK1184" s="2"/>
      <c r="AQ1184" s="2"/>
    </row>
    <row r="1185" spans="1:43" s="4" customFormat="1">
      <c r="A1185" s="326"/>
      <c r="B1185" s="2"/>
      <c r="C1185" s="9"/>
      <c r="D1185" s="14"/>
      <c r="E1185" s="14"/>
      <c r="F1185" s="14"/>
      <c r="G1185" s="14"/>
      <c r="H1185" s="14"/>
      <c r="I1185" s="14"/>
      <c r="J1185" s="14"/>
      <c r="K1185" s="15"/>
      <c r="L1185" s="14"/>
      <c r="M1185" s="14"/>
      <c r="N1185" s="14"/>
      <c r="O1185" s="14"/>
      <c r="P1185" s="14"/>
      <c r="Q1185" s="14"/>
      <c r="R1185" s="15"/>
      <c r="S1185" s="14"/>
      <c r="T1185" s="2"/>
      <c r="U1185" s="1"/>
      <c r="V1185" s="1"/>
      <c r="W1185" s="1"/>
      <c r="X1185" s="1"/>
      <c r="Y1185" s="1"/>
      <c r="Z1185" s="1"/>
      <c r="AA1185" s="1"/>
      <c r="AB1185" s="1"/>
      <c r="AC1185" s="1"/>
      <c r="AD1185" s="1"/>
      <c r="AE1185" s="1"/>
      <c r="AJ1185" s="2"/>
      <c r="AK1185" s="2"/>
      <c r="AQ1185" s="2"/>
    </row>
    <row r="1186" spans="1:43" s="4" customFormat="1">
      <c r="A1186" s="326"/>
      <c r="B1186" s="2"/>
      <c r="C1186" s="9"/>
      <c r="D1186" s="14"/>
      <c r="E1186" s="14"/>
      <c r="F1186" s="14"/>
      <c r="G1186" s="14"/>
      <c r="H1186" s="14"/>
      <c r="I1186" s="14"/>
      <c r="J1186" s="14"/>
      <c r="K1186" s="15"/>
      <c r="L1186" s="14"/>
      <c r="M1186" s="14"/>
      <c r="N1186" s="14"/>
      <c r="O1186" s="14"/>
      <c r="P1186" s="14"/>
      <c r="Q1186" s="14"/>
      <c r="R1186" s="15"/>
      <c r="S1186" s="14"/>
      <c r="T1186" s="2"/>
      <c r="U1186" s="1"/>
      <c r="V1186" s="1"/>
      <c r="W1186" s="1"/>
      <c r="X1186" s="1"/>
      <c r="Y1186" s="1"/>
      <c r="Z1186" s="1"/>
      <c r="AA1186" s="1"/>
      <c r="AB1186" s="1"/>
      <c r="AC1186" s="1"/>
      <c r="AD1186" s="1"/>
      <c r="AE1186" s="1"/>
      <c r="AJ1186" s="2"/>
      <c r="AK1186" s="2"/>
      <c r="AQ1186" s="2"/>
    </row>
    <row r="1187" spans="1:43" s="4" customFormat="1">
      <c r="A1187" s="326"/>
      <c r="B1187" s="2"/>
      <c r="C1187" s="9"/>
      <c r="D1187" s="14"/>
      <c r="E1187" s="14"/>
      <c r="F1187" s="14"/>
      <c r="G1187" s="14"/>
      <c r="H1187" s="14"/>
      <c r="I1187" s="14"/>
      <c r="J1187" s="14"/>
      <c r="K1187" s="15"/>
      <c r="L1187" s="14"/>
      <c r="M1187" s="14"/>
      <c r="N1187" s="14"/>
      <c r="O1187" s="14"/>
      <c r="P1187" s="14"/>
      <c r="Q1187" s="14"/>
      <c r="R1187" s="15"/>
      <c r="S1187" s="14"/>
      <c r="T1187" s="2"/>
      <c r="U1187" s="1"/>
      <c r="V1187" s="1"/>
      <c r="W1187" s="1"/>
      <c r="X1187" s="1"/>
      <c r="Y1187" s="1"/>
      <c r="Z1187" s="1"/>
      <c r="AA1187" s="1"/>
      <c r="AB1187" s="1"/>
      <c r="AC1187" s="1"/>
      <c r="AD1187" s="1"/>
      <c r="AE1187" s="1"/>
      <c r="AJ1187" s="2"/>
      <c r="AK1187" s="2"/>
      <c r="AQ1187" s="2"/>
    </row>
    <row r="1188" spans="1:43" s="4" customFormat="1">
      <c r="A1188" s="326"/>
      <c r="B1188" s="2"/>
      <c r="C1188" s="9"/>
      <c r="D1188" s="14"/>
      <c r="E1188" s="14"/>
      <c r="F1188" s="14"/>
      <c r="G1188" s="14"/>
      <c r="H1188" s="14"/>
      <c r="I1188" s="14"/>
      <c r="J1188" s="14"/>
      <c r="K1188" s="15"/>
      <c r="L1188" s="14"/>
      <c r="M1188" s="14"/>
      <c r="N1188" s="14"/>
      <c r="O1188" s="14"/>
      <c r="P1188" s="14"/>
      <c r="Q1188" s="14"/>
      <c r="R1188" s="15"/>
      <c r="S1188" s="14"/>
      <c r="T1188" s="2"/>
      <c r="U1188" s="1"/>
      <c r="V1188" s="1"/>
      <c r="W1188" s="1"/>
      <c r="X1188" s="1"/>
      <c r="Y1188" s="1"/>
      <c r="Z1188" s="1"/>
      <c r="AA1188" s="1"/>
      <c r="AB1188" s="1"/>
      <c r="AC1188" s="1"/>
      <c r="AD1188" s="1"/>
      <c r="AE1188" s="1"/>
      <c r="AJ1188" s="2"/>
      <c r="AK1188" s="2"/>
      <c r="AQ1188" s="2"/>
    </row>
    <row r="1189" spans="1:43" s="4" customFormat="1">
      <c r="A1189" s="326"/>
      <c r="B1189" s="2"/>
      <c r="C1189" s="9"/>
      <c r="D1189" s="14"/>
      <c r="E1189" s="14"/>
      <c r="F1189" s="14"/>
      <c r="G1189" s="14"/>
      <c r="H1189" s="14"/>
      <c r="I1189" s="14"/>
      <c r="J1189" s="14"/>
      <c r="K1189" s="15"/>
      <c r="L1189" s="14"/>
      <c r="M1189" s="14"/>
      <c r="N1189" s="14"/>
      <c r="O1189" s="14"/>
      <c r="P1189" s="14"/>
      <c r="Q1189" s="14"/>
      <c r="R1189" s="15"/>
      <c r="S1189" s="14"/>
      <c r="T1189" s="2"/>
      <c r="U1189" s="1"/>
      <c r="V1189" s="1"/>
      <c r="W1189" s="1"/>
      <c r="X1189" s="1"/>
      <c r="Y1189" s="1"/>
      <c r="Z1189" s="1"/>
      <c r="AA1189" s="1"/>
      <c r="AB1189" s="1"/>
      <c r="AC1189" s="1"/>
      <c r="AD1189" s="1"/>
      <c r="AE1189" s="1"/>
      <c r="AJ1189" s="2"/>
      <c r="AK1189" s="2"/>
      <c r="AQ1189" s="2"/>
    </row>
    <row r="1190" spans="1:43" s="4" customFormat="1">
      <c r="A1190" s="326"/>
      <c r="B1190" s="2"/>
      <c r="C1190" s="9"/>
      <c r="D1190" s="14"/>
      <c r="E1190" s="14"/>
      <c r="F1190" s="14"/>
      <c r="G1190" s="14"/>
      <c r="H1190" s="14"/>
      <c r="I1190" s="14"/>
      <c r="J1190" s="14"/>
      <c r="K1190" s="15"/>
      <c r="L1190" s="14"/>
      <c r="M1190" s="14"/>
      <c r="N1190" s="14"/>
      <c r="O1190" s="14"/>
      <c r="P1190" s="14"/>
      <c r="Q1190" s="14"/>
      <c r="R1190" s="15"/>
      <c r="S1190" s="14"/>
      <c r="T1190" s="2"/>
      <c r="U1190" s="1"/>
      <c r="V1190" s="1"/>
      <c r="W1190" s="1"/>
      <c r="X1190" s="1"/>
      <c r="Y1190" s="1"/>
      <c r="Z1190" s="1"/>
      <c r="AA1190" s="1"/>
      <c r="AB1190" s="1"/>
      <c r="AC1190" s="1"/>
      <c r="AD1190" s="1"/>
      <c r="AE1190" s="1"/>
      <c r="AJ1190" s="2"/>
      <c r="AK1190" s="2"/>
      <c r="AQ1190" s="2"/>
    </row>
    <row r="1191" spans="1:43" s="4" customFormat="1">
      <c r="A1191" s="326"/>
      <c r="B1191" s="2"/>
      <c r="C1191" s="9"/>
      <c r="D1191" s="14"/>
      <c r="E1191" s="14"/>
      <c r="F1191" s="14"/>
      <c r="G1191" s="14"/>
      <c r="H1191" s="14"/>
      <c r="I1191" s="14"/>
      <c r="J1191" s="14"/>
      <c r="K1191" s="15"/>
      <c r="L1191" s="14"/>
      <c r="M1191" s="14"/>
      <c r="N1191" s="14"/>
      <c r="O1191" s="14"/>
      <c r="P1191" s="14"/>
      <c r="Q1191" s="14"/>
      <c r="R1191" s="15"/>
      <c r="S1191" s="14"/>
      <c r="T1191" s="2"/>
      <c r="U1191" s="1"/>
      <c r="V1191" s="1"/>
      <c r="W1191" s="1"/>
      <c r="X1191" s="1"/>
      <c r="Y1191" s="1"/>
      <c r="Z1191" s="1"/>
      <c r="AA1191" s="1"/>
      <c r="AB1191" s="1"/>
      <c r="AC1191" s="1"/>
      <c r="AD1191" s="1"/>
      <c r="AE1191" s="1"/>
      <c r="AJ1191" s="2"/>
      <c r="AK1191" s="2"/>
      <c r="AQ1191" s="2"/>
    </row>
    <row r="1192" spans="1:43" s="4" customFormat="1">
      <c r="A1192" s="326"/>
      <c r="B1192" s="2"/>
      <c r="C1192" s="9"/>
      <c r="D1192" s="14"/>
      <c r="E1192" s="14"/>
      <c r="F1192" s="14"/>
      <c r="G1192" s="14"/>
      <c r="H1192" s="14"/>
      <c r="I1192" s="14"/>
      <c r="J1192" s="14"/>
      <c r="K1192" s="15"/>
      <c r="L1192" s="14"/>
      <c r="M1192" s="14"/>
      <c r="N1192" s="14"/>
      <c r="O1192" s="14"/>
      <c r="P1192" s="14"/>
      <c r="Q1192" s="14"/>
      <c r="R1192" s="15"/>
      <c r="S1192" s="14"/>
      <c r="T1192" s="2"/>
      <c r="U1192" s="1"/>
      <c r="V1192" s="1"/>
      <c r="W1192" s="1"/>
      <c r="X1192" s="1"/>
      <c r="Y1192" s="1"/>
      <c r="Z1192" s="1"/>
      <c r="AA1192" s="1"/>
      <c r="AB1192" s="1"/>
      <c r="AC1192" s="1"/>
      <c r="AD1192" s="1"/>
      <c r="AE1192" s="1"/>
      <c r="AJ1192" s="2"/>
      <c r="AK1192" s="2"/>
      <c r="AQ1192" s="2"/>
    </row>
    <row r="1193" spans="1:43" s="4" customFormat="1">
      <c r="A1193" s="326"/>
      <c r="B1193" s="2"/>
      <c r="C1193" s="9"/>
      <c r="D1193" s="14"/>
      <c r="E1193" s="14"/>
      <c r="F1193" s="14"/>
      <c r="G1193" s="14"/>
      <c r="H1193" s="14"/>
      <c r="I1193" s="14"/>
      <c r="J1193" s="14"/>
      <c r="K1193" s="15"/>
      <c r="L1193" s="14"/>
      <c r="M1193" s="14"/>
      <c r="N1193" s="14"/>
      <c r="O1193" s="14"/>
      <c r="P1193" s="14"/>
      <c r="Q1193" s="14"/>
      <c r="R1193" s="15"/>
      <c r="S1193" s="14"/>
      <c r="T1193" s="2"/>
      <c r="U1193" s="1"/>
      <c r="V1193" s="1"/>
      <c r="W1193" s="1"/>
      <c r="X1193" s="1"/>
      <c r="Y1193" s="1"/>
      <c r="Z1193" s="1"/>
      <c r="AA1193" s="1"/>
      <c r="AB1193" s="1"/>
      <c r="AC1193" s="1"/>
      <c r="AD1193" s="1"/>
      <c r="AE1193" s="1"/>
      <c r="AJ1193" s="2"/>
      <c r="AK1193" s="2"/>
      <c r="AQ1193" s="2"/>
    </row>
    <row r="1194" spans="1:43" s="4" customFormat="1">
      <c r="A1194" s="326"/>
      <c r="B1194" s="2"/>
      <c r="C1194" s="9"/>
      <c r="D1194" s="14"/>
      <c r="E1194" s="14"/>
      <c r="F1194" s="14"/>
      <c r="G1194" s="14"/>
      <c r="H1194" s="14"/>
      <c r="I1194" s="14"/>
      <c r="J1194" s="14"/>
      <c r="K1194" s="15"/>
      <c r="L1194" s="14"/>
      <c r="M1194" s="14"/>
      <c r="N1194" s="14"/>
      <c r="O1194" s="14"/>
      <c r="P1194" s="14"/>
      <c r="Q1194" s="14"/>
      <c r="R1194" s="15"/>
      <c r="S1194" s="14"/>
      <c r="T1194" s="2"/>
      <c r="U1194" s="1"/>
      <c r="V1194" s="1"/>
      <c r="W1194" s="1"/>
      <c r="X1194" s="1"/>
      <c r="Y1194" s="1"/>
      <c r="Z1194" s="1"/>
      <c r="AA1194" s="1"/>
      <c r="AB1194" s="1"/>
      <c r="AC1194" s="1"/>
      <c r="AD1194" s="1"/>
      <c r="AE1194" s="1"/>
      <c r="AJ1194" s="2"/>
      <c r="AK1194" s="2"/>
      <c r="AQ1194" s="2"/>
    </row>
    <row r="1195" spans="1:43" s="4" customFormat="1">
      <c r="A1195" s="326"/>
      <c r="B1195" s="2"/>
      <c r="C1195" s="9"/>
      <c r="D1195" s="14"/>
      <c r="E1195" s="14"/>
      <c r="F1195" s="14"/>
      <c r="G1195" s="14"/>
      <c r="H1195" s="14"/>
      <c r="I1195" s="14"/>
      <c r="J1195" s="14"/>
      <c r="K1195" s="15"/>
      <c r="L1195" s="14"/>
      <c r="M1195" s="14"/>
      <c r="N1195" s="14"/>
      <c r="O1195" s="14"/>
      <c r="P1195" s="14"/>
      <c r="Q1195" s="14"/>
      <c r="R1195" s="15"/>
      <c r="S1195" s="14"/>
      <c r="T1195" s="2"/>
      <c r="U1195" s="1"/>
      <c r="V1195" s="1"/>
      <c r="W1195" s="1"/>
      <c r="X1195" s="1"/>
      <c r="Y1195" s="1"/>
      <c r="Z1195" s="1"/>
      <c r="AA1195" s="1"/>
      <c r="AB1195" s="1"/>
      <c r="AC1195" s="1"/>
      <c r="AD1195" s="1"/>
      <c r="AE1195" s="1"/>
      <c r="AJ1195" s="2"/>
      <c r="AK1195" s="2"/>
      <c r="AQ1195" s="2"/>
    </row>
    <row r="1196" spans="1:43" s="4" customFormat="1">
      <c r="A1196" s="326"/>
      <c r="B1196" s="2"/>
      <c r="C1196" s="9"/>
      <c r="D1196" s="14"/>
      <c r="E1196" s="14"/>
      <c r="F1196" s="14"/>
      <c r="G1196" s="14"/>
      <c r="H1196" s="14"/>
      <c r="I1196" s="14"/>
      <c r="J1196" s="14"/>
      <c r="K1196" s="15"/>
      <c r="L1196" s="14"/>
      <c r="M1196" s="14"/>
      <c r="N1196" s="14"/>
      <c r="O1196" s="14"/>
      <c r="P1196" s="14"/>
      <c r="Q1196" s="14"/>
      <c r="R1196" s="15"/>
      <c r="S1196" s="14"/>
      <c r="T1196" s="2"/>
      <c r="U1196" s="1"/>
      <c r="V1196" s="1"/>
      <c r="W1196" s="1"/>
      <c r="X1196" s="1"/>
      <c r="Y1196" s="1"/>
      <c r="Z1196" s="1"/>
      <c r="AA1196" s="1"/>
      <c r="AB1196" s="1"/>
      <c r="AC1196" s="1"/>
      <c r="AD1196" s="1"/>
      <c r="AE1196" s="1"/>
      <c r="AJ1196" s="2"/>
      <c r="AK1196" s="2"/>
      <c r="AQ1196" s="2"/>
    </row>
    <row r="1197" spans="1:43" s="4" customFormat="1">
      <c r="A1197" s="326"/>
      <c r="B1197" s="2"/>
      <c r="C1197" s="9"/>
      <c r="D1197" s="14"/>
      <c r="E1197" s="14"/>
      <c r="F1197" s="14"/>
      <c r="G1197" s="14"/>
      <c r="H1197" s="14"/>
      <c r="I1197" s="14"/>
      <c r="J1197" s="14"/>
      <c r="K1197" s="15"/>
      <c r="L1197" s="14"/>
      <c r="M1197" s="14"/>
      <c r="N1197" s="14"/>
      <c r="O1197" s="14"/>
      <c r="P1197" s="14"/>
      <c r="Q1197" s="14"/>
      <c r="R1197" s="15"/>
      <c r="S1197" s="14"/>
      <c r="T1197" s="2"/>
      <c r="U1197" s="1"/>
      <c r="V1197" s="1"/>
      <c r="W1197" s="1"/>
      <c r="X1197" s="1"/>
      <c r="Y1197" s="1"/>
      <c r="Z1197" s="1"/>
      <c r="AA1197" s="1"/>
      <c r="AB1197" s="1"/>
      <c r="AC1197" s="1"/>
      <c r="AD1197" s="1"/>
      <c r="AE1197" s="1"/>
      <c r="AJ1197" s="2"/>
      <c r="AK1197" s="2"/>
      <c r="AQ1197" s="2"/>
    </row>
    <row r="1198" spans="1:43" s="4" customFormat="1">
      <c r="A1198" s="326"/>
      <c r="B1198" s="2"/>
      <c r="C1198" s="9"/>
      <c r="D1198" s="14"/>
      <c r="E1198" s="14"/>
      <c r="F1198" s="14"/>
      <c r="G1198" s="14"/>
      <c r="H1198" s="14"/>
      <c r="I1198" s="14"/>
      <c r="J1198" s="14"/>
      <c r="K1198" s="15"/>
      <c r="L1198" s="14"/>
      <c r="M1198" s="14"/>
      <c r="N1198" s="14"/>
      <c r="O1198" s="14"/>
      <c r="P1198" s="14"/>
      <c r="Q1198" s="14"/>
      <c r="R1198" s="15"/>
      <c r="S1198" s="14"/>
      <c r="T1198" s="2"/>
      <c r="U1198" s="1"/>
      <c r="V1198" s="1"/>
      <c r="W1198" s="1"/>
      <c r="X1198" s="1"/>
      <c r="Y1198" s="1"/>
      <c r="Z1198" s="1"/>
      <c r="AA1198" s="1"/>
      <c r="AB1198" s="1"/>
      <c r="AC1198" s="1"/>
      <c r="AD1198" s="1"/>
      <c r="AE1198" s="1"/>
      <c r="AJ1198" s="2"/>
      <c r="AK1198" s="2"/>
      <c r="AQ1198" s="2"/>
    </row>
    <row r="1199" spans="1:43" s="4" customFormat="1">
      <c r="A1199" s="326"/>
      <c r="B1199" s="2"/>
      <c r="C1199" s="9"/>
      <c r="D1199" s="14"/>
      <c r="E1199" s="14"/>
      <c r="F1199" s="14"/>
      <c r="G1199" s="14"/>
      <c r="H1199" s="14"/>
      <c r="I1199" s="14"/>
      <c r="J1199" s="14"/>
      <c r="K1199" s="15"/>
      <c r="L1199" s="14"/>
      <c r="M1199" s="14"/>
      <c r="N1199" s="14"/>
      <c r="O1199" s="14"/>
      <c r="P1199" s="14"/>
      <c r="Q1199" s="14"/>
      <c r="R1199" s="15"/>
      <c r="S1199" s="14"/>
      <c r="T1199" s="2"/>
      <c r="U1199" s="1"/>
      <c r="V1199" s="1"/>
      <c r="W1199" s="1"/>
      <c r="X1199" s="1"/>
      <c r="Y1199" s="1"/>
      <c r="Z1199" s="1"/>
      <c r="AA1199" s="1"/>
      <c r="AB1199" s="1"/>
      <c r="AC1199" s="1"/>
      <c r="AD1199" s="1"/>
      <c r="AE1199" s="1"/>
      <c r="AJ1199" s="2"/>
      <c r="AK1199" s="2"/>
      <c r="AQ1199" s="2"/>
    </row>
    <row r="1200" spans="1:43" s="4" customFormat="1">
      <c r="A1200" s="326"/>
      <c r="B1200" s="2"/>
      <c r="C1200" s="9"/>
      <c r="D1200" s="14"/>
      <c r="E1200" s="14"/>
      <c r="F1200" s="14"/>
      <c r="G1200" s="14"/>
      <c r="H1200" s="14"/>
      <c r="I1200" s="14"/>
      <c r="J1200" s="14"/>
      <c r="K1200" s="15"/>
      <c r="L1200" s="14"/>
      <c r="M1200" s="14"/>
      <c r="N1200" s="14"/>
      <c r="O1200" s="14"/>
      <c r="P1200" s="14"/>
      <c r="Q1200" s="14"/>
      <c r="R1200" s="15"/>
      <c r="S1200" s="14"/>
      <c r="T1200" s="2"/>
      <c r="U1200" s="1"/>
      <c r="V1200" s="1"/>
      <c r="W1200" s="1"/>
      <c r="X1200" s="1"/>
      <c r="Y1200" s="1"/>
      <c r="Z1200" s="1"/>
      <c r="AA1200" s="1"/>
      <c r="AB1200" s="1"/>
      <c r="AC1200" s="1"/>
      <c r="AD1200" s="1"/>
      <c r="AE1200" s="1"/>
      <c r="AJ1200" s="2"/>
      <c r="AK1200" s="2"/>
      <c r="AQ1200" s="2"/>
    </row>
    <row r="1201" spans="1:43" s="4" customFormat="1">
      <c r="A1201" s="326"/>
      <c r="B1201" s="2"/>
      <c r="C1201" s="9"/>
      <c r="D1201" s="14"/>
      <c r="E1201" s="14"/>
      <c r="F1201" s="14"/>
      <c r="G1201" s="14"/>
      <c r="H1201" s="14"/>
      <c r="I1201" s="14"/>
      <c r="J1201" s="14"/>
      <c r="K1201" s="15"/>
      <c r="L1201" s="14"/>
      <c r="M1201" s="14"/>
      <c r="N1201" s="14"/>
      <c r="O1201" s="14"/>
      <c r="P1201" s="14"/>
      <c r="Q1201" s="14"/>
      <c r="R1201" s="15"/>
      <c r="S1201" s="14"/>
      <c r="T1201" s="2"/>
      <c r="U1201" s="1"/>
      <c r="V1201" s="1"/>
      <c r="W1201" s="1"/>
      <c r="X1201" s="1"/>
      <c r="Y1201" s="1"/>
      <c r="Z1201" s="1"/>
      <c r="AA1201" s="1"/>
      <c r="AB1201" s="1"/>
      <c r="AC1201" s="1"/>
      <c r="AD1201" s="1"/>
      <c r="AE1201" s="1"/>
      <c r="AJ1201" s="2"/>
      <c r="AK1201" s="2"/>
      <c r="AQ1201" s="2"/>
    </row>
    <row r="1202" spans="1:43" s="4" customFormat="1">
      <c r="A1202" s="326"/>
      <c r="B1202" s="2"/>
      <c r="C1202" s="9"/>
      <c r="D1202" s="14"/>
      <c r="E1202" s="14"/>
      <c r="F1202" s="14"/>
      <c r="G1202" s="14"/>
      <c r="H1202" s="14"/>
      <c r="I1202" s="14"/>
      <c r="J1202" s="14"/>
      <c r="K1202" s="15"/>
      <c r="L1202" s="14"/>
      <c r="M1202" s="14"/>
      <c r="N1202" s="14"/>
      <c r="O1202" s="14"/>
      <c r="P1202" s="14"/>
      <c r="Q1202" s="14"/>
      <c r="R1202" s="15"/>
      <c r="S1202" s="14"/>
      <c r="T1202" s="2"/>
      <c r="U1202" s="1"/>
      <c r="V1202" s="1"/>
      <c r="W1202" s="1"/>
      <c r="X1202" s="1"/>
      <c r="Y1202" s="1"/>
      <c r="Z1202" s="1"/>
      <c r="AA1202" s="1"/>
      <c r="AB1202" s="1"/>
      <c r="AC1202" s="1"/>
      <c r="AD1202" s="1"/>
      <c r="AE1202" s="1"/>
      <c r="AJ1202" s="2"/>
      <c r="AK1202" s="2"/>
      <c r="AQ1202" s="2"/>
    </row>
    <row r="1203" spans="1:43" s="4" customFormat="1">
      <c r="A1203" s="326"/>
      <c r="B1203" s="2"/>
      <c r="C1203" s="9"/>
      <c r="D1203" s="14"/>
      <c r="E1203" s="14"/>
      <c r="F1203" s="14"/>
      <c r="G1203" s="14"/>
      <c r="H1203" s="14"/>
      <c r="I1203" s="14"/>
      <c r="J1203" s="14"/>
      <c r="K1203" s="15"/>
      <c r="L1203" s="14"/>
      <c r="M1203" s="14"/>
      <c r="N1203" s="14"/>
      <c r="O1203" s="14"/>
      <c r="P1203" s="14"/>
      <c r="Q1203" s="14"/>
      <c r="R1203" s="15"/>
      <c r="S1203" s="14"/>
      <c r="T1203" s="2"/>
      <c r="U1203" s="1"/>
      <c r="V1203" s="1"/>
      <c r="W1203" s="1"/>
      <c r="X1203" s="1"/>
      <c r="Y1203" s="1"/>
      <c r="Z1203" s="1"/>
      <c r="AA1203" s="1"/>
      <c r="AB1203" s="1"/>
      <c r="AC1203" s="1"/>
      <c r="AD1203" s="1"/>
      <c r="AE1203" s="1"/>
      <c r="AJ1203" s="2"/>
      <c r="AK1203" s="2"/>
      <c r="AQ1203" s="2"/>
    </row>
    <row r="1204" spans="1:43" s="4" customFormat="1">
      <c r="A1204" s="326"/>
      <c r="B1204" s="2"/>
      <c r="C1204" s="9"/>
      <c r="D1204" s="14"/>
      <c r="E1204" s="14"/>
      <c r="F1204" s="14"/>
      <c r="G1204" s="14"/>
      <c r="H1204" s="14"/>
      <c r="I1204" s="14"/>
      <c r="J1204" s="14"/>
      <c r="K1204" s="15"/>
      <c r="L1204" s="14"/>
      <c r="M1204" s="14"/>
      <c r="N1204" s="14"/>
      <c r="O1204" s="14"/>
      <c r="P1204" s="14"/>
      <c r="Q1204" s="14"/>
      <c r="R1204" s="15"/>
      <c r="S1204" s="14"/>
      <c r="T1204" s="2"/>
      <c r="U1204" s="1"/>
      <c r="V1204" s="1"/>
      <c r="W1204" s="1"/>
      <c r="X1204" s="1"/>
      <c r="Y1204" s="1"/>
      <c r="Z1204" s="1"/>
      <c r="AA1204" s="1"/>
      <c r="AB1204" s="1"/>
      <c r="AC1204" s="1"/>
      <c r="AD1204" s="1"/>
      <c r="AE1204" s="1"/>
      <c r="AJ1204" s="2"/>
      <c r="AK1204" s="2"/>
      <c r="AQ1204" s="2"/>
    </row>
    <row r="1205" spans="1:43" s="4" customFormat="1">
      <c r="A1205" s="326"/>
      <c r="B1205" s="2"/>
      <c r="C1205" s="9"/>
      <c r="D1205" s="14"/>
      <c r="E1205" s="14"/>
      <c r="F1205" s="14"/>
      <c r="G1205" s="14"/>
      <c r="H1205" s="14"/>
      <c r="I1205" s="14"/>
      <c r="J1205" s="14"/>
      <c r="K1205" s="15"/>
      <c r="L1205" s="14"/>
      <c r="M1205" s="14"/>
      <c r="N1205" s="14"/>
      <c r="O1205" s="14"/>
      <c r="P1205" s="14"/>
      <c r="Q1205" s="14"/>
      <c r="R1205" s="15"/>
      <c r="S1205" s="14"/>
      <c r="T1205" s="2"/>
      <c r="U1205" s="1"/>
      <c r="V1205" s="1"/>
      <c r="W1205" s="1"/>
      <c r="X1205" s="1"/>
      <c r="Y1205" s="1"/>
      <c r="Z1205" s="1"/>
      <c r="AA1205" s="1"/>
      <c r="AB1205" s="1"/>
      <c r="AC1205" s="1"/>
      <c r="AD1205" s="1"/>
      <c r="AE1205" s="1"/>
      <c r="AJ1205" s="2"/>
      <c r="AK1205" s="2"/>
      <c r="AQ1205" s="2"/>
    </row>
    <row r="1206" spans="1:43" s="4" customFormat="1">
      <c r="A1206" s="326"/>
      <c r="B1206" s="2"/>
      <c r="C1206" s="9"/>
      <c r="D1206" s="14"/>
      <c r="E1206" s="14"/>
      <c r="F1206" s="14"/>
      <c r="G1206" s="14"/>
      <c r="H1206" s="14"/>
      <c r="I1206" s="14"/>
      <c r="J1206" s="14"/>
      <c r="K1206" s="15"/>
      <c r="L1206" s="14"/>
      <c r="M1206" s="14"/>
      <c r="N1206" s="14"/>
      <c r="O1206" s="14"/>
      <c r="P1206" s="14"/>
      <c r="Q1206" s="14"/>
      <c r="R1206" s="15"/>
      <c r="S1206" s="14"/>
      <c r="T1206" s="2"/>
      <c r="U1206" s="1"/>
      <c r="V1206" s="1"/>
      <c r="W1206" s="1"/>
      <c r="X1206" s="1"/>
      <c r="Y1206" s="1"/>
      <c r="Z1206" s="1"/>
      <c r="AA1206" s="1"/>
      <c r="AB1206" s="1"/>
      <c r="AC1206" s="1"/>
      <c r="AD1206" s="1"/>
      <c r="AE1206" s="1"/>
      <c r="AJ1206" s="2"/>
      <c r="AK1206" s="2"/>
      <c r="AQ1206" s="2"/>
    </row>
    <row r="1207" spans="1:43" s="4" customFormat="1">
      <c r="A1207" s="326"/>
      <c r="B1207" s="2"/>
      <c r="C1207" s="9"/>
      <c r="D1207" s="14"/>
      <c r="E1207" s="14"/>
      <c r="F1207" s="14"/>
      <c r="G1207" s="14"/>
      <c r="H1207" s="14"/>
      <c r="I1207" s="14"/>
      <c r="J1207" s="14"/>
      <c r="K1207" s="15"/>
      <c r="L1207" s="14"/>
      <c r="M1207" s="14"/>
      <c r="N1207" s="14"/>
      <c r="O1207" s="14"/>
      <c r="P1207" s="14"/>
      <c r="Q1207" s="14"/>
      <c r="R1207" s="15"/>
      <c r="S1207" s="14"/>
      <c r="T1207" s="2"/>
      <c r="U1207" s="1"/>
      <c r="V1207" s="1"/>
      <c r="W1207" s="1"/>
      <c r="X1207" s="1"/>
      <c r="Y1207" s="1"/>
      <c r="Z1207" s="1"/>
      <c r="AA1207" s="1"/>
      <c r="AB1207" s="1"/>
      <c r="AC1207" s="1"/>
      <c r="AD1207" s="1"/>
      <c r="AE1207" s="1"/>
      <c r="AJ1207" s="2"/>
      <c r="AK1207" s="2"/>
      <c r="AQ1207" s="2"/>
    </row>
    <row r="1208" spans="1:43" s="4" customFormat="1">
      <c r="A1208" s="326"/>
      <c r="B1208" s="2"/>
      <c r="C1208" s="9"/>
      <c r="D1208" s="14"/>
      <c r="E1208" s="14"/>
      <c r="F1208" s="14"/>
      <c r="G1208" s="14"/>
      <c r="H1208" s="14"/>
      <c r="I1208" s="14"/>
      <c r="J1208" s="14"/>
      <c r="K1208" s="15"/>
      <c r="L1208" s="14"/>
      <c r="M1208" s="14"/>
      <c r="N1208" s="14"/>
      <c r="O1208" s="14"/>
      <c r="P1208" s="14"/>
      <c r="Q1208" s="14"/>
      <c r="R1208" s="15"/>
      <c r="S1208" s="14"/>
      <c r="T1208" s="2"/>
      <c r="U1208" s="1"/>
      <c r="V1208" s="1"/>
      <c r="W1208" s="1"/>
      <c r="X1208" s="1"/>
      <c r="Y1208" s="1"/>
      <c r="Z1208" s="1"/>
      <c r="AA1208" s="1"/>
      <c r="AB1208" s="1"/>
      <c r="AC1208" s="1"/>
      <c r="AD1208" s="1"/>
      <c r="AE1208" s="1"/>
      <c r="AJ1208" s="2"/>
      <c r="AK1208" s="2"/>
      <c r="AQ1208" s="2"/>
    </row>
    <row r="1209" spans="1:43" s="4" customFormat="1">
      <c r="A1209" s="326"/>
      <c r="B1209" s="2"/>
      <c r="C1209" s="9"/>
      <c r="D1209" s="14"/>
      <c r="E1209" s="14"/>
      <c r="F1209" s="14"/>
      <c r="G1209" s="14"/>
      <c r="H1209" s="14"/>
      <c r="I1209" s="14"/>
      <c r="J1209" s="14"/>
      <c r="K1209" s="15"/>
      <c r="L1209" s="14"/>
      <c r="M1209" s="14"/>
      <c r="N1209" s="14"/>
      <c r="O1209" s="14"/>
      <c r="P1209" s="14"/>
      <c r="Q1209" s="14"/>
      <c r="R1209" s="15"/>
      <c r="S1209" s="14"/>
      <c r="T1209" s="2"/>
      <c r="U1209" s="1"/>
      <c r="V1209" s="1"/>
      <c r="W1209" s="1"/>
      <c r="X1209" s="1"/>
      <c r="Y1209" s="1"/>
      <c r="Z1209" s="1"/>
      <c r="AA1209" s="1"/>
      <c r="AB1209" s="1"/>
      <c r="AC1209" s="1"/>
      <c r="AD1209" s="1"/>
      <c r="AE1209" s="1"/>
      <c r="AJ1209" s="2"/>
      <c r="AK1209" s="2"/>
      <c r="AQ1209" s="2"/>
    </row>
    <row r="1210" spans="1:43" s="4" customFormat="1">
      <c r="A1210" s="326"/>
      <c r="B1210" s="2"/>
      <c r="C1210" s="9"/>
      <c r="D1210" s="14"/>
      <c r="E1210" s="14"/>
      <c r="F1210" s="14"/>
      <c r="G1210" s="14"/>
      <c r="H1210" s="14"/>
      <c r="I1210" s="14"/>
      <c r="J1210" s="14"/>
      <c r="K1210" s="15"/>
      <c r="L1210" s="14"/>
      <c r="M1210" s="14"/>
      <c r="N1210" s="14"/>
      <c r="O1210" s="14"/>
      <c r="P1210" s="14"/>
      <c r="Q1210" s="14"/>
      <c r="R1210" s="15"/>
      <c r="S1210" s="14"/>
      <c r="T1210" s="2"/>
      <c r="U1210" s="1"/>
      <c r="V1210" s="1"/>
      <c r="W1210" s="1"/>
      <c r="X1210" s="1"/>
      <c r="Y1210" s="1"/>
      <c r="Z1210" s="1"/>
      <c r="AA1210" s="1"/>
      <c r="AB1210" s="1"/>
      <c r="AC1210" s="1"/>
      <c r="AD1210" s="1"/>
      <c r="AE1210" s="1"/>
      <c r="AJ1210" s="2"/>
      <c r="AK1210" s="2"/>
      <c r="AQ1210" s="2"/>
    </row>
    <row r="1211" spans="1:43" s="4" customFormat="1">
      <c r="A1211" s="326"/>
      <c r="B1211" s="2"/>
      <c r="C1211" s="9"/>
      <c r="D1211" s="14"/>
      <c r="E1211" s="14"/>
      <c r="F1211" s="14"/>
      <c r="G1211" s="14"/>
      <c r="H1211" s="14"/>
      <c r="I1211" s="14"/>
      <c r="J1211" s="14"/>
      <c r="K1211" s="15"/>
      <c r="L1211" s="14"/>
      <c r="M1211" s="14"/>
      <c r="N1211" s="14"/>
      <c r="O1211" s="14"/>
      <c r="P1211" s="14"/>
      <c r="Q1211" s="14"/>
      <c r="R1211" s="15"/>
      <c r="S1211" s="14"/>
      <c r="T1211" s="2"/>
      <c r="U1211" s="1"/>
      <c r="V1211" s="1"/>
      <c r="W1211" s="1"/>
      <c r="X1211" s="1"/>
      <c r="Y1211" s="1"/>
      <c r="Z1211" s="1"/>
      <c r="AA1211" s="1"/>
      <c r="AB1211" s="1"/>
      <c r="AC1211" s="1"/>
      <c r="AD1211" s="1"/>
      <c r="AE1211" s="1"/>
      <c r="AJ1211" s="2"/>
      <c r="AK1211" s="2"/>
      <c r="AQ1211" s="2"/>
    </row>
    <row r="1212" spans="1:43" s="4" customFormat="1">
      <c r="A1212" s="326"/>
      <c r="B1212" s="2"/>
      <c r="C1212" s="9"/>
      <c r="D1212" s="14"/>
      <c r="E1212" s="14"/>
      <c r="F1212" s="14"/>
      <c r="G1212" s="14"/>
      <c r="H1212" s="14"/>
      <c r="I1212" s="14"/>
      <c r="J1212" s="14"/>
      <c r="K1212" s="15"/>
      <c r="L1212" s="14"/>
      <c r="M1212" s="14"/>
      <c r="N1212" s="14"/>
      <c r="O1212" s="14"/>
      <c r="P1212" s="14"/>
      <c r="Q1212" s="14"/>
      <c r="R1212" s="15"/>
      <c r="S1212" s="14"/>
      <c r="T1212" s="2"/>
      <c r="U1212" s="1"/>
      <c r="V1212" s="1"/>
      <c r="W1212" s="1"/>
      <c r="X1212" s="1"/>
      <c r="Y1212" s="1"/>
      <c r="Z1212" s="1"/>
      <c r="AA1212" s="1"/>
      <c r="AB1212" s="1"/>
      <c r="AC1212" s="1"/>
      <c r="AD1212" s="1"/>
      <c r="AE1212" s="1"/>
      <c r="AJ1212" s="2"/>
      <c r="AK1212" s="2"/>
      <c r="AQ1212" s="2"/>
    </row>
    <row r="1213" spans="1:43" s="4" customFormat="1">
      <c r="A1213" s="326"/>
      <c r="B1213" s="2"/>
      <c r="C1213" s="9"/>
      <c r="D1213" s="14"/>
      <c r="E1213" s="14"/>
      <c r="F1213" s="14"/>
      <c r="G1213" s="14"/>
      <c r="H1213" s="14"/>
      <c r="I1213" s="14"/>
      <c r="J1213" s="14"/>
      <c r="K1213" s="15"/>
      <c r="L1213" s="14"/>
      <c r="M1213" s="14"/>
      <c r="N1213" s="14"/>
      <c r="O1213" s="14"/>
      <c r="P1213" s="14"/>
      <c r="Q1213" s="14"/>
      <c r="R1213" s="15"/>
      <c r="S1213" s="14"/>
      <c r="T1213" s="2"/>
      <c r="U1213" s="1"/>
      <c r="V1213" s="1"/>
      <c r="W1213" s="1"/>
      <c r="X1213" s="1"/>
      <c r="Y1213" s="1"/>
      <c r="Z1213" s="1"/>
      <c r="AA1213" s="1"/>
      <c r="AB1213" s="1"/>
      <c r="AC1213" s="1"/>
      <c r="AD1213" s="1"/>
      <c r="AE1213" s="1"/>
      <c r="AJ1213" s="2"/>
      <c r="AK1213" s="2"/>
      <c r="AQ1213" s="2"/>
    </row>
    <row r="1214" spans="1:43" s="4" customFormat="1">
      <c r="A1214" s="326"/>
      <c r="B1214" s="2"/>
      <c r="C1214" s="9"/>
      <c r="D1214" s="14"/>
      <c r="E1214" s="14"/>
      <c r="F1214" s="14"/>
      <c r="G1214" s="14"/>
      <c r="H1214" s="14"/>
      <c r="I1214" s="14"/>
      <c r="J1214" s="14"/>
      <c r="K1214" s="15"/>
      <c r="L1214" s="14"/>
      <c r="M1214" s="14"/>
      <c r="N1214" s="14"/>
      <c r="O1214" s="14"/>
      <c r="P1214" s="14"/>
      <c r="Q1214" s="14"/>
      <c r="R1214" s="15"/>
      <c r="S1214" s="14"/>
      <c r="T1214" s="2"/>
      <c r="U1214" s="1"/>
      <c r="V1214" s="1"/>
      <c r="W1214" s="1"/>
      <c r="X1214" s="1"/>
      <c r="Y1214" s="1"/>
      <c r="Z1214" s="1"/>
      <c r="AA1214" s="1"/>
      <c r="AB1214" s="1"/>
      <c r="AC1214" s="1"/>
      <c r="AD1214" s="1"/>
      <c r="AE1214" s="1"/>
      <c r="AJ1214" s="2"/>
      <c r="AK1214" s="2"/>
      <c r="AQ1214" s="2"/>
    </row>
    <row r="1215" spans="1:43" s="4" customFormat="1">
      <c r="A1215" s="326"/>
      <c r="B1215" s="2"/>
      <c r="C1215" s="9"/>
      <c r="D1215" s="14"/>
      <c r="E1215" s="14"/>
      <c r="F1215" s="14"/>
      <c r="G1215" s="14"/>
      <c r="H1215" s="14"/>
      <c r="I1215" s="14"/>
      <c r="J1215" s="14"/>
      <c r="K1215" s="15"/>
      <c r="L1215" s="14"/>
      <c r="M1215" s="14"/>
      <c r="N1215" s="14"/>
      <c r="O1215" s="14"/>
      <c r="P1215" s="14"/>
      <c r="Q1215" s="14"/>
      <c r="R1215" s="15"/>
      <c r="S1215" s="14"/>
      <c r="T1215" s="2"/>
      <c r="U1215" s="1"/>
      <c r="V1215" s="1"/>
      <c r="W1215" s="1"/>
      <c r="X1215" s="1"/>
      <c r="Y1215" s="1"/>
      <c r="Z1215" s="1"/>
      <c r="AA1215" s="1"/>
      <c r="AB1215" s="1"/>
      <c r="AC1215" s="1"/>
      <c r="AD1215" s="1"/>
      <c r="AE1215" s="1"/>
      <c r="AJ1215" s="2"/>
      <c r="AK1215" s="2"/>
      <c r="AQ1215" s="2"/>
    </row>
    <row r="1216" spans="1:43" s="4" customFormat="1">
      <c r="A1216" s="326"/>
      <c r="B1216" s="2"/>
      <c r="C1216" s="9"/>
      <c r="D1216" s="14"/>
      <c r="E1216" s="14"/>
      <c r="F1216" s="14"/>
      <c r="G1216" s="14"/>
      <c r="H1216" s="14"/>
      <c r="I1216" s="14"/>
      <c r="J1216" s="14"/>
      <c r="K1216" s="15"/>
      <c r="L1216" s="14"/>
      <c r="M1216" s="14"/>
      <c r="N1216" s="14"/>
      <c r="O1216" s="14"/>
      <c r="P1216" s="14"/>
      <c r="Q1216" s="14"/>
      <c r="R1216" s="15"/>
      <c r="S1216" s="14"/>
      <c r="T1216" s="2"/>
      <c r="U1216" s="1"/>
      <c r="V1216" s="1"/>
      <c r="W1216" s="1"/>
      <c r="X1216" s="1"/>
      <c r="Y1216" s="1"/>
      <c r="Z1216" s="1"/>
      <c r="AA1216" s="1"/>
      <c r="AB1216" s="1"/>
      <c r="AC1216" s="1"/>
      <c r="AD1216" s="1"/>
      <c r="AE1216" s="1"/>
      <c r="AJ1216" s="2"/>
      <c r="AK1216" s="2"/>
      <c r="AQ1216" s="2"/>
    </row>
    <row r="1217" spans="1:43" s="4" customFormat="1">
      <c r="A1217" s="326"/>
      <c r="B1217" s="2"/>
      <c r="C1217" s="9"/>
      <c r="D1217" s="14"/>
      <c r="E1217" s="14"/>
      <c r="F1217" s="14"/>
      <c r="G1217" s="14"/>
      <c r="H1217" s="14"/>
      <c r="I1217" s="14"/>
      <c r="J1217" s="14"/>
      <c r="K1217" s="15"/>
      <c r="L1217" s="14"/>
      <c r="M1217" s="14"/>
      <c r="N1217" s="14"/>
      <c r="O1217" s="14"/>
      <c r="P1217" s="14"/>
      <c r="Q1217" s="14"/>
      <c r="R1217" s="15"/>
      <c r="S1217" s="14"/>
      <c r="T1217" s="2"/>
      <c r="U1217" s="1"/>
      <c r="V1217" s="1"/>
      <c r="W1217" s="1"/>
      <c r="X1217" s="1"/>
      <c r="Y1217" s="1"/>
      <c r="Z1217" s="1"/>
      <c r="AA1217" s="1"/>
      <c r="AB1217" s="1"/>
      <c r="AC1217" s="1"/>
      <c r="AD1217" s="1"/>
      <c r="AE1217" s="1"/>
      <c r="AJ1217" s="2"/>
      <c r="AK1217" s="2"/>
      <c r="AQ1217" s="2"/>
    </row>
    <row r="1218" spans="1:43" s="4" customFormat="1">
      <c r="A1218" s="326"/>
      <c r="B1218" s="2"/>
      <c r="C1218" s="9"/>
      <c r="D1218" s="14"/>
      <c r="E1218" s="14"/>
      <c r="F1218" s="14"/>
      <c r="G1218" s="14"/>
      <c r="H1218" s="14"/>
      <c r="I1218" s="14"/>
      <c r="J1218" s="14"/>
      <c r="K1218" s="15"/>
      <c r="L1218" s="14"/>
      <c r="M1218" s="14"/>
      <c r="N1218" s="14"/>
      <c r="O1218" s="14"/>
      <c r="P1218" s="14"/>
      <c r="Q1218" s="14"/>
      <c r="R1218" s="15"/>
      <c r="S1218" s="14"/>
      <c r="T1218" s="2"/>
      <c r="U1218" s="1"/>
      <c r="V1218" s="1"/>
      <c r="W1218" s="1"/>
      <c r="X1218" s="1"/>
      <c r="Y1218" s="1"/>
      <c r="Z1218" s="1"/>
      <c r="AA1218" s="1"/>
      <c r="AB1218" s="1"/>
      <c r="AC1218" s="1"/>
      <c r="AD1218" s="1"/>
      <c r="AE1218" s="1"/>
      <c r="AJ1218" s="2"/>
      <c r="AK1218" s="2"/>
      <c r="AQ1218" s="2"/>
    </row>
    <row r="1219" spans="1:43" s="4" customFormat="1">
      <c r="A1219" s="326"/>
      <c r="B1219" s="2"/>
      <c r="C1219" s="9"/>
      <c r="D1219" s="14"/>
      <c r="E1219" s="14"/>
      <c r="F1219" s="14"/>
      <c r="G1219" s="14"/>
      <c r="H1219" s="14"/>
      <c r="I1219" s="14"/>
      <c r="J1219" s="14"/>
      <c r="K1219" s="15"/>
      <c r="L1219" s="14"/>
      <c r="M1219" s="14"/>
      <c r="N1219" s="14"/>
      <c r="O1219" s="14"/>
      <c r="P1219" s="14"/>
      <c r="Q1219" s="14"/>
      <c r="R1219" s="15"/>
      <c r="S1219" s="14"/>
      <c r="T1219" s="2"/>
      <c r="U1219" s="1"/>
      <c r="V1219" s="1"/>
      <c r="W1219" s="1"/>
      <c r="X1219" s="1"/>
      <c r="Y1219" s="1"/>
      <c r="Z1219" s="1"/>
      <c r="AA1219" s="1"/>
      <c r="AB1219" s="1"/>
      <c r="AC1219" s="1"/>
      <c r="AD1219" s="1"/>
      <c r="AE1219" s="1"/>
      <c r="AJ1219" s="2"/>
      <c r="AK1219" s="2"/>
      <c r="AQ1219" s="2"/>
    </row>
    <row r="1220" spans="1:43" s="4" customFormat="1">
      <c r="A1220" s="326"/>
      <c r="B1220" s="2"/>
      <c r="C1220" s="9"/>
      <c r="D1220" s="14"/>
      <c r="E1220" s="14"/>
      <c r="F1220" s="14"/>
      <c r="G1220" s="14"/>
      <c r="H1220" s="14"/>
      <c r="I1220" s="14"/>
      <c r="J1220" s="14"/>
      <c r="K1220" s="15"/>
      <c r="L1220" s="14"/>
      <c r="M1220" s="14"/>
      <c r="N1220" s="14"/>
      <c r="O1220" s="14"/>
      <c r="P1220" s="14"/>
      <c r="Q1220" s="14"/>
      <c r="R1220" s="15"/>
      <c r="S1220" s="14"/>
      <c r="T1220" s="2"/>
      <c r="U1220" s="1"/>
      <c r="V1220" s="1"/>
      <c r="W1220" s="1"/>
      <c r="X1220" s="1"/>
      <c r="Y1220" s="1"/>
      <c r="Z1220" s="1"/>
      <c r="AA1220" s="1"/>
      <c r="AB1220" s="1"/>
      <c r="AC1220" s="1"/>
      <c r="AD1220" s="1"/>
      <c r="AE1220" s="1"/>
      <c r="AJ1220" s="2"/>
      <c r="AK1220" s="2"/>
      <c r="AQ1220" s="2"/>
    </row>
    <row r="1221" spans="1:43" s="4" customFormat="1">
      <c r="A1221" s="326"/>
      <c r="B1221" s="2"/>
      <c r="C1221" s="9"/>
      <c r="D1221" s="14"/>
      <c r="E1221" s="14"/>
      <c r="F1221" s="14"/>
      <c r="G1221" s="14"/>
      <c r="H1221" s="14"/>
      <c r="I1221" s="14"/>
      <c r="J1221" s="14"/>
      <c r="K1221" s="15"/>
      <c r="L1221" s="14"/>
      <c r="M1221" s="14"/>
      <c r="N1221" s="14"/>
      <c r="O1221" s="14"/>
      <c r="P1221" s="14"/>
      <c r="Q1221" s="14"/>
      <c r="R1221" s="15"/>
      <c r="S1221" s="14"/>
      <c r="T1221" s="2"/>
      <c r="U1221" s="1"/>
      <c r="V1221" s="1"/>
      <c r="W1221" s="1"/>
      <c r="X1221" s="1"/>
      <c r="Y1221" s="1"/>
      <c r="Z1221" s="1"/>
      <c r="AA1221" s="1"/>
      <c r="AB1221" s="1"/>
      <c r="AC1221" s="1"/>
      <c r="AD1221" s="1"/>
      <c r="AE1221" s="1"/>
      <c r="AJ1221" s="2"/>
      <c r="AK1221" s="2"/>
      <c r="AQ1221" s="2"/>
    </row>
    <row r="1222" spans="1:43" s="4" customFormat="1">
      <c r="A1222" s="326"/>
      <c r="B1222" s="2"/>
      <c r="C1222" s="9"/>
      <c r="D1222" s="14"/>
      <c r="E1222" s="14"/>
      <c r="F1222" s="14"/>
      <c r="G1222" s="14"/>
      <c r="H1222" s="14"/>
      <c r="I1222" s="14"/>
      <c r="J1222" s="14"/>
      <c r="K1222" s="15"/>
      <c r="L1222" s="14"/>
      <c r="M1222" s="14"/>
      <c r="N1222" s="14"/>
      <c r="O1222" s="14"/>
      <c r="P1222" s="14"/>
      <c r="Q1222" s="14"/>
      <c r="R1222" s="15"/>
      <c r="S1222" s="14"/>
      <c r="T1222" s="2"/>
      <c r="U1222" s="1"/>
      <c r="V1222" s="1"/>
      <c r="W1222" s="1"/>
      <c r="X1222" s="1"/>
      <c r="Y1222" s="1"/>
      <c r="Z1222" s="1"/>
      <c r="AA1222" s="1"/>
      <c r="AB1222" s="1"/>
      <c r="AC1222" s="1"/>
      <c r="AD1222" s="1"/>
      <c r="AE1222" s="1"/>
      <c r="AJ1222" s="2"/>
      <c r="AK1222" s="2"/>
      <c r="AQ1222" s="2"/>
    </row>
    <row r="1223" spans="1:43" s="4" customFormat="1">
      <c r="A1223" s="326"/>
      <c r="B1223" s="2"/>
      <c r="C1223" s="9"/>
      <c r="D1223" s="14"/>
      <c r="E1223" s="14"/>
      <c r="F1223" s="14"/>
      <c r="G1223" s="14"/>
      <c r="H1223" s="14"/>
      <c r="I1223" s="14"/>
      <c r="J1223" s="14"/>
      <c r="K1223" s="15"/>
      <c r="L1223" s="14"/>
      <c r="M1223" s="14"/>
      <c r="N1223" s="14"/>
      <c r="O1223" s="14"/>
      <c r="P1223" s="14"/>
      <c r="Q1223" s="14"/>
      <c r="R1223" s="15"/>
      <c r="S1223" s="14"/>
      <c r="T1223" s="2"/>
      <c r="U1223" s="1"/>
      <c r="V1223" s="1"/>
      <c r="W1223" s="1"/>
      <c r="X1223" s="1"/>
      <c r="Y1223" s="1"/>
      <c r="Z1223" s="1"/>
      <c r="AA1223" s="1"/>
      <c r="AB1223" s="1"/>
      <c r="AC1223" s="1"/>
      <c r="AD1223" s="1"/>
      <c r="AE1223" s="1"/>
      <c r="AJ1223" s="2"/>
      <c r="AK1223" s="2"/>
      <c r="AQ1223" s="2"/>
    </row>
    <row r="1224" spans="1:43" s="4" customFormat="1">
      <c r="A1224" s="326"/>
      <c r="B1224" s="2"/>
      <c r="C1224" s="9"/>
      <c r="D1224" s="14"/>
      <c r="E1224" s="14"/>
      <c r="F1224" s="14"/>
      <c r="G1224" s="14"/>
      <c r="H1224" s="14"/>
      <c r="I1224" s="14"/>
      <c r="J1224" s="14"/>
      <c r="K1224" s="15"/>
      <c r="L1224" s="14"/>
      <c r="M1224" s="14"/>
      <c r="N1224" s="14"/>
      <c r="O1224" s="14"/>
      <c r="P1224" s="14"/>
      <c r="Q1224" s="14"/>
      <c r="R1224" s="15"/>
      <c r="S1224" s="14"/>
      <c r="T1224" s="2"/>
      <c r="U1224" s="1"/>
      <c r="V1224" s="1"/>
      <c r="W1224" s="1"/>
      <c r="X1224" s="1"/>
      <c r="Y1224" s="1"/>
      <c r="Z1224" s="1"/>
      <c r="AA1224" s="1"/>
      <c r="AB1224" s="1"/>
      <c r="AC1224" s="1"/>
      <c r="AD1224" s="1"/>
      <c r="AE1224" s="1"/>
      <c r="AJ1224" s="2"/>
      <c r="AK1224" s="2"/>
      <c r="AQ1224" s="2"/>
    </row>
    <row r="1225" spans="1:43" s="4" customFormat="1">
      <c r="A1225" s="326"/>
      <c r="B1225" s="2"/>
      <c r="C1225" s="9"/>
      <c r="D1225" s="14"/>
      <c r="E1225" s="14"/>
      <c r="F1225" s="14"/>
      <c r="G1225" s="14"/>
      <c r="H1225" s="14"/>
      <c r="I1225" s="14"/>
      <c r="J1225" s="14"/>
      <c r="K1225" s="15"/>
      <c r="L1225" s="14"/>
      <c r="M1225" s="14"/>
      <c r="N1225" s="14"/>
      <c r="O1225" s="14"/>
      <c r="P1225" s="14"/>
      <c r="Q1225" s="14"/>
      <c r="R1225" s="15"/>
      <c r="S1225" s="14"/>
      <c r="T1225" s="2"/>
      <c r="U1225" s="1"/>
      <c r="V1225" s="1"/>
      <c r="W1225" s="1"/>
      <c r="X1225" s="1"/>
      <c r="Y1225" s="1"/>
      <c r="Z1225" s="1"/>
      <c r="AA1225" s="1"/>
      <c r="AB1225" s="1"/>
      <c r="AC1225" s="1"/>
      <c r="AD1225" s="1"/>
      <c r="AE1225" s="1"/>
      <c r="AJ1225" s="2"/>
      <c r="AK1225" s="2"/>
      <c r="AQ1225" s="2"/>
    </row>
    <row r="1226" spans="1:43" s="4" customFormat="1">
      <c r="A1226" s="326"/>
      <c r="B1226" s="2"/>
      <c r="C1226" s="9"/>
      <c r="D1226" s="14"/>
      <c r="E1226" s="14"/>
      <c r="F1226" s="14"/>
      <c r="G1226" s="14"/>
      <c r="H1226" s="14"/>
      <c r="I1226" s="14"/>
      <c r="J1226" s="14"/>
      <c r="K1226" s="15"/>
      <c r="L1226" s="14"/>
      <c r="M1226" s="14"/>
      <c r="N1226" s="14"/>
      <c r="O1226" s="14"/>
      <c r="P1226" s="14"/>
      <c r="Q1226" s="14"/>
      <c r="R1226" s="15"/>
      <c r="S1226" s="14"/>
      <c r="T1226" s="2"/>
      <c r="U1226" s="1"/>
      <c r="V1226" s="1"/>
      <c r="W1226" s="1"/>
      <c r="X1226" s="1"/>
      <c r="Y1226" s="1"/>
      <c r="Z1226" s="1"/>
      <c r="AA1226" s="1"/>
      <c r="AB1226" s="1"/>
      <c r="AC1226" s="1"/>
      <c r="AD1226" s="1"/>
      <c r="AE1226" s="1"/>
      <c r="AJ1226" s="2"/>
      <c r="AK1226" s="2"/>
      <c r="AQ1226" s="2"/>
    </row>
    <row r="1227" spans="1:43" s="4" customFormat="1">
      <c r="A1227" s="326"/>
      <c r="B1227" s="2"/>
      <c r="C1227" s="9"/>
      <c r="D1227" s="14"/>
      <c r="E1227" s="14"/>
      <c r="F1227" s="14"/>
      <c r="G1227" s="14"/>
      <c r="H1227" s="14"/>
      <c r="I1227" s="14"/>
      <c r="J1227" s="14"/>
      <c r="K1227" s="15"/>
      <c r="L1227" s="14"/>
      <c r="M1227" s="14"/>
      <c r="N1227" s="14"/>
      <c r="O1227" s="14"/>
      <c r="P1227" s="14"/>
      <c r="Q1227" s="14"/>
      <c r="R1227" s="15"/>
      <c r="S1227" s="14"/>
      <c r="T1227" s="2"/>
      <c r="U1227" s="1"/>
      <c r="V1227" s="1"/>
      <c r="W1227" s="1"/>
      <c r="X1227" s="1"/>
      <c r="Y1227" s="1"/>
      <c r="Z1227" s="1"/>
      <c r="AA1227" s="1"/>
      <c r="AB1227" s="1"/>
      <c r="AC1227" s="1"/>
      <c r="AD1227" s="1"/>
      <c r="AE1227" s="1"/>
      <c r="AJ1227" s="2"/>
      <c r="AK1227" s="2"/>
      <c r="AQ1227" s="2"/>
    </row>
    <row r="1228" spans="1:43" s="4" customFormat="1">
      <c r="A1228" s="326"/>
      <c r="B1228" s="2"/>
      <c r="C1228" s="9"/>
      <c r="D1228" s="14"/>
      <c r="E1228" s="14"/>
      <c r="F1228" s="14"/>
      <c r="G1228" s="14"/>
      <c r="H1228" s="14"/>
      <c r="I1228" s="14"/>
      <c r="J1228" s="14"/>
      <c r="K1228" s="15"/>
      <c r="L1228" s="14"/>
      <c r="M1228" s="14"/>
      <c r="N1228" s="14"/>
      <c r="O1228" s="14"/>
      <c r="P1228" s="14"/>
      <c r="Q1228" s="14"/>
      <c r="R1228" s="15"/>
      <c r="S1228" s="14"/>
      <c r="T1228" s="2"/>
      <c r="U1228" s="1"/>
      <c r="V1228" s="1"/>
      <c r="W1228" s="1"/>
      <c r="X1228" s="1"/>
      <c r="Y1228" s="1"/>
      <c r="Z1228" s="1"/>
      <c r="AA1228" s="1"/>
      <c r="AB1228" s="1"/>
      <c r="AC1228" s="1"/>
      <c r="AD1228" s="1"/>
      <c r="AE1228" s="1"/>
      <c r="AJ1228" s="2"/>
      <c r="AK1228" s="2"/>
      <c r="AQ1228" s="2"/>
    </row>
    <row r="1229" spans="1:43" s="4" customFormat="1">
      <c r="A1229" s="326"/>
      <c r="B1229" s="2"/>
      <c r="C1229" s="9"/>
      <c r="D1229" s="14"/>
      <c r="E1229" s="14"/>
      <c r="F1229" s="14"/>
      <c r="G1229" s="14"/>
      <c r="H1229" s="14"/>
      <c r="I1229" s="14"/>
      <c r="J1229" s="14"/>
      <c r="K1229" s="15"/>
      <c r="L1229" s="14"/>
      <c r="M1229" s="14"/>
      <c r="N1229" s="14"/>
      <c r="O1229" s="14"/>
      <c r="P1229" s="14"/>
      <c r="Q1229" s="14"/>
      <c r="R1229" s="15"/>
      <c r="S1229" s="14"/>
      <c r="T1229" s="2"/>
      <c r="U1229" s="1"/>
      <c r="V1229" s="1"/>
      <c r="W1229" s="1"/>
      <c r="X1229" s="1"/>
      <c r="Y1229" s="1"/>
      <c r="Z1229" s="1"/>
      <c r="AA1229" s="1"/>
      <c r="AB1229" s="1"/>
      <c r="AC1229" s="1"/>
      <c r="AD1229" s="1"/>
      <c r="AE1229" s="1"/>
      <c r="AJ1229" s="2"/>
      <c r="AK1229" s="2"/>
      <c r="AQ1229" s="2"/>
    </row>
    <row r="1230" spans="1:43" s="4" customFormat="1">
      <c r="A1230" s="326"/>
      <c r="B1230" s="2"/>
      <c r="C1230" s="9"/>
      <c r="D1230" s="14"/>
      <c r="E1230" s="14"/>
      <c r="F1230" s="14"/>
      <c r="G1230" s="14"/>
      <c r="H1230" s="14"/>
      <c r="I1230" s="14"/>
      <c r="J1230" s="14"/>
      <c r="K1230" s="15"/>
      <c r="L1230" s="14"/>
      <c r="M1230" s="14"/>
      <c r="N1230" s="14"/>
      <c r="O1230" s="14"/>
      <c r="P1230" s="14"/>
      <c r="Q1230" s="14"/>
      <c r="R1230" s="15"/>
      <c r="S1230" s="14"/>
      <c r="T1230" s="2"/>
      <c r="U1230" s="1"/>
      <c r="V1230" s="1"/>
      <c r="W1230" s="1"/>
      <c r="X1230" s="1"/>
      <c r="Y1230" s="1"/>
      <c r="Z1230" s="1"/>
      <c r="AA1230" s="1"/>
      <c r="AB1230" s="1"/>
      <c r="AC1230" s="1"/>
      <c r="AD1230" s="1"/>
      <c r="AE1230" s="1"/>
      <c r="AJ1230" s="2"/>
      <c r="AK1230" s="2"/>
      <c r="AQ1230" s="2"/>
    </row>
    <row r="1231" spans="1:43" s="4" customFormat="1">
      <c r="A1231" s="326"/>
      <c r="B1231" s="2"/>
      <c r="C1231" s="9"/>
      <c r="D1231" s="14"/>
      <c r="E1231" s="14"/>
      <c r="F1231" s="14"/>
      <c r="G1231" s="14"/>
      <c r="H1231" s="14"/>
      <c r="I1231" s="14"/>
      <c r="J1231" s="14"/>
      <c r="K1231" s="15"/>
      <c r="L1231" s="14"/>
      <c r="M1231" s="14"/>
      <c r="N1231" s="14"/>
      <c r="O1231" s="14"/>
      <c r="P1231" s="14"/>
      <c r="Q1231" s="14"/>
      <c r="R1231" s="15"/>
      <c r="S1231" s="14"/>
      <c r="T1231" s="2"/>
      <c r="U1231" s="1"/>
      <c r="V1231" s="1"/>
      <c r="W1231" s="1"/>
      <c r="X1231" s="1"/>
      <c r="Y1231" s="1"/>
      <c r="Z1231" s="1"/>
      <c r="AA1231" s="1"/>
      <c r="AB1231" s="1"/>
      <c r="AC1231" s="1"/>
      <c r="AD1231" s="1"/>
      <c r="AE1231" s="1"/>
      <c r="AJ1231" s="2"/>
      <c r="AK1231" s="2"/>
      <c r="AQ1231" s="2"/>
    </row>
    <row r="1232" spans="1:43" s="4" customFormat="1">
      <c r="A1232" s="326"/>
      <c r="B1232" s="2"/>
      <c r="C1232" s="9"/>
      <c r="D1232" s="14"/>
      <c r="E1232" s="14"/>
      <c r="F1232" s="14"/>
      <c r="G1232" s="14"/>
      <c r="H1232" s="14"/>
      <c r="I1232" s="14"/>
      <c r="J1232" s="14"/>
      <c r="K1232" s="15"/>
      <c r="L1232" s="14"/>
      <c r="M1232" s="14"/>
      <c r="N1232" s="14"/>
      <c r="O1232" s="14"/>
      <c r="P1232" s="14"/>
      <c r="Q1232" s="14"/>
      <c r="R1232" s="15"/>
      <c r="S1232" s="14"/>
      <c r="T1232" s="2"/>
      <c r="U1232" s="1"/>
      <c r="V1232" s="1"/>
      <c r="W1232" s="1"/>
      <c r="X1232" s="1"/>
      <c r="Y1232" s="1"/>
      <c r="Z1232" s="1"/>
      <c r="AA1232" s="1"/>
      <c r="AB1232" s="1"/>
      <c r="AC1232" s="1"/>
      <c r="AD1232" s="1"/>
      <c r="AE1232" s="1"/>
      <c r="AJ1232" s="2"/>
      <c r="AK1232" s="2"/>
      <c r="AQ1232" s="2"/>
    </row>
    <row r="1233" spans="1:43" s="4" customFormat="1">
      <c r="A1233" s="326"/>
      <c r="B1233" s="2"/>
      <c r="C1233" s="9"/>
      <c r="D1233" s="14"/>
      <c r="E1233" s="14"/>
      <c r="F1233" s="14"/>
      <c r="G1233" s="14"/>
      <c r="H1233" s="14"/>
      <c r="I1233" s="14"/>
      <c r="J1233" s="14"/>
      <c r="K1233" s="15"/>
      <c r="L1233" s="14"/>
      <c r="M1233" s="14"/>
      <c r="N1233" s="14"/>
      <c r="O1233" s="14"/>
      <c r="P1233" s="14"/>
      <c r="Q1233" s="14"/>
      <c r="R1233" s="15"/>
      <c r="S1233" s="14"/>
      <c r="T1233" s="2"/>
      <c r="U1233" s="1"/>
      <c r="V1233" s="1"/>
      <c r="W1233" s="1"/>
      <c r="X1233" s="1"/>
      <c r="Y1233" s="1"/>
      <c r="Z1233" s="1"/>
      <c r="AA1233" s="1"/>
      <c r="AB1233" s="1"/>
      <c r="AC1233" s="1"/>
      <c r="AD1233" s="1"/>
      <c r="AE1233" s="1"/>
      <c r="AJ1233" s="2"/>
      <c r="AK1233" s="2"/>
      <c r="AQ1233" s="2"/>
    </row>
    <row r="1234" spans="1:43" s="4" customFormat="1">
      <c r="A1234" s="326"/>
      <c r="B1234" s="2"/>
      <c r="C1234" s="9"/>
      <c r="D1234" s="14"/>
      <c r="E1234" s="14"/>
      <c r="F1234" s="14"/>
      <c r="G1234" s="14"/>
      <c r="H1234" s="14"/>
      <c r="I1234" s="14"/>
      <c r="J1234" s="14"/>
      <c r="K1234" s="15"/>
      <c r="L1234" s="14"/>
      <c r="M1234" s="14"/>
      <c r="N1234" s="14"/>
      <c r="O1234" s="14"/>
      <c r="P1234" s="14"/>
      <c r="Q1234" s="14"/>
      <c r="R1234" s="15"/>
      <c r="S1234" s="14"/>
      <c r="T1234" s="2"/>
      <c r="U1234" s="1"/>
      <c r="V1234" s="1"/>
      <c r="W1234" s="1"/>
      <c r="X1234" s="1"/>
      <c r="Y1234" s="1"/>
      <c r="Z1234" s="1"/>
      <c r="AA1234" s="1"/>
      <c r="AB1234" s="1"/>
      <c r="AC1234" s="1"/>
      <c r="AD1234" s="1"/>
      <c r="AE1234" s="1"/>
      <c r="AJ1234" s="2"/>
      <c r="AK1234" s="2"/>
      <c r="AQ1234" s="2"/>
    </row>
    <row r="1235" spans="1:43" s="4" customFormat="1">
      <c r="A1235" s="326"/>
      <c r="B1235" s="2"/>
      <c r="C1235" s="9"/>
      <c r="D1235" s="14"/>
      <c r="E1235" s="14"/>
      <c r="F1235" s="14"/>
      <c r="G1235" s="14"/>
      <c r="H1235" s="14"/>
      <c r="I1235" s="14"/>
      <c r="J1235" s="14"/>
      <c r="K1235" s="15"/>
      <c r="L1235" s="14"/>
      <c r="M1235" s="14"/>
      <c r="N1235" s="14"/>
      <c r="O1235" s="14"/>
      <c r="P1235" s="14"/>
      <c r="Q1235" s="14"/>
      <c r="R1235" s="15"/>
      <c r="S1235" s="14"/>
      <c r="T1235" s="2"/>
      <c r="U1235" s="1"/>
      <c r="V1235" s="1"/>
      <c r="W1235" s="1"/>
      <c r="X1235" s="1"/>
      <c r="Y1235" s="1"/>
      <c r="Z1235" s="1"/>
      <c r="AA1235" s="1"/>
      <c r="AB1235" s="1"/>
      <c r="AC1235" s="1"/>
      <c r="AD1235" s="1"/>
      <c r="AE1235" s="1"/>
      <c r="AJ1235" s="2"/>
      <c r="AK1235" s="2"/>
      <c r="AQ1235" s="2"/>
    </row>
    <row r="1236" spans="1:43" s="4" customFormat="1">
      <c r="A1236" s="326"/>
      <c r="B1236" s="2"/>
      <c r="C1236" s="9"/>
      <c r="D1236" s="14"/>
      <c r="E1236" s="14"/>
      <c r="F1236" s="14"/>
      <c r="G1236" s="14"/>
      <c r="H1236" s="14"/>
      <c r="I1236" s="14"/>
      <c r="J1236" s="14"/>
      <c r="K1236" s="15"/>
      <c r="L1236" s="14"/>
      <c r="M1236" s="14"/>
      <c r="N1236" s="14"/>
      <c r="O1236" s="14"/>
      <c r="P1236" s="14"/>
      <c r="Q1236" s="14"/>
      <c r="R1236" s="15"/>
      <c r="S1236" s="14"/>
      <c r="T1236" s="2"/>
      <c r="U1236" s="1"/>
      <c r="V1236" s="1"/>
      <c r="W1236" s="1"/>
      <c r="X1236" s="1"/>
      <c r="Y1236" s="1"/>
      <c r="Z1236" s="1"/>
      <c r="AA1236" s="1"/>
      <c r="AB1236" s="1"/>
      <c r="AC1236" s="1"/>
      <c r="AD1236" s="1"/>
      <c r="AE1236" s="1"/>
      <c r="AJ1236" s="2"/>
      <c r="AK1236" s="2"/>
      <c r="AQ1236" s="2"/>
    </row>
    <row r="1237" spans="1:43" s="4" customFormat="1">
      <c r="A1237" s="326"/>
      <c r="B1237" s="2"/>
      <c r="C1237" s="9"/>
      <c r="D1237" s="14"/>
      <c r="E1237" s="14"/>
      <c r="F1237" s="14"/>
      <c r="G1237" s="14"/>
      <c r="H1237" s="14"/>
      <c r="I1237" s="14"/>
      <c r="J1237" s="14"/>
      <c r="K1237" s="15"/>
      <c r="L1237" s="14"/>
      <c r="M1237" s="14"/>
      <c r="N1237" s="14"/>
      <c r="O1237" s="14"/>
      <c r="P1237" s="14"/>
      <c r="Q1237" s="14"/>
      <c r="R1237" s="15"/>
      <c r="S1237" s="14"/>
      <c r="T1237" s="2"/>
      <c r="U1237" s="1"/>
      <c r="V1237" s="1"/>
      <c r="W1237" s="1"/>
      <c r="X1237" s="1"/>
      <c r="Y1237" s="1"/>
      <c r="Z1237" s="1"/>
      <c r="AA1237" s="1"/>
      <c r="AB1237" s="1"/>
      <c r="AC1237" s="1"/>
      <c r="AD1237" s="1"/>
      <c r="AE1237" s="1"/>
      <c r="AJ1237" s="2"/>
      <c r="AK1237" s="2"/>
      <c r="AQ1237" s="2"/>
    </row>
    <row r="1238" spans="1:43" s="4" customFormat="1">
      <c r="A1238" s="326"/>
      <c r="B1238" s="2"/>
      <c r="C1238" s="9"/>
      <c r="D1238" s="14"/>
      <c r="E1238" s="14"/>
      <c r="F1238" s="14"/>
      <c r="G1238" s="14"/>
      <c r="H1238" s="14"/>
      <c r="I1238" s="14"/>
      <c r="J1238" s="14"/>
      <c r="K1238" s="15"/>
      <c r="L1238" s="14"/>
      <c r="M1238" s="14"/>
      <c r="N1238" s="14"/>
      <c r="O1238" s="14"/>
      <c r="P1238" s="14"/>
      <c r="Q1238" s="14"/>
      <c r="R1238" s="15"/>
      <c r="S1238" s="14"/>
      <c r="T1238" s="2"/>
      <c r="U1238" s="1"/>
      <c r="V1238" s="1"/>
      <c r="W1238" s="1"/>
      <c r="X1238" s="1"/>
      <c r="Y1238" s="1"/>
      <c r="Z1238" s="1"/>
      <c r="AA1238" s="1"/>
      <c r="AB1238" s="1"/>
      <c r="AC1238" s="1"/>
      <c r="AD1238" s="1"/>
      <c r="AE1238" s="1"/>
      <c r="AJ1238" s="2"/>
      <c r="AK1238" s="2"/>
      <c r="AQ1238" s="2"/>
    </row>
    <row r="1239" spans="1:43" s="4" customFormat="1">
      <c r="A1239" s="326"/>
      <c r="B1239" s="2"/>
      <c r="C1239" s="9"/>
      <c r="D1239" s="14"/>
      <c r="E1239" s="14"/>
      <c r="F1239" s="14"/>
      <c r="G1239" s="14"/>
      <c r="H1239" s="14"/>
      <c r="I1239" s="14"/>
      <c r="J1239" s="14"/>
      <c r="K1239" s="15"/>
      <c r="L1239" s="14"/>
      <c r="M1239" s="14"/>
      <c r="N1239" s="14"/>
      <c r="O1239" s="14"/>
      <c r="P1239" s="14"/>
      <c r="Q1239" s="14"/>
      <c r="R1239" s="15"/>
      <c r="S1239" s="14"/>
      <c r="T1239" s="2"/>
      <c r="U1239" s="1"/>
      <c r="V1239" s="1"/>
      <c r="W1239" s="1"/>
      <c r="X1239" s="1"/>
      <c r="Y1239" s="1"/>
      <c r="Z1239" s="1"/>
      <c r="AA1239" s="1"/>
      <c r="AB1239" s="1"/>
      <c r="AC1239" s="1"/>
      <c r="AD1239" s="1"/>
      <c r="AE1239" s="1"/>
      <c r="AJ1239" s="2"/>
      <c r="AK1239" s="2"/>
      <c r="AQ1239" s="2"/>
    </row>
    <row r="1240" spans="1:43" s="4" customFormat="1">
      <c r="A1240" s="326"/>
      <c r="B1240" s="2"/>
      <c r="C1240" s="9"/>
      <c r="D1240" s="14"/>
      <c r="E1240" s="14"/>
      <c r="F1240" s="14"/>
      <c r="G1240" s="14"/>
      <c r="H1240" s="14"/>
      <c r="I1240" s="14"/>
      <c r="J1240" s="14"/>
      <c r="K1240" s="15"/>
      <c r="L1240" s="14"/>
      <c r="M1240" s="14"/>
      <c r="N1240" s="14"/>
      <c r="O1240" s="14"/>
      <c r="P1240" s="14"/>
      <c r="Q1240" s="14"/>
      <c r="R1240" s="15"/>
      <c r="S1240" s="14"/>
      <c r="T1240" s="2"/>
      <c r="U1240" s="1"/>
      <c r="V1240" s="1"/>
      <c r="W1240" s="1"/>
      <c r="X1240" s="1"/>
      <c r="Y1240" s="1"/>
      <c r="Z1240" s="1"/>
      <c r="AA1240" s="1"/>
      <c r="AB1240" s="1"/>
      <c r="AC1240" s="1"/>
      <c r="AD1240" s="1"/>
      <c r="AE1240" s="1"/>
      <c r="AJ1240" s="2"/>
      <c r="AK1240" s="2"/>
      <c r="AQ1240" s="2"/>
    </row>
    <row r="1241" spans="1:43" s="4" customFormat="1">
      <c r="A1241" s="326"/>
      <c r="B1241" s="2"/>
      <c r="C1241" s="9"/>
      <c r="D1241" s="14"/>
      <c r="E1241" s="14"/>
      <c r="F1241" s="14"/>
      <c r="G1241" s="14"/>
      <c r="H1241" s="14"/>
      <c r="I1241" s="14"/>
      <c r="J1241" s="14"/>
      <c r="K1241" s="15"/>
      <c r="L1241" s="14"/>
      <c r="M1241" s="14"/>
      <c r="N1241" s="14"/>
      <c r="O1241" s="14"/>
      <c r="P1241" s="14"/>
      <c r="Q1241" s="14"/>
      <c r="R1241" s="15"/>
      <c r="S1241" s="14"/>
      <c r="T1241" s="2"/>
      <c r="U1241" s="1"/>
      <c r="V1241" s="1"/>
      <c r="W1241" s="1"/>
      <c r="X1241" s="1"/>
      <c r="Y1241" s="1"/>
      <c r="Z1241" s="1"/>
      <c r="AA1241" s="1"/>
      <c r="AB1241" s="1"/>
      <c r="AC1241" s="1"/>
      <c r="AD1241" s="1"/>
      <c r="AE1241" s="1"/>
      <c r="AJ1241" s="2"/>
      <c r="AK1241" s="2"/>
      <c r="AQ1241" s="2"/>
    </row>
    <row r="1242" spans="1:43" s="4" customFormat="1">
      <c r="A1242" s="326"/>
      <c r="B1242" s="2"/>
      <c r="C1242" s="9"/>
      <c r="D1242" s="14"/>
      <c r="E1242" s="14"/>
      <c r="F1242" s="14"/>
      <c r="G1242" s="14"/>
      <c r="H1242" s="14"/>
      <c r="I1242" s="14"/>
      <c r="J1242" s="14"/>
      <c r="K1242" s="15"/>
      <c r="L1242" s="14"/>
      <c r="M1242" s="14"/>
      <c r="N1242" s="14"/>
      <c r="O1242" s="14"/>
      <c r="P1242" s="14"/>
      <c r="Q1242" s="14"/>
      <c r="R1242" s="15"/>
      <c r="S1242" s="14"/>
      <c r="T1242" s="2"/>
      <c r="U1242" s="1"/>
      <c r="V1242" s="1"/>
      <c r="W1242" s="1"/>
      <c r="X1242" s="1"/>
      <c r="Y1242" s="1"/>
      <c r="Z1242" s="1"/>
      <c r="AA1242" s="1"/>
      <c r="AB1242" s="1"/>
      <c r="AC1242" s="1"/>
      <c r="AD1242" s="1"/>
      <c r="AE1242" s="1"/>
      <c r="AJ1242" s="2"/>
      <c r="AK1242" s="2"/>
      <c r="AQ1242" s="2"/>
    </row>
    <row r="1243" spans="1:43" s="4" customFormat="1">
      <c r="A1243" s="326"/>
      <c r="B1243" s="2"/>
      <c r="C1243" s="9"/>
      <c r="D1243" s="14"/>
      <c r="E1243" s="14"/>
      <c r="F1243" s="14"/>
      <c r="G1243" s="14"/>
      <c r="H1243" s="14"/>
      <c r="I1243" s="14"/>
      <c r="J1243" s="14"/>
      <c r="K1243" s="15"/>
      <c r="L1243" s="14"/>
      <c r="M1243" s="14"/>
      <c r="N1243" s="14"/>
      <c r="O1243" s="14"/>
      <c r="P1243" s="14"/>
      <c r="Q1243" s="14"/>
      <c r="R1243" s="15"/>
      <c r="S1243" s="14"/>
      <c r="T1243" s="2"/>
      <c r="U1243" s="1"/>
      <c r="V1243" s="1"/>
      <c r="W1243" s="1"/>
      <c r="X1243" s="1"/>
      <c r="Y1243" s="1"/>
      <c r="Z1243" s="1"/>
      <c r="AA1243" s="1"/>
      <c r="AB1243" s="1"/>
      <c r="AC1243" s="1"/>
      <c r="AD1243" s="1"/>
      <c r="AE1243" s="1"/>
      <c r="AJ1243" s="2"/>
      <c r="AK1243" s="2"/>
      <c r="AQ1243" s="2"/>
    </row>
    <row r="1244" spans="1:43" s="4" customFormat="1">
      <c r="A1244" s="326"/>
      <c r="B1244" s="2"/>
      <c r="C1244" s="9"/>
      <c r="D1244" s="14"/>
      <c r="E1244" s="14"/>
      <c r="F1244" s="14"/>
      <c r="G1244" s="14"/>
      <c r="H1244" s="14"/>
      <c r="I1244" s="14"/>
      <c r="J1244" s="14"/>
      <c r="K1244" s="15"/>
      <c r="L1244" s="14"/>
      <c r="M1244" s="14"/>
      <c r="N1244" s="14"/>
      <c r="O1244" s="14"/>
      <c r="P1244" s="14"/>
      <c r="Q1244" s="14"/>
      <c r="R1244" s="15"/>
      <c r="S1244" s="14"/>
      <c r="T1244" s="2"/>
      <c r="U1244" s="1"/>
      <c r="V1244" s="1"/>
      <c r="W1244" s="1"/>
      <c r="X1244" s="1"/>
      <c r="Y1244" s="1"/>
      <c r="Z1244" s="1"/>
      <c r="AA1244" s="1"/>
      <c r="AB1244" s="1"/>
      <c r="AC1244" s="1"/>
      <c r="AD1244" s="1"/>
      <c r="AE1244" s="1"/>
      <c r="AJ1244" s="2"/>
      <c r="AK1244" s="2"/>
      <c r="AQ1244" s="2"/>
    </row>
    <row r="1245" spans="1:43" s="4" customFormat="1">
      <c r="A1245" s="326"/>
      <c r="B1245" s="2"/>
      <c r="C1245" s="9"/>
      <c r="D1245" s="14"/>
      <c r="E1245" s="14"/>
      <c r="F1245" s="14"/>
      <c r="G1245" s="14"/>
      <c r="H1245" s="14"/>
      <c r="I1245" s="14"/>
      <c r="J1245" s="14"/>
      <c r="K1245" s="15"/>
      <c r="L1245" s="14"/>
      <c r="M1245" s="14"/>
      <c r="N1245" s="14"/>
      <c r="O1245" s="14"/>
      <c r="P1245" s="14"/>
      <c r="Q1245" s="14"/>
      <c r="R1245" s="15"/>
      <c r="S1245" s="14"/>
      <c r="T1245" s="2"/>
      <c r="U1245" s="1"/>
      <c r="V1245" s="1"/>
      <c r="W1245" s="1"/>
      <c r="X1245" s="1"/>
      <c r="Y1245" s="1"/>
      <c r="Z1245" s="1"/>
      <c r="AA1245" s="1"/>
      <c r="AB1245" s="1"/>
      <c r="AC1245" s="1"/>
      <c r="AD1245" s="1"/>
      <c r="AE1245" s="1"/>
      <c r="AJ1245" s="2"/>
      <c r="AK1245" s="2"/>
      <c r="AQ1245" s="2"/>
    </row>
    <row r="1246" spans="1:43" s="4" customFormat="1">
      <c r="A1246" s="326"/>
      <c r="B1246" s="2"/>
      <c r="C1246" s="9"/>
      <c r="D1246" s="14"/>
      <c r="E1246" s="14"/>
      <c r="F1246" s="14"/>
      <c r="G1246" s="14"/>
      <c r="H1246" s="14"/>
      <c r="I1246" s="14"/>
      <c r="J1246" s="14"/>
      <c r="K1246" s="15"/>
      <c r="L1246" s="14"/>
      <c r="M1246" s="14"/>
      <c r="N1246" s="14"/>
      <c r="O1246" s="14"/>
      <c r="P1246" s="14"/>
      <c r="Q1246" s="14"/>
      <c r="R1246" s="15"/>
      <c r="S1246" s="14"/>
      <c r="T1246" s="2"/>
      <c r="U1246" s="1"/>
      <c r="V1246" s="1"/>
      <c r="W1246" s="1"/>
      <c r="X1246" s="1"/>
      <c r="Y1246" s="1"/>
      <c r="Z1246" s="1"/>
      <c r="AA1246" s="1"/>
      <c r="AB1246" s="1"/>
      <c r="AC1246" s="1"/>
      <c r="AD1246" s="1"/>
      <c r="AE1246" s="1"/>
      <c r="AJ1246" s="2"/>
      <c r="AK1246" s="2"/>
      <c r="AQ1246" s="2"/>
    </row>
    <row r="1247" spans="1:43" s="4" customFormat="1">
      <c r="A1247" s="326"/>
      <c r="B1247" s="2"/>
      <c r="C1247" s="9"/>
      <c r="D1247" s="14"/>
      <c r="E1247" s="14"/>
      <c r="F1247" s="14"/>
      <c r="G1247" s="14"/>
      <c r="H1247" s="14"/>
      <c r="I1247" s="14"/>
      <c r="J1247" s="14"/>
      <c r="K1247" s="15"/>
      <c r="L1247" s="14"/>
      <c r="M1247" s="14"/>
      <c r="N1247" s="14"/>
      <c r="O1247" s="14"/>
      <c r="P1247" s="14"/>
      <c r="Q1247" s="14"/>
      <c r="R1247" s="15"/>
      <c r="S1247" s="14"/>
      <c r="T1247" s="2"/>
      <c r="U1247" s="1"/>
      <c r="V1247" s="1"/>
      <c r="W1247" s="1"/>
      <c r="X1247" s="1"/>
      <c r="Y1247" s="1"/>
      <c r="Z1247" s="1"/>
      <c r="AA1247" s="1"/>
      <c r="AB1247" s="1"/>
      <c r="AC1247" s="1"/>
      <c r="AD1247" s="1"/>
      <c r="AE1247" s="1"/>
      <c r="AJ1247" s="2"/>
      <c r="AK1247" s="2"/>
      <c r="AQ1247" s="2"/>
    </row>
    <row r="1248" spans="1:43" s="4" customFormat="1">
      <c r="A1248" s="326"/>
      <c r="B1248" s="2"/>
      <c r="C1248" s="9"/>
      <c r="D1248" s="14"/>
      <c r="E1248" s="14"/>
      <c r="F1248" s="14"/>
      <c r="G1248" s="14"/>
      <c r="H1248" s="14"/>
      <c r="I1248" s="14"/>
      <c r="J1248" s="14"/>
      <c r="K1248" s="15"/>
      <c r="L1248" s="14"/>
      <c r="M1248" s="14"/>
      <c r="N1248" s="14"/>
      <c r="O1248" s="14"/>
      <c r="P1248" s="14"/>
      <c r="Q1248" s="14"/>
      <c r="R1248" s="15"/>
      <c r="S1248" s="14"/>
      <c r="T1248" s="2"/>
      <c r="U1248" s="1"/>
      <c r="V1248" s="1"/>
      <c r="W1248" s="1"/>
      <c r="X1248" s="1"/>
      <c r="Y1248" s="1"/>
      <c r="Z1248" s="1"/>
      <c r="AA1248" s="1"/>
      <c r="AB1248" s="1"/>
      <c r="AC1248" s="1"/>
      <c r="AD1248" s="1"/>
      <c r="AE1248" s="1"/>
      <c r="AJ1248" s="2"/>
      <c r="AK1248" s="2"/>
      <c r="AQ1248" s="2"/>
    </row>
    <row r="1249" spans="1:43" s="4" customFormat="1">
      <c r="A1249" s="326"/>
      <c r="B1249" s="2"/>
      <c r="C1249" s="9"/>
      <c r="D1249" s="14"/>
      <c r="E1249" s="14"/>
      <c r="F1249" s="14"/>
      <c r="G1249" s="14"/>
      <c r="H1249" s="14"/>
      <c r="I1249" s="14"/>
      <c r="J1249" s="14"/>
      <c r="K1249" s="15"/>
      <c r="L1249" s="14"/>
      <c r="M1249" s="14"/>
      <c r="N1249" s="14"/>
      <c r="O1249" s="14"/>
      <c r="P1249" s="14"/>
      <c r="Q1249" s="14"/>
      <c r="R1249" s="15"/>
      <c r="S1249" s="14"/>
      <c r="T1249" s="2"/>
      <c r="U1249" s="1"/>
      <c r="V1249" s="1"/>
      <c r="W1249" s="1"/>
      <c r="X1249" s="1"/>
      <c r="Y1249" s="1"/>
      <c r="Z1249" s="1"/>
      <c r="AA1249" s="1"/>
      <c r="AB1249" s="1"/>
      <c r="AC1249" s="1"/>
      <c r="AD1249" s="1"/>
      <c r="AE1249" s="1"/>
      <c r="AJ1249" s="2"/>
      <c r="AK1249" s="2"/>
      <c r="AQ1249" s="2"/>
    </row>
    <row r="1250" spans="1:43" s="4" customFormat="1">
      <c r="A1250" s="326"/>
      <c r="B1250" s="2"/>
      <c r="C1250" s="9"/>
      <c r="D1250" s="14"/>
      <c r="E1250" s="14"/>
      <c r="F1250" s="14"/>
      <c r="G1250" s="14"/>
      <c r="H1250" s="14"/>
      <c r="I1250" s="14"/>
      <c r="J1250" s="14"/>
      <c r="K1250" s="15"/>
      <c r="L1250" s="14"/>
      <c r="M1250" s="14"/>
      <c r="N1250" s="14"/>
      <c r="O1250" s="14"/>
      <c r="P1250" s="14"/>
      <c r="Q1250" s="14"/>
      <c r="R1250" s="15"/>
      <c r="S1250" s="14"/>
      <c r="T1250" s="2"/>
      <c r="U1250" s="1"/>
      <c r="V1250" s="1"/>
      <c r="W1250" s="1"/>
      <c r="X1250" s="1"/>
      <c r="Y1250" s="1"/>
      <c r="Z1250" s="1"/>
      <c r="AA1250" s="1"/>
      <c r="AB1250" s="1"/>
      <c r="AC1250" s="1"/>
      <c r="AD1250" s="1"/>
      <c r="AE1250" s="1"/>
      <c r="AJ1250" s="2"/>
      <c r="AK1250" s="2"/>
      <c r="AQ1250" s="2"/>
    </row>
    <row r="1251" spans="1:43" s="4" customFormat="1">
      <c r="A1251" s="326"/>
      <c r="B1251" s="2"/>
      <c r="C1251" s="9"/>
      <c r="D1251" s="14"/>
      <c r="E1251" s="14"/>
      <c r="F1251" s="14"/>
      <c r="G1251" s="14"/>
      <c r="H1251" s="14"/>
      <c r="I1251" s="14"/>
      <c r="J1251" s="14"/>
      <c r="K1251" s="15"/>
      <c r="L1251" s="14"/>
      <c r="M1251" s="14"/>
      <c r="N1251" s="14"/>
      <c r="O1251" s="14"/>
      <c r="P1251" s="14"/>
      <c r="Q1251" s="14"/>
      <c r="R1251" s="15"/>
      <c r="S1251" s="14"/>
      <c r="T1251" s="2"/>
      <c r="U1251" s="1"/>
      <c r="V1251" s="1"/>
      <c r="W1251" s="1"/>
      <c r="X1251" s="1"/>
      <c r="Y1251" s="1"/>
      <c r="Z1251" s="1"/>
      <c r="AA1251" s="1"/>
      <c r="AB1251" s="1"/>
      <c r="AC1251" s="1"/>
      <c r="AD1251" s="1"/>
      <c r="AE1251" s="1"/>
      <c r="AJ1251" s="2"/>
      <c r="AK1251" s="2"/>
      <c r="AQ1251" s="2"/>
    </row>
    <row r="1252" spans="1:43" s="4" customFormat="1">
      <c r="A1252" s="326"/>
      <c r="B1252" s="2"/>
      <c r="C1252" s="9"/>
      <c r="D1252" s="14"/>
      <c r="E1252" s="14"/>
      <c r="F1252" s="14"/>
      <c r="G1252" s="14"/>
      <c r="H1252" s="14"/>
      <c r="I1252" s="14"/>
      <c r="J1252" s="14"/>
      <c r="K1252" s="15"/>
      <c r="L1252" s="14"/>
      <c r="M1252" s="14"/>
      <c r="N1252" s="14"/>
      <c r="O1252" s="14"/>
      <c r="P1252" s="14"/>
      <c r="Q1252" s="14"/>
      <c r="R1252" s="15"/>
      <c r="S1252" s="14"/>
      <c r="T1252" s="2"/>
      <c r="U1252" s="1"/>
      <c r="V1252" s="1"/>
      <c r="W1252" s="1"/>
      <c r="X1252" s="1"/>
      <c r="Y1252" s="1"/>
      <c r="Z1252" s="1"/>
      <c r="AA1252" s="1"/>
      <c r="AB1252" s="1"/>
      <c r="AC1252" s="1"/>
      <c r="AD1252" s="1"/>
      <c r="AE1252" s="1"/>
      <c r="AJ1252" s="2"/>
      <c r="AK1252" s="2"/>
      <c r="AQ1252" s="2"/>
    </row>
    <row r="1253" spans="1:43" s="4" customFormat="1">
      <c r="A1253" s="326"/>
      <c r="B1253" s="2"/>
      <c r="C1253" s="9"/>
      <c r="D1253" s="14"/>
      <c r="E1253" s="14"/>
      <c r="F1253" s="14"/>
      <c r="G1253" s="14"/>
      <c r="H1253" s="14"/>
      <c r="I1253" s="14"/>
      <c r="J1253" s="14"/>
      <c r="K1253" s="15"/>
      <c r="L1253" s="14"/>
      <c r="M1253" s="14"/>
      <c r="N1253" s="14"/>
      <c r="O1253" s="14"/>
      <c r="P1253" s="14"/>
      <c r="Q1253" s="14"/>
      <c r="R1253" s="15"/>
      <c r="S1253" s="14"/>
      <c r="T1253" s="2"/>
      <c r="U1253" s="1"/>
      <c r="V1253" s="1"/>
      <c r="W1253" s="1"/>
      <c r="X1253" s="1"/>
      <c r="Y1253" s="1"/>
      <c r="Z1253" s="1"/>
      <c r="AA1253" s="1"/>
      <c r="AB1253" s="1"/>
      <c r="AC1253" s="1"/>
      <c r="AD1253" s="1"/>
      <c r="AE1253" s="1"/>
      <c r="AJ1253" s="2"/>
      <c r="AK1253" s="2"/>
      <c r="AQ1253" s="2"/>
    </row>
    <row r="1254" spans="1:43" s="4" customFormat="1">
      <c r="A1254" s="326"/>
      <c r="B1254" s="2"/>
      <c r="C1254" s="9"/>
      <c r="D1254" s="14"/>
      <c r="E1254" s="14"/>
      <c r="F1254" s="14"/>
      <c r="G1254" s="14"/>
      <c r="H1254" s="14"/>
      <c r="I1254" s="14"/>
      <c r="J1254" s="14"/>
      <c r="K1254" s="15"/>
      <c r="L1254" s="14"/>
      <c r="M1254" s="14"/>
      <c r="N1254" s="14"/>
      <c r="O1254" s="14"/>
      <c r="P1254" s="14"/>
      <c r="Q1254" s="14"/>
      <c r="R1254" s="15"/>
      <c r="S1254" s="14"/>
      <c r="T1254" s="2"/>
      <c r="U1254" s="1"/>
      <c r="V1254" s="1"/>
      <c r="W1254" s="1"/>
      <c r="X1254" s="1"/>
      <c r="Y1254" s="1"/>
      <c r="Z1254" s="1"/>
      <c r="AA1254" s="1"/>
      <c r="AB1254" s="1"/>
      <c r="AC1254" s="1"/>
      <c r="AD1254" s="1"/>
      <c r="AE1254" s="1"/>
      <c r="AJ1254" s="2"/>
      <c r="AK1254" s="2"/>
      <c r="AQ1254" s="2"/>
    </row>
    <row r="1255" spans="1:43" s="4" customFormat="1">
      <c r="A1255" s="326"/>
      <c r="B1255" s="2"/>
      <c r="C1255" s="9"/>
      <c r="D1255" s="14"/>
      <c r="E1255" s="14"/>
      <c r="F1255" s="14"/>
      <c r="G1255" s="14"/>
      <c r="H1255" s="14"/>
      <c r="I1255" s="14"/>
      <c r="J1255" s="14"/>
      <c r="K1255" s="15"/>
      <c r="L1255" s="14"/>
      <c r="M1255" s="14"/>
      <c r="N1255" s="14"/>
      <c r="O1255" s="14"/>
      <c r="P1255" s="14"/>
      <c r="Q1255" s="14"/>
      <c r="R1255" s="15"/>
      <c r="S1255" s="14"/>
      <c r="T1255" s="2"/>
      <c r="U1255" s="1"/>
      <c r="V1255" s="1"/>
      <c r="W1255" s="1"/>
      <c r="X1255" s="1"/>
      <c r="Y1255" s="1"/>
      <c r="Z1255" s="1"/>
      <c r="AA1255" s="1"/>
      <c r="AB1255" s="1"/>
      <c r="AC1255" s="1"/>
      <c r="AD1255" s="1"/>
      <c r="AE1255" s="1"/>
      <c r="AJ1255" s="2"/>
      <c r="AK1255" s="2"/>
      <c r="AQ1255" s="2"/>
    </row>
    <row r="1256" spans="1:43" s="4" customFormat="1">
      <c r="A1256" s="326"/>
      <c r="B1256" s="2"/>
      <c r="C1256" s="9"/>
      <c r="D1256" s="14"/>
      <c r="E1256" s="14"/>
      <c r="F1256" s="14"/>
      <c r="G1256" s="14"/>
      <c r="H1256" s="14"/>
      <c r="I1256" s="14"/>
      <c r="J1256" s="14"/>
      <c r="K1256" s="15"/>
      <c r="L1256" s="14"/>
      <c r="M1256" s="14"/>
      <c r="N1256" s="14"/>
      <c r="O1256" s="14"/>
      <c r="P1256" s="14"/>
      <c r="Q1256" s="14"/>
      <c r="R1256" s="15"/>
      <c r="S1256" s="14"/>
      <c r="T1256" s="2"/>
      <c r="U1256" s="1"/>
      <c r="V1256" s="1"/>
      <c r="W1256" s="1"/>
      <c r="X1256" s="1"/>
      <c r="Y1256" s="1"/>
      <c r="Z1256" s="1"/>
      <c r="AA1256" s="1"/>
      <c r="AB1256" s="1"/>
      <c r="AC1256" s="1"/>
      <c r="AD1256" s="1"/>
      <c r="AE1256" s="1"/>
      <c r="AJ1256" s="2"/>
      <c r="AK1256" s="2"/>
      <c r="AQ1256" s="2"/>
    </row>
    <row r="1257" spans="1:43" s="4" customFormat="1">
      <c r="A1257" s="326"/>
      <c r="B1257" s="2"/>
      <c r="C1257" s="9"/>
      <c r="D1257" s="14"/>
      <c r="E1257" s="14"/>
      <c r="F1257" s="14"/>
      <c r="G1257" s="14"/>
      <c r="H1257" s="14"/>
      <c r="I1257" s="14"/>
      <c r="J1257" s="14"/>
      <c r="K1257" s="15"/>
      <c r="L1257" s="14"/>
      <c r="M1257" s="14"/>
      <c r="N1257" s="14"/>
      <c r="O1257" s="14"/>
      <c r="P1257" s="14"/>
      <c r="Q1257" s="14"/>
      <c r="R1257" s="15"/>
      <c r="S1257" s="14"/>
      <c r="T1257" s="2"/>
      <c r="U1257" s="1"/>
      <c r="V1257" s="1"/>
      <c r="W1257" s="1"/>
      <c r="X1257" s="1"/>
      <c r="Y1257" s="1"/>
      <c r="Z1257" s="1"/>
      <c r="AA1257" s="1"/>
      <c r="AB1257" s="1"/>
      <c r="AC1257" s="1"/>
      <c r="AD1257" s="1"/>
      <c r="AE1257" s="1"/>
      <c r="AJ1257" s="2"/>
      <c r="AK1257" s="2"/>
      <c r="AQ1257" s="2"/>
    </row>
    <row r="1258" spans="1:43" s="4" customFormat="1">
      <c r="A1258" s="326"/>
      <c r="B1258" s="2"/>
      <c r="C1258" s="9"/>
      <c r="D1258" s="14"/>
      <c r="E1258" s="14"/>
      <c r="F1258" s="14"/>
      <c r="G1258" s="14"/>
      <c r="H1258" s="14"/>
      <c r="I1258" s="14"/>
      <c r="J1258" s="14"/>
      <c r="K1258" s="15"/>
      <c r="L1258" s="14"/>
      <c r="M1258" s="14"/>
      <c r="N1258" s="14"/>
      <c r="O1258" s="14"/>
      <c r="P1258" s="14"/>
      <c r="Q1258" s="14"/>
      <c r="R1258" s="15"/>
      <c r="S1258" s="14"/>
      <c r="T1258" s="2"/>
      <c r="U1258" s="1"/>
      <c r="V1258" s="1"/>
      <c r="W1258" s="1"/>
      <c r="X1258" s="1"/>
      <c r="Y1258" s="1"/>
      <c r="Z1258" s="1"/>
      <c r="AA1258" s="1"/>
      <c r="AB1258" s="1"/>
      <c r="AC1258" s="1"/>
      <c r="AD1258" s="1"/>
      <c r="AE1258" s="1"/>
      <c r="AJ1258" s="2"/>
      <c r="AK1258" s="2"/>
      <c r="AQ1258" s="2"/>
    </row>
    <row r="1259" spans="1:43" s="4" customFormat="1">
      <c r="A1259" s="326"/>
      <c r="B1259" s="2"/>
      <c r="C1259" s="9"/>
      <c r="D1259" s="14"/>
      <c r="E1259" s="14"/>
      <c r="F1259" s="14"/>
      <c r="G1259" s="14"/>
      <c r="H1259" s="14"/>
      <c r="I1259" s="14"/>
      <c r="J1259" s="14"/>
      <c r="K1259" s="15"/>
      <c r="L1259" s="14"/>
      <c r="M1259" s="14"/>
      <c r="N1259" s="14"/>
      <c r="O1259" s="14"/>
      <c r="P1259" s="14"/>
      <c r="Q1259" s="14"/>
      <c r="R1259" s="15"/>
      <c r="S1259" s="14"/>
      <c r="T1259" s="2"/>
      <c r="U1259" s="1"/>
      <c r="V1259" s="1"/>
      <c r="W1259" s="1"/>
      <c r="X1259" s="1"/>
      <c r="Y1259" s="1"/>
      <c r="Z1259" s="1"/>
      <c r="AA1259" s="1"/>
      <c r="AB1259" s="1"/>
      <c r="AC1259" s="1"/>
      <c r="AD1259" s="1"/>
      <c r="AE1259" s="1"/>
      <c r="AJ1259" s="2"/>
      <c r="AK1259" s="2"/>
      <c r="AQ1259" s="2"/>
    </row>
    <row r="1260" spans="1:43" s="4" customFormat="1">
      <c r="A1260" s="326"/>
      <c r="B1260" s="2"/>
      <c r="C1260" s="9"/>
      <c r="D1260" s="14"/>
      <c r="E1260" s="14"/>
      <c r="F1260" s="14"/>
      <c r="G1260" s="14"/>
      <c r="H1260" s="14"/>
      <c r="I1260" s="14"/>
      <c r="J1260" s="14"/>
      <c r="K1260" s="15"/>
      <c r="L1260" s="14"/>
      <c r="M1260" s="14"/>
      <c r="N1260" s="14"/>
      <c r="O1260" s="14"/>
      <c r="P1260" s="14"/>
      <c r="Q1260" s="14"/>
      <c r="R1260" s="15"/>
      <c r="S1260" s="14"/>
      <c r="T1260" s="2"/>
      <c r="U1260" s="1"/>
      <c r="V1260" s="1"/>
      <c r="W1260" s="1"/>
      <c r="X1260" s="1"/>
      <c r="Y1260" s="1"/>
      <c r="Z1260" s="1"/>
      <c r="AA1260" s="1"/>
      <c r="AB1260" s="1"/>
      <c r="AC1260" s="1"/>
      <c r="AD1260" s="1"/>
      <c r="AE1260" s="1"/>
      <c r="AJ1260" s="2"/>
      <c r="AK1260" s="2"/>
      <c r="AQ1260" s="2"/>
    </row>
    <row r="1261" spans="1:43" s="4" customFormat="1">
      <c r="A1261" s="326"/>
      <c r="B1261" s="2"/>
      <c r="C1261" s="9"/>
      <c r="D1261" s="14"/>
      <c r="E1261" s="14"/>
      <c r="F1261" s="14"/>
      <c r="G1261" s="14"/>
      <c r="H1261" s="14"/>
      <c r="I1261" s="14"/>
      <c r="J1261" s="14"/>
      <c r="K1261" s="15"/>
      <c r="L1261" s="14"/>
      <c r="M1261" s="14"/>
      <c r="N1261" s="14"/>
      <c r="O1261" s="14"/>
      <c r="P1261" s="14"/>
      <c r="Q1261" s="14"/>
      <c r="R1261" s="15"/>
      <c r="S1261" s="14"/>
      <c r="T1261" s="2"/>
      <c r="U1261" s="1"/>
      <c r="V1261" s="1"/>
      <c r="W1261" s="1"/>
      <c r="X1261" s="1"/>
      <c r="Y1261" s="1"/>
      <c r="Z1261" s="1"/>
      <c r="AA1261" s="1"/>
      <c r="AB1261" s="1"/>
      <c r="AC1261" s="1"/>
      <c r="AD1261" s="1"/>
      <c r="AE1261" s="1"/>
      <c r="AJ1261" s="2"/>
      <c r="AK1261" s="2"/>
      <c r="AQ1261" s="2"/>
    </row>
    <row r="1262" spans="1:43" s="4" customFormat="1">
      <c r="A1262" s="326"/>
      <c r="B1262" s="2"/>
      <c r="C1262" s="9"/>
      <c r="D1262" s="14"/>
      <c r="E1262" s="14"/>
      <c r="F1262" s="14"/>
      <c r="G1262" s="14"/>
      <c r="H1262" s="14"/>
      <c r="I1262" s="14"/>
      <c r="J1262" s="14"/>
      <c r="K1262" s="15"/>
      <c r="L1262" s="14"/>
      <c r="M1262" s="14"/>
      <c r="N1262" s="14"/>
      <c r="O1262" s="14"/>
      <c r="P1262" s="14"/>
      <c r="Q1262" s="14"/>
      <c r="R1262" s="15"/>
      <c r="S1262" s="14"/>
      <c r="T1262" s="2"/>
      <c r="U1262" s="1"/>
      <c r="V1262" s="1"/>
      <c r="W1262" s="1"/>
      <c r="X1262" s="1"/>
      <c r="Y1262" s="1"/>
      <c r="Z1262" s="1"/>
      <c r="AA1262" s="1"/>
      <c r="AB1262" s="1"/>
      <c r="AC1262" s="1"/>
      <c r="AD1262" s="1"/>
      <c r="AE1262" s="1"/>
      <c r="AJ1262" s="2"/>
      <c r="AK1262" s="2"/>
      <c r="AQ1262" s="2"/>
    </row>
    <row r="1263" spans="1:43" s="4" customFormat="1">
      <c r="A1263" s="326"/>
      <c r="B1263" s="2"/>
      <c r="C1263" s="9"/>
      <c r="D1263" s="14"/>
      <c r="E1263" s="14"/>
      <c r="F1263" s="14"/>
      <c r="G1263" s="14"/>
      <c r="H1263" s="14"/>
      <c r="I1263" s="14"/>
      <c r="J1263" s="14"/>
      <c r="K1263" s="15"/>
      <c r="L1263" s="14"/>
      <c r="M1263" s="14"/>
      <c r="N1263" s="14"/>
      <c r="O1263" s="14"/>
      <c r="P1263" s="14"/>
      <c r="Q1263" s="14"/>
      <c r="R1263" s="15"/>
      <c r="S1263" s="14"/>
      <c r="T1263" s="2"/>
      <c r="U1263" s="1"/>
      <c r="V1263" s="1"/>
      <c r="W1263" s="1"/>
      <c r="X1263" s="1"/>
      <c r="Y1263" s="1"/>
      <c r="Z1263" s="1"/>
      <c r="AA1263" s="1"/>
      <c r="AB1263" s="1"/>
      <c r="AC1263" s="1"/>
      <c r="AD1263" s="1"/>
      <c r="AE1263" s="1"/>
      <c r="AJ1263" s="2"/>
      <c r="AK1263" s="2"/>
      <c r="AQ1263" s="2"/>
    </row>
    <row r="1264" spans="1:43" s="4" customFormat="1">
      <c r="A1264" s="326"/>
      <c r="B1264" s="2"/>
      <c r="C1264" s="9"/>
      <c r="D1264" s="14"/>
      <c r="E1264" s="14"/>
      <c r="F1264" s="14"/>
      <c r="G1264" s="14"/>
      <c r="H1264" s="14"/>
      <c r="I1264" s="14"/>
      <c r="J1264" s="14"/>
      <c r="K1264" s="15"/>
      <c r="L1264" s="14"/>
      <c r="M1264" s="14"/>
      <c r="N1264" s="14"/>
      <c r="O1264" s="14"/>
      <c r="P1264" s="14"/>
      <c r="Q1264" s="14"/>
      <c r="R1264" s="15"/>
      <c r="S1264" s="14"/>
      <c r="T1264" s="2"/>
      <c r="U1264" s="1"/>
      <c r="V1264" s="1"/>
      <c r="W1264" s="1"/>
      <c r="X1264" s="1"/>
      <c r="Y1264" s="1"/>
      <c r="Z1264" s="1"/>
      <c r="AA1264" s="1"/>
      <c r="AB1264" s="1"/>
      <c r="AC1264" s="1"/>
      <c r="AD1264" s="1"/>
      <c r="AE1264" s="1"/>
      <c r="AJ1264" s="2"/>
      <c r="AK1264" s="2"/>
      <c r="AQ1264" s="2"/>
    </row>
    <row r="1265" spans="1:43" s="4" customFormat="1">
      <c r="A1265" s="326"/>
      <c r="B1265" s="2"/>
      <c r="C1265" s="9"/>
      <c r="D1265" s="14"/>
      <c r="E1265" s="14"/>
      <c r="F1265" s="14"/>
      <c r="G1265" s="14"/>
      <c r="H1265" s="14"/>
      <c r="I1265" s="14"/>
      <c r="J1265" s="14"/>
      <c r="K1265" s="15"/>
      <c r="L1265" s="14"/>
      <c r="M1265" s="14"/>
      <c r="N1265" s="14"/>
      <c r="O1265" s="14"/>
      <c r="P1265" s="14"/>
      <c r="Q1265" s="14"/>
      <c r="R1265" s="15"/>
      <c r="S1265" s="14"/>
      <c r="T1265" s="2"/>
      <c r="U1265" s="1"/>
      <c r="V1265" s="1"/>
      <c r="W1265" s="1"/>
      <c r="X1265" s="1"/>
      <c r="Y1265" s="1"/>
      <c r="Z1265" s="1"/>
      <c r="AA1265" s="1"/>
      <c r="AB1265" s="1"/>
      <c r="AC1265" s="1"/>
      <c r="AD1265" s="1"/>
      <c r="AE1265" s="1"/>
      <c r="AJ1265" s="2"/>
      <c r="AK1265" s="2"/>
      <c r="AQ1265" s="2"/>
    </row>
    <row r="1266" spans="1:43" s="4" customFormat="1">
      <c r="A1266" s="326"/>
      <c r="B1266" s="2"/>
      <c r="C1266" s="9"/>
      <c r="D1266" s="14"/>
      <c r="E1266" s="14"/>
      <c r="F1266" s="14"/>
      <c r="G1266" s="14"/>
      <c r="H1266" s="14"/>
      <c r="I1266" s="14"/>
      <c r="J1266" s="14"/>
      <c r="K1266" s="15"/>
      <c r="L1266" s="14"/>
      <c r="M1266" s="14"/>
      <c r="N1266" s="14"/>
      <c r="O1266" s="14"/>
      <c r="P1266" s="14"/>
      <c r="Q1266" s="14"/>
      <c r="R1266" s="15"/>
      <c r="S1266" s="14"/>
      <c r="T1266" s="2"/>
      <c r="U1266" s="1"/>
      <c r="V1266" s="1"/>
      <c r="W1266" s="1"/>
      <c r="X1266" s="1"/>
      <c r="Y1266" s="1"/>
      <c r="Z1266" s="1"/>
      <c r="AA1266" s="1"/>
      <c r="AB1266" s="1"/>
      <c r="AC1266" s="1"/>
      <c r="AD1266" s="1"/>
      <c r="AE1266" s="1"/>
      <c r="AJ1266" s="2"/>
      <c r="AK1266" s="2"/>
      <c r="AQ1266" s="2"/>
    </row>
    <row r="1267" spans="1:43" s="4" customFormat="1">
      <c r="A1267" s="326"/>
      <c r="B1267" s="2"/>
      <c r="C1267" s="9"/>
      <c r="D1267" s="14"/>
      <c r="E1267" s="14"/>
      <c r="F1267" s="14"/>
      <c r="G1267" s="14"/>
      <c r="H1267" s="14"/>
      <c r="I1267" s="14"/>
      <c r="J1267" s="14"/>
      <c r="K1267" s="15"/>
      <c r="L1267" s="14"/>
      <c r="M1267" s="14"/>
      <c r="N1267" s="14"/>
      <c r="O1267" s="14"/>
      <c r="P1267" s="14"/>
      <c r="Q1267" s="14"/>
      <c r="R1267" s="15"/>
      <c r="S1267" s="14"/>
      <c r="T1267" s="2"/>
      <c r="U1267" s="1"/>
      <c r="V1267" s="1"/>
      <c r="W1267" s="1"/>
      <c r="X1267" s="1"/>
      <c r="Y1267" s="1"/>
      <c r="Z1267" s="1"/>
      <c r="AA1267" s="1"/>
      <c r="AB1267" s="1"/>
      <c r="AC1267" s="1"/>
      <c r="AD1267" s="1"/>
      <c r="AE1267" s="1"/>
      <c r="AJ1267" s="2"/>
      <c r="AK1267" s="2"/>
      <c r="AQ1267" s="2"/>
    </row>
    <row r="1268" spans="1:43" s="4" customFormat="1">
      <c r="A1268" s="326"/>
      <c r="B1268" s="2"/>
      <c r="C1268" s="9"/>
      <c r="D1268" s="14"/>
      <c r="E1268" s="14"/>
      <c r="F1268" s="14"/>
      <c r="G1268" s="14"/>
      <c r="H1268" s="14"/>
      <c r="I1268" s="14"/>
      <c r="J1268" s="14"/>
      <c r="K1268" s="15"/>
      <c r="L1268" s="14"/>
      <c r="M1268" s="14"/>
      <c r="N1268" s="14"/>
      <c r="O1268" s="14"/>
      <c r="P1268" s="14"/>
      <c r="Q1268" s="14"/>
      <c r="R1268" s="15"/>
      <c r="S1268" s="14"/>
      <c r="T1268" s="2"/>
      <c r="U1268" s="1"/>
      <c r="V1268" s="1"/>
      <c r="W1268" s="1"/>
      <c r="X1268" s="1"/>
      <c r="Y1268" s="1"/>
      <c r="Z1268" s="1"/>
      <c r="AA1268" s="1"/>
      <c r="AB1268" s="1"/>
      <c r="AC1268" s="1"/>
      <c r="AD1268" s="1"/>
      <c r="AE1268" s="1"/>
      <c r="AJ1268" s="2"/>
      <c r="AK1268" s="2"/>
      <c r="AQ1268" s="2"/>
    </row>
    <row r="1269" spans="1:43" s="4" customFormat="1">
      <c r="A1269" s="326"/>
      <c r="B1269" s="2"/>
      <c r="C1269" s="9"/>
      <c r="D1269" s="14"/>
      <c r="E1269" s="14"/>
      <c r="F1269" s="14"/>
      <c r="G1269" s="14"/>
      <c r="H1269" s="14"/>
      <c r="I1269" s="14"/>
      <c r="J1269" s="14"/>
      <c r="K1269" s="15"/>
      <c r="L1269" s="14"/>
      <c r="M1269" s="14"/>
      <c r="N1269" s="14"/>
      <c r="O1269" s="14"/>
      <c r="P1269" s="14"/>
      <c r="Q1269" s="14"/>
      <c r="R1269" s="15"/>
      <c r="S1269" s="14"/>
      <c r="T1269" s="2"/>
      <c r="U1269" s="1"/>
      <c r="V1269" s="1"/>
      <c r="W1269" s="1"/>
      <c r="X1269" s="1"/>
      <c r="Y1269" s="1"/>
      <c r="Z1269" s="1"/>
      <c r="AA1269" s="1"/>
      <c r="AB1269" s="1"/>
      <c r="AC1269" s="1"/>
      <c r="AD1269" s="1"/>
      <c r="AE1269" s="1"/>
      <c r="AJ1269" s="2"/>
      <c r="AK1269" s="2"/>
      <c r="AQ1269" s="2"/>
    </row>
    <row r="1270" spans="1:43" s="4" customFormat="1">
      <c r="A1270" s="326"/>
      <c r="B1270" s="2"/>
      <c r="C1270" s="9"/>
      <c r="D1270" s="14"/>
      <c r="E1270" s="14"/>
      <c r="F1270" s="14"/>
      <c r="G1270" s="14"/>
      <c r="H1270" s="14"/>
      <c r="I1270" s="14"/>
      <c r="J1270" s="14"/>
      <c r="K1270" s="15"/>
      <c r="L1270" s="14"/>
      <c r="M1270" s="14"/>
      <c r="N1270" s="14"/>
      <c r="O1270" s="14"/>
      <c r="P1270" s="14"/>
      <c r="Q1270" s="14"/>
      <c r="R1270" s="15"/>
      <c r="S1270" s="14"/>
      <c r="T1270" s="2"/>
      <c r="U1270" s="1"/>
      <c r="V1270" s="1"/>
      <c r="W1270" s="1"/>
      <c r="X1270" s="1"/>
      <c r="Y1270" s="1"/>
      <c r="Z1270" s="1"/>
      <c r="AA1270" s="1"/>
      <c r="AB1270" s="1"/>
      <c r="AC1270" s="1"/>
      <c r="AD1270" s="1"/>
      <c r="AE1270" s="1"/>
      <c r="AJ1270" s="2"/>
      <c r="AK1270" s="2"/>
      <c r="AQ1270" s="2"/>
    </row>
    <row r="1271" spans="1:43" s="4" customFormat="1">
      <c r="A1271" s="326"/>
      <c r="B1271" s="2"/>
      <c r="C1271" s="9"/>
      <c r="D1271" s="14"/>
      <c r="E1271" s="14"/>
      <c r="F1271" s="14"/>
      <c r="G1271" s="14"/>
      <c r="H1271" s="14"/>
      <c r="I1271" s="14"/>
      <c r="J1271" s="14"/>
      <c r="K1271" s="15"/>
      <c r="L1271" s="14"/>
      <c r="M1271" s="14"/>
      <c r="N1271" s="14"/>
      <c r="O1271" s="14"/>
      <c r="P1271" s="14"/>
      <c r="Q1271" s="14"/>
      <c r="R1271" s="15"/>
      <c r="S1271" s="14"/>
      <c r="T1271" s="2"/>
      <c r="U1271" s="1"/>
      <c r="V1271" s="1"/>
      <c r="W1271" s="1"/>
      <c r="X1271" s="1"/>
      <c r="Y1271" s="1"/>
      <c r="Z1271" s="1"/>
      <c r="AA1271" s="1"/>
      <c r="AB1271" s="1"/>
      <c r="AC1271" s="1"/>
      <c r="AD1271" s="1"/>
      <c r="AE1271" s="1"/>
      <c r="AJ1271" s="2"/>
      <c r="AK1271" s="2"/>
      <c r="AQ1271" s="2"/>
    </row>
    <row r="1272" spans="1:43" s="4" customFormat="1">
      <c r="A1272" s="326"/>
      <c r="B1272" s="2"/>
      <c r="C1272" s="9"/>
      <c r="D1272" s="14"/>
      <c r="E1272" s="14"/>
      <c r="F1272" s="14"/>
      <c r="G1272" s="14"/>
      <c r="H1272" s="14"/>
      <c r="I1272" s="14"/>
      <c r="J1272" s="14"/>
      <c r="K1272" s="15"/>
      <c r="L1272" s="14"/>
      <c r="M1272" s="14"/>
      <c r="N1272" s="14"/>
      <c r="O1272" s="14"/>
      <c r="P1272" s="14"/>
      <c r="Q1272" s="14"/>
      <c r="R1272" s="15"/>
      <c r="S1272" s="14"/>
      <c r="T1272" s="2"/>
      <c r="U1272" s="1"/>
      <c r="V1272" s="1"/>
      <c r="W1272" s="1"/>
      <c r="X1272" s="1"/>
      <c r="Y1272" s="1"/>
      <c r="Z1272" s="1"/>
      <c r="AA1272" s="1"/>
      <c r="AB1272" s="1"/>
      <c r="AC1272" s="1"/>
      <c r="AD1272" s="1"/>
      <c r="AE1272" s="1"/>
      <c r="AJ1272" s="2"/>
      <c r="AK1272" s="2"/>
      <c r="AQ1272" s="2"/>
    </row>
    <row r="1273" spans="1:43" s="4" customFormat="1">
      <c r="A1273" s="326"/>
      <c r="B1273" s="2"/>
      <c r="C1273" s="9"/>
      <c r="D1273" s="14"/>
      <c r="E1273" s="14"/>
      <c r="F1273" s="14"/>
      <c r="G1273" s="14"/>
      <c r="H1273" s="14"/>
      <c r="I1273" s="14"/>
      <c r="J1273" s="14"/>
      <c r="K1273" s="15"/>
      <c r="L1273" s="14"/>
      <c r="M1273" s="14"/>
      <c r="N1273" s="14"/>
      <c r="O1273" s="14"/>
      <c r="P1273" s="14"/>
      <c r="Q1273" s="14"/>
      <c r="R1273" s="15"/>
      <c r="S1273" s="14"/>
      <c r="T1273" s="2"/>
      <c r="U1273" s="1"/>
      <c r="V1273" s="1"/>
      <c r="W1273" s="1"/>
      <c r="X1273" s="1"/>
      <c r="Y1273" s="1"/>
      <c r="Z1273" s="1"/>
      <c r="AA1273" s="1"/>
      <c r="AB1273" s="1"/>
      <c r="AC1273" s="1"/>
      <c r="AD1273" s="1"/>
      <c r="AE1273" s="1"/>
      <c r="AJ1273" s="2"/>
      <c r="AK1273" s="2"/>
      <c r="AQ1273" s="2"/>
    </row>
    <row r="1274" spans="1:43" s="4" customFormat="1">
      <c r="A1274" s="326"/>
      <c r="B1274" s="2"/>
      <c r="C1274" s="9"/>
      <c r="D1274" s="14"/>
      <c r="E1274" s="14"/>
      <c r="F1274" s="14"/>
      <c r="G1274" s="14"/>
      <c r="H1274" s="14"/>
      <c r="I1274" s="14"/>
      <c r="J1274" s="14"/>
      <c r="K1274" s="15"/>
      <c r="L1274" s="14"/>
      <c r="M1274" s="14"/>
      <c r="N1274" s="14"/>
      <c r="O1274" s="14"/>
      <c r="P1274" s="14"/>
      <c r="Q1274" s="14"/>
      <c r="R1274" s="15"/>
      <c r="S1274" s="14"/>
      <c r="T1274" s="2"/>
      <c r="U1274" s="1"/>
      <c r="V1274" s="1"/>
      <c r="W1274" s="1"/>
      <c r="X1274" s="1"/>
      <c r="Y1274" s="1"/>
      <c r="Z1274" s="1"/>
      <c r="AA1274" s="1"/>
      <c r="AB1274" s="1"/>
      <c r="AC1274" s="1"/>
      <c r="AD1274" s="1"/>
      <c r="AE1274" s="1"/>
      <c r="AJ1274" s="2"/>
      <c r="AK1274" s="2"/>
      <c r="AQ1274" s="2"/>
    </row>
    <row r="1275" spans="1:43" s="4" customFormat="1">
      <c r="A1275" s="326"/>
      <c r="B1275" s="2"/>
      <c r="C1275" s="9"/>
      <c r="D1275" s="14"/>
      <c r="E1275" s="14"/>
      <c r="F1275" s="14"/>
      <c r="G1275" s="14"/>
      <c r="H1275" s="14"/>
      <c r="I1275" s="14"/>
      <c r="J1275" s="14"/>
      <c r="K1275" s="15"/>
      <c r="L1275" s="14"/>
      <c r="M1275" s="14"/>
      <c r="N1275" s="14"/>
      <c r="O1275" s="14"/>
      <c r="P1275" s="14"/>
      <c r="Q1275" s="14"/>
      <c r="R1275" s="15"/>
      <c r="S1275" s="14"/>
      <c r="T1275" s="2"/>
      <c r="U1275" s="1"/>
      <c r="V1275" s="1"/>
      <c r="W1275" s="1"/>
      <c r="X1275" s="1"/>
      <c r="Y1275" s="1"/>
      <c r="Z1275" s="1"/>
      <c r="AA1275" s="1"/>
      <c r="AB1275" s="1"/>
      <c r="AC1275" s="1"/>
      <c r="AD1275" s="1"/>
      <c r="AE1275" s="1"/>
      <c r="AJ1275" s="2"/>
      <c r="AK1275" s="2"/>
      <c r="AQ1275" s="2"/>
    </row>
    <row r="1276" spans="1:43" s="4" customFormat="1">
      <c r="A1276" s="326"/>
      <c r="B1276" s="2"/>
      <c r="C1276" s="9"/>
      <c r="D1276" s="14"/>
      <c r="E1276" s="14"/>
      <c r="F1276" s="14"/>
      <c r="G1276" s="14"/>
      <c r="H1276" s="14"/>
      <c r="I1276" s="14"/>
      <c r="J1276" s="14"/>
      <c r="K1276" s="15"/>
      <c r="L1276" s="14"/>
      <c r="M1276" s="14"/>
      <c r="N1276" s="14"/>
      <c r="O1276" s="14"/>
      <c r="P1276" s="14"/>
      <c r="Q1276" s="14"/>
      <c r="R1276" s="15"/>
      <c r="S1276" s="14"/>
      <c r="T1276" s="2"/>
      <c r="U1276" s="1"/>
      <c r="V1276" s="1"/>
      <c r="W1276" s="1"/>
      <c r="X1276" s="1"/>
      <c r="Y1276" s="1"/>
      <c r="Z1276" s="1"/>
      <c r="AA1276" s="1"/>
      <c r="AB1276" s="1"/>
      <c r="AC1276" s="1"/>
      <c r="AD1276" s="1"/>
      <c r="AE1276" s="1"/>
      <c r="AJ1276" s="2"/>
      <c r="AK1276" s="2"/>
      <c r="AQ1276" s="2"/>
    </row>
    <row r="1277" spans="1:43" s="4" customFormat="1">
      <c r="A1277" s="326"/>
      <c r="B1277" s="2"/>
      <c r="C1277" s="9"/>
      <c r="D1277" s="14"/>
      <c r="E1277" s="14"/>
      <c r="F1277" s="14"/>
      <c r="G1277" s="14"/>
      <c r="H1277" s="14"/>
      <c r="I1277" s="14"/>
      <c r="J1277" s="14"/>
      <c r="K1277" s="15"/>
      <c r="L1277" s="14"/>
      <c r="M1277" s="14"/>
      <c r="N1277" s="14"/>
      <c r="O1277" s="14"/>
      <c r="P1277" s="14"/>
      <c r="Q1277" s="14"/>
      <c r="R1277" s="15"/>
      <c r="S1277" s="14"/>
      <c r="T1277" s="2"/>
      <c r="U1277" s="1"/>
      <c r="V1277" s="1"/>
      <c r="W1277" s="1"/>
      <c r="X1277" s="1"/>
      <c r="Y1277" s="1"/>
      <c r="Z1277" s="1"/>
      <c r="AA1277" s="1"/>
      <c r="AB1277" s="1"/>
      <c r="AC1277" s="1"/>
      <c r="AD1277" s="1"/>
      <c r="AE1277" s="1"/>
      <c r="AJ1277" s="2"/>
      <c r="AK1277" s="2"/>
      <c r="AQ1277" s="2"/>
    </row>
    <row r="1278" spans="1:43" s="4" customFormat="1">
      <c r="A1278" s="326"/>
      <c r="B1278" s="2"/>
      <c r="C1278" s="9"/>
      <c r="D1278" s="14"/>
      <c r="E1278" s="14"/>
      <c r="F1278" s="14"/>
      <c r="G1278" s="14"/>
      <c r="H1278" s="14"/>
      <c r="I1278" s="14"/>
      <c r="J1278" s="14"/>
      <c r="K1278" s="15"/>
      <c r="L1278" s="14"/>
      <c r="M1278" s="14"/>
      <c r="N1278" s="14"/>
      <c r="O1278" s="14"/>
      <c r="P1278" s="14"/>
      <c r="Q1278" s="14"/>
      <c r="R1278" s="15"/>
      <c r="S1278" s="14"/>
      <c r="T1278" s="2"/>
      <c r="U1278" s="1"/>
      <c r="V1278" s="1"/>
      <c r="W1278" s="1"/>
      <c r="X1278" s="1"/>
      <c r="Y1278" s="1"/>
      <c r="Z1278" s="1"/>
      <c r="AA1278" s="1"/>
      <c r="AB1278" s="1"/>
      <c r="AC1278" s="1"/>
      <c r="AD1278" s="1"/>
      <c r="AE1278" s="1"/>
      <c r="AJ1278" s="2"/>
      <c r="AK1278" s="2"/>
      <c r="AQ1278" s="2"/>
    </row>
    <row r="1279" spans="1:43" s="4" customFormat="1">
      <c r="A1279" s="326"/>
      <c r="B1279" s="2"/>
      <c r="C1279" s="9"/>
      <c r="D1279" s="14"/>
      <c r="E1279" s="14"/>
      <c r="F1279" s="14"/>
      <c r="G1279" s="14"/>
      <c r="H1279" s="14"/>
      <c r="I1279" s="14"/>
      <c r="J1279" s="14"/>
      <c r="K1279" s="15"/>
      <c r="L1279" s="14"/>
      <c r="M1279" s="14"/>
      <c r="N1279" s="14"/>
      <c r="O1279" s="14"/>
      <c r="P1279" s="14"/>
      <c r="Q1279" s="14"/>
      <c r="R1279" s="15"/>
      <c r="S1279" s="14"/>
      <c r="T1279" s="2"/>
      <c r="U1279" s="1"/>
      <c r="V1279" s="1"/>
      <c r="W1279" s="1"/>
      <c r="X1279" s="1"/>
      <c r="Y1279" s="1"/>
      <c r="Z1279" s="1"/>
      <c r="AA1279" s="1"/>
      <c r="AB1279" s="1"/>
      <c r="AC1279" s="1"/>
      <c r="AD1279" s="1"/>
      <c r="AE1279" s="1"/>
      <c r="AJ1279" s="2"/>
      <c r="AK1279" s="2"/>
      <c r="AQ1279" s="2"/>
    </row>
    <row r="1280" spans="1:43" s="4" customFormat="1">
      <c r="A1280" s="326"/>
      <c r="B1280" s="2"/>
      <c r="C1280" s="9"/>
      <c r="D1280" s="14"/>
      <c r="E1280" s="14"/>
      <c r="F1280" s="14"/>
      <c r="G1280" s="14"/>
      <c r="H1280" s="14"/>
      <c r="I1280" s="14"/>
      <c r="J1280" s="14"/>
      <c r="K1280" s="15"/>
      <c r="L1280" s="14"/>
      <c r="M1280" s="14"/>
      <c r="N1280" s="14"/>
      <c r="O1280" s="14"/>
      <c r="P1280" s="14"/>
      <c r="Q1280" s="14"/>
      <c r="R1280" s="15"/>
      <c r="S1280" s="14"/>
      <c r="T1280" s="2"/>
      <c r="U1280" s="1"/>
      <c r="V1280" s="1"/>
      <c r="W1280" s="1"/>
      <c r="X1280" s="1"/>
      <c r="Y1280" s="1"/>
      <c r="Z1280" s="1"/>
      <c r="AA1280" s="1"/>
      <c r="AB1280" s="1"/>
      <c r="AC1280" s="1"/>
      <c r="AD1280" s="1"/>
      <c r="AE1280" s="1"/>
      <c r="AJ1280" s="2"/>
      <c r="AK1280" s="2"/>
      <c r="AQ1280" s="2"/>
    </row>
    <row r="1281" spans="1:43" s="4" customFormat="1">
      <c r="A1281" s="326"/>
      <c r="B1281" s="2"/>
      <c r="C1281" s="9"/>
      <c r="D1281" s="14"/>
      <c r="E1281" s="14"/>
      <c r="F1281" s="14"/>
      <c r="G1281" s="14"/>
      <c r="H1281" s="14"/>
      <c r="I1281" s="14"/>
      <c r="J1281" s="14"/>
      <c r="K1281" s="15"/>
      <c r="L1281" s="14"/>
      <c r="M1281" s="14"/>
      <c r="N1281" s="14"/>
      <c r="O1281" s="14"/>
      <c r="P1281" s="14"/>
      <c r="Q1281" s="14"/>
      <c r="R1281" s="15"/>
      <c r="S1281" s="14"/>
      <c r="T1281" s="2"/>
      <c r="U1281" s="1"/>
      <c r="V1281" s="1"/>
      <c r="W1281" s="1"/>
      <c r="X1281" s="1"/>
      <c r="Y1281" s="1"/>
      <c r="Z1281" s="1"/>
      <c r="AA1281" s="1"/>
      <c r="AB1281" s="1"/>
      <c r="AC1281" s="1"/>
      <c r="AD1281" s="1"/>
      <c r="AE1281" s="1"/>
      <c r="AJ1281" s="2"/>
      <c r="AK1281" s="2"/>
      <c r="AQ1281" s="2"/>
    </row>
    <row r="1282" spans="1:43" s="4" customFormat="1">
      <c r="A1282" s="326"/>
      <c r="B1282" s="2"/>
      <c r="C1282" s="9"/>
      <c r="D1282" s="14"/>
      <c r="E1282" s="14"/>
      <c r="F1282" s="14"/>
      <c r="G1282" s="14"/>
      <c r="H1282" s="14"/>
      <c r="I1282" s="14"/>
      <c r="J1282" s="14"/>
      <c r="K1282" s="15"/>
      <c r="L1282" s="14"/>
      <c r="M1282" s="14"/>
      <c r="N1282" s="14"/>
      <c r="O1282" s="14"/>
      <c r="P1282" s="14"/>
      <c r="Q1282" s="14"/>
      <c r="R1282" s="15"/>
      <c r="S1282" s="14"/>
      <c r="T1282" s="2"/>
      <c r="U1282" s="1"/>
      <c r="V1282" s="1"/>
      <c r="W1282" s="1"/>
      <c r="X1282" s="1"/>
      <c r="Y1282" s="1"/>
      <c r="Z1282" s="1"/>
      <c r="AA1282" s="1"/>
      <c r="AB1282" s="1"/>
      <c r="AC1282" s="1"/>
      <c r="AD1282" s="1"/>
      <c r="AE1282" s="1"/>
      <c r="AJ1282" s="2"/>
      <c r="AK1282" s="2"/>
      <c r="AQ1282" s="2"/>
    </row>
    <row r="1283" spans="1:43" s="4" customFormat="1">
      <c r="A1283" s="326"/>
      <c r="B1283" s="2"/>
      <c r="C1283" s="9"/>
      <c r="D1283" s="14"/>
      <c r="E1283" s="14"/>
      <c r="F1283" s="14"/>
      <c r="G1283" s="14"/>
      <c r="H1283" s="14"/>
      <c r="I1283" s="14"/>
      <c r="J1283" s="14"/>
      <c r="K1283" s="15"/>
      <c r="L1283" s="14"/>
      <c r="M1283" s="14"/>
      <c r="N1283" s="14"/>
      <c r="O1283" s="14"/>
      <c r="P1283" s="14"/>
      <c r="Q1283" s="14"/>
      <c r="R1283" s="15"/>
      <c r="S1283" s="14"/>
      <c r="T1283" s="2"/>
      <c r="U1283" s="1"/>
      <c r="V1283" s="1"/>
      <c r="W1283" s="1"/>
      <c r="X1283" s="1"/>
      <c r="Y1283" s="1"/>
      <c r="Z1283" s="1"/>
      <c r="AA1283" s="1"/>
      <c r="AB1283" s="1"/>
      <c r="AC1283" s="1"/>
      <c r="AD1283" s="1"/>
      <c r="AE1283" s="1"/>
      <c r="AJ1283" s="2"/>
      <c r="AK1283" s="2"/>
      <c r="AQ1283" s="2"/>
    </row>
    <row r="1284" spans="1:43" s="4" customFormat="1">
      <c r="A1284" s="326"/>
      <c r="B1284" s="2"/>
      <c r="C1284" s="9"/>
      <c r="D1284" s="14"/>
      <c r="E1284" s="14"/>
      <c r="F1284" s="14"/>
      <c r="G1284" s="14"/>
      <c r="H1284" s="14"/>
      <c r="I1284" s="14"/>
      <c r="J1284" s="14"/>
      <c r="K1284" s="15"/>
      <c r="L1284" s="14"/>
      <c r="M1284" s="14"/>
      <c r="N1284" s="14"/>
      <c r="O1284" s="14"/>
      <c r="P1284" s="14"/>
      <c r="Q1284" s="14"/>
      <c r="R1284" s="15"/>
      <c r="S1284" s="14"/>
      <c r="T1284" s="2"/>
      <c r="U1284" s="1"/>
      <c r="V1284" s="1"/>
      <c r="W1284" s="1"/>
      <c r="X1284" s="1"/>
      <c r="Y1284" s="1"/>
      <c r="Z1284" s="1"/>
      <c r="AA1284" s="1"/>
      <c r="AB1284" s="1"/>
      <c r="AC1284" s="1"/>
      <c r="AD1284" s="1"/>
      <c r="AE1284" s="1"/>
      <c r="AJ1284" s="2"/>
      <c r="AK1284" s="2"/>
      <c r="AQ1284" s="2"/>
    </row>
    <row r="1285" spans="1:43" s="4" customFormat="1">
      <c r="A1285" s="326"/>
      <c r="B1285" s="2"/>
      <c r="C1285" s="9"/>
      <c r="D1285" s="14"/>
      <c r="E1285" s="14"/>
      <c r="F1285" s="14"/>
      <c r="G1285" s="14"/>
      <c r="H1285" s="14"/>
      <c r="I1285" s="14"/>
      <c r="J1285" s="14"/>
      <c r="K1285" s="15"/>
      <c r="L1285" s="14"/>
      <c r="M1285" s="14"/>
      <c r="N1285" s="14"/>
      <c r="O1285" s="14"/>
      <c r="P1285" s="14"/>
      <c r="Q1285" s="14"/>
      <c r="R1285" s="15"/>
      <c r="S1285" s="14"/>
      <c r="T1285" s="2"/>
      <c r="U1285" s="1"/>
      <c r="V1285" s="1"/>
      <c r="W1285" s="1"/>
      <c r="X1285" s="1"/>
      <c r="Y1285" s="1"/>
      <c r="Z1285" s="1"/>
      <c r="AA1285" s="1"/>
      <c r="AB1285" s="1"/>
      <c r="AC1285" s="1"/>
      <c r="AD1285" s="1"/>
      <c r="AE1285" s="1"/>
      <c r="AJ1285" s="2"/>
      <c r="AK1285" s="2"/>
      <c r="AQ1285" s="2"/>
    </row>
    <row r="1286" spans="1:43" s="4" customFormat="1">
      <c r="A1286" s="326"/>
      <c r="B1286" s="2"/>
      <c r="C1286" s="9"/>
      <c r="D1286" s="14"/>
      <c r="E1286" s="14"/>
      <c r="F1286" s="14"/>
      <c r="G1286" s="14"/>
      <c r="H1286" s="14"/>
      <c r="I1286" s="14"/>
      <c r="J1286" s="14"/>
      <c r="K1286" s="15"/>
      <c r="L1286" s="14"/>
      <c r="M1286" s="14"/>
      <c r="N1286" s="14"/>
      <c r="O1286" s="14"/>
      <c r="P1286" s="14"/>
      <c r="Q1286" s="14"/>
      <c r="R1286" s="15"/>
      <c r="S1286" s="14"/>
      <c r="T1286" s="2"/>
      <c r="U1286" s="1"/>
      <c r="V1286" s="1"/>
      <c r="W1286" s="1"/>
      <c r="X1286" s="1"/>
      <c r="Y1286" s="1"/>
      <c r="Z1286" s="1"/>
      <c r="AA1286" s="1"/>
      <c r="AB1286" s="1"/>
      <c r="AC1286" s="1"/>
      <c r="AD1286" s="1"/>
      <c r="AE1286" s="1"/>
      <c r="AJ1286" s="2"/>
      <c r="AK1286" s="2"/>
      <c r="AQ1286" s="2"/>
    </row>
    <row r="1287" spans="1:43" s="4" customFormat="1">
      <c r="A1287" s="326"/>
      <c r="B1287" s="2"/>
      <c r="C1287" s="9"/>
      <c r="D1287" s="14"/>
      <c r="E1287" s="14"/>
      <c r="F1287" s="14"/>
      <c r="G1287" s="14"/>
      <c r="H1287" s="14"/>
      <c r="I1287" s="14"/>
      <c r="J1287" s="14"/>
      <c r="K1287" s="15"/>
      <c r="L1287" s="14"/>
      <c r="M1287" s="14"/>
      <c r="N1287" s="14"/>
      <c r="O1287" s="14"/>
      <c r="P1287" s="14"/>
      <c r="Q1287" s="14"/>
      <c r="R1287" s="15"/>
      <c r="S1287" s="14"/>
      <c r="T1287" s="2"/>
      <c r="U1287" s="1"/>
      <c r="V1287" s="1"/>
      <c r="W1287" s="1"/>
      <c r="X1287" s="1"/>
      <c r="Y1287" s="1"/>
      <c r="Z1287" s="1"/>
      <c r="AA1287" s="1"/>
      <c r="AB1287" s="1"/>
      <c r="AC1287" s="1"/>
      <c r="AD1287" s="1"/>
      <c r="AE1287" s="1"/>
      <c r="AJ1287" s="2"/>
      <c r="AK1287" s="2"/>
      <c r="AQ1287" s="2"/>
    </row>
    <row r="1288" spans="1:43" s="4" customFormat="1">
      <c r="A1288" s="326"/>
      <c r="B1288" s="2"/>
      <c r="C1288" s="9"/>
      <c r="D1288" s="14"/>
      <c r="E1288" s="14"/>
      <c r="F1288" s="14"/>
      <c r="G1288" s="14"/>
      <c r="H1288" s="14"/>
      <c r="I1288" s="14"/>
      <c r="J1288" s="14"/>
      <c r="K1288" s="15"/>
      <c r="L1288" s="14"/>
      <c r="M1288" s="14"/>
      <c r="N1288" s="14"/>
      <c r="O1288" s="14"/>
      <c r="P1288" s="14"/>
      <c r="Q1288" s="14"/>
      <c r="R1288" s="15"/>
      <c r="S1288" s="14"/>
      <c r="T1288" s="2"/>
      <c r="U1288" s="1"/>
      <c r="V1288" s="1"/>
      <c r="W1288" s="1"/>
      <c r="X1288" s="1"/>
      <c r="Y1288" s="1"/>
      <c r="Z1288" s="1"/>
      <c r="AA1288" s="1"/>
      <c r="AB1288" s="1"/>
      <c r="AC1288" s="1"/>
      <c r="AD1288" s="1"/>
      <c r="AE1288" s="1"/>
      <c r="AJ1288" s="2"/>
      <c r="AK1288" s="2"/>
      <c r="AQ1288" s="2"/>
    </row>
    <row r="1289" spans="1:43" s="4" customFormat="1">
      <c r="A1289" s="326"/>
      <c r="B1289" s="2"/>
      <c r="C1289" s="9"/>
      <c r="D1289" s="14"/>
      <c r="E1289" s="14"/>
      <c r="F1289" s="14"/>
      <c r="G1289" s="14"/>
      <c r="H1289" s="14"/>
      <c r="I1289" s="14"/>
      <c r="J1289" s="14"/>
      <c r="K1289" s="15"/>
      <c r="L1289" s="14"/>
      <c r="M1289" s="14"/>
      <c r="N1289" s="14"/>
      <c r="O1289" s="14"/>
      <c r="P1289" s="14"/>
      <c r="Q1289" s="14"/>
      <c r="R1289" s="15"/>
      <c r="S1289" s="14"/>
      <c r="T1289" s="2"/>
      <c r="U1289" s="1"/>
      <c r="V1289" s="1"/>
      <c r="W1289" s="1"/>
      <c r="X1289" s="1"/>
      <c r="Y1289" s="1"/>
      <c r="Z1289" s="1"/>
      <c r="AA1289" s="1"/>
      <c r="AB1289" s="1"/>
      <c r="AC1289" s="1"/>
      <c r="AD1289" s="1"/>
      <c r="AE1289" s="1"/>
      <c r="AJ1289" s="2"/>
      <c r="AK1289" s="2"/>
      <c r="AQ1289" s="2"/>
    </row>
    <row r="1290" spans="1:43" s="4" customFormat="1">
      <c r="A1290" s="326"/>
      <c r="B1290" s="2"/>
      <c r="C1290" s="9"/>
      <c r="D1290" s="14"/>
      <c r="E1290" s="14"/>
      <c r="F1290" s="14"/>
      <c r="G1290" s="14"/>
      <c r="H1290" s="14"/>
      <c r="I1290" s="14"/>
      <c r="J1290" s="14"/>
      <c r="K1290" s="15"/>
      <c r="L1290" s="14"/>
      <c r="M1290" s="14"/>
      <c r="N1290" s="14"/>
      <c r="O1290" s="14"/>
      <c r="P1290" s="14"/>
      <c r="Q1290" s="14"/>
      <c r="R1290" s="15"/>
      <c r="S1290" s="14"/>
      <c r="T1290" s="2"/>
      <c r="U1290" s="1"/>
      <c r="V1290" s="1"/>
      <c r="W1290" s="1"/>
      <c r="X1290" s="1"/>
      <c r="Y1290" s="1"/>
      <c r="Z1290" s="1"/>
      <c r="AA1290" s="1"/>
      <c r="AB1290" s="1"/>
      <c r="AC1290" s="1"/>
      <c r="AD1290" s="1"/>
      <c r="AE1290" s="1"/>
      <c r="AJ1290" s="2"/>
      <c r="AK1290" s="2"/>
      <c r="AQ1290" s="2"/>
    </row>
    <row r="1291" spans="1:43" s="4" customFormat="1">
      <c r="A1291" s="326"/>
      <c r="B1291" s="2"/>
      <c r="C1291" s="9"/>
      <c r="D1291" s="14"/>
      <c r="E1291" s="14"/>
      <c r="F1291" s="14"/>
      <c r="G1291" s="14"/>
      <c r="H1291" s="14"/>
      <c r="I1291" s="14"/>
      <c r="J1291" s="14"/>
      <c r="K1291" s="15"/>
      <c r="L1291" s="14"/>
      <c r="M1291" s="14"/>
      <c r="N1291" s="14"/>
      <c r="O1291" s="14"/>
      <c r="P1291" s="14"/>
      <c r="Q1291" s="14"/>
      <c r="R1291" s="15"/>
      <c r="S1291" s="14"/>
      <c r="T1291" s="2"/>
      <c r="U1291" s="1"/>
      <c r="V1291" s="1"/>
      <c r="W1291" s="1"/>
      <c r="X1291" s="1"/>
      <c r="Y1291" s="1"/>
      <c r="Z1291" s="1"/>
      <c r="AA1291" s="1"/>
      <c r="AB1291" s="1"/>
      <c r="AC1291" s="1"/>
      <c r="AD1291" s="1"/>
      <c r="AE1291" s="1"/>
      <c r="AJ1291" s="2"/>
      <c r="AK1291" s="2"/>
      <c r="AQ1291" s="2"/>
    </row>
    <row r="1292" spans="1:43" s="4" customFormat="1">
      <c r="A1292" s="326"/>
      <c r="B1292" s="2"/>
      <c r="C1292" s="9"/>
      <c r="D1292" s="14"/>
      <c r="E1292" s="14"/>
      <c r="F1292" s="14"/>
      <c r="G1292" s="14"/>
      <c r="H1292" s="14"/>
      <c r="I1292" s="14"/>
      <c r="J1292" s="14"/>
      <c r="K1292" s="15"/>
      <c r="L1292" s="14"/>
      <c r="M1292" s="14"/>
      <c r="N1292" s="14"/>
      <c r="O1292" s="14"/>
      <c r="P1292" s="14"/>
      <c r="Q1292" s="14"/>
      <c r="R1292" s="15"/>
      <c r="S1292" s="14"/>
      <c r="T1292" s="2"/>
      <c r="U1292" s="1"/>
      <c r="V1292" s="1"/>
      <c r="W1292" s="1"/>
      <c r="X1292" s="1"/>
      <c r="Y1292" s="1"/>
      <c r="Z1292" s="1"/>
      <c r="AA1292" s="1"/>
      <c r="AB1292" s="1"/>
      <c r="AC1292" s="1"/>
      <c r="AD1292" s="1"/>
      <c r="AE1292" s="1"/>
      <c r="AJ1292" s="2"/>
      <c r="AK1292" s="2"/>
      <c r="AQ1292" s="2"/>
    </row>
    <row r="1293" spans="1:43" s="4" customFormat="1">
      <c r="A1293" s="326"/>
      <c r="B1293" s="2"/>
      <c r="C1293" s="9"/>
      <c r="D1293" s="14"/>
      <c r="E1293" s="14"/>
      <c r="F1293" s="14"/>
      <c r="G1293" s="14"/>
      <c r="H1293" s="14"/>
      <c r="I1293" s="14"/>
      <c r="J1293" s="14"/>
      <c r="K1293" s="15"/>
      <c r="L1293" s="14"/>
      <c r="M1293" s="14"/>
      <c r="N1293" s="14"/>
      <c r="O1293" s="14"/>
      <c r="P1293" s="14"/>
      <c r="Q1293" s="14"/>
      <c r="R1293" s="15"/>
      <c r="S1293" s="14"/>
      <c r="T1293" s="2"/>
      <c r="U1293" s="1"/>
      <c r="V1293" s="1"/>
      <c r="W1293" s="1"/>
      <c r="X1293" s="1"/>
      <c r="Y1293" s="1"/>
      <c r="Z1293" s="1"/>
      <c r="AA1293" s="1"/>
      <c r="AB1293" s="1"/>
      <c r="AC1293" s="1"/>
      <c r="AD1293" s="1"/>
      <c r="AE1293" s="1"/>
      <c r="AJ1293" s="2"/>
      <c r="AK1293" s="2"/>
      <c r="AQ1293" s="2"/>
    </row>
    <row r="1294" spans="1:43" s="4" customFormat="1">
      <c r="A1294" s="326"/>
      <c r="B1294" s="2"/>
      <c r="C1294" s="9"/>
      <c r="D1294" s="14"/>
      <c r="E1294" s="14"/>
      <c r="F1294" s="14"/>
      <c r="G1294" s="14"/>
      <c r="H1294" s="14"/>
      <c r="I1294" s="14"/>
      <c r="J1294" s="14"/>
      <c r="K1294" s="15"/>
      <c r="L1294" s="14"/>
      <c r="M1294" s="14"/>
      <c r="N1294" s="14"/>
      <c r="O1294" s="14"/>
      <c r="P1294" s="14"/>
      <c r="Q1294" s="14"/>
      <c r="R1294" s="15"/>
      <c r="S1294" s="14"/>
      <c r="T1294" s="2"/>
      <c r="U1294" s="1"/>
      <c r="V1294" s="1"/>
      <c r="W1294" s="1"/>
      <c r="X1294" s="1"/>
      <c r="Y1294" s="1"/>
      <c r="Z1294" s="1"/>
      <c r="AA1294" s="1"/>
      <c r="AB1294" s="1"/>
      <c r="AC1294" s="1"/>
      <c r="AD1294" s="1"/>
      <c r="AE1294" s="1"/>
      <c r="AJ1294" s="2"/>
      <c r="AK1294" s="2"/>
      <c r="AQ1294" s="2"/>
    </row>
    <row r="1295" spans="1:43" s="4" customFormat="1">
      <c r="A1295" s="326"/>
      <c r="B1295" s="2"/>
      <c r="C1295" s="9"/>
      <c r="D1295" s="14"/>
      <c r="E1295" s="14"/>
      <c r="F1295" s="14"/>
      <c r="G1295" s="14"/>
      <c r="H1295" s="14"/>
      <c r="I1295" s="14"/>
      <c r="J1295" s="14"/>
      <c r="K1295" s="15"/>
      <c r="L1295" s="14"/>
      <c r="M1295" s="14"/>
      <c r="N1295" s="14"/>
      <c r="O1295" s="14"/>
      <c r="P1295" s="14"/>
      <c r="Q1295" s="14"/>
      <c r="R1295" s="15"/>
      <c r="S1295" s="14"/>
      <c r="T1295" s="2"/>
      <c r="U1295" s="1"/>
      <c r="V1295" s="1"/>
      <c r="W1295" s="1"/>
      <c r="X1295" s="1"/>
      <c r="Y1295" s="1"/>
      <c r="Z1295" s="1"/>
      <c r="AA1295" s="1"/>
      <c r="AB1295" s="1"/>
      <c r="AC1295" s="1"/>
      <c r="AD1295" s="1"/>
      <c r="AE1295" s="1"/>
      <c r="AJ1295" s="2"/>
      <c r="AK1295" s="2"/>
      <c r="AQ1295" s="2"/>
    </row>
    <row r="1296" spans="1:43" s="4" customFormat="1">
      <c r="A1296" s="326"/>
      <c r="B1296" s="2"/>
      <c r="C1296" s="9"/>
      <c r="D1296" s="14"/>
      <c r="E1296" s="14"/>
      <c r="F1296" s="14"/>
      <c r="G1296" s="14"/>
      <c r="H1296" s="14"/>
      <c r="I1296" s="14"/>
      <c r="J1296" s="14"/>
      <c r="K1296" s="15"/>
      <c r="L1296" s="14"/>
      <c r="M1296" s="14"/>
      <c r="N1296" s="14"/>
      <c r="O1296" s="14"/>
      <c r="P1296" s="14"/>
      <c r="Q1296" s="14"/>
      <c r="R1296" s="15"/>
      <c r="S1296" s="14"/>
      <c r="T1296" s="2"/>
      <c r="U1296" s="1"/>
      <c r="V1296" s="1"/>
      <c r="W1296" s="1"/>
      <c r="X1296" s="1"/>
      <c r="Y1296" s="1"/>
      <c r="Z1296" s="1"/>
      <c r="AA1296" s="1"/>
      <c r="AB1296" s="1"/>
      <c r="AC1296" s="1"/>
      <c r="AD1296" s="1"/>
      <c r="AE1296" s="1"/>
      <c r="AJ1296" s="2"/>
      <c r="AK1296" s="2"/>
      <c r="AQ1296" s="2"/>
    </row>
    <row r="1297" spans="1:43" s="4" customFormat="1">
      <c r="A1297" s="326"/>
      <c r="B1297" s="2"/>
      <c r="C1297" s="9"/>
      <c r="D1297" s="14"/>
      <c r="E1297" s="14"/>
      <c r="F1297" s="14"/>
      <c r="G1297" s="14"/>
      <c r="H1297" s="14"/>
      <c r="I1297" s="14"/>
      <c r="J1297" s="14"/>
      <c r="K1297" s="15"/>
      <c r="L1297" s="14"/>
      <c r="M1297" s="14"/>
      <c r="N1297" s="14"/>
      <c r="O1297" s="14"/>
      <c r="P1297" s="14"/>
      <c r="Q1297" s="14"/>
      <c r="R1297" s="15"/>
      <c r="S1297" s="14"/>
      <c r="T1297" s="2"/>
      <c r="U1297" s="1"/>
      <c r="V1297" s="1"/>
      <c r="W1297" s="1"/>
      <c r="X1297" s="1"/>
      <c r="Y1297" s="1"/>
      <c r="Z1297" s="1"/>
      <c r="AA1297" s="1"/>
      <c r="AB1297" s="1"/>
      <c r="AC1297" s="1"/>
      <c r="AD1297" s="1"/>
      <c r="AE1297" s="1"/>
      <c r="AJ1297" s="2"/>
      <c r="AK1297" s="2"/>
      <c r="AQ1297" s="2"/>
    </row>
    <row r="1298" spans="1:43" s="4" customFormat="1">
      <c r="A1298" s="326"/>
      <c r="B1298" s="2"/>
      <c r="C1298" s="9"/>
      <c r="D1298" s="14"/>
      <c r="E1298" s="14"/>
      <c r="F1298" s="14"/>
      <c r="G1298" s="14"/>
      <c r="H1298" s="14"/>
      <c r="I1298" s="14"/>
      <c r="J1298" s="14"/>
      <c r="K1298" s="15"/>
      <c r="L1298" s="14"/>
      <c r="M1298" s="14"/>
      <c r="N1298" s="14"/>
      <c r="O1298" s="14"/>
      <c r="P1298" s="14"/>
      <c r="Q1298" s="14"/>
      <c r="R1298" s="15"/>
      <c r="S1298" s="14"/>
      <c r="T1298" s="2"/>
      <c r="U1298" s="1"/>
      <c r="V1298" s="1"/>
      <c r="W1298" s="1"/>
      <c r="X1298" s="1"/>
      <c r="Y1298" s="1"/>
      <c r="Z1298" s="1"/>
      <c r="AA1298" s="1"/>
      <c r="AB1298" s="1"/>
      <c r="AC1298" s="1"/>
      <c r="AD1298" s="1"/>
      <c r="AE1298" s="1"/>
      <c r="AJ1298" s="2"/>
      <c r="AK1298" s="2"/>
      <c r="AQ1298" s="2"/>
    </row>
    <row r="1299" spans="1:43" s="4" customFormat="1">
      <c r="A1299" s="326"/>
      <c r="B1299" s="2"/>
      <c r="C1299" s="9"/>
      <c r="D1299" s="14"/>
      <c r="E1299" s="14"/>
      <c r="F1299" s="14"/>
      <c r="G1299" s="14"/>
      <c r="H1299" s="14"/>
      <c r="I1299" s="14"/>
      <c r="J1299" s="14"/>
      <c r="K1299" s="15"/>
      <c r="L1299" s="14"/>
      <c r="M1299" s="14"/>
      <c r="N1299" s="14"/>
      <c r="O1299" s="14"/>
      <c r="P1299" s="14"/>
      <c r="Q1299" s="14"/>
      <c r="R1299" s="15"/>
      <c r="S1299" s="14"/>
      <c r="T1299" s="2"/>
      <c r="U1299" s="1"/>
      <c r="V1299" s="1"/>
      <c r="W1299" s="1"/>
      <c r="X1299" s="1"/>
      <c r="Y1299" s="1"/>
      <c r="Z1299" s="1"/>
      <c r="AA1299" s="1"/>
      <c r="AB1299" s="1"/>
      <c r="AC1299" s="1"/>
      <c r="AD1299" s="1"/>
      <c r="AE1299" s="1"/>
      <c r="AJ1299" s="2"/>
      <c r="AK1299" s="2"/>
      <c r="AQ1299" s="2"/>
    </row>
    <row r="1300" spans="1:43" s="4" customFormat="1">
      <c r="A1300" s="326"/>
      <c r="B1300" s="2"/>
      <c r="C1300" s="9"/>
      <c r="D1300" s="14"/>
      <c r="E1300" s="14"/>
      <c r="F1300" s="14"/>
      <c r="G1300" s="14"/>
      <c r="H1300" s="14"/>
      <c r="I1300" s="14"/>
      <c r="J1300" s="14"/>
      <c r="K1300" s="15"/>
      <c r="L1300" s="14"/>
      <c r="M1300" s="14"/>
      <c r="N1300" s="14"/>
      <c r="O1300" s="14"/>
      <c r="P1300" s="14"/>
      <c r="Q1300" s="14"/>
      <c r="R1300" s="15"/>
      <c r="S1300" s="14"/>
      <c r="T1300" s="2"/>
      <c r="U1300" s="1"/>
      <c r="V1300" s="1"/>
      <c r="W1300" s="1"/>
      <c r="X1300" s="1"/>
      <c r="Y1300" s="1"/>
      <c r="Z1300" s="1"/>
      <c r="AA1300" s="1"/>
      <c r="AB1300" s="1"/>
      <c r="AC1300" s="1"/>
      <c r="AD1300" s="1"/>
      <c r="AE1300" s="1"/>
      <c r="AJ1300" s="2"/>
      <c r="AK1300" s="2"/>
      <c r="AQ1300" s="2"/>
    </row>
    <row r="1301" spans="1:43" s="4" customFormat="1">
      <c r="A1301" s="326"/>
      <c r="B1301" s="2"/>
      <c r="C1301" s="9"/>
      <c r="D1301" s="14"/>
      <c r="E1301" s="14"/>
      <c r="F1301" s="14"/>
      <c r="G1301" s="14"/>
      <c r="H1301" s="14"/>
      <c r="I1301" s="14"/>
      <c r="J1301" s="14"/>
      <c r="K1301" s="15"/>
      <c r="L1301" s="14"/>
      <c r="M1301" s="14"/>
      <c r="N1301" s="14"/>
      <c r="O1301" s="14"/>
      <c r="P1301" s="14"/>
      <c r="Q1301" s="14"/>
      <c r="R1301" s="15"/>
      <c r="S1301" s="14"/>
      <c r="T1301" s="2"/>
      <c r="U1301" s="1"/>
      <c r="V1301" s="1"/>
      <c r="W1301" s="1"/>
      <c r="X1301" s="1"/>
      <c r="Y1301" s="1"/>
      <c r="Z1301" s="1"/>
      <c r="AA1301" s="1"/>
      <c r="AB1301" s="1"/>
      <c r="AC1301" s="1"/>
      <c r="AD1301" s="1"/>
      <c r="AE1301" s="1"/>
      <c r="AJ1301" s="2"/>
      <c r="AK1301" s="2"/>
      <c r="AQ1301" s="2"/>
    </row>
    <row r="1302" spans="1:43" s="4" customFormat="1">
      <c r="A1302" s="326"/>
      <c r="B1302" s="2"/>
      <c r="C1302" s="9"/>
      <c r="D1302" s="14"/>
      <c r="E1302" s="14"/>
      <c r="F1302" s="14"/>
      <c r="G1302" s="14"/>
      <c r="H1302" s="14"/>
      <c r="I1302" s="14"/>
      <c r="J1302" s="14"/>
      <c r="K1302" s="15"/>
      <c r="L1302" s="14"/>
      <c r="M1302" s="14"/>
      <c r="N1302" s="14"/>
      <c r="O1302" s="14"/>
      <c r="P1302" s="14"/>
      <c r="Q1302" s="14"/>
      <c r="R1302" s="15"/>
      <c r="S1302" s="14"/>
      <c r="T1302" s="2"/>
      <c r="U1302" s="1"/>
      <c r="V1302" s="1"/>
      <c r="W1302" s="1"/>
      <c r="X1302" s="1"/>
      <c r="Y1302" s="1"/>
      <c r="Z1302" s="1"/>
      <c r="AA1302" s="1"/>
      <c r="AB1302" s="1"/>
      <c r="AC1302" s="1"/>
      <c r="AD1302" s="1"/>
      <c r="AE1302" s="1"/>
      <c r="AJ1302" s="2"/>
      <c r="AK1302" s="2"/>
      <c r="AQ1302" s="2"/>
    </row>
    <row r="1303" spans="1:43" s="4" customFormat="1">
      <c r="A1303" s="326"/>
      <c r="B1303" s="2"/>
      <c r="C1303" s="9"/>
      <c r="D1303" s="14"/>
      <c r="E1303" s="14"/>
      <c r="F1303" s="14"/>
      <c r="G1303" s="14"/>
      <c r="H1303" s="14"/>
      <c r="I1303" s="14"/>
      <c r="J1303" s="14"/>
      <c r="K1303" s="15"/>
      <c r="L1303" s="14"/>
      <c r="M1303" s="14"/>
      <c r="N1303" s="14"/>
      <c r="O1303" s="14"/>
      <c r="P1303" s="14"/>
      <c r="Q1303" s="14"/>
      <c r="R1303" s="15"/>
      <c r="S1303" s="14"/>
      <c r="T1303" s="2"/>
      <c r="U1303" s="1"/>
      <c r="V1303" s="1"/>
      <c r="W1303" s="1"/>
      <c r="X1303" s="1"/>
      <c r="Y1303" s="1"/>
      <c r="Z1303" s="1"/>
      <c r="AA1303" s="1"/>
      <c r="AB1303" s="1"/>
      <c r="AC1303" s="1"/>
      <c r="AD1303" s="1"/>
      <c r="AE1303" s="1"/>
      <c r="AJ1303" s="2"/>
      <c r="AK1303" s="2"/>
      <c r="AQ1303" s="2"/>
    </row>
    <row r="1304" spans="1:43" s="4" customFormat="1">
      <c r="A1304" s="326"/>
      <c r="B1304" s="2"/>
      <c r="C1304" s="9"/>
      <c r="D1304" s="14"/>
      <c r="E1304" s="14"/>
      <c r="F1304" s="14"/>
      <c r="G1304" s="14"/>
      <c r="H1304" s="14"/>
      <c r="I1304" s="14"/>
      <c r="J1304" s="14"/>
      <c r="K1304" s="15"/>
      <c r="L1304" s="14"/>
      <c r="M1304" s="14"/>
      <c r="N1304" s="14"/>
      <c r="O1304" s="14"/>
      <c r="P1304" s="14"/>
      <c r="Q1304" s="14"/>
      <c r="R1304" s="15"/>
      <c r="S1304" s="14"/>
      <c r="T1304" s="2"/>
      <c r="U1304" s="1"/>
      <c r="V1304" s="1"/>
      <c r="W1304" s="1"/>
      <c r="X1304" s="1"/>
      <c r="Y1304" s="1"/>
      <c r="Z1304" s="1"/>
      <c r="AA1304" s="1"/>
      <c r="AB1304" s="1"/>
      <c r="AC1304" s="1"/>
      <c r="AD1304" s="1"/>
      <c r="AE1304" s="1"/>
      <c r="AJ1304" s="2"/>
      <c r="AK1304" s="2"/>
      <c r="AQ1304" s="2"/>
    </row>
    <row r="1305" spans="1:43" s="4" customFormat="1">
      <c r="A1305" s="326"/>
      <c r="B1305" s="2"/>
      <c r="C1305" s="9"/>
      <c r="D1305" s="14"/>
      <c r="E1305" s="14"/>
      <c r="F1305" s="14"/>
      <c r="G1305" s="14"/>
      <c r="H1305" s="14"/>
      <c r="I1305" s="14"/>
      <c r="J1305" s="14"/>
      <c r="K1305" s="15"/>
      <c r="L1305" s="14"/>
      <c r="M1305" s="14"/>
      <c r="N1305" s="14"/>
      <c r="O1305" s="14"/>
      <c r="P1305" s="14"/>
      <c r="Q1305" s="14"/>
      <c r="R1305" s="15"/>
      <c r="S1305" s="14"/>
      <c r="T1305" s="2"/>
      <c r="U1305" s="1"/>
      <c r="V1305" s="1"/>
      <c r="W1305" s="1"/>
      <c r="X1305" s="1"/>
      <c r="Y1305" s="1"/>
      <c r="Z1305" s="1"/>
      <c r="AA1305" s="1"/>
      <c r="AB1305" s="1"/>
      <c r="AC1305" s="1"/>
      <c r="AD1305" s="1"/>
      <c r="AE1305" s="1"/>
      <c r="AJ1305" s="2"/>
      <c r="AK1305" s="2"/>
      <c r="AQ1305" s="2"/>
    </row>
    <row r="1306" spans="1:43" s="4" customFormat="1">
      <c r="A1306" s="326"/>
      <c r="B1306" s="2"/>
      <c r="C1306" s="9"/>
      <c r="D1306" s="14"/>
      <c r="E1306" s="14"/>
      <c r="F1306" s="14"/>
      <c r="G1306" s="14"/>
      <c r="H1306" s="14"/>
      <c r="I1306" s="14"/>
      <c r="J1306" s="14"/>
      <c r="K1306" s="15"/>
      <c r="L1306" s="14"/>
      <c r="M1306" s="14"/>
      <c r="N1306" s="14"/>
      <c r="O1306" s="14"/>
      <c r="P1306" s="14"/>
      <c r="Q1306" s="14"/>
      <c r="R1306" s="15"/>
      <c r="S1306" s="14"/>
      <c r="T1306" s="2"/>
      <c r="U1306" s="1"/>
      <c r="V1306" s="1"/>
      <c r="W1306" s="1"/>
      <c r="X1306" s="1"/>
      <c r="Y1306" s="1"/>
      <c r="Z1306" s="1"/>
      <c r="AA1306" s="1"/>
      <c r="AB1306" s="1"/>
      <c r="AC1306" s="1"/>
      <c r="AD1306" s="1"/>
      <c r="AE1306" s="1"/>
      <c r="AJ1306" s="2"/>
      <c r="AK1306" s="2"/>
      <c r="AQ1306" s="2"/>
    </row>
    <row r="1307" spans="1:43" s="4" customFormat="1">
      <c r="A1307" s="326"/>
      <c r="B1307" s="2"/>
      <c r="C1307" s="9"/>
      <c r="D1307" s="14"/>
      <c r="E1307" s="14"/>
      <c r="F1307" s="14"/>
      <c r="G1307" s="14"/>
      <c r="H1307" s="14"/>
      <c r="I1307" s="14"/>
      <c r="J1307" s="14"/>
      <c r="K1307" s="15"/>
      <c r="L1307" s="14"/>
      <c r="M1307" s="14"/>
      <c r="N1307" s="14"/>
      <c r="O1307" s="14"/>
      <c r="P1307" s="14"/>
      <c r="Q1307" s="14"/>
      <c r="R1307" s="15"/>
      <c r="S1307" s="14"/>
      <c r="T1307" s="2"/>
      <c r="U1307" s="1"/>
      <c r="V1307" s="1"/>
      <c r="W1307" s="1"/>
      <c r="X1307" s="1"/>
      <c r="Y1307" s="1"/>
      <c r="Z1307" s="1"/>
      <c r="AA1307" s="1"/>
      <c r="AB1307" s="1"/>
      <c r="AC1307" s="1"/>
      <c r="AD1307" s="1"/>
      <c r="AE1307" s="1"/>
      <c r="AJ1307" s="2"/>
      <c r="AK1307" s="2"/>
      <c r="AQ1307" s="2"/>
    </row>
    <row r="1308" spans="1:43" s="4" customFormat="1">
      <c r="A1308" s="326"/>
      <c r="B1308" s="2"/>
      <c r="C1308" s="9"/>
      <c r="D1308" s="14"/>
      <c r="E1308" s="14"/>
      <c r="F1308" s="14"/>
      <c r="G1308" s="14"/>
      <c r="H1308" s="14"/>
      <c r="I1308" s="14"/>
      <c r="J1308" s="14"/>
      <c r="K1308" s="15"/>
      <c r="L1308" s="14"/>
      <c r="M1308" s="14"/>
      <c r="N1308" s="14"/>
      <c r="O1308" s="14"/>
      <c r="P1308" s="14"/>
      <c r="Q1308" s="14"/>
      <c r="R1308" s="15"/>
      <c r="S1308" s="14"/>
      <c r="T1308" s="2"/>
      <c r="U1308" s="1"/>
      <c r="V1308" s="1"/>
      <c r="W1308" s="1"/>
      <c r="X1308" s="1"/>
      <c r="Y1308" s="1"/>
      <c r="Z1308" s="1"/>
      <c r="AA1308" s="1"/>
      <c r="AB1308" s="1"/>
      <c r="AC1308" s="1"/>
      <c r="AD1308" s="1"/>
      <c r="AE1308" s="1"/>
      <c r="AJ1308" s="2"/>
      <c r="AK1308" s="2"/>
      <c r="AQ1308" s="2"/>
    </row>
    <row r="1309" spans="1:43" s="4" customFormat="1">
      <c r="A1309" s="326"/>
      <c r="B1309" s="2"/>
      <c r="C1309" s="9"/>
      <c r="D1309" s="14"/>
      <c r="E1309" s="14"/>
      <c r="F1309" s="14"/>
      <c r="G1309" s="14"/>
      <c r="H1309" s="14"/>
      <c r="I1309" s="14"/>
      <c r="J1309" s="14"/>
      <c r="K1309" s="15"/>
      <c r="L1309" s="14"/>
      <c r="M1309" s="14"/>
      <c r="N1309" s="14"/>
      <c r="O1309" s="14"/>
      <c r="P1309" s="14"/>
      <c r="Q1309" s="14"/>
      <c r="R1309" s="15"/>
      <c r="S1309" s="14"/>
      <c r="T1309" s="2"/>
      <c r="U1309" s="1"/>
      <c r="V1309" s="1"/>
      <c r="W1309" s="1"/>
      <c r="X1309" s="1"/>
      <c r="Y1309" s="1"/>
      <c r="Z1309" s="1"/>
      <c r="AA1309" s="1"/>
      <c r="AB1309" s="1"/>
      <c r="AC1309" s="1"/>
      <c r="AD1309" s="1"/>
      <c r="AE1309" s="1"/>
      <c r="AJ1309" s="2"/>
      <c r="AK1309" s="2"/>
      <c r="AQ1309" s="2"/>
    </row>
    <row r="1310" spans="1:43" s="4" customFormat="1">
      <c r="A1310" s="326"/>
      <c r="B1310" s="2"/>
      <c r="C1310" s="9"/>
      <c r="D1310" s="14"/>
      <c r="E1310" s="14"/>
      <c r="F1310" s="14"/>
      <c r="G1310" s="14"/>
      <c r="H1310" s="14"/>
      <c r="I1310" s="14"/>
      <c r="J1310" s="14"/>
      <c r="K1310" s="15"/>
      <c r="L1310" s="14"/>
      <c r="M1310" s="14"/>
      <c r="N1310" s="14"/>
      <c r="O1310" s="14"/>
      <c r="P1310" s="14"/>
      <c r="Q1310" s="14"/>
      <c r="R1310" s="15"/>
      <c r="S1310" s="14"/>
      <c r="T1310" s="2"/>
      <c r="U1310" s="1"/>
      <c r="V1310" s="1"/>
      <c r="W1310" s="1"/>
      <c r="X1310" s="1"/>
      <c r="Y1310" s="1"/>
      <c r="Z1310" s="1"/>
      <c r="AA1310" s="1"/>
      <c r="AB1310" s="1"/>
      <c r="AC1310" s="1"/>
      <c r="AD1310" s="1"/>
      <c r="AE1310" s="1"/>
      <c r="AJ1310" s="2"/>
      <c r="AK1310" s="2"/>
      <c r="AQ1310" s="2"/>
    </row>
    <row r="1311" spans="1:43" s="4" customFormat="1">
      <c r="A1311" s="326"/>
      <c r="B1311" s="2"/>
      <c r="C1311" s="9"/>
      <c r="D1311" s="14"/>
      <c r="E1311" s="14"/>
      <c r="F1311" s="14"/>
      <c r="G1311" s="14"/>
      <c r="H1311" s="14"/>
      <c r="I1311" s="14"/>
      <c r="J1311" s="14"/>
      <c r="K1311" s="15"/>
      <c r="L1311" s="14"/>
      <c r="M1311" s="14"/>
      <c r="N1311" s="14"/>
      <c r="O1311" s="14"/>
      <c r="P1311" s="14"/>
      <c r="Q1311" s="14"/>
      <c r="R1311" s="15"/>
      <c r="S1311" s="14"/>
      <c r="T1311" s="2"/>
      <c r="U1311" s="1"/>
      <c r="V1311" s="1"/>
      <c r="W1311" s="1"/>
      <c r="X1311" s="1"/>
      <c r="Y1311" s="1"/>
      <c r="Z1311" s="1"/>
      <c r="AA1311" s="1"/>
      <c r="AB1311" s="1"/>
      <c r="AC1311" s="1"/>
      <c r="AD1311" s="1"/>
      <c r="AE1311" s="1"/>
      <c r="AJ1311" s="2"/>
      <c r="AK1311" s="2"/>
      <c r="AQ1311" s="2"/>
    </row>
    <row r="1312" spans="1:43" s="4" customFormat="1">
      <c r="A1312" s="326"/>
      <c r="B1312" s="2"/>
      <c r="C1312" s="9"/>
      <c r="D1312" s="14"/>
      <c r="E1312" s="14"/>
      <c r="F1312" s="14"/>
      <c r="G1312" s="14"/>
      <c r="H1312" s="14"/>
      <c r="I1312" s="14"/>
      <c r="J1312" s="14"/>
      <c r="K1312" s="15"/>
      <c r="L1312" s="14"/>
      <c r="M1312" s="14"/>
      <c r="N1312" s="14"/>
      <c r="O1312" s="14"/>
      <c r="P1312" s="14"/>
      <c r="Q1312" s="14"/>
      <c r="R1312" s="15"/>
      <c r="S1312" s="14"/>
      <c r="T1312" s="2"/>
      <c r="U1312" s="1"/>
      <c r="V1312" s="1"/>
      <c r="W1312" s="1"/>
      <c r="X1312" s="1"/>
      <c r="Y1312" s="1"/>
      <c r="Z1312" s="1"/>
      <c r="AA1312" s="1"/>
      <c r="AB1312" s="1"/>
      <c r="AC1312" s="1"/>
      <c r="AD1312" s="1"/>
      <c r="AE1312" s="1"/>
      <c r="AJ1312" s="2"/>
      <c r="AK1312" s="2"/>
      <c r="AQ1312" s="2"/>
    </row>
    <row r="1313" spans="1:43" s="4" customFormat="1">
      <c r="A1313" s="326"/>
      <c r="B1313" s="2"/>
      <c r="C1313" s="9"/>
      <c r="D1313" s="14"/>
      <c r="E1313" s="14"/>
      <c r="F1313" s="14"/>
      <c r="G1313" s="14"/>
      <c r="H1313" s="14"/>
      <c r="I1313" s="14"/>
      <c r="J1313" s="14"/>
      <c r="K1313" s="15"/>
      <c r="L1313" s="14"/>
      <c r="M1313" s="14"/>
      <c r="N1313" s="14"/>
      <c r="O1313" s="14"/>
      <c r="P1313" s="14"/>
      <c r="Q1313" s="14"/>
      <c r="R1313" s="15"/>
      <c r="S1313" s="14"/>
      <c r="T1313" s="2"/>
      <c r="U1313" s="1"/>
      <c r="V1313" s="1"/>
      <c r="W1313" s="1"/>
      <c r="X1313" s="1"/>
      <c r="Y1313" s="1"/>
      <c r="Z1313" s="1"/>
      <c r="AA1313" s="1"/>
      <c r="AB1313" s="1"/>
      <c r="AC1313" s="1"/>
      <c r="AD1313" s="1"/>
      <c r="AE1313" s="1"/>
      <c r="AJ1313" s="2"/>
      <c r="AK1313" s="2"/>
      <c r="AQ1313" s="2"/>
    </row>
    <row r="1314" spans="1:43" s="4" customFormat="1">
      <c r="A1314" s="326"/>
      <c r="B1314" s="2"/>
      <c r="C1314" s="9"/>
      <c r="D1314" s="14"/>
      <c r="E1314" s="14"/>
      <c r="F1314" s="14"/>
      <c r="G1314" s="14"/>
      <c r="H1314" s="14"/>
      <c r="I1314" s="14"/>
      <c r="J1314" s="14"/>
      <c r="K1314" s="15"/>
      <c r="L1314" s="14"/>
      <c r="M1314" s="14"/>
      <c r="N1314" s="14"/>
      <c r="O1314" s="14"/>
      <c r="P1314" s="14"/>
      <c r="Q1314" s="14"/>
      <c r="R1314" s="15"/>
      <c r="S1314" s="14"/>
      <c r="T1314" s="2"/>
      <c r="U1314" s="1"/>
      <c r="V1314" s="1"/>
      <c r="W1314" s="1"/>
      <c r="X1314" s="1"/>
      <c r="Y1314" s="1"/>
      <c r="Z1314" s="1"/>
      <c r="AA1314" s="1"/>
      <c r="AB1314" s="1"/>
      <c r="AC1314" s="1"/>
      <c r="AD1314" s="1"/>
      <c r="AE1314" s="1"/>
      <c r="AJ1314" s="2"/>
      <c r="AK1314" s="2"/>
      <c r="AQ1314" s="2"/>
    </row>
    <row r="1315" spans="1:43" s="4" customFormat="1">
      <c r="A1315" s="326"/>
      <c r="B1315" s="2"/>
      <c r="C1315" s="9"/>
      <c r="D1315" s="14"/>
      <c r="E1315" s="14"/>
      <c r="F1315" s="14"/>
      <c r="G1315" s="14"/>
      <c r="H1315" s="14"/>
      <c r="I1315" s="14"/>
      <c r="J1315" s="14"/>
      <c r="K1315" s="15"/>
      <c r="L1315" s="14"/>
      <c r="M1315" s="14"/>
      <c r="N1315" s="14"/>
      <c r="O1315" s="14"/>
      <c r="P1315" s="14"/>
      <c r="Q1315" s="14"/>
      <c r="R1315" s="15"/>
      <c r="S1315" s="14"/>
      <c r="T1315" s="2"/>
      <c r="U1315" s="1"/>
      <c r="V1315" s="1"/>
      <c r="W1315" s="1"/>
      <c r="X1315" s="1"/>
      <c r="Y1315" s="1"/>
      <c r="Z1315" s="1"/>
      <c r="AA1315" s="1"/>
      <c r="AB1315" s="1"/>
      <c r="AC1315" s="1"/>
      <c r="AD1315" s="1"/>
      <c r="AE1315" s="1"/>
      <c r="AJ1315" s="2"/>
      <c r="AK1315" s="2"/>
      <c r="AQ1315" s="2"/>
    </row>
    <row r="1316" spans="1:43" s="4" customFormat="1">
      <c r="A1316" s="326"/>
      <c r="B1316" s="2"/>
      <c r="C1316" s="9"/>
      <c r="D1316" s="14"/>
      <c r="E1316" s="14"/>
      <c r="F1316" s="14"/>
      <c r="G1316" s="14"/>
      <c r="H1316" s="14"/>
      <c r="I1316" s="14"/>
      <c r="J1316" s="14"/>
      <c r="K1316" s="15"/>
      <c r="L1316" s="14"/>
      <c r="M1316" s="14"/>
      <c r="N1316" s="14"/>
      <c r="O1316" s="14"/>
      <c r="P1316" s="14"/>
      <c r="Q1316" s="14"/>
      <c r="R1316" s="15"/>
      <c r="S1316" s="14"/>
      <c r="T1316" s="2"/>
      <c r="U1316" s="1"/>
      <c r="V1316" s="1"/>
      <c r="W1316" s="1"/>
      <c r="X1316" s="1"/>
      <c r="Y1316" s="1"/>
      <c r="Z1316" s="1"/>
      <c r="AA1316" s="1"/>
      <c r="AB1316" s="1"/>
      <c r="AC1316" s="1"/>
      <c r="AD1316" s="1"/>
      <c r="AE1316" s="1"/>
      <c r="AJ1316" s="2"/>
      <c r="AK1316" s="2"/>
      <c r="AQ1316" s="2"/>
    </row>
    <row r="1317" spans="1:43" s="4" customFormat="1">
      <c r="A1317" s="326"/>
      <c r="B1317" s="2"/>
      <c r="C1317" s="9"/>
      <c r="D1317" s="14"/>
      <c r="E1317" s="14"/>
      <c r="F1317" s="14"/>
      <c r="G1317" s="14"/>
      <c r="H1317" s="14"/>
      <c r="I1317" s="14"/>
      <c r="J1317" s="14"/>
      <c r="K1317" s="15"/>
      <c r="L1317" s="14"/>
      <c r="M1317" s="14"/>
      <c r="N1317" s="14"/>
      <c r="O1317" s="14"/>
      <c r="P1317" s="14"/>
      <c r="Q1317" s="14"/>
      <c r="R1317" s="15"/>
      <c r="S1317" s="14"/>
      <c r="T1317" s="2"/>
      <c r="U1317" s="1"/>
      <c r="V1317" s="1"/>
      <c r="W1317" s="1"/>
      <c r="X1317" s="1"/>
      <c r="Y1317" s="1"/>
      <c r="Z1317" s="1"/>
      <c r="AA1317" s="1"/>
      <c r="AB1317" s="1"/>
      <c r="AC1317" s="1"/>
      <c r="AD1317" s="1"/>
      <c r="AE1317" s="1"/>
      <c r="AJ1317" s="2"/>
      <c r="AK1317" s="2"/>
      <c r="AQ1317" s="2"/>
    </row>
    <row r="1318" spans="1:43" s="4" customFormat="1">
      <c r="A1318" s="326"/>
      <c r="B1318" s="2"/>
      <c r="C1318" s="9"/>
      <c r="D1318" s="14"/>
      <c r="E1318" s="14"/>
      <c r="F1318" s="14"/>
      <c r="G1318" s="14"/>
      <c r="H1318" s="14"/>
      <c r="I1318" s="14"/>
      <c r="J1318" s="14"/>
      <c r="K1318" s="15"/>
      <c r="L1318" s="14"/>
      <c r="M1318" s="14"/>
      <c r="N1318" s="14"/>
      <c r="O1318" s="14"/>
      <c r="P1318" s="14"/>
      <c r="Q1318" s="14"/>
      <c r="R1318" s="15"/>
      <c r="S1318" s="14"/>
      <c r="T1318" s="2"/>
      <c r="U1318" s="1"/>
      <c r="V1318" s="1"/>
      <c r="W1318" s="1"/>
      <c r="X1318" s="1"/>
      <c r="Y1318" s="1"/>
      <c r="Z1318" s="1"/>
      <c r="AA1318" s="1"/>
      <c r="AB1318" s="1"/>
      <c r="AC1318" s="1"/>
      <c r="AD1318" s="1"/>
      <c r="AE1318" s="1"/>
      <c r="AJ1318" s="2"/>
      <c r="AK1318" s="2"/>
      <c r="AQ1318" s="2"/>
    </row>
    <row r="1319" spans="1:43" s="4" customFormat="1">
      <c r="A1319" s="326"/>
      <c r="B1319" s="2"/>
      <c r="C1319" s="9"/>
      <c r="D1319" s="14"/>
      <c r="E1319" s="14"/>
      <c r="F1319" s="14"/>
      <c r="G1319" s="14"/>
      <c r="H1319" s="14"/>
      <c r="I1319" s="14"/>
      <c r="J1319" s="14"/>
      <c r="K1319" s="15"/>
      <c r="L1319" s="14"/>
      <c r="M1319" s="14"/>
      <c r="N1319" s="14"/>
      <c r="O1319" s="14"/>
      <c r="P1319" s="14"/>
      <c r="Q1319" s="14"/>
      <c r="R1319" s="15"/>
      <c r="S1319" s="14"/>
      <c r="T1319" s="2"/>
      <c r="U1319" s="1"/>
      <c r="V1319" s="1"/>
      <c r="W1319" s="1"/>
      <c r="X1319" s="1"/>
      <c r="Y1319" s="1"/>
      <c r="Z1319" s="1"/>
      <c r="AA1319" s="1"/>
      <c r="AB1319" s="1"/>
      <c r="AC1319" s="1"/>
      <c r="AD1319" s="1"/>
      <c r="AE1319" s="1"/>
      <c r="AJ1319" s="2"/>
      <c r="AK1319" s="2"/>
      <c r="AQ1319" s="2"/>
    </row>
    <row r="1320" spans="1:43" s="4" customFormat="1">
      <c r="A1320" s="326"/>
      <c r="B1320" s="2"/>
      <c r="C1320" s="9"/>
      <c r="D1320" s="14"/>
      <c r="E1320" s="14"/>
      <c r="F1320" s="14"/>
      <c r="G1320" s="14"/>
      <c r="H1320" s="14"/>
      <c r="I1320" s="14"/>
      <c r="J1320" s="14"/>
      <c r="K1320" s="15"/>
      <c r="L1320" s="14"/>
      <c r="M1320" s="14"/>
      <c r="N1320" s="14"/>
      <c r="O1320" s="14"/>
      <c r="P1320" s="14"/>
      <c r="Q1320" s="14"/>
      <c r="R1320" s="15"/>
      <c r="S1320" s="14"/>
      <c r="T1320" s="2"/>
      <c r="U1320" s="1"/>
      <c r="V1320" s="1"/>
      <c r="W1320" s="1"/>
      <c r="X1320" s="1"/>
      <c r="Y1320" s="1"/>
      <c r="Z1320" s="1"/>
      <c r="AA1320" s="1"/>
      <c r="AB1320" s="1"/>
      <c r="AC1320" s="1"/>
      <c r="AD1320" s="1"/>
      <c r="AE1320" s="1"/>
      <c r="AJ1320" s="2"/>
      <c r="AK1320" s="2"/>
      <c r="AQ1320" s="2"/>
    </row>
    <row r="1321" spans="1:43" s="4" customFormat="1">
      <c r="A1321" s="326"/>
      <c r="B1321" s="2"/>
      <c r="C1321" s="9"/>
      <c r="D1321" s="14"/>
      <c r="E1321" s="14"/>
      <c r="F1321" s="14"/>
      <c r="G1321" s="14"/>
      <c r="H1321" s="14"/>
      <c r="I1321" s="14"/>
      <c r="J1321" s="14"/>
      <c r="K1321" s="15"/>
      <c r="L1321" s="14"/>
      <c r="M1321" s="14"/>
      <c r="N1321" s="14"/>
      <c r="O1321" s="14"/>
      <c r="P1321" s="14"/>
      <c r="Q1321" s="14"/>
      <c r="R1321" s="15"/>
      <c r="S1321" s="14"/>
      <c r="T1321" s="2"/>
      <c r="U1321" s="1"/>
      <c r="V1321" s="1"/>
      <c r="W1321" s="1"/>
      <c r="X1321" s="1"/>
      <c r="Y1321" s="1"/>
      <c r="Z1321" s="1"/>
      <c r="AA1321" s="1"/>
      <c r="AB1321" s="1"/>
      <c r="AC1321" s="1"/>
      <c r="AD1321" s="1"/>
      <c r="AE1321" s="1"/>
      <c r="AJ1321" s="2"/>
      <c r="AK1321" s="2"/>
      <c r="AQ1321" s="2"/>
    </row>
    <row r="1322" spans="1:43" s="4" customFormat="1">
      <c r="A1322" s="326"/>
      <c r="B1322" s="2"/>
      <c r="C1322" s="9"/>
      <c r="D1322" s="14"/>
      <c r="E1322" s="14"/>
      <c r="F1322" s="14"/>
      <c r="G1322" s="14"/>
      <c r="H1322" s="14"/>
      <c r="I1322" s="14"/>
      <c r="J1322" s="14"/>
      <c r="K1322" s="15"/>
      <c r="L1322" s="14"/>
      <c r="M1322" s="14"/>
      <c r="N1322" s="14"/>
      <c r="O1322" s="14"/>
      <c r="P1322" s="14"/>
      <c r="Q1322" s="14"/>
      <c r="R1322" s="15"/>
      <c r="S1322" s="14"/>
      <c r="T1322" s="2"/>
      <c r="U1322" s="1"/>
      <c r="V1322" s="1"/>
      <c r="W1322" s="1"/>
      <c r="X1322" s="1"/>
      <c r="Y1322" s="1"/>
      <c r="Z1322" s="1"/>
      <c r="AA1322" s="1"/>
      <c r="AB1322" s="1"/>
      <c r="AC1322" s="1"/>
      <c r="AD1322" s="1"/>
      <c r="AE1322" s="1"/>
      <c r="AJ1322" s="2"/>
      <c r="AK1322" s="2"/>
      <c r="AQ1322" s="2"/>
    </row>
    <row r="1323" spans="1:43" s="4" customFormat="1">
      <c r="A1323" s="326"/>
      <c r="B1323" s="2"/>
      <c r="C1323" s="9"/>
      <c r="D1323" s="14"/>
      <c r="E1323" s="14"/>
      <c r="F1323" s="14"/>
      <c r="G1323" s="14"/>
      <c r="H1323" s="14"/>
      <c r="I1323" s="14"/>
      <c r="J1323" s="14"/>
      <c r="K1323" s="15"/>
      <c r="L1323" s="14"/>
      <c r="M1323" s="14"/>
      <c r="N1323" s="14"/>
      <c r="O1323" s="14"/>
      <c r="P1323" s="14"/>
      <c r="Q1323" s="14"/>
      <c r="R1323" s="15"/>
      <c r="S1323" s="14"/>
      <c r="T1323" s="2"/>
      <c r="U1323" s="1"/>
      <c r="V1323" s="1"/>
      <c r="W1323" s="1"/>
      <c r="X1323" s="1"/>
      <c r="Y1323" s="1"/>
      <c r="Z1323" s="1"/>
      <c r="AA1323" s="1"/>
      <c r="AB1323" s="1"/>
      <c r="AC1323" s="1"/>
      <c r="AD1323" s="1"/>
      <c r="AE1323" s="1"/>
      <c r="AJ1323" s="2"/>
      <c r="AK1323" s="2"/>
      <c r="AQ1323" s="2"/>
    </row>
    <row r="1324" spans="1:43" s="4" customFormat="1">
      <c r="A1324" s="326"/>
      <c r="B1324" s="2"/>
      <c r="C1324" s="9"/>
      <c r="D1324" s="14"/>
      <c r="E1324" s="14"/>
      <c r="F1324" s="14"/>
      <c r="G1324" s="14"/>
      <c r="H1324" s="14"/>
      <c r="I1324" s="14"/>
      <c r="J1324" s="14"/>
      <c r="K1324" s="15"/>
      <c r="L1324" s="14"/>
      <c r="M1324" s="14"/>
      <c r="N1324" s="14"/>
      <c r="O1324" s="14"/>
      <c r="P1324" s="14"/>
      <c r="Q1324" s="14"/>
      <c r="R1324" s="15"/>
      <c r="S1324" s="14"/>
      <c r="T1324" s="2"/>
      <c r="U1324" s="1"/>
      <c r="V1324" s="1"/>
      <c r="W1324" s="1"/>
      <c r="X1324" s="1"/>
      <c r="Y1324" s="1"/>
      <c r="Z1324" s="1"/>
      <c r="AA1324" s="1"/>
      <c r="AB1324" s="1"/>
      <c r="AC1324" s="1"/>
      <c r="AD1324" s="1"/>
      <c r="AE1324" s="1"/>
      <c r="AJ1324" s="2"/>
      <c r="AK1324" s="2"/>
      <c r="AQ1324" s="2"/>
    </row>
    <row r="1325" spans="1:43" s="4" customFormat="1">
      <c r="A1325" s="326"/>
      <c r="B1325" s="2"/>
      <c r="C1325" s="9"/>
      <c r="D1325" s="14"/>
      <c r="E1325" s="14"/>
      <c r="F1325" s="14"/>
      <c r="G1325" s="14"/>
      <c r="H1325" s="14"/>
      <c r="I1325" s="14"/>
      <c r="J1325" s="14"/>
      <c r="K1325" s="15"/>
      <c r="L1325" s="14"/>
      <c r="M1325" s="14"/>
      <c r="N1325" s="14"/>
      <c r="O1325" s="14"/>
      <c r="P1325" s="14"/>
      <c r="Q1325" s="14"/>
      <c r="R1325" s="15"/>
      <c r="S1325" s="14"/>
      <c r="T1325" s="2"/>
      <c r="U1325" s="1"/>
      <c r="V1325" s="1"/>
      <c r="W1325" s="1"/>
      <c r="X1325" s="1"/>
      <c r="Y1325" s="1"/>
      <c r="Z1325" s="1"/>
      <c r="AA1325" s="1"/>
      <c r="AB1325" s="1"/>
      <c r="AC1325" s="1"/>
      <c r="AD1325" s="1"/>
      <c r="AE1325" s="1"/>
      <c r="AJ1325" s="2"/>
      <c r="AK1325" s="2"/>
      <c r="AQ1325" s="2"/>
    </row>
    <row r="1326" spans="1:43" s="4" customFormat="1">
      <c r="A1326" s="326"/>
      <c r="B1326" s="2"/>
      <c r="C1326" s="9"/>
      <c r="D1326" s="14"/>
      <c r="E1326" s="14"/>
      <c r="F1326" s="14"/>
      <c r="G1326" s="14"/>
      <c r="H1326" s="14"/>
      <c r="I1326" s="14"/>
      <c r="J1326" s="14"/>
      <c r="K1326" s="15"/>
      <c r="L1326" s="14"/>
      <c r="M1326" s="14"/>
      <c r="N1326" s="14"/>
      <c r="O1326" s="14"/>
      <c r="P1326" s="14"/>
      <c r="Q1326" s="14"/>
      <c r="R1326" s="15"/>
      <c r="S1326" s="14"/>
      <c r="T1326" s="2"/>
      <c r="U1326" s="1"/>
      <c r="V1326" s="1"/>
      <c r="W1326" s="1"/>
      <c r="X1326" s="1"/>
      <c r="Y1326" s="1"/>
      <c r="Z1326" s="1"/>
      <c r="AA1326" s="1"/>
      <c r="AB1326" s="1"/>
      <c r="AC1326" s="1"/>
      <c r="AD1326" s="1"/>
      <c r="AE1326" s="1"/>
      <c r="AJ1326" s="2"/>
      <c r="AK1326" s="2"/>
      <c r="AQ1326" s="2"/>
    </row>
    <row r="1327" spans="1:43" s="4" customFormat="1">
      <c r="A1327" s="326"/>
      <c r="B1327" s="2"/>
      <c r="C1327" s="9"/>
      <c r="D1327" s="14"/>
      <c r="E1327" s="14"/>
      <c r="F1327" s="14"/>
      <c r="G1327" s="14"/>
      <c r="H1327" s="14"/>
      <c r="I1327" s="14"/>
      <c r="J1327" s="14"/>
      <c r="K1327" s="15"/>
      <c r="L1327" s="14"/>
      <c r="M1327" s="14"/>
      <c r="N1327" s="14"/>
      <c r="O1327" s="14"/>
      <c r="P1327" s="14"/>
      <c r="Q1327" s="14"/>
      <c r="R1327" s="15"/>
      <c r="S1327" s="14"/>
      <c r="T1327" s="2"/>
      <c r="U1327" s="1"/>
      <c r="V1327" s="1"/>
      <c r="W1327" s="1"/>
      <c r="X1327" s="1"/>
      <c r="Y1327" s="1"/>
      <c r="Z1327" s="1"/>
      <c r="AA1327" s="1"/>
      <c r="AB1327" s="1"/>
      <c r="AC1327" s="1"/>
      <c r="AD1327" s="1"/>
      <c r="AE1327" s="1"/>
      <c r="AJ1327" s="2"/>
      <c r="AK1327" s="2"/>
      <c r="AQ1327" s="2"/>
    </row>
    <row r="1328" spans="1:43" s="4" customFormat="1">
      <c r="A1328" s="326"/>
      <c r="B1328" s="2"/>
      <c r="C1328" s="9"/>
      <c r="D1328" s="14"/>
      <c r="E1328" s="14"/>
      <c r="F1328" s="14"/>
      <c r="G1328" s="14"/>
      <c r="H1328" s="14"/>
      <c r="I1328" s="14"/>
      <c r="J1328" s="14"/>
      <c r="K1328" s="15"/>
      <c r="L1328" s="14"/>
      <c r="M1328" s="14"/>
      <c r="N1328" s="14"/>
      <c r="O1328" s="14"/>
      <c r="P1328" s="14"/>
      <c r="Q1328" s="14"/>
      <c r="R1328" s="15"/>
      <c r="S1328" s="14"/>
      <c r="T1328" s="2"/>
      <c r="U1328" s="1"/>
      <c r="V1328" s="1"/>
      <c r="W1328" s="1"/>
      <c r="X1328" s="1"/>
      <c r="Y1328" s="1"/>
      <c r="Z1328" s="1"/>
      <c r="AA1328" s="1"/>
      <c r="AB1328" s="1"/>
      <c r="AC1328" s="1"/>
      <c r="AD1328" s="1"/>
      <c r="AE1328" s="1"/>
      <c r="AJ1328" s="2"/>
      <c r="AK1328" s="2"/>
      <c r="AQ1328" s="2"/>
    </row>
    <row r="1329" spans="1:43" s="4" customFormat="1">
      <c r="A1329" s="326"/>
      <c r="B1329" s="2"/>
      <c r="C1329" s="9"/>
      <c r="D1329" s="14"/>
      <c r="E1329" s="14"/>
      <c r="F1329" s="14"/>
      <c r="G1329" s="14"/>
      <c r="H1329" s="14"/>
      <c r="I1329" s="14"/>
      <c r="J1329" s="14"/>
      <c r="K1329" s="15"/>
      <c r="L1329" s="14"/>
      <c r="M1329" s="14"/>
      <c r="N1329" s="14"/>
      <c r="O1329" s="14"/>
      <c r="P1329" s="14"/>
      <c r="Q1329" s="14"/>
      <c r="R1329" s="15"/>
      <c r="S1329" s="14"/>
      <c r="T1329" s="2"/>
      <c r="U1329" s="1"/>
      <c r="V1329" s="1"/>
      <c r="W1329" s="1"/>
      <c r="X1329" s="1"/>
      <c r="Y1329" s="1"/>
      <c r="Z1329" s="1"/>
      <c r="AA1329" s="1"/>
      <c r="AB1329" s="1"/>
      <c r="AC1329" s="1"/>
      <c r="AD1329" s="1"/>
      <c r="AE1329" s="1"/>
      <c r="AJ1329" s="2"/>
      <c r="AK1329" s="2"/>
      <c r="AQ1329" s="2"/>
    </row>
    <row r="1330" spans="1:43" s="4" customFormat="1">
      <c r="A1330" s="326"/>
      <c r="B1330" s="2"/>
      <c r="C1330" s="9"/>
      <c r="D1330" s="14"/>
      <c r="E1330" s="14"/>
      <c r="F1330" s="14"/>
      <c r="G1330" s="14"/>
      <c r="H1330" s="14"/>
      <c r="I1330" s="14"/>
      <c r="J1330" s="14"/>
      <c r="K1330" s="15"/>
      <c r="L1330" s="14"/>
      <c r="M1330" s="14"/>
      <c r="N1330" s="14"/>
      <c r="O1330" s="14"/>
      <c r="P1330" s="14"/>
      <c r="Q1330" s="14"/>
      <c r="R1330" s="15"/>
      <c r="S1330" s="14"/>
      <c r="T1330" s="2"/>
      <c r="U1330" s="1"/>
      <c r="V1330" s="1"/>
      <c r="W1330" s="1"/>
      <c r="X1330" s="1"/>
      <c r="Y1330" s="1"/>
      <c r="Z1330" s="1"/>
      <c r="AA1330" s="1"/>
      <c r="AB1330" s="1"/>
      <c r="AC1330" s="1"/>
      <c r="AD1330" s="1"/>
      <c r="AE1330" s="1"/>
      <c r="AJ1330" s="2"/>
      <c r="AK1330" s="2"/>
      <c r="AQ1330" s="2"/>
    </row>
    <row r="1331" spans="1:43" s="4" customFormat="1">
      <c r="A1331" s="326"/>
      <c r="B1331" s="2"/>
      <c r="C1331" s="9"/>
      <c r="D1331" s="14"/>
      <c r="E1331" s="14"/>
      <c r="F1331" s="14"/>
      <c r="G1331" s="14"/>
      <c r="H1331" s="14"/>
      <c r="I1331" s="14"/>
      <c r="J1331" s="14"/>
      <c r="K1331" s="15"/>
      <c r="L1331" s="14"/>
      <c r="M1331" s="14"/>
      <c r="N1331" s="14"/>
      <c r="O1331" s="14"/>
      <c r="P1331" s="14"/>
      <c r="Q1331" s="14"/>
      <c r="R1331" s="15"/>
      <c r="S1331" s="14"/>
      <c r="T1331" s="2"/>
      <c r="U1331" s="1"/>
      <c r="V1331" s="1"/>
      <c r="W1331" s="1"/>
      <c r="X1331" s="1"/>
      <c r="Y1331" s="1"/>
      <c r="Z1331" s="1"/>
      <c r="AA1331" s="1"/>
      <c r="AB1331" s="1"/>
      <c r="AC1331" s="1"/>
      <c r="AD1331" s="1"/>
      <c r="AE1331" s="1"/>
      <c r="AJ1331" s="2"/>
      <c r="AK1331" s="2"/>
      <c r="AQ1331" s="2"/>
    </row>
    <row r="1332" spans="1:43" s="4" customFormat="1">
      <c r="A1332" s="326"/>
      <c r="B1332" s="2"/>
      <c r="C1332" s="9"/>
      <c r="D1332" s="14"/>
      <c r="E1332" s="14"/>
      <c r="F1332" s="14"/>
      <c r="G1332" s="14"/>
      <c r="H1332" s="14"/>
      <c r="I1332" s="14"/>
      <c r="J1332" s="14"/>
      <c r="K1332" s="15"/>
      <c r="L1332" s="14"/>
      <c r="M1332" s="14"/>
      <c r="N1332" s="14"/>
      <c r="O1332" s="14"/>
      <c r="P1332" s="14"/>
      <c r="Q1332" s="14"/>
      <c r="R1332" s="15"/>
      <c r="S1332" s="14"/>
      <c r="T1332" s="2"/>
      <c r="U1332" s="1"/>
      <c r="V1332" s="1"/>
      <c r="W1332" s="1"/>
      <c r="X1332" s="1"/>
      <c r="Y1332" s="1"/>
      <c r="Z1332" s="1"/>
      <c r="AA1332" s="1"/>
      <c r="AB1332" s="1"/>
      <c r="AC1332" s="1"/>
      <c r="AD1332" s="1"/>
      <c r="AE1332" s="1"/>
      <c r="AJ1332" s="2"/>
      <c r="AK1332" s="2"/>
      <c r="AQ1332" s="2"/>
    </row>
    <row r="1333" spans="1:43" s="4" customFormat="1">
      <c r="A1333" s="326"/>
      <c r="B1333" s="2"/>
      <c r="C1333" s="9"/>
      <c r="D1333" s="14"/>
      <c r="E1333" s="14"/>
      <c r="F1333" s="14"/>
      <c r="G1333" s="14"/>
      <c r="H1333" s="14"/>
      <c r="I1333" s="14"/>
      <c r="J1333" s="14"/>
      <c r="K1333" s="15"/>
      <c r="L1333" s="14"/>
      <c r="M1333" s="14"/>
      <c r="N1333" s="14"/>
      <c r="O1333" s="14"/>
      <c r="P1333" s="14"/>
      <c r="Q1333" s="14"/>
      <c r="R1333" s="15"/>
      <c r="S1333" s="14"/>
      <c r="T1333" s="2"/>
      <c r="U1333" s="1"/>
      <c r="V1333" s="1"/>
      <c r="W1333" s="1"/>
      <c r="X1333" s="1"/>
      <c r="Y1333" s="1"/>
      <c r="Z1333" s="1"/>
      <c r="AA1333" s="1"/>
      <c r="AB1333" s="1"/>
      <c r="AC1333" s="1"/>
      <c r="AD1333" s="1"/>
      <c r="AE1333" s="1"/>
      <c r="AJ1333" s="2"/>
      <c r="AK1333" s="2"/>
      <c r="AQ1333" s="2"/>
    </row>
    <row r="1334" spans="1:43" s="4" customFormat="1">
      <c r="A1334" s="326"/>
      <c r="B1334" s="2"/>
      <c r="C1334" s="9"/>
      <c r="D1334" s="14"/>
      <c r="E1334" s="14"/>
      <c r="F1334" s="14"/>
      <c r="G1334" s="14"/>
      <c r="H1334" s="14"/>
      <c r="I1334" s="14"/>
      <c r="J1334" s="14"/>
      <c r="K1334" s="15"/>
      <c r="L1334" s="14"/>
      <c r="M1334" s="14"/>
      <c r="N1334" s="14"/>
      <c r="O1334" s="14"/>
      <c r="P1334" s="14"/>
      <c r="Q1334" s="14"/>
      <c r="R1334" s="15"/>
      <c r="S1334" s="14"/>
      <c r="T1334" s="2"/>
      <c r="U1334" s="1"/>
      <c r="V1334" s="1"/>
      <c r="W1334" s="1"/>
      <c r="X1334" s="1"/>
      <c r="Y1334" s="1"/>
      <c r="Z1334" s="1"/>
      <c r="AA1334" s="1"/>
      <c r="AB1334" s="1"/>
      <c r="AC1334" s="1"/>
      <c r="AD1334" s="1"/>
      <c r="AE1334" s="1"/>
      <c r="AJ1334" s="2"/>
      <c r="AK1334" s="2"/>
      <c r="AQ1334" s="2"/>
    </row>
    <row r="1335" spans="1:43" s="4" customFormat="1">
      <c r="A1335" s="326"/>
      <c r="B1335" s="2"/>
      <c r="C1335" s="9"/>
      <c r="D1335" s="14"/>
      <c r="E1335" s="14"/>
      <c r="F1335" s="14"/>
      <c r="G1335" s="14"/>
      <c r="H1335" s="14"/>
      <c r="I1335" s="14"/>
      <c r="J1335" s="14"/>
      <c r="K1335" s="15"/>
      <c r="L1335" s="14"/>
      <c r="M1335" s="14"/>
      <c r="N1335" s="14"/>
      <c r="O1335" s="14"/>
      <c r="P1335" s="14"/>
      <c r="Q1335" s="14"/>
      <c r="R1335" s="15"/>
      <c r="S1335" s="14"/>
      <c r="T1335" s="2"/>
      <c r="U1335" s="1"/>
      <c r="V1335" s="1"/>
      <c r="W1335" s="1"/>
      <c r="X1335" s="1"/>
      <c r="Y1335" s="1"/>
      <c r="Z1335" s="1"/>
      <c r="AA1335" s="1"/>
      <c r="AB1335" s="1"/>
      <c r="AC1335" s="1"/>
      <c r="AD1335" s="1"/>
      <c r="AE1335" s="1"/>
      <c r="AJ1335" s="2"/>
      <c r="AK1335" s="2"/>
      <c r="AQ1335" s="2"/>
    </row>
    <row r="1336" spans="1:43" s="4" customFormat="1">
      <c r="A1336" s="326"/>
      <c r="B1336" s="2"/>
      <c r="C1336" s="9"/>
      <c r="D1336" s="14"/>
      <c r="E1336" s="14"/>
      <c r="F1336" s="14"/>
      <c r="G1336" s="14"/>
      <c r="H1336" s="14"/>
      <c r="I1336" s="14"/>
      <c r="J1336" s="14"/>
      <c r="K1336" s="15"/>
      <c r="L1336" s="14"/>
      <c r="M1336" s="14"/>
      <c r="N1336" s="14"/>
      <c r="O1336" s="14"/>
      <c r="P1336" s="14"/>
      <c r="Q1336" s="14"/>
      <c r="R1336" s="15"/>
      <c r="S1336" s="14"/>
      <c r="T1336" s="2"/>
      <c r="U1336" s="1"/>
      <c r="V1336" s="1"/>
      <c r="W1336" s="1"/>
      <c r="X1336" s="1"/>
      <c r="Y1336" s="1"/>
      <c r="Z1336" s="1"/>
      <c r="AA1336" s="1"/>
      <c r="AB1336" s="1"/>
      <c r="AC1336" s="1"/>
      <c r="AD1336" s="1"/>
      <c r="AE1336" s="1"/>
      <c r="AJ1336" s="2"/>
      <c r="AK1336" s="2"/>
      <c r="AQ1336" s="2"/>
    </row>
    <row r="1337" spans="1:43" s="4" customFormat="1">
      <c r="A1337" s="326"/>
      <c r="B1337" s="2"/>
      <c r="C1337" s="9"/>
      <c r="D1337" s="14"/>
      <c r="E1337" s="14"/>
      <c r="F1337" s="14"/>
      <c r="G1337" s="14"/>
      <c r="H1337" s="14"/>
      <c r="I1337" s="14"/>
      <c r="J1337" s="14"/>
      <c r="K1337" s="15"/>
      <c r="L1337" s="14"/>
      <c r="M1337" s="14"/>
      <c r="N1337" s="14"/>
      <c r="O1337" s="14"/>
      <c r="P1337" s="14"/>
      <c r="Q1337" s="14"/>
      <c r="R1337" s="15"/>
      <c r="S1337" s="14"/>
      <c r="T1337" s="2"/>
      <c r="U1337" s="1"/>
      <c r="V1337" s="1"/>
      <c r="W1337" s="1"/>
      <c r="X1337" s="1"/>
      <c r="Y1337" s="1"/>
      <c r="Z1337" s="1"/>
      <c r="AA1337" s="1"/>
      <c r="AB1337" s="1"/>
      <c r="AC1337" s="1"/>
      <c r="AD1337" s="1"/>
      <c r="AE1337" s="1"/>
      <c r="AJ1337" s="2"/>
      <c r="AK1337" s="2"/>
      <c r="AQ1337" s="2"/>
    </row>
    <row r="1338" spans="1:43" s="4" customFormat="1">
      <c r="A1338" s="326"/>
      <c r="B1338" s="2"/>
      <c r="C1338" s="9"/>
      <c r="D1338" s="14"/>
      <c r="E1338" s="14"/>
      <c r="F1338" s="14"/>
      <c r="G1338" s="14"/>
      <c r="H1338" s="14"/>
      <c r="I1338" s="14"/>
      <c r="J1338" s="14"/>
      <c r="K1338" s="15"/>
      <c r="L1338" s="14"/>
      <c r="M1338" s="14"/>
      <c r="N1338" s="14"/>
      <c r="O1338" s="14"/>
      <c r="P1338" s="14"/>
      <c r="Q1338" s="14"/>
      <c r="R1338" s="15"/>
      <c r="S1338" s="14"/>
      <c r="T1338" s="2"/>
      <c r="U1338" s="1"/>
      <c r="V1338" s="1"/>
      <c r="W1338" s="1"/>
      <c r="X1338" s="1"/>
      <c r="Y1338" s="1"/>
      <c r="Z1338" s="1"/>
      <c r="AA1338" s="1"/>
      <c r="AB1338" s="1"/>
      <c r="AC1338" s="1"/>
      <c r="AD1338" s="1"/>
      <c r="AE1338" s="1"/>
      <c r="AJ1338" s="2"/>
      <c r="AK1338" s="2"/>
      <c r="AQ1338" s="2"/>
    </row>
    <row r="1339" spans="1:43" s="4" customFormat="1">
      <c r="A1339" s="326"/>
      <c r="B1339" s="2"/>
      <c r="C1339" s="9"/>
      <c r="D1339" s="14"/>
      <c r="E1339" s="14"/>
      <c r="F1339" s="14"/>
      <c r="G1339" s="14"/>
      <c r="H1339" s="14"/>
      <c r="I1339" s="14"/>
      <c r="J1339" s="14"/>
      <c r="K1339" s="15"/>
      <c r="L1339" s="14"/>
      <c r="M1339" s="14"/>
      <c r="N1339" s="14"/>
      <c r="O1339" s="14"/>
      <c r="P1339" s="14"/>
      <c r="Q1339" s="14"/>
      <c r="R1339" s="15"/>
      <c r="S1339" s="14"/>
      <c r="T1339" s="2"/>
      <c r="U1339" s="1"/>
      <c r="V1339" s="1"/>
      <c r="W1339" s="1"/>
      <c r="X1339" s="1"/>
      <c r="Y1339" s="1"/>
      <c r="Z1339" s="1"/>
      <c r="AA1339" s="1"/>
      <c r="AB1339" s="1"/>
      <c r="AC1339" s="1"/>
      <c r="AD1339" s="1"/>
      <c r="AE1339" s="1"/>
      <c r="AJ1339" s="2"/>
      <c r="AK1339" s="2"/>
      <c r="AQ1339" s="2"/>
    </row>
    <row r="1340" spans="1:43" s="4" customFormat="1">
      <c r="A1340" s="326"/>
      <c r="B1340" s="2"/>
      <c r="C1340" s="9"/>
      <c r="D1340" s="14"/>
      <c r="E1340" s="14"/>
      <c r="F1340" s="14"/>
      <c r="G1340" s="14"/>
      <c r="H1340" s="14"/>
      <c r="I1340" s="14"/>
      <c r="J1340" s="14"/>
      <c r="K1340" s="15"/>
      <c r="L1340" s="14"/>
      <c r="M1340" s="14"/>
      <c r="N1340" s="14"/>
      <c r="O1340" s="14"/>
      <c r="P1340" s="14"/>
      <c r="Q1340" s="14"/>
      <c r="R1340" s="15"/>
      <c r="S1340" s="14"/>
      <c r="T1340" s="2"/>
      <c r="U1340" s="1"/>
      <c r="V1340" s="1"/>
      <c r="W1340" s="1"/>
      <c r="X1340" s="1"/>
      <c r="Y1340" s="1"/>
      <c r="Z1340" s="1"/>
      <c r="AA1340" s="1"/>
      <c r="AB1340" s="1"/>
      <c r="AC1340" s="1"/>
      <c r="AD1340" s="1"/>
      <c r="AE1340" s="1"/>
      <c r="AJ1340" s="2"/>
      <c r="AK1340" s="2"/>
      <c r="AQ1340" s="2"/>
    </row>
    <row r="1341" spans="1:43" s="4" customFormat="1">
      <c r="A1341" s="326"/>
      <c r="B1341" s="2"/>
      <c r="C1341" s="9"/>
      <c r="D1341" s="14"/>
      <c r="E1341" s="14"/>
      <c r="F1341" s="14"/>
      <c r="G1341" s="14"/>
      <c r="H1341" s="14"/>
      <c r="I1341" s="14"/>
      <c r="J1341" s="14"/>
      <c r="K1341" s="15"/>
      <c r="L1341" s="14"/>
      <c r="M1341" s="14"/>
      <c r="N1341" s="14"/>
      <c r="O1341" s="14"/>
      <c r="P1341" s="14"/>
      <c r="Q1341" s="14"/>
      <c r="R1341" s="15"/>
      <c r="S1341" s="14"/>
      <c r="T1341" s="2"/>
      <c r="U1341" s="1"/>
      <c r="V1341" s="1"/>
      <c r="W1341" s="1"/>
      <c r="X1341" s="1"/>
      <c r="Y1341" s="1"/>
      <c r="Z1341" s="1"/>
      <c r="AA1341" s="1"/>
      <c r="AB1341" s="1"/>
      <c r="AC1341" s="1"/>
      <c r="AD1341" s="1"/>
      <c r="AE1341" s="1"/>
      <c r="AJ1341" s="2"/>
      <c r="AK1341" s="2"/>
      <c r="AQ1341" s="2"/>
    </row>
    <row r="1342" spans="1:43" s="4" customFormat="1">
      <c r="A1342" s="326"/>
      <c r="B1342" s="2"/>
      <c r="C1342" s="9"/>
      <c r="D1342" s="14"/>
      <c r="E1342" s="14"/>
      <c r="F1342" s="14"/>
      <c r="G1342" s="14"/>
      <c r="H1342" s="14"/>
      <c r="I1342" s="14"/>
      <c r="J1342" s="14"/>
      <c r="K1342" s="15"/>
      <c r="L1342" s="14"/>
      <c r="M1342" s="14"/>
      <c r="N1342" s="14"/>
      <c r="O1342" s="14"/>
      <c r="P1342" s="14"/>
      <c r="Q1342" s="14"/>
      <c r="R1342" s="15"/>
      <c r="S1342" s="14"/>
      <c r="T1342" s="2"/>
      <c r="U1342" s="1"/>
      <c r="V1342" s="1"/>
      <c r="W1342" s="1"/>
      <c r="X1342" s="1"/>
      <c r="Y1342" s="1"/>
      <c r="Z1342" s="1"/>
      <c r="AA1342" s="1"/>
      <c r="AB1342" s="1"/>
      <c r="AC1342" s="1"/>
      <c r="AD1342" s="1"/>
      <c r="AE1342" s="1"/>
      <c r="AJ1342" s="2"/>
      <c r="AK1342" s="2"/>
      <c r="AQ1342" s="2"/>
    </row>
    <row r="1343" spans="1:43" s="4" customFormat="1">
      <c r="A1343" s="326"/>
      <c r="B1343" s="2"/>
      <c r="C1343" s="9"/>
      <c r="D1343" s="14"/>
      <c r="E1343" s="14"/>
      <c r="F1343" s="14"/>
      <c r="G1343" s="14"/>
      <c r="H1343" s="14"/>
      <c r="I1343" s="14"/>
      <c r="J1343" s="14"/>
      <c r="K1343" s="15"/>
      <c r="L1343" s="14"/>
      <c r="M1343" s="14"/>
      <c r="N1343" s="14"/>
      <c r="O1343" s="14"/>
      <c r="P1343" s="14"/>
      <c r="Q1343" s="14"/>
      <c r="R1343" s="15"/>
      <c r="S1343" s="14"/>
      <c r="T1343" s="2"/>
      <c r="U1343" s="1"/>
      <c r="V1343" s="1"/>
      <c r="W1343" s="1"/>
      <c r="X1343" s="1"/>
      <c r="Y1343" s="1"/>
      <c r="Z1343" s="1"/>
      <c r="AA1343" s="1"/>
      <c r="AB1343" s="1"/>
      <c r="AC1343" s="1"/>
      <c r="AD1343" s="1"/>
      <c r="AE1343" s="1"/>
      <c r="AJ1343" s="2"/>
      <c r="AK1343" s="2"/>
      <c r="AQ1343" s="2"/>
    </row>
    <row r="1344" spans="1:43" s="4" customFormat="1">
      <c r="A1344" s="326"/>
      <c r="B1344" s="2"/>
      <c r="C1344" s="9"/>
      <c r="D1344" s="14"/>
      <c r="E1344" s="14"/>
      <c r="F1344" s="14"/>
      <c r="G1344" s="14"/>
      <c r="H1344" s="14"/>
      <c r="I1344" s="14"/>
      <c r="J1344" s="14"/>
      <c r="K1344" s="15"/>
      <c r="L1344" s="14"/>
      <c r="M1344" s="14"/>
      <c r="N1344" s="14"/>
      <c r="O1344" s="14"/>
      <c r="P1344" s="14"/>
      <c r="Q1344" s="14"/>
      <c r="R1344" s="15"/>
      <c r="S1344" s="14"/>
      <c r="T1344" s="2"/>
      <c r="U1344" s="1"/>
      <c r="V1344" s="1"/>
      <c r="W1344" s="1"/>
      <c r="X1344" s="1"/>
      <c r="Y1344" s="1"/>
      <c r="Z1344" s="1"/>
      <c r="AA1344" s="1"/>
      <c r="AB1344" s="1"/>
      <c r="AC1344" s="1"/>
      <c r="AD1344" s="1"/>
      <c r="AE1344" s="1"/>
      <c r="AJ1344" s="2"/>
      <c r="AK1344" s="2"/>
      <c r="AQ1344" s="2"/>
    </row>
    <row r="1345" spans="1:55">
      <c r="A1345" s="326"/>
      <c r="D1345" s="14"/>
      <c r="E1345" s="14"/>
      <c r="F1345" s="14"/>
      <c r="G1345" s="14"/>
      <c r="H1345" s="14"/>
      <c r="I1345" s="14"/>
      <c r="J1345" s="14"/>
      <c r="K1345" s="15"/>
      <c r="L1345" s="14"/>
      <c r="M1345" s="14"/>
      <c r="N1345" s="14"/>
      <c r="O1345" s="14"/>
      <c r="P1345" s="14"/>
      <c r="Q1345" s="14"/>
      <c r="R1345" s="15"/>
      <c r="S1345" s="14"/>
      <c r="U1345" s="1"/>
      <c r="V1345" s="1"/>
      <c r="W1345" s="1"/>
      <c r="X1345" s="1"/>
      <c r="Y1345" s="1"/>
      <c r="Z1345" s="1"/>
      <c r="AA1345" s="1"/>
      <c r="AB1345" s="1"/>
      <c r="AC1345" s="1"/>
      <c r="AD1345" s="1"/>
      <c r="AE1345" s="1"/>
      <c r="AF1345" s="4"/>
      <c r="AG1345" s="4"/>
      <c r="AH1345" s="4"/>
      <c r="AI1345" s="4"/>
      <c r="AL1345" s="4"/>
      <c r="AM1345" s="4"/>
      <c r="AN1345" s="4"/>
      <c r="AO1345" s="4"/>
      <c r="AP1345" s="4"/>
      <c r="AR1345" s="4"/>
      <c r="AS1345" s="178"/>
      <c r="AW1345" s="4"/>
      <c r="AX1345" s="4"/>
      <c r="AY1345" s="4"/>
      <c r="AZ1345" s="4"/>
      <c r="BA1345" s="4"/>
      <c r="BB1345" s="4"/>
      <c r="BC1345" s="4"/>
    </row>
    <row r="1346" spans="1:55">
      <c r="A1346" s="326"/>
      <c r="D1346" s="14"/>
      <c r="E1346" s="14"/>
      <c r="F1346" s="14"/>
      <c r="G1346" s="14"/>
      <c r="H1346" s="14"/>
      <c r="I1346" s="14"/>
      <c r="J1346" s="14"/>
      <c r="K1346" s="15"/>
      <c r="L1346" s="14"/>
      <c r="M1346" s="14"/>
      <c r="N1346" s="14"/>
      <c r="O1346" s="14"/>
      <c r="P1346" s="14"/>
      <c r="Q1346" s="14"/>
      <c r="R1346" s="15"/>
      <c r="S1346" s="14"/>
      <c r="U1346" s="1"/>
      <c r="V1346" s="1"/>
      <c r="W1346" s="1"/>
      <c r="X1346" s="1"/>
      <c r="Y1346" s="1"/>
      <c r="Z1346" s="1"/>
      <c r="AA1346" s="1"/>
      <c r="AB1346" s="1"/>
      <c r="AC1346" s="1"/>
      <c r="AD1346" s="1"/>
      <c r="AE1346" s="1"/>
      <c r="AF1346" s="4"/>
      <c r="AG1346" s="4"/>
      <c r="AH1346" s="4"/>
      <c r="AI1346" s="4"/>
      <c r="AL1346" s="4"/>
      <c r="AM1346" s="4"/>
      <c r="AN1346" s="4"/>
      <c r="AO1346" s="4"/>
      <c r="AP1346" s="4"/>
      <c r="AR1346" s="4"/>
      <c r="AS1346" s="178"/>
      <c r="AW1346" s="4"/>
      <c r="AX1346" s="4"/>
      <c r="AY1346" s="4"/>
      <c r="AZ1346" s="4"/>
      <c r="BA1346" s="4"/>
      <c r="BB1346" s="4"/>
      <c r="BC1346" s="4"/>
    </row>
    <row r="1347" spans="1:55">
      <c r="A1347" s="326"/>
      <c r="D1347" s="14"/>
      <c r="E1347" s="14"/>
      <c r="F1347" s="14"/>
      <c r="G1347" s="14"/>
      <c r="H1347" s="14"/>
      <c r="I1347" s="14"/>
      <c r="J1347" s="14"/>
      <c r="K1347" s="15"/>
      <c r="L1347" s="14"/>
      <c r="M1347" s="14"/>
      <c r="N1347" s="14"/>
      <c r="O1347" s="14"/>
      <c r="P1347" s="14"/>
      <c r="Q1347" s="14"/>
      <c r="R1347" s="15"/>
      <c r="S1347" s="14"/>
      <c r="U1347" s="1"/>
      <c r="V1347" s="1"/>
      <c r="W1347" s="1"/>
      <c r="X1347" s="1"/>
      <c r="Y1347" s="1"/>
      <c r="Z1347" s="1"/>
      <c r="AA1347" s="1"/>
      <c r="AB1347" s="1"/>
      <c r="AC1347" s="1"/>
      <c r="AD1347" s="1"/>
      <c r="AE1347" s="1"/>
      <c r="AF1347" s="4"/>
      <c r="AG1347" s="4"/>
      <c r="AH1347" s="4"/>
      <c r="AI1347" s="4"/>
      <c r="AL1347" s="4"/>
      <c r="AM1347" s="4"/>
      <c r="AN1347" s="4"/>
      <c r="AO1347" s="4"/>
      <c r="AP1347" s="4"/>
      <c r="AR1347" s="4"/>
      <c r="AS1347" s="178"/>
      <c r="AW1347" s="4"/>
      <c r="AX1347" s="4"/>
      <c r="AY1347" s="4"/>
      <c r="AZ1347" s="4"/>
      <c r="BA1347" s="4"/>
      <c r="BB1347" s="4"/>
      <c r="BC1347" s="4"/>
    </row>
    <row r="1348" spans="1:55">
      <c r="A1348" s="326"/>
      <c r="D1348" s="14"/>
      <c r="E1348" s="14"/>
      <c r="F1348" s="14"/>
      <c r="G1348" s="14"/>
      <c r="H1348" s="14"/>
      <c r="I1348" s="14"/>
      <c r="J1348" s="14"/>
      <c r="K1348" s="15"/>
      <c r="L1348" s="14"/>
      <c r="M1348" s="14"/>
      <c r="N1348" s="14"/>
      <c r="O1348" s="14"/>
      <c r="P1348" s="14"/>
      <c r="Q1348" s="14"/>
      <c r="R1348" s="15"/>
      <c r="S1348" s="14"/>
      <c r="U1348" s="1"/>
      <c r="V1348" s="1"/>
      <c r="W1348" s="1"/>
      <c r="X1348" s="1"/>
      <c r="Y1348" s="1"/>
      <c r="Z1348" s="1"/>
      <c r="AA1348" s="1"/>
      <c r="AB1348" s="1"/>
      <c r="AC1348" s="1"/>
      <c r="AD1348" s="1"/>
      <c r="AE1348" s="1"/>
      <c r="AF1348" s="4"/>
      <c r="AG1348" s="4"/>
      <c r="AH1348" s="4"/>
      <c r="AI1348" s="4"/>
      <c r="AL1348" s="4"/>
      <c r="AM1348" s="4"/>
      <c r="AN1348" s="4"/>
      <c r="AO1348" s="4"/>
      <c r="AP1348" s="4"/>
      <c r="AR1348" s="4"/>
      <c r="AS1348" s="178"/>
      <c r="AW1348" s="4"/>
      <c r="AX1348" s="4"/>
      <c r="AY1348" s="4"/>
      <c r="AZ1348" s="4"/>
      <c r="BA1348" s="4"/>
      <c r="BB1348" s="4"/>
      <c r="BC1348" s="4"/>
    </row>
    <row r="1349" spans="1:55">
      <c r="A1349" s="326"/>
      <c r="D1349" s="14"/>
      <c r="E1349" s="14"/>
      <c r="F1349" s="14"/>
      <c r="G1349" s="14"/>
      <c r="H1349" s="14"/>
      <c r="I1349" s="14"/>
      <c r="J1349" s="14"/>
      <c r="K1349" s="15"/>
      <c r="L1349" s="14"/>
      <c r="M1349" s="14"/>
      <c r="N1349" s="14"/>
      <c r="O1349" s="14"/>
      <c r="P1349" s="14"/>
      <c r="Q1349" s="14"/>
      <c r="R1349" s="15"/>
      <c r="S1349" s="14"/>
      <c r="U1349" s="1"/>
      <c r="V1349" s="1"/>
      <c r="W1349" s="1"/>
      <c r="X1349" s="1"/>
      <c r="Y1349" s="1"/>
      <c r="Z1349" s="1"/>
      <c r="AA1349" s="1"/>
      <c r="AB1349" s="1"/>
      <c r="AC1349" s="1"/>
      <c r="AD1349" s="1"/>
      <c r="AE1349" s="1"/>
      <c r="AF1349" s="4"/>
      <c r="AG1349" s="4"/>
      <c r="AH1349" s="4"/>
      <c r="AI1349" s="4"/>
      <c r="AL1349" s="4"/>
      <c r="AM1349" s="4"/>
      <c r="AN1349" s="4"/>
      <c r="AO1349" s="4"/>
      <c r="AP1349" s="4"/>
      <c r="AR1349" s="4"/>
      <c r="AS1349" s="178"/>
      <c r="AW1349" s="4"/>
      <c r="AX1349" s="4"/>
      <c r="AY1349" s="4"/>
      <c r="AZ1349" s="4"/>
      <c r="BA1349" s="4"/>
      <c r="BB1349" s="4"/>
      <c r="BC1349" s="4"/>
    </row>
    <row r="1350" spans="1:55">
      <c r="A1350" s="326"/>
      <c r="D1350" s="14"/>
      <c r="E1350" s="14"/>
      <c r="F1350" s="14"/>
      <c r="G1350" s="14"/>
      <c r="H1350" s="14"/>
      <c r="I1350" s="14"/>
      <c r="J1350" s="14"/>
      <c r="K1350" s="15"/>
      <c r="L1350" s="14"/>
      <c r="M1350" s="14"/>
      <c r="N1350" s="14"/>
      <c r="O1350" s="14"/>
      <c r="P1350" s="14"/>
      <c r="Q1350" s="14"/>
      <c r="R1350" s="15"/>
      <c r="S1350" s="14"/>
      <c r="U1350" s="1"/>
      <c r="V1350" s="1"/>
      <c r="W1350" s="1"/>
      <c r="X1350" s="1"/>
      <c r="Y1350" s="1"/>
      <c r="Z1350" s="1"/>
      <c r="AA1350" s="1"/>
      <c r="AB1350" s="1"/>
      <c r="AC1350" s="1"/>
      <c r="AD1350" s="1"/>
      <c r="AE1350" s="1"/>
      <c r="AF1350" s="4"/>
      <c r="AG1350" s="4"/>
      <c r="AH1350" s="4"/>
      <c r="AI1350" s="4"/>
      <c r="AL1350" s="4"/>
      <c r="AM1350" s="4"/>
      <c r="AN1350" s="4"/>
      <c r="AO1350" s="4"/>
      <c r="AP1350" s="4"/>
      <c r="AR1350" s="4"/>
      <c r="AS1350" s="178"/>
      <c r="AW1350" s="4"/>
      <c r="AX1350" s="4"/>
      <c r="AY1350" s="4"/>
      <c r="AZ1350" s="4"/>
      <c r="BA1350" s="4"/>
      <c r="BB1350" s="4"/>
      <c r="BC1350" s="4"/>
    </row>
    <row r="1351" spans="1:55">
      <c r="A1351" s="326"/>
      <c r="D1351" s="14"/>
      <c r="E1351" s="14"/>
      <c r="F1351" s="14"/>
      <c r="G1351" s="14"/>
      <c r="H1351" s="14"/>
      <c r="I1351" s="14"/>
      <c r="J1351" s="14"/>
      <c r="K1351" s="15"/>
      <c r="L1351" s="14"/>
      <c r="M1351" s="14"/>
      <c r="N1351" s="14"/>
      <c r="O1351" s="14"/>
      <c r="P1351" s="14"/>
      <c r="Q1351" s="14"/>
      <c r="R1351" s="15"/>
      <c r="S1351" s="14"/>
      <c r="U1351" s="1"/>
      <c r="V1351" s="1"/>
      <c r="W1351" s="1"/>
      <c r="X1351" s="1"/>
      <c r="Y1351" s="1"/>
      <c r="Z1351" s="1"/>
      <c r="AA1351" s="1"/>
      <c r="AB1351" s="1"/>
      <c r="AC1351" s="1"/>
      <c r="AD1351" s="1"/>
      <c r="AE1351" s="1"/>
      <c r="AF1351" s="4"/>
      <c r="AG1351" s="4"/>
      <c r="AH1351" s="4"/>
      <c r="AI1351" s="4"/>
      <c r="AL1351" s="4"/>
      <c r="AM1351" s="4"/>
      <c r="AN1351" s="4"/>
      <c r="AO1351" s="4"/>
      <c r="AP1351" s="4"/>
      <c r="AR1351" s="4"/>
      <c r="AS1351" s="178"/>
      <c r="AW1351" s="4"/>
      <c r="AX1351" s="4"/>
      <c r="AY1351" s="4"/>
      <c r="AZ1351" s="4"/>
      <c r="BA1351" s="4"/>
      <c r="BB1351" s="4"/>
      <c r="BC1351" s="4"/>
    </row>
    <row r="1352" spans="1:55">
      <c r="A1352" s="326"/>
      <c r="D1352" s="14"/>
      <c r="E1352" s="14"/>
      <c r="F1352" s="14"/>
      <c r="G1352" s="14"/>
      <c r="H1352" s="14"/>
      <c r="I1352" s="14"/>
      <c r="J1352" s="14"/>
      <c r="K1352" s="15"/>
      <c r="L1352" s="14"/>
      <c r="M1352" s="14"/>
      <c r="N1352" s="14"/>
      <c r="O1352" s="14"/>
      <c r="P1352" s="14"/>
      <c r="Q1352" s="14"/>
      <c r="R1352" s="15"/>
      <c r="S1352" s="14"/>
      <c r="U1352" s="1"/>
      <c r="V1352" s="1"/>
      <c r="W1352" s="1"/>
      <c r="X1352" s="1"/>
      <c r="Y1352" s="1"/>
      <c r="Z1352" s="1"/>
      <c r="AA1352" s="1"/>
      <c r="AB1352" s="1"/>
      <c r="AC1352" s="1"/>
      <c r="AD1352" s="1"/>
      <c r="AE1352" s="1"/>
      <c r="AF1352" s="4"/>
      <c r="AG1352" s="4"/>
      <c r="AH1352" s="4"/>
      <c r="AI1352" s="4"/>
      <c r="AL1352" s="4"/>
      <c r="AM1352" s="4"/>
      <c r="AN1352" s="4"/>
      <c r="AO1352" s="4"/>
      <c r="AP1352" s="4"/>
      <c r="AR1352" s="4"/>
      <c r="AS1352" s="178"/>
      <c r="AW1352" s="4"/>
      <c r="AX1352" s="4"/>
      <c r="AY1352" s="4"/>
      <c r="AZ1352" s="4"/>
      <c r="BA1352" s="4"/>
      <c r="BB1352" s="4"/>
      <c r="BC1352" s="4"/>
    </row>
    <row r="1353" spans="1:55">
      <c r="A1353" s="326"/>
      <c r="D1353" s="14"/>
      <c r="E1353" s="14"/>
      <c r="F1353" s="14"/>
      <c r="G1353" s="14"/>
      <c r="H1353" s="14"/>
      <c r="I1353" s="14"/>
      <c r="J1353" s="14"/>
      <c r="K1353" s="15"/>
      <c r="L1353" s="14"/>
      <c r="M1353" s="14"/>
      <c r="N1353" s="14"/>
      <c r="O1353" s="14"/>
      <c r="P1353" s="14"/>
      <c r="Q1353" s="14"/>
      <c r="R1353" s="15"/>
      <c r="S1353" s="14"/>
      <c r="U1353" s="1"/>
      <c r="V1353" s="1"/>
      <c r="W1353" s="1"/>
      <c r="X1353" s="1"/>
      <c r="Y1353" s="1"/>
      <c r="Z1353" s="1"/>
      <c r="AA1353" s="1"/>
      <c r="AB1353" s="1"/>
      <c r="AC1353" s="1"/>
      <c r="AD1353" s="1"/>
      <c r="AE1353" s="1"/>
      <c r="AF1353" s="4"/>
      <c r="AG1353" s="4"/>
      <c r="AH1353" s="4"/>
      <c r="AI1353" s="4"/>
      <c r="AL1353" s="4"/>
      <c r="AM1353" s="4"/>
      <c r="AN1353" s="4"/>
      <c r="AO1353" s="4"/>
      <c r="AP1353" s="4"/>
      <c r="AR1353" s="4"/>
      <c r="AS1353" s="178"/>
      <c r="AW1353" s="4"/>
      <c r="AX1353" s="4"/>
      <c r="AY1353" s="4"/>
      <c r="AZ1353" s="4"/>
      <c r="BA1353" s="4"/>
      <c r="BB1353" s="4"/>
      <c r="BC1353" s="4"/>
    </row>
    <row r="1354" spans="1:55">
      <c r="A1354" s="326"/>
      <c r="D1354" s="14"/>
      <c r="E1354" s="14"/>
      <c r="F1354" s="14"/>
      <c r="G1354" s="14"/>
      <c r="H1354" s="14"/>
      <c r="I1354" s="14"/>
      <c r="J1354" s="14"/>
      <c r="K1354" s="15"/>
      <c r="L1354" s="14"/>
      <c r="M1354" s="14"/>
      <c r="N1354" s="14"/>
      <c r="O1354" s="14"/>
      <c r="P1354" s="14"/>
      <c r="Q1354" s="14"/>
      <c r="R1354" s="15"/>
      <c r="S1354" s="14"/>
      <c r="U1354" s="1"/>
      <c r="V1354" s="1"/>
      <c r="W1354" s="1"/>
      <c r="X1354" s="1"/>
      <c r="Y1354" s="1"/>
      <c r="Z1354" s="1"/>
      <c r="AA1354" s="1"/>
      <c r="AB1354" s="1"/>
      <c r="AC1354" s="1"/>
      <c r="AD1354" s="1"/>
      <c r="AE1354" s="1"/>
      <c r="AF1354" s="4"/>
      <c r="AG1354" s="4"/>
      <c r="AH1354" s="4"/>
      <c r="AI1354" s="4"/>
      <c r="AL1354" s="4"/>
      <c r="AM1354" s="4"/>
      <c r="AN1354" s="4"/>
      <c r="AO1354" s="4"/>
      <c r="AP1354" s="4"/>
      <c r="AR1354" s="4"/>
      <c r="AS1354" s="178"/>
      <c r="AW1354" s="4"/>
      <c r="AX1354" s="4"/>
      <c r="AY1354" s="4"/>
      <c r="AZ1354" s="4"/>
      <c r="BA1354" s="4"/>
      <c r="BB1354" s="4"/>
      <c r="BC1354" s="4"/>
    </row>
    <row r="1355" spans="1:55">
      <c r="A1355" s="326"/>
      <c r="D1355" s="14"/>
      <c r="E1355" s="14"/>
      <c r="F1355" s="14"/>
      <c r="G1355" s="14"/>
      <c r="H1355" s="14"/>
      <c r="I1355" s="14"/>
      <c r="J1355" s="14"/>
      <c r="K1355" s="15"/>
      <c r="L1355" s="14"/>
      <c r="M1355" s="14"/>
      <c r="N1355" s="14"/>
      <c r="O1355" s="14"/>
      <c r="P1355" s="14"/>
      <c r="Q1355" s="14"/>
      <c r="R1355" s="15"/>
      <c r="S1355" s="14"/>
      <c r="U1355" s="1"/>
      <c r="V1355" s="1"/>
      <c r="W1355" s="1"/>
      <c r="X1355" s="1"/>
      <c r="Y1355" s="1"/>
      <c r="Z1355" s="1"/>
      <c r="AA1355" s="1"/>
      <c r="AB1355" s="1"/>
      <c r="AC1355" s="1"/>
      <c r="AD1355" s="1"/>
      <c r="AE1355" s="1"/>
      <c r="AF1355" s="4"/>
      <c r="AG1355" s="4"/>
      <c r="AH1355" s="4"/>
      <c r="AI1355" s="4"/>
      <c r="AL1355" s="4"/>
      <c r="AM1355" s="4"/>
      <c r="AN1355" s="4"/>
      <c r="AO1355" s="4"/>
      <c r="AP1355" s="4"/>
      <c r="AR1355" s="4"/>
      <c r="AS1355" s="178"/>
      <c r="AW1355" s="4"/>
      <c r="AX1355" s="4"/>
      <c r="AY1355" s="4"/>
      <c r="AZ1355" s="4"/>
      <c r="BA1355" s="4"/>
      <c r="BB1355" s="4"/>
      <c r="BC1355" s="4"/>
    </row>
    <row r="1356" spans="1:55">
      <c r="A1356" s="326"/>
      <c r="D1356" s="14"/>
      <c r="E1356" s="14"/>
      <c r="F1356" s="14"/>
      <c r="G1356" s="14"/>
      <c r="H1356" s="14"/>
      <c r="I1356" s="14"/>
      <c r="J1356" s="14"/>
      <c r="K1356" s="15"/>
      <c r="L1356" s="14"/>
      <c r="M1356" s="14"/>
      <c r="N1356" s="14"/>
      <c r="O1356" s="14"/>
      <c r="P1356" s="14"/>
      <c r="Q1356" s="14"/>
      <c r="R1356" s="15"/>
      <c r="S1356" s="14"/>
      <c r="U1356" s="1"/>
      <c r="V1356" s="1"/>
      <c r="W1356" s="1"/>
      <c r="X1356" s="1"/>
      <c r="Y1356" s="1"/>
      <c r="Z1356" s="1"/>
      <c r="AA1356" s="1"/>
      <c r="AB1356" s="1"/>
      <c r="AC1356" s="1"/>
      <c r="AD1356" s="1"/>
      <c r="AE1356" s="1"/>
      <c r="AF1356" s="4"/>
      <c r="AG1356" s="4"/>
      <c r="AH1356" s="4"/>
      <c r="AI1356" s="4"/>
      <c r="AL1356" s="4"/>
      <c r="AM1356" s="4"/>
      <c r="AN1356" s="4"/>
      <c r="AO1356" s="4"/>
      <c r="AP1356" s="4"/>
      <c r="AR1356" s="4"/>
      <c r="AS1356" s="178"/>
      <c r="AW1356" s="4"/>
      <c r="AX1356" s="4"/>
      <c r="AY1356" s="4"/>
      <c r="AZ1356" s="4"/>
      <c r="BA1356" s="4"/>
      <c r="BB1356" s="4"/>
      <c r="BC1356" s="4"/>
    </row>
    <row r="1357" spans="1:55">
      <c r="A1357" s="326"/>
      <c r="D1357" s="14"/>
      <c r="E1357" s="14"/>
      <c r="F1357" s="14"/>
      <c r="G1357" s="14"/>
      <c r="H1357" s="14"/>
      <c r="I1357" s="14"/>
      <c r="J1357" s="14"/>
      <c r="K1357" s="15"/>
      <c r="L1357" s="14"/>
      <c r="M1357" s="14"/>
      <c r="N1357" s="14"/>
      <c r="O1357" s="14"/>
      <c r="P1357" s="14"/>
      <c r="Q1357" s="14"/>
      <c r="R1357" s="15"/>
      <c r="S1357" s="14"/>
      <c r="U1357" s="1"/>
      <c r="V1357" s="1"/>
      <c r="W1357" s="1"/>
      <c r="X1357" s="1"/>
      <c r="Y1357" s="1"/>
      <c r="Z1357" s="1"/>
      <c r="AA1357" s="1"/>
      <c r="AB1357" s="1"/>
      <c r="AC1357" s="1"/>
      <c r="AD1357" s="1"/>
      <c r="AE1357" s="1"/>
      <c r="AF1357" s="4"/>
      <c r="AG1357" s="4"/>
      <c r="AH1357" s="4"/>
      <c r="AI1357" s="4"/>
      <c r="AL1357" s="4"/>
      <c r="AM1357" s="4"/>
      <c r="AN1357" s="4"/>
      <c r="AO1357" s="4"/>
      <c r="AP1357" s="4"/>
      <c r="AR1357" s="4"/>
      <c r="AS1357" s="178"/>
      <c r="AW1357" s="4"/>
      <c r="AX1357" s="4"/>
      <c r="AY1357" s="4"/>
      <c r="AZ1357" s="4"/>
      <c r="BA1357" s="4"/>
      <c r="BB1357" s="4"/>
      <c r="BC1357" s="4"/>
    </row>
    <row r="1358" spans="1:55">
      <c r="A1358" s="326"/>
      <c r="D1358" s="14"/>
      <c r="E1358" s="14"/>
      <c r="F1358" s="14"/>
      <c r="G1358" s="14"/>
      <c r="H1358" s="14"/>
      <c r="I1358" s="14"/>
      <c r="J1358" s="14"/>
      <c r="K1358" s="15"/>
      <c r="L1358" s="14"/>
      <c r="M1358" s="14"/>
      <c r="N1358" s="14"/>
      <c r="O1358" s="14"/>
      <c r="P1358" s="14"/>
      <c r="Q1358" s="14"/>
      <c r="R1358" s="15"/>
      <c r="S1358" s="14"/>
      <c r="U1358" s="1"/>
      <c r="V1358" s="1"/>
      <c r="W1358" s="1"/>
      <c r="X1358" s="1"/>
      <c r="Y1358" s="1"/>
      <c r="Z1358" s="1"/>
      <c r="AA1358" s="1"/>
      <c r="AB1358" s="1"/>
      <c r="AC1358" s="1"/>
      <c r="AD1358" s="1"/>
      <c r="AE1358" s="1"/>
      <c r="AF1358" s="4"/>
      <c r="AG1358" s="4"/>
      <c r="AH1358" s="4"/>
      <c r="AI1358" s="4"/>
      <c r="AL1358" s="4"/>
      <c r="AM1358" s="4"/>
      <c r="AN1358" s="4"/>
      <c r="AO1358" s="4"/>
      <c r="AP1358" s="4"/>
      <c r="AR1358" s="4"/>
      <c r="AS1358" s="178"/>
      <c r="AW1358" s="4"/>
      <c r="AX1358" s="4"/>
      <c r="AY1358" s="4"/>
      <c r="AZ1358" s="4"/>
      <c r="BA1358" s="4"/>
      <c r="BB1358" s="4"/>
      <c r="BC1358" s="4"/>
    </row>
    <row r="1359" spans="1:55">
      <c r="A1359" s="326"/>
      <c r="D1359" s="14"/>
      <c r="E1359" s="14"/>
      <c r="F1359" s="14"/>
      <c r="G1359" s="14"/>
      <c r="H1359" s="14"/>
      <c r="I1359" s="14"/>
      <c r="J1359" s="14"/>
      <c r="K1359" s="15"/>
      <c r="L1359" s="14"/>
      <c r="M1359" s="14"/>
      <c r="N1359" s="14"/>
      <c r="O1359" s="14"/>
      <c r="P1359" s="14"/>
      <c r="Q1359" s="14"/>
      <c r="R1359" s="15"/>
      <c r="S1359" s="14"/>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78"/>
      <c r="AW1359" s="4"/>
      <c r="AX1359" s="4"/>
      <c r="AY1359" s="4"/>
      <c r="AZ1359" s="4"/>
      <c r="BA1359" s="4"/>
      <c r="BB1359" s="4"/>
      <c r="BC1359" s="4"/>
    </row>
    <row r="1360" spans="1:55">
      <c r="A1360" s="326"/>
      <c r="D1360" s="14"/>
      <c r="E1360" s="14"/>
      <c r="F1360" s="14"/>
      <c r="G1360" s="14"/>
      <c r="H1360" s="14"/>
      <c r="I1360" s="14"/>
      <c r="J1360" s="14"/>
      <c r="K1360" s="15"/>
      <c r="L1360" s="14"/>
      <c r="M1360" s="14"/>
      <c r="N1360" s="14"/>
      <c r="O1360" s="14"/>
      <c r="P1360" s="14"/>
      <c r="Q1360" s="14"/>
      <c r="R1360" s="15"/>
      <c r="S1360" s="14"/>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78"/>
      <c r="AW1360" s="4"/>
      <c r="AX1360" s="4"/>
      <c r="AY1360" s="4"/>
      <c r="AZ1360" s="4"/>
      <c r="BA1360" s="4"/>
      <c r="BB1360" s="4"/>
      <c r="BC1360" s="4"/>
    </row>
    <row r="1361" spans="1:55">
      <c r="A1361" s="326"/>
      <c r="D1361" s="14"/>
      <c r="E1361" s="14"/>
      <c r="F1361" s="14"/>
      <c r="G1361" s="14"/>
      <c r="H1361" s="14"/>
      <c r="I1361" s="14"/>
      <c r="J1361" s="14"/>
      <c r="K1361" s="15"/>
      <c r="L1361" s="14"/>
      <c r="M1361" s="14"/>
      <c r="N1361" s="14"/>
      <c r="O1361" s="14"/>
      <c r="P1361" s="14"/>
      <c r="Q1361" s="14"/>
      <c r="R1361" s="15"/>
      <c r="S1361" s="14"/>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78"/>
      <c r="AW1361" s="4"/>
      <c r="AX1361" s="4"/>
      <c r="AY1361" s="4"/>
      <c r="AZ1361" s="4"/>
      <c r="BA1361" s="4"/>
      <c r="BB1361" s="4"/>
      <c r="BC1361" s="4"/>
    </row>
    <row r="1362" spans="1:55">
      <c r="A1362" s="326"/>
      <c r="D1362" s="14"/>
      <c r="E1362" s="14"/>
      <c r="F1362" s="14"/>
      <c r="G1362" s="14"/>
      <c r="H1362" s="14"/>
      <c r="I1362" s="14"/>
      <c r="J1362" s="14"/>
      <c r="K1362" s="15"/>
      <c r="L1362" s="14"/>
      <c r="M1362" s="14"/>
      <c r="N1362" s="14"/>
      <c r="O1362" s="14"/>
      <c r="P1362" s="14"/>
      <c r="Q1362" s="14"/>
      <c r="R1362" s="15"/>
      <c r="S1362" s="14"/>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78"/>
      <c r="AW1362" s="4"/>
      <c r="AX1362" s="4"/>
      <c r="AY1362" s="4"/>
      <c r="AZ1362" s="4"/>
      <c r="BA1362" s="4"/>
      <c r="BB1362" s="4"/>
      <c r="BC1362" s="4"/>
    </row>
    <row r="1363" spans="1:55">
      <c r="A1363" s="326"/>
      <c r="D1363" s="14"/>
      <c r="E1363" s="14"/>
      <c r="F1363" s="14"/>
      <c r="G1363" s="14"/>
      <c r="H1363" s="14"/>
      <c r="I1363" s="14"/>
      <c r="J1363" s="14"/>
      <c r="K1363" s="15"/>
      <c r="L1363" s="14"/>
      <c r="M1363" s="14"/>
      <c r="N1363" s="14"/>
      <c r="O1363" s="14"/>
      <c r="P1363" s="14"/>
      <c r="Q1363" s="14"/>
      <c r="R1363" s="15"/>
      <c r="S1363" s="14"/>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78"/>
      <c r="AW1363" s="4"/>
      <c r="AX1363" s="4"/>
      <c r="AY1363" s="4"/>
      <c r="AZ1363" s="4"/>
      <c r="BA1363" s="4"/>
      <c r="BB1363" s="4"/>
      <c r="BC1363" s="4"/>
    </row>
    <row r="1364" spans="1:55">
      <c r="A1364" s="326"/>
      <c r="D1364" s="14"/>
      <c r="E1364" s="14"/>
      <c r="F1364" s="14"/>
      <c r="G1364" s="14"/>
      <c r="H1364" s="14"/>
      <c r="I1364" s="14"/>
      <c r="J1364" s="14"/>
      <c r="K1364" s="15"/>
      <c r="L1364" s="14"/>
      <c r="M1364" s="14"/>
      <c r="N1364" s="14"/>
      <c r="O1364" s="14"/>
      <c r="P1364" s="14"/>
      <c r="Q1364" s="14"/>
      <c r="R1364" s="15"/>
      <c r="S1364" s="14"/>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78"/>
      <c r="AW1364" s="4"/>
      <c r="AX1364" s="4"/>
      <c r="AY1364" s="4"/>
      <c r="AZ1364" s="4"/>
      <c r="BA1364" s="4"/>
      <c r="BB1364" s="4"/>
      <c r="BC1364" s="4"/>
    </row>
    <row r="1365" spans="1:55">
      <c r="A1365" s="326"/>
      <c r="D1365" s="14"/>
      <c r="E1365" s="14"/>
      <c r="F1365" s="14"/>
      <c r="G1365" s="14"/>
      <c r="H1365" s="14"/>
      <c r="I1365" s="14"/>
      <c r="J1365" s="14"/>
      <c r="K1365" s="15"/>
      <c r="L1365" s="14"/>
      <c r="M1365" s="14"/>
      <c r="N1365" s="14"/>
      <c r="O1365" s="14"/>
      <c r="P1365" s="14"/>
      <c r="Q1365" s="14"/>
      <c r="R1365" s="15"/>
      <c r="S1365" s="14"/>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78"/>
      <c r="AW1365" s="4"/>
      <c r="AX1365" s="4"/>
      <c r="AY1365" s="4"/>
      <c r="AZ1365" s="4"/>
      <c r="BA1365" s="4"/>
      <c r="BB1365" s="4"/>
      <c r="BC1365" s="4"/>
    </row>
    <row r="1366" spans="1:55">
      <c r="A1366" s="326"/>
      <c r="D1366" s="14"/>
      <c r="E1366" s="14"/>
      <c r="F1366" s="14"/>
      <c r="G1366" s="14"/>
      <c r="H1366" s="14"/>
      <c r="I1366" s="14"/>
      <c r="J1366" s="14"/>
      <c r="K1366" s="15"/>
      <c r="L1366" s="14"/>
      <c r="M1366" s="14"/>
      <c r="N1366" s="14"/>
      <c r="O1366" s="14"/>
      <c r="P1366" s="14"/>
      <c r="Q1366" s="14"/>
      <c r="R1366" s="15"/>
      <c r="S1366" s="14"/>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78"/>
      <c r="AW1366" s="4"/>
      <c r="AX1366" s="4"/>
      <c r="AY1366" s="4"/>
      <c r="AZ1366" s="4"/>
      <c r="BA1366" s="4"/>
      <c r="BB1366" s="4"/>
      <c r="BC1366" s="4"/>
    </row>
    <row r="1367" spans="1:55">
      <c r="A1367" s="326"/>
      <c r="D1367" s="14"/>
      <c r="E1367" s="14"/>
      <c r="F1367" s="14"/>
      <c r="G1367" s="14"/>
      <c r="H1367" s="14"/>
      <c r="I1367" s="14"/>
      <c r="J1367" s="14"/>
      <c r="K1367" s="15"/>
      <c r="L1367" s="14"/>
      <c r="M1367" s="14"/>
      <c r="N1367" s="14"/>
      <c r="O1367" s="14"/>
      <c r="P1367" s="14"/>
      <c r="Q1367" s="14"/>
      <c r="R1367" s="15"/>
      <c r="S1367" s="14"/>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78"/>
      <c r="AW1367" s="4"/>
      <c r="AX1367" s="4"/>
      <c r="AY1367" s="4"/>
      <c r="AZ1367" s="4"/>
      <c r="BA1367" s="4"/>
      <c r="BB1367" s="4"/>
      <c r="BC1367" s="4"/>
    </row>
    <row r="1368" spans="1:55">
      <c r="A1368" s="326"/>
      <c r="D1368" s="14"/>
      <c r="E1368" s="14"/>
      <c r="F1368" s="14"/>
      <c r="G1368" s="14"/>
      <c r="H1368" s="14"/>
      <c r="I1368" s="14"/>
      <c r="J1368" s="14"/>
      <c r="K1368" s="15"/>
      <c r="L1368" s="14"/>
      <c r="M1368" s="14"/>
      <c r="N1368" s="14"/>
      <c r="O1368" s="14"/>
      <c r="P1368" s="14"/>
      <c r="Q1368" s="14"/>
      <c r="R1368" s="15"/>
      <c r="S1368" s="14"/>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78"/>
      <c r="AW1368" s="4"/>
      <c r="AX1368" s="4"/>
      <c r="AY1368" s="4"/>
      <c r="AZ1368" s="4"/>
      <c r="BA1368" s="4"/>
      <c r="BB1368" s="4"/>
      <c r="BC1368" s="4"/>
    </row>
    <row r="1369" spans="1:55">
      <c r="A1369" s="326"/>
      <c r="D1369" s="14"/>
      <c r="E1369" s="14"/>
      <c r="F1369" s="14"/>
      <c r="G1369" s="14"/>
      <c r="H1369" s="14"/>
      <c r="I1369" s="14"/>
      <c r="J1369" s="14"/>
      <c r="K1369" s="15"/>
      <c r="L1369" s="14"/>
      <c r="M1369" s="14"/>
      <c r="N1369" s="14"/>
      <c r="O1369" s="14"/>
      <c r="P1369" s="14"/>
      <c r="Q1369" s="14"/>
      <c r="R1369" s="15"/>
      <c r="S1369" s="14"/>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78"/>
      <c r="AW1369" s="4"/>
      <c r="AX1369" s="4"/>
      <c r="AY1369" s="4"/>
      <c r="AZ1369" s="4"/>
      <c r="BA1369" s="4"/>
      <c r="BB1369" s="4"/>
      <c r="BC1369" s="4"/>
    </row>
    <row r="1370" spans="1:55">
      <c r="A1370" s="326"/>
      <c r="D1370" s="14"/>
      <c r="E1370" s="14"/>
      <c r="F1370" s="14"/>
      <c r="G1370" s="14"/>
      <c r="H1370" s="14"/>
      <c r="I1370" s="14"/>
      <c r="J1370" s="14"/>
      <c r="K1370" s="15"/>
      <c r="L1370" s="14"/>
      <c r="M1370" s="14"/>
      <c r="N1370" s="14"/>
      <c r="O1370" s="14"/>
      <c r="P1370" s="14"/>
      <c r="Q1370" s="14"/>
      <c r="R1370" s="15"/>
      <c r="S1370" s="14"/>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78"/>
      <c r="AW1370" s="4"/>
      <c r="AX1370" s="4"/>
      <c r="AY1370" s="4"/>
      <c r="AZ1370" s="4"/>
      <c r="BA1370" s="4"/>
      <c r="BB1370" s="4"/>
      <c r="BC1370" s="4"/>
    </row>
    <row r="1371" spans="1:55">
      <c r="A1371" s="326"/>
      <c r="D1371" s="14"/>
      <c r="E1371" s="14"/>
      <c r="F1371" s="14"/>
      <c r="G1371" s="14"/>
      <c r="H1371" s="14"/>
      <c r="I1371" s="14"/>
      <c r="J1371" s="14"/>
      <c r="K1371" s="15"/>
      <c r="L1371" s="14"/>
      <c r="M1371" s="14"/>
      <c r="N1371" s="14"/>
      <c r="O1371" s="14"/>
      <c r="P1371" s="14"/>
      <c r="Q1371" s="14"/>
      <c r="R1371" s="15"/>
      <c r="S1371" s="14"/>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78"/>
      <c r="AW1371" s="4"/>
      <c r="AX1371" s="4"/>
      <c r="AY1371" s="4"/>
      <c r="AZ1371" s="4"/>
      <c r="BA1371" s="4"/>
      <c r="BB1371" s="4"/>
      <c r="BC1371" s="4"/>
    </row>
    <row r="1372" spans="1:55">
      <c r="A1372" s="326"/>
      <c r="D1372" s="14"/>
      <c r="E1372" s="14"/>
      <c r="F1372" s="14"/>
      <c r="G1372" s="14"/>
      <c r="H1372" s="14"/>
      <c r="I1372" s="14"/>
      <c r="J1372" s="14"/>
      <c r="K1372" s="15"/>
      <c r="L1372" s="14"/>
      <c r="M1372" s="14"/>
      <c r="N1372" s="14"/>
      <c r="O1372" s="14"/>
      <c r="P1372" s="14"/>
      <c r="Q1372" s="14"/>
      <c r="R1372" s="15"/>
      <c r="S1372" s="14"/>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78"/>
      <c r="AW1372" s="4"/>
      <c r="AX1372" s="4"/>
      <c r="AY1372" s="4"/>
      <c r="AZ1372" s="4"/>
      <c r="BA1372" s="4"/>
      <c r="BB1372" s="4"/>
      <c r="BC1372" s="4"/>
    </row>
    <row r="1373" spans="1:55">
      <c r="A1373" s="326"/>
      <c r="D1373" s="14"/>
      <c r="E1373" s="14"/>
      <c r="F1373" s="14"/>
      <c r="G1373" s="14"/>
      <c r="H1373" s="14"/>
      <c r="I1373" s="14"/>
      <c r="J1373" s="14"/>
      <c r="K1373" s="15"/>
      <c r="L1373" s="14"/>
      <c r="M1373" s="14"/>
      <c r="N1373" s="14"/>
      <c r="O1373" s="14"/>
      <c r="P1373" s="14"/>
      <c r="Q1373" s="14"/>
      <c r="R1373" s="15"/>
      <c r="S1373" s="14"/>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78"/>
      <c r="AW1373" s="4"/>
      <c r="AX1373" s="4"/>
      <c r="AY1373" s="4"/>
      <c r="AZ1373" s="4"/>
      <c r="BA1373" s="4"/>
      <c r="BB1373" s="4"/>
      <c r="BC1373" s="4"/>
    </row>
    <row r="1374" spans="1:55">
      <c r="A1374" s="326"/>
      <c r="D1374" s="14"/>
      <c r="E1374" s="14"/>
      <c r="F1374" s="14"/>
      <c r="G1374" s="14"/>
      <c r="H1374" s="14"/>
      <c r="I1374" s="14"/>
      <c r="J1374" s="14"/>
      <c r="K1374" s="15"/>
      <c r="L1374" s="14"/>
      <c r="M1374" s="14"/>
      <c r="N1374" s="14"/>
      <c r="O1374" s="14"/>
      <c r="P1374" s="14"/>
      <c r="Q1374" s="14"/>
      <c r="R1374" s="15"/>
      <c r="S1374" s="14"/>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78"/>
      <c r="AW1374" s="4"/>
      <c r="AX1374" s="4"/>
      <c r="AY1374" s="4"/>
      <c r="AZ1374" s="4"/>
      <c r="BA1374" s="4"/>
      <c r="BB1374" s="4"/>
      <c r="BC1374" s="4"/>
    </row>
    <row r="1375" spans="1:55">
      <c r="A1375" s="326"/>
      <c r="D1375" s="14"/>
      <c r="E1375" s="14"/>
      <c r="F1375" s="14"/>
      <c r="G1375" s="14"/>
      <c r="H1375" s="14"/>
      <c r="I1375" s="14"/>
      <c r="J1375" s="14"/>
      <c r="K1375" s="15"/>
      <c r="L1375" s="14"/>
      <c r="M1375" s="14"/>
      <c r="N1375" s="14"/>
      <c r="O1375" s="14"/>
      <c r="P1375" s="14"/>
      <c r="Q1375" s="14"/>
      <c r="R1375" s="15"/>
      <c r="S1375" s="14"/>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78"/>
      <c r="AW1375" s="4"/>
      <c r="AX1375" s="4"/>
      <c r="AY1375" s="4"/>
      <c r="AZ1375" s="4"/>
      <c r="BA1375" s="4"/>
      <c r="BB1375" s="4"/>
      <c r="BC1375" s="4"/>
    </row>
    <row r="1376" spans="1:55">
      <c r="A1376" s="326"/>
      <c r="D1376" s="14"/>
      <c r="E1376" s="14"/>
      <c r="F1376" s="14"/>
      <c r="G1376" s="14"/>
      <c r="H1376" s="14"/>
      <c r="I1376" s="14"/>
      <c r="J1376" s="14"/>
      <c r="K1376" s="15"/>
      <c r="L1376" s="14"/>
      <c r="M1376" s="14"/>
      <c r="N1376" s="14"/>
      <c r="O1376" s="14"/>
      <c r="P1376" s="14"/>
      <c r="Q1376" s="14"/>
      <c r="R1376" s="15"/>
      <c r="S1376" s="14"/>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78"/>
      <c r="AW1376" s="4"/>
      <c r="AX1376" s="4"/>
      <c r="AY1376" s="4"/>
      <c r="AZ1376" s="4"/>
      <c r="BA1376" s="4"/>
      <c r="BB1376" s="4"/>
      <c r="BC1376" s="4"/>
    </row>
    <row r="1377" spans="1:55">
      <c r="A1377" s="326"/>
      <c r="D1377" s="14"/>
      <c r="E1377" s="14"/>
      <c r="F1377" s="14"/>
      <c r="G1377" s="14"/>
      <c r="H1377" s="14"/>
      <c r="I1377" s="14"/>
      <c r="J1377" s="14"/>
      <c r="K1377" s="15"/>
      <c r="L1377" s="14"/>
      <c r="M1377" s="14"/>
      <c r="N1377" s="14"/>
      <c r="O1377" s="14"/>
      <c r="P1377" s="14"/>
      <c r="Q1377" s="14"/>
      <c r="R1377" s="15"/>
      <c r="S1377" s="14"/>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78"/>
      <c r="AW1377" s="4"/>
      <c r="AX1377" s="4"/>
      <c r="AY1377" s="4"/>
      <c r="AZ1377" s="4"/>
      <c r="BA1377" s="4"/>
      <c r="BB1377" s="4"/>
      <c r="BC1377" s="4"/>
    </row>
    <row r="1378" spans="1:55">
      <c r="A1378" s="326"/>
      <c r="D1378" s="14"/>
      <c r="E1378" s="14"/>
      <c r="F1378" s="14"/>
      <c r="G1378" s="14"/>
      <c r="H1378" s="14"/>
      <c r="I1378" s="14"/>
      <c r="J1378" s="14"/>
      <c r="K1378" s="15"/>
      <c r="L1378" s="14"/>
      <c r="M1378" s="14"/>
      <c r="N1378" s="14"/>
      <c r="O1378" s="14"/>
      <c r="P1378" s="14"/>
      <c r="Q1378" s="14"/>
      <c r="R1378" s="15"/>
      <c r="S1378" s="14"/>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78"/>
      <c r="AW1378" s="4"/>
      <c r="AX1378" s="4"/>
      <c r="AY1378" s="4"/>
      <c r="AZ1378" s="4"/>
      <c r="BA1378" s="4"/>
      <c r="BB1378" s="4"/>
      <c r="BC1378" s="4"/>
    </row>
    <row r="1379" spans="1:55">
      <c r="A1379" s="326"/>
      <c r="D1379" s="14"/>
      <c r="E1379" s="14"/>
      <c r="F1379" s="14"/>
      <c r="G1379" s="14"/>
      <c r="H1379" s="14"/>
      <c r="I1379" s="14"/>
      <c r="J1379" s="14"/>
      <c r="K1379" s="15"/>
      <c r="L1379" s="14"/>
      <c r="M1379" s="14"/>
      <c r="N1379" s="14"/>
      <c r="O1379" s="14"/>
      <c r="P1379" s="14"/>
      <c r="Q1379" s="14"/>
      <c r="R1379" s="15"/>
      <c r="S1379" s="14"/>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78"/>
      <c r="AW1379" s="4"/>
      <c r="AX1379" s="4"/>
      <c r="AY1379" s="4"/>
      <c r="AZ1379" s="4"/>
      <c r="BA1379" s="4"/>
      <c r="BB1379" s="4"/>
      <c r="BC1379" s="4"/>
    </row>
    <row r="1380" spans="1:55">
      <c r="A1380" s="326"/>
      <c r="D1380" s="14"/>
      <c r="E1380" s="14"/>
      <c r="F1380" s="14"/>
      <c r="G1380" s="14"/>
      <c r="H1380" s="14"/>
      <c r="I1380" s="14"/>
      <c r="J1380" s="14"/>
      <c r="K1380" s="15"/>
      <c r="L1380" s="14"/>
      <c r="M1380" s="14"/>
      <c r="N1380" s="14"/>
      <c r="O1380" s="14"/>
      <c r="P1380" s="14"/>
      <c r="Q1380" s="14"/>
      <c r="R1380" s="15"/>
      <c r="S1380" s="14"/>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78"/>
      <c r="AW1380" s="4"/>
      <c r="AX1380" s="4"/>
      <c r="AY1380" s="4"/>
      <c r="AZ1380" s="4"/>
      <c r="BA1380" s="4"/>
      <c r="BB1380" s="4"/>
      <c r="BC1380" s="4"/>
    </row>
    <row r="1381" spans="1:55">
      <c r="A1381" s="326"/>
      <c r="D1381" s="14"/>
      <c r="E1381" s="14"/>
      <c r="F1381" s="14"/>
      <c r="G1381" s="14"/>
      <c r="H1381" s="14"/>
      <c r="I1381" s="14"/>
      <c r="J1381" s="14"/>
      <c r="K1381" s="15"/>
      <c r="L1381" s="14"/>
      <c r="M1381" s="14"/>
      <c r="N1381" s="14"/>
      <c r="O1381" s="14"/>
      <c r="P1381" s="14"/>
      <c r="Q1381" s="14"/>
      <c r="R1381" s="15"/>
      <c r="S1381" s="14"/>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78"/>
      <c r="AW1381" s="4"/>
      <c r="AX1381" s="4"/>
      <c r="AY1381" s="4"/>
      <c r="AZ1381" s="4"/>
      <c r="BA1381" s="4"/>
      <c r="BB1381" s="4"/>
      <c r="BC1381" s="4"/>
    </row>
    <row r="1382" spans="1:55">
      <c r="A1382" s="326"/>
      <c r="D1382" s="14"/>
      <c r="E1382" s="14"/>
      <c r="F1382" s="14"/>
      <c r="G1382" s="14"/>
      <c r="H1382" s="14"/>
      <c r="I1382" s="14"/>
      <c r="J1382" s="14"/>
      <c r="K1382" s="15"/>
      <c r="L1382" s="14"/>
      <c r="M1382" s="14"/>
      <c r="N1382" s="14"/>
      <c r="O1382" s="14"/>
      <c r="P1382" s="14"/>
      <c r="Q1382" s="14"/>
      <c r="R1382" s="15"/>
      <c r="S1382" s="14"/>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78"/>
      <c r="AW1382" s="4"/>
      <c r="AX1382" s="4"/>
      <c r="AY1382" s="4"/>
      <c r="AZ1382" s="4"/>
      <c r="BA1382" s="4"/>
      <c r="BB1382" s="4"/>
      <c r="BC1382" s="4"/>
    </row>
    <row r="1383" spans="1:55">
      <c r="A1383" s="326"/>
      <c r="D1383" s="14"/>
      <c r="E1383" s="14"/>
      <c r="F1383" s="14"/>
      <c r="G1383" s="14"/>
      <c r="H1383" s="14"/>
      <c r="I1383" s="14"/>
      <c r="J1383" s="14"/>
      <c r="K1383" s="15"/>
      <c r="L1383" s="14"/>
      <c r="M1383" s="14"/>
      <c r="N1383" s="14"/>
      <c r="O1383" s="14"/>
      <c r="P1383" s="14"/>
      <c r="Q1383" s="14"/>
      <c r="R1383" s="15"/>
      <c r="S1383" s="14"/>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78"/>
      <c r="AW1383" s="4"/>
      <c r="AX1383" s="4"/>
      <c r="AY1383" s="4"/>
      <c r="AZ1383" s="4"/>
      <c r="BA1383" s="4"/>
      <c r="BB1383" s="4"/>
      <c r="BC1383" s="4"/>
    </row>
    <row r="1384" spans="1:55">
      <c r="A1384" s="326"/>
      <c r="D1384" s="14"/>
      <c r="E1384" s="14"/>
      <c r="F1384" s="14"/>
      <c r="G1384" s="14"/>
      <c r="H1384" s="14"/>
      <c r="I1384" s="14"/>
      <c r="J1384" s="14"/>
      <c r="K1384" s="15"/>
      <c r="L1384" s="14"/>
      <c r="M1384" s="14"/>
      <c r="N1384" s="14"/>
      <c r="O1384" s="14"/>
      <c r="P1384" s="14"/>
      <c r="Q1384" s="14"/>
      <c r="R1384" s="15"/>
      <c r="S1384" s="14"/>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78"/>
      <c r="AW1384" s="4"/>
      <c r="AX1384" s="4"/>
      <c r="AY1384" s="4"/>
      <c r="AZ1384" s="4"/>
      <c r="BA1384" s="4"/>
      <c r="BB1384" s="4"/>
      <c r="BC1384" s="4"/>
    </row>
    <row r="1385" spans="1:55">
      <c r="A1385" s="326"/>
      <c r="D1385" s="14"/>
      <c r="E1385" s="14"/>
      <c r="F1385" s="14"/>
      <c r="G1385" s="14"/>
      <c r="H1385" s="14"/>
      <c r="I1385" s="14"/>
      <c r="J1385" s="14"/>
      <c r="K1385" s="15"/>
      <c r="L1385" s="14"/>
      <c r="M1385" s="14"/>
      <c r="N1385" s="14"/>
      <c r="O1385" s="14"/>
      <c r="P1385" s="14"/>
      <c r="Q1385" s="14"/>
      <c r="R1385" s="15"/>
      <c r="S1385" s="14"/>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78"/>
      <c r="AW1385" s="4"/>
      <c r="AX1385" s="4"/>
      <c r="AY1385" s="4"/>
      <c r="AZ1385" s="4"/>
      <c r="BA1385" s="4"/>
      <c r="BB1385" s="4"/>
      <c r="BC1385" s="4"/>
    </row>
    <row r="1386" spans="1:55">
      <c r="A1386" s="326"/>
      <c r="D1386" s="14"/>
      <c r="E1386" s="14"/>
      <c r="F1386" s="14"/>
      <c r="G1386" s="14"/>
      <c r="H1386" s="14"/>
      <c r="I1386" s="14"/>
      <c r="J1386" s="14"/>
      <c r="K1386" s="15"/>
      <c r="L1386" s="14"/>
      <c r="M1386" s="14"/>
      <c r="N1386" s="14"/>
      <c r="O1386" s="14"/>
      <c r="P1386" s="14"/>
      <c r="Q1386" s="14"/>
      <c r="R1386" s="15"/>
      <c r="S1386" s="14"/>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78"/>
      <c r="AW1386" s="4"/>
      <c r="AX1386" s="4"/>
      <c r="AY1386" s="4"/>
      <c r="AZ1386" s="4"/>
      <c r="BA1386" s="4"/>
      <c r="BB1386" s="4"/>
      <c r="BC1386" s="4"/>
    </row>
    <row r="1387" spans="1:55">
      <c r="A1387" s="326"/>
      <c r="D1387" s="14"/>
      <c r="E1387" s="14"/>
      <c r="F1387" s="14"/>
      <c r="G1387" s="14"/>
      <c r="H1387" s="14"/>
      <c r="I1387" s="14"/>
      <c r="J1387" s="14"/>
      <c r="K1387" s="15"/>
      <c r="L1387" s="14"/>
      <c r="M1387" s="14"/>
      <c r="N1387" s="14"/>
      <c r="O1387" s="14"/>
      <c r="P1387" s="14"/>
      <c r="Q1387" s="14"/>
      <c r="R1387" s="15"/>
      <c r="S1387" s="14"/>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78"/>
      <c r="AW1387" s="4"/>
      <c r="AX1387" s="4"/>
      <c r="AY1387" s="4"/>
      <c r="AZ1387" s="4"/>
      <c r="BA1387" s="4"/>
      <c r="BB1387" s="4"/>
      <c r="BC1387" s="4"/>
    </row>
    <row r="1388" spans="1:55">
      <c r="A1388" s="326"/>
      <c r="D1388" s="14"/>
      <c r="E1388" s="14"/>
      <c r="F1388" s="14"/>
      <c r="G1388" s="14"/>
      <c r="H1388" s="14"/>
      <c r="I1388" s="14"/>
      <c r="J1388" s="14"/>
      <c r="K1388" s="15"/>
      <c r="L1388" s="14"/>
      <c r="M1388" s="14"/>
      <c r="N1388" s="14"/>
      <c r="O1388" s="14"/>
      <c r="P1388" s="14"/>
      <c r="Q1388" s="14"/>
      <c r="R1388" s="15"/>
      <c r="S1388" s="14"/>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78"/>
      <c r="AW1388" s="4"/>
      <c r="AX1388" s="4"/>
      <c r="AY1388" s="4"/>
      <c r="AZ1388" s="4"/>
      <c r="BA1388" s="4"/>
      <c r="BB1388" s="4"/>
      <c r="BC1388" s="4"/>
    </row>
    <row r="1389" spans="1:55">
      <c r="A1389" s="326"/>
      <c r="D1389" s="14"/>
      <c r="E1389" s="14"/>
      <c r="F1389" s="14"/>
      <c r="G1389" s="14"/>
      <c r="H1389" s="14"/>
      <c r="I1389" s="14"/>
      <c r="J1389" s="14"/>
      <c r="K1389" s="15"/>
      <c r="L1389" s="14"/>
      <c r="M1389" s="14"/>
      <c r="N1389" s="14"/>
      <c r="O1389" s="14"/>
      <c r="P1389" s="14"/>
      <c r="Q1389" s="14"/>
      <c r="R1389" s="15"/>
      <c r="S1389" s="14"/>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78"/>
      <c r="AW1389" s="4"/>
      <c r="AX1389" s="4"/>
      <c r="AY1389" s="4"/>
      <c r="AZ1389" s="4"/>
      <c r="BA1389" s="4"/>
      <c r="BB1389" s="4"/>
      <c r="BC1389" s="4"/>
    </row>
    <row r="1390" spans="1:55">
      <c r="A1390" s="326"/>
      <c r="D1390" s="14"/>
      <c r="E1390" s="14"/>
      <c r="F1390" s="14"/>
      <c r="G1390" s="14"/>
      <c r="H1390" s="14"/>
      <c r="I1390" s="14"/>
      <c r="J1390" s="14"/>
      <c r="K1390" s="15"/>
      <c r="L1390" s="14"/>
      <c r="M1390" s="14"/>
      <c r="N1390" s="14"/>
      <c r="O1390" s="14"/>
      <c r="P1390" s="14"/>
      <c r="Q1390" s="14"/>
      <c r="R1390" s="15"/>
      <c r="S1390" s="14"/>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78"/>
      <c r="AW1390" s="4"/>
      <c r="AX1390" s="4"/>
      <c r="AY1390" s="4"/>
      <c r="AZ1390" s="4"/>
      <c r="BA1390" s="4"/>
      <c r="BB1390" s="4"/>
      <c r="BC1390" s="4"/>
    </row>
    <row r="1391" spans="1:55">
      <c r="A1391" s="326"/>
      <c r="D1391" s="14"/>
      <c r="E1391" s="14"/>
      <c r="F1391" s="14"/>
      <c r="G1391" s="14"/>
      <c r="H1391" s="14"/>
      <c r="I1391" s="14"/>
      <c r="J1391" s="14"/>
      <c r="K1391" s="15"/>
      <c r="L1391" s="14"/>
      <c r="M1391" s="14"/>
      <c r="N1391" s="14"/>
      <c r="O1391" s="14"/>
      <c r="P1391" s="14"/>
      <c r="Q1391" s="14"/>
      <c r="R1391" s="15"/>
      <c r="S1391" s="14"/>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78"/>
      <c r="AW1391" s="4"/>
      <c r="AX1391" s="4"/>
      <c r="AY1391" s="4"/>
      <c r="AZ1391" s="4"/>
      <c r="BA1391" s="4"/>
      <c r="BB1391" s="4"/>
      <c r="BC1391" s="4"/>
    </row>
    <row r="1392" spans="1:55">
      <c r="A1392" s="326"/>
      <c r="D1392" s="14"/>
      <c r="E1392" s="14"/>
      <c r="F1392" s="14"/>
      <c r="G1392" s="14"/>
      <c r="H1392" s="14"/>
      <c r="I1392" s="14"/>
      <c r="J1392" s="14"/>
      <c r="K1392" s="15"/>
      <c r="L1392" s="14"/>
      <c r="M1392" s="14"/>
      <c r="N1392" s="14"/>
      <c r="O1392" s="14"/>
      <c r="P1392" s="14"/>
      <c r="Q1392" s="14"/>
      <c r="R1392" s="15"/>
      <c r="S1392" s="14"/>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78"/>
      <c r="AW1392" s="4"/>
      <c r="AX1392" s="4"/>
      <c r="AY1392" s="4"/>
      <c r="AZ1392" s="4"/>
      <c r="BA1392" s="4"/>
      <c r="BB1392" s="4"/>
      <c r="BC1392" s="4"/>
    </row>
    <row r="1393" spans="1:55">
      <c r="A1393" s="326"/>
      <c r="D1393" s="14"/>
      <c r="E1393" s="14"/>
      <c r="F1393" s="14"/>
      <c r="G1393" s="14"/>
      <c r="H1393" s="14"/>
      <c r="I1393" s="14"/>
      <c r="J1393" s="14"/>
      <c r="K1393" s="15"/>
      <c r="L1393" s="14"/>
      <c r="M1393" s="14"/>
      <c r="N1393" s="14"/>
      <c r="O1393" s="14"/>
      <c r="P1393" s="14"/>
      <c r="Q1393" s="14"/>
      <c r="R1393" s="15"/>
      <c r="S1393" s="14"/>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78"/>
      <c r="AW1393" s="4"/>
      <c r="AX1393" s="4"/>
      <c r="AY1393" s="4"/>
      <c r="AZ1393" s="4"/>
      <c r="BA1393" s="4"/>
      <c r="BB1393" s="4"/>
      <c r="BC1393" s="4"/>
    </row>
    <row r="1394" spans="1:55">
      <c r="A1394" s="326"/>
      <c r="D1394" s="14"/>
      <c r="E1394" s="14"/>
      <c r="F1394" s="14"/>
      <c r="G1394" s="14"/>
      <c r="H1394" s="14"/>
      <c r="I1394" s="14"/>
      <c r="J1394" s="14"/>
      <c r="K1394" s="15"/>
      <c r="L1394" s="14"/>
      <c r="M1394" s="14"/>
      <c r="N1394" s="14"/>
      <c r="O1394" s="14"/>
      <c r="P1394" s="14"/>
      <c r="Q1394" s="14"/>
      <c r="R1394" s="15"/>
      <c r="S1394" s="14"/>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78"/>
      <c r="AW1394" s="4"/>
      <c r="AX1394" s="4"/>
      <c r="AY1394" s="4"/>
      <c r="AZ1394" s="4"/>
      <c r="BA1394" s="4"/>
      <c r="BB1394" s="4"/>
      <c r="BC1394" s="4"/>
    </row>
    <row r="1395" spans="1:55">
      <c r="A1395" s="326"/>
      <c r="D1395" s="14"/>
      <c r="E1395" s="14"/>
      <c r="F1395" s="14"/>
      <c r="G1395" s="14"/>
      <c r="H1395" s="14"/>
      <c r="I1395" s="14"/>
      <c r="J1395" s="14"/>
      <c r="K1395" s="15"/>
      <c r="L1395" s="14"/>
      <c r="M1395" s="14"/>
      <c r="N1395" s="14"/>
      <c r="O1395" s="14"/>
      <c r="P1395" s="14"/>
      <c r="Q1395" s="14"/>
      <c r="R1395" s="15"/>
      <c r="S1395" s="14"/>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78"/>
      <c r="AW1395" s="4"/>
      <c r="AX1395" s="4"/>
      <c r="AY1395" s="4"/>
      <c r="AZ1395" s="4"/>
      <c r="BA1395" s="4"/>
      <c r="BB1395" s="4"/>
      <c r="BC1395" s="4"/>
    </row>
    <row r="1396" spans="1:55">
      <c r="A1396" s="326"/>
      <c r="D1396" s="14"/>
      <c r="E1396" s="14"/>
      <c r="F1396" s="14"/>
      <c r="G1396" s="14"/>
      <c r="H1396" s="14"/>
      <c r="I1396" s="14"/>
      <c r="J1396" s="14"/>
      <c r="K1396" s="15"/>
      <c r="L1396" s="14"/>
      <c r="M1396" s="14"/>
      <c r="N1396" s="14"/>
      <c r="O1396" s="14"/>
      <c r="P1396" s="14"/>
      <c r="Q1396" s="14"/>
      <c r="R1396" s="15"/>
      <c r="S1396" s="14"/>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78"/>
      <c r="AW1396" s="4"/>
      <c r="AX1396" s="4"/>
      <c r="AY1396" s="4"/>
      <c r="AZ1396" s="4"/>
      <c r="BA1396" s="4"/>
      <c r="BB1396" s="4"/>
      <c r="BC1396" s="4"/>
    </row>
    <row r="1397" spans="1:55">
      <c r="A1397" s="326"/>
      <c r="D1397" s="14"/>
      <c r="E1397" s="14"/>
      <c r="F1397" s="14"/>
      <c r="G1397" s="14"/>
      <c r="H1397" s="14"/>
      <c r="I1397" s="14"/>
      <c r="J1397" s="14"/>
      <c r="K1397" s="15"/>
      <c r="L1397" s="14"/>
      <c r="M1397" s="14"/>
      <c r="N1397" s="14"/>
      <c r="O1397" s="14"/>
      <c r="P1397" s="14"/>
      <c r="Q1397" s="14"/>
      <c r="R1397" s="15"/>
      <c r="S1397" s="14"/>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78"/>
      <c r="AW1397" s="4"/>
      <c r="AX1397" s="4"/>
      <c r="AY1397" s="4"/>
      <c r="AZ1397" s="4"/>
      <c r="BA1397" s="4"/>
      <c r="BB1397" s="4"/>
      <c r="BC1397" s="4"/>
    </row>
    <row r="1398" spans="1:55">
      <c r="A1398" s="326"/>
      <c r="D1398" s="14"/>
      <c r="E1398" s="14"/>
      <c r="F1398" s="14"/>
      <c r="G1398" s="14"/>
      <c r="H1398" s="14"/>
      <c r="I1398" s="14"/>
      <c r="J1398" s="14"/>
      <c r="K1398" s="15"/>
      <c r="L1398" s="14"/>
      <c r="M1398" s="14"/>
      <c r="N1398" s="14"/>
      <c r="O1398" s="14"/>
      <c r="P1398" s="14"/>
      <c r="Q1398" s="14"/>
      <c r="R1398" s="15"/>
      <c r="S1398" s="14"/>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78"/>
      <c r="AW1398" s="4"/>
      <c r="AX1398" s="4"/>
      <c r="AY1398" s="4"/>
      <c r="AZ1398" s="4"/>
      <c r="BA1398" s="4"/>
      <c r="BB1398" s="4"/>
      <c r="BC1398" s="4"/>
    </row>
    <row r="1399" spans="1:55">
      <c r="A1399" s="326"/>
      <c r="D1399" s="14"/>
      <c r="E1399" s="14"/>
      <c r="F1399" s="14"/>
      <c r="G1399" s="14"/>
      <c r="H1399" s="14"/>
      <c r="I1399" s="14"/>
      <c r="J1399" s="14"/>
      <c r="K1399" s="15"/>
      <c r="L1399" s="14"/>
      <c r="M1399" s="14"/>
      <c r="N1399" s="14"/>
      <c r="O1399" s="14"/>
      <c r="P1399" s="14"/>
      <c r="Q1399" s="14"/>
      <c r="R1399" s="15"/>
      <c r="S1399" s="14"/>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78"/>
      <c r="AW1399" s="4"/>
      <c r="AX1399" s="4"/>
      <c r="AY1399" s="4"/>
      <c r="AZ1399" s="4"/>
      <c r="BA1399" s="4"/>
      <c r="BB1399" s="4"/>
      <c r="BC1399" s="4"/>
    </row>
    <row r="1400" spans="1:55">
      <c r="A1400" s="326"/>
      <c r="D1400" s="14"/>
      <c r="E1400" s="14"/>
      <c r="F1400" s="14"/>
      <c r="G1400" s="14"/>
      <c r="H1400" s="14"/>
      <c r="I1400" s="14"/>
      <c r="J1400" s="14"/>
      <c r="K1400" s="15"/>
      <c r="L1400" s="14"/>
      <c r="M1400" s="14"/>
      <c r="N1400" s="14"/>
      <c r="O1400" s="14"/>
      <c r="P1400" s="14"/>
      <c r="Q1400" s="14"/>
      <c r="R1400" s="15"/>
      <c r="S1400" s="14"/>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78"/>
      <c r="AW1400" s="4"/>
      <c r="AX1400" s="4"/>
      <c r="AY1400" s="4"/>
      <c r="AZ1400" s="4"/>
      <c r="BA1400" s="4"/>
      <c r="BB1400" s="4"/>
      <c r="BC1400" s="4"/>
    </row>
    <row r="1401" spans="1:55">
      <c r="A1401" s="326"/>
      <c r="D1401" s="14"/>
      <c r="E1401" s="14"/>
      <c r="F1401" s="14"/>
      <c r="G1401" s="14"/>
      <c r="H1401" s="14"/>
      <c r="I1401" s="14"/>
      <c r="J1401" s="14"/>
      <c r="K1401" s="15"/>
      <c r="L1401" s="14"/>
      <c r="M1401" s="14"/>
      <c r="N1401" s="14"/>
      <c r="O1401" s="14"/>
      <c r="P1401" s="14"/>
      <c r="Q1401" s="14"/>
      <c r="R1401" s="15"/>
      <c r="S1401" s="14"/>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78"/>
      <c r="AW1401" s="4"/>
      <c r="AX1401" s="4"/>
      <c r="AY1401" s="4"/>
      <c r="AZ1401" s="4"/>
      <c r="BA1401" s="4"/>
      <c r="BB1401" s="4"/>
      <c r="BC1401" s="4"/>
    </row>
    <row r="1402" spans="1:55">
      <c r="A1402" s="326"/>
      <c r="D1402" s="14"/>
      <c r="E1402" s="14"/>
      <c r="F1402" s="14"/>
      <c r="G1402" s="14"/>
      <c r="H1402" s="14"/>
      <c r="I1402" s="14"/>
      <c r="J1402" s="14"/>
      <c r="K1402" s="15"/>
      <c r="L1402" s="14"/>
      <c r="M1402" s="14"/>
      <c r="N1402" s="14"/>
      <c r="O1402" s="14"/>
      <c r="P1402" s="14"/>
      <c r="Q1402" s="14"/>
      <c r="R1402" s="15"/>
      <c r="S1402" s="14"/>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78"/>
      <c r="AW1402" s="4"/>
      <c r="AX1402" s="4"/>
      <c r="AY1402" s="4"/>
      <c r="AZ1402" s="4"/>
      <c r="BA1402" s="4"/>
      <c r="BB1402" s="4"/>
      <c r="BC1402" s="4"/>
    </row>
    <row r="1403" spans="1:55">
      <c r="A1403" s="326"/>
      <c r="D1403" s="14"/>
      <c r="E1403" s="14"/>
      <c r="F1403" s="14"/>
      <c r="G1403" s="14"/>
      <c r="H1403" s="14"/>
      <c r="I1403" s="14"/>
      <c r="J1403" s="14"/>
      <c r="K1403" s="15"/>
      <c r="L1403" s="14"/>
      <c r="M1403" s="14"/>
      <c r="N1403" s="14"/>
      <c r="O1403" s="14"/>
      <c r="P1403" s="14"/>
      <c r="Q1403" s="14"/>
      <c r="R1403" s="15"/>
      <c r="S1403" s="14"/>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78"/>
      <c r="AW1403" s="4"/>
      <c r="AX1403" s="4"/>
      <c r="AY1403" s="4"/>
      <c r="AZ1403" s="4"/>
      <c r="BA1403" s="4"/>
      <c r="BB1403" s="4"/>
      <c r="BC1403" s="4"/>
    </row>
    <row r="1404" spans="1:55">
      <c r="A1404" s="326"/>
      <c r="D1404" s="14"/>
      <c r="E1404" s="14"/>
      <c r="F1404" s="14"/>
      <c r="G1404" s="14"/>
      <c r="H1404" s="14"/>
      <c r="I1404" s="14"/>
      <c r="J1404" s="14"/>
      <c r="K1404" s="15"/>
      <c r="L1404" s="14"/>
      <c r="M1404" s="14"/>
      <c r="N1404" s="14"/>
      <c r="O1404" s="14"/>
      <c r="P1404" s="14"/>
      <c r="Q1404" s="14"/>
      <c r="R1404" s="15"/>
      <c r="S1404" s="14"/>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78"/>
      <c r="AW1404" s="4"/>
      <c r="AX1404" s="4"/>
      <c r="AY1404" s="4"/>
      <c r="AZ1404" s="4"/>
      <c r="BA1404" s="4"/>
      <c r="BB1404" s="4"/>
      <c r="BC1404" s="4"/>
    </row>
    <row r="1405" spans="1:55">
      <c r="A1405" s="326"/>
      <c r="D1405" s="14"/>
      <c r="E1405" s="14"/>
      <c r="F1405" s="14"/>
      <c r="G1405" s="14"/>
      <c r="H1405" s="14"/>
      <c r="I1405" s="14"/>
      <c r="J1405" s="14"/>
      <c r="K1405" s="15"/>
      <c r="L1405" s="14"/>
      <c r="M1405" s="14"/>
      <c r="N1405" s="14"/>
      <c r="O1405" s="14"/>
      <c r="P1405" s="14"/>
      <c r="Q1405" s="14"/>
      <c r="R1405" s="15"/>
      <c r="S1405" s="14"/>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78"/>
      <c r="AW1405" s="4"/>
      <c r="AX1405" s="4"/>
      <c r="AY1405" s="4"/>
      <c r="AZ1405" s="4"/>
      <c r="BA1405" s="4"/>
      <c r="BB1405" s="4"/>
      <c r="BC1405" s="4"/>
    </row>
    <row r="1406" spans="1:55">
      <c r="A1406" s="326"/>
      <c r="D1406" s="14"/>
      <c r="E1406" s="14"/>
      <c r="F1406" s="14"/>
      <c r="G1406" s="14"/>
      <c r="H1406" s="14"/>
      <c r="I1406" s="14"/>
      <c r="J1406" s="14"/>
      <c r="K1406" s="15"/>
      <c r="L1406" s="14"/>
      <c r="M1406" s="14"/>
      <c r="N1406" s="14"/>
      <c r="O1406" s="14"/>
      <c r="P1406" s="14"/>
      <c r="Q1406" s="14"/>
      <c r="R1406" s="15"/>
      <c r="S1406" s="14"/>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78"/>
      <c r="AW1406" s="4"/>
      <c r="AX1406" s="4"/>
      <c r="AY1406" s="4"/>
      <c r="AZ1406" s="4"/>
      <c r="BA1406" s="4"/>
      <c r="BB1406" s="4"/>
      <c r="BC1406" s="4"/>
    </row>
    <row r="1407" spans="1:55">
      <c r="A1407" s="326"/>
      <c r="D1407" s="14"/>
      <c r="E1407" s="14"/>
      <c r="F1407" s="14"/>
      <c r="G1407" s="14"/>
      <c r="H1407" s="14"/>
      <c r="I1407" s="14"/>
      <c r="J1407" s="14"/>
      <c r="K1407" s="15"/>
      <c r="L1407" s="14"/>
      <c r="M1407" s="14"/>
      <c r="N1407" s="14"/>
      <c r="O1407" s="14"/>
      <c r="P1407" s="14"/>
      <c r="Q1407" s="14"/>
      <c r="R1407" s="15"/>
      <c r="S1407" s="14"/>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78"/>
      <c r="AW1407" s="4"/>
      <c r="AX1407" s="4"/>
      <c r="AY1407" s="4"/>
      <c r="AZ1407" s="4"/>
      <c r="BA1407" s="4"/>
      <c r="BB1407" s="4"/>
      <c r="BC1407" s="4"/>
    </row>
    <row r="1408" spans="1:55">
      <c r="A1408" s="326"/>
      <c r="D1408" s="14"/>
      <c r="E1408" s="14"/>
      <c r="F1408" s="14"/>
      <c r="G1408" s="14"/>
      <c r="H1408" s="14"/>
      <c r="I1408" s="14"/>
      <c r="J1408" s="14"/>
      <c r="K1408" s="15"/>
      <c r="L1408" s="14"/>
      <c r="M1408" s="14"/>
      <c r="N1408" s="14"/>
      <c r="O1408" s="14"/>
      <c r="P1408" s="14"/>
      <c r="Q1408" s="14"/>
      <c r="R1408" s="15"/>
      <c r="S1408" s="14"/>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78"/>
      <c r="AW1408" s="4"/>
      <c r="AX1408" s="4"/>
      <c r="AY1408" s="4"/>
      <c r="AZ1408" s="4"/>
      <c r="BA1408" s="4"/>
      <c r="BB1408" s="4"/>
      <c r="BC1408" s="4"/>
    </row>
    <row r="1409" spans="1:55">
      <c r="A1409" s="326"/>
      <c r="D1409" s="14"/>
      <c r="E1409" s="14"/>
      <c r="F1409" s="14"/>
      <c r="G1409" s="14"/>
      <c r="H1409" s="14"/>
      <c r="I1409" s="14"/>
      <c r="J1409" s="14"/>
      <c r="K1409" s="15"/>
      <c r="L1409" s="14"/>
      <c r="M1409" s="14"/>
      <c r="N1409" s="14"/>
      <c r="O1409" s="14"/>
      <c r="P1409" s="14"/>
      <c r="Q1409" s="14"/>
      <c r="R1409" s="15"/>
      <c r="S1409" s="14"/>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78"/>
      <c r="AW1409" s="4"/>
      <c r="AX1409" s="4"/>
      <c r="AY1409" s="4"/>
      <c r="AZ1409" s="4"/>
      <c r="BA1409" s="4"/>
      <c r="BB1409" s="4"/>
      <c r="BC1409" s="4"/>
    </row>
    <row r="1410" spans="1:55">
      <c r="A1410" s="326"/>
      <c r="D1410" s="14"/>
      <c r="E1410" s="14"/>
      <c r="F1410" s="14"/>
      <c r="G1410" s="14"/>
      <c r="H1410" s="14"/>
      <c r="I1410" s="14"/>
      <c r="J1410" s="14"/>
      <c r="K1410" s="15"/>
      <c r="L1410" s="14"/>
      <c r="M1410" s="14"/>
      <c r="N1410" s="14"/>
      <c r="O1410" s="14"/>
      <c r="P1410" s="14"/>
      <c r="Q1410" s="14"/>
      <c r="R1410" s="15"/>
      <c r="S1410" s="14"/>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78"/>
      <c r="AW1410" s="4"/>
      <c r="AX1410" s="4"/>
      <c r="AY1410" s="4"/>
      <c r="AZ1410" s="4"/>
      <c r="BA1410" s="4"/>
      <c r="BB1410" s="4"/>
      <c r="BC1410" s="4"/>
    </row>
    <row r="1411" spans="1:55">
      <c r="A1411" s="326"/>
      <c r="D1411" s="14"/>
      <c r="E1411" s="14"/>
      <c r="F1411" s="14"/>
      <c r="G1411" s="14"/>
      <c r="H1411" s="14"/>
      <c r="I1411" s="14"/>
      <c r="J1411" s="14"/>
      <c r="K1411" s="15"/>
      <c r="L1411" s="14"/>
      <c r="M1411" s="14"/>
      <c r="N1411" s="14"/>
      <c r="O1411" s="14"/>
      <c r="P1411" s="14"/>
      <c r="Q1411" s="14"/>
      <c r="R1411" s="15"/>
      <c r="S1411" s="14"/>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78"/>
      <c r="AW1411" s="4"/>
      <c r="AX1411" s="4"/>
      <c r="AY1411" s="4"/>
      <c r="AZ1411" s="4"/>
      <c r="BA1411" s="4"/>
      <c r="BB1411" s="4"/>
      <c r="BC1411" s="4"/>
    </row>
    <row r="1412" spans="1:55">
      <c r="A1412" s="326"/>
      <c r="D1412" s="14"/>
      <c r="E1412" s="14"/>
      <c r="F1412" s="14"/>
      <c r="G1412" s="14"/>
      <c r="H1412" s="14"/>
      <c r="I1412" s="14"/>
      <c r="J1412" s="14"/>
      <c r="K1412" s="15"/>
      <c r="L1412" s="14"/>
      <c r="M1412" s="14"/>
      <c r="N1412" s="14"/>
      <c r="O1412" s="14"/>
      <c r="P1412" s="14"/>
      <c r="Q1412" s="14"/>
      <c r="R1412" s="15"/>
      <c r="S1412" s="14"/>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78"/>
      <c r="AW1412" s="4"/>
      <c r="AX1412" s="4"/>
      <c r="AY1412" s="4"/>
      <c r="AZ1412" s="4"/>
      <c r="BA1412" s="4"/>
      <c r="BB1412" s="4"/>
      <c r="BC1412" s="4"/>
    </row>
    <row r="1413" spans="1:55">
      <c r="A1413" s="326"/>
      <c r="D1413" s="14"/>
      <c r="E1413" s="14"/>
      <c r="F1413" s="14"/>
      <c r="G1413" s="14"/>
      <c r="H1413" s="14"/>
      <c r="I1413" s="14"/>
      <c r="J1413" s="14"/>
      <c r="K1413" s="15"/>
      <c r="L1413" s="14"/>
      <c r="M1413" s="14"/>
      <c r="N1413" s="14"/>
      <c r="O1413" s="14"/>
      <c r="P1413" s="14"/>
      <c r="Q1413" s="14"/>
      <c r="R1413" s="15"/>
      <c r="S1413" s="14"/>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78"/>
      <c r="AW1413" s="4"/>
      <c r="AX1413" s="4"/>
      <c r="AY1413" s="4"/>
      <c r="AZ1413" s="4"/>
      <c r="BA1413" s="4"/>
      <c r="BB1413" s="4"/>
      <c r="BC1413" s="4"/>
    </row>
    <row r="1414" spans="1:55">
      <c r="A1414" s="326"/>
      <c r="D1414" s="14"/>
      <c r="E1414" s="14"/>
      <c r="F1414" s="14"/>
      <c r="G1414" s="14"/>
      <c r="H1414" s="14"/>
      <c r="I1414" s="14"/>
      <c r="J1414" s="14"/>
      <c r="K1414" s="15"/>
      <c r="L1414" s="14"/>
      <c r="M1414" s="14"/>
      <c r="N1414" s="14"/>
      <c r="O1414" s="14"/>
      <c r="P1414" s="14"/>
      <c r="Q1414" s="14"/>
      <c r="R1414" s="15"/>
      <c r="S1414" s="14"/>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78"/>
      <c r="AW1414" s="4"/>
      <c r="AX1414" s="4"/>
      <c r="AY1414" s="4"/>
      <c r="AZ1414" s="4"/>
      <c r="BA1414" s="4"/>
      <c r="BB1414" s="4"/>
      <c r="BC1414" s="4"/>
    </row>
    <row r="1415" spans="1:55">
      <c r="A1415" s="326"/>
      <c r="D1415" s="14"/>
      <c r="E1415" s="14"/>
      <c r="F1415" s="14"/>
      <c r="G1415" s="14"/>
      <c r="H1415" s="14"/>
      <c r="I1415" s="14"/>
      <c r="J1415" s="14"/>
      <c r="K1415" s="15"/>
      <c r="L1415" s="14"/>
      <c r="M1415" s="14"/>
      <c r="N1415" s="14"/>
      <c r="O1415" s="14"/>
      <c r="P1415" s="14"/>
      <c r="Q1415" s="14"/>
      <c r="R1415" s="15"/>
      <c r="S1415" s="14"/>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78"/>
      <c r="AW1415" s="4"/>
      <c r="AX1415" s="4"/>
      <c r="AY1415" s="4"/>
      <c r="AZ1415" s="4"/>
      <c r="BA1415" s="4"/>
      <c r="BB1415" s="4"/>
      <c r="BC1415" s="4"/>
    </row>
    <row r="1416" spans="1:55">
      <c r="A1416" s="326"/>
      <c r="D1416" s="14"/>
      <c r="E1416" s="14"/>
      <c r="F1416" s="14"/>
      <c r="G1416" s="14"/>
      <c r="H1416" s="14"/>
      <c r="I1416" s="14"/>
      <c r="J1416" s="14"/>
      <c r="K1416" s="15"/>
      <c r="L1416" s="14"/>
      <c r="M1416" s="14"/>
      <c r="N1416" s="14"/>
      <c r="O1416" s="14"/>
      <c r="P1416" s="14"/>
      <c r="Q1416" s="14"/>
      <c r="R1416" s="15"/>
      <c r="S1416" s="14"/>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78"/>
      <c r="AW1416" s="4"/>
      <c r="AX1416" s="4"/>
      <c r="AY1416" s="4"/>
      <c r="AZ1416" s="4"/>
      <c r="BA1416" s="4"/>
      <c r="BB1416" s="4"/>
      <c r="BC1416" s="4"/>
    </row>
    <row r="1417" spans="1:55">
      <c r="A1417" s="326"/>
      <c r="D1417" s="14"/>
      <c r="E1417" s="14"/>
      <c r="F1417" s="14"/>
      <c r="G1417" s="14"/>
      <c r="H1417" s="14"/>
      <c r="I1417" s="14"/>
      <c r="J1417" s="14"/>
      <c r="K1417" s="15"/>
      <c r="L1417" s="14"/>
      <c r="M1417" s="14"/>
      <c r="N1417" s="14"/>
      <c r="O1417" s="14"/>
      <c r="P1417" s="14"/>
      <c r="Q1417" s="14"/>
      <c r="R1417" s="15"/>
      <c r="S1417" s="14"/>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78"/>
      <c r="AW1417" s="4"/>
      <c r="AX1417" s="4"/>
      <c r="AY1417" s="4"/>
      <c r="AZ1417" s="4"/>
      <c r="BA1417" s="4"/>
      <c r="BB1417" s="4"/>
      <c r="BC1417" s="4"/>
    </row>
    <row r="1418" spans="1:55">
      <c r="A1418" s="326"/>
      <c r="D1418" s="14"/>
      <c r="E1418" s="14"/>
      <c r="F1418" s="14"/>
      <c r="G1418" s="14"/>
      <c r="H1418" s="14"/>
      <c r="I1418" s="14"/>
      <c r="J1418" s="14"/>
      <c r="K1418" s="15"/>
      <c r="L1418" s="14"/>
      <c r="M1418" s="14"/>
      <c r="N1418" s="14"/>
      <c r="O1418" s="14"/>
      <c r="P1418" s="14"/>
      <c r="Q1418" s="14"/>
      <c r="R1418" s="15"/>
      <c r="S1418" s="14"/>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78"/>
      <c r="AW1418" s="4"/>
      <c r="AX1418" s="4"/>
      <c r="AY1418" s="4"/>
      <c r="AZ1418" s="4"/>
      <c r="BA1418" s="4"/>
      <c r="BB1418" s="4"/>
      <c r="BC1418" s="4"/>
    </row>
    <row r="1419" spans="1:55">
      <c r="A1419" s="326"/>
      <c r="D1419" s="14"/>
      <c r="E1419" s="14"/>
      <c r="F1419" s="14"/>
      <c r="G1419" s="14"/>
      <c r="H1419" s="14"/>
      <c r="I1419" s="14"/>
      <c r="J1419" s="14"/>
      <c r="K1419" s="15"/>
      <c r="L1419" s="14"/>
      <c r="M1419" s="14"/>
      <c r="N1419" s="14"/>
      <c r="O1419" s="14"/>
      <c r="P1419" s="14"/>
      <c r="Q1419" s="14"/>
      <c r="R1419" s="15"/>
      <c r="S1419" s="14"/>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78"/>
      <c r="AW1419" s="4"/>
      <c r="AX1419" s="4"/>
      <c r="AY1419" s="4"/>
      <c r="AZ1419" s="4"/>
      <c r="BA1419" s="4"/>
      <c r="BB1419" s="4"/>
      <c r="BC1419" s="4"/>
    </row>
    <row r="1420" spans="1:55">
      <c r="A1420" s="326"/>
      <c r="D1420" s="14"/>
      <c r="E1420" s="14"/>
      <c r="F1420" s="14"/>
      <c r="G1420" s="14"/>
      <c r="H1420" s="14"/>
      <c r="I1420" s="14"/>
      <c r="J1420" s="14"/>
      <c r="K1420" s="15"/>
      <c r="L1420" s="14"/>
      <c r="M1420" s="14"/>
      <c r="N1420" s="14"/>
      <c r="O1420" s="14"/>
      <c r="P1420" s="14"/>
      <c r="Q1420" s="14"/>
      <c r="R1420" s="15"/>
      <c r="S1420" s="14"/>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78"/>
      <c r="AW1420" s="4"/>
      <c r="AX1420" s="4"/>
      <c r="AY1420" s="4"/>
      <c r="AZ1420" s="4"/>
      <c r="BA1420" s="4"/>
      <c r="BB1420" s="4"/>
      <c r="BC1420" s="4"/>
    </row>
    <row r="1421" spans="1:55">
      <c r="A1421" s="326"/>
      <c r="D1421" s="14"/>
      <c r="E1421" s="14"/>
      <c r="F1421" s="14"/>
      <c r="G1421" s="14"/>
      <c r="H1421" s="14"/>
      <c r="I1421" s="14"/>
      <c r="J1421" s="14"/>
      <c r="K1421" s="15"/>
      <c r="L1421" s="14"/>
      <c r="M1421" s="14"/>
      <c r="N1421" s="14"/>
      <c r="O1421" s="14"/>
      <c r="P1421" s="14"/>
      <c r="Q1421" s="14"/>
      <c r="R1421" s="15"/>
      <c r="S1421" s="14"/>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78"/>
      <c r="AW1421" s="4"/>
      <c r="AX1421" s="4"/>
      <c r="AY1421" s="4"/>
      <c r="AZ1421" s="4"/>
      <c r="BA1421" s="4"/>
      <c r="BB1421" s="4"/>
      <c r="BC1421" s="4"/>
    </row>
    <row r="1422" spans="1:55">
      <c r="A1422" s="326"/>
      <c r="D1422" s="14"/>
      <c r="E1422" s="14"/>
      <c r="F1422" s="14"/>
      <c r="G1422" s="14"/>
      <c r="H1422" s="14"/>
      <c r="I1422" s="14"/>
      <c r="J1422" s="14"/>
      <c r="K1422" s="15"/>
      <c r="L1422" s="14"/>
      <c r="M1422" s="14"/>
      <c r="N1422" s="14"/>
      <c r="O1422" s="14"/>
      <c r="P1422" s="14"/>
      <c r="Q1422" s="14"/>
      <c r="R1422" s="15"/>
      <c r="S1422" s="14"/>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78"/>
      <c r="AW1422" s="4"/>
      <c r="AX1422" s="4"/>
      <c r="AY1422" s="4"/>
      <c r="AZ1422" s="4"/>
      <c r="BA1422" s="4"/>
      <c r="BB1422" s="4"/>
      <c r="BC1422" s="4"/>
    </row>
    <row r="1423" spans="1:55">
      <c r="A1423" s="326"/>
      <c r="D1423" s="14"/>
      <c r="E1423" s="14"/>
      <c r="F1423" s="14"/>
      <c r="G1423" s="14"/>
      <c r="H1423" s="14"/>
      <c r="I1423" s="14"/>
      <c r="J1423" s="14"/>
      <c r="K1423" s="15"/>
      <c r="L1423" s="14"/>
      <c r="M1423" s="14"/>
      <c r="N1423" s="14"/>
      <c r="O1423" s="14"/>
      <c r="P1423" s="14"/>
      <c r="Q1423" s="14"/>
      <c r="R1423" s="15"/>
      <c r="S1423" s="14"/>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78"/>
      <c r="AW1423" s="4"/>
      <c r="AX1423" s="4"/>
      <c r="AY1423" s="4"/>
      <c r="AZ1423" s="4"/>
      <c r="BA1423" s="4"/>
      <c r="BB1423" s="4"/>
      <c r="BC1423" s="4"/>
    </row>
    <row r="1424" spans="1:55">
      <c r="A1424" s="326"/>
      <c r="D1424" s="14"/>
      <c r="E1424" s="14"/>
      <c r="F1424" s="14"/>
      <c r="G1424" s="14"/>
      <c r="H1424" s="14"/>
      <c r="I1424" s="14"/>
      <c r="J1424" s="14"/>
      <c r="K1424" s="15"/>
      <c r="L1424" s="14"/>
      <c r="M1424" s="14"/>
      <c r="N1424" s="14"/>
      <c r="O1424" s="14"/>
      <c r="P1424" s="14"/>
      <c r="Q1424" s="14"/>
      <c r="R1424" s="15"/>
      <c r="S1424" s="14"/>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78"/>
      <c r="AW1424" s="4"/>
      <c r="AX1424" s="4"/>
      <c r="AY1424" s="4"/>
      <c r="AZ1424" s="4"/>
      <c r="BA1424" s="4"/>
      <c r="BB1424" s="4"/>
      <c r="BC1424" s="4"/>
    </row>
    <row r="1425" spans="1:55">
      <c r="A1425" s="326"/>
      <c r="D1425" s="14"/>
      <c r="E1425" s="14"/>
      <c r="F1425" s="14"/>
      <c r="G1425" s="14"/>
      <c r="H1425" s="14"/>
      <c r="I1425" s="14"/>
      <c r="J1425" s="14"/>
      <c r="K1425" s="15"/>
      <c r="L1425" s="14"/>
      <c r="M1425" s="14"/>
      <c r="N1425" s="14"/>
      <c r="O1425" s="14"/>
      <c r="P1425" s="14"/>
      <c r="Q1425" s="14"/>
      <c r="R1425" s="15"/>
      <c r="S1425" s="14"/>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78"/>
      <c r="AW1425" s="4"/>
      <c r="AX1425" s="4"/>
      <c r="AY1425" s="4"/>
      <c r="AZ1425" s="4"/>
      <c r="BA1425" s="4"/>
      <c r="BB1425" s="4"/>
      <c r="BC1425" s="4"/>
    </row>
    <row r="1426" spans="1:55">
      <c r="A1426" s="326"/>
      <c r="D1426" s="14"/>
      <c r="E1426" s="14"/>
      <c r="F1426" s="14"/>
      <c r="G1426" s="14"/>
      <c r="H1426" s="14"/>
      <c r="I1426" s="14"/>
      <c r="J1426" s="14"/>
      <c r="K1426" s="15"/>
      <c r="L1426" s="14"/>
      <c r="M1426" s="14"/>
      <c r="N1426" s="14"/>
      <c r="O1426" s="14"/>
      <c r="P1426" s="14"/>
      <c r="Q1426" s="14"/>
      <c r="R1426" s="15"/>
      <c r="S1426" s="14"/>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78"/>
      <c r="AW1426" s="4"/>
      <c r="AX1426" s="4"/>
      <c r="AY1426" s="4"/>
      <c r="AZ1426" s="4"/>
      <c r="BA1426" s="4"/>
      <c r="BB1426" s="4"/>
      <c r="BC1426" s="4"/>
    </row>
    <row r="1427" spans="1:55">
      <c r="A1427" s="326"/>
      <c r="D1427" s="14"/>
      <c r="E1427" s="14"/>
      <c r="F1427" s="14"/>
      <c r="G1427" s="14"/>
      <c r="H1427" s="14"/>
      <c r="I1427" s="14"/>
      <c r="J1427" s="14"/>
      <c r="K1427" s="15"/>
      <c r="L1427" s="14"/>
      <c r="M1427" s="14"/>
      <c r="N1427" s="14"/>
      <c r="O1427" s="14"/>
      <c r="P1427" s="14"/>
      <c r="Q1427" s="14"/>
      <c r="R1427" s="15"/>
      <c r="S1427" s="14"/>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78"/>
      <c r="AW1427" s="4"/>
      <c r="AX1427" s="4"/>
      <c r="AY1427" s="4"/>
      <c r="AZ1427" s="4"/>
      <c r="BA1427" s="4"/>
      <c r="BB1427" s="4"/>
      <c r="BC1427" s="4"/>
    </row>
    <row r="1428" spans="1:55">
      <c r="A1428" s="326"/>
      <c r="D1428" s="14"/>
      <c r="E1428" s="14"/>
      <c r="F1428" s="14"/>
      <c r="G1428" s="14"/>
      <c r="H1428" s="14"/>
      <c r="I1428" s="14"/>
      <c r="J1428" s="14"/>
      <c r="K1428" s="15"/>
      <c r="L1428" s="14"/>
      <c r="M1428" s="14"/>
      <c r="N1428" s="14"/>
      <c r="O1428" s="14"/>
      <c r="P1428" s="14"/>
      <c r="Q1428" s="14"/>
      <c r="R1428" s="15"/>
      <c r="S1428" s="14"/>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78"/>
      <c r="AW1428" s="4"/>
      <c r="AX1428" s="4"/>
      <c r="AY1428" s="4"/>
      <c r="AZ1428" s="4"/>
      <c r="BA1428" s="4"/>
      <c r="BB1428" s="4"/>
      <c r="BC1428" s="4"/>
    </row>
    <row r="1429" spans="1:55">
      <c r="A1429" s="326"/>
      <c r="D1429" s="14"/>
      <c r="E1429" s="14"/>
      <c r="F1429" s="14"/>
      <c r="G1429" s="14"/>
      <c r="H1429" s="14"/>
      <c r="I1429" s="14"/>
      <c r="J1429" s="14"/>
      <c r="K1429" s="15"/>
      <c r="L1429" s="14"/>
      <c r="M1429" s="14"/>
      <c r="N1429" s="14"/>
      <c r="O1429" s="14"/>
      <c r="P1429" s="14"/>
      <c r="Q1429" s="14"/>
      <c r="R1429" s="15"/>
      <c r="S1429" s="14"/>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78"/>
      <c r="AW1429" s="4"/>
      <c r="AX1429" s="4"/>
      <c r="AY1429" s="4"/>
      <c r="AZ1429" s="4"/>
      <c r="BA1429" s="4"/>
      <c r="BB1429" s="4"/>
      <c r="BC1429" s="4"/>
    </row>
    <row r="1430" spans="1:55">
      <c r="A1430" s="326"/>
      <c r="D1430" s="14"/>
      <c r="E1430" s="14"/>
      <c r="F1430" s="14"/>
      <c r="G1430" s="14"/>
      <c r="H1430" s="14"/>
      <c r="I1430" s="14"/>
      <c r="J1430" s="14"/>
      <c r="K1430" s="15"/>
      <c r="L1430" s="14"/>
      <c r="M1430" s="14"/>
      <c r="N1430" s="14"/>
      <c r="O1430" s="14"/>
      <c r="P1430" s="14"/>
      <c r="Q1430" s="14"/>
      <c r="R1430" s="15"/>
      <c r="S1430" s="14"/>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78"/>
      <c r="AW1430" s="4"/>
      <c r="AX1430" s="4"/>
      <c r="AY1430" s="4"/>
      <c r="AZ1430" s="4"/>
      <c r="BA1430" s="4"/>
      <c r="BB1430" s="4"/>
      <c r="BC1430" s="4"/>
    </row>
    <row r="1431" spans="1:55">
      <c r="A1431" s="326"/>
      <c r="D1431" s="14"/>
      <c r="E1431" s="14"/>
      <c r="F1431" s="14"/>
      <c r="G1431" s="14"/>
      <c r="H1431" s="14"/>
      <c r="I1431" s="14"/>
      <c r="J1431" s="14"/>
      <c r="K1431" s="15"/>
      <c r="L1431" s="14"/>
      <c r="M1431" s="14"/>
      <c r="N1431" s="14"/>
      <c r="O1431" s="14"/>
      <c r="P1431" s="14"/>
      <c r="Q1431" s="14"/>
      <c r="R1431" s="15"/>
      <c r="S1431" s="14"/>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78"/>
      <c r="AW1431" s="4"/>
      <c r="AX1431" s="4"/>
      <c r="AY1431" s="4"/>
      <c r="AZ1431" s="4"/>
      <c r="BA1431" s="4"/>
      <c r="BB1431" s="4"/>
      <c r="BC1431" s="4"/>
    </row>
    <row r="1432" spans="1:55">
      <c r="A1432" s="326"/>
      <c r="D1432" s="14"/>
      <c r="E1432" s="14"/>
      <c r="F1432" s="14"/>
      <c r="G1432" s="14"/>
      <c r="H1432" s="14"/>
      <c r="I1432" s="14"/>
      <c r="J1432" s="14"/>
      <c r="K1432" s="15"/>
      <c r="L1432" s="14"/>
      <c r="M1432" s="14"/>
      <c r="N1432" s="14"/>
      <c r="O1432" s="14"/>
      <c r="P1432" s="14"/>
      <c r="Q1432" s="14"/>
      <c r="R1432" s="15"/>
      <c r="S1432" s="14"/>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78"/>
      <c r="AW1432" s="4"/>
      <c r="AX1432" s="4"/>
      <c r="AY1432" s="4"/>
      <c r="AZ1432" s="4"/>
      <c r="BA1432" s="4"/>
      <c r="BB1432" s="4"/>
      <c r="BC1432" s="4"/>
    </row>
    <row r="1433" spans="1:55">
      <c r="A1433" s="326"/>
      <c r="D1433" s="14"/>
      <c r="E1433" s="14"/>
      <c r="F1433" s="14"/>
      <c r="G1433" s="14"/>
      <c r="H1433" s="14"/>
      <c r="I1433" s="14"/>
      <c r="J1433" s="14"/>
      <c r="K1433" s="15"/>
      <c r="L1433" s="14"/>
      <c r="M1433" s="14"/>
      <c r="N1433" s="14"/>
      <c r="O1433" s="14"/>
      <c r="P1433" s="14"/>
      <c r="Q1433" s="14"/>
      <c r="R1433" s="15"/>
      <c r="S1433" s="14"/>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78"/>
      <c r="AW1433" s="4"/>
      <c r="AX1433" s="4"/>
      <c r="AY1433" s="4"/>
      <c r="AZ1433" s="4"/>
      <c r="BA1433" s="4"/>
      <c r="BB1433" s="4"/>
      <c r="BC1433" s="4"/>
    </row>
    <row r="1434" spans="1:55">
      <c r="A1434" s="326"/>
      <c r="D1434" s="14"/>
      <c r="E1434" s="14"/>
      <c r="F1434" s="14"/>
      <c r="G1434" s="14"/>
      <c r="H1434" s="14"/>
      <c r="I1434" s="14"/>
      <c r="J1434" s="14"/>
      <c r="K1434" s="15"/>
      <c r="L1434" s="14"/>
      <c r="M1434" s="14"/>
      <c r="N1434" s="14"/>
      <c r="O1434" s="14"/>
      <c r="P1434" s="14"/>
      <c r="Q1434" s="14"/>
      <c r="R1434" s="15"/>
      <c r="S1434" s="14"/>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78"/>
      <c r="AW1434" s="4"/>
      <c r="AX1434" s="4"/>
      <c r="AY1434" s="4"/>
      <c r="AZ1434" s="4"/>
      <c r="BA1434" s="4"/>
      <c r="BB1434" s="4"/>
      <c r="BC1434" s="4"/>
    </row>
    <row r="1435" spans="1:55">
      <c r="A1435" s="326"/>
      <c r="D1435" s="14"/>
      <c r="E1435" s="14"/>
      <c r="F1435" s="14"/>
      <c r="G1435" s="14"/>
      <c r="H1435" s="14"/>
      <c r="I1435" s="14"/>
      <c r="J1435" s="14"/>
      <c r="K1435" s="15"/>
      <c r="L1435" s="14"/>
      <c r="M1435" s="14"/>
      <c r="N1435" s="14"/>
      <c r="O1435" s="14"/>
      <c r="P1435" s="14"/>
      <c r="Q1435" s="14"/>
      <c r="R1435" s="15"/>
      <c r="S1435" s="14"/>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78"/>
      <c r="AW1435" s="4"/>
      <c r="AX1435" s="4"/>
      <c r="AY1435" s="4"/>
      <c r="AZ1435" s="4"/>
      <c r="BA1435" s="4"/>
      <c r="BB1435" s="4"/>
      <c r="BC1435" s="4"/>
    </row>
    <row r="1436" spans="1:55">
      <c r="A1436" s="326"/>
      <c r="D1436" s="14"/>
      <c r="E1436" s="14"/>
      <c r="F1436" s="14"/>
      <c r="G1436" s="14"/>
      <c r="H1436" s="14"/>
      <c r="I1436" s="14"/>
      <c r="J1436" s="14"/>
      <c r="K1436" s="15"/>
      <c r="L1436" s="14"/>
      <c r="M1436" s="14"/>
      <c r="N1436" s="14"/>
      <c r="O1436" s="14"/>
      <c r="P1436" s="14"/>
      <c r="Q1436" s="14"/>
      <c r="R1436" s="15"/>
      <c r="S1436" s="14"/>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78"/>
      <c r="AW1436" s="4"/>
      <c r="AX1436" s="4"/>
      <c r="AY1436" s="4"/>
      <c r="AZ1436" s="4"/>
      <c r="BA1436" s="4"/>
      <c r="BB1436" s="4"/>
      <c r="BC1436" s="4"/>
    </row>
    <row r="1437" spans="1:55">
      <c r="A1437" s="326"/>
      <c r="D1437" s="14"/>
      <c r="E1437" s="14"/>
      <c r="F1437" s="14"/>
      <c r="G1437" s="14"/>
      <c r="H1437" s="14"/>
      <c r="I1437" s="14"/>
      <c r="J1437" s="14"/>
      <c r="K1437" s="15"/>
      <c r="L1437" s="14"/>
      <c r="M1437" s="14"/>
      <c r="N1437" s="14"/>
      <c r="O1437" s="14"/>
      <c r="P1437" s="14"/>
      <c r="Q1437" s="14"/>
      <c r="R1437" s="15"/>
      <c r="S1437" s="14"/>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78"/>
      <c r="AW1437" s="4"/>
      <c r="AX1437" s="4"/>
      <c r="AY1437" s="4"/>
      <c r="AZ1437" s="4"/>
      <c r="BA1437" s="4"/>
      <c r="BB1437" s="4"/>
      <c r="BC1437" s="4"/>
    </row>
    <row r="1438" spans="1:55">
      <c r="A1438" s="326"/>
      <c r="D1438" s="14"/>
      <c r="E1438" s="14"/>
      <c r="F1438" s="14"/>
      <c r="G1438" s="14"/>
      <c r="H1438" s="14"/>
      <c r="I1438" s="14"/>
      <c r="J1438" s="14"/>
      <c r="K1438" s="15"/>
      <c r="L1438" s="14"/>
      <c r="M1438" s="14"/>
      <c r="N1438" s="14"/>
      <c r="O1438" s="14"/>
      <c r="P1438" s="14"/>
      <c r="Q1438" s="14"/>
      <c r="R1438" s="15"/>
      <c r="S1438" s="14"/>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78"/>
      <c r="AW1438" s="4"/>
      <c r="AX1438" s="4"/>
      <c r="AY1438" s="4"/>
      <c r="AZ1438" s="4"/>
      <c r="BA1438" s="4"/>
      <c r="BB1438" s="4"/>
      <c r="BC1438" s="4"/>
    </row>
    <row r="1439" spans="1:55">
      <c r="A1439" s="326"/>
      <c r="D1439" s="14"/>
      <c r="E1439" s="14"/>
      <c r="F1439" s="14"/>
      <c r="G1439" s="14"/>
      <c r="H1439" s="14"/>
      <c r="I1439" s="14"/>
      <c r="J1439" s="14"/>
      <c r="K1439" s="15"/>
      <c r="L1439" s="14"/>
      <c r="M1439" s="14"/>
      <c r="N1439" s="14"/>
      <c r="O1439" s="14"/>
      <c r="P1439" s="14"/>
      <c r="Q1439" s="14"/>
      <c r="R1439" s="15"/>
      <c r="S1439" s="14"/>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78"/>
      <c r="AW1439" s="4"/>
      <c r="AX1439" s="4"/>
      <c r="AY1439" s="4"/>
      <c r="AZ1439" s="4"/>
      <c r="BA1439" s="4"/>
      <c r="BB1439" s="4"/>
      <c r="BC1439" s="4"/>
    </row>
    <row r="1440" spans="1:55">
      <c r="A1440" s="326"/>
      <c r="D1440" s="14"/>
      <c r="E1440" s="14"/>
      <c r="F1440" s="14"/>
      <c r="G1440" s="14"/>
      <c r="H1440" s="14"/>
      <c r="I1440" s="14"/>
      <c r="J1440" s="14"/>
      <c r="K1440" s="15"/>
      <c r="L1440" s="14"/>
      <c r="M1440" s="14"/>
      <c r="N1440" s="14"/>
      <c r="O1440" s="14"/>
      <c r="P1440" s="14"/>
      <c r="Q1440" s="14"/>
      <c r="R1440" s="15"/>
      <c r="S1440" s="14"/>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78"/>
      <c r="AW1440" s="4"/>
      <c r="AX1440" s="4"/>
      <c r="AY1440" s="4"/>
      <c r="AZ1440" s="4"/>
      <c r="BA1440" s="4"/>
      <c r="BB1440" s="4"/>
      <c r="BC1440" s="4"/>
    </row>
    <row r="1441" spans="1:55">
      <c r="A1441" s="326"/>
      <c r="D1441" s="14"/>
      <c r="E1441" s="14"/>
      <c r="F1441" s="14"/>
      <c r="G1441" s="14"/>
      <c r="H1441" s="14"/>
      <c r="I1441" s="14"/>
      <c r="J1441" s="14"/>
      <c r="K1441" s="15"/>
      <c r="L1441" s="14"/>
      <c r="M1441" s="14"/>
      <c r="N1441" s="14"/>
      <c r="O1441" s="14"/>
      <c r="P1441" s="14"/>
      <c r="Q1441" s="14"/>
      <c r="R1441" s="15"/>
      <c r="S1441" s="14"/>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78"/>
      <c r="AW1441" s="4"/>
      <c r="AX1441" s="4"/>
      <c r="AY1441" s="4"/>
      <c r="AZ1441" s="4"/>
      <c r="BA1441" s="4"/>
      <c r="BB1441" s="4"/>
      <c r="BC1441" s="4"/>
    </row>
    <row r="1442" spans="1:55">
      <c r="A1442" s="326"/>
      <c r="D1442" s="14"/>
      <c r="E1442" s="14"/>
      <c r="F1442" s="14"/>
      <c r="G1442" s="14"/>
      <c r="H1442" s="14"/>
      <c r="I1442" s="14"/>
      <c r="J1442" s="14"/>
      <c r="K1442" s="15"/>
      <c r="L1442" s="14"/>
      <c r="M1442" s="14"/>
      <c r="N1442" s="14"/>
      <c r="O1442" s="14"/>
      <c r="P1442" s="14"/>
      <c r="Q1442" s="14"/>
      <c r="R1442" s="15"/>
      <c r="S1442" s="14"/>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78"/>
      <c r="AW1442" s="4"/>
      <c r="AX1442" s="4"/>
      <c r="AY1442" s="4"/>
      <c r="AZ1442" s="4"/>
      <c r="BA1442" s="4"/>
      <c r="BB1442" s="4"/>
      <c r="BC1442" s="4"/>
    </row>
    <row r="1443" spans="1:55">
      <c r="A1443" s="326"/>
      <c r="D1443" s="14"/>
      <c r="E1443" s="14"/>
      <c r="F1443" s="14"/>
      <c r="G1443" s="14"/>
      <c r="H1443" s="14"/>
      <c r="I1443" s="14"/>
      <c r="J1443" s="14"/>
      <c r="K1443" s="15"/>
      <c r="L1443" s="14"/>
      <c r="M1443" s="14"/>
      <c r="N1443" s="14"/>
      <c r="O1443" s="14"/>
      <c r="P1443" s="14"/>
      <c r="Q1443" s="14"/>
      <c r="R1443" s="15"/>
      <c r="S1443" s="14"/>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78"/>
      <c r="AW1443" s="4"/>
      <c r="AX1443" s="4"/>
      <c r="AY1443" s="4"/>
      <c r="AZ1443" s="4"/>
      <c r="BA1443" s="4"/>
      <c r="BB1443" s="4"/>
      <c r="BC1443" s="4"/>
    </row>
    <row r="1444" spans="1:55">
      <c r="A1444" s="326"/>
      <c r="D1444" s="14"/>
      <c r="E1444" s="14"/>
      <c r="F1444" s="14"/>
      <c r="G1444" s="14"/>
      <c r="H1444" s="14"/>
      <c r="I1444" s="14"/>
      <c r="J1444" s="14"/>
      <c r="K1444" s="15"/>
      <c r="L1444" s="14"/>
      <c r="M1444" s="14"/>
      <c r="N1444" s="14"/>
      <c r="O1444" s="14"/>
      <c r="P1444" s="14"/>
      <c r="Q1444" s="14"/>
      <c r="R1444" s="15"/>
      <c r="S1444" s="14"/>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78"/>
      <c r="AW1444" s="4"/>
      <c r="AX1444" s="4"/>
      <c r="AY1444" s="4"/>
      <c r="AZ1444" s="4"/>
      <c r="BA1444" s="4"/>
      <c r="BB1444" s="4"/>
      <c r="BC1444" s="4"/>
    </row>
    <row r="1445" spans="1:55">
      <c r="A1445" s="326"/>
      <c r="D1445" s="14"/>
      <c r="E1445" s="14"/>
      <c r="F1445" s="14"/>
      <c r="G1445" s="14"/>
      <c r="H1445" s="14"/>
      <c r="I1445" s="14"/>
      <c r="J1445" s="14"/>
      <c r="K1445" s="15"/>
      <c r="L1445" s="14"/>
      <c r="M1445" s="14"/>
      <c r="N1445" s="14"/>
      <c r="O1445" s="14"/>
      <c r="P1445" s="14"/>
      <c r="Q1445" s="14"/>
      <c r="R1445" s="15"/>
      <c r="S1445" s="14"/>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78"/>
      <c r="AW1445" s="4"/>
      <c r="AX1445" s="4"/>
      <c r="AY1445" s="4"/>
      <c r="AZ1445" s="4"/>
      <c r="BA1445" s="4"/>
      <c r="BB1445" s="4"/>
      <c r="BC1445" s="4"/>
    </row>
    <row r="1446" spans="1:55">
      <c r="A1446" s="326"/>
      <c r="D1446" s="14"/>
      <c r="E1446" s="14"/>
      <c r="F1446" s="14"/>
      <c r="G1446" s="14"/>
      <c r="H1446" s="14"/>
      <c r="I1446" s="14"/>
      <c r="J1446" s="14"/>
      <c r="K1446" s="15"/>
      <c r="L1446" s="14"/>
      <c r="M1446" s="14"/>
      <c r="N1446" s="14"/>
      <c r="O1446" s="14"/>
      <c r="P1446" s="14"/>
      <c r="Q1446" s="14"/>
      <c r="R1446" s="15"/>
      <c r="S1446" s="14"/>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78"/>
      <c r="AW1446" s="4"/>
      <c r="AX1446" s="4"/>
      <c r="AY1446" s="4"/>
      <c r="AZ1446" s="4"/>
      <c r="BA1446" s="4"/>
      <c r="BB1446" s="4"/>
      <c r="BC1446" s="4"/>
    </row>
    <row r="1447" spans="1:55">
      <c r="A1447" s="326"/>
      <c r="D1447" s="14"/>
      <c r="E1447" s="14"/>
      <c r="F1447" s="14"/>
      <c r="G1447" s="14"/>
      <c r="H1447" s="14"/>
      <c r="I1447" s="14"/>
      <c r="J1447" s="14"/>
      <c r="K1447" s="15"/>
      <c r="L1447" s="14"/>
      <c r="M1447" s="14"/>
      <c r="N1447" s="14"/>
      <c r="O1447" s="14"/>
      <c r="P1447" s="14"/>
      <c r="Q1447" s="14"/>
      <c r="R1447" s="15"/>
      <c r="S1447" s="14"/>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78"/>
      <c r="AW1447" s="4"/>
      <c r="AX1447" s="4"/>
      <c r="AY1447" s="4"/>
      <c r="AZ1447" s="4"/>
      <c r="BA1447" s="4"/>
      <c r="BB1447" s="4"/>
      <c r="BC1447" s="4"/>
    </row>
    <row r="1448" spans="1:55">
      <c r="A1448" s="326"/>
      <c r="D1448" s="14"/>
      <c r="E1448" s="14"/>
      <c r="F1448" s="14"/>
      <c r="G1448" s="14"/>
      <c r="H1448" s="14"/>
      <c r="I1448" s="14"/>
      <c r="J1448" s="14"/>
      <c r="K1448" s="15"/>
      <c r="L1448" s="14"/>
      <c r="M1448" s="14"/>
      <c r="N1448" s="14"/>
      <c r="O1448" s="14"/>
      <c r="P1448" s="14"/>
      <c r="Q1448" s="14"/>
      <c r="R1448" s="15"/>
      <c r="S1448" s="14"/>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78"/>
      <c r="AW1448" s="4"/>
      <c r="AX1448" s="4"/>
      <c r="AY1448" s="4"/>
      <c r="AZ1448" s="4"/>
      <c r="BA1448" s="4"/>
      <c r="BB1448" s="4"/>
      <c r="BC1448" s="4"/>
    </row>
    <row r="1449" spans="1:55">
      <c r="A1449" s="326"/>
      <c r="D1449" s="14"/>
      <c r="E1449" s="14"/>
      <c r="F1449" s="14"/>
      <c r="G1449" s="14"/>
      <c r="H1449" s="14"/>
      <c r="I1449" s="14"/>
      <c r="J1449" s="14"/>
      <c r="K1449" s="15"/>
      <c r="L1449" s="14"/>
      <c r="M1449" s="14"/>
      <c r="N1449" s="14"/>
      <c r="O1449" s="14"/>
      <c r="P1449" s="14"/>
      <c r="Q1449" s="14"/>
      <c r="R1449" s="15"/>
      <c r="S1449" s="14"/>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78"/>
      <c r="AW1449" s="4"/>
      <c r="AX1449" s="4"/>
      <c r="AY1449" s="4"/>
      <c r="AZ1449" s="4"/>
      <c r="BA1449" s="4"/>
      <c r="BB1449" s="4"/>
      <c r="BC1449" s="4"/>
    </row>
    <row r="1450" spans="1:55">
      <c r="A1450" s="326"/>
      <c r="D1450" s="14"/>
      <c r="E1450" s="14"/>
      <c r="F1450" s="14"/>
      <c r="G1450" s="14"/>
      <c r="H1450" s="14"/>
      <c r="I1450" s="14"/>
      <c r="J1450" s="14"/>
      <c r="K1450" s="15"/>
      <c r="L1450" s="14"/>
      <c r="M1450" s="14"/>
      <c r="N1450" s="14"/>
      <c r="O1450" s="14"/>
      <c r="P1450" s="14"/>
      <c r="Q1450" s="14"/>
      <c r="R1450" s="15"/>
      <c r="S1450" s="14"/>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78"/>
      <c r="AW1450" s="4"/>
      <c r="AX1450" s="4"/>
      <c r="AY1450" s="4"/>
      <c r="AZ1450" s="4"/>
      <c r="BA1450" s="4"/>
      <c r="BB1450" s="4"/>
      <c r="BC1450" s="4"/>
    </row>
    <row r="1451" spans="1:55">
      <c r="A1451" s="326"/>
      <c r="D1451" s="14"/>
      <c r="E1451" s="14"/>
      <c r="F1451" s="14"/>
      <c r="G1451" s="14"/>
      <c r="H1451" s="14"/>
      <c r="I1451" s="14"/>
      <c r="J1451" s="14"/>
      <c r="K1451" s="15"/>
      <c r="L1451" s="14"/>
      <c r="M1451" s="14"/>
      <c r="N1451" s="14"/>
      <c r="O1451" s="14"/>
      <c r="P1451" s="14"/>
      <c r="Q1451" s="14"/>
      <c r="R1451" s="15"/>
      <c r="S1451" s="14"/>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78"/>
      <c r="AW1451" s="4"/>
      <c r="AX1451" s="4"/>
      <c r="AY1451" s="4"/>
      <c r="AZ1451" s="4"/>
      <c r="BA1451" s="4"/>
      <c r="BB1451" s="4"/>
      <c r="BC1451" s="4"/>
    </row>
    <row r="1452" spans="1:55">
      <c r="A1452" s="326"/>
      <c r="D1452" s="14"/>
      <c r="E1452" s="14"/>
      <c r="F1452" s="14"/>
      <c r="G1452" s="14"/>
      <c r="H1452" s="14"/>
      <c r="I1452" s="14"/>
      <c r="J1452" s="14"/>
      <c r="K1452" s="15"/>
      <c r="L1452" s="14"/>
      <c r="M1452" s="14"/>
      <c r="N1452" s="14"/>
      <c r="O1452" s="14"/>
      <c r="P1452" s="14"/>
      <c r="Q1452" s="14"/>
      <c r="R1452" s="15"/>
      <c r="S1452" s="14"/>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78"/>
      <c r="AW1452" s="4"/>
      <c r="AX1452" s="4"/>
      <c r="AY1452" s="4"/>
      <c r="AZ1452" s="4"/>
      <c r="BA1452" s="4"/>
      <c r="BB1452" s="4"/>
      <c r="BC1452" s="4"/>
    </row>
    <row r="1453" spans="1:55">
      <c r="A1453" s="326"/>
      <c r="D1453" s="14"/>
      <c r="E1453" s="14"/>
      <c r="F1453" s="14"/>
      <c r="G1453" s="14"/>
      <c r="H1453" s="14"/>
      <c r="I1453" s="14"/>
      <c r="J1453" s="14"/>
      <c r="K1453" s="15"/>
      <c r="L1453" s="14"/>
      <c r="M1453" s="14"/>
      <c r="N1453" s="14"/>
      <c r="O1453" s="14"/>
      <c r="P1453" s="14"/>
      <c r="Q1453" s="14"/>
      <c r="R1453" s="15"/>
      <c r="S1453" s="14"/>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78"/>
      <c r="AW1453" s="4"/>
      <c r="AX1453" s="4"/>
      <c r="AY1453" s="4"/>
      <c r="AZ1453" s="4"/>
      <c r="BA1453" s="4"/>
      <c r="BB1453" s="4"/>
      <c r="BC1453" s="4"/>
    </row>
    <row r="1454" spans="1:55">
      <c r="A1454" s="326"/>
      <c r="D1454" s="14"/>
      <c r="E1454" s="14"/>
      <c r="F1454" s="14"/>
      <c r="G1454" s="14"/>
      <c r="H1454" s="14"/>
      <c r="I1454" s="14"/>
      <c r="J1454" s="14"/>
      <c r="K1454" s="15"/>
      <c r="L1454" s="14"/>
      <c r="M1454" s="14"/>
      <c r="N1454" s="14"/>
      <c r="O1454" s="14"/>
      <c r="P1454" s="14"/>
      <c r="Q1454" s="14"/>
      <c r="R1454" s="15"/>
      <c r="S1454" s="14"/>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78"/>
      <c r="AW1454" s="4"/>
      <c r="AX1454" s="4"/>
      <c r="AY1454" s="4"/>
      <c r="AZ1454" s="4"/>
      <c r="BA1454" s="4"/>
      <c r="BB1454" s="4"/>
      <c r="BC1454" s="4"/>
    </row>
    <row r="1455" spans="1:55">
      <c r="A1455" s="326"/>
      <c r="D1455" s="14"/>
      <c r="E1455" s="14"/>
      <c r="F1455" s="14"/>
      <c r="G1455" s="14"/>
      <c r="H1455" s="14"/>
      <c r="I1455" s="14"/>
      <c r="J1455" s="14"/>
      <c r="K1455" s="15"/>
      <c r="L1455" s="14"/>
      <c r="M1455" s="14"/>
      <c r="N1455" s="14"/>
      <c r="O1455" s="14"/>
      <c r="P1455" s="14"/>
      <c r="Q1455" s="14"/>
      <c r="R1455" s="15"/>
      <c r="S1455" s="14"/>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78"/>
      <c r="AW1455" s="4"/>
      <c r="AX1455" s="4"/>
      <c r="AY1455" s="4"/>
      <c r="AZ1455" s="4"/>
      <c r="BA1455" s="4"/>
      <c r="BB1455" s="4"/>
      <c r="BC1455" s="4"/>
    </row>
    <row r="1456" spans="1:55">
      <c r="A1456" s="326"/>
      <c r="D1456" s="14"/>
      <c r="E1456" s="14"/>
      <c r="F1456" s="14"/>
      <c r="G1456" s="14"/>
      <c r="H1456" s="14"/>
      <c r="I1456" s="14"/>
      <c r="J1456" s="14"/>
      <c r="K1456" s="15"/>
      <c r="L1456" s="14"/>
      <c r="M1456" s="14"/>
      <c r="N1456" s="14"/>
      <c r="O1456" s="14"/>
      <c r="P1456" s="14"/>
      <c r="Q1456" s="14"/>
      <c r="R1456" s="15"/>
      <c r="S1456" s="14"/>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78"/>
      <c r="AW1456" s="4"/>
      <c r="AX1456" s="4"/>
      <c r="AY1456" s="4"/>
      <c r="AZ1456" s="4"/>
      <c r="BA1456" s="4"/>
      <c r="BB1456" s="4"/>
      <c r="BC1456" s="4"/>
    </row>
    <row r="1457" spans="1:55">
      <c r="A1457" s="326"/>
      <c r="D1457" s="14"/>
      <c r="E1457" s="14"/>
      <c r="F1457" s="14"/>
      <c r="G1457" s="14"/>
      <c r="H1457" s="14"/>
      <c r="I1457" s="14"/>
      <c r="J1457" s="14"/>
      <c r="K1457" s="15"/>
      <c r="L1457" s="14"/>
      <c r="M1457" s="14"/>
      <c r="N1457" s="14"/>
      <c r="O1457" s="14"/>
      <c r="P1457" s="14"/>
      <c r="Q1457" s="14"/>
      <c r="R1457" s="15"/>
      <c r="S1457" s="14"/>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78"/>
      <c r="AW1457" s="4"/>
      <c r="AX1457" s="4"/>
      <c r="AY1457" s="4"/>
      <c r="AZ1457" s="4"/>
      <c r="BA1457" s="4"/>
      <c r="BB1457" s="4"/>
      <c r="BC1457" s="4"/>
    </row>
    <row r="1458" spans="1:55">
      <c r="A1458" s="326"/>
      <c r="D1458" s="14"/>
      <c r="E1458" s="14"/>
      <c r="F1458" s="14"/>
      <c r="G1458" s="14"/>
      <c r="H1458" s="14"/>
      <c r="I1458" s="14"/>
      <c r="J1458" s="14"/>
      <c r="K1458" s="15"/>
      <c r="L1458" s="14"/>
      <c r="M1458" s="14"/>
      <c r="N1458" s="14"/>
      <c r="O1458" s="14"/>
      <c r="P1458" s="14"/>
      <c r="Q1458" s="14"/>
      <c r="R1458" s="15"/>
      <c r="S1458" s="14"/>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78"/>
      <c r="AW1458" s="4"/>
      <c r="AX1458" s="4"/>
      <c r="AY1458" s="4"/>
      <c r="AZ1458" s="4"/>
      <c r="BA1458" s="4"/>
      <c r="BB1458" s="4"/>
      <c r="BC1458" s="4"/>
    </row>
    <row r="1459" spans="1:55">
      <c r="A1459" s="326"/>
      <c r="D1459" s="14"/>
      <c r="E1459" s="14"/>
      <c r="F1459" s="14"/>
      <c r="G1459" s="14"/>
      <c r="H1459" s="14"/>
      <c r="I1459" s="14"/>
      <c r="J1459" s="14"/>
      <c r="K1459" s="15"/>
      <c r="L1459" s="14"/>
      <c r="M1459" s="14"/>
      <c r="N1459" s="14"/>
      <c r="O1459" s="14"/>
      <c r="P1459" s="14"/>
      <c r="Q1459" s="14"/>
      <c r="R1459" s="15"/>
      <c r="S1459" s="14"/>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78"/>
      <c r="AW1459" s="4"/>
      <c r="AX1459" s="4"/>
      <c r="AY1459" s="4"/>
      <c r="AZ1459" s="4"/>
      <c r="BA1459" s="4"/>
      <c r="BB1459" s="4"/>
      <c r="BC1459" s="4"/>
    </row>
    <row r="1460" spans="1:55">
      <c r="A1460" s="326"/>
      <c r="D1460" s="14"/>
      <c r="E1460" s="14"/>
      <c r="F1460" s="14"/>
      <c r="G1460" s="14"/>
      <c r="H1460" s="14"/>
      <c r="I1460" s="14"/>
      <c r="J1460" s="14"/>
      <c r="K1460" s="15"/>
      <c r="L1460" s="14"/>
      <c r="M1460" s="14"/>
      <c r="N1460" s="14"/>
      <c r="O1460" s="14"/>
      <c r="P1460" s="14"/>
      <c r="Q1460" s="14"/>
      <c r="R1460" s="15"/>
      <c r="S1460" s="14"/>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78"/>
      <c r="AW1460" s="4"/>
      <c r="AX1460" s="4"/>
      <c r="AY1460" s="4"/>
      <c r="AZ1460" s="4"/>
      <c r="BA1460" s="4"/>
      <c r="BB1460" s="4"/>
      <c r="BC1460" s="4"/>
    </row>
    <row r="1461" spans="1:55">
      <c r="A1461" s="326"/>
      <c r="D1461" s="14"/>
      <c r="E1461" s="14"/>
      <c r="F1461" s="14"/>
      <c r="G1461" s="14"/>
      <c r="H1461" s="14"/>
      <c r="I1461" s="14"/>
      <c r="J1461" s="14"/>
      <c r="K1461" s="15"/>
      <c r="L1461" s="14"/>
      <c r="M1461" s="14"/>
      <c r="N1461" s="14"/>
      <c r="O1461" s="14"/>
      <c r="P1461" s="14"/>
      <c r="Q1461" s="14"/>
      <c r="R1461" s="15"/>
      <c r="S1461" s="14"/>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78"/>
      <c r="AW1461" s="4"/>
      <c r="AX1461" s="4"/>
      <c r="AY1461" s="4"/>
      <c r="AZ1461" s="4"/>
      <c r="BA1461" s="4"/>
      <c r="BB1461" s="4"/>
      <c r="BC1461" s="4"/>
    </row>
    <row r="1462" spans="1:55">
      <c r="A1462" s="326"/>
      <c r="D1462" s="14"/>
      <c r="E1462" s="14"/>
      <c r="F1462" s="14"/>
      <c r="G1462" s="14"/>
      <c r="H1462" s="14"/>
      <c r="I1462" s="14"/>
      <c r="J1462" s="14"/>
      <c r="K1462" s="15"/>
      <c r="L1462" s="14"/>
      <c r="M1462" s="14"/>
      <c r="N1462" s="14"/>
      <c r="O1462" s="14"/>
      <c r="P1462" s="14"/>
      <c r="Q1462" s="14"/>
      <c r="R1462" s="15"/>
      <c r="S1462" s="14"/>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78"/>
      <c r="AW1462" s="4"/>
      <c r="AX1462" s="4"/>
      <c r="AY1462" s="4"/>
      <c r="AZ1462" s="4"/>
      <c r="BA1462" s="4"/>
      <c r="BB1462" s="4"/>
      <c r="BC1462" s="4"/>
    </row>
    <row r="1463" spans="1:55">
      <c r="A1463" s="326"/>
      <c r="D1463" s="14"/>
      <c r="E1463" s="14"/>
      <c r="F1463" s="14"/>
      <c r="G1463" s="14"/>
      <c r="H1463" s="14"/>
      <c r="I1463" s="14"/>
      <c r="J1463" s="14"/>
      <c r="K1463" s="15"/>
      <c r="L1463" s="14"/>
      <c r="M1463" s="14"/>
      <c r="N1463" s="14"/>
      <c r="O1463" s="14"/>
      <c r="P1463" s="14"/>
      <c r="Q1463" s="14"/>
      <c r="R1463" s="15"/>
      <c r="S1463" s="14"/>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78"/>
      <c r="AW1463" s="4"/>
      <c r="AX1463" s="4"/>
      <c r="AY1463" s="4"/>
      <c r="AZ1463" s="4"/>
      <c r="BA1463" s="4"/>
      <c r="BB1463" s="4"/>
      <c r="BC1463" s="4"/>
    </row>
    <row r="1464" spans="1:55">
      <c r="A1464" s="326"/>
      <c r="D1464" s="14"/>
      <c r="E1464" s="14"/>
      <c r="F1464" s="14"/>
      <c r="G1464" s="14"/>
      <c r="H1464" s="14"/>
      <c r="I1464" s="14"/>
      <c r="J1464" s="14"/>
      <c r="K1464" s="15"/>
      <c r="L1464" s="14"/>
      <c r="M1464" s="14"/>
      <c r="N1464" s="14"/>
      <c r="O1464" s="14"/>
      <c r="P1464" s="14"/>
      <c r="Q1464" s="14"/>
      <c r="R1464" s="15"/>
      <c r="S1464" s="14"/>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78"/>
      <c r="AW1464" s="4"/>
      <c r="AX1464" s="4"/>
      <c r="AY1464" s="4"/>
      <c r="AZ1464" s="4"/>
      <c r="BA1464" s="4"/>
      <c r="BB1464" s="4"/>
      <c r="BC1464" s="4"/>
    </row>
    <row r="1465" spans="1:55">
      <c r="A1465" s="326"/>
      <c r="D1465" s="14"/>
      <c r="E1465" s="14"/>
      <c r="F1465" s="14"/>
      <c r="G1465" s="14"/>
      <c r="H1465" s="14"/>
      <c r="I1465" s="14"/>
      <c r="J1465" s="14"/>
      <c r="K1465" s="15"/>
      <c r="L1465" s="14"/>
      <c r="M1465" s="14"/>
      <c r="N1465" s="14"/>
      <c r="O1465" s="14"/>
      <c r="P1465" s="14"/>
      <c r="Q1465" s="14"/>
      <c r="R1465" s="15"/>
      <c r="S1465" s="14"/>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78"/>
      <c r="AW1465" s="4"/>
      <c r="AX1465" s="4"/>
      <c r="AY1465" s="4"/>
      <c r="AZ1465" s="4"/>
      <c r="BA1465" s="4"/>
      <c r="BB1465" s="4"/>
      <c r="BC1465" s="4"/>
    </row>
    <row r="1466" spans="1:55">
      <c r="A1466" s="326"/>
      <c r="D1466" s="14"/>
      <c r="E1466" s="14"/>
      <c r="F1466" s="14"/>
      <c r="G1466" s="14"/>
      <c r="H1466" s="14"/>
      <c r="I1466" s="14"/>
      <c r="J1466" s="14"/>
      <c r="K1466" s="15"/>
      <c r="L1466" s="14"/>
      <c r="M1466" s="14"/>
      <c r="N1466" s="14"/>
      <c r="O1466" s="14"/>
      <c r="P1466" s="14"/>
      <c r="Q1466" s="14"/>
      <c r="R1466" s="15"/>
      <c r="S1466" s="14"/>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78"/>
      <c r="AW1466" s="4"/>
      <c r="AX1466" s="4"/>
      <c r="AY1466" s="4"/>
      <c r="AZ1466" s="4"/>
      <c r="BA1466" s="4"/>
      <c r="BB1466" s="4"/>
      <c r="BC1466" s="4"/>
    </row>
    <row r="1467" spans="1:55">
      <c r="A1467" s="326"/>
      <c r="D1467" s="14"/>
      <c r="E1467" s="14"/>
      <c r="F1467" s="14"/>
      <c r="G1467" s="14"/>
      <c r="H1467" s="14"/>
      <c r="I1467" s="14"/>
      <c r="J1467" s="14"/>
      <c r="K1467" s="15"/>
      <c r="L1467" s="14"/>
      <c r="M1467" s="14"/>
      <c r="N1467" s="14"/>
      <c r="O1467" s="14"/>
      <c r="P1467" s="14"/>
      <c r="Q1467" s="14"/>
      <c r="R1467" s="15"/>
      <c r="S1467" s="14"/>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78"/>
      <c r="AW1467" s="4"/>
      <c r="AX1467" s="4"/>
      <c r="AY1467" s="4"/>
      <c r="AZ1467" s="4"/>
      <c r="BA1467" s="4"/>
      <c r="BB1467" s="4"/>
      <c r="BC1467" s="4"/>
    </row>
    <row r="1468" spans="1:55">
      <c r="A1468" s="326"/>
      <c r="D1468" s="14"/>
      <c r="E1468" s="14"/>
      <c r="F1468" s="14"/>
      <c r="G1468" s="14"/>
      <c r="H1468" s="14"/>
      <c r="I1468" s="14"/>
      <c r="J1468" s="14"/>
      <c r="K1468" s="15"/>
      <c r="L1468" s="14"/>
      <c r="M1468" s="14"/>
      <c r="N1468" s="14"/>
      <c r="O1468" s="14"/>
      <c r="P1468" s="14"/>
      <c r="Q1468" s="14"/>
      <c r="R1468" s="15"/>
      <c r="S1468" s="14"/>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78"/>
      <c r="AW1468" s="4"/>
      <c r="AX1468" s="4"/>
      <c r="AY1468" s="4"/>
      <c r="AZ1468" s="4"/>
      <c r="BA1468" s="4"/>
      <c r="BB1468" s="4"/>
      <c r="BC1468" s="4"/>
    </row>
    <row r="1469" spans="1:55">
      <c r="A1469" s="326"/>
      <c r="D1469" s="14"/>
      <c r="E1469" s="14"/>
      <c r="F1469" s="14"/>
      <c r="G1469" s="14"/>
      <c r="H1469" s="14"/>
      <c r="I1469" s="14"/>
      <c r="J1469" s="14"/>
      <c r="K1469" s="15"/>
      <c r="L1469" s="14"/>
      <c r="M1469" s="14"/>
      <c r="N1469" s="14"/>
      <c r="O1469" s="14"/>
      <c r="P1469" s="14"/>
      <c r="Q1469" s="14"/>
      <c r="R1469" s="15"/>
      <c r="S1469" s="14"/>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78"/>
      <c r="AW1469" s="4"/>
      <c r="AX1469" s="4"/>
      <c r="AY1469" s="4"/>
      <c r="AZ1469" s="4"/>
      <c r="BA1469" s="4"/>
      <c r="BB1469" s="4"/>
      <c r="BC1469" s="4"/>
    </row>
    <row r="1470" spans="1:55">
      <c r="A1470" s="326"/>
      <c r="D1470" s="14"/>
      <c r="E1470" s="14"/>
      <c r="F1470" s="14"/>
      <c r="G1470" s="14"/>
      <c r="H1470" s="14"/>
      <c r="I1470" s="14"/>
      <c r="J1470" s="14"/>
      <c r="K1470" s="15"/>
      <c r="L1470" s="14"/>
      <c r="M1470" s="14"/>
      <c r="N1470" s="14"/>
      <c r="O1470" s="14"/>
      <c r="P1470" s="14"/>
      <c r="Q1470" s="14"/>
      <c r="R1470" s="15"/>
      <c r="S1470" s="14"/>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78"/>
      <c r="AW1470" s="4"/>
      <c r="AX1470" s="4"/>
      <c r="AY1470" s="4"/>
      <c r="AZ1470" s="4"/>
      <c r="BA1470" s="4"/>
      <c r="BB1470" s="4"/>
      <c r="BC1470" s="4"/>
    </row>
    <row r="1471" spans="1:55">
      <c r="A1471" s="326"/>
      <c r="D1471" s="14"/>
      <c r="E1471" s="14"/>
      <c r="F1471" s="14"/>
      <c r="G1471" s="14"/>
      <c r="H1471" s="14"/>
      <c r="I1471" s="14"/>
      <c r="J1471" s="14"/>
      <c r="K1471" s="15"/>
      <c r="L1471" s="14"/>
      <c r="M1471" s="14"/>
      <c r="N1471" s="14"/>
      <c r="O1471" s="14"/>
      <c r="P1471" s="14"/>
      <c r="Q1471" s="14"/>
      <c r="R1471" s="15"/>
      <c r="S1471" s="14"/>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78"/>
      <c r="AW1471" s="4"/>
      <c r="AX1471" s="4"/>
      <c r="AY1471" s="4"/>
      <c r="AZ1471" s="4"/>
      <c r="BA1471" s="4"/>
      <c r="BB1471" s="4"/>
      <c r="BC1471" s="4"/>
    </row>
    <row r="1472" spans="1:55">
      <c r="A1472" s="326"/>
      <c r="D1472" s="14"/>
      <c r="E1472" s="14"/>
      <c r="F1472" s="14"/>
      <c r="G1472" s="14"/>
      <c r="H1472" s="14"/>
      <c r="I1472" s="14"/>
      <c r="J1472" s="14"/>
      <c r="K1472" s="15"/>
      <c r="L1472" s="14"/>
      <c r="M1472" s="14"/>
      <c r="N1472" s="14"/>
      <c r="O1472" s="14"/>
      <c r="P1472" s="14"/>
      <c r="Q1472" s="14"/>
      <c r="R1472" s="15"/>
      <c r="S1472" s="14"/>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78"/>
      <c r="AW1472" s="4"/>
      <c r="AX1472" s="4"/>
      <c r="AY1472" s="4"/>
      <c r="AZ1472" s="4"/>
      <c r="BA1472" s="4"/>
      <c r="BB1472" s="4"/>
      <c r="BC1472" s="4"/>
    </row>
    <row r="1473" spans="1:55">
      <c r="A1473" s="326"/>
      <c r="D1473" s="14"/>
      <c r="E1473" s="14"/>
      <c r="F1473" s="14"/>
      <c r="G1473" s="14"/>
      <c r="H1473" s="14"/>
      <c r="I1473" s="14"/>
      <c r="J1473" s="14"/>
      <c r="K1473" s="15"/>
      <c r="L1473" s="14"/>
      <c r="M1473" s="14"/>
      <c r="N1473" s="14"/>
      <c r="O1473" s="14"/>
      <c r="P1473" s="14"/>
      <c r="Q1473" s="14"/>
      <c r="R1473" s="15"/>
      <c r="S1473" s="14"/>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78"/>
      <c r="AW1473" s="4"/>
      <c r="AX1473" s="4"/>
      <c r="AY1473" s="4"/>
      <c r="AZ1473" s="4"/>
      <c r="BA1473" s="4"/>
      <c r="BB1473" s="4"/>
      <c r="BC1473" s="4"/>
    </row>
    <row r="1474" spans="1:55">
      <c r="A1474" s="326"/>
      <c r="D1474" s="14"/>
      <c r="E1474" s="14"/>
      <c r="F1474" s="14"/>
      <c r="G1474" s="14"/>
      <c r="H1474" s="14"/>
      <c r="I1474" s="14"/>
      <c r="J1474" s="14"/>
      <c r="K1474" s="15"/>
      <c r="L1474" s="14"/>
      <c r="M1474" s="14"/>
      <c r="N1474" s="14"/>
      <c r="O1474" s="14"/>
      <c r="P1474" s="14"/>
      <c r="Q1474" s="14"/>
      <c r="R1474" s="15"/>
      <c r="S1474" s="14"/>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78"/>
      <c r="AW1474" s="4"/>
      <c r="AX1474" s="4"/>
      <c r="AY1474" s="4"/>
      <c r="AZ1474" s="4"/>
      <c r="BA1474" s="4"/>
      <c r="BB1474" s="4"/>
      <c r="BC1474" s="4"/>
    </row>
    <row r="1475" spans="1:55">
      <c r="A1475" s="326"/>
      <c r="D1475" s="14"/>
      <c r="E1475" s="14"/>
      <c r="F1475" s="14"/>
      <c r="G1475" s="14"/>
      <c r="H1475" s="14"/>
      <c r="I1475" s="14"/>
      <c r="J1475" s="14"/>
      <c r="K1475" s="15"/>
      <c r="L1475" s="14"/>
      <c r="M1475" s="14"/>
      <c r="N1475" s="14"/>
      <c r="O1475" s="14"/>
      <c r="P1475" s="14"/>
      <c r="Q1475" s="14"/>
      <c r="R1475" s="15"/>
      <c r="S1475" s="14"/>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78"/>
      <c r="AW1475" s="4"/>
      <c r="AX1475" s="4"/>
      <c r="AY1475" s="4"/>
      <c r="AZ1475" s="4"/>
      <c r="BA1475" s="4"/>
      <c r="BB1475" s="4"/>
      <c r="BC1475" s="4"/>
    </row>
    <row r="1476" spans="1:55">
      <c r="A1476" s="326"/>
      <c r="D1476" s="14"/>
      <c r="E1476" s="14"/>
      <c r="F1476" s="14"/>
      <c r="G1476" s="14"/>
      <c r="H1476" s="14"/>
      <c r="I1476" s="14"/>
      <c r="J1476" s="14"/>
      <c r="K1476" s="15"/>
      <c r="L1476" s="14"/>
      <c r="M1476" s="14"/>
      <c r="N1476" s="14"/>
      <c r="O1476" s="14"/>
      <c r="P1476" s="14"/>
      <c r="Q1476" s="14"/>
      <c r="R1476" s="15"/>
      <c r="S1476" s="14"/>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78"/>
      <c r="AW1476" s="4"/>
      <c r="AX1476" s="4"/>
      <c r="AY1476" s="4"/>
      <c r="AZ1476" s="4"/>
      <c r="BA1476" s="4"/>
      <c r="BB1476" s="4"/>
      <c r="BC1476" s="4"/>
    </row>
    <row r="1477" spans="1:55">
      <c r="A1477" s="326"/>
      <c r="D1477" s="14"/>
      <c r="E1477" s="14"/>
      <c r="F1477" s="14"/>
      <c r="G1477" s="14"/>
      <c r="H1477" s="14"/>
      <c r="I1477" s="14"/>
      <c r="J1477" s="14"/>
      <c r="K1477" s="15"/>
      <c r="L1477" s="14"/>
      <c r="M1477" s="14"/>
      <c r="N1477" s="14"/>
      <c r="O1477" s="14"/>
      <c r="P1477" s="14"/>
      <c r="Q1477" s="14"/>
      <c r="R1477" s="15"/>
      <c r="S1477" s="14"/>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78"/>
      <c r="AW1477" s="4"/>
      <c r="AX1477" s="4"/>
      <c r="AY1477" s="4"/>
      <c r="AZ1477" s="4"/>
      <c r="BA1477" s="4"/>
      <c r="BB1477" s="4"/>
      <c r="BC1477" s="4"/>
    </row>
    <row r="1478" spans="1:55">
      <c r="A1478" s="326"/>
      <c r="D1478" s="14"/>
      <c r="E1478" s="14"/>
      <c r="F1478" s="14"/>
      <c r="G1478" s="14"/>
      <c r="H1478" s="14"/>
      <c r="I1478" s="14"/>
      <c r="J1478" s="14"/>
      <c r="K1478" s="15"/>
      <c r="L1478" s="14"/>
      <c r="M1478" s="14"/>
      <c r="N1478" s="14"/>
      <c r="O1478" s="14"/>
      <c r="P1478" s="14"/>
      <c r="Q1478" s="14"/>
      <c r="R1478" s="15"/>
      <c r="S1478" s="14"/>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78"/>
      <c r="AW1478" s="4"/>
      <c r="AX1478" s="4"/>
      <c r="AY1478" s="4"/>
      <c r="AZ1478" s="4"/>
      <c r="BA1478" s="4"/>
      <c r="BB1478" s="4"/>
      <c r="BC1478" s="4"/>
    </row>
    <row r="1479" spans="1:55">
      <c r="A1479" s="326"/>
      <c r="D1479" s="14"/>
      <c r="E1479" s="14"/>
      <c r="F1479" s="14"/>
      <c r="G1479" s="14"/>
      <c r="H1479" s="14"/>
      <c r="I1479" s="14"/>
      <c r="J1479" s="14"/>
      <c r="K1479" s="15"/>
      <c r="L1479" s="14"/>
      <c r="M1479" s="14"/>
      <c r="N1479" s="14"/>
      <c r="O1479" s="14"/>
      <c r="P1479" s="14"/>
      <c r="Q1479" s="14"/>
      <c r="R1479" s="15"/>
      <c r="S1479" s="14"/>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78"/>
      <c r="AW1479" s="4"/>
      <c r="AX1479" s="4"/>
      <c r="AY1479" s="4"/>
      <c r="AZ1479" s="4"/>
      <c r="BA1479" s="4"/>
      <c r="BB1479" s="4"/>
      <c r="BC1479" s="4"/>
    </row>
    <row r="1480" spans="1:55">
      <c r="A1480" s="326"/>
      <c r="D1480" s="14"/>
      <c r="E1480" s="14"/>
      <c r="F1480" s="14"/>
      <c r="G1480" s="14"/>
      <c r="H1480" s="14"/>
      <c r="I1480" s="14"/>
      <c r="J1480" s="14"/>
      <c r="K1480" s="15"/>
      <c r="L1480" s="14"/>
      <c r="M1480" s="14"/>
      <c r="N1480" s="14"/>
      <c r="O1480" s="14"/>
      <c r="P1480" s="14"/>
      <c r="Q1480" s="14"/>
      <c r="R1480" s="15"/>
      <c r="S1480" s="14"/>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78"/>
      <c r="AW1480" s="4"/>
      <c r="AX1480" s="4"/>
      <c r="AY1480" s="4"/>
      <c r="AZ1480" s="4"/>
      <c r="BA1480" s="4"/>
      <c r="BB1480" s="4"/>
      <c r="BC1480" s="4"/>
    </row>
    <row r="1481" spans="1:55">
      <c r="A1481" s="326"/>
      <c r="D1481" s="14"/>
      <c r="E1481" s="14"/>
      <c r="F1481" s="14"/>
      <c r="G1481" s="14"/>
      <c r="H1481" s="14"/>
      <c r="I1481" s="14"/>
      <c r="J1481" s="14"/>
      <c r="K1481" s="15"/>
      <c r="L1481" s="14"/>
      <c r="M1481" s="14"/>
      <c r="N1481" s="14"/>
      <c r="O1481" s="14"/>
      <c r="P1481" s="14"/>
      <c r="Q1481" s="14"/>
      <c r="R1481" s="15"/>
      <c r="S1481" s="14"/>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78"/>
      <c r="AW1481" s="4"/>
      <c r="AX1481" s="4"/>
      <c r="AY1481" s="4"/>
      <c r="AZ1481" s="4"/>
      <c r="BA1481" s="4"/>
      <c r="BB1481" s="4"/>
      <c r="BC1481" s="4"/>
    </row>
    <row r="1482" spans="1:55">
      <c r="A1482" s="326"/>
      <c r="D1482" s="14"/>
      <c r="E1482" s="14"/>
      <c r="F1482" s="14"/>
      <c r="G1482" s="14"/>
      <c r="H1482" s="14"/>
      <c r="I1482" s="14"/>
      <c r="J1482" s="14"/>
      <c r="K1482" s="15"/>
      <c r="L1482" s="14"/>
      <c r="M1482" s="14"/>
      <c r="N1482" s="14"/>
      <c r="O1482" s="14"/>
      <c r="P1482" s="14"/>
      <c r="Q1482" s="14"/>
      <c r="R1482" s="15"/>
      <c r="S1482" s="14"/>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78"/>
      <c r="AW1482" s="4"/>
      <c r="AX1482" s="4"/>
      <c r="AY1482" s="4"/>
      <c r="AZ1482" s="4"/>
      <c r="BA1482" s="4"/>
      <c r="BB1482" s="4"/>
      <c r="BC1482" s="4"/>
    </row>
    <row r="1483" spans="1:55">
      <c r="A1483" s="326"/>
      <c r="D1483" s="14"/>
      <c r="E1483" s="14"/>
      <c r="F1483" s="14"/>
      <c r="G1483" s="14"/>
      <c r="H1483" s="14"/>
      <c r="I1483" s="14"/>
      <c r="J1483" s="14"/>
      <c r="K1483" s="15"/>
      <c r="L1483" s="14"/>
      <c r="M1483" s="14"/>
      <c r="N1483" s="14"/>
      <c r="O1483" s="14"/>
      <c r="P1483" s="14"/>
      <c r="Q1483" s="14"/>
      <c r="R1483" s="15"/>
      <c r="S1483" s="14"/>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78"/>
      <c r="AW1483" s="4"/>
      <c r="AX1483" s="4"/>
      <c r="AY1483" s="4"/>
      <c r="AZ1483" s="4"/>
      <c r="BA1483" s="4"/>
      <c r="BB1483" s="4"/>
      <c r="BC1483" s="4"/>
    </row>
    <row r="1484" spans="1:55">
      <c r="A1484" s="326"/>
      <c r="D1484" s="14"/>
      <c r="E1484" s="14"/>
      <c r="F1484" s="14"/>
      <c r="G1484" s="14"/>
      <c r="H1484" s="14"/>
      <c r="I1484" s="14"/>
      <c r="J1484" s="14"/>
      <c r="K1484" s="15"/>
      <c r="L1484" s="14"/>
      <c r="M1484" s="14"/>
      <c r="N1484" s="14"/>
      <c r="O1484" s="14"/>
      <c r="P1484" s="14"/>
      <c r="Q1484" s="14"/>
      <c r="R1484" s="15"/>
      <c r="S1484" s="14"/>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78"/>
      <c r="AW1484" s="4"/>
      <c r="AX1484" s="4"/>
      <c r="AY1484" s="4"/>
      <c r="AZ1484" s="4"/>
      <c r="BA1484" s="4"/>
      <c r="BB1484" s="4"/>
      <c r="BC1484" s="4"/>
    </row>
    <row r="1485" spans="1:55">
      <c r="A1485" s="326"/>
      <c r="D1485" s="14"/>
      <c r="E1485" s="14"/>
      <c r="F1485" s="14"/>
      <c r="G1485" s="14"/>
      <c r="H1485" s="14"/>
      <c r="I1485" s="14"/>
      <c r="J1485" s="14"/>
      <c r="K1485" s="15"/>
      <c r="L1485" s="14"/>
      <c r="M1485" s="14"/>
      <c r="N1485" s="14"/>
      <c r="O1485" s="14"/>
      <c r="P1485" s="14"/>
      <c r="Q1485" s="14"/>
      <c r="R1485" s="15"/>
      <c r="S1485" s="14"/>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78"/>
      <c r="AW1485" s="4"/>
      <c r="AX1485" s="4"/>
      <c r="AY1485" s="4"/>
      <c r="AZ1485" s="4"/>
      <c r="BA1485" s="4"/>
      <c r="BB1485" s="4"/>
      <c r="BC1485" s="4"/>
    </row>
    <row r="1486" spans="1:55">
      <c r="A1486" s="326"/>
      <c r="D1486" s="14"/>
      <c r="E1486" s="14"/>
      <c r="F1486" s="14"/>
      <c r="G1486" s="14"/>
      <c r="H1486" s="14"/>
      <c r="I1486" s="14"/>
      <c r="J1486" s="14"/>
      <c r="K1486" s="15"/>
      <c r="L1486" s="14"/>
      <c r="M1486" s="14"/>
      <c r="N1486" s="14"/>
      <c r="O1486" s="14"/>
      <c r="P1486" s="14"/>
      <c r="Q1486" s="14"/>
      <c r="R1486" s="15"/>
      <c r="S1486" s="14"/>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78"/>
      <c r="AW1486" s="4"/>
      <c r="AX1486" s="4"/>
      <c r="AY1486" s="4"/>
      <c r="AZ1486" s="4"/>
      <c r="BA1486" s="4"/>
      <c r="BB1486" s="4"/>
      <c r="BC1486" s="4"/>
    </row>
    <row r="1487" spans="1:55">
      <c r="A1487" s="326"/>
      <c r="D1487" s="14"/>
      <c r="E1487" s="14"/>
      <c r="F1487" s="14"/>
      <c r="G1487" s="14"/>
      <c r="H1487" s="14"/>
      <c r="I1487" s="14"/>
      <c r="J1487" s="14"/>
      <c r="K1487" s="15"/>
      <c r="L1487" s="14"/>
      <c r="M1487" s="14"/>
      <c r="N1487" s="14"/>
      <c r="O1487" s="14"/>
      <c r="P1487" s="14"/>
      <c r="Q1487" s="14"/>
      <c r="R1487" s="15"/>
      <c r="S1487" s="14"/>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78"/>
      <c r="AW1487" s="4"/>
      <c r="AX1487" s="4"/>
      <c r="AY1487" s="4"/>
      <c r="AZ1487" s="4"/>
      <c r="BA1487" s="4"/>
      <c r="BB1487" s="4"/>
      <c r="BC1487" s="4"/>
    </row>
    <row r="1488" spans="1:55">
      <c r="A1488" s="326"/>
      <c r="D1488" s="14"/>
      <c r="E1488" s="14"/>
      <c r="F1488" s="14"/>
      <c r="G1488" s="14"/>
      <c r="H1488" s="14"/>
      <c r="I1488" s="14"/>
      <c r="J1488" s="14"/>
      <c r="K1488" s="15"/>
      <c r="L1488" s="14"/>
      <c r="M1488" s="14"/>
      <c r="N1488" s="14"/>
      <c r="O1488" s="14"/>
      <c r="P1488" s="14"/>
      <c r="Q1488" s="14"/>
      <c r="R1488" s="15"/>
      <c r="S1488" s="14"/>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78"/>
      <c r="AW1488" s="4"/>
      <c r="AX1488" s="4"/>
      <c r="AY1488" s="4"/>
      <c r="AZ1488" s="4"/>
      <c r="BA1488" s="4"/>
      <c r="BB1488" s="4"/>
      <c r="BC1488" s="4"/>
    </row>
    <row r="1489" spans="1:55">
      <c r="A1489" s="326"/>
      <c r="D1489" s="14"/>
      <c r="E1489" s="14"/>
      <c r="F1489" s="14"/>
      <c r="G1489" s="14"/>
      <c r="H1489" s="14"/>
      <c r="I1489" s="14"/>
      <c r="J1489" s="14"/>
      <c r="K1489" s="15"/>
      <c r="L1489" s="14"/>
      <c r="M1489" s="14"/>
      <c r="N1489" s="14"/>
      <c r="O1489" s="14"/>
      <c r="P1489" s="14"/>
      <c r="Q1489" s="14"/>
      <c r="R1489" s="15"/>
      <c r="S1489" s="14"/>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78"/>
      <c r="AW1489" s="4"/>
      <c r="AX1489" s="4"/>
      <c r="AY1489" s="4"/>
      <c r="AZ1489" s="4"/>
      <c r="BA1489" s="4"/>
      <c r="BB1489" s="4"/>
      <c r="BC1489" s="4"/>
    </row>
    <row r="1490" spans="1:55">
      <c r="A1490" s="326"/>
      <c r="D1490" s="14"/>
      <c r="E1490" s="14"/>
      <c r="F1490" s="14"/>
      <c r="G1490" s="14"/>
      <c r="H1490" s="14"/>
      <c r="I1490" s="14"/>
      <c r="J1490" s="14"/>
      <c r="K1490" s="15"/>
      <c r="L1490" s="14"/>
      <c r="M1490" s="14"/>
      <c r="N1490" s="14"/>
      <c r="O1490" s="14"/>
      <c r="P1490" s="14"/>
      <c r="Q1490" s="14"/>
      <c r="R1490" s="15"/>
      <c r="S1490" s="14"/>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78"/>
      <c r="AW1490" s="4"/>
      <c r="AX1490" s="4"/>
      <c r="AY1490" s="4"/>
      <c r="AZ1490" s="4"/>
      <c r="BA1490" s="4"/>
      <c r="BB1490" s="4"/>
      <c r="BC1490" s="4"/>
    </row>
    <row r="1491" spans="1:55">
      <c r="A1491" s="326"/>
      <c r="D1491" s="14"/>
      <c r="E1491" s="14"/>
      <c r="F1491" s="14"/>
      <c r="G1491" s="14"/>
      <c r="H1491" s="14"/>
      <c r="I1491" s="14"/>
      <c r="J1491" s="14"/>
      <c r="K1491" s="15"/>
      <c r="L1491" s="14"/>
      <c r="M1491" s="14"/>
      <c r="N1491" s="14"/>
      <c r="O1491" s="14"/>
      <c r="P1491" s="14"/>
      <c r="Q1491" s="14"/>
      <c r="R1491" s="15"/>
      <c r="S1491" s="14"/>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78"/>
      <c r="AW1491" s="4"/>
      <c r="AX1491" s="4"/>
      <c r="AY1491" s="4"/>
      <c r="AZ1491" s="4"/>
      <c r="BA1491" s="4"/>
      <c r="BB1491" s="4"/>
      <c r="BC1491" s="4"/>
    </row>
    <row r="1492" spans="1:55">
      <c r="A1492" s="326"/>
      <c r="D1492" s="14"/>
      <c r="E1492" s="14"/>
      <c r="F1492" s="14"/>
      <c r="G1492" s="14"/>
      <c r="H1492" s="14"/>
      <c r="I1492" s="14"/>
      <c r="J1492" s="14"/>
      <c r="K1492" s="15"/>
      <c r="L1492" s="14"/>
      <c r="M1492" s="14"/>
      <c r="N1492" s="14"/>
      <c r="O1492" s="14"/>
      <c r="P1492" s="14"/>
      <c r="Q1492" s="14"/>
      <c r="R1492" s="15"/>
      <c r="S1492" s="14"/>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78"/>
      <c r="AW1492" s="4"/>
      <c r="AX1492" s="4"/>
      <c r="AY1492" s="4"/>
      <c r="AZ1492" s="4"/>
      <c r="BA1492" s="4"/>
      <c r="BB1492" s="4"/>
      <c r="BC1492" s="4"/>
    </row>
    <row r="1493" spans="1:55">
      <c r="A1493" s="326"/>
      <c r="D1493" s="14"/>
      <c r="E1493" s="14"/>
      <c r="F1493" s="14"/>
      <c r="G1493" s="14"/>
      <c r="H1493" s="14"/>
      <c r="I1493" s="14"/>
      <c r="J1493" s="14"/>
      <c r="K1493" s="15"/>
      <c r="L1493" s="14"/>
      <c r="M1493" s="14"/>
      <c r="N1493" s="14"/>
      <c r="O1493" s="14"/>
      <c r="P1493" s="14"/>
      <c r="Q1493" s="14"/>
      <c r="R1493" s="15"/>
      <c r="S1493" s="14"/>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78"/>
      <c r="AW1493" s="4"/>
      <c r="AX1493" s="4"/>
      <c r="AY1493" s="4"/>
      <c r="AZ1493" s="4"/>
      <c r="BA1493" s="4"/>
      <c r="BB1493" s="4"/>
      <c r="BC1493" s="4"/>
    </row>
    <row r="1494" spans="1:55">
      <c r="A1494" s="326"/>
      <c r="D1494" s="14"/>
      <c r="E1494" s="14"/>
      <c r="F1494" s="14"/>
      <c r="G1494" s="14"/>
      <c r="H1494" s="14"/>
      <c r="I1494" s="14"/>
      <c r="J1494" s="14"/>
      <c r="K1494" s="15"/>
      <c r="L1494" s="14"/>
      <c r="M1494" s="14"/>
      <c r="N1494" s="14"/>
      <c r="O1494" s="14"/>
      <c r="P1494" s="14"/>
      <c r="Q1494" s="14"/>
      <c r="R1494" s="15"/>
      <c r="S1494" s="14"/>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78"/>
      <c r="AW1494" s="4"/>
      <c r="AX1494" s="4"/>
      <c r="AY1494" s="4"/>
      <c r="AZ1494" s="4"/>
      <c r="BA1494" s="4"/>
      <c r="BB1494" s="4"/>
      <c r="BC1494" s="4"/>
    </row>
    <row r="1495" spans="1:55">
      <c r="A1495" s="326"/>
      <c r="D1495" s="14"/>
      <c r="E1495" s="14"/>
      <c r="F1495" s="14"/>
      <c r="G1495" s="14"/>
      <c r="H1495" s="14"/>
      <c r="I1495" s="14"/>
      <c r="J1495" s="14"/>
      <c r="K1495" s="15"/>
      <c r="L1495" s="14"/>
      <c r="M1495" s="14"/>
      <c r="N1495" s="14"/>
      <c r="O1495" s="14"/>
      <c r="P1495" s="14"/>
      <c r="Q1495" s="14"/>
      <c r="R1495" s="15"/>
      <c r="S1495" s="14"/>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78"/>
      <c r="AW1495" s="4"/>
      <c r="AX1495" s="4"/>
      <c r="AY1495" s="4"/>
      <c r="AZ1495" s="4"/>
      <c r="BA1495" s="4"/>
      <c r="BB1495" s="4"/>
      <c r="BC1495" s="4"/>
    </row>
    <row r="1496" spans="1:55">
      <c r="A1496" s="326"/>
      <c r="D1496" s="14"/>
      <c r="E1496" s="14"/>
      <c r="F1496" s="14"/>
      <c r="G1496" s="14"/>
      <c r="H1496" s="14"/>
      <c r="I1496" s="14"/>
      <c r="J1496" s="14"/>
      <c r="K1496" s="15"/>
      <c r="L1496" s="14"/>
      <c r="M1496" s="14"/>
      <c r="N1496" s="14"/>
      <c r="O1496" s="14"/>
      <c r="P1496" s="14"/>
      <c r="Q1496" s="14"/>
      <c r="R1496" s="15"/>
      <c r="S1496" s="14"/>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78"/>
      <c r="AW1496" s="4"/>
      <c r="AX1496" s="4"/>
      <c r="AY1496" s="4"/>
      <c r="AZ1496" s="4"/>
      <c r="BA1496" s="4"/>
      <c r="BB1496" s="4"/>
      <c r="BC1496" s="4"/>
    </row>
    <row r="1497" spans="1:55">
      <c r="A1497" s="326"/>
      <c r="D1497" s="14"/>
      <c r="E1497" s="14"/>
      <c r="F1497" s="14"/>
      <c r="G1497" s="14"/>
      <c r="H1497" s="14"/>
      <c r="I1497" s="14"/>
      <c r="J1497" s="14"/>
      <c r="K1497" s="15"/>
      <c r="L1497" s="14"/>
      <c r="M1497" s="14"/>
      <c r="N1497" s="14"/>
      <c r="O1497" s="14"/>
      <c r="P1497" s="14"/>
      <c r="Q1497" s="14"/>
      <c r="R1497" s="15"/>
      <c r="S1497" s="14"/>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78"/>
      <c r="AW1497" s="4"/>
      <c r="AX1497" s="4"/>
      <c r="AY1497" s="4"/>
      <c r="AZ1497" s="4"/>
      <c r="BA1497" s="4"/>
      <c r="BB1497" s="4"/>
      <c r="BC1497" s="4"/>
    </row>
    <row r="1498" spans="1:55">
      <c r="A1498" s="326"/>
      <c r="D1498" s="14"/>
      <c r="E1498" s="14"/>
      <c r="F1498" s="14"/>
      <c r="G1498" s="14"/>
      <c r="H1498" s="14"/>
      <c r="I1498" s="14"/>
      <c r="J1498" s="14"/>
      <c r="K1498" s="15"/>
      <c r="L1498" s="14"/>
      <c r="M1498" s="14"/>
      <c r="N1498" s="14"/>
      <c r="O1498" s="14"/>
      <c r="P1498" s="14"/>
      <c r="Q1498" s="14"/>
      <c r="R1498" s="15"/>
      <c r="S1498" s="14"/>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78"/>
      <c r="AW1498" s="4"/>
      <c r="AX1498" s="4"/>
      <c r="AY1498" s="4"/>
      <c r="AZ1498" s="4"/>
      <c r="BA1498" s="4"/>
      <c r="BB1498" s="4"/>
      <c r="BC1498" s="4"/>
    </row>
    <row r="1499" spans="1:55">
      <c r="A1499" s="326"/>
      <c r="D1499" s="14"/>
      <c r="E1499" s="14"/>
      <c r="F1499" s="14"/>
      <c r="G1499" s="14"/>
      <c r="H1499" s="14"/>
      <c r="I1499" s="14"/>
      <c r="J1499" s="14"/>
      <c r="K1499" s="15"/>
      <c r="L1499" s="14"/>
      <c r="M1499" s="14"/>
      <c r="N1499" s="14"/>
      <c r="O1499" s="14"/>
      <c r="P1499" s="14"/>
      <c r="Q1499" s="14"/>
      <c r="R1499" s="15"/>
      <c r="S1499" s="14"/>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78"/>
      <c r="AW1499" s="4"/>
      <c r="AX1499" s="4"/>
      <c r="AY1499" s="4"/>
      <c r="AZ1499" s="4"/>
      <c r="BA1499" s="4"/>
      <c r="BB1499" s="4"/>
      <c r="BC1499" s="4"/>
    </row>
    <row r="1500" spans="1:55">
      <c r="A1500" s="326"/>
      <c r="D1500" s="14"/>
      <c r="E1500" s="14"/>
      <c r="F1500" s="14"/>
      <c r="G1500" s="14"/>
      <c r="H1500" s="14"/>
      <c r="I1500" s="14"/>
      <c r="J1500" s="14"/>
      <c r="K1500" s="15"/>
      <c r="L1500" s="14"/>
      <c r="M1500" s="14"/>
      <c r="N1500" s="14"/>
      <c r="O1500" s="14"/>
      <c r="P1500" s="14"/>
      <c r="Q1500" s="14"/>
      <c r="R1500" s="15"/>
      <c r="S1500" s="14"/>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78"/>
      <c r="AW1500" s="4"/>
      <c r="AX1500" s="4"/>
      <c r="AY1500" s="4"/>
      <c r="AZ1500" s="4"/>
      <c r="BA1500" s="4"/>
      <c r="BB1500" s="4"/>
      <c r="BC1500" s="4"/>
    </row>
    <row r="1501" spans="1:55">
      <c r="A1501" s="326"/>
      <c r="D1501" s="14"/>
      <c r="E1501" s="14"/>
      <c r="F1501" s="14"/>
      <c r="G1501" s="14"/>
      <c r="H1501" s="14"/>
      <c r="I1501" s="14"/>
      <c r="J1501" s="14"/>
      <c r="K1501" s="15"/>
      <c r="L1501" s="14"/>
      <c r="M1501" s="14"/>
      <c r="N1501" s="14"/>
      <c r="O1501" s="14"/>
      <c r="P1501" s="14"/>
      <c r="Q1501" s="14"/>
      <c r="R1501" s="15"/>
      <c r="S1501" s="14"/>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78"/>
      <c r="AW1501" s="4"/>
      <c r="AX1501" s="4"/>
      <c r="AY1501" s="4"/>
      <c r="AZ1501" s="4"/>
      <c r="BA1501" s="4"/>
      <c r="BB1501" s="4"/>
      <c r="BC1501" s="4"/>
    </row>
    <row r="1502" spans="1:55">
      <c r="A1502" s="326"/>
      <c r="D1502" s="14"/>
      <c r="E1502" s="14"/>
      <c r="F1502" s="14"/>
      <c r="G1502" s="14"/>
      <c r="H1502" s="14"/>
      <c r="I1502" s="14"/>
      <c r="J1502" s="14"/>
      <c r="K1502" s="15"/>
      <c r="L1502" s="14"/>
      <c r="M1502" s="14"/>
      <c r="N1502" s="14"/>
      <c r="O1502" s="14"/>
      <c r="P1502" s="14"/>
      <c r="Q1502" s="14"/>
      <c r="R1502" s="15"/>
      <c r="S1502" s="14"/>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78"/>
      <c r="AW1502" s="4"/>
      <c r="AX1502" s="4"/>
      <c r="AY1502" s="4"/>
      <c r="AZ1502" s="4"/>
      <c r="BA1502" s="4"/>
      <c r="BB1502" s="4"/>
      <c r="BC1502" s="4"/>
    </row>
    <row r="1503" spans="1:55">
      <c r="A1503" s="326"/>
      <c r="D1503" s="14"/>
      <c r="E1503" s="14"/>
      <c r="F1503" s="14"/>
      <c r="G1503" s="14"/>
      <c r="H1503" s="14"/>
      <c r="I1503" s="14"/>
      <c r="J1503" s="14"/>
      <c r="K1503" s="15"/>
      <c r="L1503" s="14"/>
      <c r="M1503" s="14"/>
      <c r="N1503" s="14"/>
      <c r="O1503" s="14"/>
      <c r="P1503" s="14"/>
      <c r="Q1503" s="14"/>
      <c r="R1503" s="15"/>
      <c r="S1503" s="14"/>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78"/>
      <c r="AW1503" s="4"/>
      <c r="AX1503" s="4"/>
      <c r="AY1503" s="4"/>
      <c r="AZ1503" s="4"/>
      <c r="BA1503" s="4"/>
      <c r="BB1503" s="4"/>
      <c r="BC1503" s="4"/>
    </row>
    <row r="1504" spans="1:55">
      <c r="A1504" s="326"/>
      <c r="D1504" s="14"/>
      <c r="E1504" s="14"/>
      <c r="F1504" s="14"/>
      <c r="G1504" s="14"/>
      <c r="H1504" s="14"/>
      <c r="I1504" s="14"/>
      <c r="J1504" s="14"/>
      <c r="K1504" s="15"/>
      <c r="L1504" s="14"/>
      <c r="M1504" s="14"/>
      <c r="N1504" s="14"/>
      <c r="O1504" s="14"/>
      <c r="P1504" s="14"/>
      <c r="Q1504" s="14"/>
      <c r="R1504" s="15"/>
      <c r="S1504" s="14"/>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78"/>
      <c r="AW1504" s="4"/>
      <c r="AX1504" s="4"/>
      <c r="AY1504" s="4"/>
      <c r="AZ1504" s="4"/>
      <c r="BA1504" s="4"/>
      <c r="BB1504" s="4"/>
      <c r="BC1504" s="4"/>
    </row>
    <row r="1505" spans="1:55">
      <c r="A1505" s="326"/>
      <c r="D1505" s="14"/>
      <c r="E1505" s="14"/>
      <c r="F1505" s="14"/>
      <c r="G1505" s="14"/>
      <c r="H1505" s="14"/>
      <c r="I1505" s="14"/>
      <c r="J1505" s="14"/>
      <c r="K1505" s="15"/>
      <c r="L1505" s="14"/>
      <c r="M1505" s="14"/>
      <c r="N1505" s="14"/>
      <c r="O1505" s="14"/>
      <c r="P1505" s="14"/>
      <c r="Q1505" s="14"/>
      <c r="R1505" s="15"/>
      <c r="S1505" s="14"/>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78"/>
      <c r="AW1505" s="4"/>
      <c r="AX1505" s="4"/>
      <c r="AY1505" s="4"/>
      <c r="AZ1505" s="4"/>
      <c r="BA1505" s="4"/>
      <c r="BB1505" s="4"/>
      <c r="BC1505" s="4"/>
    </row>
    <row r="1506" spans="1:55">
      <c r="A1506" s="326"/>
      <c r="D1506" s="14"/>
      <c r="E1506" s="14"/>
      <c r="F1506" s="14"/>
      <c r="G1506" s="14"/>
      <c r="H1506" s="14"/>
      <c r="I1506" s="14"/>
      <c r="J1506" s="14"/>
      <c r="K1506" s="15"/>
      <c r="L1506" s="14"/>
      <c r="M1506" s="14"/>
      <c r="N1506" s="14"/>
      <c r="O1506" s="14"/>
      <c r="P1506" s="14"/>
      <c r="Q1506" s="14"/>
      <c r="R1506" s="15"/>
      <c r="S1506" s="14"/>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78"/>
      <c r="AW1506" s="4"/>
      <c r="AX1506" s="4"/>
      <c r="AY1506" s="4"/>
      <c r="AZ1506" s="4"/>
      <c r="BA1506" s="4"/>
      <c r="BB1506" s="4"/>
      <c r="BC1506" s="4"/>
    </row>
    <row r="1507" spans="1:55">
      <c r="A1507" s="326"/>
      <c r="D1507" s="14"/>
      <c r="E1507" s="14"/>
      <c r="F1507" s="14"/>
      <c r="G1507" s="14"/>
      <c r="H1507" s="14"/>
      <c r="I1507" s="14"/>
      <c r="J1507" s="14"/>
      <c r="K1507" s="15"/>
      <c r="L1507" s="14"/>
      <c r="M1507" s="14"/>
      <c r="N1507" s="14"/>
      <c r="O1507" s="14"/>
      <c r="P1507" s="14"/>
      <c r="Q1507" s="14"/>
      <c r="R1507" s="15"/>
      <c r="S1507" s="14"/>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78"/>
      <c r="AW1507" s="4"/>
      <c r="AX1507" s="4"/>
      <c r="AY1507" s="4"/>
      <c r="AZ1507" s="4"/>
      <c r="BA1507" s="4"/>
      <c r="BB1507" s="4"/>
      <c r="BC1507" s="4"/>
    </row>
    <row r="1508" spans="1:55">
      <c r="A1508" s="326"/>
      <c r="D1508" s="14"/>
      <c r="E1508" s="14"/>
      <c r="F1508" s="14"/>
      <c r="G1508" s="14"/>
      <c r="H1508" s="14"/>
      <c r="I1508" s="14"/>
      <c r="J1508" s="14"/>
      <c r="K1508" s="15"/>
      <c r="L1508" s="14"/>
      <c r="M1508" s="14"/>
      <c r="N1508" s="14"/>
      <c r="O1508" s="14"/>
      <c r="P1508" s="14"/>
      <c r="Q1508" s="14"/>
      <c r="R1508" s="15"/>
      <c r="S1508" s="14"/>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78"/>
      <c r="AW1508" s="4"/>
      <c r="AX1508" s="4"/>
      <c r="AY1508" s="4"/>
      <c r="AZ1508" s="4"/>
      <c r="BA1508" s="4"/>
      <c r="BB1508" s="4"/>
      <c r="BC1508" s="4"/>
    </row>
    <row r="1509" spans="1:55">
      <c r="A1509" s="326"/>
      <c r="D1509" s="14"/>
      <c r="E1509" s="14"/>
      <c r="F1509" s="14"/>
      <c r="G1509" s="14"/>
      <c r="H1509" s="14"/>
      <c r="I1509" s="14"/>
      <c r="J1509" s="14"/>
      <c r="K1509" s="15"/>
      <c r="L1509" s="14"/>
      <c r="M1509" s="14"/>
      <c r="N1509" s="14"/>
      <c r="O1509" s="14"/>
      <c r="P1509" s="14"/>
      <c r="Q1509" s="14"/>
      <c r="R1509" s="15"/>
      <c r="S1509" s="14"/>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78"/>
      <c r="AW1509" s="4"/>
      <c r="AX1509" s="4"/>
      <c r="AY1509" s="4"/>
      <c r="AZ1509" s="4"/>
      <c r="BA1509" s="4"/>
      <c r="BB1509" s="4"/>
      <c r="BC1509" s="4"/>
    </row>
    <row r="1510" spans="1:55">
      <c r="A1510" s="326"/>
      <c r="D1510" s="14"/>
      <c r="E1510" s="14"/>
      <c r="F1510" s="14"/>
      <c r="G1510" s="14"/>
      <c r="H1510" s="14"/>
      <c r="I1510" s="14"/>
      <c r="J1510" s="14"/>
      <c r="K1510" s="15"/>
      <c r="L1510" s="14"/>
      <c r="M1510" s="14"/>
      <c r="N1510" s="14"/>
      <c r="O1510" s="14"/>
      <c r="P1510" s="14"/>
      <c r="Q1510" s="14"/>
      <c r="R1510" s="15"/>
      <c r="S1510" s="14"/>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78"/>
      <c r="AW1510" s="4"/>
      <c r="AX1510" s="4"/>
      <c r="AY1510" s="4"/>
      <c r="AZ1510" s="4"/>
      <c r="BA1510" s="4"/>
      <c r="BB1510" s="4"/>
      <c r="BC1510" s="4"/>
    </row>
    <row r="1511" spans="1:55">
      <c r="A1511" s="326"/>
      <c r="D1511" s="14"/>
      <c r="E1511" s="14"/>
      <c r="F1511" s="14"/>
      <c r="G1511" s="14"/>
      <c r="H1511" s="14"/>
      <c r="I1511" s="14"/>
      <c r="J1511" s="14"/>
      <c r="K1511" s="15"/>
      <c r="L1511" s="14"/>
      <c r="M1511" s="14"/>
      <c r="N1511" s="14"/>
      <c r="O1511" s="14"/>
      <c r="P1511" s="14"/>
      <c r="Q1511" s="14"/>
      <c r="R1511" s="15"/>
      <c r="S1511" s="14"/>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78"/>
      <c r="AW1511" s="4"/>
      <c r="AX1511" s="4"/>
      <c r="AY1511" s="4"/>
      <c r="AZ1511" s="4"/>
      <c r="BA1511" s="4"/>
      <c r="BB1511" s="4"/>
      <c r="BC1511" s="4"/>
    </row>
    <row r="1512" spans="1:55">
      <c r="A1512" s="326"/>
      <c r="D1512" s="14"/>
      <c r="E1512" s="14"/>
      <c r="F1512" s="14"/>
      <c r="G1512" s="14"/>
      <c r="H1512" s="14"/>
      <c r="I1512" s="14"/>
      <c r="J1512" s="14"/>
      <c r="K1512" s="15"/>
      <c r="L1512" s="14"/>
      <c r="M1512" s="14"/>
      <c r="N1512" s="14"/>
      <c r="O1512" s="14"/>
      <c r="P1512" s="14"/>
      <c r="Q1512" s="14"/>
      <c r="R1512" s="15"/>
      <c r="S1512" s="14"/>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78"/>
      <c r="AW1512" s="4"/>
      <c r="AX1512" s="4"/>
      <c r="AY1512" s="4"/>
      <c r="AZ1512" s="4"/>
      <c r="BA1512" s="4"/>
      <c r="BB1512" s="4"/>
      <c r="BC1512" s="4"/>
    </row>
    <row r="1513" spans="1:55">
      <c r="A1513" s="326"/>
      <c r="D1513" s="14"/>
      <c r="E1513" s="14"/>
      <c r="F1513" s="14"/>
      <c r="G1513" s="14"/>
      <c r="H1513" s="14"/>
      <c r="I1513" s="14"/>
      <c r="J1513" s="14"/>
      <c r="K1513" s="15"/>
      <c r="L1513" s="14"/>
      <c r="M1513" s="14"/>
      <c r="N1513" s="14"/>
      <c r="O1513" s="14"/>
      <c r="P1513" s="14"/>
      <c r="Q1513" s="14"/>
      <c r="R1513" s="15"/>
      <c r="S1513" s="14"/>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78"/>
      <c r="AW1513" s="4"/>
      <c r="AX1513" s="4"/>
      <c r="AY1513" s="4"/>
      <c r="AZ1513" s="4"/>
      <c r="BA1513" s="4"/>
      <c r="BB1513" s="4"/>
      <c r="BC1513" s="4"/>
    </row>
    <row r="1514" spans="1:55">
      <c r="A1514" s="326"/>
      <c r="D1514" s="14"/>
      <c r="E1514" s="14"/>
      <c r="F1514" s="14"/>
      <c r="G1514" s="14"/>
      <c r="H1514" s="14"/>
      <c r="I1514" s="14"/>
      <c r="J1514" s="14"/>
      <c r="K1514" s="15"/>
      <c r="L1514" s="14"/>
      <c r="M1514" s="14"/>
      <c r="N1514" s="14"/>
      <c r="O1514" s="14"/>
      <c r="P1514" s="14"/>
      <c r="Q1514" s="14"/>
      <c r="R1514" s="15"/>
      <c r="S1514" s="14"/>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78"/>
      <c r="AW1514" s="4"/>
      <c r="AX1514" s="4"/>
      <c r="AY1514" s="4"/>
      <c r="AZ1514" s="4"/>
      <c r="BA1514" s="4"/>
      <c r="BB1514" s="4"/>
      <c r="BC1514" s="4"/>
    </row>
    <row r="1515" spans="1:55">
      <c r="A1515" s="326"/>
      <c r="D1515" s="14"/>
      <c r="E1515" s="14"/>
      <c r="F1515" s="14"/>
      <c r="G1515" s="14"/>
      <c r="H1515" s="14"/>
      <c r="I1515" s="14"/>
      <c r="J1515" s="14"/>
      <c r="K1515" s="15"/>
      <c r="L1515" s="14"/>
      <c r="M1515" s="14"/>
      <c r="N1515" s="14"/>
      <c r="O1515" s="14"/>
      <c r="P1515" s="14"/>
      <c r="Q1515" s="14"/>
      <c r="R1515" s="15"/>
      <c r="S1515" s="14"/>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78"/>
      <c r="AW1515" s="4"/>
      <c r="AX1515" s="4"/>
      <c r="AY1515" s="4"/>
      <c r="AZ1515" s="4"/>
      <c r="BA1515" s="4"/>
      <c r="BB1515" s="4"/>
      <c r="BC1515" s="4"/>
    </row>
    <row r="1516" spans="1:55">
      <c r="A1516" s="326"/>
      <c r="D1516" s="14"/>
      <c r="E1516" s="14"/>
      <c r="F1516" s="14"/>
      <c r="G1516" s="14"/>
      <c r="H1516" s="14"/>
      <c r="I1516" s="14"/>
      <c r="J1516" s="14"/>
      <c r="K1516" s="15"/>
      <c r="L1516" s="14"/>
      <c r="M1516" s="14"/>
      <c r="N1516" s="14"/>
      <c r="O1516" s="14"/>
      <c r="P1516" s="14"/>
      <c r="Q1516" s="14"/>
      <c r="R1516" s="15"/>
      <c r="S1516" s="14"/>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78"/>
      <c r="AW1516" s="4"/>
      <c r="AX1516" s="4"/>
      <c r="AY1516" s="4"/>
      <c r="AZ1516" s="4"/>
      <c r="BA1516" s="4"/>
      <c r="BB1516" s="4"/>
      <c r="BC1516" s="4"/>
    </row>
    <row r="1517" spans="1:55">
      <c r="A1517" s="326"/>
      <c r="D1517" s="14"/>
      <c r="E1517" s="14"/>
      <c r="F1517" s="14"/>
      <c r="G1517" s="14"/>
      <c r="H1517" s="14"/>
      <c r="I1517" s="14"/>
      <c r="J1517" s="14"/>
      <c r="K1517" s="15"/>
      <c r="L1517" s="14"/>
      <c r="M1517" s="14"/>
      <c r="N1517" s="14"/>
      <c r="O1517" s="14"/>
      <c r="P1517" s="14"/>
      <c r="Q1517" s="14"/>
      <c r="R1517" s="15"/>
      <c r="S1517" s="14"/>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78"/>
      <c r="AW1517" s="4"/>
      <c r="AX1517" s="4"/>
      <c r="AY1517" s="4"/>
      <c r="AZ1517" s="4"/>
      <c r="BA1517" s="4"/>
      <c r="BB1517" s="4"/>
      <c r="BC1517" s="4"/>
    </row>
    <row r="1518" spans="1:55">
      <c r="A1518" s="326"/>
      <c r="D1518" s="14"/>
      <c r="E1518" s="14"/>
      <c r="F1518" s="14"/>
      <c r="G1518" s="14"/>
      <c r="H1518" s="14"/>
      <c r="I1518" s="14"/>
      <c r="J1518" s="14"/>
      <c r="K1518" s="15"/>
      <c r="L1518" s="14"/>
      <c r="M1518" s="14"/>
      <c r="N1518" s="14"/>
      <c r="O1518" s="14"/>
      <c r="P1518" s="14"/>
      <c r="Q1518" s="14"/>
      <c r="R1518" s="15"/>
      <c r="S1518" s="14"/>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78"/>
      <c r="AW1518" s="4"/>
      <c r="AX1518" s="4"/>
      <c r="AY1518" s="4"/>
      <c r="AZ1518" s="4"/>
      <c r="BA1518" s="4"/>
      <c r="BB1518" s="4"/>
      <c r="BC1518" s="4"/>
    </row>
    <row r="1519" spans="1:55">
      <c r="A1519" s="326"/>
      <c r="D1519" s="14"/>
      <c r="E1519" s="14"/>
      <c r="F1519" s="14"/>
      <c r="G1519" s="14"/>
      <c r="H1519" s="14"/>
      <c r="I1519" s="14"/>
      <c r="J1519" s="14"/>
      <c r="K1519" s="15"/>
      <c r="L1519" s="14"/>
      <c r="M1519" s="14"/>
      <c r="N1519" s="14"/>
      <c r="O1519" s="14"/>
      <c r="P1519" s="14"/>
      <c r="Q1519" s="14"/>
      <c r="R1519" s="15"/>
      <c r="S1519" s="14"/>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78"/>
      <c r="AW1519" s="4"/>
      <c r="AX1519" s="4"/>
      <c r="AY1519" s="4"/>
      <c r="AZ1519" s="4"/>
      <c r="BA1519" s="4"/>
      <c r="BB1519" s="4"/>
      <c r="BC1519" s="4"/>
    </row>
    <row r="1520" spans="1:55">
      <c r="A1520" s="326"/>
      <c r="D1520" s="14"/>
      <c r="E1520" s="14"/>
      <c r="F1520" s="14"/>
      <c r="G1520" s="14"/>
      <c r="H1520" s="14"/>
      <c r="I1520" s="14"/>
      <c r="J1520" s="14"/>
      <c r="K1520" s="15"/>
      <c r="L1520" s="14"/>
      <c r="M1520" s="14"/>
      <c r="N1520" s="14"/>
      <c r="O1520" s="14"/>
      <c r="P1520" s="14"/>
      <c r="Q1520" s="14"/>
      <c r="R1520" s="15"/>
      <c r="S1520" s="14"/>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78"/>
      <c r="AW1520" s="4"/>
      <c r="AX1520" s="4"/>
      <c r="AY1520" s="4"/>
      <c r="AZ1520" s="4"/>
      <c r="BA1520" s="4"/>
      <c r="BB1520" s="4"/>
      <c r="BC1520" s="4"/>
    </row>
    <row r="1521" spans="1:55">
      <c r="A1521" s="326"/>
      <c r="D1521" s="14"/>
      <c r="E1521" s="14"/>
      <c r="F1521" s="14"/>
      <c r="G1521" s="14"/>
      <c r="H1521" s="14"/>
      <c r="I1521" s="14"/>
      <c r="J1521" s="14"/>
      <c r="K1521" s="15"/>
      <c r="L1521" s="14"/>
      <c r="M1521" s="14"/>
      <c r="N1521" s="14"/>
      <c r="O1521" s="14"/>
      <c r="P1521" s="14"/>
      <c r="Q1521" s="14"/>
      <c r="R1521" s="15"/>
      <c r="S1521" s="14"/>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78"/>
      <c r="AW1521" s="4"/>
      <c r="AX1521" s="4"/>
      <c r="AY1521" s="4"/>
      <c r="AZ1521" s="4"/>
      <c r="BA1521" s="4"/>
      <c r="BB1521" s="4"/>
      <c r="BC1521" s="4"/>
    </row>
    <row r="1522" spans="1:55">
      <c r="A1522" s="326"/>
      <c r="D1522" s="14"/>
      <c r="E1522" s="14"/>
      <c r="F1522" s="14"/>
      <c r="G1522" s="14"/>
      <c r="H1522" s="14"/>
      <c r="I1522" s="14"/>
      <c r="J1522" s="14"/>
      <c r="K1522" s="15"/>
      <c r="L1522" s="14"/>
      <c r="M1522" s="14"/>
      <c r="N1522" s="14"/>
      <c r="O1522" s="14"/>
      <c r="P1522" s="14"/>
      <c r="Q1522" s="14"/>
      <c r="R1522" s="15"/>
      <c r="S1522" s="14"/>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78"/>
      <c r="AW1522" s="4"/>
      <c r="AX1522" s="4"/>
      <c r="AY1522" s="4"/>
      <c r="AZ1522" s="4"/>
      <c r="BA1522" s="4"/>
      <c r="BB1522" s="4"/>
      <c r="BC1522" s="4"/>
    </row>
    <row r="1523" spans="1:55">
      <c r="A1523" s="326"/>
      <c r="D1523" s="14"/>
      <c r="E1523" s="14"/>
      <c r="F1523" s="14"/>
      <c r="G1523" s="14"/>
      <c r="H1523" s="14"/>
      <c r="I1523" s="14"/>
      <c r="J1523" s="14"/>
      <c r="K1523" s="15"/>
      <c r="L1523" s="14"/>
      <c r="M1523" s="14"/>
      <c r="N1523" s="14"/>
      <c r="O1523" s="14"/>
      <c r="P1523" s="14"/>
      <c r="Q1523" s="14"/>
      <c r="R1523" s="15"/>
      <c r="S1523" s="14"/>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78"/>
      <c r="AW1523" s="4"/>
      <c r="AX1523" s="4"/>
      <c r="AY1523" s="4"/>
      <c r="AZ1523" s="4"/>
      <c r="BA1523" s="4"/>
      <c r="BB1523" s="4"/>
      <c r="BC1523" s="4"/>
    </row>
    <row r="1524" spans="1:55">
      <c r="A1524" s="326"/>
      <c r="D1524" s="14"/>
      <c r="E1524" s="14"/>
      <c r="F1524" s="14"/>
      <c r="G1524" s="14"/>
      <c r="H1524" s="14"/>
      <c r="I1524" s="14"/>
      <c r="J1524" s="14"/>
      <c r="K1524" s="15"/>
      <c r="L1524" s="14"/>
      <c r="M1524" s="14"/>
      <c r="N1524" s="14"/>
      <c r="O1524" s="14"/>
      <c r="P1524" s="14"/>
      <c r="Q1524" s="14"/>
      <c r="R1524" s="15"/>
      <c r="S1524" s="14"/>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78"/>
      <c r="AW1524" s="4"/>
      <c r="AX1524" s="4"/>
      <c r="AY1524" s="4"/>
      <c r="AZ1524" s="4"/>
      <c r="BA1524" s="4"/>
      <c r="BB1524" s="4"/>
      <c r="BC1524" s="4"/>
    </row>
    <row r="1525" spans="1:55">
      <c r="A1525" s="326"/>
      <c r="D1525" s="14"/>
      <c r="E1525" s="14"/>
      <c r="F1525" s="14"/>
      <c r="G1525" s="14"/>
      <c r="H1525" s="14"/>
      <c r="I1525" s="14"/>
      <c r="J1525" s="14"/>
      <c r="K1525" s="15"/>
      <c r="L1525" s="14"/>
      <c r="M1525" s="14"/>
      <c r="N1525" s="14"/>
      <c r="O1525" s="14"/>
      <c r="P1525" s="14"/>
      <c r="Q1525" s="14"/>
      <c r="R1525" s="15"/>
      <c r="S1525" s="14"/>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78"/>
      <c r="AW1525" s="4"/>
      <c r="AX1525" s="4"/>
      <c r="AY1525" s="4"/>
      <c r="AZ1525" s="4"/>
      <c r="BA1525" s="4"/>
      <c r="BB1525" s="4"/>
      <c r="BC1525" s="4"/>
    </row>
    <row r="1526" spans="1:55">
      <c r="A1526" s="326"/>
      <c r="D1526" s="14"/>
      <c r="E1526" s="14"/>
      <c r="F1526" s="14"/>
      <c r="G1526" s="14"/>
      <c r="H1526" s="14"/>
      <c r="I1526" s="14"/>
      <c r="J1526" s="14"/>
      <c r="K1526" s="15"/>
      <c r="L1526" s="14"/>
      <c r="M1526" s="14"/>
      <c r="N1526" s="14"/>
      <c r="O1526" s="14"/>
      <c r="P1526" s="14"/>
      <c r="Q1526" s="14"/>
      <c r="R1526" s="15"/>
      <c r="S1526" s="14"/>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78"/>
      <c r="AW1526" s="4"/>
      <c r="AX1526" s="4"/>
      <c r="AY1526" s="4"/>
      <c r="AZ1526" s="4"/>
      <c r="BA1526" s="4"/>
      <c r="BB1526" s="4"/>
      <c r="BC1526" s="4"/>
    </row>
    <row r="1527" spans="1:55">
      <c r="A1527" s="326"/>
      <c r="D1527" s="14"/>
      <c r="E1527" s="14"/>
      <c r="F1527" s="14"/>
      <c r="G1527" s="14"/>
      <c r="H1527" s="14"/>
      <c r="I1527" s="14"/>
      <c r="J1527" s="14"/>
      <c r="K1527" s="15"/>
      <c r="L1527" s="14"/>
      <c r="M1527" s="14"/>
      <c r="N1527" s="14"/>
      <c r="O1527" s="14"/>
      <c r="P1527" s="14"/>
      <c r="Q1527" s="14"/>
      <c r="R1527" s="15"/>
      <c r="S1527" s="14"/>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78"/>
      <c r="AW1527" s="4"/>
      <c r="AX1527" s="4"/>
      <c r="AY1527" s="4"/>
      <c r="AZ1527" s="4"/>
      <c r="BA1527" s="4"/>
      <c r="BB1527" s="4"/>
      <c r="BC1527" s="4"/>
    </row>
    <row r="1528" spans="1:55">
      <c r="A1528" s="326"/>
      <c r="D1528" s="14"/>
      <c r="E1528" s="14"/>
      <c r="F1528" s="14"/>
      <c r="G1528" s="14"/>
      <c r="H1528" s="14"/>
      <c r="I1528" s="14"/>
      <c r="J1528" s="14"/>
      <c r="K1528" s="15"/>
      <c r="L1528" s="14"/>
      <c r="M1528" s="14"/>
      <c r="N1528" s="14"/>
      <c r="O1528" s="14"/>
      <c r="P1528" s="14"/>
      <c r="Q1528" s="14"/>
      <c r="R1528" s="15"/>
      <c r="S1528" s="14"/>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78"/>
      <c r="AW1528" s="4"/>
      <c r="AX1528" s="4"/>
      <c r="AY1528" s="4"/>
      <c r="AZ1528" s="4"/>
      <c r="BA1528" s="4"/>
      <c r="BB1528" s="4"/>
      <c r="BC1528" s="4"/>
    </row>
    <row r="1529" spans="1:55">
      <c r="A1529" s="326"/>
      <c r="D1529" s="14"/>
      <c r="E1529" s="14"/>
      <c r="F1529" s="14"/>
      <c r="G1529" s="14"/>
      <c r="H1529" s="14"/>
      <c r="I1529" s="14"/>
      <c r="J1529" s="14"/>
      <c r="K1529" s="15"/>
      <c r="L1529" s="14"/>
      <c r="M1529" s="14"/>
      <c r="N1529" s="14"/>
      <c r="O1529" s="14"/>
      <c r="P1529" s="14"/>
      <c r="Q1529" s="14"/>
      <c r="R1529" s="15"/>
      <c r="S1529" s="14"/>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78"/>
      <c r="AW1529" s="4"/>
      <c r="AX1529" s="4"/>
      <c r="AY1529" s="4"/>
      <c r="AZ1529" s="4"/>
      <c r="BA1529" s="4"/>
      <c r="BB1529" s="4"/>
      <c r="BC1529" s="4"/>
    </row>
    <row r="1530" spans="1:55">
      <c r="A1530" s="326"/>
      <c r="D1530" s="14"/>
      <c r="E1530" s="14"/>
      <c r="F1530" s="14"/>
      <c r="G1530" s="14"/>
      <c r="H1530" s="14"/>
      <c r="I1530" s="14"/>
      <c r="J1530" s="14"/>
      <c r="K1530" s="15"/>
      <c r="L1530" s="14"/>
      <c r="M1530" s="14"/>
      <c r="N1530" s="14"/>
      <c r="O1530" s="14"/>
      <c r="P1530" s="14"/>
      <c r="Q1530" s="14"/>
      <c r="R1530" s="15"/>
      <c r="S1530" s="14"/>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78"/>
      <c r="AW1530" s="4"/>
      <c r="AX1530" s="4"/>
      <c r="AY1530" s="4"/>
      <c r="AZ1530" s="4"/>
      <c r="BA1530" s="4"/>
      <c r="BB1530" s="4"/>
      <c r="BC1530" s="4"/>
    </row>
    <row r="1531" spans="1:55">
      <c r="A1531" s="326"/>
      <c r="D1531" s="14"/>
      <c r="E1531" s="14"/>
      <c r="F1531" s="14"/>
      <c r="G1531" s="14"/>
      <c r="H1531" s="14"/>
      <c r="I1531" s="14"/>
      <c r="J1531" s="14"/>
      <c r="K1531" s="15"/>
      <c r="L1531" s="14"/>
      <c r="M1531" s="14"/>
      <c r="N1531" s="14"/>
      <c r="O1531" s="14"/>
      <c r="P1531" s="14"/>
      <c r="Q1531" s="14"/>
      <c r="R1531" s="15"/>
      <c r="S1531" s="14"/>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78"/>
      <c r="AW1531" s="4"/>
      <c r="AX1531" s="4"/>
      <c r="AY1531" s="4"/>
      <c r="AZ1531" s="4"/>
      <c r="BA1531" s="4"/>
      <c r="BB1531" s="4"/>
      <c r="BC1531" s="4"/>
    </row>
    <row r="1532" spans="1:55">
      <c r="A1532" s="326"/>
      <c r="D1532" s="14"/>
      <c r="E1532" s="14"/>
      <c r="F1532" s="14"/>
      <c r="G1532" s="14"/>
      <c r="H1532" s="14"/>
      <c r="I1532" s="14"/>
      <c r="J1532" s="14"/>
      <c r="K1532" s="15"/>
      <c r="L1532" s="14"/>
      <c r="M1532" s="14"/>
      <c r="N1532" s="14"/>
      <c r="O1532" s="14"/>
      <c r="P1532" s="14"/>
      <c r="Q1532" s="14"/>
      <c r="R1532" s="15"/>
      <c r="S1532" s="14"/>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78"/>
      <c r="AW1532" s="4"/>
      <c r="AX1532" s="4"/>
      <c r="AY1532" s="4"/>
      <c r="AZ1532" s="4"/>
      <c r="BA1532" s="4"/>
      <c r="BB1532" s="4"/>
      <c r="BC1532" s="4"/>
    </row>
    <row r="1533" spans="1:55">
      <c r="A1533" s="326"/>
      <c r="D1533" s="14"/>
      <c r="E1533" s="14"/>
      <c r="F1533" s="14"/>
      <c r="G1533" s="14"/>
      <c r="H1533" s="14"/>
      <c r="I1533" s="14"/>
      <c r="J1533" s="14"/>
      <c r="K1533" s="15"/>
      <c r="L1533" s="14"/>
      <c r="M1533" s="14"/>
      <c r="N1533" s="14"/>
      <c r="O1533" s="14"/>
      <c r="P1533" s="14"/>
      <c r="Q1533" s="14"/>
      <c r="R1533" s="15"/>
      <c r="S1533" s="14"/>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78"/>
      <c r="AW1533" s="4"/>
      <c r="AX1533" s="4"/>
      <c r="AY1533" s="4"/>
      <c r="AZ1533" s="4"/>
      <c r="BA1533" s="4"/>
      <c r="BB1533" s="4"/>
      <c r="BC1533" s="4"/>
    </row>
    <row r="1534" spans="1:55">
      <c r="A1534" s="326"/>
      <c r="D1534" s="14"/>
      <c r="E1534" s="14"/>
      <c r="F1534" s="14"/>
      <c r="G1534" s="14"/>
      <c r="H1534" s="14"/>
      <c r="I1534" s="14"/>
      <c r="J1534" s="14"/>
      <c r="K1534" s="15"/>
      <c r="L1534" s="14"/>
      <c r="M1534" s="14"/>
      <c r="N1534" s="14"/>
      <c r="O1534" s="14"/>
      <c r="P1534" s="14"/>
      <c r="Q1534" s="14"/>
      <c r="R1534" s="15"/>
      <c r="S1534" s="14"/>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78"/>
      <c r="AW1534" s="4"/>
      <c r="AX1534" s="4"/>
      <c r="AY1534" s="4"/>
      <c r="AZ1534" s="4"/>
      <c r="BA1534" s="4"/>
      <c r="BB1534" s="4"/>
      <c r="BC1534" s="4"/>
    </row>
    <row r="1535" spans="1:55">
      <c r="A1535" s="326"/>
      <c r="D1535" s="14"/>
      <c r="E1535" s="14"/>
      <c r="F1535" s="14"/>
      <c r="G1535" s="14"/>
      <c r="H1535" s="14"/>
      <c r="I1535" s="14"/>
      <c r="J1535" s="14"/>
      <c r="K1535" s="15"/>
      <c r="L1535" s="14"/>
      <c r="M1535" s="14"/>
      <c r="N1535" s="14"/>
      <c r="O1535" s="14"/>
      <c r="P1535" s="14"/>
      <c r="Q1535" s="14"/>
      <c r="R1535" s="15"/>
      <c r="S1535" s="14"/>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78"/>
      <c r="AW1535" s="4"/>
      <c r="AX1535" s="4"/>
      <c r="AY1535" s="4"/>
      <c r="AZ1535" s="4"/>
      <c r="BA1535" s="4"/>
      <c r="BB1535" s="4"/>
      <c r="BC1535" s="4"/>
    </row>
    <row r="1536" spans="1:55">
      <c r="A1536" s="326"/>
      <c r="D1536" s="14"/>
      <c r="E1536" s="14"/>
      <c r="F1536" s="14"/>
      <c r="G1536" s="14"/>
      <c r="H1536" s="14"/>
      <c r="I1536" s="14"/>
      <c r="J1536" s="14"/>
      <c r="K1536" s="15"/>
      <c r="L1536" s="14"/>
      <c r="M1536" s="14"/>
      <c r="N1536" s="14"/>
      <c r="O1536" s="14"/>
      <c r="P1536" s="14"/>
      <c r="Q1536" s="14"/>
      <c r="R1536" s="15"/>
      <c r="S1536" s="14"/>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78"/>
      <c r="AW1536" s="4"/>
      <c r="AX1536" s="4"/>
      <c r="AY1536" s="4"/>
      <c r="AZ1536" s="4"/>
      <c r="BA1536" s="4"/>
      <c r="BB1536" s="4"/>
      <c r="BC1536" s="4"/>
    </row>
    <row r="1537" spans="1:55">
      <c r="A1537" s="326"/>
      <c r="D1537" s="14"/>
      <c r="E1537" s="14"/>
      <c r="F1537" s="14"/>
      <c r="G1537" s="14"/>
      <c r="H1537" s="14"/>
      <c r="I1537" s="14"/>
      <c r="J1537" s="14"/>
      <c r="K1537" s="15"/>
      <c r="L1537" s="14"/>
      <c r="M1537" s="14"/>
      <c r="N1537" s="14"/>
      <c r="O1537" s="14"/>
      <c r="P1537" s="14"/>
      <c r="Q1537" s="14"/>
      <c r="R1537" s="15"/>
      <c r="S1537" s="14"/>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78"/>
      <c r="AW1537" s="4"/>
      <c r="AX1537" s="4"/>
      <c r="AY1537" s="4"/>
      <c r="AZ1537" s="4"/>
      <c r="BA1537" s="4"/>
      <c r="BB1537" s="4"/>
      <c r="BC1537" s="4"/>
    </row>
    <row r="1538" spans="1:55">
      <c r="A1538" s="326"/>
      <c r="D1538" s="14"/>
      <c r="E1538" s="14"/>
      <c r="F1538" s="14"/>
      <c r="G1538" s="14"/>
      <c r="H1538" s="14"/>
      <c r="I1538" s="14"/>
      <c r="J1538" s="14"/>
      <c r="K1538" s="15"/>
      <c r="L1538" s="14"/>
      <c r="M1538" s="14"/>
      <c r="N1538" s="14"/>
      <c r="O1538" s="14"/>
      <c r="P1538" s="14"/>
      <c r="Q1538" s="14"/>
      <c r="R1538" s="15"/>
      <c r="S1538" s="14"/>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78"/>
      <c r="AW1538" s="4"/>
      <c r="AX1538" s="4"/>
      <c r="AY1538" s="4"/>
      <c r="AZ1538" s="4"/>
      <c r="BA1538" s="4"/>
      <c r="BB1538" s="4"/>
      <c r="BC1538" s="4"/>
    </row>
    <row r="1539" spans="1:55">
      <c r="A1539" s="326"/>
      <c r="D1539" s="14"/>
      <c r="E1539" s="14"/>
      <c r="F1539" s="14"/>
      <c r="G1539" s="14"/>
      <c r="H1539" s="14"/>
      <c r="I1539" s="14"/>
      <c r="J1539" s="14"/>
      <c r="K1539" s="15"/>
      <c r="L1539" s="14"/>
      <c r="M1539" s="14"/>
      <c r="N1539" s="14"/>
      <c r="O1539" s="14"/>
      <c r="P1539" s="14"/>
      <c r="Q1539" s="14"/>
      <c r="R1539" s="15"/>
      <c r="S1539" s="14"/>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78"/>
      <c r="AW1539" s="4"/>
      <c r="AX1539" s="4"/>
      <c r="AY1539" s="4"/>
      <c r="AZ1539" s="4"/>
      <c r="BA1539" s="4"/>
      <c r="BB1539" s="4"/>
      <c r="BC1539" s="4"/>
    </row>
    <row r="1540" spans="1:55">
      <c r="A1540" s="326"/>
      <c r="D1540" s="14"/>
      <c r="E1540" s="14"/>
      <c r="F1540" s="14"/>
      <c r="G1540" s="14"/>
      <c r="H1540" s="14"/>
      <c r="I1540" s="14"/>
      <c r="J1540" s="14"/>
      <c r="K1540" s="15"/>
      <c r="L1540" s="14"/>
      <c r="M1540" s="14"/>
      <c r="N1540" s="14"/>
      <c r="O1540" s="14"/>
      <c r="P1540" s="14"/>
      <c r="Q1540" s="14"/>
      <c r="R1540" s="15"/>
      <c r="S1540" s="14"/>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78"/>
      <c r="AW1540" s="4"/>
      <c r="AX1540" s="4"/>
      <c r="AY1540" s="4"/>
      <c r="AZ1540" s="4"/>
      <c r="BA1540" s="4"/>
      <c r="BB1540" s="4"/>
      <c r="BC1540" s="4"/>
    </row>
    <row r="1541" spans="1:55">
      <c r="A1541" s="326"/>
      <c r="D1541" s="14"/>
      <c r="E1541" s="14"/>
      <c r="F1541" s="14"/>
      <c r="G1541" s="14"/>
      <c r="H1541" s="14"/>
      <c r="I1541" s="14"/>
      <c r="J1541" s="14"/>
      <c r="K1541" s="15"/>
      <c r="L1541" s="14"/>
      <c r="M1541" s="14"/>
      <c r="N1541" s="14"/>
      <c r="O1541" s="14"/>
      <c r="P1541" s="14"/>
      <c r="Q1541" s="14"/>
      <c r="R1541" s="15"/>
      <c r="S1541" s="14"/>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78"/>
      <c r="AW1541" s="4"/>
      <c r="AX1541" s="4"/>
      <c r="AY1541" s="4"/>
      <c r="AZ1541" s="4"/>
      <c r="BA1541" s="4"/>
      <c r="BB1541" s="4"/>
      <c r="BC1541" s="4"/>
    </row>
    <row r="1542" spans="1:55">
      <c r="A1542" s="326"/>
      <c r="D1542" s="14"/>
      <c r="E1542" s="14"/>
      <c r="F1542" s="14"/>
      <c r="G1542" s="14"/>
      <c r="H1542" s="14"/>
      <c r="I1542" s="14"/>
      <c r="J1542" s="14"/>
      <c r="K1542" s="15"/>
      <c r="L1542" s="14"/>
      <c r="M1542" s="14"/>
      <c r="N1542" s="14"/>
      <c r="O1542" s="14"/>
      <c r="P1542" s="14"/>
      <c r="Q1542" s="14"/>
      <c r="R1542" s="15"/>
      <c r="S1542" s="14"/>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78"/>
      <c r="AW1542" s="4"/>
      <c r="AX1542" s="4"/>
      <c r="AY1542" s="4"/>
      <c r="AZ1542" s="4"/>
      <c r="BA1542" s="4"/>
      <c r="BB1542" s="4"/>
      <c r="BC1542" s="4"/>
    </row>
    <row r="1543" spans="1:55">
      <c r="A1543" s="326"/>
      <c r="D1543" s="14"/>
      <c r="E1543" s="14"/>
      <c r="F1543" s="14"/>
      <c r="G1543" s="14"/>
      <c r="H1543" s="14"/>
      <c r="I1543" s="14"/>
      <c r="J1543" s="14"/>
      <c r="K1543" s="15"/>
      <c r="L1543" s="14"/>
      <c r="M1543" s="14"/>
      <c r="N1543" s="14"/>
      <c r="O1543" s="14"/>
      <c r="P1543" s="14"/>
      <c r="Q1543" s="14"/>
      <c r="R1543" s="15"/>
      <c r="S1543" s="14"/>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78"/>
      <c r="AW1543" s="4"/>
      <c r="AX1543" s="4"/>
      <c r="AY1543" s="4"/>
      <c r="AZ1543" s="4"/>
      <c r="BA1543" s="4"/>
      <c r="BB1543" s="4"/>
      <c r="BC1543" s="4"/>
    </row>
    <row r="1544" spans="1:55">
      <c r="A1544" s="326"/>
      <c r="D1544" s="14"/>
      <c r="E1544" s="14"/>
      <c r="F1544" s="14"/>
      <c r="G1544" s="14"/>
      <c r="H1544" s="14"/>
      <c r="I1544" s="14"/>
      <c r="J1544" s="14"/>
      <c r="K1544" s="15"/>
      <c r="L1544" s="14"/>
      <c r="M1544" s="14"/>
      <c r="N1544" s="14"/>
      <c r="O1544" s="14"/>
      <c r="P1544" s="14"/>
      <c r="Q1544" s="14"/>
      <c r="R1544" s="15"/>
      <c r="S1544" s="14"/>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78"/>
      <c r="AW1544" s="4"/>
      <c r="AX1544" s="4"/>
      <c r="AY1544" s="4"/>
      <c r="AZ1544" s="4"/>
      <c r="BA1544" s="4"/>
      <c r="BB1544" s="4"/>
      <c r="BC1544" s="4"/>
    </row>
    <row r="1545" spans="1:55">
      <c r="A1545" s="326"/>
      <c r="D1545" s="14"/>
      <c r="E1545" s="14"/>
      <c r="F1545" s="14"/>
      <c r="G1545" s="14"/>
      <c r="H1545" s="14"/>
      <c r="I1545" s="14"/>
      <c r="J1545" s="14"/>
      <c r="K1545" s="15"/>
      <c r="L1545" s="14"/>
      <c r="M1545" s="14"/>
      <c r="N1545" s="14"/>
      <c r="O1545" s="14"/>
      <c r="P1545" s="14"/>
      <c r="Q1545" s="14"/>
      <c r="R1545" s="15"/>
      <c r="S1545" s="14"/>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78"/>
      <c r="AW1545" s="4"/>
      <c r="AX1545" s="4"/>
      <c r="AY1545" s="4"/>
      <c r="AZ1545" s="4"/>
      <c r="BA1545" s="4"/>
      <c r="BB1545" s="4"/>
      <c r="BC1545" s="4"/>
    </row>
    <row r="1546" spans="1:55">
      <c r="A1546" s="326"/>
      <c r="D1546" s="14"/>
      <c r="E1546" s="14"/>
      <c r="F1546" s="14"/>
      <c r="G1546" s="14"/>
      <c r="H1546" s="14"/>
      <c r="I1546" s="14"/>
      <c r="J1546" s="14"/>
      <c r="K1546" s="15"/>
      <c r="L1546" s="14"/>
      <c r="M1546" s="14"/>
      <c r="N1546" s="14"/>
      <c r="O1546" s="14"/>
      <c r="P1546" s="14"/>
      <c r="Q1546" s="14"/>
      <c r="R1546" s="15"/>
      <c r="S1546" s="14"/>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78"/>
      <c r="AW1546" s="4"/>
      <c r="AX1546" s="4"/>
      <c r="AY1546" s="4"/>
      <c r="AZ1546" s="4"/>
      <c r="BA1546" s="4"/>
      <c r="BB1546" s="4"/>
      <c r="BC1546" s="4"/>
    </row>
    <row r="1547" spans="1:55">
      <c r="A1547" s="326"/>
      <c r="D1547" s="14"/>
      <c r="E1547" s="14"/>
      <c r="F1547" s="14"/>
      <c r="G1547" s="14"/>
      <c r="H1547" s="14"/>
      <c r="I1547" s="14"/>
      <c r="J1547" s="14"/>
      <c r="K1547" s="15"/>
      <c r="L1547" s="14"/>
      <c r="M1547" s="14"/>
      <c r="N1547" s="14"/>
      <c r="O1547" s="14"/>
      <c r="P1547" s="14"/>
      <c r="Q1547" s="14"/>
      <c r="R1547" s="15"/>
      <c r="S1547" s="14"/>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78"/>
      <c r="AW1547" s="4"/>
      <c r="AX1547" s="4"/>
      <c r="AY1547" s="4"/>
      <c r="AZ1547" s="4"/>
      <c r="BA1547" s="4"/>
      <c r="BB1547" s="4"/>
      <c r="BC1547" s="4"/>
    </row>
    <row r="1548" spans="1:55">
      <c r="A1548" s="326"/>
      <c r="D1548" s="14"/>
      <c r="E1548" s="14"/>
      <c r="F1548" s="14"/>
      <c r="G1548" s="14"/>
      <c r="H1548" s="14"/>
      <c r="I1548" s="14"/>
      <c r="J1548" s="14"/>
      <c r="K1548" s="15"/>
      <c r="L1548" s="14"/>
      <c r="M1548" s="14"/>
      <c r="N1548" s="14"/>
      <c r="O1548" s="14"/>
      <c r="P1548" s="14"/>
      <c r="Q1548" s="14"/>
      <c r="R1548" s="15"/>
      <c r="S1548" s="14"/>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78"/>
      <c r="AW1548" s="4"/>
      <c r="AX1548" s="4"/>
      <c r="AY1548" s="4"/>
      <c r="AZ1548" s="4"/>
      <c r="BA1548" s="4"/>
      <c r="BB1548" s="4"/>
      <c r="BC1548" s="4"/>
    </row>
    <row r="1549" spans="1:55">
      <c r="A1549" s="326"/>
      <c r="D1549" s="14"/>
      <c r="E1549" s="14"/>
      <c r="F1549" s="14"/>
      <c r="G1549" s="14"/>
      <c r="H1549" s="14"/>
      <c r="I1549" s="14"/>
      <c r="J1549" s="14"/>
      <c r="K1549" s="15"/>
      <c r="L1549" s="14"/>
      <c r="M1549" s="14"/>
      <c r="N1549" s="14"/>
      <c r="O1549" s="14"/>
      <c r="P1549" s="14"/>
      <c r="Q1549" s="14"/>
      <c r="R1549" s="15"/>
      <c r="S1549" s="14"/>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78"/>
      <c r="AW1549" s="4"/>
      <c r="AX1549" s="4"/>
      <c r="AY1549" s="4"/>
      <c r="AZ1549" s="4"/>
      <c r="BA1549" s="4"/>
      <c r="BB1549" s="4"/>
      <c r="BC1549" s="4"/>
    </row>
    <row r="1550" spans="1:55">
      <c r="A1550" s="326"/>
      <c r="D1550" s="14"/>
      <c r="E1550" s="14"/>
      <c r="F1550" s="14"/>
      <c r="G1550" s="14"/>
      <c r="H1550" s="14"/>
      <c r="I1550" s="14"/>
      <c r="J1550" s="14"/>
      <c r="K1550" s="15"/>
      <c r="L1550" s="14"/>
      <c r="M1550" s="14"/>
      <c r="N1550" s="14"/>
      <c r="O1550" s="14"/>
      <c r="P1550" s="14"/>
      <c r="Q1550" s="14"/>
      <c r="R1550" s="15"/>
      <c r="S1550" s="14"/>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78"/>
      <c r="AW1550" s="4"/>
      <c r="AX1550" s="4"/>
      <c r="AY1550" s="4"/>
      <c r="AZ1550" s="4"/>
      <c r="BA1550" s="4"/>
      <c r="BB1550" s="4"/>
      <c r="BC1550" s="4"/>
    </row>
    <row r="1551" spans="1:55">
      <c r="A1551" s="326"/>
      <c r="D1551" s="14"/>
      <c r="E1551" s="14"/>
      <c r="F1551" s="14"/>
      <c r="G1551" s="14"/>
      <c r="H1551" s="14"/>
      <c r="I1551" s="14"/>
      <c r="J1551" s="14"/>
      <c r="K1551" s="15"/>
      <c r="L1551" s="14"/>
      <c r="M1551" s="14"/>
      <c r="N1551" s="14"/>
      <c r="O1551" s="14"/>
      <c r="P1551" s="14"/>
      <c r="Q1551" s="14"/>
      <c r="R1551" s="15"/>
      <c r="S1551" s="14"/>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78"/>
      <c r="AW1551" s="4"/>
      <c r="AX1551" s="4"/>
      <c r="AY1551" s="4"/>
      <c r="AZ1551" s="4"/>
      <c r="BA1551" s="4"/>
      <c r="BB1551" s="4"/>
      <c r="BC1551" s="4"/>
    </row>
    <row r="1552" spans="1:55">
      <c r="A1552" s="326"/>
      <c r="D1552" s="14"/>
      <c r="E1552" s="14"/>
      <c r="F1552" s="14"/>
      <c r="G1552" s="14"/>
      <c r="H1552" s="14"/>
      <c r="I1552" s="14"/>
      <c r="J1552" s="14"/>
      <c r="K1552" s="15"/>
      <c r="L1552" s="14"/>
      <c r="M1552" s="14"/>
      <c r="N1552" s="14"/>
      <c r="O1552" s="14"/>
      <c r="P1552" s="14"/>
      <c r="Q1552" s="14"/>
      <c r="R1552" s="15"/>
      <c r="S1552" s="14"/>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78"/>
      <c r="AW1552" s="4"/>
      <c r="AX1552" s="4"/>
      <c r="AY1552" s="4"/>
      <c r="AZ1552" s="4"/>
      <c r="BA1552" s="4"/>
      <c r="BB1552" s="4"/>
      <c r="BC1552" s="4"/>
    </row>
    <row r="1553" spans="1:55">
      <c r="A1553" s="326"/>
      <c r="D1553" s="14"/>
      <c r="E1553" s="14"/>
      <c r="F1553" s="14"/>
      <c r="G1553" s="14"/>
      <c r="H1553" s="14"/>
      <c r="I1553" s="14"/>
      <c r="J1553" s="14"/>
      <c r="K1553" s="15"/>
      <c r="L1553" s="14"/>
      <c r="M1553" s="14"/>
      <c r="N1553" s="14"/>
      <c r="O1553" s="14"/>
      <c r="P1553" s="14"/>
      <c r="Q1553" s="14"/>
      <c r="R1553" s="15"/>
      <c r="S1553" s="14"/>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78"/>
      <c r="AW1553" s="4"/>
      <c r="AX1553" s="4"/>
      <c r="AY1553" s="4"/>
      <c r="AZ1553" s="4"/>
      <c r="BA1553" s="4"/>
      <c r="BB1553" s="4"/>
      <c r="BC1553" s="4"/>
    </row>
    <row r="1554" spans="1:55">
      <c r="A1554" s="326"/>
      <c r="D1554" s="14"/>
      <c r="E1554" s="14"/>
      <c r="F1554" s="14"/>
      <c r="G1554" s="14"/>
      <c r="H1554" s="14"/>
      <c r="I1554" s="14"/>
      <c r="J1554" s="14"/>
      <c r="K1554" s="15"/>
      <c r="L1554" s="14"/>
      <c r="M1554" s="14"/>
      <c r="N1554" s="14"/>
      <c r="O1554" s="14"/>
      <c r="P1554" s="14"/>
      <c r="Q1554" s="14"/>
      <c r="R1554" s="15"/>
      <c r="S1554" s="14"/>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78"/>
      <c r="AW1554" s="4"/>
      <c r="AX1554" s="4"/>
      <c r="AY1554" s="4"/>
      <c r="AZ1554" s="4"/>
      <c r="BA1554" s="4"/>
      <c r="BB1554" s="4"/>
      <c r="BC1554" s="4"/>
    </row>
    <row r="1555" spans="1:55">
      <c r="A1555" s="326"/>
      <c r="D1555" s="14"/>
      <c r="E1555" s="14"/>
      <c r="F1555" s="14"/>
      <c r="G1555" s="14"/>
      <c r="H1555" s="14"/>
      <c r="I1555" s="14"/>
      <c r="J1555" s="14"/>
      <c r="K1555" s="15"/>
      <c r="L1555" s="14"/>
      <c r="M1555" s="14"/>
      <c r="N1555" s="14"/>
      <c r="O1555" s="14"/>
      <c r="P1555" s="14"/>
      <c r="Q1555" s="14"/>
      <c r="R1555" s="15"/>
      <c r="S1555" s="14"/>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78"/>
      <c r="AW1555" s="4"/>
      <c r="AX1555" s="4"/>
      <c r="AY1555" s="4"/>
      <c r="AZ1555" s="4"/>
      <c r="BA1555" s="4"/>
      <c r="BB1555" s="4"/>
      <c r="BC1555" s="4"/>
    </row>
    <row r="1556" spans="1:55">
      <c r="A1556" s="326"/>
      <c r="D1556" s="14"/>
      <c r="E1556" s="14"/>
      <c r="F1556" s="14"/>
      <c r="G1556" s="14"/>
      <c r="H1556" s="14"/>
      <c r="I1556" s="14"/>
      <c r="J1556" s="14"/>
      <c r="K1556" s="15"/>
      <c r="L1556" s="14"/>
      <c r="M1556" s="14"/>
      <c r="N1556" s="14"/>
      <c r="O1556" s="14"/>
      <c r="P1556" s="14"/>
      <c r="Q1556" s="14"/>
      <c r="R1556" s="15"/>
      <c r="S1556" s="14"/>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78"/>
      <c r="AW1556" s="4"/>
      <c r="AX1556" s="4"/>
      <c r="AY1556" s="4"/>
      <c r="AZ1556" s="4"/>
      <c r="BA1556" s="4"/>
      <c r="BB1556" s="4"/>
      <c r="BC1556" s="4"/>
    </row>
    <row r="1557" spans="1:55">
      <c r="A1557" s="326"/>
      <c r="D1557" s="14"/>
      <c r="E1557" s="14"/>
      <c r="F1557" s="14"/>
      <c r="G1557" s="14"/>
      <c r="H1557" s="14"/>
      <c r="I1557" s="14"/>
      <c r="J1557" s="14"/>
      <c r="K1557" s="15"/>
      <c r="L1557" s="14"/>
      <c r="M1557" s="14"/>
      <c r="N1557" s="14"/>
      <c r="O1557" s="14"/>
      <c r="P1557" s="14"/>
      <c r="Q1557" s="14"/>
      <c r="R1557" s="15"/>
      <c r="S1557" s="14"/>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78"/>
      <c r="AW1557" s="4"/>
      <c r="AX1557" s="4"/>
      <c r="AY1557" s="4"/>
      <c r="AZ1557" s="4"/>
      <c r="BA1557" s="4"/>
      <c r="BB1557" s="4"/>
      <c r="BC1557" s="4"/>
    </row>
    <row r="1558" spans="1:55">
      <c r="A1558" s="326"/>
      <c r="D1558" s="14"/>
      <c r="E1558" s="14"/>
      <c r="F1558" s="14"/>
      <c r="G1558" s="14"/>
      <c r="H1558" s="14"/>
      <c r="I1558" s="14"/>
      <c r="J1558" s="14"/>
      <c r="K1558" s="15"/>
      <c r="L1558" s="14"/>
      <c r="M1558" s="14"/>
      <c r="N1558" s="14"/>
      <c r="O1558" s="14"/>
      <c r="P1558" s="14"/>
      <c r="Q1558" s="14"/>
      <c r="R1558" s="15"/>
      <c r="S1558" s="14"/>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78"/>
      <c r="AW1558" s="4"/>
      <c r="AX1558" s="4"/>
      <c r="AY1558" s="4"/>
      <c r="AZ1558" s="4"/>
      <c r="BA1558" s="4"/>
      <c r="BB1558" s="4"/>
      <c r="BC1558" s="4"/>
    </row>
    <row r="1559" spans="1:55">
      <c r="A1559" s="326"/>
      <c r="D1559" s="14"/>
      <c r="E1559" s="14"/>
      <c r="F1559" s="14"/>
      <c r="G1559" s="14"/>
      <c r="H1559" s="14"/>
      <c r="I1559" s="14"/>
      <c r="J1559" s="14"/>
      <c r="K1559" s="15"/>
      <c r="L1559" s="14"/>
      <c r="M1559" s="14"/>
      <c r="N1559" s="14"/>
      <c r="O1559" s="14"/>
      <c r="P1559" s="14"/>
      <c r="Q1559" s="14"/>
      <c r="R1559" s="15"/>
      <c r="S1559" s="14"/>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78"/>
      <c r="AW1559" s="4"/>
      <c r="AX1559" s="4"/>
      <c r="AY1559" s="4"/>
      <c r="AZ1559" s="4"/>
      <c r="BA1559" s="4"/>
      <c r="BB1559" s="4"/>
      <c r="BC1559" s="4"/>
    </row>
    <row r="1560" spans="1:55">
      <c r="A1560" s="326"/>
      <c r="D1560" s="14"/>
      <c r="E1560" s="14"/>
      <c r="F1560" s="14"/>
      <c r="G1560" s="14"/>
      <c r="H1560" s="14"/>
      <c r="I1560" s="14"/>
      <c r="J1560" s="14"/>
      <c r="K1560" s="15"/>
      <c r="L1560" s="14"/>
      <c r="M1560" s="14"/>
      <c r="N1560" s="14"/>
      <c r="O1560" s="14"/>
      <c r="P1560" s="14"/>
      <c r="Q1560" s="14"/>
      <c r="R1560" s="15"/>
      <c r="S1560" s="14"/>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78"/>
      <c r="AW1560" s="4"/>
      <c r="AX1560" s="4"/>
      <c r="AY1560" s="4"/>
      <c r="AZ1560" s="4"/>
      <c r="BA1560" s="4"/>
      <c r="BB1560" s="4"/>
      <c r="BC1560" s="4"/>
    </row>
    <row r="1561" spans="1:55">
      <c r="A1561" s="326"/>
      <c r="D1561" s="14"/>
      <c r="E1561" s="14"/>
      <c r="F1561" s="14"/>
      <c r="G1561" s="14"/>
      <c r="H1561" s="14"/>
      <c r="I1561" s="14"/>
      <c r="J1561" s="14"/>
      <c r="K1561" s="15"/>
      <c r="L1561" s="14"/>
      <c r="M1561" s="14"/>
      <c r="N1561" s="14"/>
      <c r="O1561" s="14"/>
      <c r="P1561" s="14"/>
      <c r="Q1561" s="14"/>
      <c r="R1561" s="15"/>
      <c r="S1561" s="14"/>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78"/>
      <c r="AW1561" s="4"/>
      <c r="AX1561" s="4"/>
      <c r="AY1561" s="4"/>
      <c r="AZ1561" s="4"/>
      <c r="BA1561" s="4"/>
      <c r="BB1561" s="4"/>
      <c r="BC1561" s="4"/>
    </row>
    <row r="1562" spans="1:55">
      <c r="A1562" s="326"/>
      <c r="D1562" s="14"/>
      <c r="E1562" s="14"/>
      <c r="F1562" s="14"/>
      <c r="G1562" s="14"/>
      <c r="H1562" s="14"/>
      <c r="I1562" s="14"/>
      <c r="J1562" s="14"/>
      <c r="K1562" s="15"/>
      <c r="L1562" s="14"/>
      <c r="M1562" s="14"/>
      <c r="N1562" s="14"/>
      <c r="O1562" s="14"/>
      <c r="P1562" s="14"/>
      <c r="Q1562" s="14"/>
      <c r="R1562" s="15"/>
      <c r="S1562" s="14"/>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78"/>
      <c r="AW1562" s="4"/>
      <c r="AX1562" s="4"/>
      <c r="AY1562" s="4"/>
      <c r="AZ1562" s="4"/>
      <c r="BA1562" s="4"/>
      <c r="BB1562" s="4"/>
      <c r="BC1562" s="4"/>
    </row>
    <row r="1563" spans="1:55">
      <c r="A1563" s="326"/>
      <c r="D1563" s="14"/>
      <c r="E1563" s="14"/>
      <c r="F1563" s="14"/>
      <c r="G1563" s="14"/>
      <c r="H1563" s="14"/>
      <c r="I1563" s="14"/>
      <c r="J1563" s="14"/>
      <c r="K1563" s="15"/>
      <c r="L1563" s="14"/>
      <c r="M1563" s="14"/>
      <c r="N1563" s="14"/>
      <c r="O1563" s="14"/>
      <c r="P1563" s="14"/>
      <c r="Q1563" s="14"/>
      <c r="R1563" s="15"/>
      <c r="S1563" s="14"/>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78"/>
      <c r="AW1563" s="4"/>
      <c r="AX1563" s="4"/>
      <c r="AY1563" s="4"/>
      <c r="AZ1563" s="4"/>
      <c r="BA1563" s="4"/>
      <c r="BB1563" s="4"/>
      <c r="BC1563" s="4"/>
    </row>
    <row r="1564" spans="1:55">
      <c r="A1564" s="326"/>
      <c r="D1564" s="14"/>
      <c r="E1564" s="14"/>
      <c r="F1564" s="14"/>
      <c r="G1564" s="14"/>
      <c r="H1564" s="14"/>
      <c r="I1564" s="14"/>
      <c r="J1564" s="14"/>
      <c r="K1564" s="15"/>
      <c r="L1564" s="14"/>
      <c r="M1564" s="14"/>
      <c r="N1564" s="14"/>
      <c r="O1564" s="14"/>
      <c r="P1564" s="14"/>
      <c r="Q1564" s="14"/>
      <c r="R1564" s="15"/>
      <c r="S1564" s="14"/>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78"/>
      <c r="AW1564" s="4"/>
      <c r="AX1564" s="4"/>
      <c r="AY1564" s="4"/>
      <c r="AZ1564" s="4"/>
      <c r="BA1564" s="4"/>
      <c r="BB1564" s="4"/>
      <c r="BC1564" s="4"/>
    </row>
    <row r="1565" spans="1:55">
      <c r="A1565" s="326"/>
      <c r="D1565" s="14"/>
      <c r="E1565" s="14"/>
      <c r="F1565" s="14"/>
      <c r="G1565" s="14"/>
      <c r="H1565" s="14"/>
      <c r="I1565" s="14"/>
      <c r="J1565" s="14"/>
      <c r="K1565" s="15"/>
      <c r="L1565" s="14"/>
      <c r="M1565" s="14"/>
      <c r="N1565" s="14"/>
      <c r="O1565" s="14"/>
      <c r="P1565" s="14"/>
      <c r="Q1565" s="14"/>
      <c r="R1565" s="15"/>
      <c r="S1565" s="14"/>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78"/>
      <c r="AW1565" s="4"/>
      <c r="AX1565" s="4"/>
      <c r="AY1565" s="4"/>
      <c r="AZ1565" s="4"/>
      <c r="BA1565" s="4"/>
      <c r="BB1565" s="4"/>
      <c r="BC1565" s="4"/>
    </row>
    <row r="1566" spans="1:55">
      <c r="A1566" s="326"/>
      <c r="D1566" s="14"/>
      <c r="E1566" s="14"/>
      <c r="F1566" s="14"/>
      <c r="G1566" s="14"/>
      <c r="H1566" s="14"/>
      <c r="I1566" s="14"/>
      <c r="J1566" s="14"/>
      <c r="K1566" s="15"/>
      <c r="L1566" s="14"/>
      <c r="M1566" s="14"/>
      <c r="N1566" s="14"/>
      <c r="O1566" s="14"/>
      <c r="P1566" s="14"/>
      <c r="Q1566" s="14"/>
      <c r="R1566" s="15"/>
      <c r="S1566" s="14"/>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78"/>
      <c r="AW1566" s="4"/>
      <c r="AX1566" s="4"/>
      <c r="AY1566" s="4"/>
      <c r="AZ1566" s="4"/>
      <c r="BA1566" s="4"/>
      <c r="BB1566" s="4"/>
      <c r="BC1566" s="4"/>
    </row>
    <row r="1567" spans="1:55">
      <c r="A1567" s="326"/>
      <c r="D1567" s="14"/>
      <c r="E1567" s="14"/>
      <c r="F1567" s="14"/>
      <c r="G1567" s="14"/>
      <c r="H1567" s="14"/>
      <c r="I1567" s="14"/>
      <c r="J1567" s="14"/>
      <c r="K1567" s="15"/>
      <c r="L1567" s="14"/>
      <c r="M1567" s="14"/>
      <c r="N1567" s="14"/>
      <c r="O1567" s="14"/>
      <c r="P1567" s="14"/>
      <c r="Q1567" s="14"/>
      <c r="R1567" s="15"/>
      <c r="S1567" s="14"/>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78"/>
      <c r="AW1567" s="4"/>
      <c r="AX1567" s="4"/>
      <c r="AY1567" s="4"/>
      <c r="AZ1567" s="4"/>
      <c r="BA1567" s="4"/>
      <c r="BB1567" s="4"/>
      <c r="BC1567" s="4"/>
    </row>
    <row r="1568" spans="1:55">
      <c r="A1568" s="326"/>
      <c r="D1568" s="14"/>
      <c r="E1568" s="14"/>
      <c r="F1568" s="14"/>
      <c r="G1568" s="14"/>
      <c r="H1568" s="14"/>
      <c r="I1568" s="14"/>
      <c r="J1568" s="14"/>
      <c r="K1568" s="15"/>
      <c r="L1568" s="14"/>
      <c r="M1568" s="14"/>
      <c r="N1568" s="14"/>
      <c r="O1568" s="14"/>
      <c r="P1568" s="14"/>
      <c r="Q1568" s="14"/>
      <c r="R1568" s="15"/>
      <c r="S1568" s="14"/>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78"/>
      <c r="AW1568" s="4"/>
      <c r="AX1568" s="4"/>
      <c r="AY1568" s="4"/>
      <c r="AZ1568" s="4"/>
      <c r="BA1568" s="4"/>
      <c r="BB1568" s="4"/>
      <c r="BC1568" s="4"/>
    </row>
    <row r="1569" spans="1:55">
      <c r="A1569" s="326"/>
      <c r="D1569" s="14"/>
      <c r="E1569" s="14"/>
      <c r="F1569" s="14"/>
      <c r="G1569" s="14"/>
      <c r="H1569" s="14"/>
      <c r="I1569" s="14"/>
      <c r="J1569" s="14"/>
      <c r="K1569" s="15"/>
      <c r="L1569" s="14"/>
      <c r="M1569" s="14"/>
      <c r="N1569" s="14"/>
      <c r="O1569" s="14"/>
      <c r="P1569" s="14"/>
      <c r="Q1569" s="14"/>
      <c r="R1569" s="15"/>
      <c r="S1569" s="14"/>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78"/>
      <c r="AW1569" s="4"/>
      <c r="AX1569" s="4"/>
      <c r="AY1569" s="4"/>
      <c r="AZ1569" s="4"/>
      <c r="BA1569" s="4"/>
      <c r="BB1569" s="4"/>
      <c r="BC1569" s="4"/>
    </row>
    <row r="1570" spans="1:55">
      <c r="A1570" s="326"/>
      <c r="D1570" s="14"/>
      <c r="E1570" s="14"/>
      <c r="F1570" s="14"/>
      <c r="G1570" s="14"/>
      <c r="H1570" s="14"/>
      <c r="I1570" s="14"/>
      <c r="J1570" s="14"/>
      <c r="K1570" s="15"/>
      <c r="L1570" s="14"/>
      <c r="M1570" s="14"/>
      <c r="N1570" s="14"/>
      <c r="O1570" s="14"/>
      <c r="P1570" s="14"/>
      <c r="Q1570" s="14"/>
      <c r="R1570" s="15"/>
      <c r="S1570" s="14"/>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78"/>
      <c r="AW1570" s="4"/>
      <c r="AX1570" s="4"/>
      <c r="AY1570" s="4"/>
      <c r="AZ1570" s="4"/>
      <c r="BA1570" s="4"/>
      <c r="BB1570" s="4"/>
      <c r="BC1570" s="4"/>
    </row>
    <row r="1571" spans="1:55">
      <c r="A1571" s="326"/>
      <c r="D1571" s="14"/>
      <c r="E1571" s="14"/>
      <c r="F1571" s="14"/>
      <c r="G1571" s="14"/>
      <c r="H1571" s="14"/>
      <c r="I1571" s="14"/>
      <c r="J1571" s="14"/>
      <c r="K1571" s="15"/>
      <c r="L1571" s="14"/>
      <c r="M1571" s="14"/>
      <c r="N1571" s="14"/>
      <c r="O1571" s="14"/>
      <c r="P1571" s="14"/>
      <c r="Q1571" s="14"/>
      <c r="R1571" s="15"/>
      <c r="S1571" s="14"/>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78"/>
      <c r="AW1571" s="4"/>
      <c r="AX1571" s="4"/>
      <c r="AY1571" s="4"/>
      <c r="AZ1571" s="4"/>
      <c r="BA1571" s="4"/>
      <c r="BB1571" s="4"/>
      <c r="BC1571" s="4"/>
    </row>
    <row r="1572" spans="1:55">
      <c r="A1572" s="326"/>
      <c r="D1572" s="14"/>
      <c r="E1572" s="14"/>
      <c r="F1572" s="14"/>
      <c r="G1572" s="14"/>
      <c r="H1572" s="14"/>
      <c r="I1572" s="14"/>
      <c r="J1572" s="14"/>
      <c r="K1572" s="15"/>
      <c r="L1572" s="14"/>
      <c r="M1572" s="14"/>
      <c r="N1572" s="14"/>
      <c r="O1572" s="14"/>
      <c r="P1572" s="14"/>
      <c r="Q1572" s="14"/>
      <c r="R1572" s="15"/>
      <c r="S1572" s="14"/>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78"/>
      <c r="AW1572" s="4"/>
      <c r="AX1572" s="4"/>
      <c r="AY1572" s="4"/>
      <c r="AZ1572" s="4"/>
      <c r="BA1572" s="4"/>
      <c r="BB1572" s="4"/>
      <c r="BC1572" s="4"/>
    </row>
    <row r="1573" spans="1:55">
      <c r="A1573" s="326"/>
      <c r="D1573" s="14"/>
      <c r="E1573" s="14"/>
      <c r="F1573" s="14"/>
      <c r="G1573" s="14"/>
      <c r="H1573" s="14"/>
      <c r="I1573" s="14"/>
      <c r="J1573" s="14"/>
      <c r="K1573" s="15"/>
      <c r="L1573" s="14"/>
      <c r="M1573" s="14"/>
      <c r="N1573" s="14"/>
      <c r="O1573" s="14"/>
      <c r="P1573" s="14"/>
      <c r="Q1573" s="14"/>
      <c r="R1573" s="15"/>
      <c r="S1573" s="14"/>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78"/>
      <c r="AW1573" s="4"/>
      <c r="AX1573" s="4"/>
      <c r="AY1573" s="4"/>
      <c r="AZ1573" s="4"/>
      <c r="BA1573" s="4"/>
      <c r="BB1573" s="4"/>
      <c r="BC1573" s="4"/>
    </row>
    <row r="1574" spans="1:55">
      <c r="A1574" s="326"/>
      <c r="D1574" s="14"/>
      <c r="E1574" s="14"/>
      <c r="F1574" s="14"/>
      <c r="G1574" s="14"/>
      <c r="H1574" s="14"/>
      <c r="I1574" s="14"/>
      <c r="J1574" s="14"/>
      <c r="K1574" s="15"/>
      <c r="L1574" s="14"/>
      <c r="M1574" s="14"/>
      <c r="N1574" s="14"/>
      <c r="O1574" s="14"/>
      <c r="P1574" s="14"/>
      <c r="Q1574" s="14"/>
      <c r="R1574" s="15"/>
      <c r="S1574" s="14"/>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78"/>
      <c r="AW1574" s="4"/>
      <c r="AX1574" s="4"/>
      <c r="AY1574" s="4"/>
      <c r="AZ1574" s="4"/>
      <c r="BA1574" s="4"/>
      <c r="BB1574" s="4"/>
      <c r="BC1574" s="4"/>
    </row>
    <row r="1575" spans="1:55">
      <c r="A1575" s="326"/>
      <c r="D1575" s="14"/>
      <c r="E1575" s="14"/>
      <c r="F1575" s="14"/>
      <c r="G1575" s="14"/>
      <c r="H1575" s="14"/>
      <c r="I1575" s="14"/>
      <c r="J1575" s="14"/>
      <c r="K1575" s="15"/>
      <c r="L1575" s="14"/>
      <c r="M1575" s="14"/>
      <c r="N1575" s="14"/>
      <c r="O1575" s="14"/>
      <c r="P1575" s="14"/>
      <c r="Q1575" s="14"/>
      <c r="R1575" s="15"/>
      <c r="S1575" s="14"/>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78"/>
      <c r="AW1575" s="4"/>
      <c r="AX1575" s="4"/>
      <c r="AY1575" s="4"/>
      <c r="AZ1575" s="4"/>
      <c r="BA1575" s="4"/>
      <c r="BB1575" s="4"/>
      <c r="BC1575" s="4"/>
    </row>
    <row r="1576" spans="1:55">
      <c r="A1576" s="326"/>
      <c r="D1576" s="14"/>
      <c r="E1576" s="14"/>
      <c r="F1576" s="14"/>
      <c r="G1576" s="14"/>
      <c r="H1576" s="14"/>
      <c r="I1576" s="14"/>
      <c r="J1576" s="14"/>
      <c r="K1576" s="15"/>
      <c r="L1576" s="14"/>
      <c r="M1576" s="14"/>
      <c r="N1576" s="14"/>
      <c r="O1576" s="14"/>
      <c r="P1576" s="14"/>
      <c r="Q1576" s="14"/>
      <c r="R1576" s="15"/>
      <c r="S1576" s="14"/>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78"/>
      <c r="AW1576" s="4"/>
      <c r="AX1576" s="4"/>
      <c r="AY1576" s="4"/>
      <c r="AZ1576" s="4"/>
      <c r="BA1576" s="4"/>
      <c r="BB1576" s="4"/>
      <c r="BC1576" s="4"/>
    </row>
    <row r="1577" spans="1:55">
      <c r="A1577" s="326"/>
      <c r="D1577" s="14"/>
      <c r="E1577" s="14"/>
      <c r="F1577" s="14"/>
      <c r="G1577" s="14"/>
      <c r="H1577" s="14"/>
      <c r="I1577" s="14"/>
      <c r="J1577" s="14"/>
      <c r="K1577" s="15"/>
      <c r="L1577" s="14"/>
      <c r="M1577" s="14"/>
      <c r="N1577" s="14"/>
      <c r="O1577" s="14"/>
      <c r="P1577" s="14"/>
      <c r="Q1577" s="14"/>
      <c r="R1577" s="15"/>
      <c r="S1577" s="14"/>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78"/>
      <c r="AW1577" s="4"/>
      <c r="AX1577" s="4"/>
      <c r="AY1577" s="4"/>
      <c r="AZ1577" s="4"/>
      <c r="BA1577" s="4"/>
      <c r="BB1577" s="4"/>
      <c r="BC1577" s="4"/>
    </row>
    <row r="1578" spans="1:55">
      <c r="A1578" s="326"/>
      <c r="D1578" s="14"/>
      <c r="E1578" s="14"/>
      <c r="F1578" s="14"/>
      <c r="G1578" s="14"/>
      <c r="H1578" s="14"/>
      <c r="I1578" s="14"/>
      <c r="J1578" s="14"/>
      <c r="K1578" s="15"/>
      <c r="L1578" s="14"/>
      <c r="M1578" s="14"/>
      <c r="N1578" s="14"/>
      <c r="O1578" s="14"/>
      <c r="P1578" s="14"/>
      <c r="Q1578" s="14"/>
      <c r="R1578" s="15"/>
      <c r="S1578" s="14"/>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78"/>
      <c r="AW1578" s="4"/>
      <c r="AX1578" s="4"/>
      <c r="AY1578" s="4"/>
      <c r="AZ1578" s="4"/>
      <c r="BA1578" s="4"/>
      <c r="BB1578" s="4"/>
      <c r="BC1578" s="4"/>
    </row>
    <row r="1579" spans="1:55">
      <c r="A1579" s="326"/>
      <c r="D1579" s="14"/>
      <c r="E1579" s="14"/>
      <c r="F1579" s="14"/>
      <c r="G1579" s="14"/>
      <c r="H1579" s="14"/>
      <c r="I1579" s="14"/>
      <c r="J1579" s="14"/>
      <c r="K1579" s="15"/>
      <c r="L1579" s="14"/>
      <c r="M1579" s="14"/>
      <c r="N1579" s="14"/>
      <c r="O1579" s="14"/>
      <c r="P1579" s="14"/>
      <c r="Q1579" s="14"/>
      <c r="R1579" s="15"/>
      <c r="S1579" s="14"/>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78"/>
      <c r="AW1579" s="4"/>
      <c r="AX1579" s="4"/>
      <c r="AY1579" s="4"/>
      <c r="AZ1579" s="4"/>
      <c r="BA1579" s="4"/>
      <c r="BB1579" s="4"/>
      <c r="BC1579" s="4"/>
    </row>
    <row r="1580" spans="1:55">
      <c r="A1580" s="326"/>
      <c r="D1580" s="14"/>
      <c r="E1580" s="14"/>
      <c r="F1580" s="14"/>
      <c r="G1580" s="14"/>
      <c r="H1580" s="14"/>
      <c r="I1580" s="14"/>
      <c r="J1580" s="14"/>
      <c r="K1580" s="15"/>
      <c r="L1580" s="14"/>
      <c r="M1580" s="14"/>
      <c r="N1580" s="14"/>
      <c r="O1580" s="14"/>
      <c r="P1580" s="14"/>
      <c r="Q1580" s="14"/>
      <c r="R1580" s="15"/>
      <c r="S1580" s="14"/>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78"/>
      <c r="AW1580" s="4"/>
      <c r="AX1580" s="4"/>
      <c r="AY1580" s="4"/>
      <c r="AZ1580" s="4"/>
      <c r="BA1580" s="4"/>
      <c r="BB1580" s="4"/>
      <c r="BC1580" s="4"/>
    </row>
    <row r="1581" spans="1:55">
      <c r="A1581" s="326"/>
      <c r="D1581" s="14"/>
      <c r="E1581" s="14"/>
      <c r="F1581" s="14"/>
      <c r="G1581" s="14"/>
      <c r="H1581" s="14"/>
      <c r="I1581" s="14"/>
      <c r="J1581" s="14"/>
      <c r="K1581" s="15"/>
      <c r="L1581" s="14"/>
      <c r="M1581" s="14"/>
      <c r="N1581" s="14"/>
      <c r="O1581" s="14"/>
      <c r="P1581" s="14"/>
      <c r="Q1581" s="14"/>
      <c r="R1581" s="15"/>
      <c r="S1581" s="14"/>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78"/>
      <c r="AW1581" s="4"/>
      <c r="AX1581" s="4"/>
      <c r="AY1581" s="4"/>
      <c r="AZ1581" s="4"/>
      <c r="BA1581" s="4"/>
      <c r="BB1581" s="4"/>
      <c r="BC1581" s="4"/>
    </row>
    <row r="1582" spans="1:55">
      <c r="A1582" s="326"/>
      <c r="D1582" s="14"/>
      <c r="E1582" s="14"/>
      <c r="F1582" s="14"/>
      <c r="G1582" s="14"/>
      <c r="H1582" s="14"/>
      <c r="I1582" s="14"/>
      <c r="J1582" s="14"/>
      <c r="K1582" s="15"/>
      <c r="L1582" s="14"/>
      <c r="M1582" s="14"/>
      <c r="N1582" s="14"/>
      <c r="O1582" s="14"/>
      <c r="P1582" s="14"/>
      <c r="Q1582" s="14"/>
      <c r="R1582" s="15"/>
      <c r="S1582" s="14"/>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78"/>
      <c r="AW1582" s="4"/>
      <c r="AX1582" s="4"/>
      <c r="AY1582" s="4"/>
      <c r="AZ1582" s="4"/>
      <c r="BA1582" s="4"/>
      <c r="BB1582" s="4"/>
      <c r="BC1582" s="4"/>
    </row>
    <row r="1583" spans="1:55">
      <c r="A1583" s="326"/>
      <c r="D1583" s="14"/>
      <c r="E1583" s="14"/>
      <c r="F1583" s="14"/>
      <c r="G1583" s="14"/>
      <c r="H1583" s="14"/>
      <c r="I1583" s="14"/>
      <c r="J1583" s="14"/>
      <c r="K1583" s="15"/>
      <c r="L1583" s="14"/>
      <c r="M1583" s="14"/>
      <c r="N1583" s="14"/>
      <c r="O1583" s="14"/>
      <c r="P1583" s="14"/>
      <c r="Q1583" s="14"/>
      <c r="R1583" s="15"/>
      <c r="S1583" s="14"/>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78"/>
      <c r="AW1583" s="4"/>
      <c r="AX1583" s="4"/>
      <c r="AY1583" s="4"/>
      <c r="AZ1583" s="4"/>
      <c r="BA1583" s="4"/>
      <c r="BB1583" s="4"/>
      <c r="BC1583" s="4"/>
    </row>
    <row r="1584" spans="1:55">
      <c r="A1584" s="326"/>
      <c r="D1584" s="14"/>
      <c r="E1584" s="14"/>
      <c r="F1584" s="14"/>
      <c r="G1584" s="14"/>
      <c r="H1584" s="14"/>
      <c r="I1584" s="14"/>
      <c r="J1584" s="14"/>
      <c r="K1584" s="15"/>
      <c r="L1584" s="14"/>
      <c r="M1584" s="14"/>
      <c r="N1584" s="14"/>
      <c r="O1584" s="14"/>
      <c r="P1584" s="14"/>
      <c r="Q1584" s="14"/>
      <c r="R1584" s="15"/>
      <c r="S1584" s="14"/>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78"/>
      <c r="AW1584" s="4"/>
      <c r="AX1584" s="4"/>
      <c r="AY1584" s="4"/>
      <c r="AZ1584" s="4"/>
      <c r="BA1584" s="4"/>
      <c r="BB1584" s="4"/>
      <c r="BC1584" s="4"/>
    </row>
    <row r="1585" spans="1:55">
      <c r="A1585" s="326"/>
      <c r="D1585" s="14"/>
      <c r="E1585" s="14"/>
      <c r="F1585" s="14"/>
      <c r="G1585" s="14"/>
      <c r="H1585" s="14"/>
      <c r="I1585" s="14"/>
      <c r="J1585" s="14"/>
      <c r="K1585" s="15"/>
      <c r="L1585" s="14"/>
      <c r="M1585" s="14"/>
      <c r="N1585" s="14"/>
      <c r="O1585" s="14"/>
      <c r="P1585" s="14"/>
      <c r="Q1585" s="14"/>
      <c r="R1585" s="15"/>
      <c r="S1585" s="14"/>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78"/>
      <c r="AW1585" s="4"/>
      <c r="AX1585" s="4"/>
      <c r="AY1585" s="4"/>
      <c r="AZ1585" s="4"/>
      <c r="BA1585" s="4"/>
      <c r="BB1585" s="4"/>
      <c r="BC1585" s="4"/>
    </row>
    <row r="1586" spans="1:55">
      <c r="A1586" s="326"/>
      <c r="D1586" s="14"/>
      <c r="E1586" s="14"/>
      <c r="F1586" s="14"/>
      <c r="G1586" s="14"/>
      <c r="H1586" s="14"/>
      <c r="I1586" s="14"/>
      <c r="J1586" s="14"/>
      <c r="K1586" s="15"/>
      <c r="L1586" s="14"/>
      <c r="M1586" s="14"/>
      <c r="N1586" s="14"/>
      <c r="O1586" s="14"/>
      <c r="P1586" s="14"/>
      <c r="Q1586" s="14"/>
      <c r="R1586" s="15"/>
      <c r="S1586" s="14"/>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78"/>
      <c r="AW1586" s="4"/>
      <c r="AX1586" s="4"/>
      <c r="AY1586" s="4"/>
      <c r="AZ1586" s="4"/>
      <c r="BA1586" s="4"/>
      <c r="BB1586" s="4"/>
      <c r="BC1586" s="4"/>
    </row>
    <row r="1587" spans="1:55">
      <c r="A1587" s="326"/>
      <c r="D1587" s="14"/>
      <c r="E1587" s="14"/>
      <c r="F1587" s="14"/>
      <c r="G1587" s="14"/>
      <c r="H1587" s="14"/>
      <c r="I1587" s="14"/>
      <c r="J1587" s="14"/>
      <c r="K1587" s="15"/>
      <c r="L1587" s="14"/>
      <c r="M1587" s="14"/>
      <c r="N1587" s="14"/>
      <c r="O1587" s="14"/>
      <c r="P1587" s="14"/>
      <c r="Q1587" s="14"/>
      <c r="R1587" s="15"/>
      <c r="S1587" s="14"/>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78"/>
      <c r="AW1587" s="4"/>
      <c r="AX1587" s="4"/>
      <c r="AY1587" s="4"/>
      <c r="AZ1587" s="4"/>
      <c r="BA1587" s="4"/>
      <c r="BB1587" s="4"/>
      <c r="BC1587" s="4"/>
    </row>
    <row r="1588" spans="1:55">
      <c r="A1588" s="326"/>
      <c r="D1588" s="14"/>
      <c r="E1588" s="14"/>
      <c r="F1588" s="14"/>
      <c r="G1588" s="14"/>
      <c r="H1588" s="14"/>
      <c r="I1588" s="14"/>
      <c r="J1588" s="14"/>
      <c r="K1588" s="15"/>
      <c r="L1588" s="14"/>
      <c r="M1588" s="14"/>
      <c r="N1588" s="14"/>
      <c r="O1588" s="14"/>
      <c r="P1588" s="14"/>
      <c r="Q1588" s="14"/>
      <c r="R1588" s="15"/>
      <c r="S1588" s="14"/>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78"/>
      <c r="AW1588" s="4"/>
      <c r="AX1588" s="4"/>
      <c r="AY1588" s="4"/>
      <c r="AZ1588" s="4"/>
      <c r="BA1588" s="4"/>
      <c r="BB1588" s="4"/>
      <c r="BC1588" s="4"/>
    </row>
    <row r="1589" spans="1:55">
      <c r="A1589" s="326"/>
      <c r="D1589" s="14"/>
      <c r="E1589" s="14"/>
      <c r="F1589" s="14"/>
      <c r="G1589" s="14"/>
      <c r="H1589" s="14"/>
      <c r="I1589" s="14"/>
      <c r="J1589" s="14"/>
      <c r="K1589" s="15"/>
      <c r="L1589" s="14"/>
      <c r="M1589" s="14"/>
      <c r="N1589" s="14"/>
      <c r="O1589" s="14"/>
      <c r="P1589" s="14"/>
      <c r="Q1589" s="14"/>
      <c r="R1589" s="15"/>
      <c r="S1589" s="14"/>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78"/>
      <c r="AW1589" s="4"/>
      <c r="AX1589" s="4"/>
      <c r="AY1589" s="4"/>
      <c r="AZ1589" s="4"/>
      <c r="BA1589" s="4"/>
      <c r="BB1589" s="4"/>
      <c r="BC1589" s="4"/>
    </row>
    <row r="1590" spans="1:55">
      <c r="A1590" s="326"/>
      <c r="D1590" s="14"/>
      <c r="E1590" s="14"/>
      <c r="F1590" s="14"/>
      <c r="G1590" s="14"/>
      <c r="H1590" s="14"/>
      <c r="I1590" s="14"/>
      <c r="J1590" s="14"/>
      <c r="K1590" s="15"/>
      <c r="L1590" s="14"/>
      <c r="M1590" s="14"/>
      <c r="N1590" s="14"/>
      <c r="O1590" s="14"/>
      <c r="P1590" s="14"/>
      <c r="Q1590" s="14"/>
      <c r="R1590" s="15"/>
      <c r="S1590" s="14"/>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78"/>
      <c r="AW1590" s="4"/>
      <c r="AX1590" s="4"/>
      <c r="AY1590" s="4"/>
      <c r="AZ1590" s="4"/>
      <c r="BA1590" s="4"/>
      <c r="BB1590" s="4"/>
      <c r="BC1590" s="4"/>
    </row>
    <row r="1591" spans="1:55">
      <c r="A1591" s="326"/>
      <c r="D1591" s="14"/>
      <c r="E1591" s="14"/>
      <c r="F1591" s="14"/>
      <c r="G1591" s="14"/>
      <c r="H1591" s="14"/>
      <c r="I1591" s="14"/>
      <c r="J1591" s="14"/>
      <c r="K1591" s="15"/>
      <c r="L1591" s="14"/>
      <c r="M1591" s="14"/>
      <c r="N1591" s="14"/>
      <c r="O1591" s="14"/>
      <c r="P1591" s="14"/>
      <c r="Q1591" s="14"/>
      <c r="R1591" s="15"/>
      <c r="S1591" s="14"/>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78"/>
      <c r="AW1591" s="4"/>
      <c r="AX1591" s="4"/>
      <c r="AY1591" s="4"/>
      <c r="AZ1591" s="4"/>
      <c r="BA1591" s="4"/>
      <c r="BB1591" s="4"/>
      <c r="BC1591" s="4"/>
    </row>
    <row r="1592" spans="1:55">
      <c r="A1592" s="326"/>
      <c r="D1592" s="14"/>
      <c r="E1592" s="14"/>
      <c r="F1592" s="14"/>
      <c r="G1592" s="14"/>
      <c r="H1592" s="14"/>
      <c r="I1592" s="14"/>
      <c r="J1592" s="14"/>
      <c r="K1592" s="15"/>
      <c r="L1592" s="14"/>
      <c r="M1592" s="14"/>
      <c r="N1592" s="14"/>
      <c r="O1592" s="14"/>
      <c r="P1592" s="14"/>
      <c r="Q1592" s="14"/>
      <c r="R1592" s="15"/>
      <c r="S1592" s="14"/>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78"/>
      <c r="AW1592" s="4"/>
      <c r="AX1592" s="4"/>
      <c r="AY1592" s="4"/>
      <c r="AZ1592" s="4"/>
      <c r="BA1592" s="4"/>
      <c r="BB1592" s="4"/>
      <c r="BC1592" s="4"/>
    </row>
    <row r="1593" spans="1:55">
      <c r="A1593" s="326"/>
      <c r="D1593" s="14"/>
      <c r="E1593" s="14"/>
      <c r="F1593" s="14"/>
      <c r="G1593" s="14"/>
      <c r="H1593" s="14"/>
      <c r="I1593" s="14"/>
      <c r="J1593" s="14"/>
      <c r="K1593" s="15"/>
      <c r="L1593" s="14"/>
      <c r="M1593" s="14"/>
      <c r="N1593" s="14"/>
      <c r="O1593" s="14"/>
      <c r="P1593" s="14"/>
      <c r="Q1593" s="14"/>
      <c r="R1593" s="15"/>
      <c r="S1593" s="14"/>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78"/>
      <c r="AW1593" s="4"/>
      <c r="AX1593" s="4"/>
      <c r="AY1593" s="4"/>
      <c r="AZ1593" s="4"/>
      <c r="BA1593" s="4"/>
      <c r="BB1593" s="4"/>
      <c r="BC1593" s="4"/>
    </row>
    <row r="1594" spans="1:55">
      <c r="A1594" s="326"/>
      <c r="D1594" s="14"/>
      <c r="E1594" s="14"/>
      <c r="F1594" s="14"/>
      <c r="G1594" s="14"/>
      <c r="H1594" s="14"/>
      <c r="I1594" s="14"/>
      <c r="J1594" s="14"/>
      <c r="K1594" s="15"/>
      <c r="L1594" s="14"/>
      <c r="M1594" s="14"/>
      <c r="N1594" s="14"/>
      <c r="O1594" s="14"/>
      <c r="P1594" s="14"/>
      <c r="Q1594" s="14"/>
      <c r="R1594" s="15"/>
      <c r="S1594" s="14"/>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78"/>
      <c r="AW1594" s="4"/>
      <c r="AX1594" s="4"/>
      <c r="AY1594" s="4"/>
      <c r="AZ1594" s="4"/>
      <c r="BA1594" s="4"/>
      <c r="BB1594" s="4"/>
      <c r="BC1594" s="4"/>
    </row>
    <row r="1595" spans="1:55">
      <c r="A1595" s="326"/>
      <c r="D1595" s="14"/>
      <c r="E1595" s="14"/>
      <c r="F1595" s="14"/>
      <c r="G1595" s="14"/>
      <c r="H1595" s="14"/>
      <c r="I1595" s="14"/>
      <c r="J1595" s="14"/>
      <c r="K1595" s="15"/>
      <c r="L1595" s="14"/>
      <c r="M1595" s="14"/>
      <c r="N1595" s="14"/>
      <c r="O1595" s="14"/>
      <c r="P1595" s="14"/>
      <c r="Q1595" s="14"/>
      <c r="R1595" s="15"/>
      <c r="S1595" s="14"/>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78"/>
      <c r="AW1595" s="4"/>
      <c r="AX1595" s="4"/>
      <c r="AY1595" s="4"/>
      <c r="AZ1595" s="4"/>
      <c r="BA1595" s="4"/>
      <c r="BB1595" s="4"/>
      <c r="BC1595" s="4"/>
    </row>
    <row r="1596" spans="1:55">
      <c r="A1596" s="326"/>
      <c r="D1596" s="14"/>
      <c r="E1596" s="14"/>
      <c r="F1596" s="14"/>
      <c r="G1596" s="14"/>
      <c r="H1596" s="14"/>
      <c r="I1596" s="14"/>
      <c r="J1596" s="14"/>
      <c r="K1596" s="15"/>
      <c r="L1596" s="14"/>
      <c r="M1596" s="14"/>
      <c r="N1596" s="14"/>
      <c r="O1596" s="14"/>
      <c r="P1596" s="14"/>
      <c r="Q1596" s="14"/>
      <c r="R1596" s="15"/>
      <c r="S1596" s="14"/>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78"/>
      <c r="AW1596" s="4"/>
      <c r="AX1596" s="4"/>
      <c r="AY1596" s="4"/>
      <c r="AZ1596" s="4"/>
      <c r="BA1596" s="4"/>
      <c r="BB1596" s="4"/>
      <c r="BC1596" s="4"/>
    </row>
    <row r="1597" spans="1:55">
      <c r="A1597" s="326"/>
      <c r="D1597" s="14"/>
      <c r="E1597" s="14"/>
      <c r="F1597" s="14"/>
      <c r="G1597" s="14"/>
      <c r="H1597" s="14"/>
      <c r="I1597" s="14"/>
      <c r="J1597" s="14"/>
      <c r="K1597" s="15"/>
      <c r="L1597" s="14"/>
      <c r="M1597" s="14"/>
      <c r="N1597" s="14"/>
      <c r="O1597" s="14"/>
      <c r="P1597" s="14"/>
      <c r="Q1597" s="14"/>
      <c r="R1597" s="15"/>
      <c r="S1597" s="14"/>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78"/>
      <c r="AW1597" s="4"/>
      <c r="AX1597" s="4"/>
      <c r="AY1597" s="4"/>
      <c r="AZ1597" s="4"/>
      <c r="BA1597" s="4"/>
      <c r="BB1597" s="4"/>
      <c r="BC1597" s="4"/>
    </row>
    <row r="1598" spans="1:55">
      <c r="A1598" s="326"/>
      <c r="D1598" s="14"/>
      <c r="E1598" s="14"/>
      <c r="F1598" s="14"/>
      <c r="G1598" s="14"/>
      <c r="H1598" s="14"/>
      <c r="I1598" s="14"/>
      <c r="J1598" s="14"/>
      <c r="K1598" s="15"/>
      <c r="L1598" s="14"/>
      <c r="M1598" s="14"/>
      <c r="N1598" s="14"/>
      <c r="O1598" s="14"/>
      <c r="P1598" s="14"/>
      <c r="Q1598" s="14"/>
      <c r="R1598" s="15"/>
      <c r="S1598" s="14"/>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78"/>
      <c r="AW1598" s="4"/>
      <c r="AX1598" s="4"/>
      <c r="AY1598" s="4"/>
      <c r="AZ1598" s="4"/>
      <c r="BA1598" s="4"/>
      <c r="BB1598" s="4"/>
      <c r="BC1598" s="4"/>
    </row>
    <row r="1599" spans="1:55">
      <c r="A1599" s="326"/>
      <c r="D1599" s="14"/>
      <c r="E1599" s="14"/>
      <c r="F1599" s="14"/>
      <c r="G1599" s="14"/>
      <c r="H1599" s="14"/>
      <c r="I1599" s="14"/>
      <c r="J1599" s="14"/>
      <c r="K1599" s="15"/>
      <c r="L1599" s="14"/>
      <c r="M1599" s="14"/>
      <c r="N1599" s="14"/>
      <c r="O1599" s="14"/>
      <c r="P1599" s="14"/>
      <c r="Q1599" s="14"/>
      <c r="R1599" s="15"/>
      <c r="S1599" s="14"/>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78"/>
      <c r="AW1599" s="4"/>
      <c r="AX1599" s="4"/>
      <c r="AY1599" s="4"/>
      <c r="AZ1599" s="4"/>
      <c r="BA1599" s="4"/>
      <c r="BB1599" s="4"/>
      <c r="BC1599" s="4"/>
    </row>
    <row r="1600" spans="1:55">
      <c r="A1600" s="326"/>
      <c r="D1600" s="14"/>
      <c r="E1600" s="14"/>
      <c r="F1600" s="14"/>
      <c r="G1600" s="14"/>
      <c r="H1600" s="14"/>
      <c r="I1600" s="14"/>
      <c r="J1600" s="14"/>
      <c r="K1600" s="15"/>
      <c r="L1600" s="14"/>
      <c r="M1600" s="14"/>
      <c r="N1600" s="14"/>
      <c r="O1600" s="14"/>
      <c r="P1600" s="14"/>
      <c r="Q1600" s="14"/>
      <c r="R1600" s="15"/>
      <c r="S1600" s="14"/>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78"/>
      <c r="AW1600" s="4"/>
      <c r="AX1600" s="4"/>
      <c r="AY1600" s="4"/>
      <c r="AZ1600" s="4"/>
      <c r="BA1600" s="4"/>
      <c r="BB1600" s="4"/>
      <c r="BC1600" s="4"/>
    </row>
    <row r="1601" spans="1:55">
      <c r="A1601" s="326"/>
      <c r="D1601" s="14"/>
      <c r="E1601" s="14"/>
      <c r="F1601" s="14"/>
      <c r="G1601" s="14"/>
      <c r="H1601" s="14"/>
      <c r="I1601" s="14"/>
      <c r="J1601" s="14"/>
      <c r="K1601" s="15"/>
      <c r="L1601" s="14"/>
      <c r="M1601" s="14"/>
      <c r="N1601" s="14"/>
      <c r="O1601" s="14"/>
      <c r="P1601" s="14"/>
      <c r="Q1601" s="14"/>
      <c r="R1601" s="15"/>
      <c r="S1601" s="14"/>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78"/>
      <c r="AW1601" s="4"/>
      <c r="AX1601" s="4"/>
      <c r="AY1601" s="4"/>
      <c r="AZ1601" s="4"/>
      <c r="BA1601" s="4"/>
      <c r="BB1601" s="4"/>
      <c r="BC1601" s="4"/>
    </row>
    <row r="1602" spans="1:55">
      <c r="A1602" s="326"/>
      <c r="D1602" s="14"/>
      <c r="E1602" s="14"/>
      <c r="F1602" s="14"/>
      <c r="G1602" s="14"/>
      <c r="H1602" s="14"/>
      <c r="I1602" s="14"/>
      <c r="J1602" s="14"/>
      <c r="K1602" s="15"/>
      <c r="L1602" s="14"/>
      <c r="M1602" s="14"/>
      <c r="N1602" s="14"/>
      <c r="O1602" s="14"/>
      <c r="P1602" s="14"/>
      <c r="Q1602" s="14"/>
      <c r="R1602" s="15"/>
      <c r="S1602" s="14"/>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78"/>
      <c r="AW1602" s="4"/>
      <c r="AX1602" s="4"/>
      <c r="AY1602" s="4"/>
      <c r="AZ1602" s="4"/>
      <c r="BA1602" s="4"/>
      <c r="BB1602" s="4"/>
      <c r="BC1602" s="4"/>
    </row>
    <row r="1603" spans="1:55">
      <c r="A1603" s="326"/>
      <c r="D1603" s="14"/>
      <c r="E1603" s="14"/>
      <c r="F1603" s="14"/>
      <c r="G1603" s="14"/>
      <c r="H1603" s="14"/>
      <c r="I1603" s="14"/>
      <c r="J1603" s="14"/>
      <c r="K1603" s="15"/>
      <c r="L1603" s="14"/>
      <c r="M1603" s="14"/>
      <c r="N1603" s="14"/>
      <c r="O1603" s="14"/>
      <c r="P1603" s="14"/>
      <c r="Q1603" s="14"/>
      <c r="R1603" s="15"/>
      <c r="S1603" s="14"/>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78"/>
      <c r="AW1603" s="4"/>
      <c r="AX1603" s="4"/>
      <c r="AY1603" s="4"/>
      <c r="AZ1603" s="4"/>
      <c r="BA1603" s="4"/>
      <c r="BB1603" s="4"/>
      <c r="BC1603" s="4"/>
    </row>
    <row r="1604" spans="1:55">
      <c r="A1604" s="326"/>
      <c r="D1604" s="14"/>
      <c r="E1604" s="14"/>
      <c r="F1604" s="14"/>
      <c r="G1604" s="14"/>
      <c r="H1604" s="14"/>
      <c r="I1604" s="14"/>
      <c r="J1604" s="14"/>
      <c r="K1604" s="15"/>
      <c r="L1604" s="14"/>
      <c r="M1604" s="14"/>
      <c r="N1604" s="14"/>
      <c r="O1604" s="14"/>
      <c r="P1604" s="14"/>
      <c r="Q1604" s="14"/>
      <c r="R1604" s="15"/>
      <c r="S1604" s="14"/>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78"/>
      <c r="AW1604" s="4"/>
      <c r="AX1604" s="4"/>
      <c r="AY1604" s="4"/>
      <c r="AZ1604" s="4"/>
      <c r="BA1604" s="4"/>
      <c r="BB1604" s="4"/>
      <c r="BC1604" s="4"/>
    </row>
    <row r="1605" spans="1:55">
      <c r="A1605" s="326"/>
      <c r="D1605" s="14"/>
      <c r="E1605" s="14"/>
      <c r="F1605" s="14"/>
      <c r="G1605" s="14"/>
      <c r="H1605" s="14"/>
      <c r="I1605" s="14"/>
      <c r="J1605" s="14"/>
      <c r="K1605" s="15"/>
      <c r="L1605" s="14"/>
      <c r="M1605" s="14"/>
      <c r="N1605" s="14"/>
      <c r="O1605" s="14"/>
      <c r="P1605" s="14"/>
      <c r="Q1605" s="14"/>
      <c r="R1605" s="15"/>
      <c r="S1605" s="14"/>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78"/>
      <c r="AW1605" s="4"/>
      <c r="AX1605" s="4"/>
      <c r="AY1605" s="4"/>
      <c r="AZ1605" s="4"/>
      <c r="BA1605" s="4"/>
      <c r="BB1605" s="4"/>
      <c r="BC1605" s="4"/>
    </row>
    <row r="1606" spans="1:55">
      <c r="A1606" s="326"/>
      <c r="D1606" s="14"/>
      <c r="E1606" s="14"/>
      <c r="F1606" s="14"/>
      <c r="G1606" s="14"/>
      <c r="H1606" s="14"/>
      <c r="I1606" s="14"/>
      <c r="J1606" s="14"/>
      <c r="K1606" s="15"/>
      <c r="L1606" s="14"/>
      <c r="M1606" s="14"/>
      <c r="N1606" s="14"/>
      <c r="O1606" s="14"/>
      <c r="P1606" s="14"/>
      <c r="Q1606" s="14"/>
      <c r="R1606" s="15"/>
      <c r="S1606" s="14"/>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78"/>
      <c r="AW1606" s="4"/>
      <c r="AX1606" s="4"/>
      <c r="AY1606" s="4"/>
      <c r="AZ1606" s="4"/>
      <c r="BA1606" s="4"/>
      <c r="BB1606" s="4"/>
      <c r="BC1606" s="4"/>
    </row>
    <row r="1607" spans="1:55">
      <c r="A1607" s="326"/>
      <c r="D1607" s="14"/>
      <c r="E1607" s="14"/>
      <c r="F1607" s="14"/>
      <c r="G1607" s="14"/>
      <c r="H1607" s="14"/>
      <c r="I1607" s="14"/>
      <c r="J1607" s="14"/>
      <c r="K1607" s="15"/>
      <c r="L1607" s="14"/>
      <c r="M1607" s="14"/>
      <c r="N1607" s="14"/>
      <c r="O1607" s="14"/>
      <c r="P1607" s="14"/>
      <c r="Q1607" s="14"/>
      <c r="R1607" s="15"/>
      <c r="S1607" s="14"/>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78"/>
      <c r="AW1607" s="4"/>
      <c r="AX1607" s="4"/>
      <c r="AY1607" s="4"/>
      <c r="AZ1607" s="4"/>
      <c r="BA1607" s="4"/>
      <c r="BB1607" s="4"/>
      <c r="BC1607" s="4"/>
    </row>
    <row r="1608" spans="1:55">
      <c r="A1608" s="326"/>
      <c r="D1608" s="14"/>
      <c r="E1608" s="14"/>
      <c r="F1608" s="14"/>
      <c r="G1608" s="14"/>
      <c r="H1608" s="14"/>
      <c r="I1608" s="14"/>
      <c r="J1608" s="14"/>
      <c r="K1608" s="15"/>
      <c r="L1608" s="14"/>
      <c r="M1608" s="14"/>
      <c r="N1608" s="14"/>
      <c r="O1608" s="14"/>
      <c r="P1608" s="14"/>
      <c r="Q1608" s="14"/>
      <c r="R1608" s="15"/>
      <c r="S1608" s="14"/>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78"/>
      <c r="AW1608" s="4"/>
      <c r="AX1608" s="4"/>
      <c r="AY1608" s="4"/>
      <c r="AZ1608" s="4"/>
      <c r="BA1608" s="4"/>
      <c r="BB1608" s="4"/>
      <c r="BC1608" s="4"/>
    </row>
    <row r="1609" spans="1:55">
      <c r="A1609" s="326"/>
      <c r="D1609" s="14"/>
      <c r="E1609" s="14"/>
      <c r="F1609" s="14"/>
      <c r="G1609" s="14"/>
      <c r="H1609" s="14"/>
      <c r="I1609" s="14"/>
      <c r="J1609" s="14"/>
      <c r="K1609" s="15"/>
      <c r="L1609" s="14"/>
      <c r="M1609" s="14"/>
      <c r="N1609" s="14"/>
      <c r="O1609" s="14"/>
      <c r="P1609" s="14"/>
      <c r="Q1609" s="14"/>
      <c r="R1609" s="15"/>
      <c r="S1609" s="14"/>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78"/>
      <c r="AW1609" s="4"/>
      <c r="AX1609" s="4"/>
      <c r="AY1609" s="4"/>
      <c r="AZ1609" s="4"/>
      <c r="BA1609" s="4"/>
      <c r="BB1609" s="4"/>
      <c r="BC1609" s="4"/>
    </row>
    <row r="1610" spans="1:55">
      <c r="A1610" s="326"/>
      <c r="D1610" s="14"/>
      <c r="E1610" s="14"/>
      <c r="F1610" s="14"/>
      <c r="G1610" s="14"/>
      <c r="H1610" s="14"/>
      <c r="I1610" s="14"/>
      <c r="J1610" s="14"/>
      <c r="K1610" s="15"/>
      <c r="L1610" s="14"/>
      <c r="M1610" s="14"/>
      <c r="N1610" s="14"/>
      <c r="O1610" s="14"/>
      <c r="P1610" s="14"/>
      <c r="Q1610" s="14"/>
      <c r="R1610" s="15"/>
      <c r="S1610" s="14"/>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78"/>
      <c r="AW1610" s="4"/>
      <c r="AX1610" s="4"/>
      <c r="AY1610" s="4"/>
      <c r="AZ1610" s="4"/>
      <c r="BA1610" s="4"/>
      <c r="BB1610" s="4"/>
      <c r="BC1610" s="4"/>
    </row>
    <row r="1611" spans="1:55">
      <c r="A1611" s="326"/>
      <c r="D1611" s="14"/>
      <c r="E1611" s="14"/>
      <c r="F1611" s="14"/>
      <c r="G1611" s="14"/>
      <c r="H1611" s="14"/>
      <c r="I1611" s="14"/>
      <c r="J1611" s="14"/>
      <c r="K1611" s="15"/>
      <c r="L1611" s="14"/>
      <c r="M1611" s="14"/>
      <c r="N1611" s="14"/>
      <c r="O1611" s="14"/>
      <c r="P1611" s="14"/>
      <c r="Q1611" s="14"/>
      <c r="R1611" s="15"/>
      <c r="S1611" s="14"/>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78"/>
      <c r="AW1611" s="4"/>
      <c r="AX1611" s="4"/>
      <c r="AY1611" s="4"/>
      <c r="AZ1611" s="4"/>
      <c r="BA1611" s="4"/>
      <c r="BB1611" s="4"/>
      <c r="BC1611" s="4"/>
    </row>
    <row r="1612" spans="1:55">
      <c r="A1612" s="326"/>
      <c r="D1612" s="14"/>
      <c r="E1612" s="14"/>
      <c r="F1612" s="14"/>
      <c r="G1612" s="14"/>
      <c r="H1612" s="14"/>
      <c r="I1612" s="14"/>
      <c r="J1612" s="14"/>
      <c r="K1612" s="15"/>
      <c r="L1612" s="14"/>
      <c r="M1612" s="14"/>
      <c r="N1612" s="14"/>
      <c r="O1612" s="14"/>
      <c r="P1612" s="14"/>
      <c r="Q1612" s="14"/>
      <c r="R1612" s="15"/>
      <c r="S1612" s="14"/>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78"/>
      <c r="AW1612" s="4"/>
      <c r="AX1612" s="4"/>
      <c r="AY1612" s="4"/>
      <c r="AZ1612" s="4"/>
      <c r="BA1612" s="4"/>
      <c r="BB1612" s="4"/>
      <c r="BC1612" s="4"/>
    </row>
    <row r="1613" spans="1:55">
      <c r="A1613" s="326"/>
      <c r="D1613" s="14"/>
      <c r="E1613" s="14"/>
      <c r="F1613" s="14"/>
      <c r="G1613" s="14"/>
      <c r="H1613" s="14"/>
      <c r="I1613" s="14"/>
      <c r="J1613" s="14"/>
      <c r="K1613" s="15"/>
      <c r="L1613" s="14"/>
      <c r="M1613" s="14"/>
      <c r="N1613" s="14"/>
      <c r="O1613" s="14"/>
      <c r="P1613" s="14"/>
      <c r="Q1613" s="14"/>
      <c r="R1613" s="15"/>
      <c r="S1613" s="14"/>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78"/>
      <c r="AW1613" s="4"/>
      <c r="AX1613" s="4"/>
      <c r="AY1613" s="4"/>
      <c r="AZ1613" s="4"/>
      <c r="BA1613" s="4"/>
      <c r="BB1613" s="4"/>
      <c r="BC1613" s="4"/>
    </row>
    <row r="1614" spans="1:55">
      <c r="A1614" s="326"/>
      <c r="D1614" s="14"/>
      <c r="E1614" s="14"/>
      <c r="F1614" s="14"/>
      <c r="G1614" s="14"/>
      <c r="H1614" s="14"/>
      <c r="I1614" s="14"/>
      <c r="J1614" s="14"/>
      <c r="K1614" s="15"/>
      <c r="L1614" s="14"/>
      <c r="M1614" s="14"/>
      <c r="N1614" s="14"/>
      <c r="O1614" s="14"/>
      <c r="P1614" s="14"/>
      <c r="Q1614" s="14"/>
      <c r="R1614" s="15"/>
      <c r="S1614" s="14"/>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78"/>
      <c r="AW1614" s="4"/>
      <c r="AX1614" s="4"/>
      <c r="AY1614" s="4"/>
      <c r="AZ1614" s="4"/>
      <c r="BA1614" s="4"/>
      <c r="BB1614" s="4"/>
      <c r="BC1614" s="4"/>
    </row>
    <row r="1615" spans="1:55">
      <c r="A1615" s="326"/>
      <c r="D1615" s="14"/>
      <c r="E1615" s="14"/>
      <c r="F1615" s="14"/>
      <c r="G1615" s="14"/>
      <c r="H1615" s="14"/>
      <c r="I1615" s="14"/>
      <c r="J1615" s="14"/>
      <c r="K1615" s="15"/>
      <c r="L1615" s="14"/>
      <c r="M1615" s="14"/>
      <c r="N1615" s="14"/>
      <c r="O1615" s="14"/>
      <c r="P1615" s="14"/>
      <c r="Q1615" s="14"/>
      <c r="R1615" s="15"/>
      <c r="S1615" s="14"/>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78"/>
      <c r="AW1615" s="4"/>
      <c r="AX1615" s="4"/>
      <c r="AY1615" s="4"/>
      <c r="AZ1615" s="4"/>
      <c r="BA1615" s="4"/>
      <c r="BB1615" s="4"/>
      <c r="BC1615" s="4"/>
    </row>
    <row r="1616" spans="1:55">
      <c r="A1616" s="326"/>
      <c r="D1616" s="14"/>
      <c r="E1616" s="14"/>
      <c r="F1616" s="14"/>
      <c r="G1616" s="14"/>
      <c r="H1616" s="14"/>
      <c r="I1616" s="14"/>
      <c r="J1616" s="14"/>
      <c r="K1616" s="15"/>
      <c r="L1616" s="14"/>
      <c r="M1616" s="14"/>
      <c r="N1616" s="14"/>
      <c r="O1616" s="14"/>
      <c r="P1616" s="14"/>
      <c r="Q1616" s="14"/>
      <c r="R1616" s="15"/>
      <c r="S1616" s="14"/>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78"/>
      <c r="AW1616" s="4"/>
      <c r="AX1616" s="4"/>
      <c r="AY1616" s="4"/>
      <c r="AZ1616" s="4"/>
      <c r="BA1616" s="4"/>
      <c r="BB1616" s="4"/>
      <c r="BC1616" s="4"/>
    </row>
    <row r="1617" spans="1:55">
      <c r="A1617" s="326"/>
      <c r="D1617" s="14"/>
      <c r="E1617" s="14"/>
      <c r="F1617" s="14"/>
      <c r="G1617" s="14"/>
      <c r="H1617" s="14"/>
      <c r="I1617" s="14"/>
      <c r="J1617" s="14"/>
      <c r="K1617" s="15"/>
      <c r="L1617" s="14"/>
      <c r="M1617" s="14"/>
      <c r="N1617" s="14"/>
      <c r="O1617" s="14"/>
      <c r="P1617" s="14"/>
      <c r="Q1617" s="14"/>
      <c r="R1617" s="15"/>
      <c r="S1617" s="14"/>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78"/>
      <c r="AW1617" s="4"/>
      <c r="AX1617" s="4"/>
      <c r="AY1617" s="4"/>
      <c r="AZ1617" s="4"/>
      <c r="BA1617" s="4"/>
      <c r="BB1617" s="4"/>
      <c r="BC1617" s="4"/>
    </row>
    <row r="1618" spans="1:55">
      <c r="A1618" s="326"/>
      <c r="D1618" s="14"/>
      <c r="E1618" s="14"/>
      <c r="F1618" s="14"/>
      <c r="G1618" s="14"/>
      <c r="H1618" s="14"/>
      <c r="I1618" s="14"/>
      <c r="J1618" s="14"/>
      <c r="K1618" s="15"/>
      <c r="L1618" s="14"/>
      <c r="M1618" s="14"/>
      <c r="N1618" s="14"/>
      <c r="O1618" s="14"/>
      <c r="P1618" s="14"/>
      <c r="Q1618" s="14"/>
      <c r="R1618" s="15"/>
      <c r="S1618" s="14"/>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78"/>
      <c r="AW1618" s="4"/>
      <c r="AX1618" s="4"/>
      <c r="AY1618" s="4"/>
      <c r="AZ1618" s="4"/>
      <c r="BA1618" s="4"/>
      <c r="BB1618" s="4"/>
      <c r="BC1618" s="4"/>
    </row>
    <row r="1619" spans="1:55">
      <c r="A1619" s="326"/>
      <c r="D1619" s="14"/>
      <c r="E1619" s="14"/>
      <c r="F1619" s="14"/>
      <c r="G1619" s="14"/>
      <c r="H1619" s="14"/>
      <c r="I1619" s="14"/>
      <c r="J1619" s="14"/>
      <c r="K1619" s="15"/>
      <c r="L1619" s="14"/>
      <c r="M1619" s="14"/>
      <c r="N1619" s="14"/>
      <c r="O1619" s="14"/>
      <c r="P1619" s="14"/>
      <c r="Q1619" s="14"/>
      <c r="R1619" s="15"/>
      <c r="S1619" s="14"/>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78"/>
      <c r="AW1619" s="4"/>
      <c r="AX1619" s="4"/>
      <c r="AY1619" s="4"/>
      <c r="AZ1619" s="4"/>
      <c r="BA1619" s="4"/>
      <c r="BB1619" s="4"/>
      <c r="BC1619" s="4"/>
    </row>
    <row r="1620" spans="1:55">
      <c r="A1620" s="326"/>
      <c r="D1620" s="14"/>
      <c r="E1620" s="14"/>
      <c r="F1620" s="14"/>
      <c r="G1620" s="14"/>
      <c r="H1620" s="14"/>
      <c r="I1620" s="14"/>
      <c r="J1620" s="14"/>
      <c r="K1620" s="15"/>
      <c r="L1620" s="14"/>
      <c r="M1620" s="14"/>
      <c r="N1620" s="14"/>
      <c r="O1620" s="14"/>
      <c r="P1620" s="14"/>
      <c r="Q1620" s="14"/>
      <c r="R1620" s="15"/>
      <c r="S1620" s="14"/>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78"/>
      <c r="AW1620" s="4"/>
      <c r="AX1620" s="4"/>
      <c r="AY1620" s="4"/>
      <c r="AZ1620" s="4"/>
      <c r="BA1620" s="4"/>
      <c r="BB1620" s="4"/>
      <c r="BC1620" s="4"/>
    </row>
    <row r="1621" spans="1:55">
      <c r="A1621" s="326"/>
      <c r="D1621" s="14"/>
      <c r="E1621" s="14"/>
      <c r="F1621" s="14"/>
      <c r="G1621" s="14"/>
      <c r="H1621" s="14"/>
      <c r="I1621" s="14"/>
      <c r="J1621" s="14"/>
      <c r="K1621" s="15"/>
      <c r="L1621" s="14"/>
      <c r="M1621" s="14"/>
      <c r="N1621" s="14"/>
      <c r="O1621" s="14"/>
      <c r="P1621" s="14"/>
      <c r="Q1621" s="14"/>
      <c r="R1621" s="15"/>
      <c r="S1621" s="14"/>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78"/>
      <c r="AW1621" s="4"/>
      <c r="AX1621" s="4"/>
      <c r="AY1621" s="4"/>
      <c r="AZ1621" s="4"/>
      <c r="BA1621" s="4"/>
      <c r="BB1621" s="4"/>
      <c r="BC1621" s="4"/>
    </row>
    <row r="1622" spans="1:55">
      <c r="A1622" s="326"/>
      <c r="D1622" s="14"/>
      <c r="E1622" s="14"/>
      <c r="F1622" s="14"/>
      <c r="G1622" s="14"/>
      <c r="H1622" s="14"/>
      <c r="I1622" s="14"/>
      <c r="J1622" s="14"/>
      <c r="K1622" s="15"/>
      <c r="L1622" s="14"/>
      <c r="M1622" s="14"/>
      <c r="N1622" s="14"/>
      <c r="O1622" s="14"/>
      <c r="P1622" s="14"/>
      <c r="Q1622" s="14"/>
      <c r="R1622" s="15"/>
      <c r="S1622" s="14"/>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78"/>
      <c r="AW1622" s="4"/>
      <c r="AX1622" s="4"/>
      <c r="AY1622" s="4"/>
      <c r="AZ1622" s="4"/>
      <c r="BA1622" s="4"/>
      <c r="BB1622" s="4"/>
      <c r="BC1622" s="4"/>
    </row>
    <row r="1623" spans="1:55">
      <c r="A1623" s="326"/>
      <c r="D1623" s="14"/>
      <c r="E1623" s="14"/>
      <c r="F1623" s="14"/>
      <c r="G1623" s="14"/>
      <c r="H1623" s="14"/>
      <c r="I1623" s="14"/>
      <c r="J1623" s="14"/>
      <c r="K1623" s="15"/>
      <c r="L1623" s="14"/>
      <c r="M1623" s="14"/>
      <c r="N1623" s="14"/>
      <c r="O1623" s="14"/>
      <c r="P1623" s="14"/>
      <c r="Q1623" s="14"/>
      <c r="R1623" s="15"/>
      <c r="S1623" s="14"/>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78"/>
      <c r="AW1623" s="4"/>
      <c r="AX1623" s="4"/>
      <c r="AY1623" s="4"/>
      <c r="AZ1623" s="4"/>
      <c r="BA1623" s="4"/>
      <c r="BB1623" s="4"/>
      <c r="BC1623" s="4"/>
    </row>
    <row r="1624" spans="1:55">
      <c r="A1624" s="326"/>
      <c r="D1624" s="14"/>
      <c r="E1624" s="14"/>
      <c r="F1624" s="14"/>
      <c r="G1624" s="14"/>
      <c r="H1624" s="14"/>
      <c r="I1624" s="14"/>
      <c r="J1624" s="14"/>
      <c r="K1624" s="15"/>
      <c r="L1624" s="14"/>
      <c r="M1624" s="14"/>
      <c r="N1624" s="14"/>
      <c r="O1624" s="14"/>
      <c r="P1624" s="14"/>
      <c r="Q1624" s="14"/>
      <c r="R1624" s="15"/>
      <c r="S1624" s="14"/>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78"/>
      <c r="AW1624" s="4"/>
      <c r="AX1624" s="4"/>
      <c r="AY1624" s="4"/>
      <c r="AZ1624" s="4"/>
      <c r="BA1624" s="4"/>
      <c r="BB1624" s="4"/>
      <c r="BC1624" s="4"/>
    </row>
    <row r="1625" spans="1:55">
      <c r="A1625" s="326"/>
      <c r="D1625" s="14"/>
      <c r="E1625" s="14"/>
      <c r="F1625" s="14"/>
      <c r="G1625" s="14"/>
      <c r="H1625" s="14"/>
      <c r="I1625" s="14"/>
      <c r="J1625" s="14"/>
      <c r="K1625" s="15"/>
      <c r="L1625" s="14"/>
      <c r="M1625" s="14"/>
      <c r="N1625" s="14"/>
      <c r="O1625" s="14"/>
      <c r="P1625" s="14"/>
      <c r="Q1625" s="14"/>
      <c r="R1625" s="15"/>
      <c r="S1625" s="14"/>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78"/>
      <c r="AW1625" s="4"/>
      <c r="AX1625" s="4"/>
      <c r="AY1625" s="4"/>
      <c r="AZ1625" s="4"/>
      <c r="BA1625" s="4"/>
      <c r="BB1625" s="4"/>
      <c r="BC1625" s="4"/>
    </row>
    <row r="1626" spans="1:55">
      <c r="A1626" s="326"/>
      <c r="D1626" s="14"/>
      <c r="E1626" s="14"/>
      <c r="F1626" s="14"/>
      <c r="G1626" s="14"/>
      <c r="H1626" s="14"/>
      <c r="I1626" s="14"/>
      <c r="J1626" s="14"/>
      <c r="K1626" s="15"/>
      <c r="L1626" s="14"/>
      <c r="M1626" s="14"/>
      <c r="N1626" s="14"/>
      <c r="O1626" s="14"/>
      <c r="P1626" s="14"/>
      <c r="Q1626" s="14"/>
      <c r="R1626" s="15"/>
      <c r="S1626" s="14"/>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78"/>
      <c r="AW1626" s="4"/>
      <c r="AX1626" s="4"/>
      <c r="AY1626" s="4"/>
      <c r="AZ1626" s="4"/>
      <c r="BA1626" s="4"/>
      <c r="BB1626" s="4"/>
      <c r="BC1626" s="4"/>
    </row>
    <row r="1627" spans="1:55">
      <c r="A1627" s="326"/>
      <c r="D1627" s="14"/>
      <c r="E1627" s="14"/>
      <c r="F1627" s="14"/>
      <c r="G1627" s="14"/>
      <c r="H1627" s="14"/>
      <c r="I1627" s="14"/>
      <c r="J1627" s="14"/>
      <c r="K1627" s="15"/>
      <c r="L1627" s="14"/>
      <c r="M1627" s="14"/>
      <c r="N1627" s="14"/>
      <c r="O1627" s="14"/>
      <c r="P1627" s="14"/>
      <c r="Q1627" s="14"/>
      <c r="R1627" s="15"/>
      <c r="S1627" s="14"/>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78"/>
      <c r="AW1627" s="4"/>
      <c r="AX1627" s="4"/>
      <c r="AY1627" s="4"/>
      <c r="AZ1627" s="4"/>
      <c r="BA1627" s="4"/>
      <c r="BB1627" s="4"/>
      <c r="BC1627" s="4"/>
    </row>
    <row r="1628" spans="1:55">
      <c r="A1628" s="326"/>
      <c r="D1628" s="14"/>
      <c r="E1628" s="14"/>
      <c r="F1628" s="14"/>
      <c r="G1628" s="14"/>
      <c r="H1628" s="14"/>
      <c r="I1628" s="14"/>
      <c r="J1628" s="14"/>
      <c r="K1628" s="15"/>
      <c r="L1628" s="14"/>
      <c r="M1628" s="14"/>
      <c r="N1628" s="14"/>
      <c r="O1628" s="14"/>
      <c r="P1628" s="14"/>
      <c r="Q1628" s="14"/>
      <c r="R1628" s="15"/>
      <c r="S1628" s="14"/>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78"/>
      <c r="AW1628" s="4"/>
      <c r="AX1628" s="4"/>
      <c r="AY1628" s="4"/>
      <c r="AZ1628" s="4"/>
      <c r="BA1628" s="4"/>
      <c r="BB1628" s="4"/>
      <c r="BC1628" s="4"/>
    </row>
    <row r="1629" spans="1:55">
      <c r="A1629" s="326"/>
      <c r="D1629" s="14"/>
      <c r="E1629" s="14"/>
      <c r="F1629" s="14"/>
      <c r="G1629" s="14"/>
      <c r="H1629" s="14"/>
      <c r="I1629" s="14"/>
      <c r="J1629" s="14"/>
      <c r="K1629" s="15"/>
      <c r="L1629" s="14"/>
      <c r="M1629" s="14"/>
      <c r="N1629" s="14"/>
      <c r="O1629" s="14"/>
      <c r="P1629" s="14"/>
      <c r="Q1629" s="14"/>
      <c r="R1629" s="15"/>
      <c r="S1629" s="14"/>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78"/>
      <c r="AW1629" s="4"/>
      <c r="AX1629" s="4"/>
      <c r="AY1629" s="4"/>
      <c r="AZ1629" s="4"/>
      <c r="BA1629" s="4"/>
      <c r="BB1629" s="4"/>
      <c r="BC1629" s="4"/>
    </row>
    <row r="1630" spans="1:55">
      <c r="A1630" s="326"/>
      <c r="D1630" s="14"/>
      <c r="E1630" s="14"/>
      <c r="F1630" s="14"/>
      <c r="G1630" s="14"/>
      <c r="H1630" s="14"/>
      <c r="I1630" s="14"/>
      <c r="J1630" s="14"/>
      <c r="K1630" s="15"/>
      <c r="L1630" s="14"/>
      <c r="M1630" s="14"/>
      <c r="N1630" s="14"/>
      <c r="O1630" s="14"/>
      <c r="P1630" s="14"/>
      <c r="Q1630" s="14"/>
      <c r="R1630" s="15"/>
      <c r="S1630" s="14"/>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78"/>
      <c r="AW1630" s="4"/>
      <c r="AX1630" s="4"/>
      <c r="AY1630" s="4"/>
      <c r="AZ1630" s="4"/>
      <c r="BA1630" s="4"/>
      <c r="BB1630" s="4"/>
      <c r="BC1630" s="4"/>
    </row>
    <row r="1631" spans="1:55">
      <c r="A1631" s="326"/>
      <c r="D1631" s="14"/>
      <c r="E1631" s="14"/>
      <c r="F1631" s="14"/>
      <c r="G1631" s="14"/>
      <c r="H1631" s="14"/>
      <c r="I1631" s="14"/>
      <c r="J1631" s="14"/>
      <c r="K1631" s="15"/>
      <c r="L1631" s="14"/>
      <c r="M1631" s="14"/>
      <c r="N1631" s="14"/>
      <c r="O1631" s="14"/>
      <c r="P1631" s="14"/>
      <c r="Q1631" s="14"/>
      <c r="R1631" s="15"/>
      <c r="S1631" s="14"/>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78"/>
      <c r="AW1631" s="4"/>
      <c r="AX1631" s="4"/>
      <c r="AY1631" s="4"/>
      <c r="AZ1631" s="4"/>
      <c r="BA1631" s="4"/>
      <c r="BB1631" s="4"/>
      <c r="BC1631" s="4"/>
    </row>
    <row r="1632" spans="1:55">
      <c r="A1632" s="326"/>
      <c r="D1632" s="14"/>
      <c r="E1632" s="14"/>
      <c r="F1632" s="14"/>
      <c r="G1632" s="14"/>
      <c r="H1632" s="14"/>
      <c r="I1632" s="14"/>
      <c r="J1632" s="14"/>
      <c r="K1632" s="15"/>
      <c r="L1632" s="14"/>
      <c r="M1632" s="14"/>
      <c r="N1632" s="14"/>
      <c r="O1632" s="14"/>
      <c r="P1632" s="14"/>
      <c r="Q1632" s="14"/>
      <c r="R1632" s="15"/>
      <c r="S1632" s="14"/>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78"/>
      <c r="AW1632" s="4"/>
      <c r="AX1632" s="4"/>
      <c r="AY1632" s="4"/>
      <c r="AZ1632" s="4"/>
      <c r="BA1632" s="4"/>
      <c r="BB1632" s="4"/>
      <c r="BC1632" s="4"/>
    </row>
    <row r="1633" spans="1:55">
      <c r="A1633" s="326"/>
      <c r="D1633" s="14"/>
      <c r="E1633" s="14"/>
      <c r="F1633" s="14"/>
      <c r="G1633" s="14"/>
      <c r="H1633" s="14"/>
      <c r="I1633" s="14"/>
      <c r="J1633" s="14"/>
      <c r="K1633" s="15"/>
      <c r="L1633" s="14"/>
      <c r="M1633" s="14"/>
      <c r="N1633" s="14"/>
      <c r="O1633" s="14"/>
      <c r="P1633" s="14"/>
      <c r="Q1633" s="14"/>
      <c r="R1633" s="15"/>
      <c r="S1633" s="14"/>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78"/>
      <c r="AW1633" s="4"/>
      <c r="AX1633" s="4"/>
      <c r="AY1633" s="4"/>
      <c r="AZ1633" s="4"/>
      <c r="BA1633" s="4"/>
      <c r="BB1633" s="4"/>
      <c r="BC1633" s="4"/>
    </row>
    <row r="1634" spans="1:55">
      <c r="A1634" s="326"/>
      <c r="D1634" s="14"/>
      <c r="E1634" s="14"/>
      <c r="F1634" s="14"/>
      <c r="G1634" s="14"/>
      <c r="H1634" s="14"/>
      <c r="I1634" s="14"/>
      <c r="J1634" s="14"/>
      <c r="K1634" s="15"/>
      <c r="L1634" s="14"/>
      <c r="M1634" s="14"/>
      <c r="N1634" s="14"/>
      <c r="O1634" s="14"/>
      <c r="P1634" s="14"/>
      <c r="Q1634" s="14"/>
      <c r="R1634" s="15"/>
      <c r="S1634" s="14"/>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78"/>
      <c r="AW1634" s="4"/>
      <c r="AX1634" s="4"/>
      <c r="AY1634" s="4"/>
      <c r="AZ1634" s="4"/>
      <c r="BA1634" s="4"/>
      <c r="BB1634" s="4"/>
      <c r="BC1634" s="4"/>
    </row>
    <row r="1635" spans="1:55">
      <c r="A1635" s="326"/>
      <c r="D1635" s="14"/>
      <c r="E1635" s="14"/>
      <c r="F1635" s="14"/>
      <c r="G1635" s="14"/>
      <c r="H1635" s="14"/>
      <c r="I1635" s="14"/>
      <c r="J1635" s="14"/>
      <c r="K1635" s="15"/>
      <c r="L1635" s="14"/>
      <c r="M1635" s="14"/>
      <c r="N1635" s="14"/>
      <c r="O1635" s="14"/>
      <c r="P1635" s="14"/>
      <c r="Q1635" s="14"/>
      <c r="R1635" s="15"/>
      <c r="S1635" s="14"/>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78"/>
      <c r="AW1635" s="4"/>
      <c r="AX1635" s="4"/>
      <c r="AY1635" s="4"/>
      <c r="AZ1635" s="4"/>
      <c r="BA1635" s="4"/>
      <c r="BB1635" s="4"/>
      <c r="BC1635" s="4"/>
    </row>
    <row r="1636" spans="1:55">
      <c r="A1636" s="326"/>
      <c r="D1636" s="14"/>
      <c r="E1636" s="14"/>
      <c r="F1636" s="14"/>
      <c r="G1636" s="14"/>
      <c r="H1636" s="14"/>
      <c r="I1636" s="14"/>
      <c r="J1636" s="14"/>
      <c r="K1636" s="15"/>
      <c r="L1636" s="14"/>
      <c r="M1636" s="14"/>
      <c r="N1636" s="14"/>
      <c r="O1636" s="14"/>
      <c r="P1636" s="14"/>
      <c r="Q1636" s="14"/>
      <c r="R1636" s="15"/>
      <c r="S1636" s="14"/>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78"/>
      <c r="AW1636" s="4"/>
      <c r="AX1636" s="4"/>
      <c r="AY1636" s="4"/>
      <c r="AZ1636" s="4"/>
      <c r="BA1636" s="4"/>
      <c r="BB1636" s="4"/>
      <c r="BC1636" s="4"/>
    </row>
    <row r="1637" spans="1:55">
      <c r="A1637" s="326"/>
      <c r="D1637" s="14"/>
      <c r="E1637" s="14"/>
      <c r="F1637" s="14"/>
      <c r="G1637" s="14"/>
      <c r="H1637" s="14"/>
      <c r="I1637" s="14"/>
      <c r="J1637" s="14"/>
      <c r="K1637" s="15"/>
      <c r="L1637" s="14"/>
      <c r="M1637" s="14"/>
      <c r="N1637" s="14"/>
      <c r="O1637" s="14"/>
      <c r="P1637" s="14"/>
      <c r="Q1637" s="14"/>
      <c r="R1637" s="15"/>
      <c r="S1637" s="14"/>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78"/>
      <c r="AW1637" s="4"/>
      <c r="AX1637" s="4"/>
      <c r="AY1637" s="4"/>
      <c r="AZ1637" s="4"/>
      <c r="BA1637" s="4"/>
      <c r="BB1637" s="4"/>
      <c r="BC1637" s="4"/>
    </row>
    <row r="1638" spans="1:55">
      <c r="A1638" s="326"/>
      <c r="D1638" s="14"/>
      <c r="E1638" s="14"/>
      <c r="F1638" s="14"/>
      <c r="G1638" s="14"/>
      <c r="H1638" s="14"/>
      <c r="I1638" s="14"/>
      <c r="J1638" s="14"/>
      <c r="K1638" s="15"/>
      <c r="L1638" s="14"/>
      <c r="M1638" s="14"/>
      <c r="N1638" s="14"/>
      <c r="O1638" s="14"/>
      <c r="P1638" s="14"/>
      <c r="Q1638" s="14"/>
      <c r="R1638" s="15"/>
      <c r="S1638" s="14"/>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78"/>
      <c r="AW1638" s="4"/>
      <c r="AX1638" s="4"/>
      <c r="AY1638" s="4"/>
      <c r="AZ1638" s="4"/>
      <c r="BA1638" s="4"/>
      <c r="BB1638" s="4"/>
      <c r="BC1638" s="4"/>
    </row>
    <row r="1639" spans="1:55">
      <c r="A1639" s="326"/>
      <c r="D1639" s="14"/>
      <c r="E1639" s="14"/>
      <c r="F1639" s="14"/>
      <c r="G1639" s="14"/>
      <c r="H1639" s="14"/>
      <c r="I1639" s="14"/>
      <c r="J1639" s="14"/>
      <c r="K1639" s="15"/>
      <c r="L1639" s="14"/>
      <c r="M1639" s="14"/>
      <c r="N1639" s="14"/>
      <c r="O1639" s="14"/>
      <c r="P1639" s="14"/>
      <c r="Q1639" s="14"/>
      <c r="R1639" s="15"/>
      <c r="S1639" s="14"/>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78"/>
      <c r="AW1639" s="4"/>
      <c r="AX1639" s="4"/>
      <c r="AY1639" s="4"/>
      <c r="AZ1639" s="4"/>
      <c r="BA1639" s="4"/>
      <c r="BB1639" s="4"/>
      <c r="BC1639" s="4"/>
    </row>
    <row r="1640" spans="1:55">
      <c r="A1640" s="326"/>
      <c r="D1640" s="14"/>
      <c r="E1640" s="14"/>
      <c r="F1640" s="14"/>
      <c r="G1640" s="14"/>
      <c r="H1640" s="14"/>
      <c r="I1640" s="14"/>
      <c r="J1640" s="14"/>
      <c r="K1640" s="15"/>
      <c r="L1640" s="14"/>
      <c r="M1640" s="14"/>
      <c r="N1640" s="14"/>
      <c r="O1640" s="14"/>
      <c r="P1640" s="14"/>
      <c r="Q1640" s="14"/>
      <c r="R1640" s="15"/>
      <c r="S1640" s="14"/>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78"/>
      <c r="AW1640" s="4"/>
      <c r="AX1640" s="4"/>
      <c r="AY1640" s="4"/>
      <c r="AZ1640" s="4"/>
      <c r="BA1640" s="4"/>
      <c r="BB1640" s="4"/>
      <c r="BC1640" s="4"/>
    </row>
    <row r="1641" spans="1:55">
      <c r="A1641" s="326"/>
      <c r="D1641" s="14"/>
      <c r="E1641" s="14"/>
      <c r="F1641" s="14"/>
      <c r="G1641" s="14"/>
      <c r="H1641" s="14"/>
      <c r="I1641" s="14"/>
      <c r="J1641" s="14"/>
      <c r="K1641" s="15"/>
      <c r="L1641" s="14"/>
      <c r="M1641" s="14"/>
      <c r="N1641" s="14"/>
      <c r="O1641" s="14"/>
      <c r="P1641" s="14"/>
      <c r="Q1641" s="14"/>
      <c r="R1641" s="15"/>
      <c r="S1641" s="14"/>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78"/>
      <c r="AW1641" s="4"/>
      <c r="AX1641" s="4"/>
      <c r="AY1641" s="4"/>
      <c r="AZ1641" s="4"/>
      <c r="BA1641" s="4"/>
      <c r="BB1641" s="4"/>
      <c r="BC1641" s="4"/>
    </row>
    <row r="1642" spans="1:55">
      <c r="A1642" s="326"/>
      <c r="D1642" s="14"/>
      <c r="E1642" s="14"/>
      <c r="F1642" s="14"/>
      <c r="G1642" s="14"/>
      <c r="H1642" s="14"/>
      <c r="I1642" s="14"/>
      <c r="J1642" s="14"/>
      <c r="K1642" s="15"/>
      <c r="L1642" s="14"/>
      <c r="M1642" s="14"/>
      <c r="N1642" s="14"/>
      <c r="O1642" s="14"/>
      <c r="P1642" s="14"/>
      <c r="Q1642" s="14"/>
      <c r="R1642" s="15"/>
      <c r="S1642" s="14"/>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78"/>
      <c r="AW1642" s="4"/>
      <c r="AX1642" s="4"/>
      <c r="AY1642" s="4"/>
      <c r="AZ1642" s="4"/>
      <c r="BA1642" s="4"/>
      <c r="BB1642" s="4"/>
      <c r="BC1642" s="4"/>
    </row>
    <row r="1643" spans="1:55">
      <c r="A1643" s="326"/>
      <c r="D1643" s="14"/>
      <c r="E1643" s="14"/>
      <c r="F1643" s="14"/>
      <c r="G1643" s="14"/>
      <c r="H1643" s="14"/>
      <c r="I1643" s="14"/>
      <c r="J1643" s="14"/>
      <c r="K1643" s="15"/>
      <c r="L1643" s="14"/>
      <c r="M1643" s="14"/>
      <c r="N1643" s="14"/>
      <c r="O1643" s="14"/>
      <c r="P1643" s="14"/>
      <c r="Q1643" s="14"/>
      <c r="R1643" s="15"/>
      <c r="S1643" s="14"/>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78"/>
      <c r="AW1643" s="4"/>
      <c r="AX1643" s="4"/>
      <c r="AY1643" s="4"/>
      <c r="AZ1643" s="4"/>
      <c r="BA1643" s="4"/>
      <c r="BB1643" s="4"/>
      <c r="BC1643" s="4"/>
    </row>
    <row r="1644" spans="1:55">
      <c r="A1644" s="326"/>
      <c r="D1644" s="14"/>
      <c r="E1644" s="14"/>
      <c r="F1644" s="14"/>
      <c r="G1644" s="14"/>
      <c r="H1644" s="14"/>
      <c r="I1644" s="14"/>
      <c r="J1644" s="14"/>
      <c r="K1644" s="15"/>
      <c r="L1644" s="14"/>
      <c r="M1644" s="14"/>
      <c r="N1644" s="14"/>
      <c r="O1644" s="14"/>
      <c r="P1644" s="14"/>
      <c r="Q1644" s="14"/>
      <c r="R1644" s="15"/>
      <c r="S1644" s="14"/>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78"/>
      <c r="AW1644" s="4"/>
      <c r="AX1644" s="4"/>
      <c r="AY1644" s="4"/>
      <c r="AZ1644" s="4"/>
      <c r="BA1644" s="4"/>
      <c r="BB1644" s="4"/>
      <c r="BC1644" s="4"/>
    </row>
    <row r="1645" spans="1:55">
      <c r="A1645" s="326"/>
      <c r="D1645" s="14"/>
      <c r="E1645" s="14"/>
      <c r="F1645" s="14"/>
      <c r="G1645" s="14"/>
      <c r="H1645" s="14"/>
      <c r="I1645" s="14"/>
      <c r="J1645" s="14"/>
      <c r="K1645" s="15"/>
      <c r="L1645" s="14"/>
      <c r="M1645" s="14"/>
      <c r="N1645" s="14"/>
      <c r="O1645" s="14"/>
      <c r="P1645" s="14"/>
      <c r="Q1645" s="14"/>
      <c r="R1645" s="15"/>
      <c r="S1645" s="14"/>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78"/>
      <c r="AW1645" s="4"/>
      <c r="AX1645" s="4"/>
      <c r="AY1645" s="4"/>
      <c r="AZ1645" s="4"/>
      <c r="BA1645" s="4"/>
      <c r="BB1645" s="4"/>
      <c r="BC1645" s="4"/>
    </row>
    <row r="1646" spans="1:55">
      <c r="A1646" s="326"/>
      <c r="D1646" s="14"/>
      <c r="E1646" s="14"/>
      <c r="F1646" s="14"/>
      <c r="G1646" s="14"/>
      <c r="H1646" s="14"/>
      <c r="I1646" s="14"/>
      <c r="J1646" s="14"/>
      <c r="K1646" s="15"/>
      <c r="L1646" s="14"/>
      <c r="M1646" s="14"/>
      <c r="N1646" s="14"/>
      <c r="O1646" s="14"/>
      <c r="P1646" s="14"/>
      <c r="Q1646" s="14"/>
      <c r="R1646" s="15"/>
      <c r="S1646" s="14"/>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78"/>
      <c r="AW1646" s="4"/>
      <c r="AX1646" s="4"/>
      <c r="AY1646" s="4"/>
      <c r="AZ1646" s="4"/>
      <c r="BA1646" s="4"/>
      <c r="BB1646" s="4"/>
      <c r="BC1646" s="4"/>
    </row>
    <row r="1647" spans="1:55">
      <c r="A1647" s="326"/>
      <c r="D1647" s="14"/>
      <c r="E1647" s="14"/>
      <c r="F1647" s="14"/>
      <c r="G1647" s="14"/>
      <c r="H1647" s="14"/>
      <c r="I1647" s="14"/>
      <c r="J1647" s="14"/>
      <c r="K1647" s="15"/>
      <c r="L1647" s="14"/>
      <c r="M1647" s="14"/>
      <c r="N1647" s="14"/>
      <c r="O1647" s="14"/>
      <c r="P1647" s="14"/>
      <c r="Q1647" s="14"/>
      <c r="R1647" s="15"/>
      <c r="S1647" s="14"/>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78"/>
      <c r="AW1647" s="4"/>
      <c r="AX1647" s="4"/>
      <c r="AY1647" s="4"/>
      <c r="AZ1647" s="4"/>
      <c r="BA1647" s="4"/>
      <c r="BB1647" s="4"/>
      <c r="BC1647" s="4"/>
    </row>
    <row r="1648" spans="1:55">
      <c r="A1648" s="326"/>
      <c r="D1648" s="14"/>
      <c r="E1648" s="14"/>
      <c r="F1648" s="14"/>
      <c r="G1648" s="14"/>
      <c r="H1648" s="14"/>
      <c r="I1648" s="14"/>
      <c r="J1648" s="14"/>
      <c r="K1648" s="15"/>
      <c r="L1648" s="14"/>
      <c r="M1648" s="14"/>
      <c r="N1648" s="14"/>
      <c r="O1648" s="14"/>
      <c r="P1648" s="14"/>
      <c r="Q1648" s="14"/>
      <c r="R1648" s="15"/>
      <c r="S1648" s="14"/>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78"/>
      <c r="AW1648" s="4"/>
      <c r="AX1648" s="4"/>
      <c r="AY1648" s="4"/>
      <c r="AZ1648" s="4"/>
      <c r="BA1648" s="4"/>
      <c r="BB1648" s="4"/>
      <c r="BC1648" s="4"/>
    </row>
    <row r="1649" spans="1:55">
      <c r="A1649" s="326"/>
      <c r="D1649" s="14"/>
      <c r="E1649" s="14"/>
      <c r="F1649" s="14"/>
      <c r="G1649" s="14"/>
      <c r="H1649" s="14"/>
      <c r="I1649" s="14"/>
      <c r="J1649" s="14"/>
      <c r="K1649" s="15"/>
      <c r="L1649" s="14"/>
      <c r="M1649" s="14"/>
      <c r="N1649" s="14"/>
      <c r="O1649" s="14"/>
      <c r="P1649" s="14"/>
      <c r="Q1649" s="14"/>
      <c r="R1649" s="15"/>
      <c r="S1649" s="14"/>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78"/>
      <c r="AW1649" s="4"/>
      <c r="AX1649" s="4"/>
      <c r="AY1649" s="4"/>
      <c r="AZ1649" s="4"/>
      <c r="BA1649" s="4"/>
      <c r="BB1649" s="4"/>
      <c r="BC1649" s="4"/>
    </row>
    <row r="1650" spans="1:55">
      <c r="A1650" s="326"/>
      <c r="D1650" s="14"/>
      <c r="E1650" s="14"/>
      <c r="F1650" s="14"/>
      <c r="G1650" s="14"/>
      <c r="H1650" s="14"/>
      <c r="I1650" s="14"/>
      <c r="J1650" s="14"/>
      <c r="K1650" s="15"/>
      <c r="L1650" s="14"/>
      <c r="M1650" s="14"/>
      <c r="N1650" s="14"/>
      <c r="O1650" s="14"/>
      <c r="P1650" s="14"/>
      <c r="Q1650" s="14"/>
      <c r="R1650" s="15"/>
      <c r="S1650" s="14"/>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78"/>
      <c r="AW1650" s="4"/>
      <c r="AX1650" s="4"/>
      <c r="AY1650" s="4"/>
      <c r="AZ1650" s="4"/>
      <c r="BA1650" s="4"/>
      <c r="BB1650" s="4"/>
      <c r="BC1650" s="4"/>
    </row>
    <row r="1651" spans="1:55">
      <c r="A1651" s="326"/>
      <c r="D1651" s="14"/>
      <c r="E1651" s="14"/>
      <c r="F1651" s="14"/>
      <c r="G1651" s="14"/>
      <c r="H1651" s="14"/>
      <c r="I1651" s="14"/>
      <c r="J1651" s="14"/>
      <c r="K1651" s="15"/>
      <c r="L1651" s="14"/>
      <c r="M1651" s="14"/>
      <c r="N1651" s="14"/>
      <c r="O1651" s="14"/>
      <c r="P1651" s="14"/>
      <c r="Q1651" s="14"/>
      <c r="R1651" s="15"/>
      <c r="S1651" s="14"/>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78"/>
      <c r="AW1651" s="4"/>
      <c r="AX1651" s="4"/>
      <c r="AY1651" s="4"/>
      <c r="AZ1651" s="4"/>
      <c r="BA1651" s="4"/>
      <c r="BB1651" s="4"/>
      <c r="BC1651" s="4"/>
    </row>
    <row r="1652" spans="1:55">
      <c r="A1652" s="326"/>
      <c r="D1652" s="14"/>
      <c r="E1652" s="14"/>
      <c r="F1652" s="14"/>
      <c r="G1652" s="14"/>
      <c r="H1652" s="14"/>
      <c r="I1652" s="14"/>
      <c r="J1652" s="14"/>
      <c r="K1652" s="15"/>
      <c r="L1652" s="14"/>
      <c r="M1652" s="14"/>
      <c r="N1652" s="14"/>
      <c r="O1652" s="14"/>
      <c r="P1652" s="14"/>
      <c r="Q1652" s="14"/>
      <c r="R1652" s="15"/>
      <c r="S1652" s="14"/>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78"/>
      <c r="AW1652" s="4"/>
      <c r="AX1652" s="4"/>
      <c r="AY1652" s="4"/>
      <c r="AZ1652" s="4"/>
      <c r="BA1652" s="4"/>
      <c r="BB1652" s="4"/>
      <c r="BC1652" s="4"/>
    </row>
    <row r="1653" spans="1:55">
      <c r="A1653" s="326"/>
      <c r="D1653" s="14"/>
      <c r="E1653" s="14"/>
      <c r="F1653" s="14"/>
      <c r="G1653" s="14"/>
      <c r="H1653" s="14"/>
      <c r="I1653" s="14"/>
      <c r="J1653" s="14"/>
      <c r="K1653" s="15"/>
      <c r="L1653" s="14"/>
      <c r="M1653" s="14"/>
      <c r="N1653" s="14"/>
      <c r="O1653" s="14"/>
      <c r="P1653" s="14"/>
      <c r="Q1653" s="14"/>
      <c r="R1653" s="15"/>
      <c r="S1653" s="14"/>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78"/>
      <c r="AW1653" s="4"/>
      <c r="AX1653" s="4"/>
      <c r="AY1653" s="4"/>
      <c r="AZ1653" s="4"/>
      <c r="BA1653" s="4"/>
      <c r="BB1653" s="4"/>
      <c r="BC1653" s="4"/>
    </row>
    <row r="1654" spans="1:55">
      <c r="A1654" s="326"/>
      <c r="D1654" s="14"/>
      <c r="E1654" s="14"/>
      <c r="F1654" s="14"/>
      <c r="G1654" s="14"/>
      <c r="H1654" s="14"/>
      <c r="I1654" s="14"/>
      <c r="J1654" s="14"/>
      <c r="K1654" s="15"/>
      <c r="L1654" s="14"/>
      <c r="M1654" s="14"/>
      <c r="N1654" s="14"/>
      <c r="O1654" s="14"/>
      <c r="P1654" s="14"/>
      <c r="Q1654" s="14"/>
      <c r="R1654" s="15"/>
      <c r="S1654" s="14"/>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78"/>
      <c r="AW1654" s="4"/>
      <c r="AX1654" s="4"/>
      <c r="AY1654" s="4"/>
      <c r="AZ1654" s="4"/>
      <c r="BA1654" s="4"/>
      <c r="BB1654" s="4"/>
      <c r="BC1654" s="4"/>
    </row>
    <row r="1655" spans="1:55">
      <c r="A1655" s="326"/>
      <c r="D1655" s="14"/>
      <c r="E1655" s="14"/>
      <c r="F1655" s="14"/>
      <c r="G1655" s="14"/>
      <c r="H1655" s="14"/>
      <c r="I1655" s="14"/>
      <c r="J1655" s="14"/>
      <c r="K1655" s="15"/>
      <c r="L1655" s="14"/>
      <c r="M1655" s="14"/>
      <c r="N1655" s="14"/>
      <c r="O1655" s="14"/>
      <c r="P1655" s="14"/>
      <c r="Q1655" s="14"/>
      <c r="R1655" s="15"/>
      <c r="S1655" s="14"/>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78"/>
      <c r="AW1655" s="4"/>
      <c r="AX1655" s="4"/>
      <c r="AY1655" s="4"/>
      <c r="AZ1655" s="4"/>
      <c r="BA1655" s="4"/>
      <c r="BB1655" s="4"/>
      <c r="BC1655" s="4"/>
    </row>
    <row r="1656" spans="1:55">
      <c r="A1656" s="326"/>
      <c r="D1656" s="14"/>
      <c r="E1656" s="14"/>
      <c r="F1656" s="14"/>
      <c r="G1656" s="14"/>
      <c r="H1656" s="14"/>
      <c r="I1656" s="14"/>
      <c r="J1656" s="14"/>
      <c r="K1656" s="15"/>
      <c r="L1656" s="14"/>
      <c r="M1656" s="14"/>
      <c r="N1656" s="14"/>
      <c r="O1656" s="14"/>
      <c r="P1656" s="14"/>
      <c r="Q1656" s="14"/>
      <c r="R1656" s="15"/>
      <c r="S1656" s="14"/>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78"/>
      <c r="AW1656" s="4"/>
      <c r="AX1656" s="4"/>
      <c r="AY1656" s="4"/>
      <c r="AZ1656" s="4"/>
      <c r="BA1656" s="4"/>
      <c r="BB1656" s="4"/>
      <c r="BC1656" s="4"/>
    </row>
    <row r="1657" spans="1:55">
      <c r="A1657" s="326"/>
      <c r="D1657" s="14"/>
      <c r="E1657" s="14"/>
      <c r="F1657" s="14"/>
      <c r="G1657" s="14"/>
      <c r="H1657" s="14"/>
      <c r="I1657" s="14"/>
      <c r="J1657" s="14"/>
      <c r="K1657" s="15"/>
      <c r="L1657" s="14"/>
      <c r="M1657" s="14"/>
      <c r="N1657" s="14"/>
      <c r="O1657" s="14"/>
      <c r="P1657" s="14"/>
      <c r="Q1657" s="14"/>
      <c r="R1657" s="15"/>
      <c r="S1657" s="14"/>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78"/>
      <c r="AW1657" s="4"/>
      <c r="AX1657" s="4"/>
      <c r="AY1657" s="4"/>
      <c r="AZ1657" s="4"/>
      <c r="BA1657" s="4"/>
      <c r="BB1657" s="4"/>
      <c r="BC1657" s="4"/>
    </row>
    <row r="1658" spans="1:55">
      <c r="A1658" s="326"/>
      <c r="D1658" s="14"/>
      <c r="E1658" s="14"/>
      <c r="F1658" s="14"/>
      <c r="G1658" s="14"/>
      <c r="H1658" s="14"/>
      <c r="I1658" s="14"/>
      <c r="J1658" s="14"/>
      <c r="K1658" s="15"/>
      <c r="L1658" s="14"/>
      <c r="M1658" s="14"/>
      <c r="N1658" s="14"/>
      <c r="O1658" s="14"/>
      <c r="P1658" s="14"/>
      <c r="Q1658" s="14"/>
      <c r="R1658" s="15"/>
      <c r="S1658" s="14"/>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78"/>
      <c r="AW1658" s="4"/>
      <c r="AX1658" s="4"/>
      <c r="AY1658" s="4"/>
      <c r="AZ1658" s="4"/>
      <c r="BA1658" s="4"/>
      <c r="BB1658" s="4"/>
      <c r="BC1658" s="4"/>
    </row>
    <row r="1659" spans="1:55">
      <c r="A1659" s="326"/>
      <c r="D1659" s="14"/>
      <c r="E1659" s="14"/>
      <c r="F1659" s="14"/>
      <c r="G1659" s="14"/>
      <c r="H1659" s="14"/>
      <c r="I1659" s="14"/>
      <c r="J1659" s="14"/>
      <c r="K1659" s="15"/>
      <c r="L1659" s="14"/>
      <c r="M1659" s="14"/>
      <c r="N1659" s="14"/>
      <c r="O1659" s="14"/>
      <c r="P1659" s="14"/>
      <c r="Q1659" s="14"/>
      <c r="R1659" s="15"/>
      <c r="S1659" s="14"/>
      <c r="U1659" s="1"/>
      <c r="V1659" s="1"/>
      <c r="W1659" s="1"/>
      <c r="X1659" s="1"/>
      <c r="Y1659" s="1"/>
      <c r="Z1659" s="1"/>
      <c r="AA1659" s="1"/>
      <c r="AB1659" s="1"/>
      <c r="AC1659" s="1"/>
      <c r="AD1659" s="1"/>
      <c r="AE1659" s="1"/>
      <c r="AF1659" s="4"/>
      <c r="AG1659" s="4"/>
      <c r="AH1659" s="4"/>
      <c r="AI1659" s="4"/>
      <c r="AL1659" s="4"/>
      <c r="AM1659" s="4"/>
      <c r="AN1659" s="4"/>
      <c r="AO1659" s="4"/>
      <c r="AP1659" s="4"/>
      <c r="AR1659" s="4"/>
      <c r="AW1659" s="4"/>
      <c r="AX1659" s="4"/>
      <c r="AY1659" s="4"/>
      <c r="AZ1659" s="4"/>
      <c r="BA1659" s="4"/>
      <c r="BB1659" s="4"/>
      <c r="BC1659" s="4"/>
    </row>
    <row r="1660" spans="1:55">
      <c r="A1660" s="326"/>
      <c r="D1660" s="14"/>
      <c r="E1660" s="14"/>
      <c r="F1660" s="14"/>
      <c r="G1660" s="14"/>
      <c r="H1660" s="14"/>
      <c r="I1660" s="14"/>
      <c r="J1660" s="14"/>
      <c r="K1660" s="15"/>
      <c r="L1660" s="14"/>
      <c r="M1660" s="14"/>
      <c r="N1660" s="14"/>
      <c r="O1660" s="14"/>
      <c r="P1660" s="14"/>
      <c r="Q1660" s="14"/>
      <c r="R1660" s="15"/>
      <c r="S1660" s="14"/>
      <c r="U1660" s="1"/>
      <c r="V1660" s="1"/>
      <c r="W1660" s="1"/>
      <c r="X1660" s="1"/>
      <c r="Y1660" s="1"/>
      <c r="Z1660" s="1"/>
      <c r="AA1660" s="1"/>
      <c r="AB1660" s="1"/>
      <c r="AC1660" s="1"/>
      <c r="AD1660" s="1"/>
      <c r="AE1660" s="1"/>
      <c r="AF1660" s="4"/>
      <c r="AG1660" s="4"/>
      <c r="AH1660" s="4"/>
      <c r="AI1660" s="4"/>
      <c r="AL1660" s="4"/>
      <c r="AM1660" s="4"/>
      <c r="AN1660" s="4"/>
      <c r="AO1660" s="4"/>
      <c r="AP1660" s="4"/>
      <c r="AR1660" s="4"/>
      <c r="AW1660" s="4"/>
      <c r="AX1660" s="4"/>
      <c r="AY1660" s="4"/>
      <c r="AZ1660" s="4"/>
      <c r="BA1660" s="4"/>
      <c r="BB1660" s="4"/>
      <c r="BC1660" s="4"/>
    </row>
    <row r="1661" spans="1:55">
      <c r="A1661" s="326"/>
      <c r="D1661" s="14"/>
      <c r="E1661" s="14"/>
      <c r="F1661" s="14"/>
      <c r="G1661" s="14"/>
      <c r="H1661" s="14"/>
      <c r="I1661" s="14"/>
      <c r="J1661" s="14"/>
      <c r="K1661" s="15"/>
      <c r="L1661" s="14"/>
      <c r="M1661" s="14"/>
      <c r="N1661" s="14"/>
      <c r="O1661" s="14"/>
      <c r="P1661" s="14"/>
      <c r="Q1661" s="14"/>
      <c r="R1661" s="15"/>
      <c r="S1661" s="14"/>
      <c r="U1661" s="1"/>
      <c r="V1661" s="1"/>
      <c r="W1661" s="1"/>
      <c r="X1661" s="1"/>
      <c r="Y1661" s="1"/>
      <c r="Z1661" s="1"/>
      <c r="AA1661" s="1"/>
      <c r="AB1661" s="1"/>
      <c r="AC1661" s="1"/>
      <c r="AD1661" s="1"/>
      <c r="AE1661" s="1"/>
      <c r="AF1661" s="4"/>
      <c r="AG1661" s="4"/>
      <c r="AH1661" s="4"/>
      <c r="AI1661" s="4"/>
      <c r="AL1661" s="4"/>
      <c r="AM1661" s="4"/>
      <c r="AN1661" s="4"/>
      <c r="AO1661" s="4"/>
      <c r="AP1661" s="4"/>
      <c r="AR1661" s="4"/>
      <c r="AW1661" s="4"/>
      <c r="AX1661" s="4"/>
      <c r="AY1661" s="4"/>
      <c r="AZ1661" s="4"/>
      <c r="BA1661" s="4"/>
      <c r="BB1661" s="4"/>
      <c r="BC1661" s="4"/>
    </row>
    <row r="1662" spans="1:55">
      <c r="A1662" s="326"/>
      <c r="D1662" s="14"/>
      <c r="E1662" s="14"/>
      <c r="F1662" s="14"/>
      <c r="G1662" s="14"/>
      <c r="H1662" s="14"/>
      <c r="I1662" s="14"/>
      <c r="J1662" s="14"/>
      <c r="K1662" s="15"/>
      <c r="L1662" s="14"/>
      <c r="M1662" s="14"/>
      <c r="N1662" s="14"/>
      <c r="O1662" s="14"/>
      <c r="P1662" s="14"/>
      <c r="Q1662" s="14"/>
      <c r="R1662" s="15"/>
      <c r="S1662" s="14"/>
      <c r="U1662" s="1"/>
      <c r="V1662" s="1"/>
      <c r="W1662" s="1"/>
      <c r="X1662" s="1"/>
      <c r="Y1662" s="1"/>
      <c r="Z1662" s="1"/>
      <c r="AA1662" s="1"/>
      <c r="AB1662" s="1"/>
      <c r="AC1662" s="1"/>
      <c r="AD1662" s="1"/>
      <c r="AE1662" s="1"/>
      <c r="AF1662" s="4"/>
      <c r="AG1662" s="4"/>
      <c r="AH1662" s="4"/>
      <c r="AI1662" s="4"/>
      <c r="AL1662" s="4"/>
      <c r="AM1662" s="4"/>
      <c r="AN1662" s="4"/>
      <c r="AO1662" s="4"/>
      <c r="AP1662" s="4"/>
      <c r="AR1662" s="4"/>
      <c r="AW1662" s="4"/>
      <c r="AX1662" s="4"/>
      <c r="AY1662" s="4"/>
      <c r="AZ1662" s="4"/>
      <c r="BA1662" s="4"/>
      <c r="BB1662" s="4"/>
      <c r="BC1662" s="4"/>
    </row>
    <row r="1663" spans="1:55">
      <c r="A1663" s="326"/>
      <c r="D1663" s="14"/>
      <c r="E1663" s="14"/>
      <c r="F1663" s="14"/>
      <c r="G1663" s="14"/>
      <c r="H1663" s="14"/>
      <c r="I1663" s="14"/>
      <c r="J1663" s="14"/>
      <c r="K1663" s="15"/>
      <c r="L1663" s="14"/>
      <c r="M1663" s="14"/>
      <c r="N1663" s="14"/>
      <c r="O1663" s="14"/>
      <c r="P1663" s="14"/>
      <c r="Q1663" s="14"/>
      <c r="R1663" s="15"/>
      <c r="S1663" s="14"/>
      <c r="U1663" s="1"/>
      <c r="V1663" s="1"/>
      <c r="W1663" s="1"/>
      <c r="X1663" s="1"/>
      <c r="Y1663" s="1"/>
      <c r="Z1663" s="1"/>
      <c r="AA1663" s="1"/>
      <c r="AB1663" s="1"/>
      <c r="AC1663" s="1"/>
      <c r="AD1663" s="1"/>
      <c r="AE1663" s="1"/>
      <c r="AF1663" s="4"/>
      <c r="AG1663" s="4"/>
      <c r="AH1663" s="4"/>
      <c r="AI1663" s="4"/>
      <c r="AL1663" s="4"/>
      <c r="AM1663" s="4"/>
      <c r="AN1663" s="4"/>
      <c r="AO1663" s="4"/>
      <c r="AP1663" s="4"/>
      <c r="AR1663" s="4"/>
      <c r="AW1663" s="4"/>
      <c r="AX1663" s="4"/>
      <c r="AY1663" s="4"/>
      <c r="AZ1663" s="4"/>
      <c r="BA1663" s="4"/>
      <c r="BB1663" s="4"/>
      <c r="BC1663" s="4"/>
    </row>
    <row r="1664" spans="1:55">
      <c r="A1664" s="326"/>
      <c r="D1664" s="14"/>
      <c r="E1664" s="14"/>
      <c r="F1664" s="14"/>
      <c r="G1664" s="14"/>
      <c r="H1664" s="14"/>
      <c r="I1664" s="14"/>
      <c r="J1664" s="14"/>
      <c r="K1664" s="15"/>
      <c r="L1664" s="14"/>
      <c r="M1664" s="14"/>
      <c r="N1664" s="14"/>
      <c r="O1664" s="14"/>
      <c r="P1664" s="14"/>
      <c r="Q1664" s="14"/>
      <c r="R1664" s="15"/>
      <c r="S1664" s="14"/>
      <c r="U1664" s="1"/>
      <c r="V1664" s="1"/>
      <c r="W1664" s="1"/>
      <c r="X1664" s="1"/>
      <c r="Y1664" s="1"/>
      <c r="Z1664" s="1"/>
      <c r="AA1664" s="1"/>
      <c r="AB1664" s="1"/>
      <c r="AC1664" s="1"/>
      <c r="AD1664" s="1"/>
      <c r="AE1664" s="1"/>
      <c r="AF1664" s="4"/>
      <c r="AG1664" s="4"/>
      <c r="AH1664" s="4"/>
      <c r="AI1664" s="4"/>
      <c r="AL1664" s="4"/>
      <c r="AM1664" s="4"/>
      <c r="AN1664" s="4"/>
      <c r="AO1664" s="4"/>
      <c r="AP1664" s="4"/>
      <c r="AR1664" s="4"/>
      <c r="AW1664" s="4"/>
      <c r="AX1664" s="4"/>
      <c r="AY1664" s="4"/>
      <c r="AZ1664" s="4"/>
      <c r="BA1664" s="4"/>
      <c r="BB1664" s="4"/>
      <c r="BC1664" s="4"/>
    </row>
    <row r="1665" spans="1:55">
      <c r="A1665" s="326"/>
      <c r="D1665" s="14"/>
      <c r="E1665" s="14"/>
      <c r="F1665" s="14"/>
      <c r="G1665" s="14"/>
      <c r="H1665" s="14"/>
      <c r="I1665" s="14"/>
      <c r="J1665" s="14"/>
      <c r="K1665" s="15"/>
      <c r="L1665" s="14"/>
      <c r="M1665" s="14"/>
      <c r="N1665" s="14"/>
      <c r="O1665" s="14"/>
      <c r="P1665" s="14"/>
      <c r="Q1665" s="14"/>
      <c r="R1665" s="15"/>
      <c r="S1665" s="14"/>
      <c r="U1665" s="1"/>
      <c r="V1665" s="1"/>
      <c r="W1665" s="1"/>
      <c r="X1665" s="1"/>
      <c r="Y1665" s="1"/>
      <c r="Z1665" s="1"/>
      <c r="AA1665" s="1"/>
      <c r="AB1665" s="1"/>
      <c r="AC1665" s="1"/>
      <c r="AD1665" s="1"/>
      <c r="AE1665" s="1"/>
      <c r="AF1665" s="4"/>
      <c r="AG1665" s="4"/>
      <c r="AH1665" s="4"/>
      <c r="AI1665" s="4"/>
      <c r="AL1665" s="4"/>
      <c r="AM1665" s="4"/>
      <c r="AN1665" s="4"/>
      <c r="AO1665" s="4"/>
      <c r="AP1665" s="4"/>
      <c r="AR1665" s="4"/>
      <c r="AW1665" s="4"/>
      <c r="AX1665" s="4"/>
      <c r="AY1665" s="4"/>
      <c r="AZ1665" s="4"/>
      <c r="BA1665" s="4"/>
      <c r="BB1665" s="4"/>
      <c r="BC1665" s="4"/>
    </row>
    <row r="1666" spans="1:55">
      <c r="A1666" s="326"/>
      <c r="D1666" s="14"/>
      <c r="E1666" s="14"/>
      <c r="F1666" s="14"/>
      <c r="G1666" s="14"/>
      <c r="H1666" s="14"/>
      <c r="I1666" s="14"/>
      <c r="J1666" s="14"/>
      <c r="K1666" s="15"/>
      <c r="L1666" s="14"/>
      <c r="M1666" s="14"/>
      <c r="N1666" s="14"/>
      <c r="O1666" s="14"/>
      <c r="P1666" s="14"/>
      <c r="Q1666" s="14"/>
      <c r="R1666" s="15"/>
      <c r="S1666" s="14"/>
      <c r="U1666" s="1"/>
      <c r="V1666" s="1"/>
      <c r="W1666" s="1"/>
      <c r="X1666" s="1"/>
      <c r="Y1666" s="1"/>
      <c r="Z1666" s="1"/>
      <c r="AA1666" s="1"/>
      <c r="AB1666" s="1"/>
      <c r="AC1666" s="1"/>
      <c r="AD1666" s="1"/>
      <c r="AE1666" s="1"/>
      <c r="AF1666" s="4"/>
      <c r="AG1666" s="4"/>
      <c r="AH1666" s="4"/>
      <c r="AI1666" s="4"/>
      <c r="AL1666" s="4"/>
      <c r="AM1666" s="4"/>
      <c r="AN1666" s="4"/>
      <c r="AO1666" s="4"/>
      <c r="AP1666" s="4"/>
      <c r="AR1666" s="4"/>
      <c r="AW1666" s="4"/>
      <c r="AX1666" s="4"/>
      <c r="AY1666" s="4"/>
      <c r="AZ1666" s="4"/>
      <c r="BA1666" s="4"/>
      <c r="BB1666" s="4"/>
      <c r="BC1666" s="4"/>
    </row>
    <row r="1667" spans="1:55">
      <c r="A1667" s="326"/>
      <c r="D1667" s="14"/>
      <c r="E1667" s="14"/>
      <c r="F1667" s="14"/>
      <c r="G1667" s="14"/>
      <c r="H1667" s="14"/>
      <c r="I1667" s="14"/>
      <c r="J1667" s="14"/>
      <c r="K1667" s="15"/>
      <c r="L1667" s="14"/>
      <c r="M1667" s="14"/>
      <c r="N1667" s="14"/>
      <c r="O1667" s="14"/>
      <c r="P1667" s="14"/>
      <c r="Q1667" s="14"/>
      <c r="R1667" s="15"/>
      <c r="S1667" s="14"/>
      <c r="U1667" s="1"/>
      <c r="V1667" s="1"/>
      <c r="W1667" s="1"/>
      <c r="X1667" s="1"/>
      <c r="Y1667" s="1"/>
      <c r="Z1667" s="1"/>
      <c r="AA1667" s="1"/>
      <c r="AB1667" s="1"/>
      <c r="AC1667" s="1"/>
      <c r="AD1667" s="1"/>
      <c r="AE1667" s="1"/>
      <c r="AF1667" s="4"/>
      <c r="AG1667" s="4"/>
      <c r="AH1667" s="4"/>
      <c r="AI1667" s="4"/>
      <c r="AL1667" s="4"/>
      <c r="AM1667" s="4"/>
      <c r="AN1667" s="4"/>
      <c r="AO1667" s="4"/>
      <c r="AP1667" s="4"/>
      <c r="AR1667" s="4"/>
      <c r="AW1667" s="4"/>
      <c r="AX1667" s="4"/>
      <c r="AY1667" s="4"/>
      <c r="AZ1667" s="4"/>
      <c r="BA1667" s="4"/>
      <c r="BB1667" s="4"/>
      <c r="BC1667" s="4"/>
    </row>
    <row r="1668" spans="1:55">
      <c r="A1668" s="326"/>
      <c r="D1668" s="14"/>
      <c r="E1668" s="14"/>
      <c r="F1668" s="14"/>
      <c r="G1668" s="14"/>
      <c r="H1668" s="14"/>
      <c r="I1668" s="14"/>
      <c r="J1668" s="14"/>
      <c r="K1668" s="15"/>
      <c r="L1668" s="14"/>
      <c r="M1668" s="14"/>
      <c r="N1668" s="14"/>
      <c r="O1668" s="14"/>
      <c r="P1668" s="14"/>
      <c r="Q1668" s="14"/>
      <c r="R1668" s="15"/>
      <c r="S1668" s="14"/>
      <c r="U1668" s="1"/>
      <c r="V1668" s="1"/>
      <c r="W1668" s="1"/>
      <c r="X1668" s="1"/>
      <c r="Y1668" s="1"/>
      <c r="Z1668" s="1"/>
      <c r="AA1668" s="1"/>
      <c r="AB1668" s="1"/>
      <c r="AC1668" s="1"/>
      <c r="AD1668" s="1"/>
      <c r="AE1668" s="1"/>
      <c r="AF1668" s="4"/>
      <c r="AG1668" s="4"/>
      <c r="AH1668" s="4"/>
      <c r="AI1668" s="4"/>
      <c r="AL1668" s="4"/>
      <c r="AM1668" s="4"/>
      <c r="AN1668" s="4"/>
      <c r="AO1668" s="4"/>
      <c r="AP1668" s="4"/>
      <c r="AR1668" s="4"/>
      <c r="AW1668" s="4"/>
      <c r="AX1668" s="4"/>
      <c r="AY1668" s="4"/>
      <c r="AZ1668" s="4"/>
      <c r="BA1668" s="4"/>
      <c r="BB1668" s="4"/>
      <c r="BC1668" s="4"/>
    </row>
    <row r="1669" spans="1:55">
      <c r="A1669" s="326"/>
      <c r="D1669" s="14"/>
      <c r="E1669" s="14"/>
      <c r="F1669" s="14"/>
      <c r="G1669" s="14"/>
      <c r="H1669" s="14"/>
      <c r="I1669" s="14"/>
      <c r="J1669" s="14"/>
      <c r="K1669" s="15"/>
      <c r="L1669" s="14"/>
      <c r="M1669" s="14"/>
      <c r="N1669" s="14"/>
      <c r="O1669" s="14"/>
      <c r="P1669" s="14"/>
      <c r="Q1669" s="14"/>
      <c r="R1669" s="15"/>
      <c r="S1669" s="14"/>
      <c r="U1669" s="1"/>
      <c r="V1669" s="1"/>
      <c r="W1669" s="1"/>
      <c r="X1669" s="1"/>
      <c r="Y1669" s="1"/>
      <c r="Z1669" s="1"/>
      <c r="AA1669" s="1"/>
      <c r="AB1669" s="1"/>
      <c r="AC1669" s="1"/>
      <c r="AD1669" s="1"/>
      <c r="AE1669" s="1"/>
      <c r="AF1669" s="4"/>
      <c r="AG1669" s="4"/>
      <c r="AH1669" s="4"/>
      <c r="AI1669" s="4"/>
      <c r="AL1669" s="4"/>
      <c r="AM1669" s="4"/>
      <c r="AN1669" s="4"/>
      <c r="AO1669" s="4"/>
      <c r="AP1669" s="4"/>
      <c r="AR1669" s="4"/>
      <c r="AW1669" s="4"/>
      <c r="AX1669" s="4"/>
      <c r="AY1669" s="4"/>
      <c r="AZ1669" s="4"/>
      <c r="BA1669" s="4"/>
      <c r="BB1669" s="4"/>
      <c r="BC1669" s="4"/>
    </row>
    <row r="1670" spans="1:55">
      <c r="A1670" s="326"/>
      <c r="D1670" s="14"/>
      <c r="E1670" s="14"/>
      <c r="F1670" s="14"/>
      <c r="G1670" s="14"/>
      <c r="H1670" s="14"/>
      <c r="I1670" s="14"/>
      <c r="J1670" s="14"/>
      <c r="K1670" s="15"/>
      <c r="L1670" s="14"/>
      <c r="M1670" s="14"/>
      <c r="N1670" s="14"/>
      <c r="O1670" s="14"/>
      <c r="P1670" s="14"/>
      <c r="Q1670" s="14"/>
      <c r="R1670" s="15"/>
      <c r="S1670" s="14"/>
      <c r="U1670" s="1"/>
      <c r="V1670" s="1"/>
      <c r="W1670" s="1"/>
      <c r="X1670" s="1"/>
      <c r="Y1670" s="1"/>
      <c r="Z1670" s="1"/>
      <c r="AA1670" s="1"/>
      <c r="AB1670" s="1"/>
      <c r="AC1670" s="1"/>
      <c r="AD1670" s="1"/>
      <c r="AE1670" s="1"/>
      <c r="AF1670" s="4"/>
      <c r="AG1670" s="4"/>
      <c r="AH1670" s="4"/>
      <c r="AI1670" s="4"/>
      <c r="AL1670" s="4"/>
      <c r="AM1670" s="4"/>
      <c r="AN1670" s="4"/>
      <c r="AO1670" s="4"/>
      <c r="AP1670" s="4"/>
      <c r="AR1670" s="4"/>
      <c r="AW1670" s="4"/>
      <c r="AX1670" s="4"/>
      <c r="AY1670" s="4"/>
      <c r="AZ1670" s="4"/>
      <c r="BA1670" s="4"/>
      <c r="BB1670" s="4"/>
      <c r="BC1670" s="4"/>
    </row>
    <row r="1671" spans="1:55">
      <c r="A1671" s="326"/>
      <c r="D1671" s="14"/>
      <c r="E1671" s="14"/>
      <c r="F1671" s="14"/>
      <c r="G1671" s="14"/>
      <c r="H1671" s="14"/>
      <c r="I1671" s="14"/>
      <c r="J1671" s="14"/>
      <c r="K1671" s="15"/>
      <c r="L1671" s="14"/>
      <c r="M1671" s="14"/>
      <c r="N1671" s="14"/>
      <c r="O1671" s="14"/>
      <c r="P1671" s="14"/>
      <c r="Q1671" s="14"/>
      <c r="R1671" s="15"/>
      <c r="S1671" s="14"/>
      <c r="U1671" s="1"/>
      <c r="V1671" s="1"/>
      <c r="W1671" s="1"/>
      <c r="X1671" s="1"/>
      <c r="Y1671" s="1"/>
      <c r="Z1671" s="1"/>
      <c r="AA1671" s="1"/>
      <c r="AB1671" s="1"/>
      <c r="AC1671" s="1"/>
      <c r="AD1671" s="1"/>
      <c r="AE1671" s="1"/>
      <c r="AF1671" s="4"/>
      <c r="AG1671" s="4"/>
      <c r="AH1671" s="4"/>
      <c r="AI1671" s="4"/>
      <c r="AL1671" s="4"/>
      <c r="AM1671" s="4"/>
      <c r="AN1671" s="4"/>
      <c r="AO1671" s="4"/>
      <c r="AP1671" s="4"/>
      <c r="AR1671" s="4"/>
      <c r="AW1671" s="4"/>
      <c r="AX1671" s="4"/>
      <c r="AY1671" s="4"/>
      <c r="AZ1671" s="4"/>
      <c r="BA1671" s="4"/>
      <c r="BB1671" s="4"/>
      <c r="BC1671" s="4"/>
    </row>
    <row r="1672" spans="1:55">
      <c r="A1672" s="326"/>
      <c r="D1672" s="14"/>
      <c r="E1672" s="14"/>
      <c r="F1672" s="14"/>
      <c r="G1672" s="14"/>
      <c r="H1672" s="14"/>
      <c r="I1672" s="14"/>
      <c r="J1672" s="14"/>
      <c r="K1672" s="15"/>
      <c r="L1672" s="14"/>
      <c r="M1672" s="14"/>
      <c r="N1672" s="14"/>
      <c r="O1672" s="14"/>
      <c r="P1672" s="14"/>
      <c r="Q1672" s="14"/>
      <c r="R1672" s="15"/>
      <c r="S1672" s="14"/>
      <c r="U1672" s="1"/>
      <c r="V1672" s="1"/>
      <c r="W1672" s="1"/>
      <c r="X1672" s="1"/>
      <c r="Y1672" s="1"/>
      <c r="Z1672" s="1"/>
      <c r="AA1672" s="1"/>
      <c r="AB1672" s="1"/>
      <c r="AC1672" s="1"/>
      <c r="AD1672" s="1"/>
      <c r="AE1672" s="1"/>
      <c r="AF1672" s="4"/>
      <c r="AG1672" s="4"/>
      <c r="AH1672" s="4"/>
      <c r="AI1672" s="4"/>
      <c r="AL1672" s="4"/>
      <c r="AM1672" s="4"/>
      <c r="AN1672" s="4"/>
      <c r="AO1672" s="4"/>
      <c r="AP1672" s="4"/>
      <c r="AR1672" s="4"/>
      <c r="AW1672" s="4"/>
      <c r="AX1672" s="4"/>
      <c r="AY1672" s="4"/>
      <c r="AZ1672" s="4"/>
      <c r="BA1672" s="4"/>
      <c r="BB1672" s="4"/>
      <c r="BC1672" s="4"/>
    </row>
    <row r="1673" spans="1:55">
      <c r="A1673" s="326"/>
      <c r="D1673" s="14"/>
      <c r="E1673" s="14"/>
      <c r="F1673" s="14"/>
      <c r="G1673" s="14"/>
      <c r="H1673" s="14"/>
      <c r="I1673" s="14"/>
      <c r="J1673" s="14"/>
      <c r="K1673" s="15"/>
      <c r="L1673" s="14"/>
      <c r="M1673" s="14"/>
      <c r="N1673" s="14"/>
      <c r="O1673" s="14"/>
      <c r="P1673" s="14"/>
      <c r="Q1673" s="14"/>
      <c r="R1673" s="15"/>
      <c r="S1673" s="14"/>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326"/>
      <c r="D1674" s="14"/>
      <c r="E1674" s="14"/>
      <c r="F1674" s="14"/>
      <c r="G1674" s="14"/>
      <c r="H1674" s="14"/>
      <c r="I1674" s="14"/>
      <c r="J1674" s="14"/>
      <c r="K1674" s="15"/>
      <c r="L1674" s="14"/>
      <c r="M1674" s="14"/>
      <c r="N1674" s="14"/>
      <c r="O1674" s="14"/>
      <c r="P1674" s="14"/>
      <c r="Q1674" s="14"/>
      <c r="R1674" s="15"/>
      <c r="S1674" s="14"/>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326"/>
      <c r="D1675" s="14"/>
      <c r="E1675" s="14"/>
      <c r="F1675" s="14"/>
      <c r="G1675" s="14"/>
      <c r="H1675" s="14"/>
      <c r="I1675" s="14"/>
      <c r="J1675" s="14"/>
      <c r="K1675" s="15"/>
      <c r="L1675" s="14"/>
      <c r="M1675" s="14"/>
      <c r="N1675" s="14"/>
      <c r="O1675" s="14"/>
      <c r="P1675" s="14"/>
      <c r="Q1675" s="14"/>
      <c r="R1675" s="15"/>
      <c r="S1675" s="14"/>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326"/>
      <c r="D1676" s="14"/>
      <c r="E1676" s="14"/>
      <c r="F1676" s="14"/>
      <c r="G1676" s="14"/>
      <c r="H1676" s="14"/>
      <c r="I1676" s="14"/>
      <c r="J1676" s="14"/>
      <c r="K1676" s="15"/>
      <c r="L1676" s="14"/>
      <c r="M1676" s="14"/>
      <c r="N1676" s="14"/>
      <c r="O1676" s="14"/>
      <c r="P1676" s="14"/>
      <c r="Q1676" s="14"/>
      <c r="R1676" s="15"/>
      <c r="S1676" s="14"/>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326"/>
      <c r="D1677" s="14"/>
      <c r="E1677" s="14"/>
      <c r="F1677" s="14"/>
      <c r="G1677" s="14"/>
      <c r="H1677" s="14"/>
      <c r="I1677" s="14"/>
      <c r="J1677" s="14"/>
      <c r="K1677" s="15"/>
      <c r="L1677" s="14"/>
      <c r="M1677" s="14"/>
      <c r="N1677" s="14"/>
      <c r="O1677" s="14"/>
      <c r="P1677" s="14"/>
      <c r="Q1677" s="14"/>
      <c r="R1677" s="15"/>
      <c r="S1677" s="14"/>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326"/>
      <c r="D1678" s="14"/>
      <c r="E1678" s="14"/>
      <c r="F1678" s="14"/>
      <c r="G1678" s="14"/>
      <c r="H1678" s="14"/>
      <c r="I1678" s="14"/>
      <c r="J1678" s="14"/>
      <c r="K1678" s="15"/>
      <c r="L1678" s="14"/>
      <c r="M1678" s="14"/>
      <c r="N1678" s="14"/>
      <c r="O1678" s="14"/>
      <c r="P1678" s="14"/>
      <c r="Q1678" s="14"/>
      <c r="R1678" s="15"/>
      <c r="S1678" s="14"/>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326"/>
      <c r="D1679" s="14"/>
      <c r="E1679" s="14"/>
      <c r="F1679" s="14"/>
      <c r="G1679" s="14"/>
      <c r="H1679" s="14"/>
      <c r="I1679" s="14"/>
      <c r="J1679" s="14"/>
      <c r="K1679" s="15"/>
      <c r="L1679" s="14"/>
      <c r="M1679" s="14"/>
      <c r="N1679" s="14"/>
      <c r="O1679" s="14"/>
      <c r="P1679" s="14"/>
      <c r="Q1679" s="14"/>
      <c r="R1679" s="15"/>
      <c r="S1679" s="14"/>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326"/>
      <c r="D1680" s="14"/>
      <c r="E1680" s="14"/>
      <c r="F1680" s="14"/>
      <c r="G1680" s="14"/>
      <c r="H1680" s="14"/>
      <c r="I1680" s="14"/>
      <c r="J1680" s="14"/>
      <c r="K1680" s="15"/>
      <c r="L1680" s="14"/>
      <c r="M1680" s="14"/>
      <c r="N1680" s="14"/>
      <c r="O1680" s="14"/>
      <c r="P1680" s="14"/>
      <c r="Q1680" s="14"/>
      <c r="R1680" s="15"/>
      <c r="S1680" s="14"/>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326"/>
      <c r="D1681" s="14"/>
      <c r="E1681" s="14"/>
      <c r="F1681" s="14"/>
      <c r="G1681" s="14"/>
      <c r="H1681" s="14"/>
      <c r="I1681" s="14"/>
      <c r="J1681" s="14"/>
      <c r="K1681" s="15"/>
      <c r="L1681" s="14"/>
      <c r="M1681" s="14"/>
      <c r="N1681" s="14"/>
      <c r="O1681" s="14"/>
      <c r="P1681" s="14"/>
      <c r="Q1681" s="14"/>
      <c r="R1681" s="15"/>
      <c r="S1681" s="14"/>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326"/>
      <c r="D1682" s="14"/>
      <c r="E1682" s="14"/>
      <c r="F1682" s="14"/>
      <c r="G1682" s="14"/>
      <c r="H1682" s="14"/>
      <c r="I1682" s="14"/>
      <c r="J1682" s="14"/>
      <c r="K1682" s="15"/>
      <c r="L1682" s="14"/>
      <c r="M1682" s="14"/>
      <c r="N1682" s="14"/>
      <c r="O1682" s="14"/>
      <c r="P1682" s="14"/>
      <c r="Q1682" s="14"/>
      <c r="R1682" s="15"/>
      <c r="S1682" s="14"/>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326"/>
      <c r="D1683" s="14"/>
      <c r="E1683" s="14"/>
      <c r="F1683" s="14"/>
      <c r="G1683" s="14"/>
      <c r="H1683" s="14"/>
      <c r="I1683" s="14"/>
      <c r="J1683" s="14"/>
      <c r="K1683" s="15"/>
      <c r="L1683" s="14"/>
      <c r="M1683" s="14"/>
      <c r="N1683" s="14"/>
      <c r="O1683" s="14"/>
      <c r="P1683" s="14"/>
      <c r="Q1683" s="14"/>
      <c r="R1683" s="15"/>
      <c r="S1683" s="14"/>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326"/>
      <c r="D1684" s="14"/>
      <c r="E1684" s="14"/>
      <c r="F1684" s="14"/>
      <c r="G1684" s="14"/>
      <c r="H1684" s="14"/>
      <c r="I1684" s="14"/>
      <c r="J1684" s="14"/>
      <c r="K1684" s="15"/>
      <c r="L1684" s="14"/>
      <c r="M1684" s="14"/>
      <c r="N1684" s="14"/>
      <c r="O1684" s="14"/>
      <c r="P1684" s="14"/>
      <c r="Q1684" s="14"/>
      <c r="R1684" s="15"/>
      <c r="S1684" s="14"/>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326"/>
      <c r="D1685" s="14"/>
      <c r="E1685" s="14"/>
      <c r="F1685" s="14"/>
      <c r="G1685" s="14"/>
      <c r="H1685" s="14"/>
      <c r="I1685" s="14"/>
      <c r="J1685" s="14"/>
      <c r="K1685" s="15"/>
      <c r="L1685" s="14"/>
      <c r="M1685" s="14"/>
      <c r="N1685" s="14"/>
      <c r="O1685" s="14"/>
      <c r="P1685" s="14"/>
      <c r="Q1685" s="14"/>
      <c r="R1685" s="15"/>
      <c r="S1685" s="14"/>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326"/>
      <c r="D1686" s="14"/>
      <c r="E1686" s="14"/>
      <c r="F1686" s="14"/>
      <c r="G1686" s="14"/>
      <c r="H1686" s="14"/>
      <c r="I1686" s="14"/>
      <c r="J1686" s="14"/>
      <c r="K1686" s="15"/>
      <c r="L1686" s="14"/>
      <c r="M1686" s="14"/>
      <c r="N1686" s="14"/>
      <c r="O1686" s="14"/>
      <c r="P1686" s="14"/>
      <c r="Q1686" s="14"/>
      <c r="R1686" s="15"/>
      <c r="S1686" s="14"/>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326"/>
      <c r="D1687" s="14"/>
      <c r="E1687" s="14"/>
      <c r="F1687" s="14"/>
      <c r="G1687" s="14"/>
      <c r="H1687" s="14"/>
      <c r="I1687" s="14"/>
      <c r="J1687" s="14"/>
      <c r="K1687" s="15"/>
      <c r="L1687" s="14"/>
      <c r="M1687" s="14"/>
      <c r="N1687" s="14"/>
      <c r="O1687" s="14"/>
      <c r="P1687" s="14"/>
      <c r="Q1687" s="14"/>
      <c r="R1687" s="15"/>
      <c r="S1687" s="14"/>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326"/>
      <c r="D1688" s="14"/>
      <c r="E1688" s="14"/>
      <c r="F1688" s="14"/>
      <c r="G1688" s="14"/>
      <c r="H1688" s="14"/>
      <c r="I1688" s="14"/>
      <c r="J1688" s="14"/>
      <c r="K1688" s="15"/>
      <c r="L1688" s="14"/>
      <c r="M1688" s="14"/>
      <c r="N1688" s="14"/>
      <c r="O1688" s="14"/>
      <c r="P1688" s="14"/>
      <c r="Q1688" s="14"/>
      <c r="R1688" s="15"/>
      <c r="S1688" s="14"/>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326"/>
      <c r="D1689" s="14"/>
      <c r="E1689" s="14"/>
      <c r="F1689" s="14"/>
      <c r="G1689" s="14"/>
      <c r="H1689" s="14"/>
      <c r="I1689" s="14"/>
      <c r="J1689" s="14"/>
      <c r="K1689" s="15"/>
      <c r="L1689" s="14"/>
      <c r="M1689" s="14"/>
      <c r="N1689" s="14"/>
      <c r="O1689" s="14"/>
      <c r="P1689" s="14"/>
      <c r="Q1689" s="14"/>
      <c r="R1689" s="15"/>
      <c r="S1689" s="14"/>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326"/>
      <c r="D1690" s="14"/>
      <c r="E1690" s="14"/>
      <c r="F1690" s="14"/>
      <c r="G1690" s="14"/>
      <c r="H1690" s="14"/>
      <c r="I1690" s="14"/>
      <c r="J1690" s="14"/>
      <c r="K1690" s="15"/>
      <c r="L1690" s="14"/>
      <c r="M1690" s="14"/>
      <c r="N1690" s="14"/>
      <c r="O1690" s="14"/>
      <c r="P1690" s="14"/>
      <c r="Q1690" s="14"/>
      <c r="R1690" s="15"/>
      <c r="S1690" s="14"/>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326"/>
      <c r="D1691" s="14"/>
      <c r="E1691" s="14"/>
      <c r="F1691" s="14"/>
      <c r="G1691" s="14"/>
      <c r="H1691" s="14"/>
      <c r="I1691" s="14"/>
      <c r="J1691" s="14"/>
      <c r="K1691" s="15"/>
      <c r="L1691" s="14"/>
      <c r="M1691" s="14"/>
      <c r="N1691" s="14"/>
      <c r="O1691" s="14"/>
      <c r="P1691" s="14"/>
      <c r="Q1691" s="14"/>
      <c r="R1691" s="15"/>
      <c r="S1691" s="14"/>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326"/>
      <c r="D1692" s="14"/>
      <c r="E1692" s="14"/>
      <c r="F1692" s="14"/>
      <c r="G1692" s="14"/>
      <c r="H1692" s="14"/>
      <c r="I1692" s="14"/>
      <c r="J1692" s="14"/>
      <c r="K1692" s="15"/>
      <c r="L1692" s="14"/>
      <c r="M1692" s="14"/>
      <c r="N1692" s="14"/>
      <c r="O1692" s="14"/>
      <c r="P1692" s="14"/>
      <c r="Q1692" s="14"/>
      <c r="R1692" s="15"/>
      <c r="S1692" s="14"/>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326"/>
      <c r="D1693" s="14"/>
      <c r="E1693" s="14"/>
      <c r="F1693" s="14"/>
      <c r="G1693" s="14"/>
      <c r="H1693" s="14"/>
      <c r="I1693" s="14"/>
      <c r="J1693" s="14"/>
      <c r="K1693" s="15"/>
      <c r="L1693" s="14"/>
      <c r="M1693" s="14"/>
      <c r="N1693" s="14"/>
      <c r="O1693" s="14"/>
      <c r="P1693" s="14"/>
      <c r="Q1693" s="14"/>
      <c r="R1693" s="15"/>
      <c r="S1693" s="14"/>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326"/>
      <c r="D1694" s="14"/>
      <c r="E1694" s="14"/>
      <c r="F1694" s="14"/>
      <c r="G1694" s="14"/>
      <c r="H1694" s="14"/>
      <c r="I1694" s="14"/>
      <c r="J1694" s="14"/>
      <c r="K1694" s="15"/>
      <c r="L1694" s="14"/>
      <c r="M1694" s="14"/>
      <c r="N1694" s="14"/>
      <c r="O1694" s="14"/>
      <c r="P1694" s="14"/>
      <c r="Q1694" s="14"/>
      <c r="R1694" s="15"/>
      <c r="S1694" s="14"/>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326"/>
      <c r="D1695" s="14"/>
      <c r="E1695" s="14"/>
      <c r="F1695" s="14"/>
      <c r="G1695" s="14"/>
      <c r="H1695" s="14"/>
      <c r="I1695" s="14"/>
      <c r="J1695" s="14"/>
      <c r="K1695" s="15"/>
      <c r="L1695" s="14"/>
      <c r="M1695" s="14"/>
      <c r="N1695" s="14"/>
      <c r="O1695" s="14"/>
      <c r="P1695" s="14"/>
      <c r="Q1695" s="14"/>
      <c r="R1695" s="15"/>
      <c r="S1695" s="14"/>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326"/>
      <c r="D1696" s="14"/>
      <c r="E1696" s="14"/>
      <c r="F1696" s="14"/>
      <c r="G1696" s="14"/>
      <c r="H1696" s="14"/>
      <c r="I1696" s="14"/>
      <c r="J1696" s="14"/>
      <c r="K1696" s="15"/>
      <c r="L1696" s="14"/>
      <c r="M1696" s="14"/>
      <c r="N1696" s="14"/>
      <c r="O1696" s="14"/>
      <c r="P1696" s="14"/>
      <c r="Q1696" s="14"/>
      <c r="R1696" s="15"/>
      <c r="S1696" s="14"/>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326"/>
      <c r="D1697" s="14"/>
      <c r="E1697" s="14"/>
      <c r="F1697" s="14"/>
      <c r="G1697" s="14"/>
      <c r="H1697" s="14"/>
      <c r="I1697" s="14"/>
      <c r="J1697" s="14"/>
      <c r="K1697" s="15"/>
      <c r="L1697" s="14"/>
      <c r="M1697" s="14"/>
      <c r="N1697" s="14"/>
      <c r="O1697" s="14"/>
      <c r="P1697" s="14"/>
      <c r="Q1697" s="14"/>
      <c r="R1697" s="15"/>
      <c r="S1697" s="14"/>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326"/>
      <c r="D1698" s="14"/>
      <c r="E1698" s="14"/>
      <c r="F1698" s="14"/>
      <c r="G1698" s="14"/>
      <c r="H1698" s="14"/>
      <c r="I1698" s="14"/>
      <c r="J1698" s="14"/>
      <c r="K1698" s="15"/>
      <c r="L1698" s="14"/>
      <c r="M1698" s="14"/>
      <c r="N1698" s="14"/>
      <c r="O1698" s="14"/>
      <c r="P1698" s="14"/>
      <c r="Q1698" s="14"/>
      <c r="R1698" s="15"/>
      <c r="S1698" s="14"/>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326"/>
      <c r="D1699" s="14"/>
      <c r="E1699" s="14"/>
      <c r="F1699" s="14"/>
      <c r="G1699" s="14"/>
      <c r="H1699" s="14"/>
      <c r="I1699" s="14"/>
      <c r="J1699" s="14"/>
      <c r="K1699" s="15"/>
      <c r="L1699" s="14"/>
      <c r="M1699" s="14"/>
      <c r="N1699" s="14"/>
      <c r="O1699" s="14"/>
      <c r="P1699" s="14"/>
      <c r="Q1699" s="14"/>
      <c r="R1699" s="15"/>
      <c r="S1699" s="14"/>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326"/>
      <c r="D1700" s="14"/>
      <c r="E1700" s="14"/>
      <c r="F1700" s="14"/>
      <c r="G1700" s="14"/>
      <c r="H1700" s="14"/>
      <c r="I1700" s="14"/>
      <c r="J1700" s="14"/>
      <c r="K1700" s="15"/>
      <c r="L1700" s="14"/>
      <c r="M1700" s="14"/>
      <c r="N1700" s="14"/>
      <c r="O1700" s="14"/>
      <c r="P1700" s="14"/>
      <c r="Q1700" s="14"/>
      <c r="R1700" s="15"/>
      <c r="S1700" s="14"/>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326"/>
      <c r="D1701" s="14"/>
      <c r="E1701" s="14"/>
      <c r="F1701" s="14"/>
      <c r="G1701" s="14"/>
      <c r="H1701" s="14"/>
      <c r="I1701" s="14"/>
      <c r="J1701" s="14"/>
      <c r="K1701" s="15"/>
      <c r="L1701" s="14"/>
      <c r="M1701" s="14"/>
      <c r="N1701" s="14"/>
      <c r="O1701" s="14"/>
      <c r="P1701" s="14"/>
      <c r="Q1701" s="14"/>
      <c r="R1701" s="15"/>
      <c r="S1701" s="14"/>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326"/>
      <c r="D1702" s="14"/>
      <c r="E1702" s="14"/>
      <c r="F1702" s="14"/>
      <c r="G1702" s="14"/>
      <c r="H1702" s="14"/>
      <c r="I1702" s="14"/>
      <c r="J1702" s="14"/>
      <c r="K1702" s="15"/>
      <c r="L1702" s="14"/>
      <c r="M1702" s="14"/>
      <c r="N1702" s="14"/>
      <c r="O1702" s="14"/>
      <c r="P1702" s="14"/>
      <c r="Q1702" s="14"/>
      <c r="R1702" s="15"/>
      <c r="S1702" s="14"/>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326"/>
      <c r="D1703" s="14"/>
      <c r="E1703" s="14"/>
      <c r="F1703" s="14"/>
      <c r="G1703" s="14"/>
      <c r="H1703" s="14"/>
      <c r="I1703" s="14"/>
      <c r="J1703" s="14"/>
      <c r="K1703" s="15"/>
      <c r="L1703" s="14"/>
      <c r="M1703" s="14"/>
      <c r="N1703" s="14"/>
      <c r="O1703" s="14"/>
      <c r="P1703" s="14"/>
      <c r="Q1703" s="14"/>
      <c r="R1703" s="15"/>
      <c r="S1703" s="14"/>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326"/>
      <c r="D1704" s="14"/>
      <c r="E1704" s="14"/>
      <c r="F1704" s="14"/>
      <c r="G1704" s="14"/>
      <c r="H1704" s="14"/>
      <c r="I1704" s="14"/>
      <c r="J1704" s="14"/>
      <c r="K1704" s="15"/>
      <c r="L1704" s="14"/>
      <c r="M1704" s="14"/>
      <c r="N1704" s="14"/>
      <c r="O1704" s="14"/>
      <c r="P1704" s="14"/>
      <c r="Q1704" s="14"/>
      <c r="R1704" s="15"/>
      <c r="S1704" s="14"/>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326"/>
      <c r="D1705" s="14"/>
      <c r="E1705" s="14"/>
      <c r="F1705" s="14"/>
      <c r="G1705" s="14"/>
      <c r="H1705" s="14"/>
      <c r="I1705" s="14"/>
      <c r="J1705" s="14"/>
      <c r="K1705" s="15"/>
      <c r="L1705" s="14"/>
      <c r="M1705" s="14"/>
      <c r="N1705" s="14"/>
      <c r="O1705" s="14"/>
      <c r="P1705" s="14"/>
      <c r="Q1705" s="14"/>
      <c r="R1705" s="15"/>
      <c r="S1705" s="14"/>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326"/>
      <c r="D1706" s="14"/>
      <c r="E1706" s="14"/>
      <c r="F1706" s="14"/>
      <c r="G1706" s="14"/>
      <c r="H1706" s="14"/>
      <c r="I1706" s="14"/>
      <c r="J1706" s="14"/>
      <c r="K1706" s="15"/>
      <c r="L1706" s="14"/>
      <c r="M1706" s="14"/>
      <c r="N1706" s="14"/>
      <c r="O1706" s="14"/>
      <c r="P1706" s="14"/>
      <c r="Q1706" s="14"/>
      <c r="R1706" s="15"/>
      <c r="S1706" s="14"/>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326"/>
      <c r="D1707" s="14"/>
      <c r="E1707" s="14"/>
      <c r="F1707" s="14"/>
      <c r="G1707" s="14"/>
      <c r="H1707" s="14"/>
      <c r="I1707" s="14"/>
      <c r="J1707" s="14"/>
      <c r="K1707" s="15"/>
      <c r="L1707" s="14"/>
      <c r="M1707" s="14"/>
      <c r="N1707" s="14"/>
      <c r="O1707" s="14"/>
      <c r="P1707" s="14"/>
      <c r="Q1707" s="14"/>
      <c r="R1707" s="15"/>
      <c r="S1707" s="14"/>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326"/>
      <c r="D1708" s="14"/>
      <c r="E1708" s="14"/>
      <c r="F1708" s="14"/>
      <c r="G1708" s="14"/>
      <c r="H1708" s="14"/>
      <c r="I1708" s="14"/>
      <c r="J1708" s="14"/>
      <c r="K1708" s="15"/>
      <c r="L1708" s="14"/>
      <c r="M1708" s="14"/>
      <c r="N1708" s="14"/>
      <c r="O1708" s="14"/>
      <c r="P1708" s="14"/>
      <c r="Q1708" s="14"/>
      <c r="R1708" s="15"/>
      <c r="S1708" s="14"/>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326"/>
      <c r="D1709" s="14"/>
      <c r="E1709" s="14"/>
      <c r="F1709" s="14"/>
      <c r="G1709" s="14"/>
      <c r="H1709" s="14"/>
      <c r="I1709" s="14"/>
      <c r="J1709" s="14"/>
      <c r="K1709" s="15"/>
      <c r="L1709" s="14"/>
      <c r="M1709" s="14"/>
      <c r="N1709" s="14"/>
      <c r="O1709" s="14"/>
      <c r="P1709" s="14"/>
      <c r="Q1709" s="14"/>
      <c r="R1709" s="15"/>
      <c r="S1709" s="14"/>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326"/>
      <c r="D1710" s="14"/>
      <c r="E1710" s="14"/>
      <c r="F1710" s="14"/>
      <c r="G1710" s="14"/>
      <c r="H1710" s="14"/>
      <c r="I1710" s="14"/>
      <c r="J1710" s="14"/>
      <c r="K1710" s="15"/>
      <c r="L1710" s="14"/>
      <c r="M1710" s="14"/>
      <c r="N1710" s="14"/>
      <c r="O1710" s="14"/>
      <c r="P1710" s="14"/>
      <c r="Q1710" s="14"/>
      <c r="R1710" s="15"/>
      <c r="S1710" s="14"/>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326"/>
      <c r="D1711" s="14"/>
      <c r="E1711" s="14"/>
      <c r="F1711" s="14"/>
      <c r="G1711" s="14"/>
      <c r="H1711" s="14"/>
      <c r="I1711" s="14"/>
      <c r="J1711" s="14"/>
      <c r="K1711" s="15"/>
      <c r="L1711" s="14"/>
      <c r="M1711" s="14"/>
      <c r="N1711" s="14"/>
      <c r="O1711" s="14"/>
      <c r="P1711" s="14"/>
      <c r="Q1711" s="14"/>
      <c r="R1711" s="15"/>
      <c r="S1711" s="14"/>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326"/>
      <c r="D1712" s="14"/>
      <c r="E1712" s="14"/>
      <c r="F1712" s="14"/>
      <c r="G1712" s="14"/>
      <c r="H1712" s="14"/>
      <c r="I1712" s="14"/>
      <c r="J1712" s="14"/>
      <c r="K1712" s="15"/>
      <c r="L1712" s="14"/>
      <c r="M1712" s="14"/>
      <c r="N1712" s="14"/>
      <c r="O1712" s="14"/>
      <c r="P1712" s="14"/>
      <c r="Q1712" s="14"/>
      <c r="R1712" s="15"/>
      <c r="S1712" s="14"/>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326"/>
      <c r="D1713" s="14"/>
      <c r="E1713" s="14"/>
      <c r="F1713" s="14"/>
      <c r="G1713" s="14"/>
      <c r="H1713" s="14"/>
      <c r="I1713" s="14"/>
      <c r="J1713" s="14"/>
      <c r="K1713" s="15"/>
      <c r="L1713" s="14"/>
      <c r="M1713" s="14"/>
      <c r="N1713" s="14"/>
      <c r="O1713" s="14"/>
      <c r="P1713" s="14"/>
      <c r="Q1713" s="14"/>
      <c r="R1713" s="15"/>
      <c r="S1713" s="14"/>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326"/>
      <c r="D1714" s="14"/>
      <c r="E1714" s="14"/>
      <c r="F1714" s="14"/>
      <c r="G1714" s="14"/>
      <c r="H1714" s="14"/>
      <c r="I1714" s="14"/>
      <c r="J1714" s="14"/>
      <c r="K1714" s="15"/>
      <c r="L1714" s="14"/>
      <c r="M1714" s="14"/>
      <c r="N1714" s="14"/>
      <c r="O1714" s="14"/>
      <c r="P1714" s="14"/>
      <c r="Q1714" s="14"/>
      <c r="R1714" s="15"/>
      <c r="S1714" s="14"/>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326"/>
      <c r="D1715" s="14"/>
      <c r="E1715" s="14"/>
      <c r="F1715" s="14"/>
      <c r="G1715" s="14"/>
      <c r="H1715" s="14"/>
      <c r="I1715" s="14"/>
      <c r="J1715" s="14"/>
      <c r="K1715" s="15"/>
      <c r="L1715" s="14"/>
      <c r="M1715" s="14"/>
      <c r="N1715" s="14"/>
      <c r="O1715" s="14"/>
      <c r="P1715" s="14"/>
      <c r="Q1715" s="14"/>
      <c r="R1715" s="15"/>
      <c r="S1715" s="14"/>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326"/>
      <c r="D1716" s="14"/>
      <c r="E1716" s="14"/>
      <c r="F1716" s="14"/>
      <c r="G1716" s="14"/>
      <c r="H1716" s="14"/>
      <c r="I1716" s="14"/>
      <c r="J1716" s="14"/>
      <c r="K1716" s="15"/>
      <c r="L1716" s="14"/>
      <c r="M1716" s="14"/>
      <c r="N1716" s="14"/>
      <c r="O1716" s="14"/>
      <c r="P1716" s="14"/>
      <c r="Q1716" s="14"/>
      <c r="R1716" s="15"/>
      <c r="S1716" s="14"/>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326"/>
      <c r="D1717" s="14"/>
      <c r="E1717" s="14"/>
      <c r="F1717" s="14"/>
      <c r="G1717" s="14"/>
      <c r="H1717" s="14"/>
      <c r="I1717" s="14"/>
      <c r="J1717" s="14"/>
      <c r="K1717" s="15"/>
      <c r="L1717" s="14"/>
      <c r="M1717" s="14"/>
      <c r="N1717" s="14"/>
      <c r="O1717" s="14"/>
      <c r="P1717" s="14"/>
      <c r="Q1717" s="14"/>
      <c r="R1717" s="15"/>
      <c r="S1717" s="14"/>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326"/>
      <c r="D1718" s="14"/>
      <c r="E1718" s="14"/>
      <c r="F1718" s="14"/>
      <c r="G1718" s="14"/>
      <c r="H1718" s="14"/>
      <c r="I1718" s="14"/>
      <c r="J1718" s="14"/>
      <c r="K1718" s="15"/>
      <c r="L1718" s="14"/>
      <c r="M1718" s="14"/>
      <c r="N1718" s="14"/>
      <c r="O1718" s="14"/>
      <c r="P1718" s="14"/>
      <c r="Q1718" s="14"/>
      <c r="R1718" s="15"/>
      <c r="S1718" s="14"/>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326"/>
      <c r="D1719" s="14"/>
      <c r="E1719" s="14"/>
      <c r="F1719" s="14"/>
      <c r="G1719" s="14"/>
      <c r="H1719" s="14"/>
      <c r="I1719" s="14"/>
      <c r="J1719" s="14"/>
      <c r="K1719" s="15"/>
      <c r="L1719" s="14"/>
      <c r="M1719" s="14"/>
      <c r="N1719" s="14"/>
      <c r="O1719" s="14"/>
      <c r="P1719" s="14"/>
      <c r="Q1719" s="14"/>
      <c r="R1719" s="15"/>
      <c r="S1719" s="14"/>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326"/>
      <c r="D1720" s="14"/>
      <c r="E1720" s="14"/>
      <c r="F1720" s="14"/>
      <c r="G1720" s="14"/>
      <c r="H1720" s="14"/>
      <c r="I1720" s="14"/>
      <c r="J1720" s="14"/>
      <c r="K1720" s="15"/>
      <c r="L1720" s="14"/>
      <c r="M1720" s="14"/>
      <c r="N1720" s="14"/>
      <c r="O1720" s="14"/>
      <c r="P1720" s="14"/>
      <c r="Q1720" s="14"/>
      <c r="R1720" s="15"/>
      <c r="S1720" s="14"/>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326"/>
      <c r="D1721" s="14"/>
      <c r="E1721" s="14"/>
      <c r="F1721" s="14"/>
      <c r="G1721" s="14"/>
      <c r="H1721" s="14"/>
      <c r="I1721" s="14"/>
      <c r="J1721" s="14"/>
      <c r="K1721" s="15"/>
      <c r="L1721" s="14"/>
      <c r="M1721" s="14"/>
      <c r="N1721" s="14"/>
      <c r="O1721" s="14"/>
      <c r="P1721" s="14"/>
      <c r="Q1721" s="14"/>
      <c r="R1721" s="15"/>
      <c r="S1721" s="14"/>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326"/>
      <c r="D1722" s="14"/>
      <c r="E1722" s="14"/>
      <c r="F1722" s="14"/>
      <c r="G1722" s="14"/>
      <c r="H1722" s="14"/>
      <c r="I1722" s="14"/>
      <c r="J1722" s="14"/>
      <c r="K1722" s="15"/>
      <c r="L1722" s="14"/>
      <c r="M1722" s="14"/>
      <c r="N1722" s="14"/>
      <c r="O1722" s="14"/>
      <c r="P1722" s="14"/>
      <c r="Q1722" s="14"/>
      <c r="R1722" s="15"/>
      <c r="S1722" s="14"/>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326"/>
      <c r="D1723" s="14"/>
      <c r="E1723" s="14"/>
      <c r="F1723" s="14"/>
      <c r="G1723" s="14"/>
      <c r="H1723" s="14"/>
      <c r="I1723" s="14"/>
      <c r="J1723" s="14"/>
      <c r="K1723" s="15"/>
      <c r="L1723" s="14"/>
      <c r="M1723" s="14"/>
      <c r="N1723" s="14"/>
      <c r="O1723" s="14"/>
      <c r="P1723" s="14"/>
      <c r="Q1723" s="14"/>
      <c r="R1723" s="15"/>
      <c r="S1723" s="14"/>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326"/>
      <c r="D1724" s="14"/>
      <c r="E1724" s="14"/>
      <c r="F1724" s="14"/>
      <c r="G1724" s="14"/>
      <c r="H1724" s="14"/>
      <c r="I1724" s="14"/>
      <c r="J1724" s="14"/>
      <c r="K1724" s="15"/>
      <c r="L1724" s="14"/>
      <c r="M1724" s="14"/>
      <c r="N1724" s="14"/>
      <c r="O1724" s="14"/>
      <c r="P1724" s="14"/>
      <c r="Q1724" s="14"/>
      <c r="R1724" s="15"/>
      <c r="S1724" s="14"/>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326"/>
      <c r="D1725" s="14"/>
      <c r="E1725" s="14"/>
      <c r="F1725" s="14"/>
      <c r="G1725" s="14"/>
      <c r="H1725" s="14"/>
      <c r="I1725" s="14"/>
      <c r="J1725" s="14"/>
      <c r="K1725" s="15"/>
      <c r="L1725" s="14"/>
      <c r="M1725" s="14"/>
      <c r="N1725" s="14"/>
      <c r="O1725" s="14"/>
      <c r="P1725" s="14"/>
      <c r="Q1725" s="14"/>
      <c r="R1725" s="15"/>
      <c r="S1725" s="14"/>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326"/>
      <c r="D1726" s="14"/>
      <c r="E1726" s="14"/>
      <c r="F1726" s="14"/>
      <c r="G1726" s="14"/>
      <c r="H1726" s="14"/>
      <c r="I1726" s="14"/>
      <c r="J1726" s="14"/>
      <c r="K1726" s="15"/>
      <c r="L1726" s="14"/>
      <c r="M1726" s="14"/>
      <c r="N1726" s="14"/>
      <c r="O1726" s="14"/>
      <c r="P1726" s="14"/>
      <c r="Q1726" s="14"/>
      <c r="R1726" s="15"/>
      <c r="S1726" s="14"/>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326"/>
      <c r="D1727" s="14"/>
      <c r="E1727" s="14"/>
      <c r="F1727" s="14"/>
      <c r="G1727" s="14"/>
      <c r="H1727" s="14"/>
      <c r="I1727" s="14"/>
      <c r="J1727" s="14"/>
      <c r="K1727" s="15"/>
      <c r="L1727" s="14"/>
      <c r="M1727" s="14"/>
      <c r="N1727" s="14"/>
      <c r="O1727" s="14"/>
      <c r="P1727" s="14"/>
      <c r="Q1727" s="14"/>
      <c r="R1727" s="15"/>
      <c r="S1727" s="14"/>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326"/>
      <c r="D1728" s="14"/>
      <c r="E1728" s="14"/>
      <c r="F1728" s="14"/>
      <c r="G1728" s="14"/>
      <c r="H1728" s="14"/>
      <c r="I1728" s="14"/>
      <c r="J1728" s="14"/>
      <c r="K1728" s="15"/>
      <c r="L1728" s="14"/>
      <c r="M1728" s="14"/>
      <c r="N1728" s="14"/>
      <c r="O1728" s="14"/>
      <c r="P1728" s="14"/>
      <c r="Q1728" s="14"/>
      <c r="R1728" s="15"/>
      <c r="S1728" s="14"/>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326"/>
      <c r="D1729" s="14"/>
      <c r="E1729" s="14"/>
      <c r="F1729" s="14"/>
      <c r="G1729" s="14"/>
      <c r="H1729" s="14"/>
      <c r="I1729" s="14"/>
      <c r="J1729" s="14"/>
      <c r="K1729" s="15"/>
      <c r="L1729" s="14"/>
      <c r="M1729" s="14"/>
      <c r="N1729" s="14"/>
      <c r="O1729" s="14"/>
      <c r="P1729" s="14"/>
      <c r="Q1729" s="14"/>
      <c r="R1729" s="15"/>
      <c r="S1729" s="14"/>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326"/>
      <c r="D1730" s="14"/>
      <c r="E1730" s="14"/>
      <c r="F1730" s="14"/>
      <c r="G1730" s="14"/>
      <c r="H1730" s="14"/>
      <c r="I1730" s="14"/>
      <c r="J1730" s="14"/>
      <c r="K1730" s="15"/>
      <c r="L1730" s="14"/>
      <c r="M1730" s="14"/>
      <c r="N1730" s="14"/>
      <c r="O1730" s="14"/>
      <c r="P1730" s="14"/>
      <c r="Q1730" s="14"/>
      <c r="R1730" s="15"/>
      <c r="S1730" s="14"/>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326"/>
      <c r="D1731" s="14"/>
      <c r="E1731" s="14"/>
      <c r="F1731" s="14"/>
      <c r="G1731" s="14"/>
      <c r="H1731" s="14"/>
      <c r="I1731" s="14"/>
      <c r="J1731" s="14"/>
      <c r="K1731" s="15"/>
      <c r="L1731" s="14"/>
      <c r="M1731" s="14"/>
      <c r="N1731" s="14"/>
      <c r="O1731" s="14"/>
      <c r="P1731" s="14"/>
      <c r="Q1731" s="14"/>
      <c r="R1731" s="15"/>
      <c r="S1731" s="14"/>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326"/>
      <c r="D1732" s="14"/>
      <c r="E1732" s="14"/>
      <c r="F1732" s="14"/>
      <c r="G1732" s="14"/>
      <c r="H1732" s="14"/>
      <c r="I1732" s="14"/>
      <c r="J1732" s="14"/>
      <c r="K1732" s="15"/>
      <c r="L1732" s="14"/>
      <c r="M1732" s="14"/>
      <c r="N1732" s="14"/>
      <c r="O1732" s="14"/>
      <c r="P1732" s="14"/>
      <c r="Q1732" s="14"/>
      <c r="R1732" s="15"/>
      <c r="S1732" s="14"/>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326"/>
      <c r="D1733" s="14"/>
      <c r="E1733" s="14"/>
      <c r="F1733" s="14"/>
      <c r="G1733" s="14"/>
      <c r="H1733" s="14"/>
      <c r="I1733" s="14"/>
      <c r="J1733" s="14"/>
      <c r="K1733" s="15"/>
      <c r="L1733" s="14"/>
      <c r="M1733" s="14"/>
      <c r="N1733" s="14"/>
      <c r="O1733" s="14"/>
      <c r="P1733" s="14"/>
      <c r="Q1733" s="14"/>
      <c r="R1733" s="15"/>
      <c r="S1733" s="14"/>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326"/>
      <c r="D1734" s="14"/>
      <c r="E1734" s="14"/>
      <c r="F1734" s="14"/>
      <c r="G1734" s="14"/>
      <c r="H1734" s="14"/>
      <c r="I1734" s="14"/>
      <c r="J1734" s="14"/>
      <c r="K1734" s="15"/>
      <c r="L1734" s="14"/>
      <c r="M1734" s="14"/>
      <c r="N1734" s="14"/>
      <c r="O1734" s="14"/>
      <c r="P1734" s="14"/>
      <c r="Q1734" s="14"/>
      <c r="R1734" s="15"/>
      <c r="S1734" s="14"/>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326"/>
      <c r="D1735" s="14"/>
      <c r="E1735" s="14"/>
      <c r="F1735" s="14"/>
      <c r="G1735" s="14"/>
      <c r="H1735" s="14"/>
      <c r="I1735" s="14"/>
      <c r="J1735" s="14"/>
      <c r="K1735" s="15"/>
      <c r="L1735" s="14"/>
      <c r="M1735" s="14"/>
      <c r="N1735" s="14"/>
      <c r="O1735" s="14"/>
      <c r="P1735" s="14"/>
      <c r="Q1735" s="14"/>
      <c r="R1735" s="15"/>
      <c r="S1735" s="14"/>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326"/>
      <c r="D1736" s="14"/>
      <c r="E1736" s="14"/>
      <c r="F1736" s="14"/>
      <c r="G1736" s="14"/>
      <c r="H1736" s="14"/>
      <c r="I1736" s="14"/>
      <c r="J1736" s="14"/>
      <c r="K1736" s="15"/>
      <c r="L1736" s="14"/>
      <c r="M1736" s="14"/>
      <c r="N1736" s="14"/>
      <c r="O1736" s="14"/>
      <c r="P1736" s="14"/>
      <c r="Q1736" s="14"/>
      <c r="R1736" s="15"/>
      <c r="S1736" s="14"/>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326"/>
      <c r="D1737" s="14"/>
      <c r="E1737" s="14"/>
      <c r="F1737" s="14"/>
      <c r="G1737" s="14"/>
      <c r="H1737" s="14"/>
      <c r="I1737" s="14"/>
      <c r="J1737" s="14"/>
      <c r="K1737" s="15"/>
      <c r="L1737" s="14"/>
      <c r="M1737" s="14"/>
      <c r="N1737" s="14"/>
      <c r="O1737" s="14"/>
      <c r="P1737" s="14"/>
      <c r="Q1737" s="14"/>
      <c r="R1737" s="15"/>
      <c r="S1737" s="14"/>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326"/>
      <c r="D1738" s="14"/>
      <c r="E1738" s="14"/>
      <c r="F1738" s="14"/>
      <c r="G1738" s="14"/>
      <c r="H1738" s="14"/>
      <c r="I1738" s="14"/>
      <c r="J1738" s="14"/>
      <c r="K1738" s="15"/>
      <c r="L1738" s="14"/>
      <c r="M1738" s="14"/>
      <c r="N1738" s="14"/>
      <c r="O1738" s="14"/>
      <c r="P1738" s="14"/>
      <c r="Q1738" s="14"/>
      <c r="R1738" s="15"/>
      <c r="S1738" s="14"/>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326"/>
      <c r="D1739" s="14"/>
      <c r="E1739" s="14"/>
      <c r="F1739" s="14"/>
      <c r="G1739" s="14"/>
      <c r="H1739" s="14"/>
      <c r="I1739" s="14"/>
      <c r="J1739" s="14"/>
      <c r="K1739" s="15"/>
      <c r="L1739" s="14"/>
      <c r="M1739" s="14"/>
      <c r="N1739" s="14"/>
      <c r="O1739" s="14"/>
      <c r="P1739" s="14"/>
      <c r="Q1739" s="14"/>
      <c r="R1739" s="15"/>
      <c r="S1739" s="14"/>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326"/>
      <c r="D1740" s="14"/>
      <c r="E1740" s="14"/>
      <c r="F1740" s="14"/>
      <c r="G1740" s="14"/>
      <c r="H1740" s="14"/>
      <c r="I1740" s="14"/>
      <c r="J1740" s="14"/>
      <c r="K1740" s="15"/>
      <c r="L1740" s="14"/>
      <c r="M1740" s="14"/>
      <c r="N1740" s="14"/>
      <c r="O1740" s="14"/>
      <c r="P1740" s="14"/>
      <c r="Q1740" s="14"/>
      <c r="R1740" s="15"/>
      <c r="S1740" s="14"/>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326"/>
      <c r="D1741" s="14"/>
      <c r="E1741" s="14"/>
      <c r="F1741" s="14"/>
      <c r="G1741" s="14"/>
      <c r="H1741" s="14"/>
      <c r="I1741" s="14"/>
      <c r="J1741" s="14"/>
      <c r="K1741" s="15"/>
      <c r="L1741" s="14"/>
      <c r="M1741" s="14"/>
      <c r="N1741" s="14"/>
      <c r="O1741" s="14"/>
      <c r="P1741" s="14"/>
      <c r="Q1741" s="14"/>
      <c r="R1741" s="15"/>
      <c r="S1741" s="14"/>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326"/>
      <c r="D1742" s="14"/>
      <c r="E1742" s="14"/>
      <c r="F1742" s="14"/>
      <c r="G1742" s="14"/>
      <c r="H1742" s="14"/>
      <c r="I1742" s="14"/>
      <c r="J1742" s="14"/>
      <c r="K1742" s="15"/>
      <c r="L1742" s="14"/>
      <c r="M1742" s="14"/>
      <c r="N1742" s="14"/>
      <c r="O1742" s="14"/>
      <c r="P1742" s="14"/>
      <c r="Q1742" s="14"/>
      <c r="R1742" s="15"/>
      <c r="S1742" s="14"/>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326"/>
      <c r="D1743" s="14"/>
      <c r="E1743" s="14"/>
      <c r="F1743" s="14"/>
      <c r="G1743" s="14"/>
      <c r="H1743" s="14"/>
      <c r="I1743" s="14"/>
      <c r="J1743" s="14"/>
      <c r="K1743" s="15"/>
      <c r="L1743" s="14"/>
      <c r="M1743" s="14"/>
      <c r="N1743" s="14"/>
      <c r="O1743" s="14"/>
      <c r="P1743" s="14"/>
      <c r="Q1743" s="14"/>
      <c r="R1743" s="15"/>
      <c r="S1743" s="14"/>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326"/>
      <c r="D1744" s="14"/>
      <c r="E1744" s="14"/>
      <c r="F1744" s="14"/>
      <c r="G1744" s="14"/>
      <c r="H1744" s="14"/>
      <c r="I1744" s="14"/>
      <c r="J1744" s="14"/>
      <c r="K1744" s="15"/>
      <c r="L1744" s="14"/>
      <c r="M1744" s="14"/>
      <c r="N1744" s="14"/>
      <c r="O1744" s="14"/>
      <c r="P1744" s="14"/>
      <c r="Q1744" s="14"/>
      <c r="R1744" s="15"/>
      <c r="S1744" s="14"/>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326"/>
      <c r="D1745" s="14"/>
      <c r="E1745" s="14"/>
      <c r="F1745" s="14"/>
      <c r="G1745" s="14"/>
      <c r="H1745" s="14"/>
      <c r="I1745" s="14"/>
      <c r="J1745" s="14"/>
      <c r="K1745" s="15"/>
      <c r="L1745" s="14"/>
      <c r="M1745" s="14"/>
      <c r="N1745" s="14"/>
      <c r="O1745" s="14"/>
      <c r="P1745" s="14"/>
      <c r="Q1745" s="14"/>
      <c r="R1745" s="15"/>
      <c r="S1745" s="14"/>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326"/>
      <c r="D1746" s="14"/>
      <c r="E1746" s="14"/>
      <c r="F1746" s="14"/>
      <c r="G1746" s="14"/>
      <c r="H1746" s="14"/>
      <c r="I1746" s="14"/>
      <c r="J1746" s="14"/>
      <c r="K1746" s="15"/>
      <c r="L1746" s="14"/>
      <c r="M1746" s="14"/>
      <c r="N1746" s="14"/>
      <c r="O1746" s="14"/>
      <c r="P1746" s="14"/>
      <c r="Q1746" s="14"/>
      <c r="R1746" s="15"/>
      <c r="S1746" s="14"/>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326"/>
      <c r="D1747" s="14"/>
      <c r="E1747" s="14"/>
      <c r="F1747" s="14"/>
      <c r="G1747" s="14"/>
      <c r="H1747" s="14"/>
      <c r="I1747" s="14"/>
      <c r="J1747" s="14"/>
      <c r="K1747" s="15"/>
      <c r="L1747" s="14"/>
      <c r="M1747" s="14"/>
      <c r="N1747" s="14"/>
      <c r="O1747" s="14"/>
      <c r="P1747" s="14"/>
      <c r="Q1747" s="14"/>
      <c r="R1747" s="15"/>
      <c r="S1747" s="14"/>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326"/>
      <c r="D1748" s="14"/>
      <c r="E1748" s="14"/>
      <c r="F1748" s="14"/>
      <c r="G1748" s="14"/>
      <c r="H1748" s="14"/>
      <c r="I1748" s="14"/>
      <c r="J1748" s="14"/>
      <c r="K1748" s="15"/>
      <c r="L1748" s="14"/>
      <c r="M1748" s="14"/>
      <c r="N1748" s="14"/>
      <c r="O1748" s="14"/>
      <c r="P1748" s="14"/>
      <c r="Q1748" s="14"/>
      <c r="R1748" s="15"/>
      <c r="S1748" s="14"/>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326"/>
      <c r="D1749" s="14"/>
      <c r="E1749" s="14"/>
      <c r="F1749" s="14"/>
      <c r="G1749" s="14"/>
      <c r="H1749" s="14"/>
      <c r="I1749" s="14"/>
      <c r="J1749" s="14"/>
      <c r="K1749" s="15"/>
      <c r="L1749" s="14"/>
      <c r="M1749" s="14"/>
      <c r="N1749" s="14"/>
      <c r="O1749" s="14"/>
      <c r="P1749" s="14"/>
      <c r="Q1749" s="14"/>
      <c r="R1749" s="15"/>
      <c r="S1749" s="14"/>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326"/>
      <c r="D1750" s="14"/>
      <c r="E1750" s="14"/>
      <c r="F1750" s="14"/>
      <c r="G1750" s="14"/>
      <c r="H1750" s="14"/>
      <c r="I1750" s="14"/>
      <c r="J1750" s="14"/>
      <c r="K1750" s="15"/>
      <c r="L1750" s="14"/>
      <c r="M1750" s="14"/>
      <c r="N1750" s="14"/>
      <c r="O1750" s="14"/>
      <c r="P1750" s="14"/>
      <c r="Q1750" s="14"/>
      <c r="R1750" s="15"/>
      <c r="S1750" s="14"/>
      <c r="T1750" s="220"/>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326"/>
      <c r="D1751" s="14"/>
      <c r="E1751" s="14"/>
      <c r="F1751" s="14"/>
      <c r="G1751" s="14"/>
      <c r="H1751" s="14"/>
      <c r="I1751" s="14"/>
      <c r="J1751" s="14"/>
      <c r="K1751" s="15"/>
      <c r="L1751" s="14"/>
      <c r="M1751" s="14"/>
      <c r="N1751" s="14"/>
      <c r="O1751" s="14"/>
      <c r="P1751" s="14"/>
      <c r="Q1751" s="14"/>
      <c r="R1751" s="15"/>
      <c r="S1751" s="14"/>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326"/>
      <c r="D1752" s="14"/>
      <c r="E1752" s="14"/>
      <c r="F1752" s="14"/>
      <c r="G1752" s="14"/>
      <c r="H1752" s="14"/>
      <c r="I1752" s="14"/>
      <c r="J1752" s="14"/>
      <c r="K1752" s="15"/>
      <c r="L1752" s="14"/>
      <c r="M1752" s="14"/>
      <c r="N1752" s="14"/>
      <c r="O1752" s="14"/>
      <c r="P1752" s="14"/>
      <c r="Q1752" s="14"/>
      <c r="R1752" s="15"/>
      <c r="S1752" s="14"/>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326"/>
      <c r="D1753" s="14"/>
      <c r="E1753" s="14"/>
      <c r="F1753" s="14"/>
      <c r="G1753" s="14"/>
      <c r="H1753" s="14"/>
      <c r="I1753" s="14"/>
      <c r="J1753" s="14"/>
      <c r="K1753" s="15"/>
      <c r="L1753" s="14"/>
      <c r="M1753" s="14"/>
      <c r="N1753" s="14"/>
      <c r="O1753" s="14"/>
      <c r="P1753" s="14"/>
      <c r="Q1753" s="14"/>
      <c r="R1753" s="15"/>
      <c r="S1753" s="14"/>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326"/>
      <c r="D1754" s="14"/>
      <c r="E1754" s="14"/>
      <c r="F1754" s="14"/>
      <c r="G1754" s="14"/>
      <c r="H1754" s="14"/>
      <c r="I1754" s="14"/>
      <c r="J1754" s="14"/>
      <c r="K1754" s="15"/>
      <c r="L1754" s="14"/>
      <c r="M1754" s="14"/>
      <c r="N1754" s="14"/>
      <c r="O1754" s="14"/>
      <c r="P1754" s="14"/>
      <c r="Q1754" s="14"/>
      <c r="R1754" s="15"/>
      <c r="S1754" s="14"/>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326"/>
      <c r="D1755" s="14"/>
      <c r="E1755" s="14"/>
      <c r="F1755" s="14"/>
      <c r="G1755" s="14"/>
      <c r="H1755" s="14"/>
      <c r="I1755" s="14"/>
      <c r="J1755" s="14"/>
      <c r="K1755" s="15"/>
      <c r="L1755" s="14"/>
      <c r="M1755" s="14"/>
      <c r="N1755" s="14"/>
      <c r="O1755" s="14"/>
      <c r="P1755" s="14"/>
      <c r="Q1755" s="14"/>
      <c r="R1755" s="15"/>
      <c r="S1755" s="14"/>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326"/>
      <c r="D1756" s="14"/>
      <c r="E1756" s="14"/>
      <c r="F1756" s="14"/>
      <c r="G1756" s="14"/>
      <c r="H1756" s="14"/>
      <c r="I1756" s="14"/>
      <c r="J1756" s="14"/>
      <c r="K1756" s="15"/>
      <c r="L1756" s="14"/>
      <c r="M1756" s="14"/>
      <c r="N1756" s="14"/>
      <c r="O1756" s="14"/>
      <c r="P1756" s="14"/>
      <c r="Q1756" s="14"/>
      <c r="R1756" s="15"/>
      <c r="S1756" s="14"/>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326"/>
      <c r="D1757" s="14"/>
      <c r="E1757" s="14"/>
      <c r="F1757" s="14"/>
      <c r="G1757" s="14"/>
      <c r="H1757" s="14"/>
      <c r="I1757" s="14"/>
      <c r="J1757" s="14"/>
      <c r="K1757" s="15"/>
      <c r="L1757" s="14"/>
      <c r="M1757" s="14"/>
      <c r="N1757" s="14"/>
      <c r="O1757" s="14"/>
      <c r="P1757" s="14"/>
      <c r="Q1757" s="14"/>
      <c r="R1757" s="15"/>
      <c r="S1757" s="14"/>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326"/>
      <c r="D1758" s="14"/>
      <c r="E1758" s="14"/>
      <c r="F1758" s="14"/>
      <c r="G1758" s="14"/>
      <c r="H1758" s="14"/>
      <c r="I1758" s="14"/>
      <c r="J1758" s="14"/>
      <c r="K1758" s="15"/>
      <c r="L1758" s="14"/>
      <c r="M1758" s="14"/>
      <c r="N1758" s="14"/>
      <c r="O1758" s="14"/>
      <c r="P1758" s="14"/>
      <c r="Q1758" s="14"/>
      <c r="R1758" s="15"/>
      <c r="S1758" s="14"/>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326"/>
      <c r="D1759" s="14"/>
      <c r="E1759" s="14"/>
      <c r="F1759" s="14"/>
      <c r="G1759" s="14"/>
      <c r="H1759" s="14"/>
      <c r="I1759" s="14"/>
      <c r="J1759" s="14"/>
      <c r="K1759" s="15"/>
      <c r="L1759" s="14"/>
      <c r="M1759" s="14"/>
      <c r="N1759" s="14"/>
      <c r="O1759" s="14"/>
      <c r="P1759" s="14"/>
      <c r="Q1759" s="14"/>
      <c r="R1759" s="15"/>
      <c r="S1759" s="14"/>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326"/>
      <c r="D1760" s="14"/>
      <c r="E1760" s="14"/>
      <c r="F1760" s="14"/>
      <c r="G1760" s="14"/>
      <c r="H1760" s="14"/>
      <c r="I1760" s="14"/>
      <c r="J1760" s="14"/>
      <c r="K1760" s="15"/>
      <c r="L1760" s="14"/>
      <c r="M1760" s="14"/>
      <c r="N1760" s="14"/>
      <c r="O1760" s="14"/>
      <c r="P1760" s="14"/>
      <c r="Q1760" s="14"/>
      <c r="R1760" s="15"/>
      <c r="S1760" s="14"/>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326"/>
      <c r="D1761" s="14"/>
      <c r="E1761" s="14"/>
      <c r="F1761" s="14"/>
      <c r="G1761" s="14"/>
      <c r="H1761" s="14"/>
      <c r="I1761" s="14"/>
      <c r="J1761" s="14"/>
      <c r="K1761" s="15"/>
      <c r="L1761" s="14"/>
      <c r="M1761" s="14"/>
      <c r="N1761" s="14"/>
      <c r="O1761" s="14"/>
      <c r="P1761" s="14"/>
      <c r="Q1761" s="14"/>
      <c r="R1761" s="15"/>
      <c r="S1761" s="14"/>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326"/>
      <c r="D1762" s="14"/>
      <c r="E1762" s="14"/>
      <c r="F1762" s="14"/>
      <c r="G1762" s="14"/>
      <c r="H1762" s="14"/>
      <c r="I1762" s="14"/>
      <c r="J1762" s="14"/>
      <c r="K1762" s="15"/>
      <c r="L1762" s="14"/>
      <c r="M1762" s="14"/>
      <c r="N1762" s="14"/>
      <c r="O1762" s="14"/>
      <c r="P1762" s="14"/>
      <c r="Q1762" s="14"/>
      <c r="R1762" s="15"/>
      <c r="S1762" s="14"/>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326"/>
      <c r="D1763" s="14"/>
      <c r="E1763" s="14"/>
      <c r="F1763" s="14"/>
      <c r="G1763" s="14"/>
      <c r="H1763" s="14"/>
      <c r="I1763" s="14"/>
      <c r="J1763" s="14"/>
      <c r="K1763" s="15"/>
      <c r="L1763" s="14"/>
      <c r="M1763" s="14"/>
      <c r="N1763" s="14"/>
      <c r="O1763" s="14"/>
      <c r="P1763" s="14"/>
      <c r="Q1763" s="14"/>
      <c r="R1763" s="15"/>
      <c r="S1763" s="14"/>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326"/>
      <c r="D1764" s="14"/>
      <c r="E1764" s="14"/>
      <c r="F1764" s="14"/>
      <c r="G1764" s="14"/>
      <c r="H1764" s="14"/>
      <c r="I1764" s="14"/>
      <c r="J1764" s="14"/>
      <c r="K1764" s="15"/>
      <c r="L1764" s="14"/>
      <c r="M1764" s="14"/>
      <c r="N1764" s="14"/>
      <c r="O1764" s="14"/>
      <c r="P1764" s="14"/>
      <c r="Q1764" s="14"/>
      <c r="R1764" s="15"/>
      <c r="S1764" s="14"/>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326"/>
      <c r="D1765" s="14"/>
      <c r="E1765" s="14"/>
      <c r="F1765" s="14"/>
      <c r="G1765" s="14"/>
      <c r="H1765" s="14"/>
      <c r="I1765" s="14"/>
      <c r="J1765" s="14"/>
      <c r="K1765" s="15"/>
      <c r="L1765" s="14"/>
      <c r="M1765" s="14"/>
      <c r="N1765" s="14"/>
      <c r="O1765" s="14"/>
      <c r="P1765" s="14"/>
      <c r="Q1765" s="14"/>
      <c r="R1765" s="15"/>
      <c r="S1765" s="14"/>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326"/>
      <c r="D1766" s="14"/>
      <c r="E1766" s="14"/>
      <c r="F1766" s="14"/>
      <c r="G1766" s="14"/>
      <c r="H1766" s="14"/>
      <c r="I1766" s="14"/>
      <c r="J1766" s="14"/>
      <c r="K1766" s="15"/>
      <c r="L1766" s="14"/>
      <c r="M1766" s="14"/>
      <c r="N1766" s="14"/>
      <c r="O1766" s="14"/>
      <c r="P1766" s="14"/>
      <c r="Q1766" s="14"/>
      <c r="R1766" s="15"/>
      <c r="S1766" s="14"/>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326"/>
      <c r="D1767" s="14"/>
      <c r="E1767" s="14"/>
      <c r="F1767" s="14"/>
      <c r="G1767" s="14"/>
      <c r="H1767" s="14"/>
      <c r="I1767" s="14"/>
      <c r="J1767" s="14"/>
      <c r="K1767" s="15"/>
      <c r="L1767" s="14"/>
      <c r="M1767" s="14"/>
      <c r="N1767" s="14"/>
      <c r="O1767" s="14"/>
      <c r="P1767" s="14"/>
      <c r="Q1767" s="14"/>
      <c r="R1767" s="15"/>
      <c r="S1767" s="14"/>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326"/>
      <c r="D1768" s="14"/>
      <c r="E1768" s="14"/>
      <c r="F1768" s="14"/>
      <c r="G1768" s="14"/>
      <c r="H1768" s="14"/>
      <c r="I1768" s="14"/>
      <c r="J1768" s="14"/>
      <c r="K1768" s="15"/>
      <c r="L1768" s="14"/>
      <c r="M1768" s="14"/>
      <c r="N1768" s="14"/>
      <c r="O1768" s="14"/>
      <c r="P1768" s="14"/>
      <c r="Q1768" s="14"/>
      <c r="R1768" s="15"/>
      <c r="S1768" s="14"/>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326"/>
      <c r="D1769" s="14"/>
      <c r="E1769" s="14"/>
      <c r="F1769" s="14"/>
      <c r="G1769" s="14"/>
      <c r="H1769" s="14"/>
      <c r="I1769" s="14"/>
      <c r="J1769" s="14"/>
      <c r="K1769" s="15"/>
      <c r="L1769" s="14"/>
      <c r="M1769" s="14"/>
      <c r="N1769" s="14"/>
      <c r="O1769" s="14"/>
      <c r="P1769" s="14"/>
      <c r="Q1769" s="14"/>
      <c r="R1769" s="15"/>
      <c r="S1769" s="14"/>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326"/>
      <c r="D1770" s="14"/>
      <c r="E1770" s="14"/>
      <c r="F1770" s="14"/>
      <c r="G1770" s="14"/>
      <c r="H1770" s="14"/>
      <c r="I1770" s="14"/>
      <c r="J1770" s="14"/>
      <c r="K1770" s="15"/>
      <c r="L1770" s="14"/>
      <c r="M1770" s="14"/>
      <c r="N1770" s="14"/>
      <c r="O1770" s="14"/>
      <c r="P1770" s="14"/>
      <c r="Q1770" s="14"/>
      <c r="R1770" s="15"/>
      <c r="S1770" s="14"/>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326"/>
      <c r="D1771" s="14"/>
      <c r="E1771" s="14"/>
      <c r="F1771" s="14"/>
      <c r="G1771" s="14"/>
      <c r="H1771" s="14"/>
      <c r="I1771" s="14"/>
      <c r="J1771" s="14"/>
      <c r="K1771" s="15"/>
      <c r="L1771" s="14"/>
      <c r="M1771" s="14"/>
      <c r="N1771" s="14"/>
      <c r="O1771" s="14"/>
      <c r="P1771" s="14"/>
      <c r="Q1771" s="14"/>
      <c r="R1771" s="15"/>
      <c r="S1771" s="14"/>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326"/>
      <c r="D1772" s="14"/>
      <c r="E1772" s="14"/>
      <c r="F1772" s="14"/>
      <c r="G1772" s="14"/>
      <c r="H1772" s="14"/>
      <c r="I1772" s="14"/>
      <c r="J1772" s="14"/>
      <c r="K1772" s="15"/>
      <c r="L1772" s="14"/>
      <c r="M1772" s="14"/>
      <c r="N1772" s="14"/>
      <c r="O1772" s="14"/>
      <c r="P1772" s="14"/>
      <c r="Q1772" s="14"/>
      <c r="R1772" s="15"/>
      <c r="S1772" s="14"/>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326"/>
      <c r="D1773" s="14"/>
      <c r="E1773" s="14"/>
      <c r="F1773" s="14"/>
      <c r="G1773" s="14"/>
      <c r="H1773" s="14"/>
      <c r="I1773" s="14"/>
      <c r="J1773" s="14"/>
      <c r="K1773" s="15"/>
      <c r="L1773" s="14"/>
      <c r="M1773" s="14"/>
      <c r="N1773" s="14"/>
      <c r="O1773" s="14"/>
      <c r="P1773" s="14"/>
      <c r="Q1773" s="14"/>
      <c r="R1773" s="15"/>
      <c r="S1773" s="14"/>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326"/>
      <c r="D1774" s="14"/>
      <c r="E1774" s="14"/>
      <c r="F1774" s="14"/>
      <c r="G1774" s="14"/>
      <c r="H1774" s="14"/>
      <c r="I1774" s="14"/>
      <c r="J1774" s="14"/>
      <c r="K1774" s="15"/>
      <c r="L1774" s="14"/>
      <c r="M1774" s="14"/>
      <c r="N1774" s="14"/>
      <c r="O1774" s="14"/>
      <c r="P1774" s="14"/>
      <c r="Q1774" s="14"/>
      <c r="R1774" s="15"/>
      <c r="S1774" s="14"/>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326"/>
      <c r="D1775" s="14"/>
      <c r="E1775" s="14"/>
      <c r="F1775" s="14"/>
      <c r="G1775" s="14"/>
      <c r="H1775" s="14"/>
      <c r="I1775" s="14"/>
      <c r="J1775" s="14"/>
      <c r="K1775" s="15"/>
      <c r="L1775" s="14"/>
      <c r="M1775" s="14"/>
      <c r="N1775" s="14"/>
      <c r="O1775" s="14"/>
      <c r="P1775" s="14"/>
      <c r="Q1775" s="14"/>
      <c r="R1775" s="15"/>
      <c r="S1775" s="14"/>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326"/>
      <c r="D1776" s="14"/>
      <c r="E1776" s="14"/>
      <c r="F1776" s="14"/>
      <c r="G1776" s="14"/>
      <c r="H1776" s="14"/>
      <c r="I1776" s="14"/>
      <c r="J1776" s="14"/>
      <c r="K1776" s="15"/>
      <c r="L1776" s="14"/>
      <c r="M1776" s="14"/>
      <c r="N1776" s="14"/>
      <c r="O1776" s="14"/>
      <c r="P1776" s="14"/>
      <c r="Q1776" s="14"/>
      <c r="R1776" s="15"/>
      <c r="S1776" s="14"/>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326"/>
      <c r="D1777" s="14"/>
      <c r="E1777" s="14"/>
      <c r="F1777" s="14"/>
      <c r="G1777" s="14"/>
      <c r="H1777" s="14"/>
      <c r="I1777" s="14"/>
      <c r="J1777" s="14"/>
      <c r="K1777" s="15"/>
      <c r="L1777" s="14"/>
      <c r="M1777" s="14"/>
      <c r="N1777" s="14"/>
      <c r="O1777" s="14"/>
      <c r="P1777" s="14"/>
      <c r="Q1777" s="14"/>
      <c r="R1777" s="15"/>
      <c r="S1777" s="14"/>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326"/>
      <c r="D1778" s="14"/>
      <c r="E1778" s="14"/>
      <c r="F1778" s="14"/>
      <c r="G1778" s="14"/>
      <c r="H1778" s="14"/>
      <c r="I1778" s="14"/>
      <c r="J1778" s="14"/>
      <c r="K1778" s="15"/>
      <c r="L1778" s="14"/>
      <c r="M1778" s="14"/>
      <c r="N1778" s="14"/>
      <c r="O1778" s="14"/>
      <c r="P1778" s="14"/>
      <c r="Q1778" s="14"/>
      <c r="R1778" s="15"/>
      <c r="S1778" s="14"/>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326"/>
      <c r="D1779" s="14"/>
      <c r="E1779" s="14"/>
      <c r="F1779" s="14"/>
      <c r="G1779" s="14"/>
      <c r="H1779" s="14"/>
      <c r="I1779" s="14"/>
      <c r="J1779" s="14"/>
      <c r="K1779" s="15"/>
      <c r="L1779" s="14"/>
      <c r="M1779" s="14"/>
      <c r="N1779" s="14"/>
      <c r="O1779" s="14"/>
      <c r="P1779" s="14"/>
      <c r="Q1779" s="14"/>
      <c r="R1779" s="15"/>
      <c r="S1779" s="14"/>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326"/>
      <c r="D1780" s="14"/>
      <c r="E1780" s="14"/>
      <c r="F1780" s="14"/>
      <c r="G1780" s="14"/>
      <c r="H1780" s="14"/>
      <c r="I1780" s="14"/>
      <c r="J1780" s="14"/>
      <c r="K1780" s="15"/>
      <c r="L1780" s="14"/>
      <c r="M1780" s="14"/>
      <c r="N1780" s="14"/>
      <c r="O1780" s="14"/>
      <c r="P1780" s="14"/>
      <c r="Q1780" s="14"/>
      <c r="R1780" s="15"/>
      <c r="S1780" s="14"/>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326"/>
      <c r="D1781" s="14"/>
      <c r="E1781" s="14"/>
      <c r="F1781" s="14"/>
      <c r="G1781" s="14"/>
      <c r="H1781" s="14"/>
      <c r="I1781" s="14"/>
      <c r="J1781" s="14"/>
      <c r="K1781" s="15"/>
      <c r="L1781" s="14"/>
      <c r="M1781" s="14"/>
      <c r="N1781" s="14"/>
      <c r="O1781" s="14"/>
      <c r="P1781" s="14"/>
      <c r="Q1781" s="14"/>
      <c r="R1781" s="15"/>
      <c r="S1781" s="14"/>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326"/>
      <c r="D1782" s="14"/>
      <c r="E1782" s="14"/>
      <c r="F1782" s="14"/>
      <c r="G1782" s="14"/>
      <c r="H1782" s="14"/>
      <c r="I1782" s="14"/>
      <c r="J1782" s="14"/>
      <c r="K1782" s="15"/>
      <c r="L1782" s="14"/>
      <c r="M1782" s="14"/>
      <c r="N1782" s="14"/>
      <c r="O1782" s="14"/>
      <c r="P1782" s="14"/>
      <c r="Q1782" s="14"/>
      <c r="R1782" s="15"/>
      <c r="S1782" s="14"/>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326"/>
      <c r="D1783" s="14"/>
      <c r="E1783" s="14"/>
      <c r="F1783" s="14"/>
      <c r="G1783" s="14"/>
      <c r="H1783" s="14"/>
      <c r="I1783" s="14"/>
      <c r="J1783" s="14"/>
      <c r="K1783" s="15"/>
      <c r="L1783" s="14"/>
      <c r="M1783" s="14"/>
      <c r="N1783" s="14"/>
      <c r="O1783" s="14"/>
      <c r="P1783" s="14"/>
      <c r="Q1783" s="14"/>
      <c r="R1783" s="15"/>
      <c r="S1783" s="14"/>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326"/>
      <c r="D1784" s="14"/>
      <c r="E1784" s="14"/>
      <c r="F1784" s="14"/>
      <c r="G1784" s="14"/>
      <c r="H1784" s="14"/>
      <c r="I1784" s="14"/>
      <c r="J1784" s="14"/>
      <c r="K1784" s="15"/>
      <c r="L1784" s="14"/>
      <c r="M1784" s="14"/>
      <c r="N1784" s="14"/>
      <c r="O1784" s="14"/>
      <c r="P1784" s="14"/>
      <c r="Q1784" s="14"/>
      <c r="R1784" s="15"/>
      <c r="S1784" s="14"/>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326"/>
      <c r="D1785" s="14"/>
      <c r="E1785" s="14"/>
      <c r="F1785" s="14"/>
      <c r="G1785" s="14"/>
      <c r="H1785" s="14"/>
      <c r="I1785" s="14"/>
      <c r="J1785" s="14"/>
      <c r="K1785" s="15"/>
      <c r="L1785" s="14"/>
      <c r="M1785" s="14"/>
      <c r="N1785" s="14"/>
      <c r="O1785" s="14"/>
      <c r="P1785" s="14"/>
      <c r="Q1785" s="14"/>
      <c r="R1785" s="15"/>
      <c r="S1785" s="14"/>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326"/>
      <c r="D1786" s="14"/>
      <c r="E1786" s="14"/>
      <c r="F1786" s="14"/>
      <c r="G1786" s="14"/>
      <c r="H1786" s="14"/>
      <c r="I1786" s="14"/>
      <c r="J1786" s="14"/>
      <c r="K1786" s="15"/>
      <c r="L1786" s="14"/>
      <c r="M1786" s="14"/>
      <c r="N1786" s="14"/>
      <c r="O1786" s="14"/>
      <c r="P1786" s="14"/>
      <c r="Q1786" s="14"/>
      <c r="R1786" s="15"/>
      <c r="S1786" s="14"/>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326"/>
      <c r="D1787" s="14"/>
      <c r="E1787" s="14"/>
      <c r="F1787" s="14"/>
      <c r="G1787" s="14"/>
      <c r="H1787" s="14"/>
      <c r="I1787" s="14"/>
      <c r="J1787" s="14"/>
      <c r="K1787" s="15"/>
      <c r="L1787" s="14"/>
      <c r="M1787" s="14"/>
      <c r="N1787" s="14"/>
      <c r="O1787" s="14"/>
      <c r="P1787" s="14"/>
      <c r="Q1787" s="14"/>
      <c r="R1787" s="15"/>
      <c r="S1787" s="14"/>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326"/>
      <c r="D1788" s="14"/>
      <c r="E1788" s="14"/>
      <c r="F1788" s="14"/>
      <c r="G1788" s="14"/>
      <c r="H1788" s="14"/>
      <c r="I1788" s="14"/>
      <c r="J1788" s="14"/>
      <c r="K1788" s="15"/>
      <c r="L1788" s="14"/>
      <c r="M1788" s="14"/>
      <c r="N1788" s="14"/>
      <c r="O1788" s="14"/>
      <c r="P1788" s="14"/>
      <c r="Q1788" s="14"/>
      <c r="R1788" s="15"/>
      <c r="S1788" s="14"/>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326"/>
      <c r="D1789" s="14"/>
      <c r="E1789" s="14"/>
      <c r="F1789" s="14"/>
      <c r="G1789" s="14"/>
      <c r="H1789" s="14"/>
      <c r="I1789" s="14"/>
      <c r="J1789" s="14"/>
      <c r="K1789" s="15"/>
      <c r="L1789" s="14"/>
      <c r="M1789" s="14"/>
      <c r="N1789" s="14"/>
      <c r="O1789" s="14"/>
      <c r="P1789" s="14"/>
      <c r="Q1789" s="14"/>
      <c r="R1789" s="15"/>
      <c r="S1789" s="14"/>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326"/>
      <c r="D1790" s="14"/>
      <c r="E1790" s="14"/>
      <c r="F1790" s="14"/>
      <c r="G1790" s="14"/>
      <c r="H1790" s="14"/>
      <c r="I1790" s="14"/>
      <c r="J1790" s="14"/>
      <c r="K1790" s="15"/>
      <c r="L1790" s="14"/>
      <c r="M1790" s="14"/>
      <c r="N1790" s="14"/>
      <c r="O1790" s="14"/>
      <c r="P1790" s="14"/>
      <c r="Q1790" s="14"/>
      <c r="R1790" s="15"/>
      <c r="S1790" s="14"/>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326"/>
      <c r="D1791" s="14"/>
      <c r="E1791" s="14"/>
      <c r="F1791" s="14"/>
      <c r="G1791" s="14"/>
      <c r="H1791" s="14"/>
      <c r="I1791" s="14"/>
      <c r="J1791" s="14"/>
      <c r="K1791" s="15"/>
      <c r="L1791" s="14"/>
      <c r="M1791" s="14"/>
      <c r="N1791" s="14"/>
      <c r="O1791" s="14"/>
      <c r="P1791" s="14"/>
      <c r="Q1791" s="14"/>
      <c r="R1791" s="15"/>
      <c r="S1791" s="14"/>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326"/>
      <c r="D1792" s="14"/>
      <c r="E1792" s="14"/>
      <c r="F1792" s="14"/>
      <c r="G1792" s="14"/>
      <c r="H1792" s="14"/>
      <c r="I1792" s="14"/>
      <c r="J1792" s="14"/>
      <c r="K1792" s="15"/>
      <c r="L1792" s="14"/>
      <c r="M1792" s="14"/>
      <c r="N1792" s="14"/>
      <c r="O1792" s="14"/>
      <c r="P1792" s="14"/>
      <c r="Q1792" s="14"/>
      <c r="R1792" s="15"/>
      <c r="S1792" s="14"/>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6">
      <c r="A1793" s="326"/>
      <c r="D1793" s="14"/>
      <c r="E1793" s="14"/>
      <c r="F1793" s="14"/>
      <c r="G1793" s="14"/>
      <c r="H1793" s="14"/>
      <c r="I1793" s="14"/>
      <c r="J1793" s="14"/>
      <c r="K1793" s="15"/>
      <c r="L1793" s="14"/>
      <c r="M1793" s="14"/>
      <c r="N1793" s="14"/>
      <c r="O1793" s="14"/>
      <c r="P1793" s="14"/>
      <c r="Q1793" s="14"/>
      <c r="R1793" s="15"/>
      <c r="S1793" s="14"/>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6">
      <c r="A1794" s="326"/>
      <c r="D1794" s="14"/>
      <c r="E1794" s="14"/>
      <c r="F1794" s="14"/>
      <c r="G1794" s="14"/>
      <c r="H1794" s="14"/>
      <c r="I1794" s="14"/>
      <c r="J1794" s="14"/>
      <c r="K1794" s="15"/>
      <c r="L1794" s="14"/>
      <c r="M1794" s="14"/>
      <c r="N1794" s="14"/>
      <c r="O1794" s="14"/>
      <c r="P1794" s="14"/>
      <c r="Q1794" s="14"/>
      <c r="R1794" s="15"/>
      <c r="S1794" s="14"/>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6">
      <c r="A1795" s="326"/>
      <c r="D1795" s="14"/>
      <c r="E1795" s="14"/>
      <c r="F1795" s="14"/>
      <c r="G1795" s="14"/>
      <c r="H1795" s="14"/>
      <c r="I1795" s="14"/>
      <c r="J1795" s="14"/>
      <c r="K1795" s="15"/>
      <c r="L1795" s="14"/>
      <c r="M1795" s="14"/>
      <c r="N1795" s="14"/>
      <c r="O1795" s="14"/>
      <c r="P1795" s="14"/>
      <c r="Q1795" s="14"/>
      <c r="R1795" s="15"/>
      <c r="S1795" s="14"/>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6">
      <c r="A1796" s="326"/>
      <c r="D1796" s="14"/>
      <c r="E1796" s="14"/>
      <c r="F1796" s="14"/>
      <c r="G1796" s="14"/>
      <c r="H1796" s="14"/>
      <c r="I1796" s="14"/>
      <c r="J1796" s="14"/>
      <c r="K1796" s="15"/>
      <c r="L1796" s="14"/>
      <c r="M1796" s="14"/>
      <c r="N1796" s="14"/>
      <c r="O1796" s="14"/>
      <c r="P1796" s="14"/>
      <c r="Q1796" s="14"/>
      <c r="R1796" s="15"/>
      <c r="S1796" s="14"/>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6">
      <c r="A1797" s="21"/>
      <c r="B1797" s="21"/>
      <c r="C1797" s="21"/>
      <c r="D1797" s="21"/>
      <c r="E1797" s="21"/>
      <c r="F1797" s="21"/>
      <c r="G1797" s="21"/>
      <c r="H1797" s="21"/>
      <c r="I1797" s="21"/>
      <c r="J1797" s="21"/>
      <c r="K1797" s="21"/>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R1797" s="21"/>
      <c r="AS1797" s="21"/>
      <c r="AT1797" s="21"/>
      <c r="AU1797" s="21"/>
      <c r="AV1797" s="21"/>
      <c r="AW1797" s="21"/>
      <c r="AX1797" s="21"/>
      <c r="AY1797" s="21"/>
      <c r="AZ1797" s="21"/>
      <c r="BA1797" s="21"/>
      <c r="BB1797" s="21"/>
      <c r="BC1797" s="21"/>
      <c r="BD1797" s="21"/>
    </row>
    <row r="1799" spans="1:56">
      <c r="U1799" s="1"/>
      <c r="V1799" s="377" t="s">
        <v>1442</v>
      </c>
      <c r="W1799" s="378">
        <v>1087.0835</v>
      </c>
      <c r="X1799" s="322">
        <v>1087.0835</v>
      </c>
      <c r="Y1799" s="4">
        <f t="shared" ref="Y1799:Y1809" si="252">W1799-X1799</f>
        <v>0</v>
      </c>
      <c r="Z1799" s="9"/>
    </row>
    <row r="1800" spans="1:56">
      <c r="U1800" s="1"/>
      <c r="W1800" s="379">
        <v>1763.98</v>
      </c>
      <c r="X1800" s="323">
        <v>1763.98</v>
      </c>
      <c r="Y1800" s="4">
        <f t="shared" si="252"/>
        <v>0</v>
      </c>
      <c r="Z1800" s="9"/>
      <c r="AC1800" s="14"/>
    </row>
    <row r="1801" spans="1:56">
      <c r="U1801" s="1"/>
      <c r="W1801" s="379">
        <v>10869.391250000001</v>
      </c>
      <c r="X1801" s="323">
        <v>10869.391250000001</v>
      </c>
      <c r="Y1801" s="4">
        <f t="shared" si="252"/>
        <v>0</v>
      </c>
      <c r="AC1801" s="14"/>
    </row>
    <row r="1802" spans="1:56">
      <c r="U1802" s="1"/>
      <c r="W1802" s="379">
        <v>1778.3987500000003</v>
      </c>
      <c r="X1802" s="323">
        <v>1778.3987500000003</v>
      </c>
      <c r="Y1802" s="4">
        <f t="shared" si="252"/>
        <v>0</v>
      </c>
    </row>
    <row r="1803" spans="1:56">
      <c r="U1803" s="1"/>
      <c r="W1803" s="379">
        <v>449.31274999999999</v>
      </c>
      <c r="X1803" s="323">
        <v>449.31274999999999</v>
      </c>
      <c r="Y1803" s="4">
        <f t="shared" si="252"/>
        <v>0</v>
      </c>
    </row>
    <row r="1804" spans="1:56">
      <c r="D1804" s="75"/>
      <c r="U1804" s="1"/>
      <c r="W1804" s="379">
        <v>1454.9064999999978</v>
      </c>
      <c r="X1804" s="323">
        <v>1454.9064999999978</v>
      </c>
      <c r="Y1804" s="4">
        <f t="shared" si="252"/>
        <v>0</v>
      </c>
    </row>
    <row r="1805" spans="1:56">
      <c r="U1805" s="1"/>
      <c r="W1805" s="379">
        <v>827.94</v>
      </c>
      <c r="X1805" s="323">
        <v>827.94</v>
      </c>
      <c r="Y1805" s="4">
        <f t="shared" si="252"/>
        <v>0</v>
      </c>
    </row>
    <row r="1806" spans="1:56">
      <c r="U1806" s="1"/>
      <c r="W1806" s="379">
        <v>1387.3600000000001</v>
      </c>
      <c r="X1806" s="323">
        <v>1387.3600000000001</v>
      </c>
      <c r="Y1806" s="4">
        <f t="shared" si="252"/>
        <v>0</v>
      </c>
    </row>
    <row r="1807" spans="1:56">
      <c r="U1807" s="1"/>
      <c r="W1807" s="379">
        <v>2256.0792500000002</v>
      </c>
      <c r="X1807" s="323">
        <v>2256.0792500000002</v>
      </c>
      <c r="Y1807" s="4">
        <f t="shared" si="252"/>
        <v>0</v>
      </c>
    </row>
    <row r="1808" spans="1:56">
      <c r="U1808" s="1"/>
      <c r="W1808" s="379">
        <v>2716.9312563649696</v>
      </c>
      <c r="X1808" s="323">
        <v>2716.9312563649696</v>
      </c>
      <c r="Y1808" s="4">
        <f t="shared" si="252"/>
        <v>0</v>
      </c>
    </row>
    <row r="1809" spans="21:25">
      <c r="U1809" s="1"/>
      <c r="W1809" s="379">
        <v>0</v>
      </c>
      <c r="X1809" s="323">
        <v>0</v>
      </c>
      <c r="Y1809" s="4">
        <f t="shared" si="252"/>
        <v>0</v>
      </c>
    </row>
    <row r="1810" spans="21:25">
      <c r="W1810" s="323"/>
      <c r="X1810" s="323"/>
    </row>
    <row r="1811" spans="21:25">
      <c r="W1811" s="323"/>
      <c r="X1811" s="323">
        <v>24591.383256364967</v>
      </c>
    </row>
    <row r="1812" spans="21:25">
      <c r="W1812" s="323"/>
      <c r="X1812" s="323"/>
    </row>
    <row r="1813" spans="21:25">
      <c r="W1813" s="323"/>
      <c r="X1813" s="323"/>
    </row>
    <row r="1814" spans="21:25">
      <c r="W1814" s="323"/>
      <c r="X1814" s="323"/>
    </row>
    <row r="1815" spans="21:25">
      <c r="W1815" s="323"/>
      <c r="X1815" s="323"/>
    </row>
    <row r="1816" spans="21:25">
      <c r="W1816" s="323"/>
      <c r="X1816" s="323"/>
    </row>
    <row r="1817" spans="21:25">
      <c r="W1817" s="323"/>
      <c r="X1817" s="323"/>
    </row>
    <row r="1818" spans="21:25">
      <c r="V1818" s="14"/>
      <c r="W1818" s="380"/>
      <c r="X1818" s="324"/>
    </row>
    <row r="1819" spans="21:25">
      <c r="W1819" s="325">
        <f>SUBTOTAL(9,W1799:W1818)</f>
        <v>24591.383256364967</v>
      </c>
      <c r="X1819" s="325">
        <f>SUBTOTAL(9,X1799:X1818)</f>
        <v>49182.766512729933</v>
      </c>
    </row>
  </sheetData>
  <autoFilter ref="A9:BD1067" xr:uid="{613FC775-A8D7-4F8B-9D4A-A68C71260F9B}"/>
  <sortState xmlns:xlrd2="http://schemas.microsoft.com/office/spreadsheetml/2017/richdata2" ref="B10:C1570">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autoPageBreaks="0" fitToPage="1"/>
  </sheetPr>
  <dimension ref="A1:Z37"/>
  <sheetViews>
    <sheetView showGridLines="0" workbookViewId="0">
      <pane ySplit="9" topLeftCell="A10" activePane="bottomLeft" state="frozen"/>
      <selection activeCell="U6" sqref="U6:U9"/>
      <selection pane="bottomLeft" activeCell="Z11" sqref="Z11"/>
    </sheetView>
  </sheetViews>
  <sheetFormatPr defaultColWidth="10.6640625" defaultRowHeight="12.75"/>
  <cols>
    <col min="1" max="1" width="3.6640625" style="38" customWidth="1"/>
    <col min="2" max="2" width="21.33203125" style="38" customWidth="1"/>
    <col min="3" max="3" width="1.6640625" style="38" customWidth="1"/>
    <col min="4" max="6" width="7.5" style="38" customWidth="1"/>
    <col min="7" max="9" width="8.5" style="38" customWidth="1"/>
    <col min="10" max="10" width="7.5" style="38" customWidth="1"/>
    <col min="11" max="11" width="1" style="38" customWidth="1"/>
    <col min="12" max="17" width="9.5" style="38" customWidth="1"/>
    <col min="18" max="18" width="7.33203125" style="38" customWidth="1"/>
    <col min="19" max="19" width="9.1640625" style="38" customWidth="1"/>
    <col min="20" max="20" width="1.1640625" style="38" customWidth="1"/>
    <col min="21" max="21" width="10.33203125" style="37" customWidth="1"/>
    <col min="22" max="22" width="1.1640625" style="38" customWidth="1"/>
    <col min="23" max="24" width="11.5" style="37" customWidth="1"/>
    <col min="25" max="25" width="9.6640625" style="37" customWidth="1"/>
    <col min="26" max="26" width="11.5" style="38" customWidth="1"/>
    <col min="27" max="16384" width="10.6640625" style="38"/>
  </cols>
  <sheetData>
    <row r="1" spans="1:26" ht="6" customHeight="1">
      <c r="U1" s="38"/>
      <c r="W1" s="38"/>
      <c r="X1" s="38"/>
      <c r="Y1" s="38"/>
    </row>
    <row r="2" spans="1:26" ht="37.700000000000003" customHeight="1">
      <c r="A2" s="52"/>
      <c r="B2" s="52"/>
      <c r="C2" s="52"/>
      <c r="D2" s="52"/>
      <c r="E2" s="52"/>
      <c r="F2" s="52"/>
      <c r="G2" s="52"/>
      <c r="H2" s="52"/>
      <c r="I2" s="52"/>
      <c r="J2" s="52"/>
      <c r="K2" s="52"/>
      <c r="L2" s="52"/>
      <c r="U2" s="38"/>
      <c r="W2" s="38"/>
      <c r="X2" s="38"/>
      <c r="Y2" s="38"/>
    </row>
    <row r="3" spans="1:26">
      <c r="U3" s="38"/>
      <c r="W3" s="38"/>
      <c r="X3" s="38"/>
      <c r="Y3" s="38"/>
    </row>
    <row r="6" spans="1:26">
      <c r="A6" s="117"/>
      <c r="B6" s="118"/>
      <c r="C6" s="118"/>
      <c r="D6" s="119"/>
      <c r="E6" s="119"/>
      <c r="F6" s="119"/>
      <c r="G6" s="119"/>
      <c r="H6" s="119"/>
      <c r="I6" s="119"/>
      <c r="J6" s="119"/>
      <c r="K6" s="53"/>
      <c r="L6" s="399" t="s">
        <v>967</v>
      </c>
      <c r="M6" s="119"/>
      <c r="N6" s="119"/>
      <c r="O6" s="119"/>
      <c r="P6" s="119"/>
      <c r="Q6" s="119"/>
      <c r="R6" s="119"/>
      <c r="S6" s="119"/>
      <c r="U6" s="119"/>
      <c r="W6" s="125"/>
      <c r="X6" s="125"/>
      <c r="Y6" s="125"/>
      <c r="Z6" s="125"/>
    </row>
    <row r="7" spans="1:26">
      <c r="A7" s="117"/>
      <c r="B7" s="118"/>
      <c r="C7" s="118"/>
      <c r="D7" s="119"/>
      <c r="E7" s="119"/>
      <c r="F7" s="119"/>
      <c r="G7" s="119"/>
      <c r="H7" s="119"/>
      <c r="I7" s="119"/>
      <c r="J7" s="119"/>
      <c r="K7" s="53"/>
      <c r="L7" s="399" t="s">
        <v>938</v>
      </c>
      <c r="M7" s="119"/>
      <c r="N7" s="119"/>
      <c r="O7" s="119"/>
      <c r="P7" s="119"/>
      <c r="Q7" s="119"/>
      <c r="R7" s="119"/>
      <c r="S7" s="119"/>
      <c r="U7" s="119"/>
      <c r="W7" s="125"/>
      <c r="X7" s="125" t="s">
        <v>936</v>
      </c>
      <c r="Y7" s="125"/>
      <c r="Z7" s="125" t="s">
        <v>968</v>
      </c>
    </row>
    <row r="8" spans="1:26">
      <c r="A8" s="117"/>
      <c r="B8" s="118"/>
      <c r="C8" s="118"/>
      <c r="D8" s="120" t="s">
        <v>922</v>
      </c>
      <c r="E8" s="121" t="s">
        <v>937</v>
      </c>
      <c r="F8" s="120"/>
      <c r="G8" s="120" t="s">
        <v>924</v>
      </c>
      <c r="H8" s="120" t="s">
        <v>406</v>
      </c>
      <c r="I8" s="120" t="s">
        <v>407</v>
      </c>
      <c r="J8" s="120" t="s">
        <v>926</v>
      </c>
      <c r="L8" s="399" t="s">
        <v>1652</v>
      </c>
      <c r="M8" s="399" t="s">
        <v>927</v>
      </c>
      <c r="N8" s="403" t="s">
        <v>925</v>
      </c>
      <c r="O8" s="404"/>
      <c r="P8" s="405"/>
      <c r="Q8" s="120" t="s">
        <v>1432</v>
      </c>
      <c r="R8" s="120" t="s">
        <v>1364</v>
      </c>
      <c r="S8" s="120"/>
      <c r="U8" s="120" t="s">
        <v>968</v>
      </c>
      <c r="W8" s="125" t="s">
        <v>939</v>
      </c>
      <c r="X8" s="125" t="s">
        <v>940</v>
      </c>
      <c r="Y8" s="125" t="s">
        <v>941</v>
      </c>
      <c r="Z8" s="125" t="s">
        <v>942</v>
      </c>
    </row>
    <row r="9" spans="1:26">
      <c r="A9" s="122"/>
      <c r="B9" s="123"/>
      <c r="C9" s="123"/>
      <c r="D9" s="124" t="s">
        <v>412</v>
      </c>
      <c r="E9" s="124" t="s">
        <v>409</v>
      </c>
      <c r="F9" s="124" t="s">
        <v>410</v>
      </c>
      <c r="G9" s="124" t="s">
        <v>929</v>
      </c>
      <c r="H9" s="124" t="s">
        <v>411</v>
      </c>
      <c r="I9" s="124" t="s">
        <v>412</v>
      </c>
      <c r="J9" s="124" t="s">
        <v>930</v>
      </c>
      <c r="L9" s="401" t="s">
        <v>1653</v>
      </c>
      <c r="M9" s="400" t="s">
        <v>943</v>
      </c>
      <c r="N9" s="124" t="s">
        <v>1450</v>
      </c>
      <c r="O9" s="402" t="s">
        <v>1445</v>
      </c>
      <c r="P9" s="402" t="s">
        <v>1446</v>
      </c>
      <c r="Q9" s="402" t="s">
        <v>1451</v>
      </c>
      <c r="R9" s="402" t="s">
        <v>1452</v>
      </c>
      <c r="S9" s="124" t="s">
        <v>1434</v>
      </c>
      <c r="U9" s="124" t="s">
        <v>944</v>
      </c>
      <c r="W9" s="126" t="s">
        <v>945</v>
      </c>
      <c r="X9" s="126" t="s">
        <v>946</v>
      </c>
      <c r="Y9" s="126" t="s">
        <v>947</v>
      </c>
      <c r="Z9" s="126" t="s">
        <v>948</v>
      </c>
    </row>
    <row r="10" spans="1:26">
      <c r="D10" s="37"/>
      <c r="E10" s="37"/>
      <c r="F10" s="37"/>
      <c r="G10" s="37"/>
      <c r="H10" s="37"/>
      <c r="I10" s="37"/>
      <c r="J10" s="37"/>
      <c r="L10" s="54"/>
      <c r="M10" s="37"/>
      <c r="N10" s="37"/>
      <c r="O10" s="37"/>
      <c r="P10" s="37"/>
      <c r="Q10" s="37"/>
      <c r="R10" s="37"/>
      <c r="S10" s="37"/>
      <c r="Z10" s="37"/>
    </row>
    <row r="11" spans="1:26">
      <c r="A11" s="165" t="s">
        <v>432</v>
      </c>
      <c r="B11" s="165" t="s">
        <v>1650</v>
      </c>
      <c r="C11" s="165"/>
      <c r="D11" s="166">
        <f>VLOOKUP(VLOOKUP(orderCHA,charterinfo_a,3),rate_chafnd,3)</f>
        <v>0</v>
      </c>
      <c r="E11" s="166">
        <f>VLOOKUP(VLOOKUP(orderCHA,charterinfo_a,3),rate_chafnd,4)</f>
        <v>0</v>
      </c>
      <c r="F11" s="166">
        <f>VLOOKUP(VLOOKUP(orderCHA,charterinfo_a,3),rate_chafnd,5)</f>
        <v>34</v>
      </c>
      <c r="G11" s="166">
        <f>VLOOKUP(VLOOKUP(orderCHA,charterinfo_a,3),rate_chafnd,6)</f>
        <v>90</v>
      </c>
      <c r="H11" s="166">
        <f>VLOOKUP(VLOOKUP(orderCHA,charterinfo_a,3),rate_chafnd,7)</f>
        <v>0</v>
      </c>
      <c r="I11" s="166">
        <f>VLOOKUP(VLOOKUP(orderCHA,charterinfo_a,3),rate_chafnd,8)</f>
        <v>0</v>
      </c>
      <c r="J11" s="166">
        <f>VLOOKUP(VLOOKUP(orderCHA,charterinfo_a,3),rate_chafnd,9)</f>
        <v>0</v>
      </c>
      <c r="K11" s="167"/>
      <c r="L11" s="168">
        <f>VLOOKUP(VLOOKUP(orderCHA,charterinfo_a,3),rate_chafnd,10)</f>
        <v>4.8731999999999998</v>
      </c>
      <c r="M11" s="166">
        <f>VLOOKUP(VLOOKUP(orderCHA,charterinfo_a,3),rate_chafnd,11)</f>
        <v>0</v>
      </c>
      <c r="N11" s="166">
        <f>VLOOKUP(VLOOKUP(orderCHA,charterinfo_a,3),rate_chafnd,12)</f>
        <v>57</v>
      </c>
      <c r="O11" s="166">
        <f>VLOOKUP(VLOOKUP(orderCHA,charterinfo_a,3),rate_chafnd,13)</f>
        <v>0</v>
      </c>
      <c r="P11" s="166">
        <f>VLOOKUP(VLOOKUP(orderCHA,charterinfo_a,3),rate_chafnd,14)</f>
        <v>0</v>
      </c>
      <c r="Q11" s="166">
        <f>VLOOKUP(VLOOKUP(orderCHA,charterinfo_a,3),rate_chafnd,15)</f>
        <v>97</v>
      </c>
      <c r="R11" s="166">
        <f>VLOOKUP(VLOOKUP(orderCHA,charterinfo_a,3),rate_chafnd,18)</f>
        <v>11</v>
      </c>
      <c r="S11" s="545" t="s">
        <v>1271</v>
      </c>
      <c r="T11" s="167"/>
      <c r="U11" s="166">
        <f>VLOOKUP(VLOOKUP(orderCHA,charterinfo_a,3),rate_chafnd,16)</f>
        <v>124</v>
      </c>
      <c r="V11" s="167"/>
      <c r="W11" s="166">
        <f>IF(U11=0,0,VLOOKUP(orderCHA,charterinfo_a,11))</f>
        <v>18452</v>
      </c>
      <c r="X11" s="166">
        <f>IF(U11=0,0,VLOOKUP(orderCHA,charterinfo_a,12))</f>
        <v>71</v>
      </c>
      <c r="Y11" s="166">
        <f>IF(U11=0,0,VLOOKUP(orderCHA,charterinfo_a,13))</f>
        <v>1188</v>
      </c>
      <c r="Z11" s="166">
        <f>SUM(W11:Y11)</f>
        <v>19711</v>
      </c>
    </row>
    <row r="12" spans="1:26">
      <c r="A12" s="165" t="s">
        <v>433</v>
      </c>
      <c r="B12" s="165" t="s">
        <v>949</v>
      </c>
      <c r="C12" s="165"/>
      <c r="D12" s="169">
        <f t="shared" ref="D12:J12" si="0">IF(D11=0,0,IF($U$11=0,0,D11/$U$11*100))</f>
        <v>0</v>
      </c>
      <c r="E12" s="169">
        <f t="shared" si="0"/>
        <v>0</v>
      </c>
      <c r="F12" s="169">
        <f t="shared" si="0"/>
        <v>27.419354838709676</v>
      </c>
      <c r="G12" s="169">
        <f t="shared" si="0"/>
        <v>72.58064516129032</v>
      </c>
      <c r="H12" s="169">
        <f t="shared" si="0"/>
        <v>0</v>
      </c>
      <c r="I12" s="169">
        <f t="shared" si="0"/>
        <v>0</v>
      </c>
      <c r="J12" s="169">
        <f t="shared" si="0"/>
        <v>0</v>
      </c>
      <c r="K12" s="167"/>
      <c r="L12" s="169">
        <f t="shared" ref="L12:Q12" si="1">IF(L11=0,0,IF($U$11=0,0,L11/$U$11*100))</f>
        <v>3.9299999999999993</v>
      </c>
      <c r="M12" s="169">
        <f t="shared" si="1"/>
        <v>0</v>
      </c>
      <c r="N12" s="169">
        <f t="shared" si="1"/>
        <v>45.967741935483872</v>
      </c>
      <c r="O12" s="169">
        <f t="shared" si="1"/>
        <v>0</v>
      </c>
      <c r="P12" s="169">
        <f t="shared" si="1"/>
        <v>0</v>
      </c>
      <c r="Q12" s="169">
        <f t="shared" si="1"/>
        <v>78.225806451612897</v>
      </c>
      <c r="R12" s="406" t="s">
        <v>1271</v>
      </c>
      <c r="T12" s="167"/>
      <c r="U12" s="166"/>
      <c r="V12" s="167"/>
      <c r="W12" s="166"/>
      <c r="X12" s="166"/>
      <c r="Y12" s="166"/>
      <c r="Z12" s="166"/>
    </row>
    <row r="13" spans="1:26">
      <c r="A13" s="165"/>
      <c r="B13" s="165"/>
      <c r="C13" s="165"/>
      <c r="D13" s="166"/>
      <c r="E13" s="166"/>
      <c r="F13" s="166"/>
      <c r="G13" s="166"/>
      <c r="H13" s="166"/>
      <c r="I13" s="166"/>
      <c r="J13" s="166"/>
      <c r="K13" s="167"/>
      <c r="L13" s="166"/>
      <c r="M13" s="166"/>
      <c r="N13" s="166"/>
      <c r="O13" s="166"/>
      <c r="P13" s="166"/>
      <c r="Q13" s="166"/>
      <c r="R13" s="166"/>
      <c r="S13" s="166"/>
      <c r="T13" s="167"/>
      <c r="U13" s="166"/>
      <c r="V13" s="167"/>
      <c r="W13" s="166"/>
      <c r="X13" s="166"/>
      <c r="Y13" s="166"/>
      <c r="Z13" s="166"/>
    </row>
    <row r="14" spans="1:26">
      <c r="A14" s="165" t="s">
        <v>950</v>
      </c>
      <c r="B14" s="165" t="s">
        <v>1651</v>
      </c>
      <c r="C14" s="165"/>
      <c r="D14" s="166" t="e">
        <f>VLOOKUP(VLOOKUP(orderCHA,charterinfo_a,6),enro_distfnd,3)</f>
        <v>#REF!</v>
      </c>
      <c r="E14" s="166" t="e">
        <f>VLOOKUP(VLOOKUP(orderCHA,charterinfo_a,6),enro_distfnd,4)</f>
        <v>#REF!</v>
      </c>
      <c r="F14" s="166" t="e">
        <f>VLOOKUP(VLOOKUP(orderCHA,charterinfo_a,6),enro_distfnd,5)</f>
        <v>#REF!</v>
      </c>
      <c r="G14" s="166" t="e">
        <f>VLOOKUP(VLOOKUP(orderCHA,charterinfo_a,6),enro_distfnd,6)</f>
        <v>#REF!</v>
      </c>
      <c r="H14" s="166" t="e">
        <f>VLOOKUP(VLOOKUP(orderCHA,charterinfo_a,6),enro_distfnd,7)</f>
        <v>#REF!</v>
      </c>
      <c r="I14" s="166" t="e">
        <f>VLOOKUP(VLOOKUP(orderCHA,charterinfo_a,6),enro_distfnd,8)</f>
        <v>#REF!</v>
      </c>
      <c r="J14" s="166" t="e">
        <f>VLOOKUP(VLOOKUP(orderCHA,charterinfo_a,6),enro_distfnd,9)</f>
        <v>#REF!</v>
      </c>
      <c r="K14" s="167"/>
      <c r="L14" s="166" t="e">
        <f>VLOOKUP(VLOOKUP(orderCHA,charterinfo_a,6),enro_distfnd,10)</f>
        <v>#REF!</v>
      </c>
      <c r="M14" s="166" t="e">
        <f>VLOOKUP(VLOOKUP(orderCHA,charterinfo_a,6),enro_distfnd,11)</f>
        <v>#REF!</v>
      </c>
      <c r="N14" s="166" t="e">
        <f>VLOOKUP(VLOOKUP(orderCHA,charterinfo_a,6),enro_distfnd,12)</f>
        <v>#REF!</v>
      </c>
      <c r="O14" s="166" t="e">
        <f>VLOOKUP(VLOOKUP(orderCHA,charterinfo_a,6),enro_distfnd,13)</f>
        <v>#REF!</v>
      </c>
      <c r="P14" s="166" t="e">
        <f>VLOOKUP(VLOOKUP(orderCHA,charterinfo_a,6),enro_distfnd,14)</f>
        <v>#REF!</v>
      </c>
      <c r="Q14" s="166" t="e">
        <f>VLOOKUP(VLOOKUP(orderCHA,charterinfo_a,6),enro_distfnd,15)</f>
        <v>#REF!</v>
      </c>
      <c r="R14" s="166">
        <f>R11</f>
        <v>11</v>
      </c>
      <c r="S14" s="406" t="s">
        <v>1271</v>
      </c>
      <c r="T14" s="167"/>
      <c r="U14" s="166" t="e">
        <f>VLOOKUP(VLOOKUP(orderCHA,charterinfo_a,6),enro_distfnd,16)</f>
        <v>#REF!</v>
      </c>
      <c r="V14" s="167"/>
      <c r="W14" s="166">
        <f>VLOOKUP(VLOOKUP(orderCHA,charterinfo_a,6),distinfo,7)</f>
        <v>18928.773178085274</v>
      </c>
      <c r="X14" s="166">
        <f>VLOOKUP(VLOOKUP(orderCHA,charterinfo_a,6),distinfo,8)</f>
        <v>72</v>
      </c>
      <c r="Y14" s="166">
        <f>VLOOKUP(VLOOKUP(orderCHA,charterinfo_a,6),distinfo,9)</f>
        <v>1188</v>
      </c>
      <c r="Z14" s="166">
        <f>SUM(W14:Y14)</f>
        <v>20188.773178085274</v>
      </c>
    </row>
    <row r="15" spans="1:26">
      <c r="A15" s="165" t="s">
        <v>951</v>
      </c>
      <c r="B15" s="165" t="s">
        <v>949</v>
      </c>
      <c r="C15" s="165"/>
      <c r="D15" s="169" t="e">
        <f t="shared" ref="D15:J15" si="2">IF(D14=0,0,D14/$U$14*100)</f>
        <v>#REF!</v>
      </c>
      <c r="E15" s="169" t="e">
        <f t="shared" si="2"/>
        <v>#REF!</v>
      </c>
      <c r="F15" s="169" t="e">
        <f t="shared" si="2"/>
        <v>#REF!</v>
      </c>
      <c r="G15" s="169" t="e">
        <f t="shared" si="2"/>
        <v>#REF!</v>
      </c>
      <c r="H15" s="169" t="e">
        <f t="shared" si="2"/>
        <v>#REF!</v>
      </c>
      <c r="I15" s="169" t="e">
        <f t="shared" si="2"/>
        <v>#REF!</v>
      </c>
      <c r="J15" s="169" t="e">
        <f t="shared" si="2"/>
        <v>#REF!</v>
      </c>
      <c r="K15" s="167"/>
      <c r="L15" s="169" t="e">
        <f t="shared" ref="L15:Q15" si="3">IF(L14=0,0,L14/$U$14*100)</f>
        <v>#REF!</v>
      </c>
      <c r="M15" s="169" t="e">
        <f t="shared" si="3"/>
        <v>#REF!</v>
      </c>
      <c r="N15" s="169" t="e">
        <f t="shared" si="3"/>
        <v>#REF!</v>
      </c>
      <c r="O15" s="169" t="e">
        <f t="shared" si="3"/>
        <v>#REF!</v>
      </c>
      <c r="P15" s="169" t="e">
        <f t="shared" si="3"/>
        <v>#REF!</v>
      </c>
      <c r="Q15" s="169" t="e">
        <f t="shared" si="3"/>
        <v>#REF!</v>
      </c>
      <c r="R15" s="406" t="s">
        <v>1271</v>
      </c>
      <c r="S15" s="406" t="s">
        <v>1271</v>
      </c>
      <c r="T15" s="167"/>
      <c r="U15" s="166"/>
      <c r="V15" s="167"/>
      <c r="W15" s="166"/>
      <c r="X15" s="192"/>
      <c r="Y15" s="166"/>
      <c r="Z15" s="166"/>
    </row>
    <row r="16" spans="1:26">
      <c r="D16" s="55"/>
      <c r="E16" s="55"/>
      <c r="F16" s="55"/>
      <c r="G16" s="55"/>
      <c r="H16" s="55"/>
      <c r="I16" s="55"/>
      <c r="J16" s="55"/>
      <c r="K16" s="56"/>
      <c r="L16" s="55"/>
      <c r="M16" s="55"/>
      <c r="N16" s="55"/>
      <c r="O16" s="55"/>
      <c r="P16" s="55"/>
      <c r="Q16" s="55"/>
      <c r="R16" s="55"/>
      <c r="S16" s="55"/>
      <c r="T16" s="56"/>
      <c r="U16" s="55"/>
      <c r="V16" s="56"/>
      <c r="W16" s="55"/>
      <c r="X16" s="55"/>
      <c r="Y16" s="55"/>
      <c r="Z16" s="55"/>
    </row>
    <row r="17" spans="1:26" ht="20.25" customHeight="1">
      <c r="A17" s="57" t="s">
        <v>934</v>
      </c>
      <c r="B17" s="39" t="s">
        <v>1685</v>
      </c>
      <c r="C17" s="39"/>
      <c r="D17" s="39"/>
      <c r="E17" s="39"/>
      <c r="F17" s="39"/>
      <c r="G17" s="39"/>
      <c r="H17" s="39"/>
      <c r="I17" s="39"/>
      <c r="J17" s="39"/>
      <c r="K17" s="39"/>
      <c r="L17" s="39"/>
      <c r="M17" s="39"/>
      <c r="N17" s="39"/>
      <c r="O17" s="39"/>
      <c r="P17" s="39"/>
      <c r="Q17" s="39"/>
      <c r="R17" s="39"/>
      <c r="S17" s="39"/>
      <c r="T17" s="39"/>
      <c r="U17" s="39"/>
      <c r="V17" s="39"/>
      <c r="W17" s="58"/>
      <c r="X17" s="58"/>
      <c r="Y17" s="58"/>
      <c r="Z17" s="58"/>
    </row>
    <row r="18" spans="1:26" ht="6.75" customHeight="1">
      <c r="A18" s="37"/>
      <c r="U18" s="38"/>
      <c r="W18" s="55"/>
      <c r="X18" s="55"/>
      <c r="Y18" s="55"/>
    </row>
    <row r="19" spans="1:26">
      <c r="A19" s="37" t="s">
        <v>935</v>
      </c>
      <c r="B19" s="38" t="s">
        <v>1655</v>
      </c>
      <c r="U19" s="38"/>
      <c r="W19" s="55"/>
      <c r="X19" s="55"/>
      <c r="Y19" s="55"/>
    </row>
    <row r="20" spans="1:26">
      <c r="A20" s="37"/>
      <c r="B20" s="38" t="s">
        <v>1654</v>
      </c>
      <c r="U20" s="38"/>
      <c r="W20" s="55"/>
      <c r="X20" s="55"/>
      <c r="Y20" s="55"/>
    </row>
    <row r="21" spans="1:26">
      <c r="A21" s="37"/>
      <c r="H21" s="56"/>
      <c r="U21" s="38"/>
      <c r="W21" s="55"/>
      <c r="X21" s="55"/>
      <c r="Y21" s="55"/>
    </row>
    <row r="22" spans="1:26">
      <c r="A22" s="37"/>
      <c r="H22" s="191"/>
      <c r="U22" s="38"/>
      <c r="W22" s="55"/>
      <c r="X22" s="55"/>
      <c r="Y22" s="55"/>
    </row>
    <row r="23" spans="1:26">
      <c r="D23" s="609"/>
      <c r="E23" s="609"/>
      <c r="F23" s="609"/>
      <c r="G23" s="609"/>
      <c r="H23" s="609"/>
      <c r="I23" s="609"/>
      <c r="J23" s="609"/>
      <c r="K23" s="609"/>
      <c r="M23" s="609"/>
      <c r="N23" s="609"/>
      <c r="O23" s="609"/>
      <c r="P23" s="609"/>
      <c r="Q23" s="609"/>
      <c r="R23" s="609"/>
      <c r="S23" s="56"/>
      <c r="T23" s="56"/>
      <c r="U23" s="55"/>
      <c r="V23" s="56"/>
      <c r="W23" s="55"/>
      <c r="X23" s="55"/>
      <c r="Y23" s="55"/>
    </row>
    <row r="24" spans="1:26">
      <c r="D24" s="56"/>
      <c r="E24" s="56"/>
      <c r="F24" s="56"/>
      <c r="G24" s="56"/>
      <c r="H24" s="56"/>
      <c r="I24" s="56"/>
      <c r="J24" s="56"/>
      <c r="K24" s="56"/>
      <c r="L24" s="56"/>
      <c r="M24" s="193"/>
      <c r="N24" s="193"/>
      <c r="O24" s="193"/>
      <c r="P24" s="193"/>
      <c r="Q24" s="193"/>
      <c r="R24" s="193"/>
      <c r="S24" s="193"/>
      <c r="T24" s="56"/>
      <c r="U24" s="55"/>
      <c r="V24" s="56"/>
      <c r="W24" s="55"/>
      <c r="X24" s="55"/>
      <c r="Y24" s="55"/>
    </row>
    <row r="25" spans="1:26">
      <c r="D25" s="56"/>
      <c r="E25" s="56"/>
      <c r="F25" s="56"/>
      <c r="G25" s="56"/>
      <c r="H25" s="56"/>
      <c r="I25" s="56"/>
      <c r="J25" s="56"/>
      <c r="K25" s="56"/>
      <c r="L25" s="56"/>
      <c r="M25" s="193"/>
      <c r="N25" s="193"/>
      <c r="O25" s="193"/>
      <c r="P25" s="193"/>
      <c r="Q25" s="193"/>
      <c r="R25" s="193"/>
      <c r="S25" s="193"/>
      <c r="T25" s="56"/>
      <c r="U25" s="55"/>
      <c r="V25" s="56"/>
      <c r="W25" s="55"/>
      <c r="X25" s="55"/>
      <c r="Y25" s="55"/>
    </row>
    <row r="26" spans="1:26">
      <c r="D26" s="56"/>
      <c r="E26" s="56"/>
      <c r="F26" s="56"/>
      <c r="G26" s="56"/>
      <c r="H26" s="56"/>
      <c r="I26" s="56"/>
      <c r="J26" s="56"/>
      <c r="K26" s="56"/>
      <c r="L26" s="56"/>
      <c r="M26" s="193"/>
      <c r="N26" s="193"/>
      <c r="O26" s="193"/>
      <c r="P26" s="193"/>
      <c r="Q26" s="193"/>
      <c r="R26" s="193"/>
      <c r="S26" s="193"/>
      <c r="T26" s="56"/>
      <c r="U26" s="55"/>
      <c r="V26" s="56"/>
      <c r="W26" s="55"/>
      <c r="X26" s="55"/>
      <c r="Y26" s="55"/>
    </row>
    <row r="27" spans="1:26">
      <c r="D27" s="56"/>
      <c r="E27" s="56"/>
      <c r="F27" s="56"/>
      <c r="G27" s="56"/>
      <c r="H27" s="56"/>
      <c r="I27" s="56"/>
      <c r="J27" s="56"/>
      <c r="K27" s="56"/>
      <c r="L27" s="56"/>
      <c r="M27" s="56"/>
      <c r="N27" s="56"/>
      <c r="O27" s="56"/>
      <c r="P27" s="56"/>
      <c r="Q27" s="56"/>
      <c r="R27" s="56"/>
      <c r="S27" s="56"/>
      <c r="T27" s="56"/>
      <c r="U27" s="55"/>
      <c r="V27" s="56"/>
      <c r="W27" s="55"/>
      <c r="X27" s="55"/>
      <c r="Y27" s="55"/>
    </row>
    <row r="28" spans="1:26">
      <c r="D28" s="56"/>
      <c r="E28" s="56"/>
      <c r="F28" s="56"/>
      <c r="G28" s="56"/>
      <c r="H28" s="56"/>
      <c r="I28" s="56"/>
      <c r="J28" s="56"/>
      <c r="K28" s="56"/>
      <c r="L28" s="56"/>
      <c r="M28" s="56"/>
      <c r="N28" s="56"/>
      <c r="O28" s="56"/>
      <c r="P28" s="56"/>
      <c r="Q28" s="56"/>
      <c r="R28" s="56"/>
      <c r="S28" s="56"/>
      <c r="T28" s="56"/>
      <c r="U28" s="55"/>
      <c r="V28" s="56"/>
      <c r="W28" s="55"/>
      <c r="X28" s="55"/>
      <c r="Y28" s="55"/>
    </row>
    <row r="29" spans="1:26">
      <c r="D29" s="56"/>
      <c r="E29" s="56"/>
      <c r="F29" s="56"/>
      <c r="G29" s="56"/>
      <c r="H29" s="56"/>
      <c r="I29" s="56"/>
      <c r="J29" s="56"/>
      <c r="K29" s="56"/>
      <c r="L29" s="56"/>
      <c r="M29" s="56"/>
      <c r="N29" s="56"/>
      <c r="O29" s="56"/>
      <c r="P29" s="56"/>
      <c r="Q29" s="56"/>
      <c r="R29" s="56"/>
      <c r="S29" s="56"/>
      <c r="T29" s="56"/>
      <c r="U29" s="55"/>
      <c r="V29" s="56"/>
      <c r="W29" s="55"/>
      <c r="X29" s="55"/>
      <c r="Y29" s="55"/>
    </row>
    <row r="30" spans="1:26">
      <c r="D30" s="56"/>
      <c r="E30" s="56"/>
      <c r="F30" s="56"/>
      <c r="G30" s="56"/>
      <c r="H30" s="56"/>
      <c r="I30" s="56"/>
      <c r="J30" s="56"/>
      <c r="K30" s="56"/>
      <c r="L30" s="56"/>
      <c r="M30" s="56"/>
      <c r="N30" s="56"/>
      <c r="O30" s="56"/>
      <c r="P30" s="56"/>
      <c r="Q30" s="56"/>
      <c r="R30" s="56"/>
      <c r="S30" s="56"/>
      <c r="T30" s="56"/>
      <c r="U30" s="55"/>
      <c r="V30" s="56"/>
      <c r="W30" s="55"/>
      <c r="X30" s="55"/>
      <c r="Y30" s="55"/>
    </row>
    <row r="31" spans="1:26">
      <c r="D31" s="56"/>
      <c r="E31" s="56"/>
      <c r="F31" s="56"/>
      <c r="G31" s="56"/>
      <c r="H31" s="56"/>
      <c r="I31" s="56"/>
      <c r="J31" s="56"/>
      <c r="K31" s="56"/>
      <c r="L31" s="56"/>
      <c r="M31" s="56"/>
      <c r="N31" s="56"/>
      <c r="O31" s="56"/>
      <c r="P31" s="56"/>
      <c r="Q31" s="56"/>
      <c r="R31" s="56"/>
      <c r="S31" s="56"/>
      <c r="T31" s="56"/>
      <c r="U31" s="55"/>
      <c r="V31" s="56"/>
      <c r="W31" s="55"/>
      <c r="X31" s="55"/>
      <c r="Y31" s="55"/>
    </row>
    <row r="32" spans="1:26">
      <c r="D32" s="56"/>
      <c r="E32" s="56"/>
      <c r="F32" s="56"/>
      <c r="G32" s="56"/>
      <c r="H32" s="56"/>
      <c r="I32" s="56"/>
      <c r="J32" s="56"/>
      <c r="K32" s="56"/>
      <c r="L32" s="56"/>
      <c r="M32" s="56"/>
      <c r="N32" s="56"/>
      <c r="O32" s="56"/>
      <c r="P32" s="56"/>
      <c r="Q32" s="56"/>
      <c r="R32" s="56"/>
      <c r="S32" s="56"/>
      <c r="T32" s="56"/>
      <c r="U32" s="55"/>
      <c r="V32" s="56"/>
      <c r="W32" s="55"/>
      <c r="X32" s="55"/>
      <c r="Y32" s="55"/>
    </row>
    <row r="33" spans="4:25">
      <c r="D33" s="56"/>
      <c r="E33" s="56"/>
      <c r="F33" s="56"/>
      <c r="G33" s="56"/>
      <c r="H33" s="56"/>
      <c r="I33" s="56"/>
      <c r="J33" s="56"/>
      <c r="K33" s="56"/>
      <c r="L33" s="56"/>
      <c r="M33" s="56"/>
      <c r="N33" s="56"/>
      <c r="O33" s="56"/>
      <c r="P33" s="56"/>
      <c r="Q33" s="56"/>
      <c r="R33" s="56"/>
      <c r="S33" s="56"/>
      <c r="T33" s="56"/>
      <c r="U33" s="55"/>
      <c r="V33" s="56"/>
      <c r="W33" s="55"/>
      <c r="X33" s="55"/>
      <c r="Y33" s="55"/>
    </row>
    <row r="34" spans="4:25">
      <c r="D34" s="56"/>
      <c r="E34" s="56"/>
      <c r="F34" s="56"/>
      <c r="G34" s="56"/>
      <c r="H34" s="56"/>
      <c r="I34" s="56"/>
      <c r="J34" s="56"/>
      <c r="K34" s="56"/>
      <c r="L34" s="56"/>
      <c r="M34" s="56"/>
      <c r="N34" s="56"/>
      <c r="O34" s="56"/>
      <c r="P34" s="56"/>
      <c r="Q34" s="56"/>
      <c r="R34" s="56"/>
      <c r="S34" s="56"/>
      <c r="T34" s="56"/>
      <c r="U34" s="55"/>
      <c r="V34" s="56"/>
      <c r="W34" s="55"/>
      <c r="X34" s="55"/>
      <c r="Y34" s="55"/>
    </row>
    <row r="35" spans="4:25">
      <c r="D35" s="56"/>
      <c r="E35" s="56"/>
      <c r="F35" s="56"/>
      <c r="G35" s="56"/>
      <c r="H35" s="56"/>
      <c r="I35" s="56"/>
      <c r="J35" s="56"/>
      <c r="K35" s="56"/>
      <c r="L35" s="56"/>
      <c r="M35" s="56"/>
      <c r="N35" s="56"/>
      <c r="O35" s="56"/>
      <c r="P35" s="56"/>
      <c r="Q35" s="56"/>
      <c r="R35" s="56"/>
      <c r="S35" s="56"/>
      <c r="T35" s="56"/>
      <c r="U35" s="55"/>
      <c r="V35" s="56"/>
      <c r="W35" s="55"/>
      <c r="X35" s="55"/>
      <c r="Y35" s="55"/>
    </row>
    <row r="36" spans="4:25">
      <c r="D36" s="56"/>
      <c r="E36" s="56"/>
      <c r="F36" s="56"/>
      <c r="G36" s="56"/>
      <c r="H36" s="56"/>
      <c r="I36" s="56"/>
      <c r="J36" s="56"/>
      <c r="K36" s="56"/>
      <c r="L36" s="56"/>
      <c r="M36" s="56"/>
      <c r="N36" s="56"/>
      <c r="O36" s="56"/>
      <c r="P36" s="56"/>
      <c r="Q36" s="56"/>
      <c r="R36" s="56"/>
      <c r="S36" s="56"/>
      <c r="T36" s="56"/>
      <c r="U36" s="55"/>
      <c r="V36" s="56"/>
      <c r="W36" s="55"/>
      <c r="X36" s="55"/>
      <c r="Y36" s="55"/>
    </row>
    <row r="37" spans="4:25">
      <c r="D37" s="56"/>
      <c r="E37" s="56"/>
      <c r="F37" s="56"/>
      <c r="G37" s="56"/>
      <c r="H37" s="56"/>
      <c r="I37" s="56"/>
      <c r="J37" s="56"/>
      <c r="K37" s="56"/>
      <c r="L37" s="56"/>
      <c r="M37" s="56"/>
      <c r="N37" s="56"/>
      <c r="O37" s="56"/>
      <c r="P37" s="56"/>
      <c r="Q37" s="56"/>
      <c r="R37" s="56"/>
      <c r="S37" s="56"/>
      <c r="T37" s="56"/>
      <c r="U37" s="55"/>
      <c r="V37" s="56"/>
      <c r="W37" s="55"/>
      <c r="X37" s="55"/>
      <c r="Y37" s="55"/>
    </row>
  </sheetData>
  <phoneticPr fontId="0" type="noConversion"/>
  <pageMargins left="0.75" right="0.75" top="1" bottom="1" header="0.5" footer="0.5"/>
  <pageSetup scale="8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Drop Down 1">
              <controlPr defaultSize="0" autoLine="0" autoPict="0">
                <anchor moveWithCells="1">
                  <from>
                    <xdr:col>0</xdr:col>
                    <xdr:colOff>76200</xdr:colOff>
                    <xdr:row>1</xdr:row>
                    <xdr:rowOff>66675</xdr:rowOff>
                  </from>
                  <to>
                    <xdr:col>11</xdr:col>
                    <xdr:colOff>219075</xdr:colOff>
                    <xdr:row>1</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autoPageBreaks="0"/>
  </sheetPr>
  <dimension ref="A1:N1069"/>
  <sheetViews>
    <sheetView showGridLines="0" workbookViewId="0">
      <pane ySplit="9" topLeftCell="A10" activePane="bottomLeft" state="frozen"/>
      <selection activeCell="U6" sqref="U6:U9"/>
      <selection pane="bottomLeft" activeCell="Q30" sqref="Q30"/>
    </sheetView>
  </sheetViews>
  <sheetFormatPr defaultRowHeight="11.25"/>
  <cols>
    <col min="1" max="1" width="6" style="2" customWidth="1"/>
    <col min="2" max="2" width="12.1640625" style="2" customWidth="1"/>
    <col min="3" max="3" width="9.33203125" style="2"/>
    <col min="4" max="4" width="2.1640625" style="2" customWidth="1"/>
    <col min="5" max="5" width="10" style="2" customWidth="1"/>
    <col min="6" max="6" width="10.33203125" style="2" customWidth="1"/>
    <col min="7" max="14" width="9.33203125" style="2"/>
  </cols>
  <sheetData>
    <row r="1" spans="1:8">
      <c r="B1" s="2" t="s">
        <v>429</v>
      </c>
      <c r="G1" s="2" t="s">
        <v>783</v>
      </c>
      <c r="H1" s="19">
        <v>1059</v>
      </c>
    </row>
    <row r="2" spans="1:8" hidden="1"/>
    <row r="3" spans="1:8" hidden="1"/>
    <row r="4" spans="1:8" hidden="1"/>
    <row r="5" spans="1:8" hidden="1"/>
    <row r="6" spans="1:8">
      <c r="A6" s="17"/>
      <c r="B6" s="17" t="s">
        <v>784</v>
      </c>
      <c r="C6" s="17"/>
      <c r="H6" s="9" t="str">
        <f>VLOOKUP(H1,charterinfo_a,2)</f>
        <v>3519 - WORCESTER CULTURAL ACADEMY Charter School - SOUTHBRIDGE pupils</v>
      </c>
    </row>
    <row r="7" spans="1:8">
      <c r="A7" s="17" t="s">
        <v>903</v>
      </c>
      <c r="B7" s="17" t="s">
        <v>785</v>
      </c>
      <c r="C7" s="17" t="s">
        <v>786</v>
      </c>
    </row>
    <row r="8" spans="1:8">
      <c r="A8" s="17" t="s">
        <v>912</v>
      </c>
      <c r="B8" s="17" t="s">
        <v>787</v>
      </c>
      <c r="C8" s="17" t="s">
        <v>427</v>
      </c>
      <c r="G8" s="2" t="s">
        <v>788</v>
      </c>
      <c r="H8" s="19">
        <v>1058</v>
      </c>
    </row>
    <row r="9" spans="1:8">
      <c r="A9" s="18"/>
      <c r="B9" s="18"/>
      <c r="C9" s="18"/>
      <c r="H9" s="9" t="str">
        <f>VLOOKUP(H8,charterinfo_a,2)</f>
        <v>3519 - WORCESTER CULTURAL ACADEMY Charter School - OXFORD pupils</v>
      </c>
    </row>
    <row r="10" spans="1:8">
      <c r="A10" s="2">
        <v>1</v>
      </c>
      <c r="B10" s="2">
        <v>409201003</v>
      </c>
      <c r="C10" s="4">
        <v>11037</v>
      </c>
      <c r="D10" s="4"/>
      <c r="E10" s="4"/>
    </row>
    <row r="11" spans="1:8">
      <c r="A11" s="2">
        <v>2</v>
      </c>
      <c r="B11" s="2">
        <v>409201072</v>
      </c>
      <c r="C11" s="4">
        <v>19153</v>
      </c>
      <c r="D11" s="4"/>
      <c r="E11" s="4"/>
    </row>
    <row r="12" spans="1:8">
      <c r="A12" s="2">
        <v>3</v>
      </c>
      <c r="B12" s="2">
        <v>409201095</v>
      </c>
      <c r="C12" s="4">
        <v>19178</v>
      </c>
      <c r="D12" s="4"/>
      <c r="E12" s="4"/>
    </row>
    <row r="13" spans="1:8">
      <c r="A13" s="2">
        <v>4</v>
      </c>
      <c r="B13" s="2">
        <v>409201201</v>
      </c>
      <c r="C13" s="4">
        <v>18528</v>
      </c>
      <c r="D13" s="4"/>
      <c r="E13" s="4"/>
    </row>
    <row r="14" spans="1:8">
      <c r="A14" s="2">
        <v>5</v>
      </c>
      <c r="B14" s="2">
        <v>409201331</v>
      </c>
      <c r="C14" s="4">
        <v>16684</v>
      </c>
      <c r="D14" s="4"/>
      <c r="E14" s="4"/>
    </row>
    <row r="15" spans="1:8">
      <c r="A15" s="2">
        <v>6</v>
      </c>
      <c r="B15" s="2">
        <v>410035035</v>
      </c>
      <c r="C15" s="4">
        <v>19273</v>
      </c>
      <c r="D15" s="4"/>
      <c r="E15" s="4"/>
    </row>
    <row r="16" spans="1:8">
      <c r="A16" s="2">
        <v>7</v>
      </c>
      <c r="B16" s="2">
        <v>410035044</v>
      </c>
      <c r="C16" s="4">
        <v>12407</v>
      </c>
      <c r="D16" s="4"/>
      <c r="E16" s="4"/>
    </row>
    <row r="17" spans="1:5">
      <c r="A17" s="2">
        <v>8</v>
      </c>
      <c r="B17" s="2">
        <v>410035057</v>
      </c>
      <c r="C17" s="4">
        <v>19746</v>
      </c>
      <c r="D17" s="4"/>
      <c r="E17" s="4"/>
    </row>
    <row r="18" spans="1:5">
      <c r="A18" s="2">
        <v>9</v>
      </c>
      <c r="B18" s="2">
        <v>410035093</v>
      </c>
      <c r="C18" s="4">
        <v>20939</v>
      </c>
      <c r="D18" s="4"/>
      <c r="E18" s="4"/>
    </row>
    <row r="19" spans="1:5">
      <c r="A19" s="2">
        <v>10</v>
      </c>
      <c r="B19" s="2">
        <v>410035153</v>
      </c>
      <c r="C19" s="4">
        <v>21152</v>
      </c>
      <c r="D19" s="4"/>
      <c r="E19" s="4"/>
    </row>
    <row r="20" spans="1:5">
      <c r="A20" s="2">
        <v>11</v>
      </c>
      <c r="B20" s="2">
        <v>410035160</v>
      </c>
      <c r="C20" s="4">
        <v>13434</v>
      </c>
      <c r="D20" s="4"/>
      <c r="E20" s="4"/>
    </row>
    <row r="21" spans="1:5">
      <c r="A21" s="2">
        <v>12</v>
      </c>
      <c r="B21" s="2">
        <v>410035163</v>
      </c>
      <c r="C21" s="4">
        <v>19885</v>
      </c>
      <c r="D21" s="4"/>
      <c r="E21" s="4"/>
    </row>
    <row r="22" spans="1:5">
      <c r="A22" s="2">
        <v>13</v>
      </c>
      <c r="B22" s="2">
        <v>410035165</v>
      </c>
      <c r="C22" s="4">
        <v>19462</v>
      </c>
      <c r="D22" s="4"/>
      <c r="E22" s="4"/>
    </row>
    <row r="23" spans="1:5">
      <c r="A23" s="2">
        <v>14</v>
      </c>
      <c r="B23" s="2">
        <v>410035176</v>
      </c>
      <c r="C23" s="4">
        <v>20196</v>
      </c>
      <c r="D23" s="4"/>
      <c r="E23" s="4"/>
    </row>
    <row r="24" spans="1:5">
      <c r="A24" s="2">
        <v>15</v>
      </c>
      <c r="B24" s="2">
        <v>410035229</v>
      </c>
      <c r="C24" s="4">
        <v>13434</v>
      </c>
      <c r="D24" s="4"/>
      <c r="E24" s="4"/>
    </row>
    <row r="25" spans="1:5">
      <c r="A25" s="2">
        <v>16</v>
      </c>
      <c r="B25" s="2">
        <v>410035244</v>
      </c>
      <c r="C25" s="4">
        <v>17293</v>
      </c>
      <c r="D25" s="4"/>
      <c r="E25" s="4"/>
    </row>
    <row r="26" spans="1:5">
      <c r="A26" s="2">
        <v>17</v>
      </c>
      <c r="B26" s="2">
        <v>410035248</v>
      </c>
      <c r="C26" s="4">
        <v>17980</v>
      </c>
      <c r="D26" s="4"/>
      <c r="E26" s="4"/>
    </row>
    <row r="27" spans="1:5">
      <c r="A27" s="2">
        <v>18</v>
      </c>
      <c r="B27" s="2">
        <v>410035262</v>
      </c>
      <c r="C27" s="4">
        <v>15244</v>
      </c>
      <c r="D27" s="4"/>
      <c r="E27" s="4"/>
    </row>
    <row r="28" spans="1:5">
      <c r="A28" s="2">
        <v>19</v>
      </c>
      <c r="B28" s="2">
        <v>410035346</v>
      </c>
      <c r="C28" s="4">
        <v>15840</v>
      </c>
      <c r="D28" s="4"/>
      <c r="E28" s="4"/>
    </row>
    <row r="29" spans="1:5">
      <c r="A29" s="2">
        <v>20</v>
      </c>
      <c r="B29" s="2">
        <v>410057035</v>
      </c>
      <c r="C29" s="4">
        <v>19540</v>
      </c>
      <c r="D29" s="4"/>
      <c r="E29" s="4"/>
    </row>
    <row r="30" spans="1:5">
      <c r="A30" s="2">
        <v>21</v>
      </c>
      <c r="B30" s="2">
        <v>410057057</v>
      </c>
      <c r="C30" s="4">
        <v>18562</v>
      </c>
      <c r="D30" s="4"/>
      <c r="E30" s="4"/>
    </row>
    <row r="31" spans="1:5">
      <c r="A31" s="2">
        <v>22</v>
      </c>
      <c r="B31" s="2">
        <v>410057093</v>
      </c>
      <c r="C31" s="4">
        <v>16793</v>
      </c>
      <c r="D31" s="4"/>
      <c r="E31" s="4"/>
    </row>
    <row r="32" spans="1:5">
      <c r="A32" s="2">
        <v>23</v>
      </c>
      <c r="B32" s="2">
        <v>410057160</v>
      </c>
      <c r="C32" s="4">
        <v>10993</v>
      </c>
      <c r="D32" s="4"/>
      <c r="E32" s="4"/>
    </row>
    <row r="33" spans="1:5">
      <c r="A33" s="2">
        <v>24</v>
      </c>
      <c r="B33" s="2">
        <v>410057163</v>
      </c>
      <c r="C33" s="4">
        <v>15052</v>
      </c>
      <c r="D33" s="4"/>
      <c r="E33" s="4"/>
    </row>
    <row r="34" spans="1:5">
      <c r="A34" s="2">
        <v>25</v>
      </c>
      <c r="B34" s="2">
        <v>410057248</v>
      </c>
      <c r="C34" s="4">
        <v>18396</v>
      </c>
      <c r="D34" s="4"/>
      <c r="E34" s="4"/>
    </row>
    <row r="35" spans="1:5">
      <c r="A35" s="2">
        <v>26</v>
      </c>
      <c r="B35" s="2">
        <v>412035035</v>
      </c>
      <c r="C35" s="4">
        <v>18913</v>
      </c>
      <c r="D35" s="4"/>
      <c r="E35" s="4"/>
    </row>
    <row r="36" spans="1:5">
      <c r="A36" s="2">
        <v>27</v>
      </c>
      <c r="B36" s="2">
        <v>412035044</v>
      </c>
      <c r="C36" s="4">
        <v>17269</v>
      </c>
      <c r="D36" s="4"/>
      <c r="E36" s="4"/>
    </row>
    <row r="37" spans="1:5">
      <c r="A37" s="2">
        <v>28</v>
      </c>
      <c r="B37" s="2">
        <v>412035050</v>
      </c>
      <c r="C37" s="4">
        <v>19393</v>
      </c>
      <c r="D37" s="4"/>
      <c r="E37" s="4"/>
    </row>
    <row r="38" spans="1:5">
      <c r="A38" s="2">
        <v>29</v>
      </c>
      <c r="B38" s="2">
        <v>412035073</v>
      </c>
      <c r="C38" s="4">
        <v>19407</v>
      </c>
      <c r="D38" s="4"/>
      <c r="E38" s="4"/>
    </row>
    <row r="39" spans="1:5">
      <c r="A39" s="2">
        <v>30</v>
      </c>
      <c r="B39" s="2">
        <v>412035095</v>
      </c>
      <c r="C39" s="4">
        <v>22607</v>
      </c>
      <c r="D39" s="4"/>
      <c r="E39" s="4"/>
    </row>
    <row r="40" spans="1:5">
      <c r="A40" s="2">
        <v>31</v>
      </c>
      <c r="B40" s="2">
        <v>412035189</v>
      </c>
      <c r="C40" s="4">
        <v>17851</v>
      </c>
      <c r="D40" s="4"/>
      <c r="E40" s="4"/>
    </row>
    <row r="41" spans="1:5">
      <c r="A41" s="2">
        <v>32</v>
      </c>
      <c r="B41" s="2">
        <v>412035207</v>
      </c>
      <c r="C41" s="4">
        <v>16240</v>
      </c>
      <c r="D41" s="4"/>
      <c r="E41" s="4"/>
    </row>
    <row r="42" spans="1:5">
      <c r="A42" s="2">
        <v>33</v>
      </c>
      <c r="B42" s="2">
        <v>412035220</v>
      </c>
      <c r="C42" s="4">
        <v>18655</v>
      </c>
      <c r="D42" s="4"/>
      <c r="E42" s="4"/>
    </row>
    <row r="43" spans="1:5">
      <c r="A43" s="2">
        <v>34</v>
      </c>
      <c r="B43" s="2">
        <v>412035243</v>
      </c>
      <c r="C43" s="4">
        <v>11379</v>
      </c>
      <c r="D43" s="4"/>
      <c r="E43" s="4"/>
    </row>
    <row r="44" spans="1:5">
      <c r="A44" s="2">
        <v>35</v>
      </c>
      <c r="B44" s="2">
        <v>412035244</v>
      </c>
      <c r="C44" s="4">
        <v>12407</v>
      </c>
      <c r="D44" s="4"/>
      <c r="E44" s="4"/>
    </row>
    <row r="45" spans="1:5">
      <c r="A45" s="2">
        <v>36</v>
      </c>
      <c r="B45" s="2">
        <v>412035274</v>
      </c>
      <c r="C45" s="4">
        <v>21152</v>
      </c>
      <c r="D45" s="4"/>
      <c r="E45" s="4"/>
    </row>
    <row r="46" spans="1:5">
      <c r="A46" s="2">
        <v>37</v>
      </c>
      <c r="B46" s="2">
        <v>412035285</v>
      </c>
      <c r="C46" s="4">
        <v>16027</v>
      </c>
      <c r="D46" s="4"/>
      <c r="E46" s="4"/>
    </row>
    <row r="47" spans="1:5">
      <c r="A47" s="2">
        <v>38</v>
      </c>
      <c r="B47" s="2">
        <v>412035293</v>
      </c>
      <c r="C47" s="4">
        <v>16883</v>
      </c>
      <c r="D47" s="4"/>
      <c r="E47" s="4"/>
    </row>
    <row r="48" spans="1:5">
      <c r="A48" s="2">
        <v>39</v>
      </c>
      <c r="B48" s="2">
        <v>412035625</v>
      </c>
      <c r="C48" s="4">
        <v>17186</v>
      </c>
      <c r="D48" s="4"/>
      <c r="E48" s="4"/>
    </row>
    <row r="49" spans="1:5">
      <c r="A49" s="2">
        <v>40</v>
      </c>
      <c r="B49" s="2">
        <v>413114091</v>
      </c>
      <c r="C49" s="4">
        <v>12565</v>
      </c>
      <c r="D49" s="4"/>
      <c r="E49" s="4"/>
    </row>
    <row r="50" spans="1:5">
      <c r="A50" s="2">
        <v>41</v>
      </c>
      <c r="B50" s="2">
        <v>413114114</v>
      </c>
      <c r="C50" s="4">
        <v>14485</v>
      </c>
      <c r="D50" s="4"/>
      <c r="E50" s="4"/>
    </row>
    <row r="51" spans="1:5">
      <c r="A51" s="2">
        <v>42</v>
      </c>
      <c r="B51" s="2">
        <v>413114127</v>
      </c>
      <c r="C51" s="4">
        <v>12565</v>
      </c>
      <c r="D51" s="4"/>
      <c r="E51" s="4"/>
    </row>
    <row r="52" spans="1:5">
      <c r="A52" s="2">
        <v>43</v>
      </c>
      <c r="B52" s="2">
        <v>413114210</v>
      </c>
      <c r="C52" s="4">
        <v>12565</v>
      </c>
      <c r="D52" s="4"/>
      <c r="E52" s="4"/>
    </row>
    <row r="53" spans="1:5">
      <c r="A53" s="2">
        <v>44</v>
      </c>
      <c r="B53" s="2">
        <v>413114253</v>
      </c>
      <c r="C53" s="4">
        <v>12565</v>
      </c>
      <c r="D53" s="4"/>
      <c r="E53" s="4"/>
    </row>
    <row r="54" spans="1:5">
      <c r="A54" s="2">
        <v>45</v>
      </c>
      <c r="B54" s="2">
        <v>413114312</v>
      </c>
      <c r="C54" s="4">
        <v>11615</v>
      </c>
      <c r="D54" s="4"/>
      <c r="E54" s="4"/>
    </row>
    <row r="55" spans="1:5">
      <c r="A55" s="2">
        <v>46</v>
      </c>
      <c r="B55" s="2">
        <v>413114605</v>
      </c>
      <c r="C55" s="4">
        <v>16054</v>
      </c>
      <c r="D55" s="4"/>
      <c r="E55" s="4"/>
    </row>
    <row r="56" spans="1:5">
      <c r="A56" s="2">
        <v>47</v>
      </c>
      <c r="B56" s="2">
        <v>413114618</v>
      </c>
      <c r="C56" s="4">
        <v>12565</v>
      </c>
      <c r="D56" s="4"/>
      <c r="E56" s="4"/>
    </row>
    <row r="57" spans="1:5">
      <c r="A57" s="2">
        <v>48</v>
      </c>
      <c r="B57" s="2">
        <v>413114670</v>
      </c>
      <c r="C57" s="4">
        <v>13556</v>
      </c>
      <c r="D57" s="4"/>
      <c r="E57" s="4"/>
    </row>
    <row r="58" spans="1:5">
      <c r="A58" s="2">
        <v>49</v>
      </c>
      <c r="B58" s="2">
        <v>413114674</v>
      </c>
      <c r="C58" s="4">
        <v>15329</v>
      </c>
      <c r="D58" s="4"/>
      <c r="E58" s="4"/>
    </row>
    <row r="59" spans="1:5">
      <c r="A59" s="2">
        <v>50</v>
      </c>
      <c r="B59" s="2">
        <v>413114717</v>
      </c>
      <c r="C59" s="4">
        <v>15772</v>
      </c>
      <c r="D59" s="4"/>
      <c r="E59" s="4"/>
    </row>
    <row r="60" spans="1:5">
      <c r="A60" s="2">
        <v>51</v>
      </c>
      <c r="B60" s="2">
        <v>413114750</v>
      </c>
      <c r="C60" s="4">
        <v>14735</v>
      </c>
      <c r="D60" s="4"/>
      <c r="E60" s="4"/>
    </row>
    <row r="61" spans="1:5">
      <c r="A61" s="2">
        <v>52</v>
      </c>
      <c r="B61" s="2">
        <v>413114755</v>
      </c>
      <c r="C61" s="4">
        <v>13207</v>
      </c>
      <c r="D61" s="4"/>
      <c r="E61" s="4"/>
    </row>
    <row r="62" spans="1:5">
      <c r="A62" s="2">
        <v>53</v>
      </c>
      <c r="B62" s="2">
        <v>414603063</v>
      </c>
      <c r="C62" s="4">
        <v>14658</v>
      </c>
      <c r="D62" s="4"/>
      <c r="E62" s="4"/>
    </row>
    <row r="63" spans="1:5">
      <c r="A63" s="2">
        <v>54</v>
      </c>
      <c r="B63" s="2">
        <v>414603098</v>
      </c>
      <c r="C63" s="4">
        <v>16941</v>
      </c>
      <c r="D63" s="4"/>
      <c r="E63" s="4"/>
    </row>
    <row r="64" spans="1:5">
      <c r="A64" s="2">
        <v>55</v>
      </c>
      <c r="B64" s="2">
        <v>414603121</v>
      </c>
      <c r="C64" s="4">
        <v>17384</v>
      </c>
      <c r="D64" s="4"/>
      <c r="E64" s="4"/>
    </row>
    <row r="65" spans="1:5">
      <c r="A65" s="2">
        <v>56</v>
      </c>
      <c r="B65" s="2">
        <v>414603150</v>
      </c>
      <c r="C65" s="4">
        <v>10664</v>
      </c>
      <c r="D65" s="4"/>
      <c r="E65" s="4"/>
    </row>
    <row r="66" spans="1:5">
      <c r="A66" s="2">
        <v>57</v>
      </c>
      <c r="B66" s="2">
        <v>414603209</v>
      </c>
      <c r="C66" s="4">
        <v>17449</v>
      </c>
      <c r="D66" s="4"/>
      <c r="E66" s="4"/>
    </row>
    <row r="67" spans="1:5">
      <c r="A67" s="2">
        <v>58</v>
      </c>
      <c r="B67" s="2">
        <v>414603236</v>
      </c>
      <c r="C67" s="4">
        <v>16663</v>
      </c>
      <c r="D67" s="4"/>
      <c r="E67" s="4"/>
    </row>
    <row r="68" spans="1:5">
      <c r="A68" s="2">
        <v>59</v>
      </c>
      <c r="B68" s="2">
        <v>414603263</v>
      </c>
      <c r="C68" s="4">
        <v>12565</v>
      </c>
      <c r="D68" s="4"/>
      <c r="E68" s="4"/>
    </row>
    <row r="69" spans="1:5">
      <c r="A69" s="2">
        <v>60</v>
      </c>
      <c r="B69" s="2">
        <v>414603603</v>
      </c>
      <c r="C69" s="4">
        <v>15826</v>
      </c>
      <c r="D69" s="4"/>
      <c r="E69" s="4"/>
    </row>
    <row r="70" spans="1:5">
      <c r="A70" s="2">
        <v>61</v>
      </c>
      <c r="B70" s="2">
        <v>414603635</v>
      </c>
      <c r="C70" s="4">
        <v>14177</v>
      </c>
      <c r="D70" s="4"/>
      <c r="E70" s="4"/>
    </row>
    <row r="71" spans="1:5">
      <c r="A71" s="2">
        <v>62</v>
      </c>
      <c r="B71" s="2">
        <v>414603715</v>
      </c>
      <c r="C71" s="4">
        <v>14310</v>
      </c>
      <c r="D71" s="4"/>
      <c r="E71" s="4"/>
    </row>
    <row r="72" spans="1:5">
      <c r="A72" s="2">
        <v>63</v>
      </c>
      <c r="B72" s="2">
        <v>416035018</v>
      </c>
      <c r="C72" s="4">
        <v>20674</v>
      </c>
      <c r="D72" s="4"/>
      <c r="E72" s="4"/>
    </row>
    <row r="73" spans="1:5">
      <c r="A73" s="2">
        <v>64</v>
      </c>
      <c r="B73" s="2">
        <v>416035030</v>
      </c>
      <c r="C73" s="4">
        <v>17186</v>
      </c>
      <c r="D73" s="4"/>
      <c r="E73" s="4"/>
    </row>
    <row r="74" spans="1:5">
      <c r="A74" s="2">
        <v>65</v>
      </c>
      <c r="B74" s="2">
        <v>416035035</v>
      </c>
      <c r="C74" s="4">
        <v>19503</v>
      </c>
      <c r="D74" s="4"/>
      <c r="E74" s="4"/>
    </row>
    <row r="75" spans="1:5">
      <c r="A75" s="2">
        <v>66</v>
      </c>
      <c r="B75" s="2">
        <v>416035044</v>
      </c>
      <c r="C75" s="4">
        <v>18299</v>
      </c>
      <c r="D75" s="4"/>
      <c r="E75" s="4"/>
    </row>
    <row r="76" spans="1:5">
      <c r="A76" s="2">
        <v>67</v>
      </c>
      <c r="B76" s="2">
        <v>416035050</v>
      </c>
      <c r="C76" s="4">
        <v>19860</v>
      </c>
      <c r="D76" s="4"/>
      <c r="E76" s="4"/>
    </row>
    <row r="77" spans="1:5">
      <c r="A77" s="2">
        <v>68</v>
      </c>
      <c r="B77" s="2">
        <v>416035073</v>
      </c>
      <c r="C77" s="4">
        <v>13434</v>
      </c>
      <c r="D77" s="4"/>
      <c r="E77" s="4"/>
    </row>
    <row r="78" spans="1:5">
      <c r="A78" s="2">
        <v>69</v>
      </c>
      <c r="B78" s="2">
        <v>416035133</v>
      </c>
      <c r="C78" s="4">
        <v>14602</v>
      </c>
      <c r="D78" s="4"/>
      <c r="E78" s="4"/>
    </row>
    <row r="79" spans="1:5">
      <c r="A79" s="2">
        <v>70</v>
      </c>
      <c r="B79" s="2">
        <v>416035189</v>
      </c>
      <c r="C79" s="4">
        <v>17267</v>
      </c>
      <c r="D79" s="4"/>
      <c r="E79" s="4"/>
    </row>
    <row r="80" spans="1:5">
      <c r="A80" s="2">
        <v>71</v>
      </c>
      <c r="B80" s="2">
        <v>416035243</v>
      </c>
      <c r="C80" s="4">
        <v>16027</v>
      </c>
      <c r="D80" s="4"/>
      <c r="E80" s="4"/>
    </row>
    <row r="81" spans="1:5">
      <c r="A81" s="2">
        <v>72</v>
      </c>
      <c r="B81" s="2">
        <v>416035244</v>
      </c>
      <c r="C81" s="4">
        <v>20123</v>
      </c>
      <c r="D81" s="4"/>
      <c r="E81" s="4"/>
    </row>
    <row r="82" spans="1:5">
      <c r="A82" s="2">
        <v>73</v>
      </c>
      <c r="B82" s="2">
        <v>416035274</v>
      </c>
      <c r="C82" s="4">
        <v>21152</v>
      </c>
      <c r="D82" s="4"/>
      <c r="E82" s="4"/>
    </row>
    <row r="83" spans="1:5">
      <c r="A83" s="2">
        <v>74</v>
      </c>
      <c r="B83" s="2">
        <v>416035285</v>
      </c>
      <c r="C83" s="4">
        <v>13434</v>
      </c>
      <c r="D83" s="4"/>
      <c r="E83" s="4"/>
    </row>
    <row r="84" spans="1:5">
      <c r="A84" s="2">
        <v>75</v>
      </c>
      <c r="B84" s="2">
        <v>417035035</v>
      </c>
      <c r="C84" s="4">
        <v>19426</v>
      </c>
      <c r="D84" s="4"/>
      <c r="E84" s="4"/>
    </row>
    <row r="85" spans="1:5">
      <c r="A85" s="2">
        <v>76</v>
      </c>
      <c r="B85" s="2">
        <v>417035040</v>
      </c>
      <c r="C85" s="4">
        <v>17600</v>
      </c>
      <c r="D85" s="4"/>
      <c r="E85" s="4"/>
    </row>
    <row r="86" spans="1:5">
      <c r="A86" s="2">
        <v>77</v>
      </c>
      <c r="B86" s="2">
        <v>417035044</v>
      </c>
      <c r="C86" s="4">
        <v>11794</v>
      </c>
      <c r="D86" s="4"/>
      <c r="E86" s="4"/>
    </row>
    <row r="87" spans="1:5">
      <c r="A87" s="2">
        <v>78</v>
      </c>
      <c r="B87" s="2">
        <v>417035100</v>
      </c>
      <c r="C87" s="4">
        <v>19373</v>
      </c>
      <c r="D87" s="4"/>
      <c r="E87" s="4"/>
    </row>
    <row r="88" spans="1:5">
      <c r="A88" s="2">
        <v>79</v>
      </c>
      <c r="B88" s="2">
        <v>417035133</v>
      </c>
      <c r="C88" s="4">
        <v>11656</v>
      </c>
      <c r="D88" s="4"/>
      <c r="E88" s="4"/>
    </row>
    <row r="89" spans="1:5">
      <c r="A89" s="2">
        <v>80</v>
      </c>
      <c r="B89" s="2">
        <v>417035244</v>
      </c>
      <c r="C89" s="4">
        <v>16796</v>
      </c>
      <c r="D89" s="4"/>
      <c r="E89" s="4"/>
    </row>
    <row r="90" spans="1:5">
      <c r="A90" s="2">
        <v>81</v>
      </c>
      <c r="B90" s="2">
        <v>417035285</v>
      </c>
      <c r="C90" s="4">
        <v>14257</v>
      </c>
      <c r="D90" s="4"/>
      <c r="E90" s="4"/>
    </row>
    <row r="91" spans="1:5">
      <c r="A91" s="2">
        <v>82</v>
      </c>
      <c r="B91" s="2">
        <v>418100014</v>
      </c>
      <c r="C91" s="4">
        <v>10804</v>
      </c>
      <c r="D91" s="4"/>
      <c r="E91" s="4"/>
    </row>
    <row r="92" spans="1:5">
      <c r="A92" s="2">
        <v>83</v>
      </c>
      <c r="B92" s="2">
        <v>418100100</v>
      </c>
      <c r="C92" s="4">
        <v>15201</v>
      </c>
      <c r="D92" s="4"/>
      <c r="E92" s="4"/>
    </row>
    <row r="93" spans="1:5">
      <c r="A93" s="2">
        <v>84</v>
      </c>
      <c r="B93" s="2">
        <v>418100136</v>
      </c>
      <c r="C93" s="4">
        <v>11949</v>
      </c>
      <c r="D93" s="4"/>
      <c r="E93" s="4"/>
    </row>
    <row r="94" spans="1:5">
      <c r="A94" s="2">
        <v>85</v>
      </c>
      <c r="B94" s="2">
        <v>418100170</v>
      </c>
      <c r="C94" s="4">
        <v>13713</v>
      </c>
      <c r="D94" s="4"/>
      <c r="E94" s="4"/>
    </row>
    <row r="95" spans="1:5">
      <c r="A95" s="2">
        <v>86</v>
      </c>
      <c r="B95" s="2">
        <v>418100198</v>
      </c>
      <c r="C95" s="4">
        <v>10804</v>
      </c>
      <c r="D95" s="4"/>
      <c r="E95" s="4"/>
    </row>
    <row r="96" spans="1:5">
      <c r="A96" s="2">
        <v>87</v>
      </c>
      <c r="B96" s="2">
        <v>418100276</v>
      </c>
      <c r="C96" s="4">
        <v>10804</v>
      </c>
      <c r="D96" s="4"/>
      <c r="E96" s="4"/>
    </row>
    <row r="97" spans="1:5">
      <c r="A97" s="2">
        <v>88</v>
      </c>
      <c r="B97" s="2">
        <v>418100308</v>
      </c>
      <c r="C97" s="4">
        <v>10804</v>
      </c>
      <c r="D97" s="4"/>
      <c r="E97" s="4"/>
    </row>
    <row r="98" spans="1:5">
      <c r="A98" s="2">
        <v>89</v>
      </c>
      <c r="B98" s="2">
        <v>418100315</v>
      </c>
      <c r="C98" s="4">
        <v>10804</v>
      </c>
      <c r="D98" s="4"/>
      <c r="E98" s="4"/>
    </row>
    <row r="99" spans="1:5">
      <c r="A99" s="2">
        <v>90</v>
      </c>
      <c r="B99" s="2">
        <v>418100321</v>
      </c>
      <c r="C99" s="4">
        <v>10804</v>
      </c>
      <c r="D99" s="4"/>
      <c r="E99" s="4"/>
    </row>
    <row r="100" spans="1:5">
      <c r="A100" s="2">
        <v>91</v>
      </c>
      <c r="B100" s="2">
        <v>418100348</v>
      </c>
      <c r="C100" s="4">
        <v>14783</v>
      </c>
      <c r="D100" s="4"/>
      <c r="E100" s="4"/>
    </row>
    <row r="101" spans="1:5">
      <c r="A101" s="2">
        <v>92</v>
      </c>
      <c r="B101" s="2">
        <v>418100690</v>
      </c>
      <c r="C101" s="4">
        <v>10804</v>
      </c>
      <c r="D101" s="4"/>
      <c r="E101" s="4"/>
    </row>
    <row r="102" spans="1:5">
      <c r="A102" s="2">
        <v>93</v>
      </c>
      <c r="B102" s="2">
        <v>419035035</v>
      </c>
      <c r="C102" s="4">
        <v>19512</v>
      </c>
      <c r="D102" s="4"/>
      <c r="E102" s="4"/>
    </row>
    <row r="103" spans="1:5">
      <c r="A103" s="2">
        <v>94</v>
      </c>
      <c r="B103" s="2">
        <v>419035044</v>
      </c>
      <c r="C103" s="4">
        <v>19824</v>
      </c>
      <c r="D103" s="4"/>
      <c r="E103" s="4"/>
    </row>
    <row r="104" spans="1:5">
      <c r="A104" s="2">
        <v>95</v>
      </c>
      <c r="B104" s="2">
        <v>419035189</v>
      </c>
      <c r="C104" s="4">
        <v>16240</v>
      </c>
      <c r="D104" s="4"/>
      <c r="E104" s="4"/>
    </row>
    <row r="105" spans="1:5">
      <c r="A105" s="2">
        <v>96</v>
      </c>
      <c r="B105" s="2">
        <v>419035244</v>
      </c>
      <c r="C105" s="4">
        <v>12990</v>
      </c>
      <c r="D105" s="4"/>
      <c r="E105" s="4"/>
    </row>
    <row r="106" spans="1:5">
      <c r="A106" s="2">
        <v>97</v>
      </c>
      <c r="B106" s="2">
        <v>420049010</v>
      </c>
      <c r="C106" s="4">
        <v>15209</v>
      </c>
      <c r="D106" s="4"/>
      <c r="E106" s="4"/>
    </row>
    <row r="107" spans="1:5">
      <c r="A107" s="2">
        <v>98</v>
      </c>
      <c r="B107" s="2">
        <v>420049016</v>
      </c>
      <c r="C107" s="4">
        <v>18699</v>
      </c>
      <c r="D107" s="4"/>
      <c r="E107" s="4"/>
    </row>
    <row r="108" spans="1:5">
      <c r="A108" s="2">
        <v>99</v>
      </c>
      <c r="B108" s="2">
        <v>420049026</v>
      </c>
      <c r="C108" s="4">
        <v>13251</v>
      </c>
      <c r="D108" s="4"/>
      <c r="E108" s="4"/>
    </row>
    <row r="109" spans="1:5">
      <c r="A109" s="2">
        <v>100</v>
      </c>
      <c r="B109" s="2">
        <v>420049031</v>
      </c>
      <c r="C109" s="4">
        <v>12011</v>
      </c>
      <c r="D109" s="4"/>
      <c r="E109" s="4"/>
    </row>
    <row r="110" spans="1:5">
      <c r="A110" s="2">
        <v>101</v>
      </c>
      <c r="B110" s="2">
        <v>420049035</v>
      </c>
      <c r="C110" s="4">
        <v>17359</v>
      </c>
      <c r="D110" s="4"/>
      <c r="E110" s="4"/>
    </row>
    <row r="111" spans="1:5">
      <c r="A111" s="2">
        <v>102</v>
      </c>
      <c r="B111" s="2">
        <v>420049044</v>
      </c>
      <c r="C111" s="4">
        <v>18422</v>
      </c>
      <c r="D111" s="4"/>
      <c r="E111" s="4"/>
    </row>
    <row r="112" spans="1:5">
      <c r="A112" s="2">
        <v>103</v>
      </c>
      <c r="B112" s="2">
        <v>420049049</v>
      </c>
      <c r="C112" s="4">
        <v>17199</v>
      </c>
      <c r="D112" s="4"/>
      <c r="E112" s="4"/>
    </row>
    <row r="113" spans="1:5">
      <c r="A113" s="2">
        <v>104</v>
      </c>
      <c r="B113" s="2">
        <v>420049057</v>
      </c>
      <c r="C113" s="4">
        <v>12011</v>
      </c>
      <c r="D113" s="4"/>
      <c r="E113" s="4"/>
    </row>
    <row r="114" spans="1:5">
      <c r="A114" s="2">
        <v>105</v>
      </c>
      <c r="B114" s="2">
        <v>420049093</v>
      </c>
      <c r="C114" s="4">
        <v>15733</v>
      </c>
      <c r="D114" s="4"/>
      <c r="E114" s="4"/>
    </row>
    <row r="115" spans="1:5">
      <c r="A115" s="2">
        <v>106</v>
      </c>
      <c r="B115" s="2">
        <v>420049097</v>
      </c>
      <c r="C115" s="4">
        <v>20571</v>
      </c>
      <c r="D115" s="4"/>
      <c r="E115" s="4"/>
    </row>
    <row r="116" spans="1:5">
      <c r="A116" s="2">
        <v>107</v>
      </c>
      <c r="B116" s="2">
        <v>420049128</v>
      </c>
      <c r="C116" s="4">
        <v>19888</v>
      </c>
      <c r="D116" s="4"/>
      <c r="E116" s="4"/>
    </row>
    <row r="117" spans="1:5">
      <c r="A117" s="2">
        <v>108</v>
      </c>
      <c r="B117" s="2">
        <v>420049153</v>
      </c>
      <c r="C117" s="4">
        <v>14617</v>
      </c>
      <c r="D117" s="4"/>
      <c r="E117" s="4"/>
    </row>
    <row r="118" spans="1:5">
      <c r="A118" s="2">
        <v>109</v>
      </c>
      <c r="B118" s="2">
        <v>420049155</v>
      </c>
      <c r="C118" s="4">
        <v>10059</v>
      </c>
      <c r="D118" s="4"/>
      <c r="E118" s="4"/>
    </row>
    <row r="119" spans="1:5">
      <c r="A119" s="2">
        <v>110</v>
      </c>
      <c r="B119" s="2">
        <v>420049163</v>
      </c>
      <c r="C119" s="4">
        <v>12011</v>
      </c>
      <c r="D119" s="4"/>
      <c r="E119" s="4"/>
    </row>
    <row r="120" spans="1:5">
      <c r="A120" s="2">
        <v>111</v>
      </c>
      <c r="B120" s="2">
        <v>420049165</v>
      </c>
      <c r="C120" s="4">
        <v>14937</v>
      </c>
      <c r="D120" s="4"/>
      <c r="E120" s="4"/>
    </row>
    <row r="121" spans="1:5">
      <c r="A121" s="2">
        <v>112</v>
      </c>
      <c r="B121" s="2">
        <v>420049174</v>
      </c>
      <c r="C121" s="4">
        <v>12011</v>
      </c>
      <c r="D121" s="4"/>
      <c r="E121" s="4"/>
    </row>
    <row r="122" spans="1:5">
      <c r="A122" s="2">
        <v>113</v>
      </c>
      <c r="B122" s="2">
        <v>420049176</v>
      </c>
      <c r="C122" s="4">
        <v>13795</v>
      </c>
      <c r="D122" s="4"/>
      <c r="E122" s="4"/>
    </row>
    <row r="123" spans="1:5">
      <c r="A123" s="2">
        <v>114</v>
      </c>
      <c r="B123" s="2">
        <v>420049181</v>
      </c>
      <c r="C123" s="4">
        <v>19888</v>
      </c>
      <c r="D123" s="4"/>
      <c r="E123" s="4"/>
    </row>
    <row r="124" spans="1:5">
      <c r="A124" s="2">
        <v>115</v>
      </c>
      <c r="B124" s="2">
        <v>420049199</v>
      </c>
      <c r="C124" s="4">
        <v>16769</v>
      </c>
      <c r="D124" s="4"/>
      <c r="E124" s="4"/>
    </row>
    <row r="125" spans="1:5">
      <c r="A125" s="2">
        <v>116</v>
      </c>
      <c r="B125" s="2">
        <v>420049207</v>
      </c>
      <c r="C125" s="4">
        <v>11585</v>
      </c>
      <c r="D125" s="4"/>
      <c r="E125" s="4"/>
    </row>
    <row r="126" spans="1:5">
      <c r="A126" s="2">
        <v>117</v>
      </c>
      <c r="B126" s="2">
        <v>420049243</v>
      </c>
      <c r="C126" s="4">
        <v>11951</v>
      </c>
      <c r="D126" s="4"/>
      <c r="E126" s="4"/>
    </row>
    <row r="127" spans="1:5">
      <c r="A127" s="2">
        <v>118</v>
      </c>
      <c r="B127" s="2">
        <v>420049248</v>
      </c>
      <c r="C127" s="4">
        <v>14465</v>
      </c>
      <c r="D127" s="4"/>
      <c r="E127" s="4"/>
    </row>
    <row r="128" spans="1:5">
      <c r="A128" s="2">
        <v>119</v>
      </c>
      <c r="B128" s="2">
        <v>420049262</v>
      </c>
      <c r="C128" s="4">
        <v>13858</v>
      </c>
      <c r="D128" s="4"/>
      <c r="E128" s="4"/>
    </row>
    <row r="129" spans="1:5">
      <c r="A129" s="2">
        <v>120</v>
      </c>
      <c r="B129" s="2">
        <v>420049284</v>
      </c>
      <c r="C129" s="4">
        <v>17378</v>
      </c>
      <c r="D129" s="4"/>
      <c r="E129" s="4"/>
    </row>
    <row r="130" spans="1:5">
      <c r="A130" s="2">
        <v>121</v>
      </c>
      <c r="B130" s="2">
        <v>420049295</v>
      </c>
      <c r="C130" s="4">
        <v>17135</v>
      </c>
      <c r="D130" s="4"/>
      <c r="E130" s="4"/>
    </row>
    <row r="131" spans="1:5">
      <c r="A131" s="2">
        <v>122</v>
      </c>
      <c r="B131" s="2">
        <v>420049305</v>
      </c>
      <c r="C131" s="4">
        <v>12011</v>
      </c>
      <c r="D131" s="4"/>
      <c r="E131" s="4"/>
    </row>
    <row r="132" spans="1:5">
      <c r="A132" s="2">
        <v>123</v>
      </c>
      <c r="B132" s="2">
        <v>420049344</v>
      </c>
      <c r="C132" s="4">
        <v>16769</v>
      </c>
      <c r="D132" s="4"/>
      <c r="E132" s="4"/>
    </row>
    <row r="133" spans="1:5">
      <c r="A133" s="2">
        <v>124</v>
      </c>
      <c r="B133" s="2">
        <v>420049346</v>
      </c>
      <c r="C133" s="4">
        <v>11951</v>
      </c>
      <c r="D133" s="4"/>
      <c r="E133" s="4"/>
    </row>
    <row r="134" spans="1:5">
      <c r="A134" s="2">
        <v>125</v>
      </c>
      <c r="B134" s="2">
        <v>420049347</v>
      </c>
      <c r="C134" s="4">
        <v>18893</v>
      </c>
      <c r="D134" s="4"/>
      <c r="E134" s="4"/>
    </row>
    <row r="135" spans="1:5">
      <c r="A135" s="2">
        <v>126</v>
      </c>
      <c r="B135" s="2">
        <v>420049616</v>
      </c>
      <c r="C135" s="4">
        <v>18395</v>
      </c>
      <c r="D135" s="4"/>
      <c r="E135" s="4"/>
    </row>
    <row r="136" spans="1:5">
      <c r="A136" s="2">
        <v>127</v>
      </c>
      <c r="B136" s="2">
        <v>420049625</v>
      </c>
      <c r="C136" s="4">
        <v>12011</v>
      </c>
      <c r="D136" s="4"/>
      <c r="E136" s="4"/>
    </row>
    <row r="137" spans="1:5">
      <c r="A137" s="2">
        <v>128</v>
      </c>
      <c r="B137" s="2">
        <v>428035016</v>
      </c>
      <c r="C137" s="4">
        <v>12064</v>
      </c>
      <c r="D137" s="4"/>
      <c r="E137" s="4"/>
    </row>
    <row r="138" spans="1:5">
      <c r="A138" s="2">
        <v>129</v>
      </c>
      <c r="B138" s="2">
        <v>428035018</v>
      </c>
      <c r="C138" s="4">
        <v>18975</v>
      </c>
      <c r="D138" s="4"/>
      <c r="E138" s="4"/>
    </row>
    <row r="139" spans="1:5">
      <c r="A139" s="2">
        <v>130</v>
      </c>
      <c r="B139" s="2">
        <v>428035035</v>
      </c>
      <c r="C139" s="4">
        <v>18399</v>
      </c>
      <c r="D139" s="4"/>
      <c r="E139" s="4"/>
    </row>
    <row r="140" spans="1:5">
      <c r="A140" s="2">
        <v>131</v>
      </c>
      <c r="B140" s="2">
        <v>428035044</v>
      </c>
      <c r="C140" s="4">
        <v>17716</v>
      </c>
      <c r="D140" s="4"/>
      <c r="E140" s="4"/>
    </row>
    <row r="141" spans="1:5">
      <c r="A141" s="2">
        <v>132</v>
      </c>
      <c r="B141" s="2">
        <v>428035057</v>
      </c>
      <c r="C141" s="4">
        <v>19159</v>
      </c>
      <c r="D141" s="4"/>
      <c r="E141" s="4"/>
    </row>
    <row r="142" spans="1:5">
      <c r="A142" s="2">
        <v>133</v>
      </c>
      <c r="B142" s="2">
        <v>428035073</v>
      </c>
      <c r="C142" s="4">
        <v>16032</v>
      </c>
      <c r="D142" s="4"/>
      <c r="E142" s="4"/>
    </row>
    <row r="143" spans="1:5">
      <c r="A143" s="2">
        <v>134</v>
      </c>
      <c r="B143" s="2">
        <v>428035093</v>
      </c>
      <c r="C143" s="4">
        <v>20838</v>
      </c>
      <c r="D143" s="4"/>
      <c r="E143" s="4"/>
    </row>
    <row r="144" spans="1:5">
      <c r="A144" s="2">
        <v>135</v>
      </c>
      <c r="B144" s="2">
        <v>428035128</v>
      </c>
      <c r="C144" s="4">
        <v>11794</v>
      </c>
      <c r="D144" s="4"/>
      <c r="E144" s="4"/>
    </row>
    <row r="145" spans="1:5">
      <c r="A145" s="2">
        <v>136</v>
      </c>
      <c r="B145" s="2">
        <v>428035133</v>
      </c>
      <c r="C145" s="4">
        <v>16027</v>
      </c>
      <c r="D145" s="4"/>
      <c r="E145" s="4"/>
    </row>
    <row r="146" spans="1:5">
      <c r="A146" s="2">
        <v>137</v>
      </c>
      <c r="B146" s="2">
        <v>428035163</v>
      </c>
      <c r="C146" s="4">
        <v>18227</v>
      </c>
      <c r="D146" s="4"/>
      <c r="E146" s="4"/>
    </row>
    <row r="147" spans="1:5">
      <c r="A147" s="2">
        <v>138</v>
      </c>
      <c r="B147" s="2">
        <v>428035165</v>
      </c>
      <c r="C147" s="4">
        <v>19252</v>
      </c>
      <c r="D147" s="4"/>
      <c r="E147" s="4"/>
    </row>
    <row r="148" spans="1:5">
      <c r="A148" s="2">
        <v>139</v>
      </c>
      <c r="B148" s="2">
        <v>428035220</v>
      </c>
      <c r="C148" s="4">
        <v>18089</v>
      </c>
      <c r="D148" s="4"/>
      <c r="E148" s="4"/>
    </row>
    <row r="149" spans="1:5">
      <c r="A149" s="2">
        <v>140</v>
      </c>
      <c r="B149" s="2">
        <v>428035243</v>
      </c>
      <c r="C149" s="4">
        <v>19561</v>
      </c>
      <c r="D149" s="4"/>
      <c r="E149" s="4"/>
    </row>
    <row r="150" spans="1:5">
      <c r="A150" s="2">
        <v>141</v>
      </c>
      <c r="B150" s="2">
        <v>428035244</v>
      </c>
      <c r="C150" s="4">
        <v>14734</v>
      </c>
      <c r="D150" s="4"/>
      <c r="E150" s="4"/>
    </row>
    <row r="151" spans="1:5">
      <c r="A151" s="2">
        <v>142</v>
      </c>
      <c r="B151" s="2">
        <v>428035248</v>
      </c>
      <c r="C151" s="4">
        <v>17629</v>
      </c>
      <c r="D151" s="4"/>
      <c r="E151" s="4"/>
    </row>
    <row r="152" spans="1:5">
      <c r="A152" s="2">
        <v>143</v>
      </c>
      <c r="B152" s="2">
        <v>428035258</v>
      </c>
      <c r="C152" s="4">
        <v>20331</v>
      </c>
      <c r="D152" s="4"/>
      <c r="E152" s="4"/>
    </row>
    <row r="153" spans="1:5">
      <c r="A153" s="2">
        <v>144</v>
      </c>
      <c r="B153" s="2">
        <v>428035262</v>
      </c>
      <c r="C153" s="4">
        <v>19442</v>
      </c>
      <c r="D153" s="4"/>
      <c r="E153" s="4"/>
    </row>
    <row r="154" spans="1:5">
      <c r="A154" s="2">
        <v>145</v>
      </c>
      <c r="B154" s="2">
        <v>428035285</v>
      </c>
      <c r="C154" s="4">
        <v>12407</v>
      </c>
      <c r="D154" s="4"/>
      <c r="E154" s="4"/>
    </row>
    <row r="155" spans="1:5">
      <c r="A155" s="2">
        <v>146</v>
      </c>
      <c r="B155" s="2">
        <v>428035293</v>
      </c>
      <c r="C155" s="4">
        <v>20124</v>
      </c>
      <c r="D155" s="4"/>
      <c r="E155" s="4"/>
    </row>
    <row r="156" spans="1:5">
      <c r="A156" s="2">
        <v>147</v>
      </c>
      <c r="B156" s="2">
        <v>428035314</v>
      </c>
      <c r="C156" s="4">
        <v>11794</v>
      </c>
      <c r="D156" s="4"/>
      <c r="E156" s="4"/>
    </row>
    <row r="157" spans="1:5">
      <c r="A157" s="2">
        <v>148</v>
      </c>
      <c r="B157" s="2">
        <v>428035336</v>
      </c>
      <c r="C157" s="4">
        <v>14967</v>
      </c>
      <c r="D157" s="4"/>
      <c r="E157" s="4"/>
    </row>
    <row r="158" spans="1:5">
      <c r="A158" s="2">
        <v>149</v>
      </c>
      <c r="B158" s="2">
        <v>428035346</v>
      </c>
      <c r="C158" s="4">
        <v>15636</v>
      </c>
      <c r="D158" s="4"/>
      <c r="E158" s="4"/>
    </row>
    <row r="159" spans="1:5">
      <c r="A159" s="2">
        <v>150</v>
      </c>
      <c r="B159" s="2">
        <v>428035350</v>
      </c>
      <c r="C159" s="4">
        <v>16654</v>
      </c>
      <c r="D159" s="4"/>
      <c r="E159" s="4"/>
    </row>
    <row r="160" spans="1:5">
      <c r="A160" s="2">
        <v>151</v>
      </c>
      <c r="B160" s="2">
        <v>429163030</v>
      </c>
      <c r="C160" s="4">
        <v>17955</v>
      </c>
      <c r="D160" s="4"/>
      <c r="E160" s="4"/>
    </row>
    <row r="161" spans="1:5">
      <c r="A161" s="2">
        <v>152</v>
      </c>
      <c r="B161" s="2">
        <v>429163035</v>
      </c>
      <c r="C161" s="4">
        <v>20404</v>
      </c>
      <c r="D161" s="4"/>
      <c r="E161" s="4"/>
    </row>
    <row r="162" spans="1:5">
      <c r="A162" s="2">
        <v>153</v>
      </c>
      <c r="B162" s="2">
        <v>429163057</v>
      </c>
      <c r="C162" s="4">
        <v>21080</v>
      </c>
      <c r="D162" s="4"/>
      <c r="E162" s="4"/>
    </row>
    <row r="163" spans="1:5">
      <c r="A163" s="2">
        <v>154</v>
      </c>
      <c r="B163" s="2">
        <v>429163071</v>
      </c>
      <c r="C163" s="4">
        <v>17065</v>
      </c>
      <c r="D163" s="4"/>
      <c r="E163" s="4"/>
    </row>
    <row r="164" spans="1:5">
      <c r="A164" s="2">
        <v>155</v>
      </c>
      <c r="B164" s="2">
        <v>429163128</v>
      </c>
      <c r="C164" s="4">
        <v>18201</v>
      </c>
      <c r="D164" s="4"/>
      <c r="E164" s="4"/>
    </row>
    <row r="165" spans="1:5">
      <c r="A165" s="2">
        <v>156</v>
      </c>
      <c r="B165" s="2">
        <v>429163160</v>
      </c>
      <c r="C165" s="4">
        <v>20404</v>
      </c>
      <c r="D165" s="4"/>
      <c r="E165" s="4"/>
    </row>
    <row r="166" spans="1:5">
      <c r="A166" s="2">
        <v>157</v>
      </c>
      <c r="B166" s="2">
        <v>429163163</v>
      </c>
      <c r="C166" s="4">
        <v>17507</v>
      </c>
      <c r="D166" s="4"/>
      <c r="E166" s="4"/>
    </row>
    <row r="167" spans="1:5">
      <c r="A167" s="2">
        <v>158</v>
      </c>
      <c r="B167" s="2">
        <v>429163165</v>
      </c>
      <c r="C167" s="4">
        <v>17828</v>
      </c>
      <c r="D167" s="4"/>
      <c r="E167" s="4"/>
    </row>
    <row r="168" spans="1:5">
      <c r="A168" s="2">
        <v>159</v>
      </c>
      <c r="B168" s="2">
        <v>429163168</v>
      </c>
      <c r="C168" s="4">
        <v>16365</v>
      </c>
      <c r="D168" s="4"/>
      <c r="E168" s="4"/>
    </row>
    <row r="169" spans="1:5">
      <c r="A169" s="2">
        <v>160</v>
      </c>
      <c r="B169" s="2">
        <v>429163181</v>
      </c>
      <c r="C169" s="4">
        <v>19729</v>
      </c>
      <c r="D169" s="4"/>
      <c r="E169" s="4"/>
    </row>
    <row r="170" spans="1:5">
      <c r="A170" s="2">
        <v>161</v>
      </c>
      <c r="B170" s="2">
        <v>429163229</v>
      </c>
      <c r="C170" s="4">
        <v>14912</v>
      </c>
      <c r="D170" s="4"/>
      <c r="E170" s="4"/>
    </row>
    <row r="171" spans="1:5">
      <c r="A171" s="2">
        <v>162</v>
      </c>
      <c r="B171" s="2">
        <v>429163246</v>
      </c>
      <c r="C171" s="4">
        <v>17077</v>
      </c>
      <c r="D171" s="4"/>
      <c r="E171" s="4"/>
    </row>
    <row r="172" spans="1:5">
      <c r="A172" s="2">
        <v>163</v>
      </c>
      <c r="B172" s="2">
        <v>429163248</v>
      </c>
      <c r="C172" s="4">
        <v>19137</v>
      </c>
      <c r="D172" s="4"/>
      <c r="E172" s="4"/>
    </row>
    <row r="173" spans="1:5">
      <c r="A173" s="2">
        <v>164</v>
      </c>
      <c r="B173" s="2">
        <v>429163258</v>
      </c>
      <c r="C173" s="4">
        <v>17080</v>
      </c>
      <c r="D173" s="4"/>
      <c r="E173" s="4"/>
    </row>
    <row r="174" spans="1:5">
      <c r="A174" s="2">
        <v>165</v>
      </c>
      <c r="B174" s="2">
        <v>429163262</v>
      </c>
      <c r="C174" s="4">
        <v>17920</v>
      </c>
      <c r="D174" s="4"/>
      <c r="E174" s="4"/>
    </row>
    <row r="175" spans="1:5">
      <c r="A175" s="2">
        <v>166</v>
      </c>
      <c r="B175" s="2">
        <v>429163291</v>
      </c>
      <c r="C175" s="4">
        <v>17295</v>
      </c>
      <c r="D175" s="4"/>
      <c r="E175" s="4"/>
    </row>
    <row r="176" spans="1:5">
      <c r="A176" s="2">
        <v>167</v>
      </c>
      <c r="B176" s="2">
        <v>429163305</v>
      </c>
      <c r="C176" s="4">
        <v>17262</v>
      </c>
      <c r="D176" s="4"/>
      <c r="E176" s="4"/>
    </row>
    <row r="177" spans="1:5">
      <c r="A177" s="2">
        <v>168</v>
      </c>
      <c r="B177" s="2">
        <v>429163347</v>
      </c>
      <c r="C177" s="4">
        <v>17314</v>
      </c>
      <c r="D177" s="4"/>
      <c r="E177" s="4"/>
    </row>
    <row r="178" spans="1:5">
      <c r="A178" s="2">
        <v>169</v>
      </c>
      <c r="B178" s="2">
        <v>430170025</v>
      </c>
      <c r="C178" s="4">
        <v>12765</v>
      </c>
      <c r="D178" s="4"/>
      <c r="E178" s="4"/>
    </row>
    <row r="179" spans="1:5">
      <c r="A179" s="2">
        <v>170</v>
      </c>
      <c r="B179" s="2">
        <v>430170064</v>
      </c>
      <c r="C179" s="4">
        <v>13915</v>
      </c>
      <c r="D179" s="4"/>
      <c r="E179" s="4"/>
    </row>
    <row r="180" spans="1:5">
      <c r="A180" s="2">
        <v>171</v>
      </c>
      <c r="B180" s="2">
        <v>430170100</v>
      </c>
      <c r="C180" s="4">
        <v>12765</v>
      </c>
      <c r="D180" s="4"/>
      <c r="E180" s="4"/>
    </row>
    <row r="181" spans="1:5">
      <c r="A181" s="2">
        <v>172</v>
      </c>
      <c r="B181" s="2">
        <v>430170101</v>
      </c>
      <c r="C181" s="4">
        <v>11797</v>
      </c>
      <c r="D181" s="4"/>
      <c r="E181" s="4"/>
    </row>
    <row r="182" spans="1:5">
      <c r="A182" s="2">
        <v>173</v>
      </c>
      <c r="B182" s="2">
        <v>430170110</v>
      </c>
      <c r="C182" s="4">
        <v>12523</v>
      </c>
      <c r="D182" s="4"/>
      <c r="E182" s="4"/>
    </row>
    <row r="183" spans="1:5">
      <c r="A183" s="2">
        <v>174</v>
      </c>
      <c r="B183" s="2">
        <v>430170136</v>
      </c>
      <c r="C183" s="4">
        <v>12765</v>
      </c>
      <c r="D183" s="4"/>
      <c r="E183" s="4"/>
    </row>
    <row r="184" spans="1:5">
      <c r="A184" s="2">
        <v>175</v>
      </c>
      <c r="B184" s="2">
        <v>430170139</v>
      </c>
      <c r="C184" s="4">
        <v>12765</v>
      </c>
      <c r="D184" s="4"/>
      <c r="E184" s="4"/>
    </row>
    <row r="185" spans="1:5">
      <c r="A185" s="2">
        <v>176</v>
      </c>
      <c r="B185" s="2">
        <v>430170141</v>
      </c>
      <c r="C185" s="4">
        <v>12865</v>
      </c>
      <c r="D185" s="4"/>
      <c r="E185" s="4"/>
    </row>
    <row r="186" spans="1:5">
      <c r="A186" s="2">
        <v>177</v>
      </c>
      <c r="B186" s="2">
        <v>430170153</v>
      </c>
      <c r="C186" s="4">
        <v>16980</v>
      </c>
      <c r="D186" s="4"/>
      <c r="E186" s="4"/>
    </row>
    <row r="187" spans="1:5">
      <c r="A187" s="2">
        <v>178</v>
      </c>
      <c r="B187" s="2">
        <v>430170162</v>
      </c>
      <c r="C187" s="4">
        <v>12765</v>
      </c>
      <c r="D187" s="4"/>
      <c r="E187" s="4"/>
    </row>
    <row r="188" spans="1:5">
      <c r="A188" s="2">
        <v>179</v>
      </c>
      <c r="B188" s="2">
        <v>430170170</v>
      </c>
      <c r="C188" s="4">
        <v>13886</v>
      </c>
      <c r="D188" s="4"/>
      <c r="E188" s="4"/>
    </row>
    <row r="189" spans="1:5">
      <c r="A189" s="2">
        <v>180</v>
      </c>
      <c r="B189" s="2">
        <v>430170174</v>
      </c>
      <c r="C189" s="4">
        <v>12082</v>
      </c>
      <c r="D189" s="4"/>
      <c r="E189" s="4"/>
    </row>
    <row r="190" spans="1:5">
      <c r="A190" s="2">
        <v>181</v>
      </c>
      <c r="B190" s="2">
        <v>430170185</v>
      </c>
      <c r="C190" s="4">
        <v>19088</v>
      </c>
      <c r="D190" s="4"/>
      <c r="E190" s="4"/>
    </row>
    <row r="191" spans="1:5">
      <c r="A191" s="2">
        <v>182</v>
      </c>
      <c r="B191" s="2">
        <v>430170186</v>
      </c>
      <c r="C191" s="4">
        <v>12765</v>
      </c>
      <c r="D191" s="4"/>
      <c r="E191" s="4"/>
    </row>
    <row r="192" spans="1:5">
      <c r="A192" s="2">
        <v>183</v>
      </c>
      <c r="B192" s="2">
        <v>430170198</v>
      </c>
      <c r="C192" s="4">
        <v>12765</v>
      </c>
      <c r="D192" s="4"/>
      <c r="E192" s="4"/>
    </row>
    <row r="193" spans="1:5">
      <c r="A193" s="2">
        <v>184</v>
      </c>
      <c r="B193" s="2">
        <v>430170271</v>
      </c>
      <c r="C193" s="4">
        <v>12507</v>
      </c>
      <c r="D193" s="4"/>
      <c r="E193" s="4"/>
    </row>
    <row r="194" spans="1:5">
      <c r="A194" s="2">
        <v>185</v>
      </c>
      <c r="B194" s="2">
        <v>430170314</v>
      </c>
      <c r="C194" s="4">
        <v>10829</v>
      </c>
      <c r="D194" s="4"/>
      <c r="E194" s="4"/>
    </row>
    <row r="195" spans="1:5">
      <c r="A195" s="2">
        <v>186</v>
      </c>
      <c r="B195" s="2">
        <v>430170321</v>
      </c>
      <c r="C195" s="4">
        <v>15269</v>
      </c>
      <c r="D195" s="4"/>
      <c r="E195" s="4"/>
    </row>
    <row r="196" spans="1:5">
      <c r="A196" s="2">
        <v>187</v>
      </c>
      <c r="B196" s="2">
        <v>430170348</v>
      </c>
      <c r="C196" s="4">
        <v>18084</v>
      </c>
      <c r="D196" s="4"/>
      <c r="E196" s="4"/>
    </row>
    <row r="197" spans="1:5">
      <c r="A197" s="2">
        <v>188</v>
      </c>
      <c r="B197" s="2">
        <v>430170600</v>
      </c>
      <c r="C197" s="4">
        <v>17357</v>
      </c>
      <c r="D197" s="4"/>
      <c r="E197" s="4"/>
    </row>
    <row r="198" spans="1:5">
      <c r="A198" s="2">
        <v>189</v>
      </c>
      <c r="B198" s="2">
        <v>430170616</v>
      </c>
      <c r="C198" s="4">
        <v>11797</v>
      </c>
      <c r="D198" s="4"/>
      <c r="E198" s="4"/>
    </row>
    <row r="199" spans="1:5">
      <c r="A199" s="2">
        <v>190</v>
      </c>
      <c r="B199" s="2">
        <v>430170620</v>
      </c>
      <c r="C199" s="4">
        <v>13709</v>
      </c>
      <c r="D199" s="4"/>
      <c r="E199" s="4"/>
    </row>
    <row r="200" spans="1:5">
      <c r="A200" s="2">
        <v>191</v>
      </c>
      <c r="B200" s="2">
        <v>430170673</v>
      </c>
      <c r="C200" s="4">
        <v>12765</v>
      </c>
      <c r="D200" s="4"/>
      <c r="E200" s="4"/>
    </row>
    <row r="201" spans="1:5">
      <c r="A201" s="2">
        <v>192</v>
      </c>
      <c r="B201" s="2">
        <v>430170690</v>
      </c>
      <c r="C201" s="4">
        <v>12765</v>
      </c>
      <c r="D201" s="4"/>
      <c r="E201" s="4"/>
    </row>
    <row r="202" spans="1:5">
      <c r="A202" s="2">
        <v>193</v>
      </c>
      <c r="B202" s="2">
        <v>430170710</v>
      </c>
      <c r="C202" s="4">
        <v>12765</v>
      </c>
      <c r="D202" s="4"/>
      <c r="E202" s="4"/>
    </row>
    <row r="203" spans="1:5">
      <c r="A203" s="2">
        <v>194</v>
      </c>
      <c r="B203" s="2">
        <v>430170725</v>
      </c>
      <c r="C203" s="4">
        <v>12120</v>
      </c>
      <c r="D203" s="4"/>
      <c r="E203" s="4"/>
    </row>
    <row r="204" spans="1:5">
      <c r="A204" s="2">
        <v>195</v>
      </c>
      <c r="B204" s="2">
        <v>430170730</v>
      </c>
      <c r="C204" s="4">
        <v>12765</v>
      </c>
      <c r="D204" s="4"/>
      <c r="E204" s="4"/>
    </row>
    <row r="205" spans="1:5">
      <c r="A205" s="2">
        <v>196</v>
      </c>
      <c r="B205" s="2">
        <v>430170735</v>
      </c>
      <c r="C205" s="4">
        <v>12765</v>
      </c>
      <c r="D205" s="4"/>
      <c r="E205" s="4"/>
    </row>
    <row r="206" spans="1:5">
      <c r="A206" s="2">
        <v>197</v>
      </c>
      <c r="B206" s="2">
        <v>430170775</v>
      </c>
      <c r="C206" s="4">
        <v>15246</v>
      </c>
      <c r="D206" s="4"/>
      <c r="E206" s="4"/>
    </row>
    <row r="207" spans="1:5">
      <c r="A207" s="2">
        <v>198</v>
      </c>
      <c r="B207" s="2">
        <v>432712020</v>
      </c>
      <c r="C207" s="4">
        <v>13996</v>
      </c>
      <c r="D207" s="4"/>
      <c r="E207" s="4"/>
    </row>
    <row r="208" spans="1:5">
      <c r="A208" s="2">
        <v>199</v>
      </c>
      <c r="B208" s="2">
        <v>432712172</v>
      </c>
      <c r="C208" s="4">
        <v>16941</v>
      </c>
      <c r="D208" s="4"/>
      <c r="E208" s="4"/>
    </row>
    <row r="209" spans="1:5">
      <c r="A209" s="2">
        <v>200</v>
      </c>
      <c r="B209" s="2">
        <v>432712201</v>
      </c>
      <c r="C209" s="4">
        <v>19178</v>
      </c>
      <c r="D209" s="4"/>
      <c r="E209" s="4"/>
    </row>
    <row r="210" spans="1:5">
      <c r="A210" s="2">
        <v>201</v>
      </c>
      <c r="B210" s="2">
        <v>432712242</v>
      </c>
      <c r="C210" s="4">
        <v>17828</v>
      </c>
      <c r="D210" s="4"/>
      <c r="E210" s="4"/>
    </row>
    <row r="211" spans="1:5">
      <c r="A211" s="2">
        <v>202</v>
      </c>
      <c r="B211" s="2">
        <v>432712261</v>
      </c>
      <c r="C211" s="4">
        <v>12942</v>
      </c>
      <c r="D211" s="4"/>
      <c r="E211" s="4"/>
    </row>
    <row r="212" spans="1:5">
      <c r="A212" s="2">
        <v>203</v>
      </c>
      <c r="B212" s="2">
        <v>432712300</v>
      </c>
      <c r="C212" s="4">
        <v>10664</v>
      </c>
      <c r="D212" s="4"/>
      <c r="E212" s="4"/>
    </row>
    <row r="213" spans="1:5">
      <c r="A213" s="2">
        <v>204</v>
      </c>
      <c r="B213" s="2">
        <v>432712645</v>
      </c>
      <c r="C213" s="4">
        <v>14758</v>
      </c>
      <c r="D213" s="4"/>
      <c r="E213" s="4"/>
    </row>
    <row r="214" spans="1:5">
      <c r="A214" s="2">
        <v>205</v>
      </c>
      <c r="B214" s="2">
        <v>432712660</v>
      </c>
      <c r="C214" s="4">
        <v>13734</v>
      </c>
      <c r="D214" s="4"/>
      <c r="E214" s="4"/>
    </row>
    <row r="215" spans="1:5">
      <c r="A215" s="2">
        <v>206</v>
      </c>
      <c r="B215" s="2">
        <v>432712712</v>
      </c>
      <c r="C215" s="4">
        <v>13354</v>
      </c>
      <c r="D215" s="4"/>
      <c r="E215" s="4"/>
    </row>
    <row r="216" spans="1:5">
      <c r="A216" s="2">
        <v>207</v>
      </c>
      <c r="B216" s="2">
        <v>435301009</v>
      </c>
      <c r="C216" s="4">
        <v>12565</v>
      </c>
      <c r="D216" s="4"/>
      <c r="E216" s="4"/>
    </row>
    <row r="217" spans="1:5">
      <c r="A217" s="2">
        <v>208</v>
      </c>
      <c r="B217" s="2">
        <v>435301031</v>
      </c>
      <c r="C217" s="4">
        <v>12762</v>
      </c>
      <c r="D217" s="4"/>
      <c r="E217" s="4"/>
    </row>
    <row r="218" spans="1:5">
      <c r="A218" s="2">
        <v>209</v>
      </c>
      <c r="B218" s="2">
        <v>435301056</v>
      </c>
      <c r="C218" s="4">
        <v>12369</v>
      </c>
      <c r="D218" s="4"/>
      <c r="E218" s="4"/>
    </row>
    <row r="219" spans="1:5">
      <c r="A219" s="2">
        <v>210</v>
      </c>
      <c r="B219" s="2">
        <v>435301079</v>
      </c>
      <c r="C219" s="4">
        <v>13321</v>
      </c>
      <c r="D219" s="4"/>
      <c r="E219" s="4"/>
    </row>
    <row r="220" spans="1:5">
      <c r="A220" s="2">
        <v>211</v>
      </c>
      <c r="B220" s="2">
        <v>435301149</v>
      </c>
      <c r="C220" s="4">
        <v>17619</v>
      </c>
      <c r="D220" s="4"/>
      <c r="E220" s="4"/>
    </row>
    <row r="221" spans="1:5">
      <c r="A221" s="2">
        <v>212</v>
      </c>
      <c r="B221" s="2">
        <v>435301160</v>
      </c>
      <c r="C221" s="4">
        <v>15388</v>
      </c>
      <c r="D221" s="4"/>
      <c r="E221" s="4"/>
    </row>
    <row r="222" spans="1:5">
      <c r="A222" s="2">
        <v>213</v>
      </c>
      <c r="B222" s="2">
        <v>435301181</v>
      </c>
      <c r="C222" s="4">
        <v>12565</v>
      </c>
      <c r="D222" s="4"/>
      <c r="E222" s="4"/>
    </row>
    <row r="223" spans="1:5">
      <c r="A223" s="2">
        <v>214</v>
      </c>
      <c r="B223" s="2">
        <v>435301211</v>
      </c>
      <c r="C223" s="4">
        <v>16496</v>
      </c>
      <c r="D223" s="4"/>
      <c r="E223" s="4"/>
    </row>
    <row r="224" spans="1:5">
      <c r="A224" s="2">
        <v>215</v>
      </c>
      <c r="B224" s="2">
        <v>435301295</v>
      </c>
      <c r="C224" s="4">
        <v>12699</v>
      </c>
      <c r="D224" s="4"/>
      <c r="E224" s="4"/>
    </row>
    <row r="225" spans="1:5">
      <c r="A225" s="2">
        <v>216</v>
      </c>
      <c r="B225" s="2">
        <v>435301301</v>
      </c>
      <c r="C225" s="4">
        <v>13250</v>
      </c>
      <c r="D225" s="4"/>
      <c r="E225" s="4"/>
    </row>
    <row r="226" spans="1:5">
      <c r="A226" s="2">
        <v>217</v>
      </c>
      <c r="B226" s="2">
        <v>435301308</v>
      </c>
      <c r="C226" s="4">
        <v>22507</v>
      </c>
      <c r="D226" s="4"/>
      <c r="E226" s="4"/>
    </row>
    <row r="227" spans="1:5">
      <c r="A227" s="2">
        <v>218</v>
      </c>
      <c r="B227" s="2">
        <v>435301326</v>
      </c>
      <c r="C227" s="4">
        <v>12422</v>
      </c>
      <c r="D227" s="4"/>
      <c r="E227" s="4"/>
    </row>
    <row r="228" spans="1:5">
      <c r="A228" s="2">
        <v>219</v>
      </c>
      <c r="B228" s="2">
        <v>435301342</v>
      </c>
      <c r="C228" s="4">
        <v>10664</v>
      </c>
      <c r="D228" s="4"/>
      <c r="E228" s="4"/>
    </row>
    <row r="229" spans="1:5">
      <c r="A229" s="2">
        <v>220</v>
      </c>
      <c r="B229" s="2">
        <v>435301616</v>
      </c>
      <c r="C229" s="4">
        <v>16498</v>
      </c>
      <c r="D229" s="4"/>
      <c r="E229" s="4"/>
    </row>
    <row r="230" spans="1:5">
      <c r="A230" s="2">
        <v>221</v>
      </c>
      <c r="B230" s="2">
        <v>435301673</v>
      </c>
      <c r="C230" s="4">
        <v>12331</v>
      </c>
      <c r="D230" s="4"/>
      <c r="E230" s="4"/>
    </row>
    <row r="231" spans="1:5">
      <c r="A231" s="2">
        <v>222</v>
      </c>
      <c r="B231" s="2">
        <v>435301725</v>
      </c>
      <c r="C231" s="4">
        <v>17077</v>
      </c>
      <c r="D231" s="4"/>
      <c r="E231" s="4"/>
    </row>
    <row r="232" spans="1:5">
      <c r="A232" s="2">
        <v>223</v>
      </c>
      <c r="B232" s="2">
        <v>435301735</v>
      </c>
      <c r="C232" s="4">
        <v>14786</v>
      </c>
      <c r="D232" s="4"/>
      <c r="E232" s="4"/>
    </row>
    <row r="233" spans="1:5">
      <c r="A233" s="2">
        <v>224</v>
      </c>
      <c r="B233" s="2">
        <v>436049010</v>
      </c>
      <c r="C233" s="4">
        <v>17595</v>
      </c>
      <c r="D233" s="4"/>
      <c r="E233" s="4"/>
    </row>
    <row r="234" spans="1:5">
      <c r="A234" s="2">
        <v>225</v>
      </c>
      <c r="B234" s="2">
        <v>436049026</v>
      </c>
      <c r="C234" s="4">
        <v>16546</v>
      </c>
      <c r="D234" s="4"/>
      <c r="E234" s="4"/>
    </row>
    <row r="235" spans="1:5">
      <c r="A235" s="2">
        <v>226</v>
      </c>
      <c r="B235" s="2">
        <v>436049035</v>
      </c>
      <c r="C235" s="4">
        <v>16823</v>
      </c>
      <c r="D235" s="4"/>
      <c r="E235" s="4"/>
    </row>
    <row r="236" spans="1:5">
      <c r="A236" s="2">
        <v>227</v>
      </c>
      <c r="B236" s="2">
        <v>436049049</v>
      </c>
      <c r="C236" s="4">
        <v>18159</v>
      </c>
      <c r="D236" s="4"/>
      <c r="E236" s="4"/>
    </row>
    <row r="237" spans="1:5">
      <c r="A237" s="2">
        <v>228</v>
      </c>
      <c r="B237" s="2">
        <v>436049057</v>
      </c>
      <c r="C237" s="4">
        <v>23046</v>
      </c>
      <c r="D237" s="4"/>
      <c r="E237" s="4"/>
    </row>
    <row r="238" spans="1:5">
      <c r="A238" s="2">
        <v>229</v>
      </c>
      <c r="B238" s="2">
        <v>436049093</v>
      </c>
      <c r="C238" s="4">
        <v>18794</v>
      </c>
      <c r="D238" s="4"/>
      <c r="E238" s="4"/>
    </row>
    <row r="239" spans="1:5">
      <c r="A239" s="2">
        <v>230</v>
      </c>
      <c r="B239" s="2">
        <v>436049095</v>
      </c>
      <c r="C239" s="4">
        <v>23046</v>
      </c>
      <c r="D239" s="4"/>
      <c r="E239" s="4"/>
    </row>
    <row r="240" spans="1:5">
      <c r="A240" s="2">
        <v>231</v>
      </c>
      <c r="B240" s="2">
        <v>436049133</v>
      </c>
      <c r="C240" s="4">
        <v>11585</v>
      </c>
      <c r="D240" s="4"/>
      <c r="E240" s="4"/>
    </row>
    <row r="241" spans="1:5">
      <c r="A241" s="2">
        <v>232</v>
      </c>
      <c r="B241" s="2">
        <v>436049149</v>
      </c>
      <c r="C241" s="4">
        <v>13684</v>
      </c>
      <c r="D241" s="4"/>
      <c r="E241" s="4"/>
    </row>
    <row r="242" spans="1:5">
      <c r="A242" s="2">
        <v>233</v>
      </c>
      <c r="B242" s="2">
        <v>436049153</v>
      </c>
      <c r="C242" s="4">
        <v>13684</v>
      </c>
      <c r="D242" s="4"/>
      <c r="E242" s="4"/>
    </row>
    <row r="243" spans="1:5">
      <c r="A243" s="2">
        <v>234</v>
      </c>
      <c r="B243" s="2">
        <v>436049155</v>
      </c>
      <c r="C243" s="4">
        <v>13684</v>
      </c>
      <c r="D243" s="4"/>
      <c r="E243" s="4"/>
    </row>
    <row r="244" spans="1:5">
      <c r="A244" s="2">
        <v>235</v>
      </c>
      <c r="B244" s="2">
        <v>436049163</v>
      </c>
      <c r="C244" s="4">
        <v>13684</v>
      </c>
      <c r="D244" s="4"/>
      <c r="E244" s="4"/>
    </row>
    <row r="245" spans="1:5">
      <c r="A245" s="2">
        <v>236</v>
      </c>
      <c r="B245" s="2">
        <v>436049165</v>
      </c>
      <c r="C245" s="4">
        <v>19514</v>
      </c>
      <c r="D245" s="4"/>
      <c r="E245" s="4"/>
    </row>
    <row r="246" spans="1:5">
      <c r="A246" s="2">
        <v>237</v>
      </c>
      <c r="B246" s="2">
        <v>436049170</v>
      </c>
      <c r="C246" s="4">
        <v>13684</v>
      </c>
      <c r="D246" s="4"/>
      <c r="E246" s="4"/>
    </row>
    <row r="247" spans="1:5">
      <c r="A247" s="2">
        <v>238</v>
      </c>
      <c r="B247" s="2">
        <v>436049176</v>
      </c>
      <c r="C247" s="4">
        <v>18882</v>
      </c>
      <c r="D247" s="4"/>
      <c r="E247" s="4"/>
    </row>
    <row r="248" spans="1:5">
      <c r="A248" s="2">
        <v>239</v>
      </c>
      <c r="B248" s="2">
        <v>436049229</v>
      </c>
      <c r="C248" s="4">
        <v>13684</v>
      </c>
      <c r="D248" s="4"/>
      <c r="E248" s="4"/>
    </row>
    <row r="249" spans="1:5">
      <c r="A249" s="2">
        <v>240</v>
      </c>
      <c r="B249" s="2">
        <v>436049243</v>
      </c>
      <c r="C249" s="4">
        <v>13684</v>
      </c>
      <c r="D249" s="4"/>
      <c r="E249" s="4"/>
    </row>
    <row r="250" spans="1:5">
      <c r="A250" s="2">
        <v>241</v>
      </c>
      <c r="B250" s="2">
        <v>436049244</v>
      </c>
      <c r="C250" s="4">
        <v>12634</v>
      </c>
      <c r="D250" s="4"/>
      <c r="E250" s="4"/>
    </row>
    <row r="251" spans="1:5">
      <c r="A251" s="2">
        <v>242</v>
      </c>
      <c r="B251" s="2">
        <v>436049248</v>
      </c>
      <c r="C251" s="4">
        <v>21270</v>
      </c>
      <c r="D251" s="4"/>
      <c r="E251" s="4"/>
    </row>
    <row r="252" spans="1:5">
      <c r="A252" s="2">
        <v>243</v>
      </c>
      <c r="B252" s="2">
        <v>436049274</v>
      </c>
      <c r="C252" s="4">
        <v>17570</v>
      </c>
      <c r="D252" s="4"/>
      <c r="E252" s="4"/>
    </row>
    <row r="253" spans="1:5">
      <c r="A253" s="2">
        <v>244</v>
      </c>
      <c r="B253" s="2">
        <v>436049308</v>
      </c>
      <c r="C253" s="4">
        <v>21073</v>
      </c>
      <c r="D253" s="4"/>
      <c r="E253" s="4"/>
    </row>
    <row r="254" spans="1:5">
      <c r="A254" s="2">
        <v>245</v>
      </c>
      <c r="B254" s="2">
        <v>436049314</v>
      </c>
      <c r="C254" s="4">
        <v>20098</v>
      </c>
      <c r="D254" s="4"/>
      <c r="E254" s="4"/>
    </row>
    <row r="255" spans="1:5">
      <c r="A255" s="2">
        <v>246</v>
      </c>
      <c r="B255" s="2">
        <v>436049347</v>
      </c>
      <c r="C255" s="4">
        <v>21771</v>
      </c>
      <c r="D255" s="4"/>
      <c r="E255" s="4"/>
    </row>
    <row r="256" spans="1:5">
      <c r="A256" s="2">
        <v>247</v>
      </c>
      <c r="B256" s="2">
        <v>436049616</v>
      </c>
      <c r="C256" s="4">
        <v>21284</v>
      </c>
      <c r="D256" s="4"/>
      <c r="E256" s="4"/>
    </row>
    <row r="257" spans="1:5">
      <c r="A257" s="2">
        <v>248</v>
      </c>
      <c r="B257" s="2">
        <v>437035035</v>
      </c>
      <c r="C257" s="4">
        <v>21428</v>
      </c>
      <c r="D257" s="4"/>
      <c r="E257" s="4"/>
    </row>
    <row r="258" spans="1:5">
      <c r="A258" s="2">
        <v>249</v>
      </c>
      <c r="B258" s="2">
        <v>437035044</v>
      </c>
      <c r="C258" s="4">
        <v>13434</v>
      </c>
      <c r="D258" s="4"/>
      <c r="E258" s="4"/>
    </row>
    <row r="259" spans="1:5">
      <c r="A259" s="2">
        <v>250</v>
      </c>
      <c r="B259" s="2">
        <v>437035088</v>
      </c>
      <c r="C259" s="4">
        <v>13434</v>
      </c>
      <c r="D259" s="4"/>
      <c r="E259" s="4"/>
    </row>
    <row r="260" spans="1:5">
      <c r="A260" s="2">
        <v>251</v>
      </c>
      <c r="B260" s="2">
        <v>437035093</v>
      </c>
      <c r="C260" s="4">
        <v>21879</v>
      </c>
      <c r="D260" s="4"/>
      <c r="E260" s="4"/>
    </row>
    <row r="261" spans="1:5">
      <c r="A261" s="2">
        <v>252</v>
      </c>
      <c r="B261" s="2">
        <v>437035100</v>
      </c>
      <c r="C261" s="4">
        <v>21152</v>
      </c>
      <c r="D261" s="4"/>
      <c r="E261" s="4"/>
    </row>
    <row r="262" spans="1:5">
      <c r="A262" s="2">
        <v>253</v>
      </c>
      <c r="B262" s="2">
        <v>437035176</v>
      </c>
      <c r="C262" s="4">
        <v>20196</v>
      </c>
      <c r="D262" s="4"/>
      <c r="E262" s="4"/>
    </row>
    <row r="263" spans="1:5">
      <c r="A263" s="2">
        <v>254</v>
      </c>
      <c r="B263" s="2">
        <v>437035243</v>
      </c>
      <c r="C263" s="4">
        <v>20674</v>
      </c>
      <c r="D263" s="4"/>
      <c r="E263" s="4"/>
    </row>
    <row r="264" spans="1:5">
      <c r="A264" s="2">
        <v>255</v>
      </c>
      <c r="B264" s="2">
        <v>437035244</v>
      </c>
      <c r="C264" s="4">
        <v>18579</v>
      </c>
      <c r="D264" s="4"/>
      <c r="E264" s="4"/>
    </row>
    <row r="265" spans="1:5">
      <c r="A265" s="2">
        <v>256</v>
      </c>
      <c r="B265" s="2">
        <v>437035336</v>
      </c>
      <c r="C265" s="4">
        <v>16815</v>
      </c>
      <c r="D265" s="4"/>
      <c r="E265" s="4"/>
    </row>
    <row r="266" spans="1:5">
      <c r="A266" s="2">
        <v>257</v>
      </c>
      <c r="B266" s="2">
        <v>438035035</v>
      </c>
      <c r="C266" s="4">
        <v>20057</v>
      </c>
      <c r="D266" s="4"/>
      <c r="E266" s="4"/>
    </row>
    <row r="267" spans="1:5">
      <c r="A267" s="2">
        <v>258</v>
      </c>
      <c r="B267" s="2">
        <v>438035044</v>
      </c>
      <c r="C267" s="4">
        <v>21292</v>
      </c>
      <c r="D267" s="4"/>
      <c r="E267" s="4"/>
    </row>
    <row r="268" spans="1:5">
      <c r="A268" s="2">
        <v>259</v>
      </c>
      <c r="B268" s="2">
        <v>438035220</v>
      </c>
      <c r="C268" s="4">
        <v>20196</v>
      </c>
      <c r="D268" s="4"/>
      <c r="E268" s="4"/>
    </row>
    <row r="269" spans="1:5">
      <c r="A269" s="2">
        <v>260</v>
      </c>
      <c r="B269" s="2">
        <v>438035243</v>
      </c>
      <c r="C269" s="4">
        <v>9598</v>
      </c>
      <c r="D269" s="4"/>
      <c r="E269" s="4"/>
    </row>
    <row r="270" spans="1:5">
      <c r="A270" s="2">
        <v>261</v>
      </c>
      <c r="B270" s="2">
        <v>438035244</v>
      </c>
      <c r="C270" s="4">
        <v>19514</v>
      </c>
      <c r="D270" s="4"/>
      <c r="E270" s="4"/>
    </row>
    <row r="271" spans="1:5">
      <c r="A271" s="2">
        <v>262</v>
      </c>
      <c r="B271" s="2">
        <v>438035293</v>
      </c>
      <c r="C271" s="4">
        <v>21152</v>
      </c>
      <c r="D271" s="4"/>
      <c r="E271" s="4"/>
    </row>
    <row r="272" spans="1:5">
      <c r="A272" s="2">
        <v>263</v>
      </c>
      <c r="B272" s="2">
        <v>438035780</v>
      </c>
      <c r="C272" s="4">
        <v>13434</v>
      </c>
      <c r="D272" s="4"/>
      <c r="E272" s="4"/>
    </row>
    <row r="273" spans="1:5">
      <c r="A273" s="2">
        <v>264</v>
      </c>
      <c r="B273" s="2">
        <v>439035035</v>
      </c>
      <c r="C273" s="4">
        <v>18509</v>
      </c>
      <c r="D273" s="4"/>
      <c r="E273" s="4"/>
    </row>
    <row r="274" spans="1:5">
      <c r="A274" s="2">
        <v>265</v>
      </c>
      <c r="B274" s="2">
        <v>439035044</v>
      </c>
      <c r="C274" s="4">
        <v>15809</v>
      </c>
      <c r="D274" s="4"/>
      <c r="E274" s="4"/>
    </row>
    <row r="275" spans="1:5">
      <c r="A275" s="2">
        <v>266</v>
      </c>
      <c r="B275" s="2">
        <v>439035073</v>
      </c>
      <c r="C275" s="4">
        <v>17393</v>
      </c>
      <c r="D275" s="4"/>
      <c r="E275" s="4"/>
    </row>
    <row r="276" spans="1:5">
      <c r="A276" s="2">
        <v>267</v>
      </c>
      <c r="B276" s="2">
        <v>439035088</v>
      </c>
      <c r="C276" s="4">
        <v>11794</v>
      </c>
      <c r="D276" s="4"/>
      <c r="E276" s="4"/>
    </row>
    <row r="277" spans="1:5">
      <c r="A277" s="2">
        <v>268</v>
      </c>
      <c r="B277" s="2">
        <v>439035220</v>
      </c>
      <c r="C277" s="4">
        <v>11794</v>
      </c>
      <c r="D277" s="4"/>
      <c r="E277" s="4"/>
    </row>
    <row r="278" spans="1:5">
      <c r="A278" s="2">
        <v>269</v>
      </c>
      <c r="B278" s="2">
        <v>439035243</v>
      </c>
      <c r="C278" s="4">
        <v>18975</v>
      </c>
      <c r="D278" s="4"/>
      <c r="E278" s="4"/>
    </row>
    <row r="279" spans="1:5">
      <c r="A279" s="2">
        <v>270</v>
      </c>
      <c r="B279" s="2">
        <v>439035244</v>
      </c>
      <c r="C279" s="4">
        <v>16306</v>
      </c>
      <c r="D279" s="4"/>
      <c r="E279" s="4"/>
    </row>
    <row r="280" spans="1:5">
      <c r="A280" s="2">
        <v>271</v>
      </c>
      <c r="B280" s="2">
        <v>439035285</v>
      </c>
      <c r="C280" s="4">
        <v>15414</v>
      </c>
      <c r="D280" s="4"/>
      <c r="E280" s="4"/>
    </row>
    <row r="281" spans="1:5">
      <c r="A281" s="2">
        <v>272</v>
      </c>
      <c r="B281" s="2">
        <v>440149009</v>
      </c>
      <c r="C281" s="4">
        <v>13107</v>
      </c>
      <c r="D281" s="4"/>
      <c r="E281" s="4"/>
    </row>
    <row r="282" spans="1:5">
      <c r="A282" s="2">
        <v>273</v>
      </c>
      <c r="B282" s="2">
        <v>440149079</v>
      </c>
      <c r="C282" s="4">
        <v>17388</v>
      </c>
      <c r="D282" s="4"/>
      <c r="E282" s="4"/>
    </row>
    <row r="283" spans="1:5">
      <c r="A283" s="2">
        <v>274</v>
      </c>
      <c r="B283" s="2">
        <v>440149128</v>
      </c>
      <c r="C283" s="4">
        <v>17742</v>
      </c>
      <c r="D283" s="4"/>
      <c r="E283" s="4"/>
    </row>
    <row r="284" spans="1:5">
      <c r="A284" s="2">
        <v>275</v>
      </c>
      <c r="B284" s="2">
        <v>440149149</v>
      </c>
      <c r="C284" s="4">
        <v>18429</v>
      </c>
      <c r="D284" s="4"/>
      <c r="E284" s="4"/>
    </row>
    <row r="285" spans="1:5">
      <c r="A285" s="2">
        <v>276</v>
      </c>
      <c r="B285" s="2">
        <v>440149160</v>
      </c>
      <c r="C285" s="4">
        <v>14770</v>
      </c>
      <c r="D285" s="4"/>
      <c r="E285" s="4"/>
    </row>
    <row r="286" spans="1:5">
      <c r="A286" s="2">
        <v>277</v>
      </c>
      <c r="B286" s="2">
        <v>440149181</v>
      </c>
      <c r="C286" s="4">
        <v>15188</v>
      </c>
      <c r="D286" s="4"/>
      <c r="E286" s="4"/>
    </row>
    <row r="287" spans="1:5">
      <c r="A287" s="2">
        <v>278</v>
      </c>
      <c r="B287" s="2">
        <v>440149211</v>
      </c>
      <c r="C287" s="4">
        <v>10851</v>
      </c>
      <c r="D287" s="4"/>
      <c r="E287" s="4"/>
    </row>
    <row r="288" spans="1:5">
      <c r="A288" s="2">
        <v>279</v>
      </c>
      <c r="B288" s="2">
        <v>440149745</v>
      </c>
      <c r="C288" s="4">
        <v>11037</v>
      </c>
      <c r="D288" s="4"/>
      <c r="E288" s="4"/>
    </row>
    <row r="289" spans="1:5">
      <c r="A289" s="2">
        <v>280</v>
      </c>
      <c r="B289" s="2">
        <v>441281005</v>
      </c>
      <c r="C289" s="4">
        <v>18842</v>
      </c>
      <c r="D289" s="4"/>
      <c r="E289" s="4"/>
    </row>
    <row r="290" spans="1:5">
      <c r="A290" s="2">
        <v>281</v>
      </c>
      <c r="B290" s="2">
        <v>441281024</v>
      </c>
      <c r="C290" s="4">
        <v>13668</v>
      </c>
      <c r="D290" s="4"/>
      <c r="E290" s="4"/>
    </row>
    <row r="291" spans="1:5">
      <c r="A291" s="2">
        <v>282</v>
      </c>
      <c r="B291" s="2">
        <v>441281061</v>
      </c>
      <c r="C291" s="4">
        <v>21064</v>
      </c>
      <c r="D291" s="4"/>
      <c r="E291" s="4"/>
    </row>
    <row r="292" spans="1:5">
      <c r="A292" s="2">
        <v>283</v>
      </c>
      <c r="B292" s="2">
        <v>441281087</v>
      </c>
      <c r="C292" s="4">
        <v>14025</v>
      </c>
      <c r="D292" s="4"/>
      <c r="E292" s="4"/>
    </row>
    <row r="293" spans="1:5">
      <c r="A293" s="2">
        <v>284</v>
      </c>
      <c r="B293" s="2">
        <v>441281111</v>
      </c>
      <c r="C293" s="4">
        <v>17891</v>
      </c>
      <c r="D293" s="4"/>
      <c r="E293" s="4"/>
    </row>
    <row r="294" spans="1:5">
      <c r="A294" s="2">
        <v>285</v>
      </c>
      <c r="B294" s="2">
        <v>441281161</v>
      </c>
      <c r="C294" s="4">
        <v>12565</v>
      </c>
      <c r="D294" s="4"/>
      <c r="E294" s="4"/>
    </row>
    <row r="295" spans="1:5">
      <c r="A295" s="2">
        <v>286</v>
      </c>
      <c r="B295" s="2">
        <v>441281191</v>
      </c>
      <c r="C295" s="4">
        <v>10664</v>
      </c>
      <c r="D295" s="4"/>
      <c r="E295" s="4"/>
    </row>
    <row r="296" spans="1:5">
      <c r="A296" s="2">
        <v>287</v>
      </c>
      <c r="B296" s="2">
        <v>441281210</v>
      </c>
      <c r="C296" s="4">
        <v>16427</v>
      </c>
      <c r="D296" s="4"/>
      <c r="E296" s="4"/>
    </row>
    <row r="297" spans="1:5">
      <c r="A297" s="2">
        <v>288</v>
      </c>
      <c r="B297" s="2">
        <v>441281227</v>
      </c>
      <c r="C297" s="4">
        <v>18965</v>
      </c>
      <c r="D297" s="4"/>
      <c r="E297" s="4"/>
    </row>
    <row r="298" spans="1:5">
      <c r="A298" s="2">
        <v>289</v>
      </c>
      <c r="B298" s="2">
        <v>441281281</v>
      </c>
      <c r="C298" s="4">
        <v>17492</v>
      </c>
      <c r="D298" s="4"/>
      <c r="E298" s="4"/>
    </row>
    <row r="299" spans="1:5">
      <c r="A299" s="2">
        <v>290</v>
      </c>
      <c r="B299" s="2">
        <v>441281325</v>
      </c>
      <c r="C299" s="4">
        <v>18335</v>
      </c>
      <c r="D299" s="4"/>
      <c r="E299" s="4"/>
    </row>
    <row r="300" spans="1:5">
      <c r="A300" s="2">
        <v>291</v>
      </c>
      <c r="B300" s="2">
        <v>441281332</v>
      </c>
      <c r="C300" s="4">
        <v>18201</v>
      </c>
      <c r="D300" s="4"/>
      <c r="E300" s="4"/>
    </row>
    <row r="301" spans="1:5">
      <c r="A301" s="2">
        <v>292</v>
      </c>
      <c r="B301" s="2">
        <v>441281672</v>
      </c>
      <c r="C301" s="4">
        <v>19349</v>
      </c>
      <c r="D301" s="4"/>
      <c r="E301" s="4"/>
    </row>
    <row r="302" spans="1:5">
      <c r="A302" s="2">
        <v>293</v>
      </c>
      <c r="B302" s="2">
        <v>441281680</v>
      </c>
      <c r="C302" s="4">
        <v>15445</v>
      </c>
      <c r="D302" s="4"/>
      <c r="E302" s="4"/>
    </row>
    <row r="303" spans="1:5">
      <c r="A303" s="2">
        <v>294</v>
      </c>
      <c r="B303" s="2">
        <v>444035016</v>
      </c>
      <c r="C303" s="4">
        <v>20196</v>
      </c>
      <c r="D303" s="4"/>
      <c r="E303" s="4"/>
    </row>
    <row r="304" spans="1:5">
      <c r="A304" s="2">
        <v>295</v>
      </c>
      <c r="B304" s="2">
        <v>444035035</v>
      </c>
      <c r="C304" s="4">
        <v>18374</v>
      </c>
      <c r="D304" s="4"/>
      <c r="E304" s="4"/>
    </row>
    <row r="305" spans="1:5">
      <c r="A305" s="2">
        <v>296</v>
      </c>
      <c r="B305" s="2">
        <v>444035040</v>
      </c>
      <c r="C305" s="4">
        <v>15517</v>
      </c>
      <c r="D305" s="4"/>
      <c r="E305" s="4"/>
    </row>
    <row r="306" spans="1:5">
      <c r="A306" s="2">
        <v>297</v>
      </c>
      <c r="B306" s="2">
        <v>444035044</v>
      </c>
      <c r="C306" s="4">
        <v>18457</v>
      </c>
      <c r="D306" s="4"/>
      <c r="E306" s="4"/>
    </row>
    <row r="307" spans="1:5">
      <c r="A307" s="2">
        <v>298</v>
      </c>
      <c r="B307" s="2">
        <v>444035073</v>
      </c>
      <c r="C307" s="4">
        <v>15310</v>
      </c>
      <c r="D307" s="4"/>
      <c r="E307" s="4"/>
    </row>
    <row r="308" spans="1:5">
      <c r="A308" s="2">
        <v>299</v>
      </c>
      <c r="B308" s="2">
        <v>444035100</v>
      </c>
      <c r="C308" s="4">
        <v>21152</v>
      </c>
      <c r="D308" s="4"/>
      <c r="E308" s="4"/>
    </row>
    <row r="309" spans="1:5">
      <c r="A309" s="2">
        <v>300</v>
      </c>
      <c r="B309" s="2">
        <v>444035133</v>
      </c>
      <c r="C309" s="4">
        <v>11379</v>
      </c>
      <c r="D309" s="4"/>
      <c r="E309" s="4"/>
    </row>
    <row r="310" spans="1:5">
      <c r="A310" s="2">
        <v>301</v>
      </c>
      <c r="B310" s="2">
        <v>444035189</v>
      </c>
      <c r="C310" s="4">
        <v>18295</v>
      </c>
      <c r="D310" s="4"/>
      <c r="E310" s="4"/>
    </row>
    <row r="311" spans="1:5">
      <c r="A311" s="2">
        <v>302</v>
      </c>
      <c r="B311" s="2">
        <v>444035220</v>
      </c>
      <c r="C311" s="4">
        <v>11794</v>
      </c>
      <c r="D311" s="4"/>
      <c r="E311" s="4"/>
    </row>
    <row r="312" spans="1:5">
      <c r="A312" s="2">
        <v>303</v>
      </c>
      <c r="B312" s="2">
        <v>444035243</v>
      </c>
      <c r="C312" s="4">
        <v>20854</v>
      </c>
      <c r="D312" s="4"/>
      <c r="E312" s="4"/>
    </row>
    <row r="313" spans="1:5">
      <c r="A313" s="2">
        <v>304</v>
      </c>
      <c r="B313" s="2">
        <v>444035244</v>
      </c>
      <c r="C313" s="4">
        <v>18693</v>
      </c>
      <c r="D313" s="4"/>
      <c r="E313" s="4"/>
    </row>
    <row r="314" spans="1:5">
      <c r="A314" s="2">
        <v>305</v>
      </c>
      <c r="B314" s="2">
        <v>444035285</v>
      </c>
      <c r="C314" s="4">
        <v>11765</v>
      </c>
      <c r="D314" s="4"/>
      <c r="E314" s="4"/>
    </row>
    <row r="315" spans="1:5">
      <c r="A315" s="2">
        <v>306</v>
      </c>
      <c r="B315" s="2">
        <v>444035336</v>
      </c>
      <c r="C315" s="4">
        <v>13434</v>
      </c>
      <c r="D315" s="4"/>
      <c r="E315" s="4"/>
    </row>
    <row r="316" spans="1:5">
      <c r="A316" s="2">
        <v>307</v>
      </c>
      <c r="B316" s="2">
        <v>445348017</v>
      </c>
      <c r="C316" s="4">
        <v>16968</v>
      </c>
      <c r="D316" s="4"/>
      <c r="E316" s="4"/>
    </row>
    <row r="317" spans="1:5">
      <c r="A317" s="2">
        <v>308</v>
      </c>
      <c r="B317" s="2">
        <v>445348097</v>
      </c>
      <c r="C317" s="4">
        <v>20101</v>
      </c>
      <c r="D317" s="4"/>
      <c r="E317" s="4"/>
    </row>
    <row r="318" spans="1:5">
      <c r="A318" s="2">
        <v>309</v>
      </c>
      <c r="B318" s="2">
        <v>445348110</v>
      </c>
      <c r="C318" s="4">
        <v>13112</v>
      </c>
      <c r="D318" s="4"/>
      <c r="E318" s="4"/>
    </row>
    <row r="319" spans="1:5">
      <c r="A319" s="2">
        <v>310</v>
      </c>
      <c r="B319" s="2">
        <v>445348151</v>
      </c>
      <c r="C319" s="4">
        <v>16158</v>
      </c>
      <c r="D319" s="4"/>
      <c r="E319" s="4"/>
    </row>
    <row r="320" spans="1:5">
      <c r="A320" s="2">
        <v>311</v>
      </c>
      <c r="B320" s="2">
        <v>445348153</v>
      </c>
      <c r="C320" s="4">
        <v>16322</v>
      </c>
      <c r="D320" s="4"/>
      <c r="E320" s="4"/>
    </row>
    <row r="321" spans="1:5">
      <c r="A321" s="2">
        <v>312</v>
      </c>
      <c r="B321" s="2">
        <v>445348170</v>
      </c>
      <c r="C321" s="4">
        <v>10664</v>
      </c>
      <c r="D321" s="4"/>
      <c r="E321" s="4"/>
    </row>
    <row r="322" spans="1:5">
      <c r="A322" s="2">
        <v>313</v>
      </c>
      <c r="B322" s="2">
        <v>445348186</v>
      </c>
      <c r="C322" s="4">
        <v>14965</v>
      </c>
      <c r="D322" s="4"/>
      <c r="E322" s="4"/>
    </row>
    <row r="323" spans="1:5">
      <c r="A323" s="2">
        <v>314</v>
      </c>
      <c r="B323" s="2">
        <v>445348226</v>
      </c>
      <c r="C323" s="4">
        <v>15565</v>
      </c>
      <c r="D323" s="4"/>
      <c r="E323" s="4"/>
    </row>
    <row r="324" spans="1:5">
      <c r="A324" s="2">
        <v>315</v>
      </c>
      <c r="B324" s="2">
        <v>445348227</v>
      </c>
      <c r="C324" s="4">
        <v>20969</v>
      </c>
      <c r="D324" s="4"/>
      <c r="E324" s="4"/>
    </row>
    <row r="325" spans="1:5">
      <c r="A325" s="2">
        <v>316</v>
      </c>
      <c r="B325" s="2">
        <v>445348271</v>
      </c>
      <c r="C325" s="4">
        <v>16422</v>
      </c>
      <c r="D325" s="4"/>
      <c r="E325" s="4"/>
    </row>
    <row r="326" spans="1:5">
      <c r="A326" s="2">
        <v>317</v>
      </c>
      <c r="B326" s="2">
        <v>445348316</v>
      </c>
      <c r="C326" s="4">
        <v>18833</v>
      </c>
      <c r="D326" s="4"/>
      <c r="E326" s="4"/>
    </row>
    <row r="327" spans="1:5">
      <c r="A327" s="2">
        <v>318</v>
      </c>
      <c r="B327" s="2">
        <v>445348322</v>
      </c>
      <c r="C327" s="4">
        <v>17955</v>
      </c>
      <c r="D327" s="4"/>
      <c r="E327" s="4"/>
    </row>
    <row r="328" spans="1:5">
      <c r="A328" s="2">
        <v>319</v>
      </c>
      <c r="B328" s="2">
        <v>445348348</v>
      </c>
      <c r="C328" s="4">
        <v>17366</v>
      </c>
      <c r="D328" s="4"/>
      <c r="E328" s="4"/>
    </row>
    <row r="329" spans="1:5">
      <c r="A329" s="2">
        <v>320</v>
      </c>
      <c r="B329" s="2">
        <v>445348620</v>
      </c>
      <c r="C329" s="4">
        <v>10664</v>
      </c>
      <c r="D329" s="4"/>
      <c r="E329" s="4"/>
    </row>
    <row r="330" spans="1:5">
      <c r="A330" s="2">
        <v>321</v>
      </c>
      <c r="B330" s="2">
        <v>445348658</v>
      </c>
      <c r="C330" s="4">
        <v>16221</v>
      </c>
      <c r="D330" s="4"/>
      <c r="E330" s="4"/>
    </row>
    <row r="331" spans="1:5">
      <c r="A331" s="2">
        <v>322</v>
      </c>
      <c r="B331" s="2">
        <v>445348753</v>
      </c>
      <c r="C331" s="4">
        <v>11546</v>
      </c>
      <c r="D331" s="4"/>
      <c r="E331" s="4"/>
    </row>
    <row r="332" spans="1:5">
      <c r="A332" s="2">
        <v>323</v>
      </c>
      <c r="B332" s="2">
        <v>445348767</v>
      </c>
      <c r="C332" s="4">
        <v>16794</v>
      </c>
      <c r="D332" s="4"/>
      <c r="E332" s="4"/>
    </row>
    <row r="333" spans="1:5">
      <c r="A333" s="2">
        <v>324</v>
      </c>
      <c r="B333" s="2">
        <v>445348775</v>
      </c>
      <c r="C333" s="4">
        <v>13178</v>
      </c>
      <c r="D333" s="4"/>
      <c r="E333" s="4"/>
    </row>
    <row r="334" spans="1:5">
      <c r="A334" s="2">
        <v>325</v>
      </c>
      <c r="B334" s="2">
        <v>446099001</v>
      </c>
      <c r="C334" s="4">
        <v>17355</v>
      </c>
      <c r="D334" s="4"/>
      <c r="E334" s="4"/>
    </row>
    <row r="335" spans="1:5">
      <c r="A335" s="2">
        <v>326</v>
      </c>
      <c r="B335" s="2">
        <v>446099016</v>
      </c>
      <c r="C335" s="4">
        <v>14900</v>
      </c>
      <c r="D335" s="4"/>
      <c r="E335" s="4"/>
    </row>
    <row r="336" spans="1:5">
      <c r="A336" s="2">
        <v>327</v>
      </c>
      <c r="B336" s="2">
        <v>446099018</v>
      </c>
      <c r="C336" s="4">
        <v>14595</v>
      </c>
      <c r="D336" s="4"/>
      <c r="E336" s="4"/>
    </row>
    <row r="337" spans="1:5">
      <c r="A337" s="2">
        <v>328</v>
      </c>
      <c r="B337" s="2">
        <v>446099025</v>
      </c>
      <c r="C337" s="4">
        <v>12802</v>
      </c>
      <c r="D337" s="4"/>
      <c r="E337" s="4"/>
    </row>
    <row r="338" spans="1:5">
      <c r="A338" s="2">
        <v>329</v>
      </c>
      <c r="B338" s="2">
        <v>446099044</v>
      </c>
      <c r="C338" s="4">
        <v>17516</v>
      </c>
      <c r="D338" s="4"/>
      <c r="E338" s="4"/>
    </row>
    <row r="339" spans="1:5">
      <c r="A339" s="2">
        <v>330</v>
      </c>
      <c r="B339" s="2">
        <v>446099050</v>
      </c>
      <c r="C339" s="4">
        <v>15527</v>
      </c>
      <c r="D339" s="4"/>
      <c r="E339" s="4"/>
    </row>
    <row r="340" spans="1:5">
      <c r="A340" s="2">
        <v>331</v>
      </c>
      <c r="B340" s="2">
        <v>446099083</v>
      </c>
      <c r="C340" s="4">
        <v>15247</v>
      </c>
      <c r="D340" s="4"/>
      <c r="E340" s="4"/>
    </row>
    <row r="341" spans="1:5">
      <c r="A341" s="2">
        <v>332</v>
      </c>
      <c r="B341" s="2">
        <v>446099088</v>
      </c>
      <c r="C341" s="4">
        <v>14881</v>
      </c>
      <c r="D341" s="4"/>
      <c r="E341" s="4"/>
    </row>
    <row r="342" spans="1:5">
      <c r="A342" s="2">
        <v>333</v>
      </c>
      <c r="B342" s="2">
        <v>446099095</v>
      </c>
      <c r="C342" s="4">
        <v>17861</v>
      </c>
      <c r="D342" s="4"/>
      <c r="E342" s="4"/>
    </row>
    <row r="343" spans="1:5">
      <c r="A343" s="2">
        <v>334</v>
      </c>
      <c r="B343" s="2">
        <v>446099099</v>
      </c>
      <c r="C343" s="4">
        <v>14592</v>
      </c>
      <c r="D343" s="4"/>
      <c r="E343" s="4"/>
    </row>
    <row r="344" spans="1:5">
      <c r="A344" s="2">
        <v>335</v>
      </c>
      <c r="B344" s="2">
        <v>446099101</v>
      </c>
      <c r="C344" s="4">
        <v>16563</v>
      </c>
      <c r="D344" s="4"/>
      <c r="E344" s="4"/>
    </row>
    <row r="345" spans="1:5">
      <c r="A345" s="2">
        <v>336</v>
      </c>
      <c r="B345" s="2">
        <v>446099133</v>
      </c>
      <c r="C345" s="4">
        <v>17443</v>
      </c>
      <c r="D345" s="4"/>
      <c r="E345" s="4"/>
    </row>
    <row r="346" spans="1:5">
      <c r="A346" s="2">
        <v>337</v>
      </c>
      <c r="B346" s="2">
        <v>446099136</v>
      </c>
      <c r="C346" s="4">
        <v>17973</v>
      </c>
      <c r="D346" s="4"/>
      <c r="E346" s="4"/>
    </row>
    <row r="347" spans="1:5">
      <c r="A347" s="2">
        <v>338</v>
      </c>
      <c r="B347" s="2">
        <v>446099167</v>
      </c>
      <c r="C347" s="4">
        <v>14711</v>
      </c>
      <c r="D347" s="4"/>
      <c r="E347" s="4"/>
    </row>
    <row r="348" spans="1:5">
      <c r="A348" s="2">
        <v>339</v>
      </c>
      <c r="B348" s="2">
        <v>446099182</v>
      </c>
      <c r="C348" s="4">
        <v>14879</v>
      </c>
      <c r="D348" s="4"/>
      <c r="E348" s="4"/>
    </row>
    <row r="349" spans="1:5">
      <c r="A349" s="2">
        <v>340</v>
      </c>
      <c r="B349" s="2">
        <v>446099208</v>
      </c>
      <c r="C349" s="4">
        <v>14508</v>
      </c>
      <c r="D349" s="4"/>
      <c r="E349" s="4"/>
    </row>
    <row r="350" spans="1:5">
      <c r="A350" s="2">
        <v>341</v>
      </c>
      <c r="B350" s="2">
        <v>446099212</v>
      </c>
      <c r="C350" s="4">
        <v>13788</v>
      </c>
      <c r="D350" s="4"/>
      <c r="E350" s="4"/>
    </row>
    <row r="351" spans="1:5">
      <c r="A351" s="2">
        <v>342</v>
      </c>
      <c r="B351" s="2">
        <v>446099218</v>
      </c>
      <c r="C351" s="4">
        <v>13492</v>
      </c>
      <c r="D351" s="4"/>
      <c r="E351" s="4"/>
    </row>
    <row r="352" spans="1:5">
      <c r="A352" s="2">
        <v>343</v>
      </c>
      <c r="B352" s="2">
        <v>446099220</v>
      </c>
      <c r="C352" s="4">
        <v>15858</v>
      </c>
      <c r="D352" s="4"/>
      <c r="E352" s="4"/>
    </row>
    <row r="353" spans="1:5">
      <c r="A353" s="2">
        <v>344</v>
      </c>
      <c r="B353" s="2">
        <v>446099238</v>
      </c>
      <c r="C353" s="4">
        <v>12724</v>
      </c>
      <c r="D353" s="4"/>
      <c r="E353" s="4"/>
    </row>
    <row r="354" spans="1:5">
      <c r="A354" s="2">
        <v>345</v>
      </c>
      <c r="B354" s="2">
        <v>446099244</v>
      </c>
      <c r="C354" s="4">
        <v>14768</v>
      </c>
      <c r="D354" s="4"/>
      <c r="E354" s="4"/>
    </row>
    <row r="355" spans="1:5">
      <c r="A355" s="2">
        <v>346</v>
      </c>
      <c r="B355" s="2">
        <v>446099265</v>
      </c>
      <c r="C355" s="4">
        <v>11536</v>
      </c>
      <c r="D355" s="4"/>
      <c r="E355" s="4"/>
    </row>
    <row r="356" spans="1:5">
      <c r="A356" s="2">
        <v>347</v>
      </c>
      <c r="B356" s="2">
        <v>446099266</v>
      </c>
      <c r="C356" s="4">
        <v>16087</v>
      </c>
      <c r="D356" s="4"/>
      <c r="E356" s="4"/>
    </row>
    <row r="357" spans="1:5">
      <c r="A357" s="2">
        <v>348</v>
      </c>
      <c r="B357" s="2">
        <v>446099285</v>
      </c>
      <c r="C357" s="4">
        <v>14671</v>
      </c>
      <c r="D357" s="4"/>
      <c r="E357" s="4"/>
    </row>
    <row r="358" spans="1:5">
      <c r="A358" s="2">
        <v>349</v>
      </c>
      <c r="B358" s="2">
        <v>446099293</v>
      </c>
      <c r="C358" s="4">
        <v>17584</v>
      </c>
      <c r="D358" s="4"/>
      <c r="E358" s="4"/>
    </row>
    <row r="359" spans="1:5">
      <c r="A359" s="2">
        <v>350</v>
      </c>
      <c r="B359" s="2">
        <v>446099307</v>
      </c>
      <c r="C359" s="4">
        <v>15670</v>
      </c>
      <c r="D359" s="4"/>
      <c r="E359" s="4"/>
    </row>
    <row r="360" spans="1:5">
      <c r="A360" s="2">
        <v>351</v>
      </c>
      <c r="B360" s="2">
        <v>446099323</v>
      </c>
      <c r="C360" s="4">
        <v>11996</v>
      </c>
      <c r="D360" s="4"/>
      <c r="E360" s="4"/>
    </row>
    <row r="361" spans="1:5">
      <c r="A361" s="2">
        <v>352</v>
      </c>
      <c r="B361" s="2">
        <v>446099350</v>
      </c>
      <c r="C361" s="4">
        <v>12685</v>
      </c>
      <c r="D361" s="4"/>
      <c r="E361" s="4"/>
    </row>
    <row r="362" spans="1:5">
      <c r="A362" s="2">
        <v>353</v>
      </c>
      <c r="B362" s="2">
        <v>446099625</v>
      </c>
      <c r="C362" s="4">
        <v>16013</v>
      </c>
      <c r="D362" s="4"/>
      <c r="E362" s="4"/>
    </row>
    <row r="363" spans="1:5">
      <c r="A363" s="2">
        <v>354</v>
      </c>
      <c r="B363" s="2">
        <v>446099650</v>
      </c>
      <c r="C363" s="4">
        <v>14567</v>
      </c>
      <c r="D363" s="4"/>
      <c r="E363" s="4"/>
    </row>
    <row r="364" spans="1:5">
      <c r="A364" s="2">
        <v>355</v>
      </c>
      <c r="B364" s="2">
        <v>446099665</v>
      </c>
      <c r="C364" s="4">
        <v>11363</v>
      </c>
      <c r="D364" s="4"/>
      <c r="E364" s="4"/>
    </row>
    <row r="365" spans="1:5">
      <c r="A365" s="2">
        <v>356</v>
      </c>
      <c r="B365" s="2">
        <v>446099690</v>
      </c>
      <c r="C365" s="4">
        <v>13852</v>
      </c>
      <c r="D365" s="4"/>
      <c r="E365" s="4"/>
    </row>
    <row r="366" spans="1:5">
      <c r="A366" s="2">
        <v>357</v>
      </c>
      <c r="B366" s="2">
        <v>446099780</v>
      </c>
      <c r="C366" s="4">
        <v>17673</v>
      </c>
      <c r="D366" s="4"/>
      <c r="E366" s="4"/>
    </row>
    <row r="367" spans="1:5">
      <c r="A367" s="2">
        <v>358</v>
      </c>
      <c r="B367" s="2">
        <v>447101025</v>
      </c>
      <c r="C367" s="4">
        <v>12856</v>
      </c>
      <c r="D367" s="4"/>
      <c r="E367" s="4"/>
    </row>
    <row r="368" spans="1:5">
      <c r="A368" s="2">
        <v>359</v>
      </c>
      <c r="B368" s="2">
        <v>447101035</v>
      </c>
      <c r="C368" s="4">
        <v>22635</v>
      </c>
      <c r="D368" s="4"/>
      <c r="E368" s="4"/>
    </row>
    <row r="369" spans="1:5">
      <c r="A369" s="2">
        <v>360</v>
      </c>
      <c r="B369" s="2">
        <v>447101100</v>
      </c>
      <c r="C369" s="4">
        <v>18785</v>
      </c>
      <c r="D369" s="4"/>
      <c r="E369" s="4"/>
    </row>
    <row r="370" spans="1:5">
      <c r="A370" s="2">
        <v>361</v>
      </c>
      <c r="B370" s="2">
        <v>447101101</v>
      </c>
      <c r="C370" s="4">
        <v>12130</v>
      </c>
      <c r="D370" s="4"/>
      <c r="E370" s="4"/>
    </row>
    <row r="371" spans="1:5">
      <c r="A371" s="2">
        <v>362</v>
      </c>
      <c r="B371" s="2">
        <v>447101136</v>
      </c>
      <c r="C371" s="4">
        <v>13717</v>
      </c>
      <c r="D371" s="4"/>
      <c r="E371" s="4"/>
    </row>
    <row r="372" spans="1:5">
      <c r="A372" s="2">
        <v>363</v>
      </c>
      <c r="B372" s="2">
        <v>447101138</v>
      </c>
      <c r="C372" s="4">
        <v>13248</v>
      </c>
      <c r="D372" s="4"/>
      <c r="E372" s="4"/>
    </row>
    <row r="373" spans="1:5">
      <c r="A373" s="2">
        <v>364</v>
      </c>
      <c r="B373" s="2">
        <v>447101170</v>
      </c>
      <c r="C373" s="4">
        <v>11489</v>
      </c>
      <c r="D373" s="4"/>
      <c r="E373" s="4"/>
    </row>
    <row r="374" spans="1:5">
      <c r="A374" s="2">
        <v>365</v>
      </c>
      <c r="B374" s="2">
        <v>447101177</v>
      </c>
      <c r="C374" s="4">
        <v>12293</v>
      </c>
      <c r="D374" s="4"/>
      <c r="E374" s="4"/>
    </row>
    <row r="375" spans="1:5">
      <c r="A375" s="2">
        <v>366</v>
      </c>
      <c r="B375" s="2">
        <v>447101185</v>
      </c>
      <c r="C375" s="4">
        <v>15138</v>
      </c>
      <c r="D375" s="4"/>
      <c r="E375" s="4"/>
    </row>
    <row r="376" spans="1:5">
      <c r="A376" s="2">
        <v>367</v>
      </c>
      <c r="B376" s="2">
        <v>447101187</v>
      </c>
      <c r="C376" s="4">
        <v>13548</v>
      </c>
      <c r="D376" s="4"/>
      <c r="E376" s="4"/>
    </row>
    <row r="377" spans="1:5">
      <c r="A377" s="2">
        <v>368</v>
      </c>
      <c r="B377" s="2">
        <v>447101208</v>
      </c>
      <c r="C377" s="4">
        <v>12596</v>
      </c>
      <c r="D377" s="4"/>
      <c r="E377" s="4"/>
    </row>
    <row r="378" spans="1:5">
      <c r="A378" s="2">
        <v>369</v>
      </c>
      <c r="B378" s="2">
        <v>447101212</v>
      </c>
      <c r="C378" s="4">
        <v>11290</v>
      </c>
      <c r="D378" s="4"/>
      <c r="E378" s="4"/>
    </row>
    <row r="379" spans="1:5">
      <c r="A379" s="2">
        <v>370</v>
      </c>
      <c r="B379" s="2">
        <v>447101214</v>
      </c>
      <c r="C379" s="4">
        <v>14434</v>
      </c>
      <c r="D379" s="4"/>
      <c r="E379" s="4"/>
    </row>
    <row r="380" spans="1:5">
      <c r="A380" s="2">
        <v>371</v>
      </c>
      <c r="B380" s="2">
        <v>447101218</v>
      </c>
      <c r="C380" s="4">
        <v>11092</v>
      </c>
      <c r="D380" s="4"/>
      <c r="E380" s="4"/>
    </row>
    <row r="381" spans="1:5">
      <c r="A381" s="2">
        <v>372</v>
      </c>
      <c r="B381" s="2">
        <v>447101220</v>
      </c>
      <c r="C381" s="4">
        <v>17658</v>
      </c>
      <c r="D381" s="4"/>
      <c r="E381" s="4"/>
    </row>
    <row r="382" spans="1:5">
      <c r="A382" s="2">
        <v>373</v>
      </c>
      <c r="B382" s="2">
        <v>447101238</v>
      </c>
      <c r="C382" s="4">
        <v>12296</v>
      </c>
      <c r="D382" s="4"/>
      <c r="E382" s="4"/>
    </row>
    <row r="383" spans="1:5">
      <c r="A383" s="2">
        <v>374</v>
      </c>
      <c r="B383" s="2">
        <v>447101304</v>
      </c>
      <c r="C383" s="4">
        <v>16929</v>
      </c>
      <c r="D383" s="4"/>
      <c r="E383" s="4"/>
    </row>
    <row r="384" spans="1:5">
      <c r="A384" s="2">
        <v>375</v>
      </c>
      <c r="B384" s="2">
        <v>447101307</v>
      </c>
      <c r="C384" s="4">
        <v>11404</v>
      </c>
      <c r="D384" s="4"/>
      <c r="E384" s="4"/>
    </row>
    <row r="385" spans="1:5">
      <c r="A385" s="2">
        <v>376</v>
      </c>
      <c r="B385" s="2">
        <v>447101350</v>
      </c>
      <c r="C385" s="4">
        <v>12762</v>
      </c>
      <c r="D385" s="4"/>
      <c r="E385" s="4"/>
    </row>
    <row r="386" spans="1:5">
      <c r="A386" s="2">
        <v>377</v>
      </c>
      <c r="B386" s="2">
        <v>447101622</v>
      </c>
      <c r="C386" s="4">
        <v>12372</v>
      </c>
      <c r="D386" s="4"/>
      <c r="E386" s="4"/>
    </row>
    <row r="387" spans="1:5">
      <c r="A387" s="2">
        <v>378</v>
      </c>
      <c r="B387" s="2">
        <v>447101690</v>
      </c>
      <c r="C387" s="4">
        <v>11288</v>
      </c>
      <c r="D387" s="4"/>
      <c r="E387" s="4"/>
    </row>
    <row r="388" spans="1:5">
      <c r="A388" s="2">
        <v>379</v>
      </c>
      <c r="B388" s="2">
        <v>447101710</v>
      </c>
      <c r="C388" s="4">
        <v>11389</v>
      </c>
      <c r="D388" s="4"/>
      <c r="E388" s="4"/>
    </row>
    <row r="389" spans="1:5">
      <c r="A389" s="2">
        <v>380</v>
      </c>
      <c r="B389" s="2">
        <v>449035001</v>
      </c>
      <c r="C389" s="4">
        <v>11379</v>
      </c>
      <c r="D389" s="4"/>
      <c r="E389" s="4"/>
    </row>
    <row r="390" spans="1:5">
      <c r="A390" s="2">
        <v>381</v>
      </c>
      <c r="B390" s="2">
        <v>449035018</v>
      </c>
      <c r="C390" s="4">
        <v>19646</v>
      </c>
      <c r="D390" s="4"/>
      <c r="E390" s="4"/>
    </row>
    <row r="391" spans="1:5">
      <c r="A391" s="2">
        <v>382</v>
      </c>
      <c r="B391" s="2">
        <v>449035035</v>
      </c>
      <c r="C391" s="4">
        <v>16713</v>
      </c>
      <c r="D391" s="4"/>
      <c r="E391" s="4"/>
    </row>
    <row r="392" spans="1:5">
      <c r="A392" s="2">
        <v>383</v>
      </c>
      <c r="B392" s="2">
        <v>449035044</v>
      </c>
      <c r="C392" s="4">
        <v>13434</v>
      </c>
      <c r="D392" s="4"/>
      <c r="E392" s="4"/>
    </row>
    <row r="393" spans="1:5">
      <c r="A393" s="2">
        <v>384</v>
      </c>
      <c r="B393" s="2">
        <v>449035073</v>
      </c>
      <c r="C393" s="4">
        <v>19241</v>
      </c>
      <c r="D393" s="4"/>
      <c r="E393" s="4"/>
    </row>
    <row r="394" spans="1:5">
      <c r="A394" s="2">
        <v>385</v>
      </c>
      <c r="B394" s="2">
        <v>449035217</v>
      </c>
      <c r="C394" s="4">
        <v>18295</v>
      </c>
      <c r="D394" s="4"/>
      <c r="E394" s="4"/>
    </row>
    <row r="395" spans="1:5">
      <c r="A395" s="2">
        <v>386</v>
      </c>
      <c r="B395" s="2">
        <v>449035243</v>
      </c>
      <c r="C395" s="4">
        <v>19646</v>
      </c>
      <c r="D395" s="4"/>
      <c r="E395" s="4"/>
    </row>
    <row r="396" spans="1:5">
      <c r="A396" s="2">
        <v>387</v>
      </c>
      <c r="B396" s="2">
        <v>449035244</v>
      </c>
      <c r="C396" s="4">
        <v>15200</v>
      </c>
      <c r="D396" s="4"/>
      <c r="E396" s="4"/>
    </row>
    <row r="397" spans="1:5">
      <c r="A397" s="2">
        <v>388</v>
      </c>
      <c r="B397" s="2">
        <v>449035248</v>
      </c>
      <c r="C397" s="4">
        <v>11379</v>
      </c>
      <c r="D397" s="4"/>
      <c r="E397" s="4"/>
    </row>
    <row r="398" spans="1:5">
      <c r="A398" s="2">
        <v>389</v>
      </c>
      <c r="B398" s="2">
        <v>449035336</v>
      </c>
      <c r="C398" s="4">
        <v>13434</v>
      </c>
      <c r="D398" s="4"/>
      <c r="E398" s="4"/>
    </row>
    <row r="399" spans="1:5">
      <c r="A399" s="2">
        <v>390</v>
      </c>
      <c r="B399" s="2">
        <v>450086008</v>
      </c>
      <c r="C399" s="4">
        <v>10788</v>
      </c>
      <c r="D399" s="4"/>
      <c r="E399" s="4"/>
    </row>
    <row r="400" spans="1:5">
      <c r="A400" s="2">
        <v>391</v>
      </c>
      <c r="B400" s="2">
        <v>450086086</v>
      </c>
      <c r="C400" s="4">
        <v>12482</v>
      </c>
      <c r="D400" s="4"/>
      <c r="E400" s="4"/>
    </row>
    <row r="401" spans="1:5">
      <c r="A401" s="2">
        <v>392</v>
      </c>
      <c r="B401" s="2">
        <v>450086114</v>
      </c>
      <c r="C401" s="4">
        <v>10664</v>
      </c>
      <c r="D401" s="4"/>
      <c r="E401" s="4"/>
    </row>
    <row r="402" spans="1:5">
      <c r="A402" s="2">
        <v>393</v>
      </c>
      <c r="B402" s="2">
        <v>450086127</v>
      </c>
      <c r="C402" s="4">
        <v>11019</v>
      </c>
      <c r="D402" s="4"/>
      <c r="E402" s="4"/>
    </row>
    <row r="403" spans="1:5">
      <c r="A403" s="2">
        <v>394</v>
      </c>
      <c r="B403" s="2">
        <v>450086137</v>
      </c>
      <c r="C403" s="4">
        <v>19458</v>
      </c>
      <c r="D403" s="4"/>
      <c r="E403" s="4"/>
    </row>
    <row r="404" spans="1:5">
      <c r="A404" s="2">
        <v>395</v>
      </c>
      <c r="B404" s="2">
        <v>450086210</v>
      </c>
      <c r="C404" s="4">
        <v>11734</v>
      </c>
      <c r="D404" s="4"/>
      <c r="E404" s="4"/>
    </row>
    <row r="405" spans="1:5">
      <c r="A405" s="2">
        <v>396</v>
      </c>
      <c r="B405" s="2">
        <v>450086275</v>
      </c>
      <c r="C405" s="4">
        <v>12371</v>
      </c>
      <c r="D405" s="4"/>
      <c r="E405" s="4"/>
    </row>
    <row r="406" spans="1:5">
      <c r="A406" s="2">
        <v>397</v>
      </c>
      <c r="B406" s="2">
        <v>450086278</v>
      </c>
      <c r="C406" s="4">
        <v>12081</v>
      </c>
      <c r="D406" s="4"/>
      <c r="E406" s="4"/>
    </row>
    <row r="407" spans="1:5">
      <c r="A407" s="2">
        <v>398</v>
      </c>
      <c r="B407" s="2">
        <v>450086327</v>
      </c>
      <c r="C407" s="4">
        <v>11037</v>
      </c>
      <c r="D407" s="4"/>
      <c r="E407" s="4"/>
    </row>
    <row r="408" spans="1:5">
      <c r="A408" s="2">
        <v>399</v>
      </c>
      <c r="B408" s="2">
        <v>450086337</v>
      </c>
      <c r="C408" s="4">
        <v>15918</v>
      </c>
      <c r="D408" s="4"/>
      <c r="E408" s="4"/>
    </row>
    <row r="409" spans="1:5">
      <c r="A409" s="2">
        <v>400</v>
      </c>
      <c r="B409" s="2">
        <v>450086340</v>
      </c>
      <c r="C409" s="4">
        <v>13767</v>
      </c>
      <c r="D409" s="4"/>
      <c r="E409" s="4"/>
    </row>
    <row r="410" spans="1:5">
      <c r="A410" s="2">
        <v>401</v>
      </c>
      <c r="B410" s="2">
        <v>450086670</v>
      </c>
      <c r="C410" s="4">
        <v>16054</v>
      </c>
      <c r="D410" s="4"/>
      <c r="E410" s="4"/>
    </row>
    <row r="411" spans="1:5">
      <c r="A411" s="2">
        <v>402</v>
      </c>
      <c r="B411" s="2">
        <v>450086674</v>
      </c>
      <c r="C411" s="4">
        <v>11037</v>
      </c>
      <c r="D411" s="4"/>
      <c r="E411" s="4"/>
    </row>
    <row r="412" spans="1:5">
      <c r="A412" s="2">
        <v>403</v>
      </c>
      <c r="B412" s="2">
        <v>450086683</v>
      </c>
      <c r="C412" s="4">
        <v>10664</v>
      </c>
      <c r="D412" s="4"/>
      <c r="E412" s="4"/>
    </row>
    <row r="413" spans="1:5">
      <c r="A413" s="2">
        <v>404</v>
      </c>
      <c r="B413" s="2">
        <v>453137005</v>
      </c>
      <c r="C413" s="4">
        <v>13005</v>
      </c>
      <c r="D413" s="4"/>
      <c r="E413" s="4"/>
    </row>
    <row r="414" spans="1:5">
      <c r="A414" s="2">
        <v>405</v>
      </c>
      <c r="B414" s="2">
        <v>453137061</v>
      </c>
      <c r="C414" s="4">
        <v>17329</v>
      </c>
      <c r="D414" s="4"/>
      <c r="E414" s="4"/>
    </row>
    <row r="415" spans="1:5">
      <c r="A415" s="2">
        <v>406</v>
      </c>
      <c r="B415" s="2">
        <v>453137086</v>
      </c>
      <c r="C415" s="4">
        <v>16941</v>
      </c>
      <c r="D415" s="4"/>
      <c r="E415" s="4"/>
    </row>
    <row r="416" spans="1:5">
      <c r="A416" s="2">
        <v>407</v>
      </c>
      <c r="B416" s="2">
        <v>453137114</v>
      </c>
      <c r="C416" s="4">
        <v>17828</v>
      </c>
      <c r="D416" s="4"/>
      <c r="E416" s="4"/>
    </row>
    <row r="417" spans="1:5">
      <c r="A417" s="2">
        <v>408</v>
      </c>
      <c r="B417" s="2">
        <v>453137137</v>
      </c>
      <c r="C417" s="4">
        <v>19033</v>
      </c>
      <c r="D417" s="4"/>
      <c r="E417" s="4"/>
    </row>
    <row r="418" spans="1:5">
      <c r="A418" s="2">
        <v>409</v>
      </c>
      <c r="B418" s="2">
        <v>453137161</v>
      </c>
      <c r="C418" s="4">
        <v>17314</v>
      </c>
      <c r="D418" s="4"/>
      <c r="E418" s="4"/>
    </row>
    <row r="419" spans="1:5">
      <c r="A419" s="2">
        <v>410</v>
      </c>
      <c r="B419" s="2">
        <v>453137210</v>
      </c>
      <c r="C419" s="4">
        <v>16320</v>
      </c>
      <c r="D419" s="4"/>
      <c r="E419" s="4"/>
    </row>
    <row r="420" spans="1:5">
      <c r="A420" s="2">
        <v>411</v>
      </c>
      <c r="B420" s="2">
        <v>453137278</v>
      </c>
      <c r="C420" s="4">
        <v>14855</v>
      </c>
      <c r="D420" s="4"/>
      <c r="E420" s="4"/>
    </row>
    <row r="421" spans="1:5">
      <c r="A421" s="2">
        <v>412</v>
      </c>
      <c r="B421" s="2">
        <v>453137281</v>
      </c>
      <c r="C421" s="4">
        <v>18200</v>
      </c>
      <c r="D421" s="4"/>
      <c r="E421" s="4"/>
    </row>
    <row r="422" spans="1:5">
      <c r="A422" s="2">
        <v>413</v>
      </c>
      <c r="B422" s="2">
        <v>453137309</v>
      </c>
      <c r="C422" s="4">
        <v>18147</v>
      </c>
      <c r="D422" s="4"/>
      <c r="E422" s="4"/>
    </row>
    <row r="423" spans="1:5">
      <c r="A423" s="2">
        <v>414</v>
      </c>
      <c r="B423" s="2">
        <v>453137325</v>
      </c>
      <c r="C423" s="4">
        <v>10851</v>
      </c>
      <c r="D423" s="4"/>
      <c r="E423" s="4"/>
    </row>
    <row r="424" spans="1:5">
      <c r="A424" s="2">
        <v>415</v>
      </c>
      <c r="B424" s="2">
        <v>453137332</v>
      </c>
      <c r="C424" s="4">
        <v>16980</v>
      </c>
      <c r="D424" s="4"/>
      <c r="E424" s="4"/>
    </row>
    <row r="425" spans="1:5">
      <c r="A425" s="2">
        <v>416</v>
      </c>
      <c r="B425" s="2">
        <v>454149009</v>
      </c>
      <c r="C425" s="4">
        <v>15802</v>
      </c>
      <c r="D425" s="4"/>
      <c r="E425" s="4"/>
    </row>
    <row r="426" spans="1:5">
      <c r="A426" s="2">
        <v>417</v>
      </c>
      <c r="B426" s="2">
        <v>454149128</v>
      </c>
      <c r="C426" s="4">
        <v>16694</v>
      </c>
      <c r="D426" s="4"/>
      <c r="E426" s="4"/>
    </row>
    <row r="427" spans="1:5">
      <c r="A427" s="2">
        <v>418</v>
      </c>
      <c r="B427" s="2">
        <v>454149149</v>
      </c>
      <c r="C427" s="4">
        <v>19129</v>
      </c>
      <c r="D427" s="4"/>
      <c r="E427" s="4"/>
    </row>
    <row r="428" spans="1:5">
      <c r="A428" s="2">
        <v>419</v>
      </c>
      <c r="B428" s="2">
        <v>454149181</v>
      </c>
      <c r="C428" s="4">
        <v>16378</v>
      </c>
      <c r="D428" s="4"/>
      <c r="E428" s="4"/>
    </row>
    <row r="429" spans="1:5">
      <c r="A429" s="2">
        <v>420</v>
      </c>
      <c r="B429" s="2">
        <v>454149211</v>
      </c>
      <c r="C429" s="4">
        <v>13451</v>
      </c>
      <c r="D429" s="4"/>
      <c r="E429" s="4"/>
    </row>
    <row r="430" spans="1:5">
      <c r="A430" s="2">
        <v>421</v>
      </c>
      <c r="B430" s="2">
        <v>455128128</v>
      </c>
      <c r="C430" s="4">
        <v>14504</v>
      </c>
      <c r="D430" s="4"/>
      <c r="E430" s="4"/>
    </row>
    <row r="431" spans="1:5">
      <c r="A431" s="2">
        <v>422</v>
      </c>
      <c r="B431" s="2">
        <v>455128149</v>
      </c>
      <c r="C431" s="4">
        <v>15187</v>
      </c>
      <c r="D431" s="4"/>
      <c r="E431" s="4"/>
    </row>
    <row r="432" spans="1:5">
      <c r="A432" s="2">
        <v>423</v>
      </c>
      <c r="B432" s="2">
        <v>455128181</v>
      </c>
      <c r="C432" s="4">
        <v>13604</v>
      </c>
      <c r="D432" s="4"/>
      <c r="E432" s="4"/>
    </row>
    <row r="433" spans="1:5">
      <c r="A433" s="2">
        <v>424</v>
      </c>
      <c r="B433" s="2">
        <v>455128745</v>
      </c>
      <c r="C433" s="4">
        <v>10913</v>
      </c>
      <c r="D433" s="4"/>
      <c r="E433" s="4"/>
    </row>
    <row r="434" spans="1:5">
      <c r="A434" s="2">
        <v>425</v>
      </c>
      <c r="B434" s="2">
        <v>456160009</v>
      </c>
      <c r="C434" s="4">
        <v>11037</v>
      </c>
      <c r="D434" s="4"/>
      <c r="E434" s="4"/>
    </row>
    <row r="435" spans="1:5">
      <c r="A435" s="2">
        <v>426</v>
      </c>
      <c r="B435" s="2">
        <v>456160031</v>
      </c>
      <c r="C435" s="4">
        <v>13481</v>
      </c>
      <c r="D435" s="4"/>
      <c r="E435" s="4"/>
    </row>
    <row r="436" spans="1:5">
      <c r="A436" s="2">
        <v>427</v>
      </c>
      <c r="B436" s="2">
        <v>456160056</v>
      </c>
      <c r="C436" s="4">
        <v>13199</v>
      </c>
      <c r="D436" s="4"/>
      <c r="E436" s="4"/>
    </row>
    <row r="437" spans="1:5">
      <c r="A437" s="2">
        <v>428</v>
      </c>
      <c r="B437" s="2">
        <v>456160079</v>
      </c>
      <c r="C437" s="4">
        <v>17121</v>
      </c>
      <c r="D437" s="4"/>
      <c r="E437" s="4"/>
    </row>
    <row r="438" spans="1:5">
      <c r="A438" s="2">
        <v>429</v>
      </c>
      <c r="B438" s="2">
        <v>456160128</v>
      </c>
      <c r="C438" s="4">
        <v>20832</v>
      </c>
      <c r="D438" s="4"/>
      <c r="E438" s="4"/>
    </row>
    <row r="439" spans="1:5">
      <c r="A439" s="2">
        <v>430</v>
      </c>
      <c r="B439" s="2">
        <v>456160149</v>
      </c>
      <c r="C439" s="4">
        <v>17636</v>
      </c>
      <c r="D439" s="4"/>
      <c r="E439" s="4"/>
    </row>
    <row r="440" spans="1:5">
      <c r="A440" s="2">
        <v>431</v>
      </c>
      <c r="B440" s="2">
        <v>456160153</v>
      </c>
      <c r="C440" s="4">
        <v>21023</v>
      </c>
      <c r="D440" s="4"/>
      <c r="E440" s="4"/>
    </row>
    <row r="441" spans="1:5">
      <c r="A441" s="2">
        <v>432</v>
      </c>
      <c r="B441" s="2">
        <v>456160160</v>
      </c>
      <c r="C441" s="4">
        <v>18301</v>
      </c>
      <c r="D441" s="4"/>
      <c r="E441" s="4"/>
    </row>
    <row r="442" spans="1:5">
      <c r="A442" s="2">
        <v>433</v>
      </c>
      <c r="B442" s="2">
        <v>456160170</v>
      </c>
      <c r="C442" s="4">
        <v>13764</v>
      </c>
      <c r="D442" s="4"/>
      <c r="E442" s="4"/>
    </row>
    <row r="443" spans="1:5">
      <c r="A443" s="2">
        <v>434</v>
      </c>
      <c r="B443" s="2">
        <v>456160181</v>
      </c>
      <c r="C443" s="4">
        <v>17828</v>
      </c>
      <c r="D443" s="4"/>
      <c r="E443" s="4"/>
    </row>
    <row r="444" spans="1:5">
      <c r="A444" s="2">
        <v>435</v>
      </c>
      <c r="B444" s="2">
        <v>456160295</v>
      </c>
      <c r="C444" s="4">
        <v>13954</v>
      </c>
      <c r="D444" s="4"/>
      <c r="E444" s="4"/>
    </row>
    <row r="445" spans="1:5">
      <c r="A445" s="2">
        <v>436</v>
      </c>
      <c r="B445" s="2">
        <v>456160301</v>
      </c>
      <c r="C445" s="4">
        <v>17329</v>
      </c>
      <c r="D445" s="4"/>
      <c r="E445" s="4"/>
    </row>
    <row r="446" spans="1:5">
      <c r="A446" s="2">
        <v>437</v>
      </c>
      <c r="B446" s="2">
        <v>456160616</v>
      </c>
      <c r="C446" s="4">
        <v>16498</v>
      </c>
      <c r="D446" s="4"/>
      <c r="E446" s="4"/>
    </row>
    <row r="447" spans="1:5">
      <c r="A447" s="2">
        <v>438</v>
      </c>
      <c r="B447" s="2">
        <v>456160735</v>
      </c>
      <c r="C447" s="4">
        <v>13650</v>
      </c>
      <c r="D447" s="4"/>
      <c r="E447" s="4"/>
    </row>
    <row r="448" spans="1:5">
      <c r="A448" s="2">
        <v>439</v>
      </c>
      <c r="B448" s="2">
        <v>458160056</v>
      </c>
      <c r="C448" s="4">
        <v>14914</v>
      </c>
      <c r="D448" s="4"/>
      <c r="E448" s="4"/>
    </row>
    <row r="449" spans="1:5">
      <c r="A449" s="2">
        <v>440</v>
      </c>
      <c r="B449" s="2">
        <v>458160079</v>
      </c>
      <c r="C449" s="4">
        <v>15806</v>
      </c>
      <c r="D449" s="4"/>
      <c r="E449" s="4"/>
    </row>
    <row r="450" spans="1:5">
      <c r="A450" s="2">
        <v>441</v>
      </c>
      <c r="B450" s="2">
        <v>458160160</v>
      </c>
      <c r="C450" s="4">
        <v>19656</v>
      </c>
      <c r="D450" s="4"/>
      <c r="E450" s="4"/>
    </row>
    <row r="451" spans="1:5">
      <c r="A451" s="2">
        <v>442</v>
      </c>
      <c r="B451" s="2">
        <v>458160163</v>
      </c>
      <c r="C451" s="4">
        <v>20404</v>
      </c>
      <c r="D451" s="4"/>
      <c r="E451" s="4"/>
    </row>
    <row r="452" spans="1:5">
      <c r="A452" s="2">
        <v>443</v>
      </c>
      <c r="B452" s="2">
        <v>458160295</v>
      </c>
      <c r="C452" s="4">
        <v>12565</v>
      </c>
      <c r="D452" s="4"/>
      <c r="E452" s="4"/>
    </row>
    <row r="453" spans="1:5">
      <c r="A453" s="2">
        <v>444</v>
      </c>
      <c r="B453" s="2">
        <v>458160301</v>
      </c>
      <c r="C453" s="4">
        <v>14192</v>
      </c>
      <c r="D453" s="4"/>
      <c r="E453" s="4"/>
    </row>
    <row r="454" spans="1:5">
      <c r="A454" s="2">
        <v>445</v>
      </c>
      <c r="B454" s="2">
        <v>463035035</v>
      </c>
      <c r="C454" s="4">
        <v>19171</v>
      </c>
      <c r="D454" s="4"/>
      <c r="E454" s="4"/>
    </row>
    <row r="455" spans="1:5">
      <c r="A455" s="2">
        <v>446</v>
      </c>
      <c r="B455" s="2">
        <v>463035044</v>
      </c>
      <c r="C455" s="4">
        <v>19551</v>
      </c>
      <c r="D455" s="4"/>
      <c r="E455" s="4"/>
    </row>
    <row r="456" spans="1:5">
      <c r="A456" s="2">
        <v>447</v>
      </c>
      <c r="B456" s="2">
        <v>463035093</v>
      </c>
      <c r="C456" s="4">
        <v>17213</v>
      </c>
      <c r="D456" s="4"/>
      <c r="E456" s="4"/>
    </row>
    <row r="457" spans="1:5">
      <c r="A457" s="2">
        <v>448</v>
      </c>
      <c r="B457" s="2">
        <v>463035099</v>
      </c>
      <c r="C457" s="4">
        <v>11794</v>
      </c>
      <c r="D457" s="4"/>
      <c r="E457" s="4"/>
    </row>
    <row r="458" spans="1:5">
      <c r="A458" s="2">
        <v>449</v>
      </c>
      <c r="B458" s="2">
        <v>463035133</v>
      </c>
      <c r="C458" s="4">
        <v>18619</v>
      </c>
      <c r="D458" s="4"/>
      <c r="E458" s="4"/>
    </row>
    <row r="459" spans="1:5">
      <c r="A459" s="2">
        <v>450</v>
      </c>
      <c r="B459" s="2">
        <v>463035207</v>
      </c>
      <c r="C459" s="4">
        <v>16240</v>
      </c>
      <c r="D459" s="4"/>
      <c r="E459" s="4"/>
    </row>
    <row r="460" spans="1:5">
      <c r="A460" s="2">
        <v>451</v>
      </c>
      <c r="B460" s="2">
        <v>463035220</v>
      </c>
      <c r="C460" s="4">
        <v>18556</v>
      </c>
    </row>
    <row r="461" spans="1:5">
      <c r="A461" s="2">
        <v>452</v>
      </c>
      <c r="B461" s="2">
        <v>463035243</v>
      </c>
      <c r="C461" s="4">
        <v>18826</v>
      </c>
    </row>
    <row r="462" spans="1:5">
      <c r="A462" s="2">
        <v>453</v>
      </c>
      <c r="B462" s="2">
        <v>463035244</v>
      </c>
      <c r="C462" s="4">
        <v>15514</v>
      </c>
    </row>
    <row r="463" spans="1:5">
      <c r="A463" s="2">
        <v>454</v>
      </c>
      <c r="B463" s="2">
        <v>463035251</v>
      </c>
      <c r="C463" s="4">
        <v>19033</v>
      </c>
    </row>
    <row r="464" spans="1:5">
      <c r="A464" s="2">
        <v>455</v>
      </c>
      <c r="B464" s="2">
        <v>464168030</v>
      </c>
      <c r="C464" s="4">
        <v>14047</v>
      </c>
    </row>
    <row r="465" spans="1:3">
      <c r="A465" s="2">
        <v>456</v>
      </c>
      <c r="B465" s="2">
        <v>464168035</v>
      </c>
      <c r="C465" s="4">
        <v>11037</v>
      </c>
    </row>
    <row r="466" spans="1:3">
      <c r="A466" s="2">
        <v>457</v>
      </c>
      <c r="B466" s="2">
        <v>464168071</v>
      </c>
      <c r="C466" s="4">
        <v>10851</v>
      </c>
    </row>
    <row r="467" spans="1:3">
      <c r="A467" s="2">
        <v>458</v>
      </c>
      <c r="B467" s="2">
        <v>464168163</v>
      </c>
      <c r="C467" s="4">
        <v>15683</v>
      </c>
    </row>
    <row r="468" spans="1:3">
      <c r="A468" s="2">
        <v>459</v>
      </c>
      <c r="B468" s="2">
        <v>464168168</v>
      </c>
      <c r="C468" s="4">
        <v>12251</v>
      </c>
    </row>
    <row r="469" spans="1:3">
      <c r="A469" s="2">
        <v>460</v>
      </c>
      <c r="B469" s="2">
        <v>464168196</v>
      </c>
      <c r="C469" s="4">
        <v>11874</v>
      </c>
    </row>
    <row r="470" spans="1:3">
      <c r="A470" s="2">
        <v>461</v>
      </c>
      <c r="B470" s="2">
        <v>464168229</v>
      </c>
      <c r="C470" s="4">
        <v>13959</v>
      </c>
    </row>
    <row r="471" spans="1:3">
      <c r="A471" s="2">
        <v>462</v>
      </c>
      <c r="B471" s="2">
        <v>464168248</v>
      </c>
      <c r="C471" s="4">
        <v>18503</v>
      </c>
    </row>
    <row r="472" spans="1:3">
      <c r="A472" s="2">
        <v>463</v>
      </c>
      <c r="B472" s="2">
        <v>464168258</v>
      </c>
      <c r="C472" s="4">
        <v>16693</v>
      </c>
    </row>
    <row r="473" spans="1:3">
      <c r="A473" s="2">
        <v>464</v>
      </c>
      <c r="B473" s="2">
        <v>464168262</v>
      </c>
      <c r="C473" s="4">
        <v>11037</v>
      </c>
    </row>
    <row r="474" spans="1:3">
      <c r="A474" s="2">
        <v>465</v>
      </c>
      <c r="B474" s="2">
        <v>464168291</v>
      </c>
      <c r="C474" s="4">
        <v>12092</v>
      </c>
    </row>
    <row r="475" spans="1:3">
      <c r="A475" s="2">
        <v>466</v>
      </c>
      <c r="B475" s="2">
        <v>466700096</v>
      </c>
      <c r="C475" s="4">
        <v>15704</v>
      </c>
    </row>
    <row r="476" spans="1:3">
      <c r="A476" s="2">
        <v>467</v>
      </c>
      <c r="B476" s="2">
        <v>466700700</v>
      </c>
      <c r="C476" s="4">
        <v>16122</v>
      </c>
    </row>
    <row r="477" spans="1:3">
      <c r="A477" s="2">
        <v>468</v>
      </c>
      <c r="B477" s="2">
        <v>466774089</v>
      </c>
      <c r="C477" s="4">
        <v>14188</v>
      </c>
    </row>
    <row r="478" spans="1:3">
      <c r="A478" s="2">
        <v>469</v>
      </c>
      <c r="B478" s="2">
        <v>466774096</v>
      </c>
      <c r="C478" s="4">
        <v>16259</v>
      </c>
    </row>
    <row r="479" spans="1:3">
      <c r="A479" s="2">
        <v>470</v>
      </c>
      <c r="B479" s="2">
        <v>466774221</v>
      </c>
      <c r="C479" s="4">
        <v>14800</v>
      </c>
    </row>
    <row r="480" spans="1:3">
      <c r="A480" s="2">
        <v>471</v>
      </c>
      <c r="B480" s="2">
        <v>466774296</v>
      </c>
      <c r="C480" s="4">
        <v>13720</v>
      </c>
    </row>
    <row r="481" spans="1:3">
      <c r="A481" s="2">
        <v>472</v>
      </c>
      <c r="B481" s="2">
        <v>466774774</v>
      </c>
      <c r="C481" s="4">
        <v>13852</v>
      </c>
    </row>
    <row r="482" spans="1:3">
      <c r="A482" s="2">
        <v>473</v>
      </c>
      <c r="B482" s="2">
        <v>469035018</v>
      </c>
      <c r="C482" s="4">
        <v>14821</v>
      </c>
    </row>
    <row r="483" spans="1:3">
      <c r="A483" s="2">
        <v>474</v>
      </c>
      <c r="B483" s="2">
        <v>469035035</v>
      </c>
      <c r="C483" s="4">
        <v>19399</v>
      </c>
    </row>
    <row r="484" spans="1:3">
      <c r="A484" s="2">
        <v>475</v>
      </c>
      <c r="B484" s="2">
        <v>469035044</v>
      </c>
      <c r="C484" s="4">
        <v>17191</v>
      </c>
    </row>
    <row r="485" spans="1:3">
      <c r="A485" s="2">
        <v>476</v>
      </c>
      <c r="B485" s="2">
        <v>469035049</v>
      </c>
      <c r="C485" s="4">
        <v>19719</v>
      </c>
    </row>
    <row r="486" spans="1:3">
      <c r="A486" s="2">
        <v>477</v>
      </c>
      <c r="B486" s="2">
        <v>469035050</v>
      </c>
      <c r="C486" s="4">
        <v>17052</v>
      </c>
    </row>
    <row r="487" spans="1:3">
      <c r="A487" s="2">
        <v>478</v>
      </c>
      <c r="B487" s="2">
        <v>469035073</v>
      </c>
      <c r="C487" s="4">
        <v>13636</v>
      </c>
    </row>
    <row r="488" spans="1:3">
      <c r="A488" s="2">
        <v>479</v>
      </c>
      <c r="B488" s="2">
        <v>469035083</v>
      </c>
      <c r="C488" s="4">
        <v>17600</v>
      </c>
    </row>
    <row r="489" spans="1:3">
      <c r="A489" s="2">
        <v>480</v>
      </c>
      <c r="B489" s="2">
        <v>469035093</v>
      </c>
      <c r="C489" s="4">
        <v>21879</v>
      </c>
    </row>
    <row r="490" spans="1:3">
      <c r="A490" s="2">
        <v>481</v>
      </c>
      <c r="B490" s="2">
        <v>469035133</v>
      </c>
      <c r="C490" s="4">
        <v>11379</v>
      </c>
    </row>
    <row r="491" spans="1:3">
      <c r="A491" s="2">
        <v>482</v>
      </c>
      <c r="B491" s="2">
        <v>469035163</v>
      </c>
      <c r="C491" s="4">
        <v>20883</v>
      </c>
    </row>
    <row r="492" spans="1:3">
      <c r="A492" s="2">
        <v>483</v>
      </c>
      <c r="B492" s="2">
        <v>469035176</v>
      </c>
      <c r="C492" s="4">
        <v>18556</v>
      </c>
    </row>
    <row r="493" spans="1:3">
      <c r="A493" s="2">
        <v>484</v>
      </c>
      <c r="B493" s="2">
        <v>469035189</v>
      </c>
      <c r="C493" s="4">
        <v>18168</v>
      </c>
    </row>
    <row r="494" spans="1:3">
      <c r="A494" s="2">
        <v>485</v>
      </c>
      <c r="B494" s="2">
        <v>469035220</v>
      </c>
      <c r="C494" s="4">
        <v>21583</v>
      </c>
    </row>
    <row r="495" spans="1:3">
      <c r="A495" s="2">
        <v>486</v>
      </c>
      <c r="B495" s="2">
        <v>469035244</v>
      </c>
      <c r="C495" s="4">
        <v>16098</v>
      </c>
    </row>
    <row r="496" spans="1:3">
      <c r="A496" s="2">
        <v>487</v>
      </c>
      <c r="B496" s="2">
        <v>469035285</v>
      </c>
      <c r="C496" s="4">
        <v>19014</v>
      </c>
    </row>
    <row r="497" spans="1:3">
      <c r="A497" s="2">
        <v>488</v>
      </c>
      <c r="B497" s="2">
        <v>470165010</v>
      </c>
      <c r="C497" s="4">
        <v>11367</v>
      </c>
    </row>
    <row r="498" spans="1:3">
      <c r="A498" s="2">
        <v>489</v>
      </c>
      <c r="B498" s="2">
        <v>470165031</v>
      </c>
      <c r="C498" s="4">
        <v>12156</v>
      </c>
    </row>
    <row r="499" spans="1:3">
      <c r="A499" s="2">
        <v>490</v>
      </c>
      <c r="B499" s="2">
        <v>470165035</v>
      </c>
      <c r="C499" s="4">
        <v>15814</v>
      </c>
    </row>
    <row r="500" spans="1:3">
      <c r="A500" s="2">
        <v>491</v>
      </c>
      <c r="B500" s="2">
        <v>470165057</v>
      </c>
      <c r="C500" s="4">
        <v>17761</v>
      </c>
    </row>
    <row r="501" spans="1:3">
      <c r="A501" s="2">
        <v>492</v>
      </c>
      <c r="B501" s="2">
        <v>470165071</v>
      </c>
      <c r="C501" s="4">
        <v>12289</v>
      </c>
    </row>
    <row r="502" spans="1:3">
      <c r="A502" s="2">
        <v>493</v>
      </c>
      <c r="B502" s="2">
        <v>470165093</v>
      </c>
      <c r="C502" s="4">
        <v>16219</v>
      </c>
    </row>
    <row r="503" spans="1:3">
      <c r="A503" s="2">
        <v>494</v>
      </c>
      <c r="B503" s="2">
        <v>470165128</v>
      </c>
      <c r="C503" s="4">
        <v>12551</v>
      </c>
    </row>
    <row r="504" spans="1:3">
      <c r="A504" s="2">
        <v>495</v>
      </c>
      <c r="B504" s="2">
        <v>470165149</v>
      </c>
      <c r="C504" s="4">
        <v>12945</v>
      </c>
    </row>
    <row r="505" spans="1:3">
      <c r="A505" s="2">
        <v>496</v>
      </c>
      <c r="B505" s="2">
        <v>470165163</v>
      </c>
      <c r="C505" s="4">
        <v>15599</v>
      </c>
    </row>
    <row r="506" spans="1:3">
      <c r="A506" s="2">
        <v>497</v>
      </c>
      <c r="B506" s="2">
        <v>470165164</v>
      </c>
      <c r="C506" s="4">
        <v>16573</v>
      </c>
    </row>
    <row r="507" spans="1:3">
      <c r="A507" s="2">
        <v>498</v>
      </c>
      <c r="B507" s="2">
        <v>470165165</v>
      </c>
      <c r="C507" s="4">
        <v>14757</v>
      </c>
    </row>
    <row r="508" spans="1:3">
      <c r="A508" s="2">
        <v>499</v>
      </c>
      <c r="B508" s="2">
        <v>470165176</v>
      </c>
      <c r="C508" s="4">
        <v>13705</v>
      </c>
    </row>
    <row r="509" spans="1:3">
      <c r="A509" s="2">
        <v>500</v>
      </c>
      <c r="B509" s="2">
        <v>470165178</v>
      </c>
      <c r="C509" s="4">
        <v>12480</v>
      </c>
    </row>
    <row r="510" spans="1:3">
      <c r="A510" s="2">
        <v>501</v>
      </c>
      <c r="B510" s="2">
        <v>470165181</v>
      </c>
      <c r="C510" s="4">
        <v>18773</v>
      </c>
    </row>
    <row r="511" spans="1:3">
      <c r="A511" s="2">
        <v>502</v>
      </c>
      <c r="B511" s="2">
        <v>470165184</v>
      </c>
      <c r="C511" s="4">
        <v>10977</v>
      </c>
    </row>
    <row r="512" spans="1:3">
      <c r="A512" s="2">
        <v>503</v>
      </c>
      <c r="B512" s="2">
        <v>470165229</v>
      </c>
      <c r="C512" s="4">
        <v>14894</v>
      </c>
    </row>
    <row r="513" spans="1:3">
      <c r="A513" s="2">
        <v>504</v>
      </c>
      <c r="B513" s="2">
        <v>470165246</v>
      </c>
      <c r="C513" s="4">
        <v>11367</v>
      </c>
    </row>
    <row r="514" spans="1:3">
      <c r="A514" s="2">
        <v>505</v>
      </c>
      <c r="B514" s="2">
        <v>470165248</v>
      </c>
      <c r="C514" s="4">
        <v>14989</v>
      </c>
    </row>
    <row r="515" spans="1:3">
      <c r="A515" s="2">
        <v>506</v>
      </c>
      <c r="B515" s="2">
        <v>470165262</v>
      </c>
      <c r="C515" s="4">
        <v>13562</v>
      </c>
    </row>
    <row r="516" spans="1:3">
      <c r="A516" s="2">
        <v>507</v>
      </c>
      <c r="B516" s="2">
        <v>470165274</v>
      </c>
      <c r="C516" s="4">
        <v>11367</v>
      </c>
    </row>
    <row r="517" spans="1:3">
      <c r="A517" s="2">
        <v>508</v>
      </c>
      <c r="B517" s="2">
        <v>470165284</v>
      </c>
      <c r="C517" s="4">
        <v>12963</v>
      </c>
    </row>
    <row r="518" spans="1:3">
      <c r="A518" s="2">
        <v>509</v>
      </c>
      <c r="B518" s="2">
        <v>470165295</v>
      </c>
      <c r="C518" s="4">
        <v>11107</v>
      </c>
    </row>
    <row r="519" spans="1:3">
      <c r="A519" s="2">
        <v>510</v>
      </c>
      <c r="B519" s="2">
        <v>470165305</v>
      </c>
      <c r="C519" s="4">
        <v>12394</v>
      </c>
    </row>
    <row r="520" spans="1:3">
      <c r="A520" s="2">
        <v>511</v>
      </c>
      <c r="B520" s="2">
        <v>470165342</v>
      </c>
      <c r="C520" s="4">
        <v>16625</v>
      </c>
    </row>
    <row r="521" spans="1:3">
      <c r="A521" s="2">
        <v>512</v>
      </c>
      <c r="B521" s="2">
        <v>470165346</v>
      </c>
      <c r="C521" s="4">
        <v>16645</v>
      </c>
    </row>
    <row r="522" spans="1:3">
      <c r="A522" s="2">
        <v>513</v>
      </c>
      <c r="B522" s="2">
        <v>470165347</v>
      </c>
      <c r="C522" s="4">
        <v>14753</v>
      </c>
    </row>
    <row r="523" spans="1:3">
      <c r="A523" s="2">
        <v>514</v>
      </c>
      <c r="B523" s="2">
        <v>470165705</v>
      </c>
      <c r="C523" s="4">
        <v>12945</v>
      </c>
    </row>
    <row r="524" spans="1:3">
      <c r="A524" s="2">
        <v>515</v>
      </c>
      <c r="B524" s="2">
        <v>470165735</v>
      </c>
      <c r="C524" s="4">
        <v>17886</v>
      </c>
    </row>
    <row r="525" spans="1:3">
      <c r="A525" s="2">
        <v>516</v>
      </c>
      <c r="B525" s="2">
        <v>474097064</v>
      </c>
      <c r="C525" s="4">
        <v>11615</v>
      </c>
    </row>
    <row r="526" spans="1:3">
      <c r="A526" s="2">
        <v>517</v>
      </c>
      <c r="B526" s="2">
        <v>474097097</v>
      </c>
      <c r="C526" s="4">
        <v>16812</v>
      </c>
    </row>
    <row r="527" spans="1:3">
      <c r="A527" s="2">
        <v>518</v>
      </c>
      <c r="B527" s="2">
        <v>474097103</v>
      </c>
      <c r="C527" s="4">
        <v>13972</v>
      </c>
    </row>
    <row r="528" spans="1:3">
      <c r="A528" s="2">
        <v>519</v>
      </c>
      <c r="B528" s="2">
        <v>474097153</v>
      </c>
      <c r="C528" s="4">
        <v>16375</v>
      </c>
    </row>
    <row r="529" spans="1:3">
      <c r="A529" s="2">
        <v>520</v>
      </c>
      <c r="B529" s="2">
        <v>474097155</v>
      </c>
      <c r="C529" s="4">
        <v>16892</v>
      </c>
    </row>
    <row r="530" spans="1:3">
      <c r="A530" s="2">
        <v>521</v>
      </c>
      <c r="B530" s="2">
        <v>474097162</v>
      </c>
      <c r="C530" s="4">
        <v>13336</v>
      </c>
    </row>
    <row r="531" spans="1:3">
      <c r="A531" s="2">
        <v>522</v>
      </c>
      <c r="B531" s="2">
        <v>474097226</v>
      </c>
      <c r="C531" s="4">
        <v>10664</v>
      </c>
    </row>
    <row r="532" spans="1:3">
      <c r="A532" s="2">
        <v>523</v>
      </c>
      <c r="B532" s="2">
        <v>474097343</v>
      </c>
      <c r="C532" s="4">
        <v>17463</v>
      </c>
    </row>
    <row r="533" spans="1:3">
      <c r="A533" s="2">
        <v>524</v>
      </c>
      <c r="B533" s="2">
        <v>474097610</v>
      </c>
      <c r="C533" s="4">
        <v>14531</v>
      </c>
    </row>
    <row r="534" spans="1:3">
      <c r="A534" s="2">
        <v>525</v>
      </c>
      <c r="B534" s="2">
        <v>474097620</v>
      </c>
      <c r="C534" s="4">
        <v>12565</v>
      </c>
    </row>
    <row r="535" spans="1:3">
      <c r="A535" s="2">
        <v>526</v>
      </c>
      <c r="B535" s="2">
        <v>474097720</v>
      </c>
      <c r="C535" s="4">
        <v>15482</v>
      </c>
    </row>
    <row r="536" spans="1:3">
      <c r="A536" s="2">
        <v>527</v>
      </c>
      <c r="B536" s="2">
        <v>474097725</v>
      </c>
      <c r="C536" s="4">
        <v>10664</v>
      </c>
    </row>
    <row r="537" spans="1:3">
      <c r="A537" s="2">
        <v>528</v>
      </c>
      <c r="B537" s="2">
        <v>474097735</v>
      </c>
      <c r="C537" s="4">
        <v>14553</v>
      </c>
    </row>
    <row r="538" spans="1:3">
      <c r="A538" s="2">
        <v>529</v>
      </c>
      <c r="B538" s="2">
        <v>474097753</v>
      </c>
      <c r="C538" s="4">
        <v>15187</v>
      </c>
    </row>
    <row r="539" spans="1:3">
      <c r="A539" s="2">
        <v>530</v>
      </c>
      <c r="B539" s="2">
        <v>474097755</v>
      </c>
      <c r="C539" s="4">
        <v>19729</v>
      </c>
    </row>
    <row r="540" spans="1:3">
      <c r="A540" s="2">
        <v>531</v>
      </c>
      <c r="B540" s="2">
        <v>474097775</v>
      </c>
      <c r="C540" s="4">
        <v>12565</v>
      </c>
    </row>
    <row r="541" spans="1:3">
      <c r="A541" s="2">
        <v>532</v>
      </c>
      <c r="B541" s="2">
        <v>478352010</v>
      </c>
      <c r="C541" s="4">
        <v>10664</v>
      </c>
    </row>
    <row r="542" spans="1:3">
      <c r="A542" s="2">
        <v>533</v>
      </c>
      <c r="B542" s="2">
        <v>478352056</v>
      </c>
      <c r="C542" s="4">
        <v>11298</v>
      </c>
    </row>
    <row r="543" spans="1:3">
      <c r="A543" s="2">
        <v>534</v>
      </c>
      <c r="B543" s="2">
        <v>478352064</v>
      </c>
      <c r="C543" s="4">
        <v>12565</v>
      </c>
    </row>
    <row r="544" spans="1:3">
      <c r="A544" s="2">
        <v>535</v>
      </c>
      <c r="B544" s="2">
        <v>478352067</v>
      </c>
      <c r="C544" s="4">
        <v>11746</v>
      </c>
    </row>
    <row r="545" spans="1:3">
      <c r="A545" s="2">
        <v>536</v>
      </c>
      <c r="B545" s="2">
        <v>478352097</v>
      </c>
      <c r="C545" s="4">
        <v>14133</v>
      </c>
    </row>
    <row r="546" spans="1:3">
      <c r="A546" s="2">
        <v>537</v>
      </c>
      <c r="B546" s="2">
        <v>478352103</v>
      </c>
      <c r="C546" s="4">
        <v>17828</v>
      </c>
    </row>
    <row r="547" spans="1:3">
      <c r="A547" s="2">
        <v>538</v>
      </c>
      <c r="B547" s="2">
        <v>478352125</v>
      </c>
      <c r="C547" s="4">
        <v>12446</v>
      </c>
    </row>
    <row r="548" spans="1:3">
      <c r="A548" s="2">
        <v>539</v>
      </c>
      <c r="B548" s="2">
        <v>478352141</v>
      </c>
      <c r="C548" s="4">
        <v>12022</v>
      </c>
    </row>
    <row r="549" spans="1:3">
      <c r="A549" s="2">
        <v>540</v>
      </c>
      <c r="B549" s="2">
        <v>478352153</v>
      </c>
      <c r="C549" s="4">
        <v>14133</v>
      </c>
    </row>
    <row r="550" spans="1:3">
      <c r="A550" s="2">
        <v>541</v>
      </c>
      <c r="B550" s="2">
        <v>478352158</v>
      </c>
      <c r="C550" s="4">
        <v>12416</v>
      </c>
    </row>
    <row r="551" spans="1:3">
      <c r="A551" s="2">
        <v>542</v>
      </c>
      <c r="B551" s="2">
        <v>478352160</v>
      </c>
      <c r="C551" s="4">
        <v>10664</v>
      </c>
    </row>
    <row r="552" spans="1:3">
      <c r="A552" s="2">
        <v>543</v>
      </c>
      <c r="B552" s="2">
        <v>478352162</v>
      </c>
      <c r="C552" s="4">
        <v>12090</v>
      </c>
    </row>
    <row r="553" spans="1:3">
      <c r="A553" s="2">
        <v>544</v>
      </c>
      <c r="B553" s="2">
        <v>478352170</v>
      </c>
      <c r="C553" s="4">
        <v>11615</v>
      </c>
    </row>
    <row r="554" spans="1:3">
      <c r="A554" s="2">
        <v>545</v>
      </c>
      <c r="B554" s="2">
        <v>478352174</v>
      </c>
      <c r="C554" s="4">
        <v>11834</v>
      </c>
    </row>
    <row r="555" spans="1:3">
      <c r="A555" s="2">
        <v>546</v>
      </c>
      <c r="B555" s="2">
        <v>478352271</v>
      </c>
      <c r="C555" s="4">
        <v>11615</v>
      </c>
    </row>
    <row r="556" spans="1:3">
      <c r="A556" s="2">
        <v>547</v>
      </c>
      <c r="B556" s="2">
        <v>478352288</v>
      </c>
      <c r="C556" s="4">
        <v>10664</v>
      </c>
    </row>
    <row r="557" spans="1:3">
      <c r="A557" s="2">
        <v>548</v>
      </c>
      <c r="B557" s="2">
        <v>478352301</v>
      </c>
      <c r="C557" s="4">
        <v>10664</v>
      </c>
    </row>
    <row r="558" spans="1:3">
      <c r="A558" s="2">
        <v>549</v>
      </c>
      <c r="B558" s="2">
        <v>478352321</v>
      </c>
      <c r="C558" s="4">
        <v>10664</v>
      </c>
    </row>
    <row r="559" spans="1:3">
      <c r="A559" s="2">
        <v>550</v>
      </c>
      <c r="B559" s="2">
        <v>478352322</v>
      </c>
      <c r="C559" s="4">
        <v>10664</v>
      </c>
    </row>
    <row r="560" spans="1:3">
      <c r="A560" s="2">
        <v>551</v>
      </c>
      <c r="B560" s="2">
        <v>478352326</v>
      </c>
      <c r="C560" s="4">
        <v>11615</v>
      </c>
    </row>
    <row r="561" spans="1:3">
      <c r="A561" s="2">
        <v>552</v>
      </c>
      <c r="B561" s="2">
        <v>478352348</v>
      </c>
      <c r="C561" s="4">
        <v>13575</v>
      </c>
    </row>
    <row r="562" spans="1:3">
      <c r="A562" s="2">
        <v>553</v>
      </c>
      <c r="B562" s="2">
        <v>478352352</v>
      </c>
      <c r="C562" s="4">
        <v>14816</v>
      </c>
    </row>
    <row r="563" spans="1:3">
      <c r="A563" s="2">
        <v>554</v>
      </c>
      <c r="B563" s="2">
        <v>478352600</v>
      </c>
      <c r="C563" s="4">
        <v>12182</v>
      </c>
    </row>
    <row r="564" spans="1:3">
      <c r="A564" s="2">
        <v>555</v>
      </c>
      <c r="B564" s="2">
        <v>478352610</v>
      </c>
      <c r="C564" s="4">
        <v>11633</v>
      </c>
    </row>
    <row r="565" spans="1:3">
      <c r="A565" s="2">
        <v>556</v>
      </c>
      <c r="B565" s="2">
        <v>478352616</v>
      </c>
      <c r="C565" s="4">
        <v>12830</v>
      </c>
    </row>
    <row r="566" spans="1:3">
      <c r="A566" s="2">
        <v>557</v>
      </c>
      <c r="B566" s="2">
        <v>478352640</v>
      </c>
      <c r="C566" s="4">
        <v>12565</v>
      </c>
    </row>
    <row r="567" spans="1:3">
      <c r="A567" s="2">
        <v>558</v>
      </c>
      <c r="B567" s="2">
        <v>478352673</v>
      </c>
      <c r="C567" s="4">
        <v>11821</v>
      </c>
    </row>
    <row r="568" spans="1:3">
      <c r="A568" s="2">
        <v>559</v>
      </c>
      <c r="B568" s="2">
        <v>478352695</v>
      </c>
      <c r="C568" s="4">
        <v>12565</v>
      </c>
    </row>
    <row r="569" spans="1:3">
      <c r="A569" s="2">
        <v>560</v>
      </c>
      <c r="B569" s="2">
        <v>478352720</v>
      </c>
      <c r="C569" s="4">
        <v>12565</v>
      </c>
    </row>
    <row r="570" spans="1:3">
      <c r="A570" s="2">
        <v>561</v>
      </c>
      <c r="B570" s="2">
        <v>478352725</v>
      </c>
      <c r="C570" s="4">
        <v>12446</v>
      </c>
    </row>
    <row r="571" spans="1:3">
      <c r="A571" s="2">
        <v>562</v>
      </c>
      <c r="B571" s="2">
        <v>478352735</v>
      </c>
      <c r="C571" s="4">
        <v>12018</v>
      </c>
    </row>
    <row r="572" spans="1:3">
      <c r="A572" s="2">
        <v>563</v>
      </c>
      <c r="B572" s="2">
        <v>478352753</v>
      </c>
      <c r="C572" s="4">
        <v>12565</v>
      </c>
    </row>
    <row r="573" spans="1:3">
      <c r="A573" s="2">
        <v>564</v>
      </c>
      <c r="B573" s="2">
        <v>478352775</v>
      </c>
      <c r="C573" s="4">
        <v>11886</v>
      </c>
    </row>
    <row r="574" spans="1:3">
      <c r="A574" s="2">
        <v>565</v>
      </c>
      <c r="B574" s="2">
        <v>479278005</v>
      </c>
      <c r="C574" s="4">
        <v>16331</v>
      </c>
    </row>
    <row r="575" spans="1:3">
      <c r="A575" s="2">
        <v>566</v>
      </c>
      <c r="B575" s="2">
        <v>479278024</v>
      </c>
      <c r="C575" s="4">
        <v>13482</v>
      </c>
    </row>
    <row r="576" spans="1:3">
      <c r="A576" s="2">
        <v>567</v>
      </c>
      <c r="B576" s="2">
        <v>479278061</v>
      </c>
      <c r="C576" s="4">
        <v>17058</v>
      </c>
    </row>
    <row r="577" spans="1:3">
      <c r="A577" s="2">
        <v>568</v>
      </c>
      <c r="B577" s="2">
        <v>479278086</v>
      </c>
      <c r="C577" s="4">
        <v>13326</v>
      </c>
    </row>
    <row r="578" spans="1:3">
      <c r="A578" s="2">
        <v>569</v>
      </c>
      <c r="B578" s="2">
        <v>479278087</v>
      </c>
      <c r="C578" s="4">
        <v>14785</v>
      </c>
    </row>
    <row r="579" spans="1:3">
      <c r="A579" s="2">
        <v>570</v>
      </c>
      <c r="B579" s="2">
        <v>479278111</v>
      </c>
      <c r="C579" s="4">
        <v>15841</v>
      </c>
    </row>
    <row r="580" spans="1:3">
      <c r="A580" s="2">
        <v>571</v>
      </c>
      <c r="B580" s="2">
        <v>479278114</v>
      </c>
      <c r="C580" s="4">
        <v>14953</v>
      </c>
    </row>
    <row r="581" spans="1:3">
      <c r="A581" s="2">
        <v>572</v>
      </c>
      <c r="B581" s="2">
        <v>479278117</v>
      </c>
      <c r="C581" s="4">
        <v>14709</v>
      </c>
    </row>
    <row r="582" spans="1:3">
      <c r="A582" s="2">
        <v>573</v>
      </c>
      <c r="B582" s="2">
        <v>479278127</v>
      </c>
      <c r="C582" s="4">
        <v>15613</v>
      </c>
    </row>
    <row r="583" spans="1:3">
      <c r="A583" s="2">
        <v>574</v>
      </c>
      <c r="B583" s="2">
        <v>479278137</v>
      </c>
      <c r="C583" s="4">
        <v>15863</v>
      </c>
    </row>
    <row r="584" spans="1:3">
      <c r="A584" s="2">
        <v>575</v>
      </c>
      <c r="B584" s="2">
        <v>479278159</v>
      </c>
      <c r="C584" s="4">
        <v>12565</v>
      </c>
    </row>
    <row r="585" spans="1:3">
      <c r="A585" s="2">
        <v>576</v>
      </c>
      <c r="B585" s="2">
        <v>479278161</v>
      </c>
      <c r="C585" s="4">
        <v>15207</v>
      </c>
    </row>
    <row r="586" spans="1:3">
      <c r="A586" s="2">
        <v>577</v>
      </c>
      <c r="B586" s="2">
        <v>479278191</v>
      </c>
      <c r="C586" s="4">
        <v>12565</v>
      </c>
    </row>
    <row r="587" spans="1:3">
      <c r="A587" s="2">
        <v>578</v>
      </c>
      <c r="B587" s="2">
        <v>479278210</v>
      </c>
      <c r="C587" s="4">
        <v>13470</v>
      </c>
    </row>
    <row r="588" spans="1:3">
      <c r="A588" s="2">
        <v>579</v>
      </c>
      <c r="B588" s="2">
        <v>479278227</v>
      </c>
      <c r="C588" s="4">
        <v>14953</v>
      </c>
    </row>
    <row r="589" spans="1:3">
      <c r="A589" s="2">
        <v>580</v>
      </c>
      <c r="B589" s="2">
        <v>479278278</v>
      </c>
      <c r="C589" s="4">
        <v>13749</v>
      </c>
    </row>
    <row r="590" spans="1:3">
      <c r="A590" s="2">
        <v>581</v>
      </c>
      <c r="B590" s="2">
        <v>479278281</v>
      </c>
      <c r="C590" s="4">
        <v>18470</v>
      </c>
    </row>
    <row r="591" spans="1:3">
      <c r="A591" s="2">
        <v>582</v>
      </c>
      <c r="B591" s="2">
        <v>479278309</v>
      </c>
      <c r="C591" s="4">
        <v>16147</v>
      </c>
    </row>
    <row r="592" spans="1:3">
      <c r="A592" s="2">
        <v>583</v>
      </c>
      <c r="B592" s="2">
        <v>479278325</v>
      </c>
      <c r="C592" s="4">
        <v>15313</v>
      </c>
    </row>
    <row r="593" spans="1:3">
      <c r="A593" s="2">
        <v>584</v>
      </c>
      <c r="B593" s="2">
        <v>479278332</v>
      </c>
      <c r="C593" s="4">
        <v>12774</v>
      </c>
    </row>
    <row r="594" spans="1:3">
      <c r="A594" s="2">
        <v>585</v>
      </c>
      <c r="B594" s="2">
        <v>479278605</v>
      </c>
      <c r="C594" s="4">
        <v>14264</v>
      </c>
    </row>
    <row r="595" spans="1:3">
      <c r="A595" s="2">
        <v>586</v>
      </c>
      <c r="B595" s="2">
        <v>479278670</v>
      </c>
      <c r="C595" s="4">
        <v>12565</v>
      </c>
    </row>
    <row r="596" spans="1:3">
      <c r="A596" s="2">
        <v>587</v>
      </c>
      <c r="B596" s="2">
        <v>479278672</v>
      </c>
      <c r="C596" s="4">
        <v>16707</v>
      </c>
    </row>
    <row r="597" spans="1:3">
      <c r="A597" s="2">
        <v>588</v>
      </c>
      <c r="B597" s="2">
        <v>479278674</v>
      </c>
      <c r="C597" s="4">
        <v>19729</v>
      </c>
    </row>
    <row r="598" spans="1:3">
      <c r="A598" s="2">
        <v>589</v>
      </c>
      <c r="B598" s="2">
        <v>479278680</v>
      </c>
      <c r="C598" s="4">
        <v>13770</v>
      </c>
    </row>
    <row r="599" spans="1:3">
      <c r="A599" s="2">
        <v>590</v>
      </c>
      <c r="B599" s="2">
        <v>479278683</v>
      </c>
      <c r="C599" s="4">
        <v>12150</v>
      </c>
    </row>
    <row r="600" spans="1:3">
      <c r="A600" s="2">
        <v>591</v>
      </c>
      <c r="B600" s="2">
        <v>479278750</v>
      </c>
      <c r="C600" s="4">
        <v>12565</v>
      </c>
    </row>
    <row r="601" spans="1:3">
      <c r="A601" s="2">
        <v>592</v>
      </c>
      <c r="B601" s="2">
        <v>479278753</v>
      </c>
      <c r="C601" s="4">
        <v>15482</v>
      </c>
    </row>
    <row r="602" spans="1:3">
      <c r="A602" s="2">
        <v>593</v>
      </c>
      <c r="B602" s="2">
        <v>479278755</v>
      </c>
      <c r="C602" s="4">
        <v>14953</v>
      </c>
    </row>
    <row r="603" spans="1:3">
      <c r="A603" s="2">
        <v>594</v>
      </c>
      <c r="B603" s="2">
        <v>479278766</v>
      </c>
      <c r="C603" s="4">
        <v>10664</v>
      </c>
    </row>
    <row r="604" spans="1:3">
      <c r="A604" s="2">
        <v>595</v>
      </c>
      <c r="B604" s="2">
        <v>481035001</v>
      </c>
      <c r="C604" s="4">
        <v>11794</v>
      </c>
    </row>
    <row r="605" spans="1:3">
      <c r="A605" s="2">
        <v>596</v>
      </c>
      <c r="B605" s="2">
        <v>481035025</v>
      </c>
      <c r="C605" s="4">
        <v>11735</v>
      </c>
    </row>
    <row r="606" spans="1:3">
      <c r="A606" s="2">
        <v>597</v>
      </c>
      <c r="B606" s="2">
        <v>481035030</v>
      </c>
      <c r="C606" s="4">
        <v>19114</v>
      </c>
    </row>
    <row r="607" spans="1:3">
      <c r="A607" s="2">
        <v>598</v>
      </c>
      <c r="B607" s="2">
        <v>481035035</v>
      </c>
      <c r="C607" s="4">
        <v>18823</v>
      </c>
    </row>
    <row r="608" spans="1:3">
      <c r="A608" s="2">
        <v>599</v>
      </c>
      <c r="B608" s="2">
        <v>481035040</v>
      </c>
      <c r="C608" s="4">
        <v>11013</v>
      </c>
    </row>
    <row r="609" spans="1:3">
      <c r="A609" s="2">
        <v>600</v>
      </c>
      <c r="B609" s="2">
        <v>481035044</v>
      </c>
      <c r="C609" s="4">
        <v>14609</v>
      </c>
    </row>
    <row r="610" spans="1:3">
      <c r="A610" s="2">
        <v>601</v>
      </c>
      <c r="B610" s="2">
        <v>481035073</v>
      </c>
      <c r="C610" s="4">
        <v>11395</v>
      </c>
    </row>
    <row r="611" spans="1:3">
      <c r="A611" s="2">
        <v>602</v>
      </c>
      <c r="B611" s="2">
        <v>481035176</v>
      </c>
      <c r="C611" s="4">
        <v>11735</v>
      </c>
    </row>
    <row r="612" spans="1:3">
      <c r="A612" s="2">
        <v>603</v>
      </c>
      <c r="B612" s="2">
        <v>481035181</v>
      </c>
      <c r="C612" s="4">
        <v>8500</v>
      </c>
    </row>
    <row r="613" spans="1:3">
      <c r="A613" s="2">
        <v>604</v>
      </c>
      <c r="B613" s="2">
        <v>481035189</v>
      </c>
      <c r="C613" s="4">
        <v>15079</v>
      </c>
    </row>
    <row r="614" spans="1:3">
      <c r="A614" s="2">
        <v>605</v>
      </c>
      <c r="B614" s="2">
        <v>481035212</v>
      </c>
      <c r="C614" s="4">
        <v>5206</v>
      </c>
    </row>
    <row r="615" spans="1:3">
      <c r="A615" s="2">
        <v>606</v>
      </c>
      <c r="B615" s="2">
        <v>481035220</v>
      </c>
      <c r="C615" s="4">
        <v>13134</v>
      </c>
    </row>
    <row r="616" spans="1:3">
      <c r="A616" s="2">
        <v>607</v>
      </c>
      <c r="B616" s="2">
        <v>481035244</v>
      </c>
      <c r="C616" s="4">
        <v>16929</v>
      </c>
    </row>
    <row r="617" spans="1:3">
      <c r="A617" s="2">
        <v>608</v>
      </c>
      <c r="B617" s="2">
        <v>481035285</v>
      </c>
      <c r="C617" s="4">
        <v>16897</v>
      </c>
    </row>
    <row r="618" spans="1:3">
      <c r="A618" s="2">
        <v>609</v>
      </c>
      <c r="B618" s="2">
        <v>481035336</v>
      </c>
      <c r="C618" s="4">
        <v>16850</v>
      </c>
    </row>
    <row r="619" spans="1:3">
      <c r="A619" s="2">
        <v>610</v>
      </c>
      <c r="B619" s="2">
        <v>482204007</v>
      </c>
      <c r="C619" s="4">
        <v>11524</v>
      </c>
    </row>
    <row r="620" spans="1:3">
      <c r="A620" s="2">
        <v>611</v>
      </c>
      <c r="B620" s="2">
        <v>482204030</v>
      </c>
      <c r="C620" s="4">
        <v>10664</v>
      </c>
    </row>
    <row r="621" spans="1:3">
      <c r="A621" s="2">
        <v>612</v>
      </c>
      <c r="B621" s="2">
        <v>482204038</v>
      </c>
      <c r="C621" s="4">
        <v>11037</v>
      </c>
    </row>
    <row r="622" spans="1:3">
      <c r="A622" s="2">
        <v>613</v>
      </c>
      <c r="B622" s="2">
        <v>482204105</v>
      </c>
      <c r="C622" s="4">
        <v>10851</v>
      </c>
    </row>
    <row r="623" spans="1:3">
      <c r="A623" s="2">
        <v>614</v>
      </c>
      <c r="B623" s="2">
        <v>482204128</v>
      </c>
      <c r="C623" s="4">
        <v>11037</v>
      </c>
    </row>
    <row r="624" spans="1:3">
      <c r="A624" s="2">
        <v>615</v>
      </c>
      <c r="B624" s="2">
        <v>482204204</v>
      </c>
      <c r="C624" s="4">
        <v>11247</v>
      </c>
    </row>
    <row r="625" spans="1:3">
      <c r="A625" s="2">
        <v>616</v>
      </c>
      <c r="B625" s="2">
        <v>482204229</v>
      </c>
      <c r="C625" s="4">
        <v>17757</v>
      </c>
    </row>
    <row r="626" spans="1:3">
      <c r="A626" s="2">
        <v>617</v>
      </c>
      <c r="B626" s="2">
        <v>482204705</v>
      </c>
      <c r="C626" s="4">
        <v>10664</v>
      </c>
    </row>
    <row r="627" spans="1:3">
      <c r="A627" s="2">
        <v>618</v>
      </c>
      <c r="B627" s="2">
        <v>482204745</v>
      </c>
      <c r="C627" s="4">
        <v>11299</v>
      </c>
    </row>
    <row r="628" spans="1:3">
      <c r="A628" s="2">
        <v>619</v>
      </c>
      <c r="B628" s="2">
        <v>482204773</v>
      </c>
      <c r="C628" s="4">
        <v>11802</v>
      </c>
    </row>
    <row r="629" spans="1:3">
      <c r="A629" s="2">
        <v>620</v>
      </c>
      <c r="B629" s="2">
        <v>483239020</v>
      </c>
      <c r="C629" s="4">
        <v>14968</v>
      </c>
    </row>
    <row r="630" spans="1:3">
      <c r="A630" s="2">
        <v>621</v>
      </c>
      <c r="B630" s="2">
        <v>483239036</v>
      </c>
      <c r="C630" s="4">
        <v>12543</v>
      </c>
    </row>
    <row r="631" spans="1:3">
      <c r="A631" s="2">
        <v>622</v>
      </c>
      <c r="B631" s="2">
        <v>483239052</v>
      </c>
      <c r="C631" s="4">
        <v>12840</v>
      </c>
    </row>
    <row r="632" spans="1:3">
      <c r="A632" s="2">
        <v>623</v>
      </c>
      <c r="B632" s="2">
        <v>483239072</v>
      </c>
      <c r="C632" s="4">
        <v>18487</v>
      </c>
    </row>
    <row r="633" spans="1:3">
      <c r="A633" s="2">
        <v>624</v>
      </c>
      <c r="B633" s="2">
        <v>483239082</v>
      </c>
      <c r="C633" s="4">
        <v>11943</v>
      </c>
    </row>
    <row r="634" spans="1:3">
      <c r="A634" s="2">
        <v>625</v>
      </c>
      <c r="B634" s="2">
        <v>483239083</v>
      </c>
      <c r="C634" s="4">
        <v>12925</v>
      </c>
    </row>
    <row r="635" spans="1:3">
      <c r="A635" s="2">
        <v>626</v>
      </c>
      <c r="B635" s="2">
        <v>483239095</v>
      </c>
      <c r="C635" s="4">
        <v>16433</v>
      </c>
    </row>
    <row r="636" spans="1:3">
      <c r="A636" s="2">
        <v>627</v>
      </c>
      <c r="B636" s="2">
        <v>483239096</v>
      </c>
      <c r="C636" s="4">
        <v>16099</v>
      </c>
    </row>
    <row r="637" spans="1:3">
      <c r="A637" s="2">
        <v>628</v>
      </c>
      <c r="B637" s="2">
        <v>483239118</v>
      </c>
      <c r="C637" s="4">
        <v>12307</v>
      </c>
    </row>
    <row r="638" spans="1:3">
      <c r="A638" s="2">
        <v>629</v>
      </c>
      <c r="B638" s="2">
        <v>483239122</v>
      </c>
      <c r="C638" s="4">
        <v>11350</v>
      </c>
    </row>
    <row r="639" spans="1:3">
      <c r="A639" s="2">
        <v>630</v>
      </c>
      <c r="B639" s="2">
        <v>483239131</v>
      </c>
      <c r="C639" s="4">
        <v>17390</v>
      </c>
    </row>
    <row r="640" spans="1:3">
      <c r="A640" s="2">
        <v>631</v>
      </c>
      <c r="B640" s="2">
        <v>483239145</v>
      </c>
      <c r="C640" s="4">
        <v>13746</v>
      </c>
    </row>
    <row r="641" spans="1:3">
      <c r="A641" s="2">
        <v>632</v>
      </c>
      <c r="B641" s="2">
        <v>483239171</v>
      </c>
      <c r="C641" s="4">
        <v>14356</v>
      </c>
    </row>
    <row r="642" spans="1:3">
      <c r="A642" s="2">
        <v>633</v>
      </c>
      <c r="B642" s="2">
        <v>483239172</v>
      </c>
      <c r="C642" s="4">
        <v>15724</v>
      </c>
    </row>
    <row r="643" spans="1:3">
      <c r="A643" s="2">
        <v>634</v>
      </c>
      <c r="B643" s="2">
        <v>483239173</v>
      </c>
      <c r="C643" s="4">
        <v>16388</v>
      </c>
    </row>
    <row r="644" spans="1:3">
      <c r="A644" s="2">
        <v>635</v>
      </c>
      <c r="B644" s="2">
        <v>483239182</v>
      </c>
      <c r="C644" s="4">
        <v>13890</v>
      </c>
    </row>
    <row r="645" spans="1:3">
      <c r="A645" s="2">
        <v>636</v>
      </c>
      <c r="B645" s="2">
        <v>483239231</v>
      </c>
      <c r="C645" s="4">
        <v>13287</v>
      </c>
    </row>
    <row r="646" spans="1:3">
      <c r="A646" s="2">
        <v>637</v>
      </c>
      <c r="B646" s="2">
        <v>483239239</v>
      </c>
      <c r="C646" s="4">
        <v>12930</v>
      </c>
    </row>
    <row r="647" spans="1:3">
      <c r="A647" s="2">
        <v>638</v>
      </c>
      <c r="B647" s="2">
        <v>483239240</v>
      </c>
      <c r="C647" s="4">
        <v>11090</v>
      </c>
    </row>
    <row r="648" spans="1:3">
      <c r="A648" s="2">
        <v>639</v>
      </c>
      <c r="B648" s="2">
        <v>483239251</v>
      </c>
      <c r="C648" s="4">
        <v>12925</v>
      </c>
    </row>
    <row r="649" spans="1:3">
      <c r="A649" s="2">
        <v>640</v>
      </c>
      <c r="B649" s="2">
        <v>483239261</v>
      </c>
      <c r="C649" s="4">
        <v>12473</v>
      </c>
    </row>
    <row r="650" spans="1:3">
      <c r="A650" s="2">
        <v>641</v>
      </c>
      <c r="B650" s="2">
        <v>483239293</v>
      </c>
      <c r="C650" s="4">
        <v>12925</v>
      </c>
    </row>
    <row r="651" spans="1:3">
      <c r="A651" s="2">
        <v>642</v>
      </c>
      <c r="B651" s="2">
        <v>483239310</v>
      </c>
      <c r="C651" s="4">
        <v>16064</v>
      </c>
    </row>
    <row r="652" spans="1:3">
      <c r="A652" s="2">
        <v>643</v>
      </c>
      <c r="B652" s="2">
        <v>483239625</v>
      </c>
      <c r="C652" s="4">
        <v>12925</v>
      </c>
    </row>
    <row r="653" spans="1:3">
      <c r="A653" s="2">
        <v>644</v>
      </c>
      <c r="B653" s="2">
        <v>483239665</v>
      </c>
      <c r="C653" s="4">
        <v>13294</v>
      </c>
    </row>
    <row r="654" spans="1:3">
      <c r="A654" s="2">
        <v>645</v>
      </c>
      <c r="B654" s="2">
        <v>483239740</v>
      </c>
      <c r="C654" s="4">
        <v>14547</v>
      </c>
    </row>
    <row r="655" spans="1:3">
      <c r="A655" s="2">
        <v>646</v>
      </c>
      <c r="B655" s="2">
        <v>483239760</v>
      </c>
      <c r="C655" s="4">
        <v>13735</v>
      </c>
    </row>
    <row r="656" spans="1:3">
      <c r="A656" s="2">
        <v>647</v>
      </c>
      <c r="B656" s="2">
        <v>483239780</v>
      </c>
      <c r="C656" s="4">
        <v>15706</v>
      </c>
    </row>
    <row r="657" spans="1:3">
      <c r="A657" s="2">
        <v>648</v>
      </c>
      <c r="B657" s="2">
        <v>484035035</v>
      </c>
      <c r="C657" s="4">
        <v>19994</v>
      </c>
    </row>
    <row r="658" spans="1:3">
      <c r="A658" s="2">
        <v>649</v>
      </c>
      <c r="B658" s="2">
        <v>484035044</v>
      </c>
      <c r="C658" s="4">
        <v>13434</v>
      </c>
    </row>
    <row r="659" spans="1:3">
      <c r="A659" s="2">
        <v>650</v>
      </c>
      <c r="B659" s="2">
        <v>484035046</v>
      </c>
      <c r="C659" s="4">
        <v>18295</v>
      </c>
    </row>
    <row r="660" spans="1:3">
      <c r="A660" s="2">
        <v>651</v>
      </c>
      <c r="B660" s="2">
        <v>484035101</v>
      </c>
      <c r="C660" s="4">
        <v>19462</v>
      </c>
    </row>
    <row r="661" spans="1:3">
      <c r="A661" s="2">
        <v>652</v>
      </c>
      <c r="B661" s="2">
        <v>484035163</v>
      </c>
      <c r="C661" s="4">
        <v>13434</v>
      </c>
    </row>
    <row r="662" spans="1:3">
      <c r="A662" s="2">
        <v>653</v>
      </c>
      <c r="B662" s="2">
        <v>484035207</v>
      </c>
      <c r="C662" s="4">
        <v>18295</v>
      </c>
    </row>
    <row r="663" spans="1:3">
      <c r="A663" s="2">
        <v>654</v>
      </c>
      <c r="B663" s="2">
        <v>484035243</v>
      </c>
      <c r="C663" s="4">
        <v>15163</v>
      </c>
    </row>
    <row r="664" spans="1:3">
      <c r="A664" s="2">
        <v>655</v>
      </c>
      <c r="B664" s="2">
        <v>484035244</v>
      </c>
      <c r="C664" s="4">
        <v>20436</v>
      </c>
    </row>
    <row r="665" spans="1:3">
      <c r="A665" s="2">
        <v>656</v>
      </c>
      <c r="B665" s="2">
        <v>484035262</v>
      </c>
      <c r="C665" s="4">
        <v>20230</v>
      </c>
    </row>
    <row r="666" spans="1:3">
      <c r="A666" s="2">
        <v>657</v>
      </c>
      <c r="B666" s="2">
        <v>484035271</v>
      </c>
      <c r="C666" s="4">
        <v>19661</v>
      </c>
    </row>
    <row r="667" spans="1:3">
      <c r="A667" s="2">
        <v>658</v>
      </c>
      <c r="B667" s="2">
        <v>484035285</v>
      </c>
      <c r="C667" s="4">
        <v>21841</v>
      </c>
    </row>
    <row r="668" spans="1:3">
      <c r="A668" s="2">
        <v>659</v>
      </c>
      <c r="B668" s="2">
        <v>484035307</v>
      </c>
      <c r="C668" s="4">
        <v>16240</v>
      </c>
    </row>
    <row r="669" spans="1:3">
      <c r="A669" s="2">
        <v>660</v>
      </c>
      <c r="B669" s="2">
        <v>485258071</v>
      </c>
      <c r="C669" s="4">
        <v>12565</v>
      </c>
    </row>
    <row r="670" spans="1:3">
      <c r="A670" s="2">
        <v>661</v>
      </c>
      <c r="B670" s="2">
        <v>485258079</v>
      </c>
      <c r="C670" s="4">
        <v>15482</v>
      </c>
    </row>
    <row r="671" spans="1:3">
      <c r="A671" s="2">
        <v>662</v>
      </c>
      <c r="B671" s="2">
        <v>485258107</v>
      </c>
      <c r="C671" s="4">
        <v>12565</v>
      </c>
    </row>
    <row r="672" spans="1:3">
      <c r="A672" s="2">
        <v>663</v>
      </c>
      <c r="B672" s="2">
        <v>485258128</v>
      </c>
      <c r="C672" s="4">
        <v>19729</v>
      </c>
    </row>
    <row r="673" spans="1:3">
      <c r="A673" s="2">
        <v>664</v>
      </c>
      <c r="B673" s="2">
        <v>485258163</v>
      </c>
      <c r="C673" s="4">
        <v>16871</v>
      </c>
    </row>
    <row r="674" spans="1:3">
      <c r="A674" s="2">
        <v>665</v>
      </c>
      <c r="B674" s="2">
        <v>485258229</v>
      </c>
      <c r="C674" s="4">
        <v>17021</v>
      </c>
    </row>
    <row r="675" spans="1:3">
      <c r="A675" s="2">
        <v>666</v>
      </c>
      <c r="B675" s="2">
        <v>485258258</v>
      </c>
      <c r="C675" s="4">
        <v>16146</v>
      </c>
    </row>
    <row r="676" spans="1:3">
      <c r="A676" s="2">
        <v>667</v>
      </c>
      <c r="B676" s="2">
        <v>485258291</v>
      </c>
      <c r="C676" s="4">
        <v>17066</v>
      </c>
    </row>
    <row r="677" spans="1:3">
      <c r="A677" s="2">
        <v>668</v>
      </c>
      <c r="B677" s="2">
        <v>485258295</v>
      </c>
      <c r="C677" s="4">
        <v>17447</v>
      </c>
    </row>
    <row r="678" spans="1:3">
      <c r="A678" s="2">
        <v>669</v>
      </c>
      <c r="B678" s="2">
        <v>486348151</v>
      </c>
      <c r="C678" s="4">
        <v>17296</v>
      </c>
    </row>
    <row r="679" spans="1:3">
      <c r="A679" s="2">
        <v>670</v>
      </c>
      <c r="B679" s="2">
        <v>486348153</v>
      </c>
      <c r="C679" s="4">
        <v>10664</v>
      </c>
    </row>
    <row r="680" spans="1:3">
      <c r="A680" s="2">
        <v>671</v>
      </c>
      <c r="B680" s="2">
        <v>486348215</v>
      </c>
      <c r="C680" s="4">
        <v>20388</v>
      </c>
    </row>
    <row r="681" spans="1:3">
      <c r="A681" s="2">
        <v>672</v>
      </c>
      <c r="B681" s="2">
        <v>486348271</v>
      </c>
      <c r="C681" s="4">
        <v>15361</v>
      </c>
    </row>
    <row r="682" spans="1:3">
      <c r="A682" s="2">
        <v>673</v>
      </c>
      <c r="B682" s="2">
        <v>486348277</v>
      </c>
      <c r="C682" s="4">
        <v>18939</v>
      </c>
    </row>
    <row r="683" spans="1:3">
      <c r="A683" s="2">
        <v>674</v>
      </c>
      <c r="B683" s="2">
        <v>486348348</v>
      </c>
      <c r="C683" s="4">
        <v>18505</v>
      </c>
    </row>
    <row r="684" spans="1:3">
      <c r="A684" s="2">
        <v>675</v>
      </c>
      <c r="B684" s="2">
        <v>486348658</v>
      </c>
      <c r="C684" s="4">
        <v>16870</v>
      </c>
    </row>
    <row r="685" spans="1:3">
      <c r="A685" s="2">
        <v>676</v>
      </c>
      <c r="B685" s="2">
        <v>486348753</v>
      </c>
      <c r="C685" s="4">
        <v>10664</v>
      </c>
    </row>
    <row r="686" spans="1:3">
      <c r="A686" s="2">
        <v>677</v>
      </c>
      <c r="B686" s="2">
        <v>486348767</v>
      </c>
      <c r="C686" s="4">
        <v>18014</v>
      </c>
    </row>
    <row r="687" spans="1:3">
      <c r="A687" s="2">
        <v>678</v>
      </c>
      <c r="B687" s="2">
        <v>486348775</v>
      </c>
      <c r="C687" s="4">
        <v>14187</v>
      </c>
    </row>
    <row r="688" spans="1:3">
      <c r="A688" s="2">
        <v>679</v>
      </c>
      <c r="B688" s="2">
        <v>487049010</v>
      </c>
      <c r="C688" s="4">
        <v>16757</v>
      </c>
    </row>
    <row r="689" spans="1:3">
      <c r="A689" s="2">
        <v>680</v>
      </c>
      <c r="B689" s="2">
        <v>487049018</v>
      </c>
      <c r="C689" s="4">
        <v>13684</v>
      </c>
    </row>
    <row r="690" spans="1:3">
      <c r="A690" s="2">
        <v>681</v>
      </c>
      <c r="B690" s="2">
        <v>487049026</v>
      </c>
      <c r="C690" s="4">
        <v>16546</v>
      </c>
    </row>
    <row r="691" spans="1:3">
      <c r="A691" s="2">
        <v>682</v>
      </c>
      <c r="B691" s="2">
        <v>487049031</v>
      </c>
      <c r="C691" s="4">
        <v>16952</v>
      </c>
    </row>
    <row r="692" spans="1:3">
      <c r="A692" s="2">
        <v>683</v>
      </c>
      <c r="B692" s="2">
        <v>487049035</v>
      </c>
      <c r="C692" s="4">
        <v>18384</v>
      </c>
    </row>
    <row r="693" spans="1:3">
      <c r="A693" s="2">
        <v>684</v>
      </c>
      <c r="B693" s="2">
        <v>487049040</v>
      </c>
      <c r="C693" s="4">
        <v>19610</v>
      </c>
    </row>
    <row r="694" spans="1:3">
      <c r="A694" s="2">
        <v>685</v>
      </c>
      <c r="B694" s="2">
        <v>487049044</v>
      </c>
      <c r="C694" s="4">
        <v>18730</v>
      </c>
    </row>
    <row r="695" spans="1:3">
      <c r="A695" s="2">
        <v>686</v>
      </c>
      <c r="B695" s="2">
        <v>487049049</v>
      </c>
      <c r="C695" s="4">
        <v>18272</v>
      </c>
    </row>
    <row r="696" spans="1:3">
      <c r="A696" s="2">
        <v>687</v>
      </c>
      <c r="B696" s="2">
        <v>487049057</v>
      </c>
      <c r="C696" s="4">
        <v>18003</v>
      </c>
    </row>
    <row r="697" spans="1:3">
      <c r="A697" s="2">
        <v>688</v>
      </c>
      <c r="B697" s="2">
        <v>487049093</v>
      </c>
      <c r="C697" s="4">
        <v>18538</v>
      </c>
    </row>
    <row r="698" spans="1:3">
      <c r="A698" s="2">
        <v>689</v>
      </c>
      <c r="B698" s="2">
        <v>487049097</v>
      </c>
      <c r="C698" s="4">
        <v>21253</v>
      </c>
    </row>
    <row r="699" spans="1:3">
      <c r="A699" s="2">
        <v>690</v>
      </c>
      <c r="B699" s="2">
        <v>487049137</v>
      </c>
      <c r="C699" s="4">
        <v>20946</v>
      </c>
    </row>
    <row r="700" spans="1:3">
      <c r="A700" s="2">
        <v>691</v>
      </c>
      <c r="B700" s="2">
        <v>487049163</v>
      </c>
      <c r="C700" s="4">
        <v>17937</v>
      </c>
    </row>
    <row r="701" spans="1:3">
      <c r="A701" s="2">
        <v>692</v>
      </c>
      <c r="B701" s="2">
        <v>487049165</v>
      </c>
      <c r="C701" s="4">
        <v>18352</v>
      </c>
    </row>
    <row r="702" spans="1:3">
      <c r="A702" s="2">
        <v>693</v>
      </c>
      <c r="B702" s="2">
        <v>487049176</v>
      </c>
      <c r="C702" s="4">
        <v>17235</v>
      </c>
    </row>
    <row r="703" spans="1:3">
      <c r="A703" s="2">
        <v>694</v>
      </c>
      <c r="B703" s="2">
        <v>487049178</v>
      </c>
      <c r="C703" s="4">
        <v>17274</v>
      </c>
    </row>
    <row r="704" spans="1:3">
      <c r="A704" s="2">
        <v>695</v>
      </c>
      <c r="B704" s="2">
        <v>487049181</v>
      </c>
      <c r="C704" s="4">
        <v>12634</v>
      </c>
    </row>
    <row r="705" spans="1:3">
      <c r="A705" s="2">
        <v>696</v>
      </c>
      <c r="B705" s="2">
        <v>487049182</v>
      </c>
      <c r="C705" s="4">
        <v>11585</v>
      </c>
    </row>
    <row r="706" spans="1:3">
      <c r="A706" s="2">
        <v>697</v>
      </c>
      <c r="B706" s="2">
        <v>487049199</v>
      </c>
      <c r="C706" s="4">
        <v>16342</v>
      </c>
    </row>
    <row r="707" spans="1:3">
      <c r="A707" s="2">
        <v>698</v>
      </c>
      <c r="B707" s="2">
        <v>487049201</v>
      </c>
      <c r="C707" s="4">
        <v>13684</v>
      </c>
    </row>
    <row r="708" spans="1:3">
      <c r="A708" s="2">
        <v>699</v>
      </c>
      <c r="B708" s="2">
        <v>487049229</v>
      </c>
      <c r="C708" s="4">
        <v>14396</v>
      </c>
    </row>
    <row r="709" spans="1:3">
      <c r="A709" s="2">
        <v>700</v>
      </c>
      <c r="B709" s="2">
        <v>487049243</v>
      </c>
      <c r="C709" s="4">
        <v>21073</v>
      </c>
    </row>
    <row r="710" spans="1:3">
      <c r="A710" s="2">
        <v>701</v>
      </c>
      <c r="B710" s="2">
        <v>487049244</v>
      </c>
      <c r="C710" s="4">
        <v>15575</v>
      </c>
    </row>
    <row r="711" spans="1:3">
      <c r="A711" s="2">
        <v>702</v>
      </c>
      <c r="B711" s="2">
        <v>487049248</v>
      </c>
      <c r="C711" s="4">
        <v>16076</v>
      </c>
    </row>
    <row r="712" spans="1:3">
      <c r="A712" s="2">
        <v>703</v>
      </c>
      <c r="B712" s="2">
        <v>487049262</v>
      </c>
      <c r="C712" s="4">
        <v>18963</v>
      </c>
    </row>
    <row r="713" spans="1:3">
      <c r="A713" s="2">
        <v>704</v>
      </c>
      <c r="B713" s="2">
        <v>487049274</v>
      </c>
      <c r="C713" s="4">
        <v>18720</v>
      </c>
    </row>
    <row r="714" spans="1:3">
      <c r="A714" s="2">
        <v>705</v>
      </c>
      <c r="B714" s="2">
        <v>487049285</v>
      </c>
      <c r="C714" s="4">
        <v>13684</v>
      </c>
    </row>
    <row r="715" spans="1:3">
      <c r="A715" s="2">
        <v>706</v>
      </c>
      <c r="B715" s="2">
        <v>487049293</v>
      </c>
      <c r="C715" s="4">
        <v>21561</v>
      </c>
    </row>
    <row r="716" spans="1:3">
      <c r="A716" s="2">
        <v>707</v>
      </c>
      <c r="B716" s="2">
        <v>487049295</v>
      </c>
      <c r="C716" s="4">
        <v>16952</v>
      </c>
    </row>
    <row r="717" spans="1:3">
      <c r="A717" s="2">
        <v>708</v>
      </c>
      <c r="B717" s="2">
        <v>487049308</v>
      </c>
      <c r="C717" s="4">
        <v>13684</v>
      </c>
    </row>
    <row r="718" spans="1:3">
      <c r="A718" s="2">
        <v>709</v>
      </c>
      <c r="B718" s="2">
        <v>487049314</v>
      </c>
      <c r="C718" s="4">
        <v>11585</v>
      </c>
    </row>
    <row r="719" spans="1:3">
      <c r="A719" s="2">
        <v>710</v>
      </c>
      <c r="B719" s="2">
        <v>487049347</v>
      </c>
      <c r="C719" s="4">
        <v>16962</v>
      </c>
    </row>
    <row r="720" spans="1:3">
      <c r="A720" s="2">
        <v>711</v>
      </c>
      <c r="B720" s="2">
        <v>487274010</v>
      </c>
      <c r="C720" s="4">
        <v>15545</v>
      </c>
    </row>
    <row r="721" spans="1:3">
      <c r="A721" s="2">
        <v>712</v>
      </c>
      <c r="B721" s="2">
        <v>487274026</v>
      </c>
      <c r="C721" s="4">
        <v>9809</v>
      </c>
    </row>
    <row r="722" spans="1:3">
      <c r="A722" s="2">
        <v>713</v>
      </c>
      <c r="B722" s="2">
        <v>487274030</v>
      </c>
      <c r="C722" s="4">
        <v>17155</v>
      </c>
    </row>
    <row r="723" spans="1:3">
      <c r="A723" s="2">
        <v>714</v>
      </c>
      <c r="B723" s="2">
        <v>487274031</v>
      </c>
      <c r="C723" s="4">
        <v>13115</v>
      </c>
    </row>
    <row r="724" spans="1:3">
      <c r="A724" s="2">
        <v>715</v>
      </c>
      <c r="B724" s="2">
        <v>487274035</v>
      </c>
      <c r="C724" s="4">
        <v>18809</v>
      </c>
    </row>
    <row r="725" spans="1:3">
      <c r="A725" s="2">
        <v>716</v>
      </c>
      <c r="B725" s="2">
        <v>487274044</v>
      </c>
      <c r="C725" s="4">
        <v>14456</v>
      </c>
    </row>
    <row r="726" spans="1:3">
      <c r="A726" s="2">
        <v>717</v>
      </c>
      <c r="B726" s="2">
        <v>487274048</v>
      </c>
      <c r="C726" s="4">
        <v>10755</v>
      </c>
    </row>
    <row r="727" spans="1:3">
      <c r="A727" s="2">
        <v>718</v>
      </c>
      <c r="B727" s="2">
        <v>487274049</v>
      </c>
      <c r="C727" s="4">
        <v>17291</v>
      </c>
    </row>
    <row r="728" spans="1:3">
      <c r="A728" s="2">
        <v>719</v>
      </c>
      <c r="B728" s="2">
        <v>487274057</v>
      </c>
      <c r="C728" s="4">
        <v>19487</v>
      </c>
    </row>
    <row r="729" spans="1:3">
      <c r="A729" s="2">
        <v>720</v>
      </c>
      <c r="B729" s="2">
        <v>487274093</v>
      </c>
      <c r="C729" s="4">
        <v>18486</v>
      </c>
    </row>
    <row r="730" spans="1:3">
      <c r="A730" s="2">
        <v>721</v>
      </c>
      <c r="B730" s="2">
        <v>487274095</v>
      </c>
      <c r="C730" s="4">
        <v>20429</v>
      </c>
    </row>
    <row r="731" spans="1:3">
      <c r="A731" s="2">
        <v>722</v>
      </c>
      <c r="B731" s="2">
        <v>487274097</v>
      </c>
      <c r="C731" s="4">
        <v>14823</v>
      </c>
    </row>
    <row r="732" spans="1:3">
      <c r="A732" s="2">
        <v>723</v>
      </c>
      <c r="B732" s="2">
        <v>487274100</v>
      </c>
      <c r="C732" s="4">
        <v>14456</v>
      </c>
    </row>
    <row r="733" spans="1:3">
      <c r="A733" s="2">
        <v>724</v>
      </c>
      <c r="B733" s="2">
        <v>487274128</v>
      </c>
      <c r="C733" s="4">
        <v>11507</v>
      </c>
    </row>
    <row r="734" spans="1:3">
      <c r="A734" s="2">
        <v>725</v>
      </c>
      <c r="B734" s="2">
        <v>487274137</v>
      </c>
      <c r="C734" s="4">
        <v>20401</v>
      </c>
    </row>
    <row r="735" spans="1:3">
      <c r="A735" s="2">
        <v>726</v>
      </c>
      <c r="B735" s="2">
        <v>487274149</v>
      </c>
      <c r="C735" s="4">
        <v>15085</v>
      </c>
    </row>
    <row r="736" spans="1:3">
      <c r="A736" s="2">
        <v>727</v>
      </c>
      <c r="B736" s="2">
        <v>487274153</v>
      </c>
      <c r="C736" s="4">
        <v>14400</v>
      </c>
    </row>
    <row r="737" spans="1:3">
      <c r="A737" s="2">
        <v>728</v>
      </c>
      <c r="B737" s="2">
        <v>487274155</v>
      </c>
      <c r="C737" s="4">
        <v>16041</v>
      </c>
    </row>
    <row r="738" spans="1:3">
      <c r="A738" s="2">
        <v>729</v>
      </c>
      <c r="B738" s="2">
        <v>487274160</v>
      </c>
      <c r="C738" s="4">
        <v>17149</v>
      </c>
    </row>
    <row r="739" spans="1:3">
      <c r="A739" s="2">
        <v>730</v>
      </c>
      <c r="B739" s="2">
        <v>487274163</v>
      </c>
      <c r="C739" s="4">
        <v>17365</v>
      </c>
    </row>
    <row r="740" spans="1:3">
      <c r="A740" s="2">
        <v>731</v>
      </c>
      <c r="B740" s="2">
        <v>487274165</v>
      </c>
      <c r="C740" s="4">
        <v>16405</v>
      </c>
    </row>
    <row r="741" spans="1:3">
      <c r="A741" s="2">
        <v>732</v>
      </c>
      <c r="B741" s="2">
        <v>487274176</v>
      </c>
      <c r="C741" s="4">
        <v>17383</v>
      </c>
    </row>
    <row r="742" spans="1:3">
      <c r="A742" s="2">
        <v>733</v>
      </c>
      <c r="B742" s="2">
        <v>487274178</v>
      </c>
      <c r="C742" s="4">
        <v>16197</v>
      </c>
    </row>
    <row r="743" spans="1:3">
      <c r="A743" s="2">
        <v>734</v>
      </c>
      <c r="B743" s="2">
        <v>487274181</v>
      </c>
      <c r="C743" s="4">
        <v>13473</v>
      </c>
    </row>
    <row r="744" spans="1:3">
      <c r="A744" s="2">
        <v>735</v>
      </c>
      <c r="B744" s="2">
        <v>487274189</v>
      </c>
      <c r="C744" s="4">
        <v>12994</v>
      </c>
    </row>
    <row r="745" spans="1:3">
      <c r="A745" s="2">
        <v>736</v>
      </c>
      <c r="B745" s="2">
        <v>487274201</v>
      </c>
      <c r="C745" s="4">
        <v>14456</v>
      </c>
    </row>
    <row r="746" spans="1:3">
      <c r="A746" s="2">
        <v>737</v>
      </c>
      <c r="B746" s="2">
        <v>487274220</v>
      </c>
      <c r="C746" s="4">
        <v>11507</v>
      </c>
    </row>
    <row r="747" spans="1:3">
      <c r="A747" s="2">
        <v>738</v>
      </c>
      <c r="B747" s="2">
        <v>487274229</v>
      </c>
      <c r="C747" s="4">
        <v>13835</v>
      </c>
    </row>
    <row r="748" spans="1:3">
      <c r="A748" s="2">
        <v>739</v>
      </c>
      <c r="B748" s="2">
        <v>487274243</v>
      </c>
      <c r="C748" s="4">
        <v>18549</v>
      </c>
    </row>
    <row r="749" spans="1:3">
      <c r="A749" s="2">
        <v>740</v>
      </c>
      <c r="B749" s="2">
        <v>487274248</v>
      </c>
      <c r="C749" s="4">
        <v>18238</v>
      </c>
    </row>
    <row r="750" spans="1:3">
      <c r="A750" s="2">
        <v>741</v>
      </c>
      <c r="B750" s="2">
        <v>487274262</v>
      </c>
      <c r="C750" s="4">
        <v>14914</v>
      </c>
    </row>
    <row r="751" spans="1:3">
      <c r="A751" s="2">
        <v>742</v>
      </c>
      <c r="B751" s="2">
        <v>487274274</v>
      </c>
      <c r="C751" s="4">
        <v>18171</v>
      </c>
    </row>
    <row r="752" spans="1:3">
      <c r="A752" s="2">
        <v>743</v>
      </c>
      <c r="B752" s="2">
        <v>487274284</v>
      </c>
      <c r="C752" s="4">
        <v>17260</v>
      </c>
    </row>
    <row r="753" spans="1:3">
      <c r="A753" s="2">
        <v>744</v>
      </c>
      <c r="B753" s="2">
        <v>487274295</v>
      </c>
      <c r="C753" s="4">
        <v>13324</v>
      </c>
    </row>
    <row r="754" spans="1:3">
      <c r="A754" s="2">
        <v>745</v>
      </c>
      <c r="B754" s="2">
        <v>487274305</v>
      </c>
      <c r="C754" s="4">
        <v>11478</v>
      </c>
    </row>
    <row r="755" spans="1:3">
      <c r="A755" s="2">
        <v>746</v>
      </c>
      <c r="B755" s="2">
        <v>487274308</v>
      </c>
      <c r="C755" s="4">
        <v>18410</v>
      </c>
    </row>
    <row r="756" spans="1:3">
      <c r="A756" s="2">
        <v>747</v>
      </c>
      <c r="B756" s="2">
        <v>487274314</v>
      </c>
      <c r="C756" s="4">
        <v>17620</v>
      </c>
    </row>
    <row r="757" spans="1:3">
      <c r="A757" s="2">
        <v>748</v>
      </c>
      <c r="B757" s="2">
        <v>487274336</v>
      </c>
      <c r="C757" s="4">
        <v>18056</v>
      </c>
    </row>
    <row r="758" spans="1:3">
      <c r="A758" s="2">
        <v>749</v>
      </c>
      <c r="B758" s="2">
        <v>487274342</v>
      </c>
      <c r="C758" s="4">
        <v>16235</v>
      </c>
    </row>
    <row r="759" spans="1:3">
      <c r="A759" s="2">
        <v>750</v>
      </c>
      <c r="B759" s="2">
        <v>487274346</v>
      </c>
      <c r="C759" s="4">
        <v>14456</v>
      </c>
    </row>
    <row r="760" spans="1:3">
      <c r="A760" s="2">
        <v>751</v>
      </c>
      <c r="B760" s="2">
        <v>487274347</v>
      </c>
      <c r="C760" s="4">
        <v>15795</v>
      </c>
    </row>
    <row r="761" spans="1:3">
      <c r="A761" s="2">
        <v>752</v>
      </c>
      <c r="B761" s="2">
        <v>487274350</v>
      </c>
      <c r="C761" s="4">
        <v>16178</v>
      </c>
    </row>
    <row r="762" spans="1:3">
      <c r="A762" s="2">
        <v>753</v>
      </c>
      <c r="B762" s="2">
        <v>488219001</v>
      </c>
      <c r="C762" s="4">
        <v>13630</v>
      </c>
    </row>
    <row r="763" spans="1:3">
      <c r="A763" s="2">
        <v>754</v>
      </c>
      <c r="B763" s="2">
        <v>488219016</v>
      </c>
      <c r="C763" s="4">
        <v>18758</v>
      </c>
    </row>
    <row r="764" spans="1:3">
      <c r="A764" s="2">
        <v>755</v>
      </c>
      <c r="B764" s="2">
        <v>488219035</v>
      </c>
      <c r="C764" s="4">
        <v>20316</v>
      </c>
    </row>
    <row r="765" spans="1:3">
      <c r="A765" s="2">
        <v>756</v>
      </c>
      <c r="B765" s="2">
        <v>488219040</v>
      </c>
      <c r="C765" s="4">
        <v>15472</v>
      </c>
    </row>
    <row r="766" spans="1:3">
      <c r="A766" s="2">
        <v>757</v>
      </c>
      <c r="B766" s="2">
        <v>488219044</v>
      </c>
      <c r="C766" s="4">
        <v>17898</v>
      </c>
    </row>
    <row r="767" spans="1:3">
      <c r="A767" s="2">
        <v>758</v>
      </c>
      <c r="B767" s="2">
        <v>488219052</v>
      </c>
      <c r="C767" s="4">
        <v>11350</v>
      </c>
    </row>
    <row r="768" spans="1:3">
      <c r="A768" s="2">
        <v>759</v>
      </c>
      <c r="B768" s="2">
        <v>488219065</v>
      </c>
      <c r="C768" s="4">
        <v>13463</v>
      </c>
    </row>
    <row r="769" spans="1:3">
      <c r="A769" s="2">
        <v>760</v>
      </c>
      <c r="B769" s="2">
        <v>488219083</v>
      </c>
      <c r="C769" s="4">
        <v>14030</v>
      </c>
    </row>
    <row r="770" spans="1:3">
      <c r="A770" s="2">
        <v>761</v>
      </c>
      <c r="B770" s="2">
        <v>488219118</v>
      </c>
      <c r="C770" s="4">
        <v>11550</v>
      </c>
    </row>
    <row r="771" spans="1:3">
      <c r="A771" s="2">
        <v>762</v>
      </c>
      <c r="B771" s="2">
        <v>488219122</v>
      </c>
      <c r="C771" s="4">
        <v>13343</v>
      </c>
    </row>
    <row r="772" spans="1:3">
      <c r="A772" s="2">
        <v>763</v>
      </c>
      <c r="B772" s="2">
        <v>488219131</v>
      </c>
      <c r="C772" s="4">
        <v>12352</v>
      </c>
    </row>
    <row r="773" spans="1:3">
      <c r="A773" s="2">
        <v>764</v>
      </c>
      <c r="B773" s="2">
        <v>488219133</v>
      </c>
      <c r="C773" s="4">
        <v>14666</v>
      </c>
    </row>
    <row r="774" spans="1:3">
      <c r="A774" s="2">
        <v>765</v>
      </c>
      <c r="B774" s="2">
        <v>488219142</v>
      </c>
      <c r="C774" s="4">
        <v>14013</v>
      </c>
    </row>
    <row r="775" spans="1:3">
      <c r="A775" s="2">
        <v>766</v>
      </c>
      <c r="B775" s="2">
        <v>488219145</v>
      </c>
      <c r="C775" s="4">
        <v>12284</v>
      </c>
    </row>
    <row r="776" spans="1:3">
      <c r="A776" s="2">
        <v>767</v>
      </c>
      <c r="B776" s="2">
        <v>488219171</v>
      </c>
      <c r="C776" s="4">
        <v>15141</v>
      </c>
    </row>
    <row r="777" spans="1:3">
      <c r="A777" s="2">
        <v>768</v>
      </c>
      <c r="B777" s="2">
        <v>488219219</v>
      </c>
      <c r="C777" s="4">
        <v>13654</v>
      </c>
    </row>
    <row r="778" spans="1:3">
      <c r="A778" s="2">
        <v>769</v>
      </c>
      <c r="B778" s="2">
        <v>488219231</v>
      </c>
      <c r="C778" s="4">
        <v>12501</v>
      </c>
    </row>
    <row r="779" spans="1:3">
      <c r="A779" s="2">
        <v>770</v>
      </c>
      <c r="B779" s="2">
        <v>488219239</v>
      </c>
      <c r="C779" s="4">
        <v>14103</v>
      </c>
    </row>
    <row r="780" spans="1:3">
      <c r="A780" s="2">
        <v>771</v>
      </c>
      <c r="B780" s="2">
        <v>488219243</v>
      </c>
      <c r="C780" s="4">
        <v>14921</v>
      </c>
    </row>
    <row r="781" spans="1:3">
      <c r="A781" s="2">
        <v>772</v>
      </c>
      <c r="B781" s="2">
        <v>488219244</v>
      </c>
      <c r="C781" s="4">
        <v>16074</v>
      </c>
    </row>
    <row r="782" spans="1:3">
      <c r="A782" s="2">
        <v>773</v>
      </c>
      <c r="B782" s="2">
        <v>488219251</v>
      </c>
      <c r="C782" s="4">
        <v>14912</v>
      </c>
    </row>
    <row r="783" spans="1:3">
      <c r="A783" s="2">
        <v>774</v>
      </c>
      <c r="B783" s="2">
        <v>488219264</v>
      </c>
      <c r="C783" s="4">
        <v>12336</v>
      </c>
    </row>
    <row r="784" spans="1:3">
      <c r="A784" s="2">
        <v>775</v>
      </c>
      <c r="B784" s="2">
        <v>488219285</v>
      </c>
      <c r="C784" s="4">
        <v>18798</v>
      </c>
    </row>
    <row r="785" spans="1:3">
      <c r="A785" s="2">
        <v>776</v>
      </c>
      <c r="B785" s="2">
        <v>488219293</v>
      </c>
      <c r="C785" s="4">
        <v>16423</v>
      </c>
    </row>
    <row r="786" spans="1:3">
      <c r="A786" s="2">
        <v>777</v>
      </c>
      <c r="B786" s="2">
        <v>488219336</v>
      </c>
      <c r="C786" s="4">
        <v>13595</v>
      </c>
    </row>
    <row r="787" spans="1:3">
      <c r="A787" s="2">
        <v>778</v>
      </c>
      <c r="B787" s="2">
        <v>488219625</v>
      </c>
      <c r="C787" s="4">
        <v>16185</v>
      </c>
    </row>
    <row r="788" spans="1:3">
      <c r="A788" s="2">
        <v>779</v>
      </c>
      <c r="B788" s="2">
        <v>488219760</v>
      </c>
      <c r="C788" s="4">
        <v>15911</v>
      </c>
    </row>
    <row r="789" spans="1:3">
      <c r="A789" s="2">
        <v>780</v>
      </c>
      <c r="B789" s="2">
        <v>488219780</v>
      </c>
      <c r="C789" s="4">
        <v>13897</v>
      </c>
    </row>
    <row r="790" spans="1:3">
      <c r="A790" s="2">
        <v>781</v>
      </c>
      <c r="B790" s="2">
        <v>489020020</v>
      </c>
      <c r="C790" s="4">
        <v>15098</v>
      </c>
    </row>
    <row r="791" spans="1:3">
      <c r="A791" s="2">
        <v>782</v>
      </c>
      <c r="B791" s="2">
        <v>489020036</v>
      </c>
      <c r="C791" s="4">
        <v>13869</v>
      </c>
    </row>
    <row r="792" spans="1:3">
      <c r="A792" s="2">
        <v>783</v>
      </c>
      <c r="B792" s="2">
        <v>489020052</v>
      </c>
      <c r="C792" s="4">
        <v>12565</v>
      </c>
    </row>
    <row r="793" spans="1:3">
      <c r="A793" s="2">
        <v>784</v>
      </c>
      <c r="B793" s="2">
        <v>489020096</v>
      </c>
      <c r="C793" s="4">
        <v>13932</v>
      </c>
    </row>
    <row r="794" spans="1:3">
      <c r="A794" s="2">
        <v>785</v>
      </c>
      <c r="B794" s="2">
        <v>489020122</v>
      </c>
      <c r="C794" s="4">
        <v>12565</v>
      </c>
    </row>
    <row r="795" spans="1:3">
      <c r="A795" s="2">
        <v>786</v>
      </c>
      <c r="B795" s="2">
        <v>489020172</v>
      </c>
      <c r="C795" s="4">
        <v>13858</v>
      </c>
    </row>
    <row r="796" spans="1:3">
      <c r="A796" s="2">
        <v>787</v>
      </c>
      <c r="B796" s="2">
        <v>489020182</v>
      </c>
      <c r="C796" s="4">
        <v>12565</v>
      </c>
    </row>
    <row r="797" spans="1:3">
      <c r="A797" s="2">
        <v>788</v>
      </c>
      <c r="B797" s="2">
        <v>489020197</v>
      </c>
      <c r="C797" s="4">
        <v>12565</v>
      </c>
    </row>
    <row r="798" spans="1:3">
      <c r="A798" s="2">
        <v>789</v>
      </c>
      <c r="B798" s="2">
        <v>489020239</v>
      </c>
      <c r="C798" s="4">
        <v>13253</v>
      </c>
    </row>
    <row r="799" spans="1:3">
      <c r="A799" s="2">
        <v>790</v>
      </c>
      <c r="B799" s="2">
        <v>489020261</v>
      </c>
      <c r="C799" s="4">
        <v>13527</v>
      </c>
    </row>
    <row r="800" spans="1:3">
      <c r="A800" s="2">
        <v>791</v>
      </c>
      <c r="B800" s="2">
        <v>489020310</v>
      </c>
      <c r="C800" s="4">
        <v>14216</v>
      </c>
    </row>
    <row r="801" spans="1:3">
      <c r="A801" s="2">
        <v>792</v>
      </c>
      <c r="B801" s="2">
        <v>489020645</v>
      </c>
      <c r="C801" s="4">
        <v>15025</v>
      </c>
    </row>
    <row r="802" spans="1:3">
      <c r="A802" s="2">
        <v>793</v>
      </c>
      <c r="B802" s="2">
        <v>489020660</v>
      </c>
      <c r="C802" s="4">
        <v>14415</v>
      </c>
    </row>
    <row r="803" spans="1:3">
      <c r="A803" s="2">
        <v>794</v>
      </c>
      <c r="B803" s="2">
        <v>489020712</v>
      </c>
      <c r="C803" s="4">
        <v>13290</v>
      </c>
    </row>
    <row r="804" spans="1:3">
      <c r="A804" s="2">
        <v>795</v>
      </c>
      <c r="B804" s="2">
        <v>491095072</v>
      </c>
      <c r="C804" s="4">
        <v>19058</v>
      </c>
    </row>
    <row r="805" spans="1:3">
      <c r="A805" s="2">
        <v>796</v>
      </c>
      <c r="B805" s="2">
        <v>491095095</v>
      </c>
      <c r="C805" s="4">
        <v>17479</v>
      </c>
    </row>
    <row r="806" spans="1:3">
      <c r="A806" s="2">
        <v>797</v>
      </c>
      <c r="B806" s="2">
        <v>491095201</v>
      </c>
      <c r="C806" s="4">
        <v>20298</v>
      </c>
    </row>
    <row r="807" spans="1:3">
      <c r="A807" s="2">
        <v>798</v>
      </c>
      <c r="B807" s="2">
        <v>491095265</v>
      </c>
      <c r="C807" s="4">
        <v>12354</v>
      </c>
    </row>
    <row r="808" spans="1:3">
      <c r="A808" s="2">
        <v>799</v>
      </c>
      <c r="B808" s="2">
        <v>491095273</v>
      </c>
      <c r="C808" s="4">
        <v>13713</v>
      </c>
    </row>
    <row r="809" spans="1:3">
      <c r="A809" s="2">
        <v>800</v>
      </c>
      <c r="B809" s="2">
        <v>491095292</v>
      </c>
      <c r="C809" s="4">
        <v>15979</v>
      </c>
    </row>
    <row r="810" spans="1:3">
      <c r="A810" s="2">
        <v>801</v>
      </c>
      <c r="B810" s="2">
        <v>491095331</v>
      </c>
      <c r="C810" s="4">
        <v>14040</v>
      </c>
    </row>
    <row r="811" spans="1:3">
      <c r="A811" s="2">
        <v>802</v>
      </c>
      <c r="B811" s="2">
        <v>491095665</v>
      </c>
      <c r="C811" s="4">
        <v>12056</v>
      </c>
    </row>
    <row r="812" spans="1:3">
      <c r="A812" s="2">
        <v>803</v>
      </c>
      <c r="B812" s="2">
        <v>491095763</v>
      </c>
      <c r="C812" s="4">
        <v>15260</v>
      </c>
    </row>
    <row r="813" spans="1:3">
      <c r="A813" s="2">
        <v>804</v>
      </c>
      <c r="B813" s="2">
        <v>492281061</v>
      </c>
      <c r="C813" s="4">
        <v>14929</v>
      </c>
    </row>
    <row r="814" spans="1:3">
      <c r="A814" s="2">
        <v>805</v>
      </c>
      <c r="B814" s="2">
        <v>492281086</v>
      </c>
      <c r="C814" s="4">
        <v>11037</v>
      </c>
    </row>
    <row r="815" spans="1:3">
      <c r="A815" s="2">
        <v>806</v>
      </c>
      <c r="B815" s="2">
        <v>492281087</v>
      </c>
      <c r="C815" s="4">
        <v>16427</v>
      </c>
    </row>
    <row r="816" spans="1:3">
      <c r="A816" s="2">
        <v>807</v>
      </c>
      <c r="B816" s="2">
        <v>492281281</v>
      </c>
      <c r="C816" s="4">
        <v>19348</v>
      </c>
    </row>
    <row r="817" spans="1:3">
      <c r="A817" s="2">
        <v>808</v>
      </c>
      <c r="B817" s="2">
        <v>492281332</v>
      </c>
      <c r="C817" s="4">
        <v>16735</v>
      </c>
    </row>
    <row r="818" spans="1:3">
      <c r="A818" s="2">
        <v>809</v>
      </c>
      <c r="B818" s="2">
        <v>493057035</v>
      </c>
      <c r="C818" s="4">
        <v>22053</v>
      </c>
    </row>
    <row r="819" spans="1:3">
      <c r="A819" s="2">
        <v>810</v>
      </c>
      <c r="B819" s="2">
        <v>493057044</v>
      </c>
      <c r="C819" s="4">
        <v>16294</v>
      </c>
    </row>
    <row r="820" spans="1:3">
      <c r="A820" s="2">
        <v>811</v>
      </c>
      <c r="B820" s="2">
        <v>493057057</v>
      </c>
      <c r="C820" s="4">
        <v>22464</v>
      </c>
    </row>
    <row r="821" spans="1:3">
      <c r="A821" s="2">
        <v>812</v>
      </c>
      <c r="B821" s="2">
        <v>493057093</v>
      </c>
      <c r="C821" s="4">
        <v>22709</v>
      </c>
    </row>
    <row r="822" spans="1:3">
      <c r="A822" s="2">
        <v>813</v>
      </c>
      <c r="B822" s="2">
        <v>493057100</v>
      </c>
      <c r="C822" s="4">
        <v>20383</v>
      </c>
    </row>
    <row r="823" spans="1:3">
      <c r="A823" s="2">
        <v>814</v>
      </c>
      <c r="B823" s="2">
        <v>493057163</v>
      </c>
      <c r="C823" s="4">
        <v>19798</v>
      </c>
    </row>
    <row r="824" spans="1:3">
      <c r="A824" s="2">
        <v>815</v>
      </c>
      <c r="B824" s="2">
        <v>493057165</v>
      </c>
      <c r="C824" s="4">
        <v>20897</v>
      </c>
    </row>
    <row r="825" spans="1:3">
      <c r="A825" s="2">
        <v>816</v>
      </c>
      <c r="B825" s="2">
        <v>493057176</v>
      </c>
      <c r="C825" s="4">
        <v>20336</v>
      </c>
    </row>
    <row r="826" spans="1:3">
      <c r="A826" s="2">
        <v>817</v>
      </c>
      <c r="B826" s="2">
        <v>493057207</v>
      </c>
      <c r="C826" s="4">
        <v>17637</v>
      </c>
    </row>
    <row r="827" spans="1:3">
      <c r="A827" s="2">
        <v>818</v>
      </c>
      <c r="B827" s="2">
        <v>493057244</v>
      </c>
      <c r="C827" s="4">
        <v>20383</v>
      </c>
    </row>
    <row r="828" spans="1:3">
      <c r="A828" s="2">
        <v>819</v>
      </c>
      <c r="B828" s="2">
        <v>493057248</v>
      </c>
      <c r="C828" s="4">
        <v>22296</v>
      </c>
    </row>
    <row r="829" spans="1:3">
      <c r="A829" s="2">
        <v>820</v>
      </c>
      <c r="B829" s="2">
        <v>493057262</v>
      </c>
      <c r="C829" s="4">
        <v>19924</v>
      </c>
    </row>
    <row r="830" spans="1:3">
      <c r="A830" s="2">
        <v>821</v>
      </c>
      <c r="B830" s="2">
        <v>493057274</v>
      </c>
      <c r="C830" s="4">
        <v>16294</v>
      </c>
    </row>
    <row r="831" spans="1:3">
      <c r="A831" s="2">
        <v>822</v>
      </c>
      <c r="B831" s="2">
        <v>493057346</v>
      </c>
      <c r="C831" s="4">
        <v>22128</v>
      </c>
    </row>
    <row r="832" spans="1:3">
      <c r="A832" s="2">
        <v>823</v>
      </c>
      <c r="B832" s="2">
        <v>494093031</v>
      </c>
      <c r="C832" s="4">
        <v>11206</v>
      </c>
    </row>
    <row r="833" spans="1:3">
      <c r="A833" s="2">
        <v>824</v>
      </c>
      <c r="B833" s="2">
        <v>494093035</v>
      </c>
      <c r="C833" s="4">
        <v>20592</v>
      </c>
    </row>
    <row r="834" spans="1:3">
      <c r="A834" s="2">
        <v>825</v>
      </c>
      <c r="B834" s="2">
        <v>494093049</v>
      </c>
      <c r="C834" s="4">
        <v>18048</v>
      </c>
    </row>
    <row r="835" spans="1:3">
      <c r="A835" s="2">
        <v>826</v>
      </c>
      <c r="B835" s="2">
        <v>494093056</v>
      </c>
      <c r="C835" s="4">
        <v>12985</v>
      </c>
    </row>
    <row r="836" spans="1:3">
      <c r="A836" s="2">
        <v>827</v>
      </c>
      <c r="B836" s="2">
        <v>494093057</v>
      </c>
      <c r="C836" s="4">
        <v>19349</v>
      </c>
    </row>
    <row r="837" spans="1:3">
      <c r="A837" s="2">
        <v>828</v>
      </c>
      <c r="B837" s="2">
        <v>494093071</v>
      </c>
      <c r="C837" s="4">
        <v>11799</v>
      </c>
    </row>
    <row r="838" spans="1:3">
      <c r="A838" s="2">
        <v>829</v>
      </c>
      <c r="B838" s="2">
        <v>494093093</v>
      </c>
      <c r="C838" s="4">
        <v>17387</v>
      </c>
    </row>
    <row r="839" spans="1:3">
      <c r="A839" s="2">
        <v>830</v>
      </c>
      <c r="B839" s="2">
        <v>494093097</v>
      </c>
      <c r="C839" s="4">
        <v>22368</v>
      </c>
    </row>
    <row r="840" spans="1:3">
      <c r="A840" s="2">
        <v>831</v>
      </c>
      <c r="B840" s="2">
        <v>494093128</v>
      </c>
      <c r="C840" s="4">
        <v>11009</v>
      </c>
    </row>
    <row r="841" spans="1:3">
      <c r="A841" s="2">
        <v>832</v>
      </c>
      <c r="B841" s="2">
        <v>494093149</v>
      </c>
      <c r="C841" s="4">
        <v>20946</v>
      </c>
    </row>
    <row r="842" spans="1:3">
      <c r="A842" s="2">
        <v>833</v>
      </c>
      <c r="B842" s="2">
        <v>494093163</v>
      </c>
      <c r="C842" s="4">
        <v>17912</v>
      </c>
    </row>
    <row r="843" spans="1:3">
      <c r="A843" s="2">
        <v>834</v>
      </c>
      <c r="B843" s="2">
        <v>494093165</v>
      </c>
      <c r="C843" s="4">
        <v>16556</v>
      </c>
    </row>
    <row r="844" spans="1:3">
      <c r="A844" s="2">
        <v>835</v>
      </c>
      <c r="B844" s="2">
        <v>494093176</v>
      </c>
      <c r="C844" s="4">
        <v>18248</v>
      </c>
    </row>
    <row r="845" spans="1:3">
      <c r="A845" s="2">
        <v>836</v>
      </c>
      <c r="B845" s="2">
        <v>494093178</v>
      </c>
      <c r="C845" s="4">
        <v>11997</v>
      </c>
    </row>
    <row r="846" spans="1:3">
      <c r="A846" s="2">
        <v>837</v>
      </c>
      <c r="B846" s="2">
        <v>494093181</v>
      </c>
      <c r="C846" s="4">
        <v>19377</v>
      </c>
    </row>
    <row r="847" spans="1:3">
      <c r="A847" s="2">
        <v>838</v>
      </c>
      <c r="B847" s="2">
        <v>494093229</v>
      </c>
      <c r="C847" s="4">
        <v>11602</v>
      </c>
    </row>
    <row r="848" spans="1:3">
      <c r="A848" s="2">
        <v>839</v>
      </c>
      <c r="B848" s="2">
        <v>494093248</v>
      </c>
      <c r="C848" s="4">
        <v>16914</v>
      </c>
    </row>
    <row r="849" spans="1:3">
      <c r="A849" s="2">
        <v>840</v>
      </c>
      <c r="B849" s="2">
        <v>494093262</v>
      </c>
      <c r="C849" s="4">
        <v>14809</v>
      </c>
    </row>
    <row r="850" spans="1:3">
      <c r="A850" s="2">
        <v>841</v>
      </c>
      <c r="B850" s="2">
        <v>494093284</v>
      </c>
      <c r="C850" s="4">
        <v>14031</v>
      </c>
    </row>
    <row r="851" spans="1:3">
      <c r="A851" s="2">
        <v>842</v>
      </c>
      <c r="B851" s="2">
        <v>494093291</v>
      </c>
      <c r="C851" s="4">
        <v>18048</v>
      </c>
    </row>
    <row r="852" spans="1:3">
      <c r="A852" s="2">
        <v>843</v>
      </c>
      <c r="B852" s="2">
        <v>494093346</v>
      </c>
      <c r="C852" s="4">
        <v>19496</v>
      </c>
    </row>
    <row r="853" spans="1:3">
      <c r="A853" s="2">
        <v>844</v>
      </c>
      <c r="B853" s="2">
        <v>494093347</v>
      </c>
      <c r="C853" s="4">
        <v>15601</v>
      </c>
    </row>
    <row r="854" spans="1:3">
      <c r="A854" s="2">
        <v>845</v>
      </c>
      <c r="B854" s="2">
        <v>496201003</v>
      </c>
      <c r="C854" s="4">
        <v>16498</v>
      </c>
    </row>
    <row r="855" spans="1:3">
      <c r="A855" s="2">
        <v>846</v>
      </c>
      <c r="B855" s="2">
        <v>496201072</v>
      </c>
      <c r="C855" s="4">
        <v>14496</v>
      </c>
    </row>
    <row r="856" spans="1:3">
      <c r="A856" s="2">
        <v>847</v>
      </c>
      <c r="B856" s="2">
        <v>496201094</v>
      </c>
      <c r="C856" s="4">
        <v>19502</v>
      </c>
    </row>
    <row r="857" spans="1:3">
      <c r="A857" s="2">
        <v>848</v>
      </c>
      <c r="B857" s="2">
        <v>496201095</v>
      </c>
      <c r="C857" s="4">
        <v>20129</v>
      </c>
    </row>
    <row r="858" spans="1:3">
      <c r="A858" s="2">
        <v>849</v>
      </c>
      <c r="B858" s="2">
        <v>496201201</v>
      </c>
      <c r="C858" s="4">
        <v>18417</v>
      </c>
    </row>
    <row r="859" spans="1:3">
      <c r="A859" s="2">
        <v>850</v>
      </c>
      <c r="B859" s="2">
        <v>496201331</v>
      </c>
      <c r="C859" s="4">
        <v>12565</v>
      </c>
    </row>
    <row r="860" spans="1:3">
      <c r="A860" s="2">
        <v>851</v>
      </c>
      <c r="B860" s="2">
        <v>497117005</v>
      </c>
      <c r="C860" s="4">
        <v>13214</v>
      </c>
    </row>
    <row r="861" spans="1:3">
      <c r="A861" s="2">
        <v>852</v>
      </c>
      <c r="B861" s="2">
        <v>497117008</v>
      </c>
      <c r="C861" s="4">
        <v>11733</v>
      </c>
    </row>
    <row r="862" spans="1:3">
      <c r="A862" s="2">
        <v>853</v>
      </c>
      <c r="B862" s="2">
        <v>497117024</v>
      </c>
      <c r="C862" s="4">
        <v>12501</v>
      </c>
    </row>
    <row r="863" spans="1:3">
      <c r="A863" s="2">
        <v>854</v>
      </c>
      <c r="B863" s="2">
        <v>497117061</v>
      </c>
      <c r="C863" s="4">
        <v>15152</v>
      </c>
    </row>
    <row r="864" spans="1:3">
      <c r="A864" s="2">
        <v>855</v>
      </c>
      <c r="B864" s="2">
        <v>497117074</v>
      </c>
      <c r="C864" s="4">
        <v>12188</v>
      </c>
    </row>
    <row r="865" spans="1:3">
      <c r="A865" s="2">
        <v>856</v>
      </c>
      <c r="B865" s="2">
        <v>497117086</v>
      </c>
      <c r="C865" s="4">
        <v>12874</v>
      </c>
    </row>
    <row r="866" spans="1:3">
      <c r="A866" s="2">
        <v>857</v>
      </c>
      <c r="B866" s="2">
        <v>497117087</v>
      </c>
      <c r="C866" s="4">
        <v>15461</v>
      </c>
    </row>
    <row r="867" spans="1:3">
      <c r="A867" s="2">
        <v>858</v>
      </c>
      <c r="B867" s="2">
        <v>497117111</v>
      </c>
      <c r="C867" s="4">
        <v>12388</v>
      </c>
    </row>
    <row r="868" spans="1:3">
      <c r="A868" s="2">
        <v>859</v>
      </c>
      <c r="B868" s="2">
        <v>497117114</v>
      </c>
      <c r="C868" s="4">
        <v>15344</v>
      </c>
    </row>
    <row r="869" spans="1:3">
      <c r="A869" s="2">
        <v>860</v>
      </c>
      <c r="B869" s="2">
        <v>497117117</v>
      </c>
      <c r="C869" s="4">
        <v>11780</v>
      </c>
    </row>
    <row r="870" spans="1:3">
      <c r="A870" s="2">
        <v>861</v>
      </c>
      <c r="B870" s="2">
        <v>497117127</v>
      </c>
      <c r="C870" s="4">
        <v>11422</v>
      </c>
    </row>
    <row r="871" spans="1:3">
      <c r="A871" s="2">
        <v>862</v>
      </c>
      <c r="B871" s="2">
        <v>497117137</v>
      </c>
      <c r="C871" s="4">
        <v>13683</v>
      </c>
    </row>
    <row r="872" spans="1:3">
      <c r="A872" s="2">
        <v>863</v>
      </c>
      <c r="B872" s="2">
        <v>497117159</v>
      </c>
      <c r="C872" s="4">
        <v>11323</v>
      </c>
    </row>
    <row r="873" spans="1:3">
      <c r="A873" s="2">
        <v>864</v>
      </c>
      <c r="B873" s="2">
        <v>497117161</v>
      </c>
      <c r="C873" s="4">
        <v>12606</v>
      </c>
    </row>
    <row r="874" spans="1:3">
      <c r="A874" s="2">
        <v>865</v>
      </c>
      <c r="B874" s="2">
        <v>497117210</v>
      </c>
      <c r="C874" s="4">
        <v>11810</v>
      </c>
    </row>
    <row r="875" spans="1:3">
      <c r="A875" s="2">
        <v>866</v>
      </c>
      <c r="B875" s="2">
        <v>497117223</v>
      </c>
      <c r="C875" s="4">
        <v>10913</v>
      </c>
    </row>
    <row r="876" spans="1:3">
      <c r="A876" s="2">
        <v>867</v>
      </c>
      <c r="B876" s="2">
        <v>497117227</v>
      </c>
      <c r="C876" s="4">
        <v>13283</v>
      </c>
    </row>
    <row r="877" spans="1:3">
      <c r="A877" s="2">
        <v>868</v>
      </c>
      <c r="B877" s="2">
        <v>497117230</v>
      </c>
      <c r="C877" s="4">
        <v>10983</v>
      </c>
    </row>
    <row r="878" spans="1:3">
      <c r="A878" s="2">
        <v>869</v>
      </c>
      <c r="B878" s="2">
        <v>497117272</v>
      </c>
      <c r="C878" s="4">
        <v>11019</v>
      </c>
    </row>
    <row r="879" spans="1:3">
      <c r="A879" s="2">
        <v>870</v>
      </c>
      <c r="B879" s="2">
        <v>497117275</v>
      </c>
      <c r="C879" s="4">
        <v>12118</v>
      </c>
    </row>
    <row r="880" spans="1:3">
      <c r="A880" s="2">
        <v>871</v>
      </c>
      <c r="B880" s="2">
        <v>497117278</v>
      </c>
      <c r="C880" s="4">
        <v>12601</v>
      </c>
    </row>
    <row r="881" spans="1:3">
      <c r="A881" s="2">
        <v>872</v>
      </c>
      <c r="B881" s="2">
        <v>497117281</v>
      </c>
      <c r="C881" s="4">
        <v>16958</v>
      </c>
    </row>
    <row r="882" spans="1:3">
      <c r="A882" s="2">
        <v>873</v>
      </c>
      <c r="B882" s="2">
        <v>497117325</v>
      </c>
      <c r="C882" s="4">
        <v>14058</v>
      </c>
    </row>
    <row r="883" spans="1:3">
      <c r="A883" s="2">
        <v>874</v>
      </c>
      <c r="B883" s="2">
        <v>497117332</v>
      </c>
      <c r="C883" s="4">
        <v>12674</v>
      </c>
    </row>
    <row r="884" spans="1:3">
      <c r="A884" s="2">
        <v>875</v>
      </c>
      <c r="B884" s="2">
        <v>497117340</v>
      </c>
      <c r="C884" s="4">
        <v>13954</v>
      </c>
    </row>
    <row r="885" spans="1:3">
      <c r="A885" s="2">
        <v>876</v>
      </c>
      <c r="B885" s="2">
        <v>497117605</v>
      </c>
      <c r="C885" s="4">
        <v>12407</v>
      </c>
    </row>
    <row r="886" spans="1:3">
      <c r="A886" s="2">
        <v>877</v>
      </c>
      <c r="B886" s="2">
        <v>497117632</v>
      </c>
      <c r="C886" s="4">
        <v>11037</v>
      </c>
    </row>
    <row r="887" spans="1:3">
      <c r="A887" s="2">
        <v>878</v>
      </c>
      <c r="B887" s="2">
        <v>497117670</v>
      </c>
      <c r="C887" s="4">
        <v>13095</v>
      </c>
    </row>
    <row r="888" spans="1:3">
      <c r="A888" s="2">
        <v>879</v>
      </c>
      <c r="B888" s="2">
        <v>497117674</v>
      </c>
      <c r="C888" s="4">
        <v>14048</v>
      </c>
    </row>
    <row r="889" spans="1:3">
      <c r="A889" s="2">
        <v>880</v>
      </c>
      <c r="B889" s="2">
        <v>497117680</v>
      </c>
      <c r="C889" s="4">
        <v>10917</v>
      </c>
    </row>
    <row r="890" spans="1:3">
      <c r="A890" s="2">
        <v>881</v>
      </c>
      <c r="B890" s="2">
        <v>497117683</v>
      </c>
      <c r="C890" s="4">
        <v>13264</v>
      </c>
    </row>
    <row r="891" spans="1:3">
      <c r="A891" s="2">
        <v>882</v>
      </c>
      <c r="B891" s="2">
        <v>497117685</v>
      </c>
      <c r="C891" s="4">
        <v>17828</v>
      </c>
    </row>
    <row r="892" spans="1:3">
      <c r="A892" s="2">
        <v>883</v>
      </c>
      <c r="B892" s="2">
        <v>497117717</v>
      </c>
      <c r="C892" s="4">
        <v>14024</v>
      </c>
    </row>
    <row r="893" spans="1:3">
      <c r="A893" s="2">
        <v>884</v>
      </c>
      <c r="B893" s="2">
        <v>497117750</v>
      </c>
      <c r="C893" s="4">
        <v>12565</v>
      </c>
    </row>
    <row r="894" spans="1:3">
      <c r="A894" s="2">
        <v>885</v>
      </c>
      <c r="B894" s="2">
        <v>497117755</v>
      </c>
      <c r="C894" s="4">
        <v>11932</v>
      </c>
    </row>
    <row r="895" spans="1:3">
      <c r="A895" s="2">
        <v>886</v>
      </c>
      <c r="B895" s="2">
        <v>497117766</v>
      </c>
      <c r="C895" s="4">
        <v>11546</v>
      </c>
    </row>
    <row r="896" spans="1:3">
      <c r="A896" s="2">
        <v>887</v>
      </c>
      <c r="B896" s="2">
        <v>498281061</v>
      </c>
      <c r="C896" s="4">
        <v>17791</v>
      </c>
    </row>
    <row r="897" spans="1:3">
      <c r="A897" s="2">
        <v>888</v>
      </c>
      <c r="B897" s="2">
        <v>498281087</v>
      </c>
      <c r="C897" s="4">
        <v>17955</v>
      </c>
    </row>
    <row r="898" spans="1:3">
      <c r="A898" s="2">
        <v>889</v>
      </c>
      <c r="B898" s="2">
        <v>498281111</v>
      </c>
      <c r="C898" s="4">
        <v>16941</v>
      </c>
    </row>
    <row r="899" spans="1:3">
      <c r="A899" s="2">
        <v>890</v>
      </c>
      <c r="B899" s="2">
        <v>498281137</v>
      </c>
      <c r="C899" s="4">
        <v>20774</v>
      </c>
    </row>
    <row r="900" spans="1:3">
      <c r="A900" s="2">
        <v>891</v>
      </c>
      <c r="B900" s="2">
        <v>498281281</v>
      </c>
      <c r="C900" s="4">
        <v>19080</v>
      </c>
    </row>
    <row r="901" spans="1:3">
      <c r="A901" s="2">
        <v>892</v>
      </c>
      <c r="B901" s="2">
        <v>498281325</v>
      </c>
      <c r="C901" s="4">
        <v>19285</v>
      </c>
    </row>
    <row r="902" spans="1:3">
      <c r="A902" s="2">
        <v>893</v>
      </c>
      <c r="B902" s="2">
        <v>499061024</v>
      </c>
      <c r="C902" s="4">
        <v>17447</v>
      </c>
    </row>
    <row r="903" spans="1:3">
      <c r="A903" s="2">
        <v>894</v>
      </c>
      <c r="B903" s="2">
        <v>499061061</v>
      </c>
      <c r="C903" s="4">
        <v>15334</v>
      </c>
    </row>
    <row r="904" spans="1:3">
      <c r="A904" s="2">
        <v>895</v>
      </c>
      <c r="B904" s="2">
        <v>499061087</v>
      </c>
      <c r="C904" s="4">
        <v>12565</v>
      </c>
    </row>
    <row r="905" spans="1:3">
      <c r="A905" s="2">
        <v>896</v>
      </c>
      <c r="B905" s="2">
        <v>499061111</v>
      </c>
      <c r="C905" s="4">
        <v>18842</v>
      </c>
    </row>
    <row r="906" spans="1:3">
      <c r="A906" s="2">
        <v>897</v>
      </c>
      <c r="B906" s="2">
        <v>499061137</v>
      </c>
      <c r="C906" s="4">
        <v>20129</v>
      </c>
    </row>
    <row r="907" spans="1:3">
      <c r="A907" s="2">
        <v>898</v>
      </c>
      <c r="B907" s="2">
        <v>499061161</v>
      </c>
      <c r="C907" s="4">
        <v>11932</v>
      </c>
    </row>
    <row r="908" spans="1:3">
      <c r="A908" s="2">
        <v>899</v>
      </c>
      <c r="B908" s="2">
        <v>499061191</v>
      </c>
      <c r="C908" s="4">
        <v>16941</v>
      </c>
    </row>
    <row r="909" spans="1:3">
      <c r="A909" s="2">
        <v>900</v>
      </c>
      <c r="B909" s="2">
        <v>499061278</v>
      </c>
      <c r="C909" s="4">
        <v>12565</v>
      </c>
    </row>
    <row r="910" spans="1:3">
      <c r="A910" s="2">
        <v>901</v>
      </c>
      <c r="B910" s="2">
        <v>499061281</v>
      </c>
      <c r="C910" s="4">
        <v>18122</v>
      </c>
    </row>
    <row r="911" spans="1:3">
      <c r="A911" s="2">
        <v>902</v>
      </c>
      <c r="B911" s="2">
        <v>499061332</v>
      </c>
      <c r="C911" s="4">
        <v>16147</v>
      </c>
    </row>
    <row r="912" spans="1:3">
      <c r="A912" s="2">
        <v>903</v>
      </c>
      <c r="B912" s="2">
        <v>499061750</v>
      </c>
      <c r="C912" s="4">
        <v>18399</v>
      </c>
    </row>
    <row r="913" spans="1:3">
      <c r="A913" s="2">
        <v>904</v>
      </c>
      <c r="B913" s="2">
        <v>3502281061</v>
      </c>
      <c r="C913" s="4">
        <v>18076</v>
      </c>
    </row>
    <row r="914" spans="1:3">
      <c r="A914" s="2">
        <v>905</v>
      </c>
      <c r="B914" s="2">
        <v>3502281137</v>
      </c>
      <c r="C914" s="4">
        <v>20446</v>
      </c>
    </row>
    <row r="915" spans="1:3">
      <c r="A915" s="2">
        <v>906</v>
      </c>
      <c r="B915" s="2">
        <v>3502281281</v>
      </c>
      <c r="C915" s="4">
        <v>19452</v>
      </c>
    </row>
    <row r="916" spans="1:3">
      <c r="A916" s="2">
        <v>907</v>
      </c>
      <c r="B916" s="2">
        <v>3502281332</v>
      </c>
      <c r="C916" s="4">
        <v>22950</v>
      </c>
    </row>
    <row r="917" spans="1:3">
      <c r="A917" s="2">
        <v>908</v>
      </c>
      <c r="B917" s="2">
        <v>3503160031</v>
      </c>
      <c r="C917" s="4">
        <v>13613</v>
      </c>
    </row>
    <row r="918" spans="1:3">
      <c r="A918" s="2">
        <v>909</v>
      </c>
      <c r="B918" s="2">
        <v>3503160056</v>
      </c>
      <c r="C918" s="4">
        <v>14527</v>
      </c>
    </row>
    <row r="919" spans="1:3">
      <c r="A919" s="2">
        <v>910</v>
      </c>
      <c r="B919" s="2">
        <v>3503160079</v>
      </c>
      <c r="C919" s="4">
        <v>14219</v>
      </c>
    </row>
    <row r="920" spans="1:3">
      <c r="A920" s="2">
        <v>911</v>
      </c>
      <c r="B920" s="2">
        <v>3503160128</v>
      </c>
      <c r="C920" s="4">
        <v>15299</v>
      </c>
    </row>
    <row r="921" spans="1:3">
      <c r="A921" s="2">
        <v>912</v>
      </c>
      <c r="B921" s="2">
        <v>3503160149</v>
      </c>
      <c r="C921" s="4">
        <v>12565</v>
      </c>
    </row>
    <row r="922" spans="1:3">
      <c r="A922" s="2">
        <v>913</v>
      </c>
      <c r="B922" s="2">
        <v>3503160160</v>
      </c>
      <c r="C922" s="4">
        <v>18006</v>
      </c>
    </row>
    <row r="923" spans="1:3">
      <c r="A923" s="2">
        <v>914</v>
      </c>
      <c r="B923" s="2">
        <v>3503160181</v>
      </c>
      <c r="C923" s="4">
        <v>19729</v>
      </c>
    </row>
    <row r="924" spans="1:3">
      <c r="A924" s="2">
        <v>915</v>
      </c>
      <c r="B924" s="2">
        <v>3503160295</v>
      </c>
      <c r="C924" s="4">
        <v>16919</v>
      </c>
    </row>
    <row r="925" spans="1:3">
      <c r="A925" s="2">
        <v>916</v>
      </c>
      <c r="B925" s="2">
        <v>3503160301</v>
      </c>
      <c r="C925" s="4">
        <v>15820</v>
      </c>
    </row>
    <row r="926" spans="1:3">
      <c r="A926" s="2">
        <v>917</v>
      </c>
      <c r="B926" s="2">
        <v>3503160342</v>
      </c>
      <c r="C926" s="4">
        <v>15176</v>
      </c>
    </row>
    <row r="927" spans="1:3">
      <c r="A927" s="2">
        <v>918</v>
      </c>
      <c r="B927" s="2">
        <v>3503160600</v>
      </c>
      <c r="C927" s="4">
        <v>15300</v>
      </c>
    </row>
    <row r="928" spans="1:3">
      <c r="A928" s="2">
        <v>919</v>
      </c>
      <c r="B928" s="2">
        <v>3506262007</v>
      </c>
      <c r="C928" s="4">
        <v>12565</v>
      </c>
    </row>
    <row r="929" spans="1:3">
      <c r="A929" s="2">
        <v>920</v>
      </c>
      <c r="B929" s="2">
        <v>3506262030</v>
      </c>
      <c r="C929" s="4">
        <v>17917</v>
      </c>
    </row>
    <row r="930" spans="1:3">
      <c r="A930" s="2">
        <v>921</v>
      </c>
      <c r="B930" s="2">
        <v>3506262035</v>
      </c>
      <c r="C930" s="4">
        <v>23625</v>
      </c>
    </row>
    <row r="931" spans="1:3">
      <c r="A931" s="2">
        <v>922</v>
      </c>
      <c r="B931" s="2">
        <v>3506262056</v>
      </c>
      <c r="C931" s="4">
        <v>12565</v>
      </c>
    </row>
    <row r="932" spans="1:3">
      <c r="A932" s="2">
        <v>923</v>
      </c>
      <c r="B932" s="2">
        <v>3506262057</v>
      </c>
      <c r="C932" s="4">
        <v>17246</v>
      </c>
    </row>
    <row r="933" spans="1:3">
      <c r="A933" s="2">
        <v>924</v>
      </c>
      <c r="B933" s="2">
        <v>3506262071</v>
      </c>
      <c r="C933" s="4">
        <v>13484</v>
      </c>
    </row>
    <row r="934" spans="1:3">
      <c r="A934" s="2">
        <v>925</v>
      </c>
      <c r="B934" s="2">
        <v>3506262093</v>
      </c>
      <c r="C934" s="4">
        <v>16031</v>
      </c>
    </row>
    <row r="935" spans="1:3">
      <c r="A935" s="2">
        <v>926</v>
      </c>
      <c r="B935" s="2">
        <v>3506262163</v>
      </c>
      <c r="C935" s="4">
        <v>17026</v>
      </c>
    </row>
    <row r="936" spans="1:3">
      <c r="A936" s="2">
        <v>927</v>
      </c>
      <c r="B936" s="2">
        <v>3506262164</v>
      </c>
      <c r="C936" s="4">
        <v>10664</v>
      </c>
    </row>
    <row r="937" spans="1:3">
      <c r="A937" s="2">
        <v>928</v>
      </c>
      <c r="B937" s="2">
        <v>3506262165</v>
      </c>
      <c r="C937" s="4">
        <v>15422</v>
      </c>
    </row>
    <row r="938" spans="1:3">
      <c r="A938" s="2">
        <v>929</v>
      </c>
      <c r="B938" s="2">
        <v>3506262176</v>
      </c>
      <c r="C938" s="4">
        <v>16227</v>
      </c>
    </row>
    <row r="939" spans="1:3">
      <c r="A939" s="2">
        <v>930</v>
      </c>
      <c r="B939" s="2">
        <v>3506262178</v>
      </c>
      <c r="C939" s="4">
        <v>14571</v>
      </c>
    </row>
    <row r="940" spans="1:3">
      <c r="A940" s="2">
        <v>931</v>
      </c>
      <c r="B940" s="2">
        <v>3506262181</v>
      </c>
      <c r="C940" s="4">
        <v>19729</v>
      </c>
    </row>
    <row r="941" spans="1:3">
      <c r="A941" s="2">
        <v>932</v>
      </c>
      <c r="B941" s="2">
        <v>3506262211</v>
      </c>
      <c r="C941" s="4">
        <v>12565</v>
      </c>
    </row>
    <row r="942" spans="1:3">
      <c r="A942" s="2">
        <v>933</v>
      </c>
      <c r="B942" s="2">
        <v>3506262229</v>
      </c>
      <c r="C942" s="4">
        <v>16317</v>
      </c>
    </row>
    <row r="943" spans="1:3">
      <c r="A943" s="2">
        <v>934</v>
      </c>
      <c r="B943" s="2">
        <v>3506262244</v>
      </c>
      <c r="C943" s="4">
        <v>12565</v>
      </c>
    </row>
    <row r="944" spans="1:3">
      <c r="A944" s="2">
        <v>935</v>
      </c>
      <c r="B944" s="2">
        <v>3506262246</v>
      </c>
      <c r="C944" s="4">
        <v>17077</v>
      </c>
    </row>
    <row r="945" spans="1:3">
      <c r="A945" s="2">
        <v>936</v>
      </c>
      <c r="B945" s="2">
        <v>3506262248</v>
      </c>
      <c r="C945" s="4">
        <v>15839</v>
      </c>
    </row>
    <row r="946" spans="1:3">
      <c r="A946" s="2">
        <v>937</v>
      </c>
      <c r="B946" s="2">
        <v>3506262258</v>
      </c>
      <c r="C946" s="4">
        <v>15488</v>
      </c>
    </row>
    <row r="947" spans="1:3">
      <c r="A947" s="2">
        <v>938</v>
      </c>
      <c r="B947" s="2">
        <v>3506262262</v>
      </c>
      <c r="C947" s="4">
        <v>15509</v>
      </c>
    </row>
    <row r="948" spans="1:3">
      <c r="A948" s="2">
        <v>939</v>
      </c>
      <c r="B948" s="2">
        <v>3506262284</v>
      </c>
      <c r="C948" s="4">
        <v>15786</v>
      </c>
    </row>
    <row r="949" spans="1:3">
      <c r="A949" s="2">
        <v>940</v>
      </c>
      <c r="B949" s="2">
        <v>3506262291</v>
      </c>
      <c r="C949" s="4">
        <v>17998</v>
      </c>
    </row>
    <row r="950" spans="1:3">
      <c r="A950" s="2">
        <v>941</v>
      </c>
      <c r="B950" s="2">
        <v>3506262295</v>
      </c>
      <c r="C950" s="4">
        <v>13668</v>
      </c>
    </row>
    <row r="951" spans="1:3">
      <c r="A951" s="2">
        <v>942</v>
      </c>
      <c r="B951" s="2">
        <v>3506262305</v>
      </c>
      <c r="C951" s="4">
        <v>12565</v>
      </c>
    </row>
    <row r="952" spans="1:3">
      <c r="A952" s="2">
        <v>943</v>
      </c>
      <c r="B952" s="2">
        <v>3506262346</v>
      </c>
      <c r="C952" s="4">
        <v>16941</v>
      </c>
    </row>
    <row r="953" spans="1:3">
      <c r="A953" s="2">
        <v>944</v>
      </c>
      <c r="B953" s="2">
        <v>3506262347</v>
      </c>
      <c r="C953" s="4">
        <v>14843</v>
      </c>
    </row>
    <row r="954" spans="1:3">
      <c r="A954" s="2">
        <v>945</v>
      </c>
      <c r="B954" s="2">
        <v>3506262705</v>
      </c>
      <c r="C954" s="4">
        <v>12565</v>
      </c>
    </row>
    <row r="955" spans="1:3">
      <c r="A955" s="2">
        <v>946</v>
      </c>
      <c r="B955" s="2">
        <v>3508281061</v>
      </c>
      <c r="C955" s="4">
        <v>20404</v>
      </c>
    </row>
    <row r="956" spans="1:3">
      <c r="A956" s="2">
        <v>947</v>
      </c>
      <c r="B956" s="2">
        <v>3508281137</v>
      </c>
      <c r="C956" s="4">
        <v>21080</v>
      </c>
    </row>
    <row r="957" spans="1:3">
      <c r="A957" s="2">
        <v>948</v>
      </c>
      <c r="B957" s="2">
        <v>3508281161</v>
      </c>
      <c r="C957" s="4">
        <v>18842</v>
      </c>
    </row>
    <row r="958" spans="1:3">
      <c r="A958" s="2">
        <v>949</v>
      </c>
      <c r="B958" s="2">
        <v>3508281281</v>
      </c>
      <c r="C958" s="4">
        <v>21232</v>
      </c>
    </row>
    <row r="959" spans="1:3">
      <c r="A959" s="2">
        <v>950</v>
      </c>
      <c r="B959" s="2">
        <v>3509095095</v>
      </c>
      <c r="C959" s="4">
        <v>18828</v>
      </c>
    </row>
    <row r="960" spans="1:3">
      <c r="A960" s="2">
        <v>951</v>
      </c>
      <c r="B960" s="2">
        <v>3509095201</v>
      </c>
      <c r="C960" s="4">
        <v>18236</v>
      </c>
    </row>
    <row r="961" spans="1:3">
      <c r="A961" s="2">
        <v>952</v>
      </c>
      <c r="B961" s="2">
        <v>3509095292</v>
      </c>
      <c r="C961" s="4">
        <v>17955</v>
      </c>
    </row>
    <row r="962" spans="1:3">
      <c r="A962" s="2">
        <v>953</v>
      </c>
      <c r="B962" s="2">
        <v>3509095293</v>
      </c>
      <c r="C962" s="4">
        <v>19729</v>
      </c>
    </row>
    <row r="963" spans="1:3">
      <c r="A963" s="2">
        <v>954</v>
      </c>
      <c r="B963" s="2">
        <v>3509095331</v>
      </c>
      <c r="C963" s="4">
        <v>16498</v>
      </c>
    </row>
    <row r="964" spans="1:3">
      <c r="A964" s="2">
        <v>955</v>
      </c>
      <c r="B964" s="2">
        <v>3510281005</v>
      </c>
      <c r="C964" s="4">
        <v>17314</v>
      </c>
    </row>
    <row r="965" spans="1:3">
      <c r="A965" s="2">
        <v>956</v>
      </c>
      <c r="B965" s="2">
        <v>3510281061</v>
      </c>
      <c r="C965" s="4">
        <v>14770</v>
      </c>
    </row>
    <row r="966" spans="1:3">
      <c r="A966" s="2">
        <v>957</v>
      </c>
      <c r="B966" s="2">
        <v>3510281137</v>
      </c>
      <c r="C966" s="4">
        <v>19551</v>
      </c>
    </row>
    <row r="967" spans="1:3">
      <c r="A967" s="2">
        <v>958</v>
      </c>
      <c r="B967" s="2">
        <v>3510281278</v>
      </c>
      <c r="C967" s="4">
        <v>19692</v>
      </c>
    </row>
    <row r="968" spans="1:3">
      <c r="A968" s="2">
        <v>959</v>
      </c>
      <c r="B968" s="2">
        <v>3510281281</v>
      </c>
      <c r="C968" s="4">
        <v>17925</v>
      </c>
    </row>
    <row r="969" spans="1:3">
      <c r="A969" s="2">
        <v>960</v>
      </c>
      <c r="B969" s="2">
        <v>3510281332</v>
      </c>
      <c r="C969" s="4">
        <v>18076</v>
      </c>
    </row>
    <row r="970" spans="1:3">
      <c r="A970" s="2">
        <v>961</v>
      </c>
      <c r="B970" s="2">
        <v>3510281672</v>
      </c>
      <c r="C970" s="4">
        <v>17828</v>
      </c>
    </row>
    <row r="971" spans="1:3">
      <c r="A971" s="2">
        <v>962</v>
      </c>
      <c r="B971" s="2">
        <v>3510281680</v>
      </c>
      <c r="C971" s="4">
        <v>15732</v>
      </c>
    </row>
    <row r="972" spans="1:3">
      <c r="A972" s="2">
        <v>963</v>
      </c>
      <c r="B972" s="2">
        <v>3513044001</v>
      </c>
      <c r="C972" s="4">
        <v>12565</v>
      </c>
    </row>
    <row r="973" spans="1:3">
      <c r="A973" s="2">
        <v>964</v>
      </c>
      <c r="B973" s="2">
        <v>3513044016</v>
      </c>
      <c r="C973" s="4">
        <v>18842</v>
      </c>
    </row>
    <row r="974" spans="1:3">
      <c r="A974" s="2">
        <v>965</v>
      </c>
      <c r="B974" s="2">
        <v>3513044018</v>
      </c>
      <c r="C974" s="4">
        <v>19285</v>
      </c>
    </row>
    <row r="975" spans="1:3">
      <c r="A975" s="2">
        <v>966</v>
      </c>
      <c r="B975" s="2">
        <v>3513044035</v>
      </c>
      <c r="C975" s="4">
        <v>20404</v>
      </c>
    </row>
    <row r="976" spans="1:3">
      <c r="A976" s="2">
        <v>967</v>
      </c>
      <c r="B976" s="2">
        <v>3513044044</v>
      </c>
      <c r="C976" s="4">
        <v>17341</v>
      </c>
    </row>
    <row r="977" spans="1:3">
      <c r="A977" s="2">
        <v>968</v>
      </c>
      <c r="B977" s="2">
        <v>3513044050</v>
      </c>
      <c r="C977" s="4">
        <v>15266</v>
      </c>
    </row>
    <row r="978" spans="1:3">
      <c r="A978" s="2">
        <v>969</v>
      </c>
      <c r="B978" s="2">
        <v>3513044083</v>
      </c>
      <c r="C978" s="4">
        <v>17232</v>
      </c>
    </row>
    <row r="979" spans="1:3">
      <c r="A979" s="2">
        <v>970</v>
      </c>
      <c r="B979" s="2">
        <v>3513044095</v>
      </c>
      <c r="C979" s="4">
        <v>24301</v>
      </c>
    </row>
    <row r="980" spans="1:3">
      <c r="A980" s="2">
        <v>971</v>
      </c>
      <c r="B980" s="2">
        <v>3513044133</v>
      </c>
      <c r="C980" s="4">
        <v>12565</v>
      </c>
    </row>
    <row r="981" spans="1:3">
      <c r="A981" s="2">
        <v>972</v>
      </c>
      <c r="B981" s="2">
        <v>3513044201</v>
      </c>
      <c r="C981" s="4">
        <v>19178</v>
      </c>
    </row>
    <row r="982" spans="1:3">
      <c r="A982" s="2">
        <v>973</v>
      </c>
      <c r="B982" s="2">
        <v>3513044218</v>
      </c>
      <c r="C982" s="4">
        <v>15557</v>
      </c>
    </row>
    <row r="983" spans="1:3">
      <c r="A983" s="2">
        <v>974</v>
      </c>
      <c r="B983" s="2">
        <v>3513044243</v>
      </c>
      <c r="C983" s="4">
        <v>18335</v>
      </c>
    </row>
    <row r="984" spans="1:3">
      <c r="A984" s="2">
        <v>975</v>
      </c>
      <c r="B984" s="2">
        <v>3513044244</v>
      </c>
      <c r="C984" s="4">
        <v>16807</v>
      </c>
    </row>
    <row r="985" spans="1:3">
      <c r="A985" s="2">
        <v>976</v>
      </c>
      <c r="B985" s="2">
        <v>3513044285</v>
      </c>
      <c r="C985" s="4">
        <v>12565</v>
      </c>
    </row>
    <row r="986" spans="1:3">
      <c r="A986" s="2">
        <v>977</v>
      </c>
      <c r="B986" s="2">
        <v>3513044293</v>
      </c>
      <c r="C986" s="4">
        <v>17813</v>
      </c>
    </row>
    <row r="987" spans="1:3">
      <c r="A987" s="2">
        <v>978</v>
      </c>
      <c r="B987" s="2">
        <v>3513044323</v>
      </c>
      <c r="C987" s="4">
        <v>17955</v>
      </c>
    </row>
    <row r="988" spans="1:3">
      <c r="A988" s="2">
        <v>979</v>
      </c>
      <c r="B988" s="2">
        <v>3513044625</v>
      </c>
      <c r="C988" s="4">
        <v>11666</v>
      </c>
    </row>
    <row r="989" spans="1:3">
      <c r="A989" s="2">
        <v>980</v>
      </c>
      <c r="B989" s="2">
        <v>3513044690</v>
      </c>
      <c r="C989" s="4">
        <v>17262</v>
      </c>
    </row>
    <row r="990" spans="1:3">
      <c r="A990" s="2">
        <v>981</v>
      </c>
      <c r="B990" s="2">
        <v>3513044780</v>
      </c>
      <c r="C990" s="4">
        <v>15419</v>
      </c>
    </row>
    <row r="991" spans="1:3">
      <c r="A991" s="2">
        <v>982</v>
      </c>
      <c r="B991" s="2">
        <v>3514281061</v>
      </c>
      <c r="C991" s="4">
        <v>17969</v>
      </c>
    </row>
    <row r="992" spans="1:3">
      <c r="A992" s="2">
        <v>983</v>
      </c>
      <c r="B992" s="2">
        <v>3514281137</v>
      </c>
      <c r="C992" s="4">
        <v>20934</v>
      </c>
    </row>
    <row r="993" spans="1:3">
      <c r="A993" s="2">
        <v>984</v>
      </c>
      <c r="B993" s="2">
        <v>3514281281</v>
      </c>
      <c r="C993" s="4">
        <v>19594</v>
      </c>
    </row>
    <row r="994" spans="1:3">
      <c r="A994" s="2">
        <v>985</v>
      </c>
      <c r="B994" s="2">
        <v>3515287043</v>
      </c>
      <c r="C994" s="4">
        <v>12402</v>
      </c>
    </row>
    <row r="995" spans="1:3">
      <c r="A995" s="2">
        <v>986</v>
      </c>
      <c r="B995" s="2">
        <v>3515287045</v>
      </c>
      <c r="C995" s="4">
        <v>11037</v>
      </c>
    </row>
    <row r="996" spans="1:3">
      <c r="A996" s="2">
        <v>987</v>
      </c>
      <c r="B996" s="2">
        <v>3515287135</v>
      </c>
      <c r="C996" s="4">
        <v>13129</v>
      </c>
    </row>
    <row r="997" spans="1:3">
      <c r="A997" s="2">
        <v>988</v>
      </c>
      <c r="B997" s="2">
        <v>3515287151</v>
      </c>
      <c r="C997" s="4">
        <v>10851</v>
      </c>
    </row>
    <row r="998" spans="1:3">
      <c r="A998" s="2">
        <v>989</v>
      </c>
      <c r="B998" s="2">
        <v>3515287161</v>
      </c>
      <c r="C998" s="4">
        <v>11037</v>
      </c>
    </row>
    <row r="999" spans="1:3">
      <c r="A999" s="2">
        <v>990</v>
      </c>
      <c r="B999" s="2">
        <v>3515287191</v>
      </c>
      <c r="C999" s="4">
        <v>12692</v>
      </c>
    </row>
    <row r="1000" spans="1:3">
      <c r="A1000" s="2">
        <v>991</v>
      </c>
      <c r="B1000" s="2">
        <v>3515287215</v>
      </c>
      <c r="C1000" s="4">
        <v>13037</v>
      </c>
    </row>
    <row r="1001" spans="1:3">
      <c r="A1001" s="2">
        <v>992</v>
      </c>
      <c r="B1001" s="2">
        <v>3515287226</v>
      </c>
      <c r="C1001" s="4">
        <v>17384</v>
      </c>
    </row>
    <row r="1002" spans="1:3">
      <c r="A1002" s="2">
        <v>993</v>
      </c>
      <c r="B1002" s="2">
        <v>3515287227</v>
      </c>
      <c r="C1002" s="4">
        <v>14608</v>
      </c>
    </row>
    <row r="1003" spans="1:3">
      <c r="A1003" s="2">
        <v>994</v>
      </c>
      <c r="B1003" s="2">
        <v>3515287277</v>
      </c>
      <c r="C1003" s="4">
        <v>16750</v>
      </c>
    </row>
    <row r="1004" spans="1:3">
      <c r="A1004" s="2">
        <v>995</v>
      </c>
      <c r="B1004" s="2">
        <v>3515287287</v>
      </c>
      <c r="C1004" s="4">
        <v>12688</v>
      </c>
    </row>
    <row r="1005" spans="1:3">
      <c r="A1005" s="2">
        <v>996</v>
      </c>
      <c r="B1005" s="2">
        <v>3515287306</v>
      </c>
      <c r="C1005" s="4">
        <v>13892</v>
      </c>
    </row>
    <row r="1006" spans="1:3">
      <c r="A1006" s="2">
        <v>997</v>
      </c>
      <c r="B1006" s="2">
        <v>3515287316</v>
      </c>
      <c r="C1006" s="4">
        <v>15583</v>
      </c>
    </row>
    <row r="1007" spans="1:3">
      <c r="A1007" s="2">
        <v>998</v>
      </c>
      <c r="B1007" s="2">
        <v>3515287658</v>
      </c>
      <c r="C1007" s="4">
        <v>10851</v>
      </c>
    </row>
    <row r="1008" spans="1:3">
      <c r="A1008" s="2">
        <v>999</v>
      </c>
      <c r="B1008" s="2">
        <v>3515287767</v>
      </c>
      <c r="C1008" s="4">
        <v>12657</v>
      </c>
    </row>
    <row r="1009" spans="1:3">
      <c r="A1009" s="2">
        <v>1000</v>
      </c>
      <c r="B1009" s="2">
        <v>3515287770</v>
      </c>
      <c r="C1009" s="4">
        <v>14033</v>
      </c>
    </row>
    <row r="1010" spans="1:3">
      <c r="A1010" s="2">
        <v>1001</v>
      </c>
      <c r="B1010" s="2">
        <v>3515287778</v>
      </c>
      <c r="C1010" s="4">
        <v>15466</v>
      </c>
    </row>
    <row r="1011" spans="1:3">
      <c r="A1011" s="2">
        <v>1002</v>
      </c>
      <c r="B1011" s="2">
        <v>3516332005</v>
      </c>
      <c r="C1011" s="4">
        <v>14800</v>
      </c>
    </row>
    <row r="1012" spans="1:3">
      <c r="A1012" s="2">
        <v>1003</v>
      </c>
      <c r="B1012" s="2">
        <v>3516332061</v>
      </c>
      <c r="C1012" s="4">
        <v>18147</v>
      </c>
    </row>
    <row r="1013" spans="1:3">
      <c r="A1013" s="2">
        <v>1004</v>
      </c>
      <c r="B1013" s="2">
        <v>3516332086</v>
      </c>
      <c r="C1013" s="4">
        <v>12565</v>
      </c>
    </row>
    <row r="1014" spans="1:3">
      <c r="A1014" s="2">
        <v>1005</v>
      </c>
      <c r="B1014" s="2">
        <v>3516332137</v>
      </c>
      <c r="C1014" s="4">
        <v>17256</v>
      </c>
    </row>
    <row r="1015" spans="1:3">
      <c r="A1015" s="2">
        <v>1006</v>
      </c>
      <c r="B1015" s="2">
        <v>3516332159</v>
      </c>
      <c r="C1015" s="4">
        <v>12565</v>
      </c>
    </row>
    <row r="1016" spans="1:3">
      <c r="A1016" s="2">
        <v>1007</v>
      </c>
      <c r="B1016" s="2">
        <v>3516332191</v>
      </c>
      <c r="C1016" s="4">
        <v>10664</v>
      </c>
    </row>
    <row r="1017" spans="1:3">
      <c r="A1017" s="2">
        <v>1008</v>
      </c>
      <c r="B1017" s="2">
        <v>3516332275</v>
      </c>
      <c r="C1017" s="4">
        <v>10664</v>
      </c>
    </row>
    <row r="1018" spans="1:3">
      <c r="A1018" s="2">
        <v>1009</v>
      </c>
      <c r="B1018" s="2">
        <v>3516332278</v>
      </c>
      <c r="C1018" s="4">
        <v>18399</v>
      </c>
    </row>
    <row r="1019" spans="1:3">
      <c r="A1019" s="2">
        <v>1010</v>
      </c>
      <c r="B1019" s="2">
        <v>3516332281</v>
      </c>
      <c r="C1019" s="4">
        <v>18126</v>
      </c>
    </row>
    <row r="1020" spans="1:3">
      <c r="A1020" s="2">
        <v>1011</v>
      </c>
      <c r="B1020" s="2">
        <v>3516332325</v>
      </c>
      <c r="C1020" s="4">
        <v>13904</v>
      </c>
    </row>
    <row r="1021" spans="1:3">
      <c r="A1021" s="2">
        <v>1012</v>
      </c>
      <c r="B1021" s="2">
        <v>3516332332</v>
      </c>
      <c r="C1021" s="4">
        <v>17263</v>
      </c>
    </row>
    <row r="1022" spans="1:3">
      <c r="A1022" s="2">
        <v>1013</v>
      </c>
      <c r="B1022" s="2">
        <v>3517239003</v>
      </c>
      <c r="C1022" s="4">
        <v>18945</v>
      </c>
    </row>
    <row r="1023" spans="1:3">
      <c r="A1023" s="2">
        <v>1014</v>
      </c>
      <c r="B1023" s="2">
        <v>3517239035</v>
      </c>
      <c r="C1023" s="4">
        <v>12925</v>
      </c>
    </row>
    <row r="1024" spans="1:3">
      <c r="A1024" s="2">
        <v>1015</v>
      </c>
      <c r="B1024" s="2">
        <v>3517239036</v>
      </c>
      <c r="C1024" s="4">
        <v>18945</v>
      </c>
    </row>
    <row r="1025" spans="1:3">
      <c r="A1025" s="2">
        <v>1016</v>
      </c>
      <c r="B1025" s="2">
        <v>3517239040</v>
      </c>
      <c r="C1025" s="4">
        <v>18487</v>
      </c>
    </row>
    <row r="1026" spans="1:3">
      <c r="A1026" s="2">
        <v>1017</v>
      </c>
      <c r="B1026" s="2">
        <v>3517239044</v>
      </c>
      <c r="C1026" s="4">
        <v>21015</v>
      </c>
    </row>
    <row r="1027" spans="1:3">
      <c r="A1027" s="2">
        <v>1018</v>
      </c>
      <c r="B1027" s="2">
        <v>3517239052</v>
      </c>
      <c r="C1027" s="4">
        <v>15870</v>
      </c>
    </row>
    <row r="1028" spans="1:3">
      <c r="A1028" s="2">
        <v>1019</v>
      </c>
      <c r="B1028" s="2">
        <v>3517239072</v>
      </c>
      <c r="C1028" s="4">
        <v>18487</v>
      </c>
    </row>
    <row r="1029" spans="1:3">
      <c r="A1029" s="2">
        <v>1020</v>
      </c>
      <c r="B1029" s="2">
        <v>3517239082</v>
      </c>
      <c r="C1029" s="4">
        <v>12925</v>
      </c>
    </row>
    <row r="1030" spans="1:3">
      <c r="A1030" s="2">
        <v>1021</v>
      </c>
      <c r="B1030" s="2">
        <v>3517239083</v>
      </c>
      <c r="C1030" s="4">
        <v>15706</v>
      </c>
    </row>
    <row r="1031" spans="1:3">
      <c r="A1031" s="2">
        <v>1022</v>
      </c>
      <c r="B1031" s="2">
        <v>3517239094</v>
      </c>
      <c r="C1031" s="4">
        <v>19402</v>
      </c>
    </row>
    <row r="1032" spans="1:3">
      <c r="A1032" s="2">
        <v>1023</v>
      </c>
      <c r="B1032" s="2">
        <v>3517239095</v>
      </c>
      <c r="C1032" s="4">
        <v>21712</v>
      </c>
    </row>
    <row r="1033" spans="1:3">
      <c r="A1033" s="2">
        <v>1024</v>
      </c>
      <c r="B1033" s="2">
        <v>3517239096</v>
      </c>
      <c r="C1033" s="4">
        <v>19402</v>
      </c>
    </row>
    <row r="1034" spans="1:3">
      <c r="A1034" s="2">
        <v>1025</v>
      </c>
      <c r="B1034" s="2">
        <v>3517239171</v>
      </c>
      <c r="C1034" s="4">
        <v>14789</v>
      </c>
    </row>
    <row r="1035" spans="1:3">
      <c r="A1035" s="2">
        <v>1026</v>
      </c>
      <c r="B1035" s="2">
        <v>3517239172</v>
      </c>
      <c r="C1035" s="4">
        <v>19402</v>
      </c>
    </row>
    <row r="1036" spans="1:3">
      <c r="A1036" s="2">
        <v>1027</v>
      </c>
      <c r="B1036" s="2">
        <v>3517239182</v>
      </c>
      <c r="C1036" s="4">
        <v>17783</v>
      </c>
    </row>
    <row r="1037" spans="1:3">
      <c r="A1037" s="2">
        <v>1028</v>
      </c>
      <c r="B1037" s="2">
        <v>3517239189</v>
      </c>
      <c r="C1037" s="4">
        <v>17581</v>
      </c>
    </row>
    <row r="1038" spans="1:3">
      <c r="A1038" s="2">
        <v>1029</v>
      </c>
      <c r="B1038" s="2">
        <v>3517239201</v>
      </c>
      <c r="C1038" s="4">
        <v>21712</v>
      </c>
    </row>
    <row r="1039" spans="1:3">
      <c r="A1039" s="2">
        <v>1030</v>
      </c>
      <c r="B1039" s="2">
        <v>3517239219</v>
      </c>
      <c r="C1039" s="4">
        <v>17390</v>
      </c>
    </row>
    <row r="1040" spans="1:3">
      <c r="A1040" s="2">
        <v>1031</v>
      </c>
      <c r="B1040" s="2">
        <v>3517239231</v>
      </c>
      <c r="C1040" s="4">
        <v>16802</v>
      </c>
    </row>
    <row r="1041" spans="1:3">
      <c r="A1041" s="2">
        <v>1032</v>
      </c>
      <c r="B1041" s="2">
        <v>3517239239</v>
      </c>
      <c r="C1041" s="4">
        <v>16891</v>
      </c>
    </row>
    <row r="1042" spans="1:3">
      <c r="A1042" s="2">
        <v>1033</v>
      </c>
      <c r="B1042" s="2">
        <v>3517239261</v>
      </c>
      <c r="C1042" s="4">
        <v>12925</v>
      </c>
    </row>
    <row r="1043" spans="1:3">
      <c r="A1043" s="2">
        <v>1034</v>
      </c>
      <c r="B1043" s="2">
        <v>3517239264</v>
      </c>
      <c r="C1043" s="4">
        <v>12925</v>
      </c>
    </row>
    <row r="1044" spans="1:3">
      <c r="A1044" s="2">
        <v>1035</v>
      </c>
      <c r="B1044" s="2">
        <v>3517239285</v>
      </c>
      <c r="C1044" s="4">
        <v>19860</v>
      </c>
    </row>
    <row r="1045" spans="1:3">
      <c r="A1045" s="2">
        <v>1036</v>
      </c>
      <c r="B1045" s="2">
        <v>3517239293</v>
      </c>
      <c r="C1045" s="4">
        <v>17853</v>
      </c>
    </row>
    <row r="1046" spans="1:3">
      <c r="A1046" s="2">
        <v>1037</v>
      </c>
      <c r="B1046" s="2">
        <v>3517239310</v>
      </c>
      <c r="C1046" s="4">
        <v>19587</v>
      </c>
    </row>
    <row r="1047" spans="1:3">
      <c r="A1047" s="2">
        <v>1038</v>
      </c>
      <c r="B1047" s="2">
        <v>3517239323</v>
      </c>
      <c r="C1047" s="4">
        <v>12925</v>
      </c>
    </row>
    <row r="1048" spans="1:3">
      <c r="A1048" s="2">
        <v>1039</v>
      </c>
      <c r="B1048" s="2">
        <v>3517239331</v>
      </c>
      <c r="C1048" s="4">
        <v>18945</v>
      </c>
    </row>
    <row r="1049" spans="1:3">
      <c r="A1049" s="2">
        <v>1040</v>
      </c>
      <c r="B1049" s="2">
        <v>3517239336</v>
      </c>
      <c r="C1049" s="4">
        <v>12925</v>
      </c>
    </row>
    <row r="1050" spans="1:3">
      <c r="A1050" s="2">
        <v>1041</v>
      </c>
      <c r="B1050" s="2">
        <v>3517239625</v>
      </c>
      <c r="C1050" s="4">
        <v>18487</v>
      </c>
    </row>
    <row r="1051" spans="1:3">
      <c r="A1051" s="2">
        <v>1042</v>
      </c>
      <c r="B1051" s="2">
        <v>3517239665</v>
      </c>
      <c r="C1051" s="4">
        <v>17962</v>
      </c>
    </row>
    <row r="1052" spans="1:3">
      <c r="A1052" s="2">
        <v>1043</v>
      </c>
      <c r="B1052" s="2">
        <v>3517239712</v>
      </c>
      <c r="C1052" s="4">
        <v>19402</v>
      </c>
    </row>
    <row r="1053" spans="1:3">
      <c r="A1053" s="2">
        <v>1044</v>
      </c>
      <c r="B1053" s="2">
        <v>3517239740</v>
      </c>
      <c r="C1053" s="4">
        <v>14940</v>
      </c>
    </row>
    <row r="1054" spans="1:3">
      <c r="A1054" s="2">
        <v>1045</v>
      </c>
      <c r="B1054" s="2">
        <v>3517239760</v>
      </c>
      <c r="C1054" s="4">
        <v>16025</v>
      </c>
    </row>
    <row r="1055" spans="1:3">
      <c r="A1055" s="2">
        <v>1046</v>
      </c>
      <c r="B1055" s="2">
        <v>3517239780</v>
      </c>
      <c r="C1055" s="4">
        <v>16633</v>
      </c>
    </row>
    <row r="1056" spans="1:3">
      <c r="A1056" s="2">
        <v>1047</v>
      </c>
      <c r="B1056" s="2">
        <v>3518149128</v>
      </c>
      <c r="C1056" s="4">
        <v>19704</v>
      </c>
    </row>
    <row r="1057" spans="1:3">
      <c r="A1057" s="2">
        <v>1048</v>
      </c>
      <c r="B1057" s="2">
        <v>3518149149</v>
      </c>
      <c r="C1057" s="4">
        <v>21523</v>
      </c>
    </row>
    <row r="1058" spans="1:3">
      <c r="A1058" s="2">
        <v>1049</v>
      </c>
      <c r="B1058" s="2">
        <v>3518149160</v>
      </c>
      <c r="C1058" s="4">
        <v>20404</v>
      </c>
    </row>
    <row r="1059" spans="1:3">
      <c r="A1059" s="2">
        <v>1050</v>
      </c>
      <c r="B1059" s="2">
        <v>3518149181</v>
      </c>
      <c r="C1059" s="4">
        <v>16659</v>
      </c>
    </row>
    <row r="1060" spans="1:3">
      <c r="A1060" s="2">
        <v>1051</v>
      </c>
      <c r="B1060" s="2">
        <v>3518149295</v>
      </c>
      <c r="C1060" s="4">
        <v>17447</v>
      </c>
    </row>
    <row r="1061" spans="1:3">
      <c r="A1061" s="2">
        <v>1052</v>
      </c>
      <c r="B1061" s="2">
        <v>3519348017</v>
      </c>
      <c r="C1061" s="4">
        <v>10983</v>
      </c>
    </row>
    <row r="1062" spans="1:3">
      <c r="A1062" s="2">
        <v>1053</v>
      </c>
      <c r="B1062" s="2">
        <v>3519348151</v>
      </c>
      <c r="C1062" s="4">
        <v>14148</v>
      </c>
    </row>
    <row r="1063" spans="1:3">
      <c r="A1063" s="2">
        <v>1054</v>
      </c>
      <c r="B1063" s="2">
        <v>3519348153</v>
      </c>
      <c r="C1063" s="4">
        <v>18147</v>
      </c>
    </row>
    <row r="1064" spans="1:3">
      <c r="A1064" s="2">
        <v>1055</v>
      </c>
      <c r="B1064" s="2">
        <v>3519348214</v>
      </c>
      <c r="C1064" s="4">
        <v>11037</v>
      </c>
    </row>
    <row r="1065" spans="1:3">
      <c r="A1065" s="2">
        <v>1056</v>
      </c>
      <c r="B1065" s="2">
        <v>3519348215</v>
      </c>
      <c r="C1065" s="4">
        <v>17757</v>
      </c>
    </row>
    <row r="1066" spans="1:3">
      <c r="A1066" s="2">
        <v>1057</v>
      </c>
      <c r="B1066" s="2">
        <v>3519348226</v>
      </c>
      <c r="C1066" s="4">
        <v>11037</v>
      </c>
    </row>
    <row r="1067" spans="1:3">
      <c r="A1067" s="2">
        <v>1058</v>
      </c>
      <c r="B1067" s="2">
        <v>3519348277</v>
      </c>
      <c r="C1067" s="4">
        <v>12394</v>
      </c>
    </row>
    <row r="1068" spans="1:3">
      <c r="A1068" s="2">
        <v>1059</v>
      </c>
      <c r="B1068" s="2">
        <v>3519348348</v>
      </c>
      <c r="C1068" s="4">
        <v>18452</v>
      </c>
    </row>
    <row r="1069" spans="1:3">
      <c r="A1069" s="2">
        <v>1060</v>
      </c>
      <c r="B1069" s="2">
        <v>3519348775</v>
      </c>
      <c r="C1069" s="4">
        <v>15680</v>
      </c>
    </row>
  </sheetData>
  <autoFilter ref="A9:C459" xr:uid="{00000000-0009-0000-0000-000012000000}"/>
  <phoneticPr fontId="0"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60" r:id="rId4" name="Button 4">
              <controlPr defaultSize="0" print="0" autoFill="0" autoPict="0" macro="[0]!rate_check">
                <anchor moveWithCells="1" sizeWithCells="1">
                  <from>
                    <xdr:col>4</xdr:col>
                    <xdr:colOff>266700</xdr:colOff>
                    <xdr:row>5</xdr:row>
                    <xdr:rowOff>9525</xdr:rowOff>
                  </from>
                  <to>
                    <xdr:col>5</xdr:col>
                    <xdr:colOff>333375</xdr:colOff>
                    <xdr:row>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autoPageBreaks="0"/>
  </sheetPr>
  <dimension ref="A1:P43"/>
  <sheetViews>
    <sheetView showGridLines="0" zoomScale="80" zoomScaleNormal="80" workbookViewId="0">
      <selection activeCell="O19" sqref="O19"/>
    </sheetView>
  </sheetViews>
  <sheetFormatPr defaultColWidth="13.6640625" defaultRowHeight="14.25"/>
  <cols>
    <col min="1" max="2" width="13.6640625" style="59"/>
    <col min="3" max="3" width="0.6640625" style="59" customWidth="1"/>
    <col min="4" max="4" width="10.83203125" style="59" customWidth="1"/>
    <col min="5" max="5" width="13.6640625" style="59"/>
    <col min="6" max="6" width="0.6640625" style="59" customWidth="1"/>
    <col min="7" max="7" width="9.33203125" style="59" customWidth="1"/>
    <col min="8" max="8" width="13.6640625" style="59"/>
    <col min="9" max="9" width="0.6640625" style="60" customWidth="1"/>
    <col min="10" max="10" width="8.33203125" style="59" customWidth="1"/>
    <col min="11" max="11" width="11" style="59" customWidth="1"/>
    <col min="12" max="12" width="0.6640625" style="60" customWidth="1"/>
    <col min="13" max="13" width="1.33203125" style="60" customWidth="1"/>
    <col min="14" max="16384" width="13.6640625" style="60"/>
  </cols>
  <sheetData>
    <row r="1" spans="1:16" ht="15">
      <c r="A1" s="73" t="s">
        <v>1609</v>
      </c>
    </row>
    <row r="2" spans="1:16" ht="11.25" hidden="1" customHeight="1"/>
    <row r="3" spans="1:16" ht="11.25" hidden="1" customHeight="1"/>
    <row r="4" spans="1:16" ht="11.25" hidden="1" customHeight="1"/>
    <row r="5" spans="1:16" ht="11.25" hidden="1" customHeight="1"/>
    <row r="6" spans="1:16" ht="11.25" hidden="1" customHeight="1"/>
    <row r="7" spans="1:16" ht="11.25" hidden="1" customHeight="1"/>
    <row r="9" spans="1:16">
      <c r="A9" s="686" t="s">
        <v>676</v>
      </c>
      <c r="B9" s="686"/>
      <c r="D9" s="686" t="s">
        <v>677</v>
      </c>
      <c r="E9" s="686"/>
      <c r="G9" s="686" t="s">
        <v>1610</v>
      </c>
      <c r="H9" s="686"/>
    </row>
    <row r="10" spans="1:16">
      <c r="A10" s="59">
        <v>1111</v>
      </c>
      <c r="B10" s="59" t="s">
        <v>1422</v>
      </c>
      <c r="D10" s="59">
        <v>1039</v>
      </c>
      <c r="E10" s="59" t="s">
        <v>1423</v>
      </c>
      <c r="G10" s="59">
        <v>1111</v>
      </c>
      <c r="H10" s="59" t="s">
        <v>1422</v>
      </c>
      <c r="O10" s="130"/>
    </row>
    <row r="11" spans="1:16">
      <c r="A11" s="59">
        <v>1124</v>
      </c>
      <c r="B11" s="59" t="s">
        <v>1424</v>
      </c>
      <c r="D11" s="59">
        <v>1039</v>
      </c>
      <c r="E11" s="59" t="s">
        <v>678</v>
      </c>
      <c r="G11" s="59">
        <v>1124</v>
      </c>
      <c r="H11" s="59" t="s">
        <v>1424</v>
      </c>
      <c r="O11" s="130"/>
      <c r="P11" s="129"/>
    </row>
    <row r="12" spans="1:16">
      <c r="A12" s="59">
        <v>1125</v>
      </c>
      <c r="B12" s="59" t="s">
        <v>1424</v>
      </c>
      <c r="D12" s="59">
        <v>1039</v>
      </c>
      <c r="E12" s="59" t="s">
        <v>1425</v>
      </c>
      <c r="G12" s="59">
        <v>1125</v>
      </c>
      <c r="H12" s="59" t="s">
        <v>1424</v>
      </c>
      <c r="O12" s="130"/>
    </row>
    <row r="13" spans="1:16">
      <c r="A13" s="59">
        <v>1126</v>
      </c>
      <c r="B13" s="59" t="s">
        <v>1424</v>
      </c>
      <c r="D13" s="59">
        <v>1043</v>
      </c>
      <c r="E13" s="59" t="s">
        <v>1423</v>
      </c>
      <c r="G13" s="59">
        <v>1126</v>
      </c>
      <c r="H13" s="59" t="s">
        <v>1424</v>
      </c>
      <c r="O13" s="130"/>
    </row>
    <row r="14" spans="1:16">
      <c r="A14" s="59">
        <v>1127</v>
      </c>
      <c r="B14" s="59" t="s">
        <v>1424</v>
      </c>
      <c r="D14" s="59">
        <v>1043</v>
      </c>
      <c r="E14" s="59" t="s">
        <v>678</v>
      </c>
      <c r="G14" s="59">
        <v>1127</v>
      </c>
      <c r="H14" s="59" t="s">
        <v>1424</v>
      </c>
      <c r="O14" s="130"/>
    </row>
    <row r="15" spans="1:16">
      <c r="A15" s="59">
        <v>1129</v>
      </c>
      <c r="B15" s="59" t="s">
        <v>1424</v>
      </c>
      <c r="D15" s="59">
        <v>1043</v>
      </c>
      <c r="E15" s="59" t="s">
        <v>1425</v>
      </c>
      <c r="G15" s="59">
        <v>1129</v>
      </c>
      <c r="H15" s="59" t="s">
        <v>1424</v>
      </c>
      <c r="O15" s="130"/>
    </row>
    <row r="16" spans="1:16">
      <c r="A16" s="59">
        <v>1130</v>
      </c>
      <c r="B16" s="59" t="s">
        <v>1424</v>
      </c>
      <c r="D16" s="59">
        <v>1044</v>
      </c>
      <c r="E16" s="59" t="s">
        <v>1423</v>
      </c>
      <c r="G16" s="59">
        <v>1130</v>
      </c>
      <c r="H16" s="59" t="s">
        <v>1424</v>
      </c>
      <c r="O16" s="130"/>
    </row>
    <row r="17" spans="1:15">
      <c r="A17" s="59">
        <v>1131</v>
      </c>
      <c r="B17" s="59" t="s">
        <v>1424</v>
      </c>
      <c r="D17" s="59">
        <v>1044</v>
      </c>
      <c r="E17" s="59" t="s">
        <v>678</v>
      </c>
      <c r="G17" s="59">
        <v>1131</v>
      </c>
      <c r="H17" s="59" t="s">
        <v>1424</v>
      </c>
      <c r="O17" s="130"/>
    </row>
    <row r="18" spans="1:15">
      <c r="A18" s="59">
        <v>1154</v>
      </c>
      <c r="B18" s="59" t="s">
        <v>1422</v>
      </c>
      <c r="D18" s="59">
        <v>1044</v>
      </c>
      <c r="E18" s="59" t="s">
        <v>1425</v>
      </c>
      <c r="G18" s="59">
        <v>1154</v>
      </c>
      <c r="H18" s="59" t="s">
        <v>1422</v>
      </c>
      <c r="O18" s="130"/>
    </row>
    <row r="19" spans="1:15">
      <c r="A19" s="59">
        <v>1167</v>
      </c>
      <c r="B19" s="59" t="s">
        <v>1424</v>
      </c>
      <c r="D19" s="59">
        <v>1048</v>
      </c>
      <c r="E19" s="59" t="s">
        <v>1423</v>
      </c>
      <c r="G19" s="59">
        <v>1167</v>
      </c>
      <c r="H19" s="59" t="s">
        <v>1424</v>
      </c>
      <c r="O19" s="130"/>
    </row>
    <row r="20" spans="1:15">
      <c r="A20" s="59">
        <v>1168</v>
      </c>
      <c r="B20" s="59" t="s">
        <v>1424</v>
      </c>
      <c r="D20" s="59">
        <v>1048</v>
      </c>
      <c r="E20" s="59" t="s">
        <v>678</v>
      </c>
      <c r="G20" s="59">
        <v>1168</v>
      </c>
      <c r="H20" s="59" t="s">
        <v>1424</v>
      </c>
      <c r="O20" s="130"/>
    </row>
    <row r="21" spans="1:15">
      <c r="A21" s="59">
        <v>1169</v>
      </c>
      <c r="B21" s="59" t="s">
        <v>1424</v>
      </c>
      <c r="D21" s="59">
        <v>1048</v>
      </c>
      <c r="E21" s="59" t="s">
        <v>1425</v>
      </c>
      <c r="G21" s="59">
        <v>1169</v>
      </c>
      <c r="H21" s="59" t="s">
        <v>1424</v>
      </c>
      <c r="O21" s="130"/>
    </row>
    <row r="22" spans="1:15">
      <c r="A22" s="59">
        <v>1170</v>
      </c>
      <c r="B22" s="59" t="s">
        <v>1424</v>
      </c>
      <c r="G22" s="59">
        <v>1170</v>
      </c>
      <c r="H22" s="59" t="s">
        <v>1424</v>
      </c>
      <c r="O22" s="130"/>
    </row>
    <row r="23" spans="1:15">
      <c r="A23" s="59">
        <v>1172</v>
      </c>
      <c r="B23" s="59" t="s">
        <v>1424</v>
      </c>
      <c r="G23" s="59">
        <v>1172</v>
      </c>
      <c r="H23" s="59" t="s">
        <v>1424</v>
      </c>
      <c r="O23" s="130"/>
    </row>
    <row r="24" spans="1:15">
      <c r="A24" s="59">
        <v>1173</v>
      </c>
      <c r="B24" s="59" t="s">
        <v>1424</v>
      </c>
      <c r="G24" s="59">
        <v>1173</v>
      </c>
      <c r="H24" s="59" t="s">
        <v>1424</v>
      </c>
      <c r="O24" s="130"/>
    </row>
    <row r="25" spans="1:15">
      <c r="A25" s="59">
        <v>1174</v>
      </c>
      <c r="B25" s="59" t="s">
        <v>1424</v>
      </c>
      <c r="G25" s="59">
        <v>1174</v>
      </c>
      <c r="H25" s="59" t="s">
        <v>1424</v>
      </c>
      <c r="O25" s="130"/>
    </row>
    <row r="26" spans="1:15">
      <c r="G26" s="59">
        <v>1039</v>
      </c>
      <c r="H26" s="59" t="s">
        <v>1423</v>
      </c>
    </row>
    <row r="27" spans="1:15">
      <c r="G27" s="59">
        <v>1039</v>
      </c>
      <c r="H27" s="59" t="s">
        <v>678</v>
      </c>
    </row>
    <row r="28" spans="1:15">
      <c r="G28" s="59">
        <v>1039</v>
      </c>
      <c r="H28" s="59" t="s">
        <v>1425</v>
      </c>
    </row>
    <row r="29" spans="1:15">
      <c r="G29" s="59">
        <v>1043</v>
      </c>
      <c r="H29" s="59" t="s">
        <v>1423</v>
      </c>
    </row>
    <row r="30" spans="1:15">
      <c r="G30" s="59">
        <v>1043</v>
      </c>
      <c r="H30" s="59" t="s">
        <v>678</v>
      </c>
    </row>
    <row r="31" spans="1:15">
      <c r="G31" s="59">
        <v>1043</v>
      </c>
      <c r="H31" s="59" t="s">
        <v>1425</v>
      </c>
    </row>
    <row r="32" spans="1:15">
      <c r="G32" s="59">
        <v>1044</v>
      </c>
      <c r="H32" s="59" t="s">
        <v>1423</v>
      </c>
    </row>
    <row r="33" spans="7:11">
      <c r="G33" s="59">
        <v>1044</v>
      </c>
      <c r="H33" s="59" t="s">
        <v>678</v>
      </c>
    </row>
    <row r="34" spans="7:11">
      <c r="G34" s="59">
        <v>1044</v>
      </c>
      <c r="H34" s="59" t="s">
        <v>1425</v>
      </c>
    </row>
    <row r="35" spans="7:11">
      <c r="G35" s="59">
        <v>1048</v>
      </c>
      <c r="H35" s="59" t="s">
        <v>1423</v>
      </c>
    </row>
    <row r="36" spans="7:11">
      <c r="G36" s="59">
        <v>1048</v>
      </c>
      <c r="H36" s="59" t="s">
        <v>678</v>
      </c>
    </row>
    <row r="37" spans="7:11">
      <c r="G37" s="59">
        <v>1048</v>
      </c>
      <c r="H37" s="59" t="s">
        <v>1425</v>
      </c>
      <c r="K37" s="60"/>
    </row>
    <row r="38" spans="7:11">
      <c r="K38" s="60"/>
    </row>
    <row r="39" spans="7:11">
      <c r="K39" s="60"/>
    </row>
    <row r="40" spans="7:11">
      <c r="K40" s="60"/>
    </row>
    <row r="41" spans="7:11">
      <c r="K41" s="60"/>
    </row>
    <row r="42" spans="7:11">
      <c r="K42" s="60"/>
    </row>
    <row r="43" spans="7:11">
      <c r="K43" s="60"/>
    </row>
  </sheetData>
  <mergeCells count="3">
    <mergeCell ref="A9:B9"/>
    <mergeCell ref="D9:E9"/>
    <mergeCell ref="G9:H9"/>
  </mergeCells>
  <phoneticPr fontId="0" type="noConversion"/>
  <pageMargins left="0.75" right="0.75" top="1" bottom="1" header="0.5" footer="0.5"/>
  <pageSetup scale="130"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autoPageBreaks="0"/>
  </sheetPr>
  <dimension ref="A1:W1066"/>
  <sheetViews>
    <sheetView showGridLines="0" topLeftCell="C1" workbookViewId="0">
      <pane ySplit="9" topLeftCell="A10" activePane="bottomLeft" state="frozen"/>
      <selection activeCell="U6" sqref="U6:U9"/>
      <selection pane="bottomLeft" activeCell="S802" sqref="S802"/>
    </sheetView>
  </sheetViews>
  <sheetFormatPr defaultColWidth="9.33203125" defaultRowHeight="11.25"/>
  <cols>
    <col min="1" max="1" width="7.1640625" style="70" customWidth="1"/>
    <col min="2" max="2" width="47.1640625" style="71" customWidth="1"/>
    <col min="3" max="3" width="5.6640625" style="70" customWidth="1"/>
    <col min="4" max="4" width="9.33203125" style="70"/>
    <col min="5" max="5" width="1" style="22" customWidth="1"/>
    <col min="6" max="6" width="5" style="21" customWidth="1"/>
    <col min="7" max="7" width="1" style="22" customWidth="1"/>
    <col min="8" max="8" width="7.83203125" style="70" customWidth="1"/>
    <col min="9" max="9" width="47.1640625" style="71" customWidth="1"/>
    <col min="10" max="10" width="5.6640625" style="70" customWidth="1"/>
    <col min="11" max="11" width="9.33203125" style="70"/>
    <col min="12" max="12" width="1" style="22" customWidth="1"/>
    <col min="13" max="13" width="6.1640625" style="21" customWidth="1"/>
    <col min="14" max="14" width="1" style="21" customWidth="1"/>
    <col min="15" max="15" width="8.83203125" customWidth="1"/>
    <col min="16" max="16" width="47.1640625" customWidth="1"/>
    <col min="17" max="17" width="5.6640625" customWidth="1"/>
    <col min="18" max="18" width="13.33203125" style="2" customWidth="1"/>
    <col min="19" max="19" width="9.33203125" style="22"/>
    <col min="20" max="20" width="9.33203125" style="21"/>
    <col min="21" max="21" width="43.83203125" style="22" customWidth="1"/>
    <col min="22" max="22" width="9.33203125" style="21"/>
    <col min="23" max="23" width="13.33203125" style="22" customWidth="1"/>
    <col min="24" max="16384" width="9.33203125" style="22"/>
  </cols>
  <sheetData>
    <row r="1" spans="1:23" ht="20.25" customHeight="1">
      <c r="A1" s="687" t="s">
        <v>1606</v>
      </c>
      <c r="B1" s="687"/>
      <c r="C1" s="137"/>
      <c r="D1" s="137"/>
      <c r="H1" s="688">
        <v>2021</v>
      </c>
      <c r="I1" s="688"/>
      <c r="J1" s="61"/>
      <c r="K1" s="61"/>
      <c r="O1" s="689">
        <v>2022</v>
      </c>
      <c r="P1" s="689"/>
      <c r="Q1" s="62"/>
      <c r="R1" s="63"/>
      <c r="T1" s="689">
        <v>2023</v>
      </c>
      <c r="U1" s="689"/>
      <c r="V1" s="63"/>
      <c r="W1" s="63"/>
    </row>
    <row r="2" spans="1:23" ht="20.25" customHeight="1">
      <c r="A2" s="687"/>
      <c r="B2" s="687"/>
      <c r="C2" s="137"/>
      <c r="D2" s="137"/>
      <c r="H2" s="688"/>
      <c r="I2" s="688"/>
      <c r="J2" s="61"/>
      <c r="K2" s="61"/>
      <c r="O2" s="689"/>
      <c r="P2" s="689"/>
      <c r="Q2" s="62"/>
      <c r="R2" s="63"/>
      <c r="T2" s="689"/>
      <c r="U2" s="689"/>
      <c r="V2" s="63"/>
      <c r="W2" s="63"/>
    </row>
    <row r="3" spans="1:23">
      <c r="A3" s="147"/>
      <c r="B3" s="137"/>
      <c r="C3" s="137"/>
      <c r="D3" s="137"/>
      <c r="H3" s="560"/>
      <c r="I3" s="61"/>
      <c r="J3" s="61"/>
      <c r="K3" s="61"/>
      <c r="O3" s="62"/>
      <c r="P3" s="62"/>
      <c r="Q3" s="62"/>
      <c r="R3" s="63"/>
      <c r="T3" s="63"/>
      <c r="U3" s="62"/>
      <c r="V3" s="63"/>
      <c r="W3" s="63"/>
    </row>
    <row r="4" spans="1:23">
      <c r="A4" s="138"/>
      <c r="B4" s="137"/>
      <c r="C4" s="137"/>
      <c r="D4" s="137"/>
      <c r="H4" s="64"/>
      <c r="I4" s="61"/>
      <c r="J4" s="61"/>
      <c r="K4" s="61"/>
      <c r="O4" s="62"/>
      <c r="P4" s="62"/>
      <c r="Q4" s="62"/>
      <c r="R4" s="63"/>
      <c r="T4" s="63"/>
      <c r="U4" s="62"/>
      <c r="V4" s="63"/>
      <c r="W4" s="63"/>
    </row>
    <row r="5" spans="1:23">
      <c r="A5" s="138"/>
      <c r="B5" s="137"/>
      <c r="C5" s="137"/>
      <c r="D5" s="137"/>
      <c r="H5" s="64"/>
      <c r="I5" s="61"/>
      <c r="J5" s="61"/>
      <c r="K5" s="61"/>
      <c r="O5" s="62"/>
      <c r="P5" s="62"/>
      <c r="Q5" s="62"/>
      <c r="R5" s="63"/>
      <c r="T5" s="63"/>
      <c r="U5" s="62"/>
      <c r="V5" s="63"/>
      <c r="W5" s="63"/>
    </row>
    <row r="6" spans="1:23">
      <c r="A6" s="138"/>
      <c r="B6" s="137"/>
      <c r="C6" s="137"/>
      <c r="D6" s="137"/>
      <c r="H6" s="64"/>
      <c r="I6" s="61"/>
      <c r="J6" s="61"/>
      <c r="K6" s="61"/>
      <c r="O6" s="62"/>
      <c r="P6" s="62"/>
      <c r="Q6" s="62"/>
      <c r="R6" s="63"/>
      <c r="T6" s="63"/>
      <c r="U6" s="62"/>
      <c r="V6" s="63"/>
      <c r="W6" s="63"/>
    </row>
    <row r="7" spans="1:23">
      <c r="A7" s="138"/>
      <c r="B7" s="137"/>
      <c r="C7" s="137"/>
      <c r="D7" s="137"/>
      <c r="F7" s="21" t="s">
        <v>29</v>
      </c>
      <c r="H7" s="64"/>
      <c r="I7" s="61"/>
      <c r="J7" s="61"/>
      <c r="K7" s="61"/>
      <c r="M7" s="21" t="s">
        <v>29</v>
      </c>
      <c r="O7" s="62"/>
      <c r="P7" s="62"/>
      <c r="Q7" s="62"/>
      <c r="R7" s="63"/>
      <c r="T7" s="63"/>
      <c r="U7" s="62"/>
      <c r="V7" s="63"/>
      <c r="W7" s="63"/>
    </row>
    <row r="8" spans="1:23">
      <c r="A8" s="139" t="s">
        <v>30</v>
      </c>
      <c r="B8" s="140" t="s">
        <v>31</v>
      </c>
      <c r="C8" s="139" t="s">
        <v>32</v>
      </c>
      <c r="D8" s="139"/>
      <c r="F8" s="21" t="s">
        <v>962</v>
      </c>
      <c r="H8" s="65" t="s">
        <v>30</v>
      </c>
      <c r="I8" s="66" t="s">
        <v>31</v>
      </c>
      <c r="J8" s="65" t="s">
        <v>32</v>
      </c>
      <c r="K8" s="65"/>
      <c r="M8" s="21" t="s">
        <v>962</v>
      </c>
      <c r="O8" s="583" t="s">
        <v>30</v>
      </c>
      <c r="P8" s="68" t="s">
        <v>31</v>
      </c>
      <c r="Q8" s="67" t="s">
        <v>32</v>
      </c>
      <c r="R8" s="584"/>
      <c r="T8" s="583" t="s">
        <v>30</v>
      </c>
      <c r="U8" s="68" t="s">
        <v>31</v>
      </c>
      <c r="V8" s="67" t="s">
        <v>32</v>
      </c>
      <c r="W8" s="584"/>
    </row>
    <row r="9" spans="1:23">
      <c r="A9" s="139"/>
      <c r="B9" s="140"/>
      <c r="C9" s="139"/>
      <c r="D9" s="139"/>
      <c r="H9" s="65"/>
      <c r="I9" s="66"/>
      <c r="J9" s="65"/>
      <c r="K9" s="65"/>
      <c r="O9" s="583"/>
      <c r="P9" s="68"/>
      <c r="Q9" s="67"/>
      <c r="R9" s="584"/>
      <c r="T9" s="583"/>
      <c r="U9" s="68"/>
      <c r="V9" s="67"/>
      <c r="W9" s="584"/>
    </row>
    <row r="10" spans="1:23">
      <c r="A10" s="554">
        <v>10</v>
      </c>
      <c r="B10" s="555" t="s">
        <v>33</v>
      </c>
      <c r="C10" s="69">
        <v>15</v>
      </c>
      <c r="D10" s="148"/>
      <c r="F10" s="21">
        <f t="shared" ref="F10:F73" si="0">IF(B10=I10,1,0)</f>
        <v>1</v>
      </c>
      <c r="G10" s="21">
        <v>1</v>
      </c>
      <c r="H10" s="554">
        <v>10</v>
      </c>
      <c r="I10" s="555" t="s">
        <v>33</v>
      </c>
      <c r="J10" s="69">
        <v>15</v>
      </c>
      <c r="K10" s="148"/>
      <c r="M10" s="21">
        <f t="shared" ref="M10:M73" si="1">IF(I10=P10,1,0)</f>
        <v>1</v>
      </c>
      <c r="N10" s="21">
        <v>1</v>
      </c>
      <c r="O10" s="554">
        <v>10</v>
      </c>
      <c r="P10" s="555" t="s">
        <v>33</v>
      </c>
      <c r="Q10" s="69">
        <v>15</v>
      </c>
      <c r="R10" s="148"/>
      <c r="S10" s="21">
        <f>IF(U10=P10,1,0)</f>
        <v>1</v>
      </c>
      <c r="T10" s="648">
        <v>10</v>
      </c>
      <c r="U10" s="635" t="s">
        <v>33</v>
      </c>
      <c r="V10" s="554">
        <v>15</v>
      </c>
      <c r="W10" s="148"/>
    </row>
    <row r="11" spans="1:23">
      <c r="A11" s="554">
        <v>20</v>
      </c>
      <c r="B11" s="555" t="s">
        <v>1566</v>
      </c>
      <c r="C11" s="69">
        <v>16</v>
      </c>
      <c r="D11" s="148" t="s">
        <v>1020</v>
      </c>
      <c r="F11" s="21">
        <f t="shared" si="0"/>
        <v>0</v>
      </c>
      <c r="G11" s="21">
        <v>1</v>
      </c>
      <c r="H11" s="554">
        <v>20</v>
      </c>
      <c r="I11" s="555" t="s">
        <v>1584</v>
      </c>
      <c r="J11" s="69">
        <v>16</v>
      </c>
      <c r="K11" s="148" t="s">
        <v>1020</v>
      </c>
      <c r="M11" s="21">
        <f t="shared" si="1"/>
        <v>0</v>
      </c>
      <c r="N11" s="21">
        <v>1</v>
      </c>
      <c r="O11" s="554">
        <v>20</v>
      </c>
      <c r="P11" s="555" t="s">
        <v>1607</v>
      </c>
      <c r="Q11" s="69">
        <v>16</v>
      </c>
      <c r="R11" s="148" t="s">
        <v>1020</v>
      </c>
      <c r="S11" s="21">
        <f t="shared" ref="S11:S74" si="2">IF(U11=P11,1,0)</f>
        <v>1</v>
      </c>
      <c r="T11" s="648">
        <v>20</v>
      </c>
      <c r="U11" s="635" t="s">
        <v>1607</v>
      </c>
      <c r="V11" s="554">
        <v>16</v>
      </c>
      <c r="W11" s="148"/>
    </row>
    <row r="12" spans="1:23">
      <c r="A12" s="554">
        <v>30</v>
      </c>
      <c r="B12" s="555" t="s">
        <v>34</v>
      </c>
      <c r="C12" s="69">
        <v>17</v>
      </c>
      <c r="D12" s="148"/>
      <c r="F12" s="21">
        <f t="shared" si="0"/>
        <v>1</v>
      </c>
      <c r="G12" s="21">
        <v>1</v>
      </c>
      <c r="H12" s="554">
        <v>30</v>
      </c>
      <c r="I12" s="555" t="s">
        <v>34</v>
      </c>
      <c r="J12" s="69">
        <v>17</v>
      </c>
      <c r="K12" s="148"/>
      <c r="M12" s="21">
        <f t="shared" si="1"/>
        <v>1</v>
      </c>
      <c r="N12" s="21">
        <v>1</v>
      </c>
      <c r="O12" s="554">
        <v>30</v>
      </c>
      <c r="P12" s="555" t="s">
        <v>34</v>
      </c>
      <c r="Q12" s="69">
        <v>17</v>
      </c>
      <c r="R12" s="148"/>
      <c r="S12" s="21">
        <f t="shared" si="2"/>
        <v>1</v>
      </c>
      <c r="T12" s="648">
        <v>30</v>
      </c>
      <c r="U12" s="635" t="s">
        <v>34</v>
      </c>
      <c r="V12" s="554">
        <v>17</v>
      </c>
      <c r="W12" s="148"/>
    </row>
    <row r="13" spans="1:23">
      <c r="A13" s="554">
        <v>40</v>
      </c>
      <c r="B13" s="555" t="s">
        <v>35</v>
      </c>
      <c r="C13" s="69">
        <v>18</v>
      </c>
      <c r="D13" s="148"/>
      <c r="F13" s="21">
        <f t="shared" si="0"/>
        <v>1</v>
      </c>
      <c r="G13" s="21">
        <v>1</v>
      </c>
      <c r="H13" s="554">
        <v>40</v>
      </c>
      <c r="I13" s="555" t="s">
        <v>35</v>
      </c>
      <c r="J13" s="69">
        <v>18</v>
      </c>
      <c r="K13" s="148"/>
      <c r="M13" s="21">
        <f t="shared" si="1"/>
        <v>1</v>
      </c>
      <c r="N13" s="21">
        <v>1</v>
      </c>
      <c r="O13" s="554">
        <v>40</v>
      </c>
      <c r="P13" s="555" t="s">
        <v>35</v>
      </c>
      <c r="Q13" s="69">
        <v>18</v>
      </c>
      <c r="R13" s="148"/>
      <c r="S13" s="21">
        <f t="shared" si="2"/>
        <v>1</v>
      </c>
      <c r="T13" s="648">
        <v>40</v>
      </c>
      <c r="U13" s="635" t="s">
        <v>35</v>
      </c>
      <c r="V13" s="554">
        <v>18</v>
      </c>
      <c r="W13" s="148"/>
    </row>
    <row r="14" spans="1:23">
      <c r="A14" s="554">
        <v>50</v>
      </c>
      <c r="B14" s="555" t="s">
        <v>36</v>
      </c>
      <c r="C14" s="69">
        <v>19</v>
      </c>
      <c r="D14" s="148"/>
      <c r="F14" s="21">
        <f t="shared" si="0"/>
        <v>1</v>
      </c>
      <c r="G14" s="21">
        <v>1</v>
      </c>
      <c r="H14" s="554">
        <v>50</v>
      </c>
      <c r="I14" s="555" t="s">
        <v>36</v>
      </c>
      <c r="J14" s="69">
        <v>19</v>
      </c>
      <c r="K14" s="148"/>
      <c r="M14" s="21">
        <f t="shared" si="1"/>
        <v>1</v>
      </c>
      <c r="N14" s="21">
        <v>1</v>
      </c>
      <c r="O14" s="554">
        <v>50</v>
      </c>
      <c r="P14" s="555" t="s">
        <v>36</v>
      </c>
      <c r="Q14" s="69">
        <v>19</v>
      </c>
      <c r="R14" s="148"/>
      <c r="S14" s="21">
        <f t="shared" si="2"/>
        <v>1</v>
      </c>
      <c r="T14" s="648">
        <v>50</v>
      </c>
      <c r="U14" s="635" t="s">
        <v>36</v>
      </c>
      <c r="V14" s="554">
        <v>19</v>
      </c>
      <c r="W14" s="148"/>
    </row>
    <row r="15" spans="1:23">
      <c r="A15" s="554">
        <v>60</v>
      </c>
      <c r="B15" s="555" t="s">
        <v>37</v>
      </c>
      <c r="C15" s="69">
        <v>20</v>
      </c>
      <c r="D15" s="148"/>
      <c r="F15" s="21">
        <f t="shared" si="0"/>
        <v>1</v>
      </c>
      <c r="G15" s="21">
        <v>1</v>
      </c>
      <c r="H15" s="554">
        <v>60</v>
      </c>
      <c r="I15" s="555" t="s">
        <v>37</v>
      </c>
      <c r="J15" s="69">
        <v>20</v>
      </c>
      <c r="K15" s="148"/>
      <c r="M15" s="21">
        <f t="shared" si="1"/>
        <v>1</v>
      </c>
      <c r="N15" s="21">
        <v>1</v>
      </c>
      <c r="O15" s="554">
        <v>60</v>
      </c>
      <c r="P15" s="555" t="s">
        <v>37</v>
      </c>
      <c r="Q15" s="69">
        <v>20</v>
      </c>
      <c r="R15" s="148"/>
      <c r="S15" s="21">
        <f t="shared" si="2"/>
        <v>1</v>
      </c>
      <c r="T15" s="648">
        <v>60</v>
      </c>
      <c r="U15" s="635" t="s">
        <v>37</v>
      </c>
      <c r="V15" s="554">
        <v>20</v>
      </c>
      <c r="W15" s="148"/>
    </row>
    <row r="16" spans="1:23">
      <c r="A16" s="554">
        <v>70</v>
      </c>
      <c r="B16" s="555" t="s">
        <v>38</v>
      </c>
      <c r="C16" s="69">
        <v>21</v>
      </c>
      <c r="D16" s="148"/>
      <c r="F16" s="21">
        <f t="shared" si="0"/>
        <v>1</v>
      </c>
      <c r="G16" s="21">
        <v>1</v>
      </c>
      <c r="H16" s="554">
        <v>70</v>
      </c>
      <c r="I16" s="555" t="s">
        <v>38</v>
      </c>
      <c r="J16" s="69">
        <v>21</v>
      </c>
      <c r="K16" s="148"/>
      <c r="M16" s="21">
        <f t="shared" si="1"/>
        <v>1</v>
      </c>
      <c r="N16" s="21">
        <v>1</v>
      </c>
      <c r="O16" s="554">
        <v>70</v>
      </c>
      <c r="P16" s="555" t="s">
        <v>38</v>
      </c>
      <c r="Q16" s="69">
        <v>21</v>
      </c>
      <c r="R16" s="148"/>
      <c r="S16" s="21">
        <f t="shared" si="2"/>
        <v>1</v>
      </c>
      <c r="T16" s="554">
        <v>70</v>
      </c>
      <c r="U16" s="555" t="s">
        <v>38</v>
      </c>
      <c r="V16" s="554">
        <v>21</v>
      </c>
      <c r="W16" s="148"/>
    </row>
    <row r="17" spans="1:23">
      <c r="A17" s="554">
        <v>80</v>
      </c>
      <c r="B17" s="555" t="s">
        <v>39</v>
      </c>
      <c r="C17" s="69">
        <v>22</v>
      </c>
      <c r="D17" s="148"/>
      <c r="F17" s="21">
        <f t="shared" si="0"/>
        <v>1</v>
      </c>
      <c r="G17" s="21">
        <v>1</v>
      </c>
      <c r="H17" s="554">
        <v>80</v>
      </c>
      <c r="I17" s="555" t="s">
        <v>39</v>
      </c>
      <c r="J17" s="69">
        <v>22</v>
      </c>
      <c r="K17" s="148"/>
      <c r="M17" s="21">
        <f t="shared" si="1"/>
        <v>1</v>
      </c>
      <c r="N17" s="21">
        <v>1</v>
      </c>
      <c r="O17" s="554">
        <v>80</v>
      </c>
      <c r="P17" s="555" t="s">
        <v>39</v>
      </c>
      <c r="Q17" s="69">
        <v>22</v>
      </c>
      <c r="R17" s="148"/>
      <c r="S17" s="21">
        <f t="shared" si="2"/>
        <v>1</v>
      </c>
      <c r="T17" s="648">
        <v>80</v>
      </c>
      <c r="U17" s="635" t="s">
        <v>39</v>
      </c>
      <c r="V17" s="554">
        <v>22</v>
      </c>
      <c r="W17" s="148"/>
    </row>
    <row r="18" spans="1:23">
      <c r="A18" s="554">
        <v>90</v>
      </c>
      <c r="B18" s="555" t="s">
        <v>40</v>
      </c>
      <c r="C18" s="69">
        <v>23</v>
      </c>
      <c r="D18" s="148"/>
      <c r="F18" s="21">
        <f t="shared" si="0"/>
        <v>1</v>
      </c>
      <c r="G18" s="21">
        <v>1</v>
      </c>
      <c r="H18" s="554">
        <v>90</v>
      </c>
      <c r="I18" s="555" t="s">
        <v>40</v>
      </c>
      <c r="J18" s="69">
        <v>23</v>
      </c>
      <c r="K18" s="148"/>
      <c r="M18" s="21">
        <f t="shared" si="1"/>
        <v>1</v>
      </c>
      <c r="N18" s="21">
        <v>1</v>
      </c>
      <c r="O18" s="554">
        <v>90</v>
      </c>
      <c r="P18" s="555" t="s">
        <v>40</v>
      </c>
      <c r="Q18" s="69">
        <v>23</v>
      </c>
      <c r="R18" s="148"/>
      <c r="S18" s="21">
        <f t="shared" si="2"/>
        <v>1</v>
      </c>
      <c r="T18" s="648">
        <v>90</v>
      </c>
      <c r="U18" s="635" t="s">
        <v>40</v>
      </c>
      <c r="V18" s="554">
        <v>23</v>
      </c>
      <c r="W18" s="148"/>
    </row>
    <row r="19" spans="1:23">
      <c r="A19" s="554">
        <v>100</v>
      </c>
      <c r="B19" s="555" t="s">
        <v>41</v>
      </c>
      <c r="C19" s="69">
        <v>24</v>
      </c>
      <c r="D19" s="148"/>
      <c r="F19" s="21">
        <f t="shared" si="0"/>
        <v>1</v>
      </c>
      <c r="G19" s="21">
        <v>1</v>
      </c>
      <c r="H19" s="554">
        <v>100</v>
      </c>
      <c r="I19" s="555" t="s">
        <v>41</v>
      </c>
      <c r="J19" s="69">
        <v>24</v>
      </c>
      <c r="K19" s="148"/>
      <c r="M19" s="21">
        <f t="shared" si="1"/>
        <v>1</v>
      </c>
      <c r="N19" s="21">
        <v>1</v>
      </c>
      <c r="O19" s="554">
        <v>100</v>
      </c>
      <c r="P19" s="555" t="s">
        <v>41</v>
      </c>
      <c r="Q19" s="69">
        <v>24</v>
      </c>
      <c r="R19" s="148"/>
      <c r="S19" s="21">
        <f t="shared" si="2"/>
        <v>1</v>
      </c>
      <c r="T19" s="648">
        <v>100</v>
      </c>
      <c r="U19" s="635" t="s">
        <v>41</v>
      </c>
      <c r="V19" s="554">
        <v>24</v>
      </c>
      <c r="W19" s="148"/>
    </row>
    <row r="20" spans="1:23">
      <c r="A20" s="554">
        <v>101</v>
      </c>
      <c r="B20" s="555" t="s">
        <v>42</v>
      </c>
      <c r="C20" s="69">
        <v>25</v>
      </c>
      <c r="D20" s="148"/>
      <c r="F20" s="21">
        <f t="shared" si="0"/>
        <v>1</v>
      </c>
      <c r="G20" s="21">
        <v>1</v>
      </c>
      <c r="H20" s="554">
        <v>101</v>
      </c>
      <c r="I20" s="555" t="s">
        <v>42</v>
      </c>
      <c r="J20" s="69">
        <v>25</v>
      </c>
      <c r="K20" s="148"/>
      <c r="M20" s="21">
        <f t="shared" si="1"/>
        <v>1</v>
      </c>
      <c r="N20" s="21">
        <v>1</v>
      </c>
      <c r="O20" s="554">
        <v>101</v>
      </c>
      <c r="P20" s="555" t="s">
        <v>42</v>
      </c>
      <c r="Q20" s="69">
        <v>25</v>
      </c>
      <c r="R20" s="148"/>
      <c r="S20" s="21">
        <f t="shared" si="2"/>
        <v>1</v>
      </c>
      <c r="T20" s="554">
        <v>101</v>
      </c>
      <c r="U20" s="555" t="s">
        <v>42</v>
      </c>
      <c r="V20" s="554">
        <v>25</v>
      </c>
      <c r="W20" s="148"/>
    </row>
    <row r="21" spans="1:23">
      <c r="A21" s="554">
        <v>105</v>
      </c>
      <c r="B21" s="555" t="s">
        <v>43</v>
      </c>
      <c r="C21" s="69">
        <v>26</v>
      </c>
      <c r="D21" s="148"/>
      <c r="F21" s="21">
        <f t="shared" si="0"/>
        <v>1</v>
      </c>
      <c r="G21" s="21">
        <v>1</v>
      </c>
      <c r="H21" s="554">
        <v>105</v>
      </c>
      <c r="I21" s="555" t="s">
        <v>43</v>
      </c>
      <c r="J21" s="69">
        <v>26</v>
      </c>
      <c r="K21" s="148"/>
      <c r="M21" s="21">
        <f t="shared" si="1"/>
        <v>1</v>
      </c>
      <c r="N21" s="21">
        <v>1</v>
      </c>
      <c r="O21" s="554">
        <v>105</v>
      </c>
      <c r="P21" s="555" t="s">
        <v>43</v>
      </c>
      <c r="Q21" s="69">
        <v>26</v>
      </c>
      <c r="R21" s="148"/>
      <c r="S21" s="21">
        <f t="shared" si="2"/>
        <v>1</v>
      </c>
      <c r="T21" s="554">
        <v>105</v>
      </c>
      <c r="U21" s="555" t="s">
        <v>43</v>
      </c>
      <c r="V21" s="554">
        <v>26</v>
      </c>
      <c r="W21" s="148"/>
    </row>
    <row r="22" spans="1:23">
      <c r="A22" s="554">
        <v>110</v>
      </c>
      <c r="B22" s="555" t="s">
        <v>44</v>
      </c>
      <c r="C22" s="69">
        <v>27</v>
      </c>
      <c r="D22" s="148"/>
      <c r="F22" s="21">
        <f t="shared" si="0"/>
        <v>1</v>
      </c>
      <c r="G22" s="21">
        <v>1</v>
      </c>
      <c r="H22" s="554">
        <v>110</v>
      </c>
      <c r="I22" s="555" t="s">
        <v>44</v>
      </c>
      <c r="J22" s="69">
        <v>27</v>
      </c>
      <c r="K22" s="148"/>
      <c r="M22" s="21">
        <f t="shared" si="1"/>
        <v>1</v>
      </c>
      <c r="N22" s="21">
        <v>1</v>
      </c>
      <c r="O22" s="554">
        <v>110</v>
      </c>
      <c r="P22" s="555" t="s">
        <v>44</v>
      </c>
      <c r="Q22" s="69">
        <v>27</v>
      </c>
      <c r="R22" s="148"/>
      <c r="S22" s="21">
        <f t="shared" si="2"/>
        <v>1</v>
      </c>
      <c r="T22" s="648">
        <v>110</v>
      </c>
      <c r="U22" s="635" t="s">
        <v>44</v>
      </c>
      <c r="V22" s="554">
        <v>27</v>
      </c>
      <c r="W22" s="148"/>
    </row>
    <row r="23" spans="1:23">
      <c r="A23" s="554">
        <v>125</v>
      </c>
      <c r="B23" s="555" t="s">
        <v>45</v>
      </c>
      <c r="C23" s="69">
        <v>29</v>
      </c>
      <c r="D23" s="148"/>
      <c r="F23" s="21">
        <f t="shared" si="0"/>
        <v>1</v>
      </c>
      <c r="G23" s="21">
        <v>1</v>
      </c>
      <c r="H23" s="554">
        <v>125</v>
      </c>
      <c r="I23" s="555" t="s">
        <v>45</v>
      </c>
      <c r="J23" s="69">
        <v>29</v>
      </c>
      <c r="K23" s="148"/>
      <c r="M23" s="21">
        <f t="shared" si="1"/>
        <v>1</v>
      </c>
      <c r="N23" s="21">
        <v>1</v>
      </c>
      <c r="O23" s="554">
        <v>125</v>
      </c>
      <c r="P23" s="555" t="s">
        <v>45</v>
      </c>
      <c r="Q23" s="69">
        <v>29</v>
      </c>
      <c r="R23" s="148"/>
      <c r="S23" s="21">
        <f t="shared" si="2"/>
        <v>1</v>
      </c>
      <c r="T23" s="648">
        <v>125</v>
      </c>
      <c r="U23" s="635" t="s">
        <v>45</v>
      </c>
      <c r="V23" s="554">
        <v>29</v>
      </c>
      <c r="W23" s="148"/>
    </row>
    <row r="24" spans="1:23">
      <c r="A24" s="554">
        <v>130</v>
      </c>
      <c r="B24" s="555" t="s">
        <v>46</v>
      </c>
      <c r="C24" s="69">
        <v>30</v>
      </c>
      <c r="D24" s="148"/>
      <c r="F24" s="21">
        <f t="shared" si="0"/>
        <v>1</v>
      </c>
      <c r="G24" s="21">
        <v>1</v>
      </c>
      <c r="H24" s="554">
        <v>130</v>
      </c>
      <c r="I24" s="555" t="s">
        <v>46</v>
      </c>
      <c r="J24" s="69">
        <v>30</v>
      </c>
      <c r="K24" s="148"/>
      <c r="M24" s="21">
        <f t="shared" si="1"/>
        <v>1</v>
      </c>
      <c r="N24" s="21">
        <v>1</v>
      </c>
      <c r="O24" s="554">
        <v>130</v>
      </c>
      <c r="P24" s="555" t="s">
        <v>46</v>
      </c>
      <c r="Q24" s="69">
        <v>30</v>
      </c>
      <c r="R24" s="148"/>
      <c r="S24" s="21">
        <f t="shared" si="2"/>
        <v>1</v>
      </c>
      <c r="T24" s="648">
        <v>130</v>
      </c>
      <c r="U24" s="635" t="s">
        <v>46</v>
      </c>
      <c r="V24" s="554">
        <v>30</v>
      </c>
      <c r="W24" s="148"/>
    </row>
    <row r="25" spans="1:23">
      <c r="A25" s="554">
        <v>140</v>
      </c>
      <c r="B25" s="555" t="s">
        <v>47</v>
      </c>
      <c r="C25" s="69">
        <v>31</v>
      </c>
      <c r="D25" s="148"/>
      <c r="F25" s="21">
        <f t="shared" si="0"/>
        <v>1</v>
      </c>
      <c r="G25" s="21">
        <v>1</v>
      </c>
      <c r="H25" s="554">
        <v>140</v>
      </c>
      <c r="I25" s="555" t="s">
        <v>47</v>
      </c>
      <c r="J25" s="69">
        <v>31</v>
      </c>
      <c r="K25" s="148"/>
      <c r="M25" s="21">
        <f t="shared" si="1"/>
        <v>1</v>
      </c>
      <c r="N25" s="21">
        <v>1</v>
      </c>
      <c r="O25" s="554">
        <v>140</v>
      </c>
      <c r="P25" s="555" t="s">
        <v>47</v>
      </c>
      <c r="Q25" s="69">
        <v>31</v>
      </c>
      <c r="R25" s="148"/>
      <c r="S25" s="21">
        <f t="shared" si="2"/>
        <v>1</v>
      </c>
      <c r="T25" s="648">
        <v>140</v>
      </c>
      <c r="U25" s="635" t="s">
        <v>47</v>
      </c>
      <c r="V25" s="554">
        <v>31</v>
      </c>
      <c r="W25" s="148"/>
    </row>
    <row r="26" spans="1:23">
      <c r="A26" s="554">
        <v>170</v>
      </c>
      <c r="B26" s="555" t="s">
        <v>48</v>
      </c>
      <c r="C26" s="69">
        <v>32</v>
      </c>
      <c r="D26" s="148"/>
      <c r="F26" s="21">
        <f t="shared" si="0"/>
        <v>1</v>
      </c>
      <c r="G26" s="21">
        <v>1</v>
      </c>
      <c r="H26" s="554">
        <v>170</v>
      </c>
      <c r="I26" s="555" t="s">
        <v>48</v>
      </c>
      <c r="J26" s="69">
        <v>32</v>
      </c>
      <c r="K26" s="148"/>
      <c r="M26" s="21">
        <f t="shared" si="1"/>
        <v>1</v>
      </c>
      <c r="N26" s="21">
        <v>1</v>
      </c>
      <c r="O26" s="554">
        <v>170</v>
      </c>
      <c r="P26" s="555" t="s">
        <v>48</v>
      </c>
      <c r="Q26" s="69">
        <v>32</v>
      </c>
      <c r="R26" s="148"/>
      <c r="S26" s="21">
        <f t="shared" si="2"/>
        <v>1</v>
      </c>
      <c r="T26" s="648">
        <v>170</v>
      </c>
      <c r="U26" s="635" t="s">
        <v>48</v>
      </c>
      <c r="V26" s="554">
        <v>32</v>
      </c>
      <c r="W26" s="148"/>
    </row>
    <row r="27" spans="1:23">
      <c r="A27" s="554">
        <v>180</v>
      </c>
      <c r="B27" s="555" t="s">
        <v>49</v>
      </c>
      <c r="C27" s="69">
        <v>33</v>
      </c>
      <c r="D27" s="148"/>
      <c r="F27" s="21">
        <f t="shared" si="0"/>
        <v>1</v>
      </c>
      <c r="G27" s="21">
        <v>1</v>
      </c>
      <c r="H27" s="554">
        <v>180</v>
      </c>
      <c r="I27" s="555" t="s">
        <v>49</v>
      </c>
      <c r="J27" s="69">
        <v>33</v>
      </c>
      <c r="K27" s="148"/>
      <c r="M27" s="21">
        <f t="shared" si="1"/>
        <v>1</v>
      </c>
      <c r="N27" s="21">
        <v>1</v>
      </c>
      <c r="O27" s="554">
        <v>180</v>
      </c>
      <c r="P27" s="555" t="s">
        <v>49</v>
      </c>
      <c r="Q27" s="69">
        <v>33</v>
      </c>
      <c r="R27" s="148"/>
      <c r="S27" s="21">
        <f t="shared" si="2"/>
        <v>1</v>
      </c>
      <c r="T27" s="648">
        <v>180</v>
      </c>
      <c r="U27" s="635" t="s">
        <v>49</v>
      </c>
      <c r="V27" s="554">
        <v>33</v>
      </c>
      <c r="W27" s="148"/>
    </row>
    <row r="28" spans="1:23">
      <c r="A28" s="554">
        <v>190</v>
      </c>
      <c r="B28" s="555" t="s">
        <v>1329</v>
      </c>
      <c r="C28" s="69">
        <v>34</v>
      </c>
      <c r="D28" s="148"/>
      <c r="F28" s="21">
        <f t="shared" si="0"/>
        <v>1</v>
      </c>
      <c r="G28" s="21">
        <v>1</v>
      </c>
      <c r="H28" s="554">
        <v>190</v>
      </c>
      <c r="I28" s="555" t="s">
        <v>1329</v>
      </c>
      <c r="J28" s="69">
        <v>34</v>
      </c>
      <c r="K28" s="148"/>
      <c r="M28" s="21">
        <f t="shared" si="1"/>
        <v>1</v>
      </c>
      <c r="N28" s="21">
        <v>1</v>
      </c>
      <c r="O28" s="554">
        <v>190</v>
      </c>
      <c r="P28" s="555" t="s">
        <v>1329</v>
      </c>
      <c r="Q28" s="69">
        <v>34</v>
      </c>
      <c r="R28" s="148"/>
      <c r="S28" s="21">
        <f t="shared" si="2"/>
        <v>1</v>
      </c>
      <c r="T28" s="648">
        <v>190</v>
      </c>
      <c r="U28" s="635" t="s">
        <v>1329</v>
      </c>
      <c r="V28" s="554">
        <v>34</v>
      </c>
      <c r="W28" s="148"/>
    </row>
    <row r="29" spans="1:23">
      <c r="A29" s="554">
        <v>200</v>
      </c>
      <c r="B29" s="555" t="s">
        <v>50</v>
      </c>
      <c r="C29" s="69">
        <v>35</v>
      </c>
      <c r="D29" s="148"/>
      <c r="F29" s="21">
        <f t="shared" si="0"/>
        <v>1</v>
      </c>
      <c r="G29" s="21">
        <v>1</v>
      </c>
      <c r="H29" s="554">
        <v>200</v>
      </c>
      <c r="I29" s="555" t="s">
        <v>50</v>
      </c>
      <c r="J29" s="69">
        <v>35</v>
      </c>
      <c r="K29" s="148"/>
      <c r="M29" s="21">
        <f t="shared" si="1"/>
        <v>1</v>
      </c>
      <c r="N29" s="21">
        <v>1</v>
      </c>
      <c r="O29" s="554">
        <v>200</v>
      </c>
      <c r="P29" s="555" t="s">
        <v>50</v>
      </c>
      <c r="Q29" s="69">
        <v>35</v>
      </c>
      <c r="R29" s="148"/>
      <c r="S29" s="21">
        <f t="shared" si="2"/>
        <v>1</v>
      </c>
      <c r="T29" s="649">
        <v>200</v>
      </c>
      <c r="U29" s="639" t="s">
        <v>50</v>
      </c>
      <c r="V29" s="554">
        <v>35</v>
      </c>
      <c r="W29" s="148"/>
    </row>
    <row r="30" spans="1:23">
      <c r="A30" s="554">
        <v>300</v>
      </c>
      <c r="B30" s="555" t="s">
        <v>51</v>
      </c>
      <c r="C30" s="69">
        <v>38</v>
      </c>
      <c r="D30" s="148"/>
      <c r="F30" s="21">
        <f t="shared" si="0"/>
        <v>0</v>
      </c>
      <c r="G30" s="21">
        <v>1</v>
      </c>
      <c r="H30" s="554">
        <v>300</v>
      </c>
      <c r="I30" s="555" t="s">
        <v>1585</v>
      </c>
      <c r="J30" s="69">
        <v>38</v>
      </c>
      <c r="K30" s="148" t="s">
        <v>1020</v>
      </c>
      <c r="M30" s="21">
        <f t="shared" si="1"/>
        <v>1</v>
      </c>
      <c r="N30" s="21">
        <v>1</v>
      </c>
      <c r="O30" s="554">
        <v>300</v>
      </c>
      <c r="P30" s="555" t="s">
        <v>1585</v>
      </c>
      <c r="Q30" s="69">
        <v>38</v>
      </c>
      <c r="R30" s="148"/>
      <c r="S30" s="21">
        <f t="shared" si="2"/>
        <v>1</v>
      </c>
      <c r="T30" s="554">
        <v>300</v>
      </c>
      <c r="U30" s="555" t="s">
        <v>1585</v>
      </c>
      <c r="V30" s="69">
        <v>38</v>
      </c>
      <c r="W30" s="148"/>
    </row>
    <row r="31" spans="1:23">
      <c r="A31" s="554">
        <v>481</v>
      </c>
      <c r="B31" s="555" t="s">
        <v>1021</v>
      </c>
      <c r="C31" s="69">
        <v>39</v>
      </c>
      <c r="D31" s="148"/>
      <c r="F31" s="21">
        <f t="shared" si="0"/>
        <v>1</v>
      </c>
      <c r="G31" s="21">
        <v>1</v>
      </c>
      <c r="H31" s="554">
        <v>481</v>
      </c>
      <c r="I31" s="555" t="s">
        <v>1021</v>
      </c>
      <c r="J31" s="69">
        <v>39</v>
      </c>
      <c r="K31" s="148"/>
      <c r="M31" s="21">
        <f t="shared" si="1"/>
        <v>1</v>
      </c>
      <c r="N31" s="21">
        <v>1</v>
      </c>
      <c r="O31" s="554">
        <v>481</v>
      </c>
      <c r="P31" s="555" t="s">
        <v>1021</v>
      </c>
      <c r="Q31" s="69">
        <v>39</v>
      </c>
      <c r="R31" s="148"/>
      <c r="S31" s="21">
        <f t="shared" si="2"/>
        <v>1</v>
      </c>
      <c r="T31" s="554">
        <v>481</v>
      </c>
      <c r="U31" s="555" t="s">
        <v>1021</v>
      </c>
      <c r="V31" s="69">
        <v>39</v>
      </c>
      <c r="W31" s="148"/>
    </row>
    <row r="32" spans="1:23">
      <c r="A32" s="554">
        <v>490</v>
      </c>
      <c r="B32" s="555" t="s">
        <v>52</v>
      </c>
      <c r="C32" s="69">
        <v>40</v>
      </c>
      <c r="D32" s="148"/>
      <c r="F32" s="21">
        <f t="shared" si="0"/>
        <v>1</v>
      </c>
      <c r="G32" s="21">
        <v>1</v>
      </c>
      <c r="H32" s="554">
        <v>490</v>
      </c>
      <c r="I32" s="555" t="s">
        <v>52</v>
      </c>
      <c r="J32" s="69">
        <v>40</v>
      </c>
      <c r="K32" s="148"/>
      <c r="M32" s="21">
        <f t="shared" si="1"/>
        <v>1</v>
      </c>
      <c r="N32" s="21">
        <v>1</v>
      </c>
      <c r="O32" s="554">
        <v>490</v>
      </c>
      <c r="P32" s="555" t="s">
        <v>52</v>
      </c>
      <c r="Q32" s="69">
        <v>40</v>
      </c>
      <c r="R32" s="148"/>
      <c r="S32" s="21">
        <f t="shared" si="2"/>
        <v>1</v>
      </c>
      <c r="T32" s="554">
        <v>490</v>
      </c>
      <c r="U32" s="555" t="s">
        <v>52</v>
      </c>
      <c r="V32" s="69">
        <v>40</v>
      </c>
      <c r="W32" s="148"/>
    </row>
    <row r="33" spans="1:23">
      <c r="A33" s="554">
        <v>510</v>
      </c>
      <c r="B33" s="555" t="s">
        <v>51</v>
      </c>
      <c r="C33" s="69">
        <v>42</v>
      </c>
      <c r="D33" s="148"/>
      <c r="F33" s="21">
        <f t="shared" si="0"/>
        <v>0</v>
      </c>
      <c r="G33" s="21">
        <v>1</v>
      </c>
      <c r="H33" s="554">
        <v>510</v>
      </c>
      <c r="I33" s="555" t="s">
        <v>1585</v>
      </c>
      <c r="J33" s="69">
        <v>42</v>
      </c>
      <c r="K33" s="148" t="s">
        <v>1020</v>
      </c>
      <c r="M33" s="21">
        <f t="shared" si="1"/>
        <v>1</v>
      </c>
      <c r="N33" s="21">
        <v>1</v>
      </c>
      <c r="O33" s="554">
        <v>510</v>
      </c>
      <c r="P33" s="555" t="s">
        <v>1585</v>
      </c>
      <c r="Q33" s="69">
        <v>42</v>
      </c>
      <c r="R33" s="148"/>
      <c r="S33" s="21">
        <f t="shared" si="2"/>
        <v>1</v>
      </c>
      <c r="T33" s="554">
        <v>510</v>
      </c>
      <c r="U33" s="555" t="s">
        <v>1585</v>
      </c>
      <c r="V33" s="69">
        <v>42</v>
      </c>
      <c r="W33" s="148"/>
    </row>
    <row r="34" spans="1:23">
      <c r="A34" s="554">
        <v>590</v>
      </c>
      <c r="B34" s="555" t="s">
        <v>53</v>
      </c>
      <c r="C34" s="69">
        <v>43</v>
      </c>
      <c r="D34" s="148"/>
      <c r="F34" s="21">
        <f t="shared" si="0"/>
        <v>1</v>
      </c>
      <c r="G34" s="21">
        <v>1</v>
      </c>
      <c r="H34" s="554">
        <v>590</v>
      </c>
      <c r="I34" s="555" t="s">
        <v>53</v>
      </c>
      <c r="J34" s="69">
        <v>43</v>
      </c>
      <c r="K34" s="148"/>
      <c r="M34" s="21">
        <f t="shared" si="1"/>
        <v>1</v>
      </c>
      <c r="N34" s="21">
        <v>1</v>
      </c>
      <c r="O34" s="554">
        <v>590</v>
      </c>
      <c r="P34" s="555" t="s">
        <v>53</v>
      </c>
      <c r="Q34" s="69">
        <v>43</v>
      </c>
      <c r="R34" s="148"/>
      <c r="S34" s="21">
        <f t="shared" si="2"/>
        <v>1</v>
      </c>
      <c r="T34" s="554">
        <v>590</v>
      </c>
      <c r="U34" s="555" t="s">
        <v>53</v>
      </c>
      <c r="V34" s="69">
        <v>43</v>
      </c>
      <c r="W34" s="148"/>
    </row>
    <row r="35" spans="1:23">
      <c r="A35" s="554">
        <v>600</v>
      </c>
      <c r="B35" s="555" t="s">
        <v>54</v>
      </c>
      <c r="C35" s="69">
        <v>44</v>
      </c>
      <c r="D35" s="148"/>
      <c r="F35" s="21">
        <f t="shared" si="0"/>
        <v>1</v>
      </c>
      <c r="G35" s="21">
        <v>1</v>
      </c>
      <c r="H35" s="554">
        <v>600</v>
      </c>
      <c r="I35" s="555" t="s">
        <v>54</v>
      </c>
      <c r="J35" s="69">
        <v>44</v>
      </c>
      <c r="K35" s="148"/>
      <c r="M35" s="21">
        <f t="shared" si="1"/>
        <v>1</v>
      </c>
      <c r="N35" s="21">
        <v>1</v>
      </c>
      <c r="O35" s="554">
        <v>600</v>
      </c>
      <c r="P35" s="555" t="s">
        <v>54</v>
      </c>
      <c r="Q35" s="69">
        <v>44</v>
      </c>
      <c r="R35" s="148"/>
      <c r="S35" s="21">
        <f t="shared" si="2"/>
        <v>1</v>
      </c>
      <c r="T35" s="554">
        <v>600</v>
      </c>
      <c r="U35" s="555" t="s">
        <v>54</v>
      </c>
      <c r="V35" s="69">
        <v>44</v>
      </c>
      <c r="W35" s="148"/>
    </row>
    <row r="36" spans="1:23">
      <c r="A36" s="554">
        <v>610</v>
      </c>
      <c r="B36" s="555" t="s">
        <v>55</v>
      </c>
      <c r="C36" s="69">
        <v>46</v>
      </c>
      <c r="D36" s="148"/>
      <c r="F36" s="21">
        <f t="shared" si="0"/>
        <v>1</v>
      </c>
      <c r="G36" s="21">
        <v>1</v>
      </c>
      <c r="H36" s="554">
        <v>610</v>
      </c>
      <c r="I36" s="555" t="s">
        <v>55</v>
      </c>
      <c r="J36" s="69">
        <v>46</v>
      </c>
      <c r="K36" s="148"/>
      <c r="M36" s="21">
        <f t="shared" si="1"/>
        <v>1</v>
      </c>
      <c r="N36" s="21">
        <v>1</v>
      </c>
      <c r="O36" s="554">
        <v>610</v>
      </c>
      <c r="P36" s="555" t="s">
        <v>55</v>
      </c>
      <c r="Q36" s="69">
        <v>46</v>
      </c>
      <c r="R36" s="148"/>
      <c r="S36" s="21">
        <f t="shared" si="2"/>
        <v>1</v>
      </c>
      <c r="T36" s="554">
        <v>610</v>
      </c>
      <c r="U36" s="555" t="s">
        <v>55</v>
      </c>
      <c r="V36" s="69">
        <v>46</v>
      </c>
      <c r="W36" s="148"/>
    </row>
    <row r="37" spans="1:23">
      <c r="A37" s="554">
        <v>620</v>
      </c>
      <c r="B37" s="555" t="s">
        <v>56</v>
      </c>
      <c r="C37" s="69">
        <v>47</v>
      </c>
      <c r="D37" s="148"/>
      <c r="F37" s="21">
        <f t="shared" si="0"/>
        <v>1</v>
      </c>
      <c r="G37" s="21">
        <v>1</v>
      </c>
      <c r="H37" s="554">
        <v>620</v>
      </c>
      <c r="I37" s="555" t="s">
        <v>56</v>
      </c>
      <c r="J37" s="69">
        <v>47</v>
      </c>
      <c r="K37" s="148"/>
      <c r="M37" s="21">
        <f t="shared" si="1"/>
        <v>1</v>
      </c>
      <c r="N37" s="21">
        <v>1</v>
      </c>
      <c r="O37" s="554">
        <v>620</v>
      </c>
      <c r="P37" s="555" t="s">
        <v>56</v>
      </c>
      <c r="Q37" s="69">
        <v>47</v>
      </c>
      <c r="R37" s="148"/>
      <c r="S37" s="21">
        <f t="shared" si="2"/>
        <v>1</v>
      </c>
      <c r="T37" s="554">
        <v>620</v>
      </c>
      <c r="U37" s="555" t="s">
        <v>56</v>
      </c>
      <c r="V37" s="69">
        <v>47</v>
      </c>
      <c r="W37" s="148"/>
    </row>
    <row r="38" spans="1:23">
      <c r="A38" s="554">
        <v>630</v>
      </c>
      <c r="B38" s="555" t="s">
        <v>57</v>
      </c>
      <c r="C38" s="69">
        <v>48</v>
      </c>
      <c r="D38" s="148"/>
      <c r="F38" s="21">
        <f t="shared" si="0"/>
        <v>1</v>
      </c>
      <c r="G38" s="21">
        <v>1</v>
      </c>
      <c r="H38" s="554">
        <v>630</v>
      </c>
      <c r="I38" s="555" t="s">
        <v>57</v>
      </c>
      <c r="J38" s="69">
        <v>48</v>
      </c>
      <c r="K38" s="148"/>
      <c r="M38" s="21">
        <f t="shared" si="1"/>
        <v>1</v>
      </c>
      <c r="N38" s="21">
        <v>1</v>
      </c>
      <c r="O38" s="554">
        <v>630</v>
      </c>
      <c r="P38" s="555" t="s">
        <v>57</v>
      </c>
      <c r="Q38" s="69">
        <v>48</v>
      </c>
      <c r="R38" s="148"/>
      <c r="S38" s="21">
        <f t="shared" si="2"/>
        <v>1</v>
      </c>
      <c r="T38" s="554">
        <v>630</v>
      </c>
      <c r="U38" s="555" t="s">
        <v>57</v>
      </c>
      <c r="V38" s="69">
        <v>48</v>
      </c>
      <c r="W38" s="148"/>
    </row>
    <row r="39" spans="1:23">
      <c r="A39" s="554">
        <v>640</v>
      </c>
      <c r="B39" s="555" t="s">
        <v>58</v>
      </c>
      <c r="C39" s="69">
        <v>49</v>
      </c>
      <c r="D39" s="148"/>
      <c r="F39" s="21">
        <f t="shared" si="0"/>
        <v>1</v>
      </c>
      <c r="G39" s="21">
        <v>1</v>
      </c>
      <c r="H39" s="554">
        <v>640</v>
      </c>
      <c r="I39" s="555" t="s">
        <v>58</v>
      </c>
      <c r="J39" s="69">
        <v>49</v>
      </c>
      <c r="K39" s="148"/>
      <c r="M39" s="21">
        <f t="shared" si="1"/>
        <v>1</v>
      </c>
      <c r="N39" s="21">
        <v>1</v>
      </c>
      <c r="O39" s="554">
        <v>640</v>
      </c>
      <c r="P39" s="555" t="s">
        <v>58</v>
      </c>
      <c r="Q39" s="69">
        <v>49</v>
      </c>
      <c r="R39" s="148"/>
      <c r="S39" s="21">
        <f t="shared" si="2"/>
        <v>1</v>
      </c>
      <c r="T39" s="554">
        <v>640</v>
      </c>
      <c r="U39" s="555" t="s">
        <v>58</v>
      </c>
      <c r="V39" s="69">
        <v>49</v>
      </c>
      <c r="W39" s="148"/>
    </row>
    <row r="40" spans="1:23">
      <c r="A40" s="554">
        <v>650</v>
      </c>
      <c r="B40" s="555" t="s">
        <v>59</v>
      </c>
      <c r="C40" s="69">
        <v>50</v>
      </c>
      <c r="D40" s="148"/>
      <c r="F40" s="21">
        <f t="shared" si="0"/>
        <v>1</v>
      </c>
      <c r="G40" s="21">
        <v>1</v>
      </c>
      <c r="H40" s="554">
        <v>650</v>
      </c>
      <c r="I40" s="555" t="s">
        <v>59</v>
      </c>
      <c r="J40" s="69">
        <v>50</v>
      </c>
      <c r="K40" s="148"/>
      <c r="M40" s="21">
        <f t="shared" si="1"/>
        <v>1</v>
      </c>
      <c r="N40" s="21">
        <v>1</v>
      </c>
      <c r="O40" s="554">
        <v>650</v>
      </c>
      <c r="P40" s="555" t="s">
        <v>59</v>
      </c>
      <c r="Q40" s="69">
        <v>50</v>
      </c>
      <c r="R40" s="148"/>
      <c r="S40" s="21">
        <f t="shared" si="2"/>
        <v>1</v>
      </c>
      <c r="T40" s="554">
        <v>650</v>
      </c>
      <c r="U40" s="555" t="s">
        <v>59</v>
      </c>
      <c r="V40" s="69">
        <v>50</v>
      </c>
      <c r="W40" s="148"/>
    </row>
    <row r="41" spans="1:23">
      <c r="A41" s="554">
        <v>660</v>
      </c>
      <c r="B41" s="555" t="s">
        <v>60</v>
      </c>
      <c r="C41" s="69">
        <v>51</v>
      </c>
      <c r="D41" s="148"/>
      <c r="F41" s="21">
        <f t="shared" si="0"/>
        <v>1</v>
      </c>
      <c r="G41" s="21">
        <v>1</v>
      </c>
      <c r="H41" s="554">
        <v>660</v>
      </c>
      <c r="I41" s="555" t="s">
        <v>60</v>
      </c>
      <c r="J41" s="69">
        <v>51</v>
      </c>
      <c r="K41" s="148"/>
      <c r="M41" s="21">
        <f t="shared" si="1"/>
        <v>1</v>
      </c>
      <c r="N41" s="21">
        <v>1</v>
      </c>
      <c r="O41" s="554">
        <v>660</v>
      </c>
      <c r="P41" s="555" t="s">
        <v>60</v>
      </c>
      <c r="Q41" s="69">
        <v>51</v>
      </c>
      <c r="R41" s="148"/>
      <c r="S41" s="21">
        <f t="shared" si="2"/>
        <v>1</v>
      </c>
      <c r="T41" s="554">
        <v>660</v>
      </c>
      <c r="U41" s="555" t="s">
        <v>60</v>
      </c>
      <c r="V41" s="69">
        <v>51</v>
      </c>
      <c r="W41" s="148"/>
    </row>
    <row r="42" spans="1:23">
      <c r="A42" s="554">
        <v>670</v>
      </c>
      <c r="B42" s="555" t="s">
        <v>61</v>
      </c>
      <c r="C42" s="69">
        <v>52</v>
      </c>
      <c r="D42" s="148"/>
      <c r="F42" s="21">
        <f t="shared" si="0"/>
        <v>1</v>
      </c>
      <c r="G42" s="21">
        <v>1</v>
      </c>
      <c r="H42" s="554">
        <v>670</v>
      </c>
      <c r="I42" s="555" t="s">
        <v>61</v>
      </c>
      <c r="J42" s="69">
        <v>52</v>
      </c>
      <c r="K42" s="148"/>
      <c r="M42" s="21">
        <f t="shared" si="1"/>
        <v>1</v>
      </c>
      <c r="N42" s="21">
        <v>1</v>
      </c>
      <c r="O42" s="554">
        <v>670</v>
      </c>
      <c r="P42" s="555" t="s">
        <v>61</v>
      </c>
      <c r="Q42" s="69">
        <v>52</v>
      </c>
      <c r="R42" s="148"/>
      <c r="S42" s="21">
        <f t="shared" si="2"/>
        <v>1</v>
      </c>
      <c r="T42" s="554">
        <v>670</v>
      </c>
      <c r="U42" s="555" t="s">
        <v>61</v>
      </c>
      <c r="V42" s="69">
        <v>52</v>
      </c>
      <c r="W42" s="148"/>
    </row>
    <row r="43" spans="1:23">
      <c r="A43" s="554">
        <v>702</v>
      </c>
      <c r="B43" s="555" t="s">
        <v>62</v>
      </c>
      <c r="C43" s="69">
        <v>61</v>
      </c>
      <c r="D43" s="148"/>
      <c r="F43" s="21">
        <f t="shared" si="0"/>
        <v>1</v>
      </c>
      <c r="G43" s="21">
        <v>1</v>
      </c>
      <c r="H43" s="554">
        <v>702</v>
      </c>
      <c r="I43" s="555" t="s">
        <v>62</v>
      </c>
      <c r="J43" s="69">
        <v>61</v>
      </c>
      <c r="K43" s="148"/>
      <c r="M43" s="21">
        <f t="shared" si="1"/>
        <v>1</v>
      </c>
      <c r="N43" s="21">
        <v>1</v>
      </c>
      <c r="O43" s="554">
        <v>702</v>
      </c>
      <c r="P43" s="555" t="s">
        <v>62</v>
      </c>
      <c r="Q43" s="69">
        <v>61</v>
      </c>
      <c r="R43" s="148"/>
      <c r="S43" s="21">
        <f t="shared" si="2"/>
        <v>1</v>
      </c>
      <c r="T43" s="554">
        <v>702</v>
      </c>
      <c r="U43" s="636" t="s">
        <v>62</v>
      </c>
      <c r="V43" s="554">
        <v>61</v>
      </c>
      <c r="W43" s="148"/>
    </row>
    <row r="44" spans="1:23">
      <c r="A44" s="554">
        <v>703</v>
      </c>
      <c r="B44" s="555" t="s">
        <v>63</v>
      </c>
      <c r="C44" s="69">
        <v>62</v>
      </c>
      <c r="D44" s="148"/>
      <c r="F44" s="21">
        <f t="shared" si="0"/>
        <v>1</v>
      </c>
      <c r="G44" s="21">
        <v>1</v>
      </c>
      <c r="H44" s="554">
        <v>703</v>
      </c>
      <c r="I44" s="555" t="s">
        <v>63</v>
      </c>
      <c r="J44" s="69">
        <v>62</v>
      </c>
      <c r="K44" s="148"/>
      <c r="M44" s="21">
        <f t="shared" si="1"/>
        <v>1</v>
      </c>
      <c r="N44" s="21">
        <v>1</v>
      </c>
      <c r="O44" s="554">
        <v>703</v>
      </c>
      <c r="P44" s="555" t="s">
        <v>63</v>
      </c>
      <c r="Q44" s="69">
        <v>62</v>
      </c>
      <c r="R44" s="148"/>
      <c r="S44" s="21">
        <f t="shared" si="2"/>
        <v>1</v>
      </c>
      <c r="T44" s="554">
        <v>703</v>
      </c>
      <c r="U44" s="636" t="s">
        <v>63</v>
      </c>
      <c r="V44" s="554">
        <v>62</v>
      </c>
      <c r="W44" s="148"/>
    </row>
    <row r="45" spans="1:23">
      <c r="A45" s="554">
        <v>704</v>
      </c>
      <c r="B45" s="555" t="s">
        <v>64</v>
      </c>
      <c r="C45" s="69">
        <v>63</v>
      </c>
      <c r="D45" s="148"/>
      <c r="F45" s="21">
        <f t="shared" si="0"/>
        <v>1</v>
      </c>
      <c r="G45" s="21">
        <v>1</v>
      </c>
      <c r="H45" s="554">
        <v>704</v>
      </c>
      <c r="I45" s="555" t="s">
        <v>64</v>
      </c>
      <c r="J45" s="69">
        <v>63</v>
      </c>
      <c r="K45" s="148"/>
      <c r="M45" s="21">
        <f t="shared" si="1"/>
        <v>1</v>
      </c>
      <c r="N45" s="21">
        <v>1</v>
      </c>
      <c r="O45" s="554">
        <v>704</v>
      </c>
      <c r="P45" s="555" t="s">
        <v>64</v>
      </c>
      <c r="Q45" s="69">
        <v>63</v>
      </c>
      <c r="R45" s="148"/>
      <c r="S45" s="21">
        <f t="shared" si="2"/>
        <v>1</v>
      </c>
      <c r="T45" s="554">
        <v>704</v>
      </c>
      <c r="U45" s="636" t="s">
        <v>64</v>
      </c>
      <c r="V45" s="554">
        <v>63</v>
      </c>
      <c r="W45" s="148"/>
    </row>
    <row r="46" spans="1:23">
      <c r="A46" s="554">
        <v>705</v>
      </c>
      <c r="B46" s="555" t="s">
        <v>65</v>
      </c>
      <c r="C46" s="69">
        <v>64</v>
      </c>
      <c r="D46" s="148"/>
      <c r="F46" s="21">
        <f t="shared" si="0"/>
        <v>1</v>
      </c>
      <c r="G46" s="21">
        <v>1</v>
      </c>
      <c r="H46" s="554">
        <v>705</v>
      </c>
      <c r="I46" s="555" t="s">
        <v>65</v>
      </c>
      <c r="J46" s="69">
        <v>64</v>
      </c>
      <c r="K46" s="148"/>
      <c r="M46" s="21">
        <f t="shared" si="1"/>
        <v>1</v>
      </c>
      <c r="N46" s="21">
        <v>1</v>
      </c>
      <c r="O46" s="554">
        <v>705</v>
      </c>
      <c r="P46" s="555" t="s">
        <v>65</v>
      </c>
      <c r="Q46" s="69">
        <v>64</v>
      </c>
      <c r="R46" s="148"/>
      <c r="S46" s="21">
        <f t="shared" si="2"/>
        <v>1</v>
      </c>
      <c r="T46" s="554">
        <v>705</v>
      </c>
      <c r="U46" s="636" t="s">
        <v>65</v>
      </c>
      <c r="V46" s="554">
        <v>64</v>
      </c>
      <c r="W46" s="148"/>
    </row>
    <row r="47" spans="1:23">
      <c r="A47" s="554">
        <v>706</v>
      </c>
      <c r="B47" s="555" t="s">
        <v>66</v>
      </c>
      <c r="C47" s="69">
        <v>65</v>
      </c>
      <c r="D47" s="148"/>
      <c r="F47" s="21">
        <f t="shared" si="0"/>
        <v>1</v>
      </c>
      <c r="G47" s="21">
        <v>1</v>
      </c>
      <c r="H47" s="554">
        <v>706</v>
      </c>
      <c r="I47" s="555" t="s">
        <v>66</v>
      </c>
      <c r="J47" s="69">
        <v>65</v>
      </c>
      <c r="K47" s="148"/>
      <c r="M47" s="21">
        <f t="shared" si="1"/>
        <v>1</v>
      </c>
      <c r="N47" s="21">
        <v>1</v>
      </c>
      <c r="O47" s="554">
        <v>706</v>
      </c>
      <c r="P47" s="555" t="s">
        <v>66</v>
      </c>
      <c r="Q47" s="69">
        <v>65</v>
      </c>
      <c r="R47" s="148"/>
      <c r="S47" s="21">
        <f t="shared" si="2"/>
        <v>1</v>
      </c>
      <c r="T47" s="554">
        <v>706</v>
      </c>
      <c r="U47" s="636" t="s">
        <v>66</v>
      </c>
      <c r="V47" s="554">
        <v>65</v>
      </c>
      <c r="W47" s="148"/>
    </row>
    <row r="48" spans="1:23">
      <c r="A48" s="554">
        <v>709</v>
      </c>
      <c r="B48" s="555" t="s">
        <v>67</v>
      </c>
      <c r="C48" s="69">
        <v>66</v>
      </c>
      <c r="D48" s="148"/>
      <c r="F48" s="21">
        <f t="shared" si="0"/>
        <v>1</v>
      </c>
      <c r="G48" s="21">
        <v>1</v>
      </c>
      <c r="H48" s="554">
        <v>709</v>
      </c>
      <c r="I48" s="555" t="s">
        <v>67</v>
      </c>
      <c r="J48" s="69">
        <v>66</v>
      </c>
      <c r="K48" s="148"/>
      <c r="M48" s="21">
        <f t="shared" si="1"/>
        <v>1</v>
      </c>
      <c r="N48" s="21">
        <v>1</v>
      </c>
      <c r="O48" s="554">
        <v>709</v>
      </c>
      <c r="P48" s="555" t="s">
        <v>67</v>
      </c>
      <c r="Q48" s="69">
        <v>66</v>
      </c>
      <c r="R48" s="148"/>
      <c r="S48" s="21">
        <f t="shared" si="2"/>
        <v>1</v>
      </c>
      <c r="T48" s="554">
        <v>709</v>
      </c>
      <c r="U48" s="640" t="s">
        <v>67</v>
      </c>
      <c r="V48" s="554">
        <v>66</v>
      </c>
      <c r="W48" s="148"/>
    </row>
    <row r="49" spans="1:23">
      <c r="A49" s="554">
        <v>721</v>
      </c>
      <c r="B49" s="555" t="s">
        <v>68</v>
      </c>
      <c r="C49" s="69">
        <v>68</v>
      </c>
      <c r="D49" s="148"/>
      <c r="F49" s="21">
        <f t="shared" si="0"/>
        <v>1</v>
      </c>
      <c r="G49" s="21">
        <v>1</v>
      </c>
      <c r="H49" s="554">
        <v>721</v>
      </c>
      <c r="I49" s="555" t="s">
        <v>68</v>
      </c>
      <c r="J49" s="69">
        <v>68</v>
      </c>
      <c r="K49" s="148"/>
      <c r="M49" s="21">
        <f t="shared" si="1"/>
        <v>1</v>
      </c>
      <c r="N49" s="21">
        <v>1</v>
      </c>
      <c r="O49" s="554">
        <v>721</v>
      </c>
      <c r="P49" s="555" t="s">
        <v>68</v>
      </c>
      <c r="Q49" s="69">
        <v>68</v>
      </c>
      <c r="R49" s="148"/>
      <c r="S49" s="21">
        <f t="shared" si="2"/>
        <v>1</v>
      </c>
      <c r="T49" s="554">
        <v>721</v>
      </c>
      <c r="U49" s="636" t="s">
        <v>68</v>
      </c>
      <c r="V49" s="554">
        <v>68</v>
      </c>
      <c r="W49" s="148"/>
    </row>
    <row r="50" spans="1:23">
      <c r="A50" s="554">
        <v>722</v>
      </c>
      <c r="B50" s="555" t="s">
        <v>62</v>
      </c>
      <c r="C50" s="69">
        <v>69</v>
      </c>
      <c r="D50" s="148"/>
      <c r="F50" s="21">
        <f t="shared" si="0"/>
        <v>1</v>
      </c>
      <c r="G50" s="21">
        <v>1</v>
      </c>
      <c r="H50" s="554">
        <v>722</v>
      </c>
      <c r="I50" s="555" t="s">
        <v>62</v>
      </c>
      <c r="J50" s="69">
        <v>69</v>
      </c>
      <c r="K50" s="148"/>
      <c r="M50" s="21">
        <f t="shared" si="1"/>
        <v>1</v>
      </c>
      <c r="N50" s="21">
        <v>1</v>
      </c>
      <c r="O50" s="554">
        <v>722</v>
      </c>
      <c r="P50" s="555" t="s">
        <v>62</v>
      </c>
      <c r="Q50" s="69">
        <v>69</v>
      </c>
      <c r="R50" s="148"/>
      <c r="S50" s="21">
        <f t="shared" si="2"/>
        <v>1</v>
      </c>
      <c r="T50" s="554">
        <v>722</v>
      </c>
      <c r="U50" s="636" t="s">
        <v>62</v>
      </c>
      <c r="V50" s="554">
        <v>69</v>
      </c>
      <c r="W50" s="148"/>
    </row>
    <row r="51" spans="1:23">
      <c r="A51" s="554">
        <v>723</v>
      </c>
      <c r="B51" s="555" t="s">
        <v>63</v>
      </c>
      <c r="C51" s="69">
        <v>70</v>
      </c>
      <c r="D51" s="148"/>
      <c r="F51" s="21">
        <f t="shared" si="0"/>
        <v>1</v>
      </c>
      <c r="G51" s="21">
        <v>1</v>
      </c>
      <c r="H51" s="554">
        <v>723</v>
      </c>
      <c r="I51" s="555" t="s">
        <v>63</v>
      </c>
      <c r="J51" s="69">
        <v>70</v>
      </c>
      <c r="K51" s="148"/>
      <c r="M51" s="21">
        <f t="shared" si="1"/>
        <v>1</v>
      </c>
      <c r="N51" s="21">
        <v>1</v>
      </c>
      <c r="O51" s="554">
        <v>723</v>
      </c>
      <c r="P51" s="555" t="s">
        <v>63</v>
      </c>
      <c r="Q51" s="69">
        <v>70</v>
      </c>
      <c r="R51" s="148"/>
      <c r="S51" s="21">
        <f t="shared" si="2"/>
        <v>1</v>
      </c>
      <c r="T51" s="554">
        <v>723</v>
      </c>
      <c r="U51" s="636" t="s">
        <v>63</v>
      </c>
      <c r="V51" s="554">
        <v>70</v>
      </c>
      <c r="W51" s="148"/>
    </row>
    <row r="52" spans="1:23">
      <c r="A52" s="554">
        <v>724</v>
      </c>
      <c r="B52" s="555" t="s">
        <v>64</v>
      </c>
      <c r="C52" s="69">
        <v>71</v>
      </c>
      <c r="D52" s="148"/>
      <c r="F52" s="21">
        <f t="shared" si="0"/>
        <v>1</v>
      </c>
      <c r="G52" s="21">
        <v>1</v>
      </c>
      <c r="H52" s="554">
        <v>724</v>
      </c>
      <c r="I52" s="555" t="s">
        <v>64</v>
      </c>
      <c r="J52" s="69">
        <v>71</v>
      </c>
      <c r="K52" s="148"/>
      <c r="M52" s="21">
        <f t="shared" si="1"/>
        <v>1</v>
      </c>
      <c r="N52" s="21">
        <v>1</v>
      </c>
      <c r="O52" s="554">
        <v>724</v>
      </c>
      <c r="P52" s="555" t="s">
        <v>64</v>
      </c>
      <c r="Q52" s="69">
        <v>71</v>
      </c>
      <c r="R52" s="148"/>
      <c r="S52" s="21">
        <f t="shared" si="2"/>
        <v>1</v>
      </c>
      <c r="T52" s="554">
        <v>724</v>
      </c>
      <c r="U52" s="636" t="s">
        <v>64</v>
      </c>
      <c r="V52" s="554">
        <v>71</v>
      </c>
      <c r="W52" s="148"/>
    </row>
    <row r="53" spans="1:23">
      <c r="A53" s="554">
        <v>725</v>
      </c>
      <c r="B53" s="555" t="s">
        <v>65</v>
      </c>
      <c r="C53" s="69">
        <v>72</v>
      </c>
      <c r="D53" s="148"/>
      <c r="F53" s="21">
        <f t="shared" si="0"/>
        <v>1</v>
      </c>
      <c r="G53" s="21">
        <v>1</v>
      </c>
      <c r="H53" s="554">
        <v>725</v>
      </c>
      <c r="I53" s="555" t="s">
        <v>65</v>
      </c>
      <c r="J53" s="69">
        <v>72</v>
      </c>
      <c r="K53" s="148"/>
      <c r="M53" s="21">
        <f t="shared" si="1"/>
        <v>1</v>
      </c>
      <c r="N53" s="21">
        <v>1</v>
      </c>
      <c r="O53" s="554">
        <v>725</v>
      </c>
      <c r="P53" s="555" t="s">
        <v>65</v>
      </c>
      <c r="Q53" s="69">
        <v>72</v>
      </c>
      <c r="R53" s="148"/>
      <c r="S53" s="21">
        <f t="shared" si="2"/>
        <v>1</v>
      </c>
      <c r="T53" s="554">
        <v>725</v>
      </c>
      <c r="U53" s="636" t="s">
        <v>65</v>
      </c>
      <c r="V53" s="554">
        <v>72</v>
      </c>
      <c r="W53" s="148"/>
    </row>
    <row r="54" spans="1:23">
      <c r="A54" s="554">
        <v>726</v>
      </c>
      <c r="B54" s="555" t="s">
        <v>66</v>
      </c>
      <c r="C54" s="69">
        <v>73</v>
      </c>
      <c r="D54" s="148"/>
      <c r="F54" s="21">
        <f t="shared" si="0"/>
        <v>1</v>
      </c>
      <c r="G54" s="21">
        <v>1</v>
      </c>
      <c r="H54" s="554">
        <v>726</v>
      </c>
      <c r="I54" s="555" t="s">
        <v>66</v>
      </c>
      <c r="J54" s="69">
        <v>73</v>
      </c>
      <c r="K54" s="148"/>
      <c r="M54" s="21">
        <f t="shared" si="1"/>
        <v>1</v>
      </c>
      <c r="N54" s="21">
        <v>1</v>
      </c>
      <c r="O54" s="554">
        <v>726</v>
      </c>
      <c r="P54" s="555" t="s">
        <v>66</v>
      </c>
      <c r="Q54" s="69">
        <v>73</v>
      </c>
      <c r="R54" s="148"/>
      <c r="S54" s="21">
        <f t="shared" si="2"/>
        <v>1</v>
      </c>
      <c r="T54" s="554">
        <v>726</v>
      </c>
      <c r="U54" s="636" t="s">
        <v>66</v>
      </c>
      <c r="V54" s="554">
        <v>73</v>
      </c>
      <c r="W54" s="148"/>
    </row>
    <row r="55" spans="1:23">
      <c r="A55" s="554">
        <v>729</v>
      </c>
      <c r="B55" s="555" t="s">
        <v>67</v>
      </c>
      <c r="C55" s="69">
        <v>74</v>
      </c>
      <c r="D55" s="148"/>
      <c r="F55" s="21">
        <f t="shared" si="0"/>
        <v>1</v>
      </c>
      <c r="G55" s="21">
        <v>1</v>
      </c>
      <c r="H55" s="554">
        <v>729</v>
      </c>
      <c r="I55" s="555" t="s">
        <v>67</v>
      </c>
      <c r="J55" s="69">
        <v>74</v>
      </c>
      <c r="K55" s="148"/>
      <c r="M55" s="21">
        <f t="shared" si="1"/>
        <v>1</v>
      </c>
      <c r="N55" s="21">
        <v>1</v>
      </c>
      <c r="O55" s="554">
        <v>729</v>
      </c>
      <c r="P55" s="555" t="s">
        <v>67</v>
      </c>
      <c r="Q55" s="69">
        <v>74</v>
      </c>
      <c r="R55" s="148"/>
      <c r="S55" s="21">
        <f t="shared" si="2"/>
        <v>1</v>
      </c>
      <c r="T55" s="554">
        <v>729</v>
      </c>
      <c r="U55" s="640" t="s">
        <v>67</v>
      </c>
      <c r="V55" s="554">
        <v>74</v>
      </c>
      <c r="W55" s="148"/>
    </row>
    <row r="56" spans="1:23">
      <c r="A56" s="554">
        <v>741</v>
      </c>
      <c r="B56" s="555" t="s">
        <v>68</v>
      </c>
      <c r="C56" s="69">
        <v>76</v>
      </c>
      <c r="D56" s="148"/>
      <c r="F56" s="21">
        <f t="shared" si="0"/>
        <v>1</v>
      </c>
      <c r="G56" s="21">
        <v>1</v>
      </c>
      <c r="H56" s="554">
        <v>741</v>
      </c>
      <c r="I56" s="555" t="s">
        <v>68</v>
      </c>
      <c r="J56" s="69">
        <v>76</v>
      </c>
      <c r="K56" s="148"/>
      <c r="M56" s="21">
        <f t="shared" si="1"/>
        <v>1</v>
      </c>
      <c r="N56" s="21">
        <v>1</v>
      </c>
      <c r="O56" s="554">
        <v>741</v>
      </c>
      <c r="P56" s="555" t="s">
        <v>68</v>
      </c>
      <c r="Q56" s="69">
        <v>76</v>
      </c>
      <c r="R56" s="148"/>
      <c r="S56" s="21">
        <f t="shared" si="2"/>
        <v>1</v>
      </c>
      <c r="T56" s="554">
        <v>741</v>
      </c>
      <c r="U56" s="636" t="s">
        <v>68</v>
      </c>
      <c r="V56" s="554">
        <v>76</v>
      </c>
      <c r="W56" s="148"/>
    </row>
    <row r="57" spans="1:23">
      <c r="A57" s="554">
        <v>742</v>
      </c>
      <c r="B57" s="555" t="s">
        <v>62</v>
      </c>
      <c r="C57" s="69">
        <v>77</v>
      </c>
      <c r="D57" s="148"/>
      <c r="F57" s="21">
        <f t="shared" si="0"/>
        <v>1</v>
      </c>
      <c r="G57" s="21">
        <v>1</v>
      </c>
      <c r="H57" s="554">
        <v>742</v>
      </c>
      <c r="I57" s="555" t="s">
        <v>62</v>
      </c>
      <c r="J57" s="69">
        <v>77</v>
      </c>
      <c r="K57" s="148"/>
      <c r="M57" s="21">
        <f t="shared" si="1"/>
        <v>1</v>
      </c>
      <c r="N57" s="21">
        <v>1</v>
      </c>
      <c r="O57" s="554">
        <v>742</v>
      </c>
      <c r="P57" s="555" t="s">
        <v>62</v>
      </c>
      <c r="Q57" s="69">
        <v>77</v>
      </c>
      <c r="R57" s="148"/>
      <c r="S57" s="21">
        <f t="shared" si="2"/>
        <v>1</v>
      </c>
      <c r="T57" s="554">
        <v>742</v>
      </c>
      <c r="U57" s="636" t="s">
        <v>62</v>
      </c>
      <c r="V57" s="554">
        <v>77</v>
      </c>
      <c r="W57" s="148"/>
    </row>
    <row r="58" spans="1:23">
      <c r="A58" s="554">
        <v>743</v>
      </c>
      <c r="B58" s="555" t="s">
        <v>63</v>
      </c>
      <c r="C58" s="69">
        <v>78</v>
      </c>
      <c r="D58" s="148"/>
      <c r="F58" s="21">
        <f t="shared" si="0"/>
        <v>1</v>
      </c>
      <c r="G58" s="21">
        <v>1</v>
      </c>
      <c r="H58" s="554">
        <v>743</v>
      </c>
      <c r="I58" s="555" t="s">
        <v>63</v>
      </c>
      <c r="J58" s="69">
        <v>78</v>
      </c>
      <c r="K58" s="148"/>
      <c r="M58" s="21">
        <f t="shared" si="1"/>
        <v>1</v>
      </c>
      <c r="N58" s="21">
        <v>1</v>
      </c>
      <c r="O58" s="554">
        <v>743</v>
      </c>
      <c r="P58" s="555" t="s">
        <v>63</v>
      </c>
      <c r="Q58" s="69">
        <v>78</v>
      </c>
      <c r="R58" s="148"/>
      <c r="S58" s="21">
        <f t="shared" si="2"/>
        <v>1</v>
      </c>
      <c r="T58" s="554">
        <v>743</v>
      </c>
      <c r="U58" s="636" t="s">
        <v>63</v>
      </c>
      <c r="V58" s="554">
        <v>78</v>
      </c>
      <c r="W58" s="148"/>
    </row>
    <row r="59" spans="1:23">
      <c r="A59" s="554">
        <v>744</v>
      </c>
      <c r="B59" s="555" t="s">
        <v>64</v>
      </c>
      <c r="C59" s="69">
        <v>79</v>
      </c>
      <c r="D59" s="148"/>
      <c r="F59" s="21">
        <f t="shared" si="0"/>
        <v>1</v>
      </c>
      <c r="G59" s="21">
        <v>1</v>
      </c>
      <c r="H59" s="554">
        <v>744</v>
      </c>
      <c r="I59" s="555" t="s">
        <v>64</v>
      </c>
      <c r="J59" s="69">
        <v>79</v>
      </c>
      <c r="K59" s="148"/>
      <c r="M59" s="21">
        <f t="shared" si="1"/>
        <v>1</v>
      </c>
      <c r="N59" s="21">
        <v>1</v>
      </c>
      <c r="O59" s="554">
        <v>744</v>
      </c>
      <c r="P59" s="555" t="s">
        <v>64</v>
      </c>
      <c r="Q59" s="69">
        <v>79</v>
      </c>
      <c r="R59" s="148"/>
      <c r="S59" s="21">
        <f t="shared" si="2"/>
        <v>1</v>
      </c>
      <c r="T59" s="554">
        <v>744</v>
      </c>
      <c r="U59" s="636" t="s">
        <v>64</v>
      </c>
      <c r="V59" s="554">
        <v>79</v>
      </c>
      <c r="W59" s="148"/>
    </row>
    <row r="60" spans="1:23">
      <c r="A60" s="554">
        <v>745</v>
      </c>
      <c r="B60" s="555" t="s">
        <v>65</v>
      </c>
      <c r="C60" s="69">
        <v>80</v>
      </c>
      <c r="D60" s="148"/>
      <c r="F60" s="21">
        <f t="shared" si="0"/>
        <v>1</v>
      </c>
      <c r="G60" s="21">
        <v>1</v>
      </c>
      <c r="H60" s="554">
        <v>745</v>
      </c>
      <c r="I60" s="555" t="s">
        <v>65</v>
      </c>
      <c r="J60" s="69">
        <v>80</v>
      </c>
      <c r="K60" s="148"/>
      <c r="M60" s="21">
        <f t="shared" si="1"/>
        <v>1</v>
      </c>
      <c r="N60" s="21">
        <v>1</v>
      </c>
      <c r="O60" s="554">
        <v>745</v>
      </c>
      <c r="P60" s="555" t="s">
        <v>65</v>
      </c>
      <c r="Q60" s="69">
        <v>80</v>
      </c>
      <c r="R60" s="148"/>
      <c r="S60" s="21">
        <f t="shared" si="2"/>
        <v>1</v>
      </c>
      <c r="T60" s="554">
        <v>745</v>
      </c>
      <c r="U60" s="636" t="s">
        <v>65</v>
      </c>
      <c r="V60" s="554">
        <v>80</v>
      </c>
      <c r="W60" s="148"/>
    </row>
    <row r="61" spans="1:23">
      <c r="A61" s="554">
        <v>746</v>
      </c>
      <c r="B61" s="555" t="s">
        <v>66</v>
      </c>
      <c r="C61" s="69">
        <v>81</v>
      </c>
      <c r="D61" s="148"/>
      <c r="F61" s="21">
        <f t="shared" si="0"/>
        <v>1</v>
      </c>
      <c r="G61" s="21">
        <v>1</v>
      </c>
      <c r="H61" s="554">
        <v>746</v>
      </c>
      <c r="I61" s="555" t="s">
        <v>66</v>
      </c>
      <c r="J61" s="69">
        <v>81</v>
      </c>
      <c r="K61" s="148"/>
      <c r="M61" s="21">
        <f t="shared" si="1"/>
        <v>1</v>
      </c>
      <c r="N61" s="21">
        <v>1</v>
      </c>
      <c r="O61" s="554">
        <v>746</v>
      </c>
      <c r="P61" s="555" t="s">
        <v>66</v>
      </c>
      <c r="Q61" s="69">
        <v>81</v>
      </c>
      <c r="R61" s="148"/>
      <c r="S61" s="21">
        <f t="shared" si="2"/>
        <v>1</v>
      </c>
      <c r="T61" s="554">
        <v>746</v>
      </c>
      <c r="U61" s="636" t="s">
        <v>66</v>
      </c>
      <c r="V61" s="554">
        <v>81</v>
      </c>
      <c r="W61" s="148"/>
    </row>
    <row r="62" spans="1:23">
      <c r="A62" s="554">
        <v>749</v>
      </c>
      <c r="B62" s="555" t="s">
        <v>67</v>
      </c>
      <c r="C62" s="69">
        <v>82</v>
      </c>
      <c r="D62" s="148"/>
      <c r="F62" s="21">
        <f t="shared" si="0"/>
        <v>1</v>
      </c>
      <c r="G62" s="21">
        <v>1</v>
      </c>
      <c r="H62" s="554">
        <v>749</v>
      </c>
      <c r="I62" s="555" t="s">
        <v>67</v>
      </c>
      <c r="J62" s="69">
        <v>82</v>
      </c>
      <c r="K62" s="148"/>
      <c r="M62" s="21">
        <f t="shared" si="1"/>
        <v>1</v>
      </c>
      <c r="N62" s="21">
        <v>1</v>
      </c>
      <c r="O62" s="554">
        <v>749</v>
      </c>
      <c r="P62" s="555" t="s">
        <v>67</v>
      </c>
      <c r="Q62" s="69">
        <v>82</v>
      </c>
      <c r="R62" s="148"/>
      <c r="S62" s="21">
        <f t="shared" si="2"/>
        <v>1</v>
      </c>
      <c r="T62" s="554">
        <v>749</v>
      </c>
      <c r="U62" s="640" t="s">
        <v>67</v>
      </c>
      <c r="V62" s="554">
        <v>82</v>
      </c>
      <c r="W62" s="148"/>
    </row>
    <row r="63" spans="1:23">
      <c r="A63" s="554">
        <v>761</v>
      </c>
      <c r="B63" s="555" t="s">
        <v>68</v>
      </c>
      <c r="C63" s="69">
        <v>84</v>
      </c>
      <c r="D63" s="148"/>
      <c r="F63" s="21">
        <f t="shared" si="0"/>
        <v>1</v>
      </c>
      <c r="G63" s="21">
        <v>1</v>
      </c>
      <c r="H63" s="554">
        <v>761</v>
      </c>
      <c r="I63" s="555" t="s">
        <v>68</v>
      </c>
      <c r="J63" s="69">
        <v>84</v>
      </c>
      <c r="K63" s="148"/>
      <c r="M63" s="21">
        <f t="shared" si="1"/>
        <v>1</v>
      </c>
      <c r="N63" s="21">
        <v>1</v>
      </c>
      <c r="O63" s="554">
        <v>761</v>
      </c>
      <c r="P63" s="555" t="s">
        <v>68</v>
      </c>
      <c r="Q63" s="69">
        <v>84</v>
      </c>
      <c r="R63" s="148"/>
      <c r="S63" s="21">
        <f t="shared" si="2"/>
        <v>1</v>
      </c>
      <c r="T63" s="554">
        <v>761</v>
      </c>
      <c r="U63" s="636" t="s">
        <v>68</v>
      </c>
      <c r="V63" s="554">
        <v>84</v>
      </c>
      <c r="W63" s="148"/>
    </row>
    <row r="64" spans="1:23">
      <c r="A64" s="554">
        <v>762</v>
      </c>
      <c r="B64" s="555" t="s">
        <v>62</v>
      </c>
      <c r="C64" s="69">
        <v>85</v>
      </c>
      <c r="D64" s="148"/>
      <c r="F64" s="21">
        <f t="shared" si="0"/>
        <v>1</v>
      </c>
      <c r="G64" s="21">
        <v>1</v>
      </c>
      <c r="H64" s="554">
        <v>762</v>
      </c>
      <c r="I64" s="555" t="s">
        <v>62</v>
      </c>
      <c r="J64" s="69">
        <v>85</v>
      </c>
      <c r="K64" s="148"/>
      <c r="M64" s="21">
        <f t="shared" si="1"/>
        <v>1</v>
      </c>
      <c r="N64" s="21">
        <v>1</v>
      </c>
      <c r="O64" s="554">
        <v>762</v>
      </c>
      <c r="P64" s="555" t="s">
        <v>62</v>
      </c>
      <c r="Q64" s="69">
        <v>85</v>
      </c>
      <c r="R64" s="148"/>
      <c r="S64" s="21">
        <f t="shared" si="2"/>
        <v>1</v>
      </c>
      <c r="T64" s="554">
        <v>762</v>
      </c>
      <c r="U64" s="636" t="s">
        <v>62</v>
      </c>
      <c r="V64" s="554">
        <v>85</v>
      </c>
      <c r="W64" s="148"/>
    </row>
    <row r="65" spans="1:23">
      <c r="A65" s="554">
        <v>763</v>
      </c>
      <c r="B65" s="555" t="s">
        <v>63</v>
      </c>
      <c r="C65" s="69">
        <v>86</v>
      </c>
      <c r="D65" s="148"/>
      <c r="F65" s="21">
        <f t="shared" si="0"/>
        <v>1</v>
      </c>
      <c r="G65" s="21">
        <v>1</v>
      </c>
      <c r="H65" s="554">
        <v>763</v>
      </c>
      <c r="I65" s="555" t="s">
        <v>63</v>
      </c>
      <c r="J65" s="69">
        <v>86</v>
      </c>
      <c r="K65" s="148"/>
      <c r="M65" s="21">
        <f t="shared" si="1"/>
        <v>1</v>
      </c>
      <c r="N65" s="21">
        <v>1</v>
      </c>
      <c r="O65" s="554">
        <v>763</v>
      </c>
      <c r="P65" s="555" t="s">
        <v>63</v>
      </c>
      <c r="Q65" s="69">
        <v>86</v>
      </c>
      <c r="R65" s="148"/>
      <c r="S65" s="21">
        <f t="shared" si="2"/>
        <v>1</v>
      </c>
      <c r="T65" s="554">
        <v>763</v>
      </c>
      <c r="U65" s="636" t="s">
        <v>63</v>
      </c>
      <c r="V65" s="554">
        <v>86</v>
      </c>
      <c r="W65" s="148"/>
    </row>
    <row r="66" spans="1:23">
      <c r="A66" s="554">
        <v>764</v>
      </c>
      <c r="B66" s="555" t="s">
        <v>64</v>
      </c>
      <c r="C66" s="69">
        <v>87</v>
      </c>
      <c r="D66" s="148"/>
      <c r="F66" s="21">
        <f t="shared" si="0"/>
        <v>1</v>
      </c>
      <c r="G66" s="21">
        <v>1</v>
      </c>
      <c r="H66" s="554">
        <v>764</v>
      </c>
      <c r="I66" s="555" t="s">
        <v>64</v>
      </c>
      <c r="J66" s="69">
        <v>87</v>
      </c>
      <c r="K66" s="148"/>
      <c r="M66" s="21">
        <f t="shared" si="1"/>
        <v>1</v>
      </c>
      <c r="N66" s="21">
        <v>1</v>
      </c>
      <c r="O66" s="554">
        <v>764</v>
      </c>
      <c r="P66" s="555" t="s">
        <v>64</v>
      </c>
      <c r="Q66" s="69">
        <v>87</v>
      </c>
      <c r="R66" s="148"/>
      <c r="S66" s="21">
        <f t="shared" si="2"/>
        <v>1</v>
      </c>
      <c r="T66" s="554">
        <v>764</v>
      </c>
      <c r="U66" s="636" t="s">
        <v>64</v>
      </c>
      <c r="V66" s="554">
        <v>87</v>
      </c>
      <c r="W66" s="148"/>
    </row>
    <row r="67" spans="1:23">
      <c r="A67" s="554">
        <v>765</v>
      </c>
      <c r="B67" s="555" t="s">
        <v>65</v>
      </c>
      <c r="C67" s="69">
        <v>88</v>
      </c>
      <c r="D67" s="148"/>
      <c r="F67" s="21">
        <f t="shared" si="0"/>
        <v>1</v>
      </c>
      <c r="G67" s="21">
        <v>1</v>
      </c>
      <c r="H67" s="554">
        <v>765</v>
      </c>
      <c r="I67" s="555" t="s">
        <v>65</v>
      </c>
      <c r="J67" s="69">
        <v>88</v>
      </c>
      <c r="K67" s="148"/>
      <c r="M67" s="21">
        <f t="shared" si="1"/>
        <v>1</v>
      </c>
      <c r="N67" s="21">
        <v>1</v>
      </c>
      <c r="O67" s="554">
        <v>765</v>
      </c>
      <c r="P67" s="555" t="s">
        <v>65</v>
      </c>
      <c r="Q67" s="69">
        <v>88</v>
      </c>
      <c r="R67" s="148"/>
      <c r="S67" s="21">
        <f t="shared" si="2"/>
        <v>1</v>
      </c>
      <c r="T67" s="554">
        <v>765</v>
      </c>
      <c r="U67" s="636" t="s">
        <v>65</v>
      </c>
      <c r="V67" s="554">
        <v>88</v>
      </c>
      <c r="W67" s="148"/>
    </row>
    <row r="68" spans="1:23">
      <c r="A68" s="554">
        <v>766</v>
      </c>
      <c r="B68" s="555" t="s">
        <v>66</v>
      </c>
      <c r="C68" s="69">
        <v>89</v>
      </c>
      <c r="D68" s="148"/>
      <c r="F68" s="21">
        <f t="shared" si="0"/>
        <v>1</v>
      </c>
      <c r="G68" s="21">
        <v>1</v>
      </c>
      <c r="H68" s="554">
        <v>766</v>
      </c>
      <c r="I68" s="555" t="s">
        <v>66</v>
      </c>
      <c r="J68" s="69">
        <v>89</v>
      </c>
      <c r="K68" s="148"/>
      <c r="M68" s="21">
        <f t="shared" si="1"/>
        <v>1</v>
      </c>
      <c r="N68" s="21">
        <v>1</v>
      </c>
      <c r="O68" s="554">
        <v>766</v>
      </c>
      <c r="P68" s="555" t="s">
        <v>66</v>
      </c>
      <c r="Q68" s="69">
        <v>89</v>
      </c>
      <c r="R68" s="148"/>
      <c r="S68" s="21">
        <f t="shared" si="2"/>
        <v>1</v>
      </c>
      <c r="T68" s="554">
        <v>766</v>
      </c>
      <c r="U68" s="636" t="s">
        <v>66</v>
      </c>
      <c r="V68" s="554">
        <v>89</v>
      </c>
      <c r="W68" s="148"/>
    </row>
    <row r="69" spans="1:23">
      <c r="A69" s="554">
        <v>769</v>
      </c>
      <c r="B69" s="555" t="s">
        <v>67</v>
      </c>
      <c r="C69" s="69">
        <v>90</v>
      </c>
      <c r="D69" s="148"/>
      <c r="F69" s="21">
        <f t="shared" si="0"/>
        <v>1</v>
      </c>
      <c r="G69" s="21">
        <v>1</v>
      </c>
      <c r="H69" s="554">
        <v>769</v>
      </c>
      <c r="I69" s="555" t="s">
        <v>67</v>
      </c>
      <c r="J69" s="69">
        <v>90</v>
      </c>
      <c r="K69" s="148"/>
      <c r="M69" s="21">
        <f t="shared" si="1"/>
        <v>1</v>
      </c>
      <c r="N69" s="21">
        <v>1</v>
      </c>
      <c r="O69" s="554">
        <v>769</v>
      </c>
      <c r="P69" s="555" t="s">
        <v>67</v>
      </c>
      <c r="Q69" s="69">
        <v>90</v>
      </c>
      <c r="R69" s="148"/>
      <c r="S69" s="21">
        <f t="shared" si="2"/>
        <v>1</v>
      </c>
      <c r="T69" s="554">
        <v>769</v>
      </c>
      <c r="U69" s="640" t="s">
        <v>67</v>
      </c>
      <c r="V69" s="554">
        <v>90</v>
      </c>
      <c r="W69" s="148"/>
    </row>
    <row r="70" spans="1:23">
      <c r="A70" s="554">
        <v>781</v>
      </c>
      <c r="B70" s="555" t="s">
        <v>68</v>
      </c>
      <c r="C70" s="69">
        <v>92</v>
      </c>
      <c r="D70" s="148"/>
      <c r="F70" s="21">
        <f t="shared" si="0"/>
        <v>1</v>
      </c>
      <c r="G70" s="21">
        <v>1</v>
      </c>
      <c r="H70" s="554">
        <v>781</v>
      </c>
      <c r="I70" s="555" t="s">
        <v>68</v>
      </c>
      <c r="J70" s="69">
        <v>92</v>
      </c>
      <c r="K70" s="148"/>
      <c r="M70" s="21">
        <f t="shared" si="1"/>
        <v>1</v>
      </c>
      <c r="N70" s="21">
        <v>1</v>
      </c>
      <c r="O70" s="554">
        <v>781</v>
      </c>
      <c r="P70" s="555" t="s">
        <v>68</v>
      </c>
      <c r="Q70" s="69">
        <v>92</v>
      </c>
      <c r="R70" s="148"/>
      <c r="S70" s="21">
        <f t="shared" si="2"/>
        <v>1</v>
      </c>
      <c r="T70" s="554">
        <v>781</v>
      </c>
      <c r="U70" s="636" t="s">
        <v>68</v>
      </c>
      <c r="V70" s="554">
        <v>92</v>
      </c>
      <c r="W70" s="148"/>
    </row>
    <row r="71" spans="1:23">
      <c r="A71" s="554">
        <v>782</v>
      </c>
      <c r="B71" s="555" t="s">
        <v>62</v>
      </c>
      <c r="C71" s="69">
        <v>93</v>
      </c>
      <c r="D71" s="148"/>
      <c r="F71" s="21">
        <f t="shared" si="0"/>
        <v>1</v>
      </c>
      <c r="G71" s="21">
        <v>1</v>
      </c>
      <c r="H71" s="554">
        <v>782</v>
      </c>
      <c r="I71" s="555" t="s">
        <v>62</v>
      </c>
      <c r="J71" s="69">
        <v>93</v>
      </c>
      <c r="K71" s="148"/>
      <c r="M71" s="21">
        <f t="shared" si="1"/>
        <v>1</v>
      </c>
      <c r="N71" s="21">
        <v>1</v>
      </c>
      <c r="O71" s="554">
        <v>782</v>
      </c>
      <c r="P71" s="555" t="s">
        <v>62</v>
      </c>
      <c r="Q71" s="69">
        <v>93</v>
      </c>
      <c r="R71" s="148"/>
      <c r="S71" s="21">
        <f t="shared" si="2"/>
        <v>1</v>
      </c>
      <c r="T71" s="554">
        <v>782</v>
      </c>
      <c r="U71" s="636" t="s">
        <v>62</v>
      </c>
      <c r="V71" s="554">
        <v>93</v>
      </c>
      <c r="W71" s="148"/>
    </row>
    <row r="72" spans="1:23">
      <c r="A72" s="554">
        <v>783</v>
      </c>
      <c r="B72" s="555" t="s">
        <v>63</v>
      </c>
      <c r="C72" s="69">
        <v>94</v>
      </c>
      <c r="D72" s="148"/>
      <c r="F72" s="21">
        <f t="shared" si="0"/>
        <v>1</v>
      </c>
      <c r="G72" s="21">
        <v>1</v>
      </c>
      <c r="H72" s="554">
        <v>783</v>
      </c>
      <c r="I72" s="555" t="s">
        <v>63</v>
      </c>
      <c r="J72" s="69">
        <v>94</v>
      </c>
      <c r="K72" s="148"/>
      <c r="M72" s="21">
        <f t="shared" si="1"/>
        <v>1</v>
      </c>
      <c r="N72" s="21">
        <v>1</v>
      </c>
      <c r="O72" s="554">
        <v>783</v>
      </c>
      <c r="P72" s="555" t="s">
        <v>63</v>
      </c>
      <c r="Q72" s="69">
        <v>94</v>
      </c>
      <c r="R72" s="148"/>
      <c r="S72" s="21">
        <f t="shared" si="2"/>
        <v>1</v>
      </c>
      <c r="T72" s="554">
        <v>783</v>
      </c>
      <c r="U72" s="636" t="s">
        <v>63</v>
      </c>
      <c r="V72" s="554">
        <v>94</v>
      </c>
      <c r="W72" s="148"/>
    </row>
    <row r="73" spans="1:23">
      <c r="A73" s="554">
        <v>784</v>
      </c>
      <c r="B73" s="555" t="s">
        <v>64</v>
      </c>
      <c r="C73" s="69">
        <v>95</v>
      </c>
      <c r="D73" s="148"/>
      <c r="F73" s="21">
        <f t="shared" si="0"/>
        <v>1</v>
      </c>
      <c r="G73" s="21">
        <v>1</v>
      </c>
      <c r="H73" s="554">
        <v>784</v>
      </c>
      <c r="I73" s="555" t="s">
        <v>64</v>
      </c>
      <c r="J73" s="69">
        <v>95</v>
      </c>
      <c r="K73" s="148"/>
      <c r="M73" s="21">
        <f t="shared" si="1"/>
        <v>1</v>
      </c>
      <c r="N73" s="21">
        <v>1</v>
      </c>
      <c r="O73" s="554">
        <v>784</v>
      </c>
      <c r="P73" s="555" t="s">
        <v>64</v>
      </c>
      <c r="Q73" s="69">
        <v>95</v>
      </c>
      <c r="R73" s="148"/>
      <c r="S73" s="21">
        <f t="shared" si="2"/>
        <v>1</v>
      </c>
      <c r="T73" s="554">
        <v>784</v>
      </c>
      <c r="U73" s="636" t="s">
        <v>64</v>
      </c>
      <c r="V73" s="554">
        <v>95</v>
      </c>
      <c r="W73" s="148"/>
    </row>
    <row r="74" spans="1:23">
      <c r="A74" s="554">
        <v>785</v>
      </c>
      <c r="B74" s="555" t="s">
        <v>65</v>
      </c>
      <c r="C74" s="69">
        <v>96</v>
      </c>
      <c r="D74" s="148"/>
      <c r="F74" s="21">
        <f t="shared" ref="F74:F137" si="3">IF(B74=I74,1,0)</f>
        <v>1</v>
      </c>
      <c r="G74" s="21">
        <v>1</v>
      </c>
      <c r="H74" s="554">
        <v>785</v>
      </c>
      <c r="I74" s="555" t="s">
        <v>65</v>
      </c>
      <c r="J74" s="69">
        <v>96</v>
      </c>
      <c r="K74" s="148"/>
      <c r="M74" s="21">
        <f t="shared" ref="M74:M137" si="4">IF(I74=P74,1,0)</f>
        <v>1</v>
      </c>
      <c r="N74" s="21">
        <v>1</v>
      </c>
      <c r="O74" s="554">
        <v>785</v>
      </c>
      <c r="P74" s="555" t="s">
        <v>65</v>
      </c>
      <c r="Q74" s="69">
        <v>96</v>
      </c>
      <c r="R74" s="148"/>
      <c r="S74" s="21">
        <f t="shared" si="2"/>
        <v>1</v>
      </c>
      <c r="T74" s="554">
        <v>785</v>
      </c>
      <c r="U74" s="636" t="s">
        <v>65</v>
      </c>
      <c r="V74" s="554">
        <v>96</v>
      </c>
      <c r="W74" s="148"/>
    </row>
    <row r="75" spans="1:23">
      <c r="A75" s="554">
        <v>786</v>
      </c>
      <c r="B75" s="555" t="s">
        <v>66</v>
      </c>
      <c r="C75" s="69">
        <v>97</v>
      </c>
      <c r="D75" s="148"/>
      <c r="F75" s="21">
        <f t="shared" si="3"/>
        <v>1</v>
      </c>
      <c r="G75" s="21">
        <v>1</v>
      </c>
      <c r="H75" s="554">
        <v>786</v>
      </c>
      <c r="I75" s="555" t="s">
        <v>66</v>
      </c>
      <c r="J75" s="69">
        <v>97</v>
      </c>
      <c r="K75" s="148"/>
      <c r="M75" s="21">
        <f t="shared" si="4"/>
        <v>1</v>
      </c>
      <c r="N75" s="21">
        <v>1</v>
      </c>
      <c r="O75" s="554">
        <v>786</v>
      </c>
      <c r="P75" s="555" t="s">
        <v>66</v>
      </c>
      <c r="Q75" s="69">
        <v>97</v>
      </c>
      <c r="R75" s="148"/>
      <c r="S75" s="21">
        <f t="shared" ref="S75:S138" si="5">IF(U75=P75,1,0)</f>
        <v>1</v>
      </c>
      <c r="T75" s="554">
        <v>786</v>
      </c>
      <c r="U75" s="636" t="s">
        <v>66</v>
      </c>
      <c r="V75" s="554">
        <v>97</v>
      </c>
      <c r="W75" s="148"/>
    </row>
    <row r="76" spans="1:23">
      <c r="A76" s="554">
        <v>789</v>
      </c>
      <c r="B76" s="555" t="s">
        <v>67</v>
      </c>
      <c r="C76" s="69">
        <v>98</v>
      </c>
      <c r="D76" s="148"/>
      <c r="F76" s="21">
        <f t="shared" si="3"/>
        <v>1</v>
      </c>
      <c r="G76" s="21">
        <v>1</v>
      </c>
      <c r="H76" s="554">
        <v>789</v>
      </c>
      <c r="I76" s="555" t="s">
        <v>67</v>
      </c>
      <c r="J76" s="69">
        <v>98</v>
      </c>
      <c r="K76" s="148"/>
      <c r="M76" s="21">
        <f t="shared" si="4"/>
        <v>1</v>
      </c>
      <c r="N76" s="21">
        <v>1</v>
      </c>
      <c r="O76" s="554">
        <v>789</v>
      </c>
      <c r="P76" s="555" t="s">
        <v>67</v>
      </c>
      <c r="Q76" s="69">
        <v>98</v>
      </c>
      <c r="R76" s="148"/>
      <c r="S76" s="21">
        <f t="shared" si="5"/>
        <v>1</v>
      </c>
      <c r="T76" s="554">
        <v>789</v>
      </c>
      <c r="U76" s="640" t="s">
        <v>67</v>
      </c>
      <c r="V76" s="554">
        <v>98</v>
      </c>
      <c r="W76" s="148"/>
    </row>
    <row r="77" spans="1:23">
      <c r="A77" s="554">
        <v>801</v>
      </c>
      <c r="B77" s="555" t="s">
        <v>68</v>
      </c>
      <c r="C77" s="69">
        <v>100</v>
      </c>
      <c r="D77" s="148"/>
      <c r="F77" s="21">
        <f t="shared" si="3"/>
        <v>1</v>
      </c>
      <c r="G77" s="21">
        <v>1</v>
      </c>
      <c r="H77" s="554">
        <v>801</v>
      </c>
      <c r="I77" s="555" t="s">
        <v>68</v>
      </c>
      <c r="J77" s="69">
        <v>100</v>
      </c>
      <c r="K77" s="148"/>
      <c r="M77" s="21">
        <f t="shared" si="4"/>
        <v>1</v>
      </c>
      <c r="N77" s="21">
        <v>1</v>
      </c>
      <c r="O77" s="554">
        <v>801</v>
      </c>
      <c r="P77" s="555" t="s">
        <v>68</v>
      </c>
      <c r="Q77" s="69">
        <v>100</v>
      </c>
      <c r="R77" s="148"/>
      <c r="S77" s="21">
        <f t="shared" si="5"/>
        <v>1</v>
      </c>
      <c r="T77" s="554">
        <v>801</v>
      </c>
      <c r="U77" s="636" t="s">
        <v>68</v>
      </c>
      <c r="V77" s="554">
        <v>100</v>
      </c>
      <c r="W77" s="148"/>
    </row>
    <row r="78" spans="1:23">
      <c r="A78" s="554">
        <v>802</v>
      </c>
      <c r="B78" s="555" t="s">
        <v>62</v>
      </c>
      <c r="C78" s="69">
        <v>101</v>
      </c>
      <c r="D78" s="148"/>
      <c r="F78" s="21">
        <f t="shared" si="3"/>
        <v>1</v>
      </c>
      <c r="G78" s="21">
        <v>1</v>
      </c>
      <c r="H78" s="554">
        <v>802</v>
      </c>
      <c r="I78" s="555" t="s">
        <v>62</v>
      </c>
      <c r="J78" s="69">
        <v>101</v>
      </c>
      <c r="K78" s="148"/>
      <c r="M78" s="21">
        <f t="shared" si="4"/>
        <v>1</v>
      </c>
      <c r="N78" s="21">
        <v>1</v>
      </c>
      <c r="O78" s="554">
        <v>802</v>
      </c>
      <c r="P78" s="555" t="s">
        <v>62</v>
      </c>
      <c r="Q78" s="69">
        <v>101</v>
      </c>
      <c r="R78" s="148"/>
      <c r="S78" s="21">
        <f t="shared" si="5"/>
        <v>1</v>
      </c>
      <c r="T78" s="554">
        <v>802</v>
      </c>
      <c r="U78" s="636" t="s">
        <v>62</v>
      </c>
      <c r="V78" s="554">
        <v>101</v>
      </c>
      <c r="W78" s="148"/>
    </row>
    <row r="79" spans="1:23">
      <c r="A79" s="554">
        <v>803</v>
      </c>
      <c r="B79" s="555" t="s">
        <v>63</v>
      </c>
      <c r="C79" s="69">
        <v>102</v>
      </c>
      <c r="D79" s="148"/>
      <c r="F79" s="21">
        <f t="shared" si="3"/>
        <v>1</v>
      </c>
      <c r="G79" s="21">
        <v>1</v>
      </c>
      <c r="H79" s="554">
        <v>803</v>
      </c>
      <c r="I79" s="555" t="s">
        <v>63</v>
      </c>
      <c r="J79" s="69">
        <v>102</v>
      </c>
      <c r="K79" s="148"/>
      <c r="M79" s="21">
        <f t="shared" si="4"/>
        <v>1</v>
      </c>
      <c r="N79" s="21">
        <v>1</v>
      </c>
      <c r="O79" s="554">
        <v>803</v>
      </c>
      <c r="P79" s="555" t="s">
        <v>63</v>
      </c>
      <c r="Q79" s="69">
        <v>102</v>
      </c>
      <c r="R79" s="148"/>
      <c r="S79" s="21">
        <f t="shared" si="5"/>
        <v>1</v>
      </c>
      <c r="T79" s="554">
        <v>803</v>
      </c>
      <c r="U79" s="636" t="s">
        <v>63</v>
      </c>
      <c r="V79" s="554">
        <v>102</v>
      </c>
      <c r="W79" s="148"/>
    </row>
    <row r="80" spans="1:23">
      <c r="A80" s="554">
        <v>804</v>
      </c>
      <c r="B80" s="555" t="s">
        <v>64</v>
      </c>
      <c r="C80" s="69">
        <v>103</v>
      </c>
      <c r="D80" s="148"/>
      <c r="F80" s="21">
        <f t="shared" si="3"/>
        <v>1</v>
      </c>
      <c r="G80" s="21">
        <v>1</v>
      </c>
      <c r="H80" s="554">
        <v>804</v>
      </c>
      <c r="I80" s="555" t="s">
        <v>64</v>
      </c>
      <c r="J80" s="69">
        <v>103</v>
      </c>
      <c r="K80" s="148"/>
      <c r="M80" s="21">
        <f t="shared" si="4"/>
        <v>1</v>
      </c>
      <c r="N80" s="21">
        <v>1</v>
      </c>
      <c r="O80" s="554">
        <v>804</v>
      </c>
      <c r="P80" s="555" t="s">
        <v>64</v>
      </c>
      <c r="Q80" s="69">
        <v>103</v>
      </c>
      <c r="R80" s="148"/>
      <c r="S80" s="21">
        <f t="shared" si="5"/>
        <v>1</v>
      </c>
      <c r="T80" s="554">
        <v>804</v>
      </c>
      <c r="U80" s="636" t="s">
        <v>64</v>
      </c>
      <c r="V80" s="554">
        <v>103</v>
      </c>
      <c r="W80" s="148"/>
    </row>
    <row r="81" spans="1:23">
      <c r="A81" s="554">
        <v>805</v>
      </c>
      <c r="B81" s="555" t="s">
        <v>65</v>
      </c>
      <c r="C81" s="69">
        <v>104</v>
      </c>
      <c r="D81" s="148"/>
      <c r="F81" s="21">
        <f t="shared" si="3"/>
        <v>1</v>
      </c>
      <c r="G81" s="21">
        <v>1</v>
      </c>
      <c r="H81" s="554">
        <v>805</v>
      </c>
      <c r="I81" s="555" t="s">
        <v>65</v>
      </c>
      <c r="J81" s="69">
        <v>104</v>
      </c>
      <c r="K81" s="148"/>
      <c r="M81" s="21">
        <f t="shared" si="4"/>
        <v>1</v>
      </c>
      <c r="N81" s="21">
        <v>1</v>
      </c>
      <c r="O81" s="554">
        <v>805</v>
      </c>
      <c r="P81" s="555" t="s">
        <v>65</v>
      </c>
      <c r="Q81" s="69">
        <v>104</v>
      </c>
      <c r="R81" s="148"/>
      <c r="S81" s="21">
        <f t="shared" si="5"/>
        <v>1</v>
      </c>
      <c r="T81" s="554">
        <v>805</v>
      </c>
      <c r="U81" s="636" t="s">
        <v>65</v>
      </c>
      <c r="V81" s="554">
        <v>104</v>
      </c>
      <c r="W81" s="148"/>
    </row>
    <row r="82" spans="1:23">
      <c r="A82" s="554">
        <v>806</v>
      </c>
      <c r="B82" s="555" t="s">
        <v>66</v>
      </c>
      <c r="C82" s="69">
        <v>105</v>
      </c>
      <c r="D82" s="148"/>
      <c r="F82" s="21">
        <f t="shared" si="3"/>
        <v>1</v>
      </c>
      <c r="G82" s="21">
        <v>1</v>
      </c>
      <c r="H82" s="554">
        <v>806</v>
      </c>
      <c r="I82" s="555" t="s">
        <v>66</v>
      </c>
      <c r="J82" s="69">
        <v>105</v>
      </c>
      <c r="K82" s="148"/>
      <c r="M82" s="21">
        <f t="shared" si="4"/>
        <v>1</v>
      </c>
      <c r="N82" s="21">
        <v>1</v>
      </c>
      <c r="O82" s="554">
        <v>806</v>
      </c>
      <c r="P82" s="555" t="s">
        <v>66</v>
      </c>
      <c r="Q82" s="69">
        <v>105</v>
      </c>
      <c r="R82" s="148"/>
      <c r="S82" s="21">
        <f t="shared" si="5"/>
        <v>1</v>
      </c>
      <c r="T82" s="554">
        <v>806</v>
      </c>
      <c r="U82" s="636" t="s">
        <v>66</v>
      </c>
      <c r="V82" s="554">
        <v>105</v>
      </c>
      <c r="W82" s="148"/>
    </row>
    <row r="83" spans="1:23">
      <c r="A83" s="554">
        <v>809</v>
      </c>
      <c r="B83" s="555" t="s">
        <v>67</v>
      </c>
      <c r="C83" s="69">
        <v>106</v>
      </c>
      <c r="D83" s="148"/>
      <c r="F83" s="21">
        <f t="shared" si="3"/>
        <v>1</v>
      </c>
      <c r="G83" s="21">
        <v>1</v>
      </c>
      <c r="H83" s="554">
        <v>809</v>
      </c>
      <c r="I83" s="555" t="s">
        <v>67</v>
      </c>
      <c r="J83" s="69">
        <v>106</v>
      </c>
      <c r="K83" s="148"/>
      <c r="M83" s="21">
        <f t="shared" si="4"/>
        <v>1</v>
      </c>
      <c r="N83" s="21">
        <v>1</v>
      </c>
      <c r="O83" s="554">
        <v>809</v>
      </c>
      <c r="P83" s="555" t="s">
        <v>67</v>
      </c>
      <c r="Q83" s="69">
        <v>106</v>
      </c>
      <c r="R83" s="148"/>
      <c r="S83" s="21">
        <f t="shared" si="5"/>
        <v>1</v>
      </c>
      <c r="T83" s="554">
        <v>809</v>
      </c>
      <c r="U83" s="640" t="s">
        <v>67</v>
      </c>
      <c r="V83" s="554">
        <v>106</v>
      </c>
      <c r="W83" s="148"/>
    </row>
    <row r="84" spans="1:23">
      <c r="A84" s="554">
        <v>821</v>
      </c>
      <c r="B84" s="555" t="s">
        <v>68</v>
      </c>
      <c r="C84" s="69">
        <v>108</v>
      </c>
      <c r="D84" s="148"/>
      <c r="F84" s="21">
        <f t="shared" si="3"/>
        <v>1</v>
      </c>
      <c r="G84" s="21">
        <v>1</v>
      </c>
      <c r="H84" s="554">
        <v>821</v>
      </c>
      <c r="I84" s="555" t="s">
        <v>68</v>
      </c>
      <c r="J84" s="69">
        <v>108</v>
      </c>
      <c r="K84" s="148"/>
      <c r="M84" s="21">
        <f t="shared" si="4"/>
        <v>1</v>
      </c>
      <c r="N84" s="21">
        <v>1</v>
      </c>
      <c r="O84" s="554">
        <v>821</v>
      </c>
      <c r="P84" s="555" t="s">
        <v>68</v>
      </c>
      <c r="Q84" s="69">
        <v>108</v>
      </c>
      <c r="R84" s="148"/>
      <c r="S84" s="21">
        <f t="shared" si="5"/>
        <v>1</v>
      </c>
      <c r="T84" s="554">
        <v>821</v>
      </c>
      <c r="U84" s="636" t="s">
        <v>68</v>
      </c>
      <c r="V84" s="554">
        <v>108</v>
      </c>
      <c r="W84" s="148"/>
    </row>
    <row r="85" spans="1:23">
      <c r="A85" s="554">
        <v>822</v>
      </c>
      <c r="B85" s="555" t="s">
        <v>62</v>
      </c>
      <c r="C85" s="69">
        <v>109</v>
      </c>
      <c r="D85" s="148"/>
      <c r="F85" s="21">
        <f t="shared" si="3"/>
        <v>1</v>
      </c>
      <c r="G85" s="21">
        <v>1</v>
      </c>
      <c r="H85" s="554">
        <v>822</v>
      </c>
      <c r="I85" s="555" t="s">
        <v>62</v>
      </c>
      <c r="J85" s="69">
        <v>109</v>
      </c>
      <c r="K85" s="148"/>
      <c r="M85" s="21">
        <f t="shared" si="4"/>
        <v>1</v>
      </c>
      <c r="N85" s="21">
        <v>1</v>
      </c>
      <c r="O85" s="554">
        <v>822</v>
      </c>
      <c r="P85" s="555" t="s">
        <v>62</v>
      </c>
      <c r="Q85" s="69">
        <v>109</v>
      </c>
      <c r="R85" s="148"/>
      <c r="S85" s="21">
        <f t="shared" si="5"/>
        <v>1</v>
      </c>
      <c r="T85" s="554">
        <v>822</v>
      </c>
      <c r="U85" s="636" t="s">
        <v>62</v>
      </c>
      <c r="V85" s="554">
        <v>109</v>
      </c>
      <c r="W85" s="148"/>
    </row>
    <row r="86" spans="1:23">
      <c r="A86" s="554">
        <v>823</v>
      </c>
      <c r="B86" s="555" t="s">
        <v>63</v>
      </c>
      <c r="C86" s="69">
        <v>110</v>
      </c>
      <c r="D86" s="148"/>
      <c r="F86" s="21">
        <f t="shared" si="3"/>
        <v>1</v>
      </c>
      <c r="G86" s="21">
        <v>1</v>
      </c>
      <c r="H86" s="554">
        <v>823</v>
      </c>
      <c r="I86" s="555" t="s">
        <v>63</v>
      </c>
      <c r="J86" s="69">
        <v>110</v>
      </c>
      <c r="K86" s="148"/>
      <c r="M86" s="21">
        <f t="shared" si="4"/>
        <v>1</v>
      </c>
      <c r="N86" s="21">
        <v>1</v>
      </c>
      <c r="O86" s="554">
        <v>823</v>
      </c>
      <c r="P86" s="555" t="s">
        <v>63</v>
      </c>
      <c r="Q86" s="69">
        <v>110</v>
      </c>
      <c r="R86" s="148"/>
      <c r="S86" s="21">
        <f t="shared" si="5"/>
        <v>1</v>
      </c>
      <c r="T86" s="554">
        <v>823</v>
      </c>
      <c r="U86" s="636" t="s">
        <v>63</v>
      </c>
      <c r="V86" s="554">
        <v>110</v>
      </c>
      <c r="W86" s="148"/>
    </row>
    <row r="87" spans="1:23">
      <c r="A87" s="554">
        <v>824</v>
      </c>
      <c r="B87" s="555" t="s">
        <v>64</v>
      </c>
      <c r="C87" s="69">
        <v>111</v>
      </c>
      <c r="D87" s="148"/>
      <c r="F87" s="21">
        <f t="shared" si="3"/>
        <v>1</v>
      </c>
      <c r="G87" s="21">
        <v>1</v>
      </c>
      <c r="H87" s="554">
        <v>824</v>
      </c>
      <c r="I87" s="555" t="s">
        <v>64</v>
      </c>
      <c r="J87" s="69">
        <v>111</v>
      </c>
      <c r="K87" s="148"/>
      <c r="M87" s="21">
        <f t="shared" si="4"/>
        <v>1</v>
      </c>
      <c r="N87" s="21">
        <v>1</v>
      </c>
      <c r="O87" s="554">
        <v>824</v>
      </c>
      <c r="P87" s="555" t="s">
        <v>64</v>
      </c>
      <c r="Q87" s="69">
        <v>111</v>
      </c>
      <c r="R87" s="148"/>
      <c r="S87" s="21">
        <f t="shared" si="5"/>
        <v>1</v>
      </c>
      <c r="T87" s="554">
        <v>824</v>
      </c>
      <c r="U87" s="636" t="s">
        <v>64</v>
      </c>
      <c r="V87" s="554">
        <v>111</v>
      </c>
      <c r="W87" s="148"/>
    </row>
    <row r="88" spans="1:23">
      <c r="A88" s="554">
        <v>825</v>
      </c>
      <c r="B88" s="555" t="s">
        <v>65</v>
      </c>
      <c r="C88" s="69">
        <v>112</v>
      </c>
      <c r="D88" s="148"/>
      <c r="F88" s="21">
        <f t="shared" si="3"/>
        <v>1</v>
      </c>
      <c r="G88" s="21">
        <v>1</v>
      </c>
      <c r="H88" s="554">
        <v>825</v>
      </c>
      <c r="I88" s="555" t="s">
        <v>65</v>
      </c>
      <c r="J88" s="69">
        <v>112</v>
      </c>
      <c r="K88" s="148"/>
      <c r="M88" s="21">
        <f t="shared" si="4"/>
        <v>1</v>
      </c>
      <c r="N88" s="21">
        <v>1</v>
      </c>
      <c r="O88" s="554">
        <v>825</v>
      </c>
      <c r="P88" s="555" t="s">
        <v>65</v>
      </c>
      <c r="Q88" s="69">
        <v>112</v>
      </c>
      <c r="R88" s="148"/>
      <c r="S88" s="21">
        <f t="shared" si="5"/>
        <v>1</v>
      </c>
      <c r="T88" s="554">
        <v>825</v>
      </c>
      <c r="U88" s="636" t="s">
        <v>65</v>
      </c>
      <c r="V88" s="554">
        <v>112</v>
      </c>
      <c r="W88" s="148"/>
    </row>
    <row r="89" spans="1:23">
      <c r="A89" s="554">
        <v>826</v>
      </c>
      <c r="B89" s="555" t="s">
        <v>66</v>
      </c>
      <c r="C89" s="69">
        <v>113</v>
      </c>
      <c r="D89" s="148"/>
      <c r="F89" s="21">
        <f t="shared" si="3"/>
        <v>1</v>
      </c>
      <c r="G89" s="21">
        <v>1</v>
      </c>
      <c r="H89" s="554">
        <v>826</v>
      </c>
      <c r="I89" s="555" t="s">
        <v>66</v>
      </c>
      <c r="J89" s="69">
        <v>113</v>
      </c>
      <c r="K89" s="148"/>
      <c r="M89" s="21">
        <f t="shared" si="4"/>
        <v>1</v>
      </c>
      <c r="N89" s="21">
        <v>1</v>
      </c>
      <c r="O89" s="554">
        <v>826</v>
      </c>
      <c r="P89" s="555" t="s">
        <v>66</v>
      </c>
      <c r="Q89" s="69">
        <v>113</v>
      </c>
      <c r="R89" s="148"/>
      <c r="S89" s="21">
        <f t="shared" si="5"/>
        <v>1</v>
      </c>
      <c r="T89" s="554">
        <v>826</v>
      </c>
      <c r="U89" s="636" t="s">
        <v>66</v>
      </c>
      <c r="V89" s="554">
        <v>113</v>
      </c>
      <c r="W89" s="148"/>
    </row>
    <row r="90" spans="1:23">
      <c r="A90" s="554">
        <v>829</v>
      </c>
      <c r="B90" s="555" t="s">
        <v>67</v>
      </c>
      <c r="C90" s="69">
        <v>114</v>
      </c>
      <c r="D90" s="148"/>
      <c r="F90" s="21">
        <f t="shared" si="3"/>
        <v>1</v>
      </c>
      <c r="G90" s="21">
        <v>1</v>
      </c>
      <c r="H90" s="554">
        <v>829</v>
      </c>
      <c r="I90" s="555" t="s">
        <v>67</v>
      </c>
      <c r="J90" s="69">
        <v>114</v>
      </c>
      <c r="K90" s="148"/>
      <c r="M90" s="21">
        <f t="shared" si="4"/>
        <v>1</v>
      </c>
      <c r="N90" s="21">
        <v>1</v>
      </c>
      <c r="O90" s="554">
        <v>829</v>
      </c>
      <c r="P90" s="555" t="s">
        <v>67</v>
      </c>
      <c r="Q90" s="69">
        <v>114</v>
      </c>
      <c r="R90" s="148"/>
      <c r="S90" s="21">
        <f t="shared" si="5"/>
        <v>1</v>
      </c>
      <c r="T90" s="554">
        <v>829</v>
      </c>
      <c r="U90" s="640" t="s">
        <v>67</v>
      </c>
      <c r="V90" s="554">
        <v>114</v>
      </c>
      <c r="W90" s="148"/>
    </row>
    <row r="91" spans="1:23">
      <c r="A91" s="554">
        <v>844</v>
      </c>
      <c r="B91" s="555" t="s">
        <v>64</v>
      </c>
      <c r="C91" s="69">
        <v>116</v>
      </c>
      <c r="D91" s="148"/>
      <c r="F91" s="21">
        <f t="shared" si="3"/>
        <v>1</v>
      </c>
      <c r="G91" s="21">
        <v>1</v>
      </c>
      <c r="H91" s="554">
        <v>844</v>
      </c>
      <c r="I91" s="555" t="s">
        <v>64</v>
      </c>
      <c r="J91" s="69">
        <v>116</v>
      </c>
      <c r="K91" s="148"/>
      <c r="M91" s="21">
        <f t="shared" si="4"/>
        <v>1</v>
      </c>
      <c r="N91" s="21">
        <v>1</v>
      </c>
      <c r="O91" s="554">
        <v>844</v>
      </c>
      <c r="P91" s="555" t="s">
        <v>64</v>
      </c>
      <c r="Q91" s="69">
        <v>116</v>
      </c>
      <c r="R91" s="148"/>
      <c r="S91" s="21">
        <f t="shared" si="5"/>
        <v>1</v>
      </c>
      <c r="T91" s="554">
        <v>844</v>
      </c>
      <c r="U91" s="636" t="s">
        <v>64</v>
      </c>
      <c r="V91" s="554">
        <v>116</v>
      </c>
      <c r="W91" s="148"/>
    </row>
    <row r="92" spans="1:23">
      <c r="A92" s="554">
        <v>845</v>
      </c>
      <c r="B92" s="555" t="s">
        <v>65</v>
      </c>
      <c r="C92" s="69">
        <v>117</v>
      </c>
      <c r="D92" s="148"/>
      <c r="F92" s="21">
        <f t="shared" si="3"/>
        <v>1</v>
      </c>
      <c r="G92" s="21">
        <v>1</v>
      </c>
      <c r="H92" s="554">
        <v>845</v>
      </c>
      <c r="I92" s="555" t="s">
        <v>65</v>
      </c>
      <c r="J92" s="69">
        <v>117</v>
      </c>
      <c r="K92" s="148"/>
      <c r="M92" s="21">
        <f t="shared" si="4"/>
        <v>1</v>
      </c>
      <c r="N92" s="21">
        <v>1</v>
      </c>
      <c r="O92" s="554">
        <v>845</v>
      </c>
      <c r="P92" s="555" t="s">
        <v>65</v>
      </c>
      <c r="Q92" s="69">
        <v>117</v>
      </c>
      <c r="R92" s="148"/>
      <c r="S92" s="21">
        <f t="shared" si="5"/>
        <v>1</v>
      </c>
      <c r="T92" s="554">
        <v>845</v>
      </c>
      <c r="U92" s="636" t="s">
        <v>65</v>
      </c>
      <c r="V92" s="554">
        <v>117</v>
      </c>
      <c r="W92" s="148"/>
    </row>
    <row r="93" spans="1:23">
      <c r="A93" s="554">
        <v>846</v>
      </c>
      <c r="B93" s="555" t="s">
        <v>66</v>
      </c>
      <c r="C93" s="69">
        <v>118</v>
      </c>
      <c r="D93" s="148"/>
      <c r="F93" s="21">
        <f t="shared" si="3"/>
        <v>1</v>
      </c>
      <c r="G93" s="21">
        <v>1</v>
      </c>
      <c r="H93" s="554">
        <v>846</v>
      </c>
      <c r="I93" s="555" t="s">
        <v>66</v>
      </c>
      <c r="J93" s="69">
        <v>118</v>
      </c>
      <c r="K93" s="148"/>
      <c r="M93" s="21">
        <f t="shared" si="4"/>
        <v>1</v>
      </c>
      <c r="N93" s="21">
        <v>1</v>
      </c>
      <c r="O93" s="554">
        <v>846</v>
      </c>
      <c r="P93" s="555" t="s">
        <v>66</v>
      </c>
      <c r="Q93" s="69">
        <v>118</v>
      </c>
      <c r="R93" s="148"/>
      <c r="S93" s="21">
        <f t="shared" si="5"/>
        <v>1</v>
      </c>
      <c r="T93" s="554">
        <v>846</v>
      </c>
      <c r="U93" s="636" t="s">
        <v>66</v>
      </c>
      <c r="V93" s="554">
        <v>118</v>
      </c>
      <c r="W93" s="148"/>
    </row>
    <row r="94" spans="1:23">
      <c r="A94" s="554">
        <v>849</v>
      </c>
      <c r="B94" s="555" t="s">
        <v>67</v>
      </c>
      <c r="C94" s="69">
        <v>119</v>
      </c>
      <c r="D94" s="148"/>
      <c r="F94" s="21">
        <f t="shared" si="3"/>
        <v>1</v>
      </c>
      <c r="G94" s="21">
        <v>1</v>
      </c>
      <c r="H94" s="554">
        <v>849</v>
      </c>
      <c r="I94" s="555" t="s">
        <v>67</v>
      </c>
      <c r="J94" s="69">
        <v>119</v>
      </c>
      <c r="K94" s="148"/>
      <c r="M94" s="21">
        <f t="shared" si="4"/>
        <v>1</v>
      </c>
      <c r="N94" s="21">
        <v>1</v>
      </c>
      <c r="O94" s="554">
        <v>849</v>
      </c>
      <c r="P94" s="555" t="s">
        <v>67</v>
      </c>
      <c r="Q94" s="69">
        <v>119</v>
      </c>
      <c r="R94" s="148"/>
      <c r="S94" s="21">
        <f t="shared" si="5"/>
        <v>1</v>
      </c>
      <c r="T94" s="554">
        <v>849</v>
      </c>
      <c r="U94" s="640" t="s">
        <v>67</v>
      </c>
      <c r="V94" s="554">
        <v>119</v>
      </c>
      <c r="W94" s="148"/>
    </row>
    <row r="95" spans="1:23">
      <c r="A95" s="554">
        <v>864</v>
      </c>
      <c r="B95" s="555" t="s">
        <v>64</v>
      </c>
      <c r="C95" s="69">
        <v>121</v>
      </c>
      <c r="D95" s="148"/>
      <c r="F95" s="21">
        <f t="shared" si="3"/>
        <v>1</v>
      </c>
      <c r="G95" s="21">
        <v>1</v>
      </c>
      <c r="H95" s="554">
        <v>864</v>
      </c>
      <c r="I95" s="555" t="s">
        <v>64</v>
      </c>
      <c r="J95" s="69">
        <v>121</v>
      </c>
      <c r="K95" s="148"/>
      <c r="M95" s="21">
        <f t="shared" si="4"/>
        <v>1</v>
      </c>
      <c r="N95" s="21">
        <v>1</v>
      </c>
      <c r="O95" s="554">
        <v>864</v>
      </c>
      <c r="P95" s="555" t="s">
        <v>64</v>
      </c>
      <c r="Q95" s="69">
        <v>121</v>
      </c>
      <c r="R95" s="148"/>
      <c r="S95" s="21">
        <f t="shared" si="5"/>
        <v>1</v>
      </c>
      <c r="T95" s="554">
        <v>864</v>
      </c>
      <c r="U95" s="636" t="s">
        <v>64</v>
      </c>
      <c r="V95" s="554">
        <v>121</v>
      </c>
      <c r="W95" s="148"/>
    </row>
    <row r="96" spans="1:23">
      <c r="A96" s="554">
        <v>865</v>
      </c>
      <c r="B96" s="555" t="s">
        <v>65</v>
      </c>
      <c r="C96" s="69">
        <v>122</v>
      </c>
      <c r="D96" s="148"/>
      <c r="F96" s="21">
        <f t="shared" si="3"/>
        <v>1</v>
      </c>
      <c r="G96" s="21">
        <v>1</v>
      </c>
      <c r="H96" s="554">
        <v>865</v>
      </c>
      <c r="I96" s="555" t="s">
        <v>65</v>
      </c>
      <c r="J96" s="69">
        <v>122</v>
      </c>
      <c r="K96" s="148"/>
      <c r="M96" s="21">
        <f t="shared" si="4"/>
        <v>1</v>
      </c>
      <c r="N96" s="21">
        <v>1</v>
      </c>
      <c r="O96" s="554">
        <v>865</v>
      </c>
      <c r="P96" s="555" t="s">
        <v>65</v>
      </c>
      <c r="Q96" s="69">
        <v>122</v>
      </c>
      <c r="R96" s="148"/>
      <c r="S96" s="21">
        <f t="shared" si="5"/>
        <v>1</v>
      </c>
      <c r="T96" s="554">
        <v>865</v>
      </c>
      <c r="U96" s="636" t="s">
        <v>65</v>
      </c>
      <c r="V96" s="554">
        <v>122</v>
      </c>
      <c r="W96" s="148"/>
    </row>
    <row r="97" spans="1:23">
      <c r="A97" s="554">
        <v>866</v>
      </c>
      <c r="B97" s="555" t="s">
        <v>66</v>
      </c>
      <c r="C97" s="69">
        <v>123</v>
      </c>
      <c r="D97" s="148"/>
      <c r="F97" s="21">
        <f t="shared" si="3"/>
        <v>1</v>
      </c>
      <c r="G97" s="21">
        <v>1</v>
      </c>
      <c r="H97" s="554">
        <v>866</v>
      </c>
      <c r="I97" s="555" t="s">
        <v>66</v>
      </c>
      <c r="J97" s="69">
        <v>123</v>
      </c>
      <c r="K97" s="148"/>
      <c r="M97" s="21">
        <f t="shared" si="4"/>
        <v>1</v>
      </c>
      <c r="N97" s="21">
        <v>1</v>
      </c>
      <c r="O97" s="554">
        <v>866</v>
      </c>
      <c r="P97" s="555" t="s">
        <v>66</v>
      </c>
      <c r="Q97" s="69">
        <v>123</v>
      </c>
      <c r="R97" s="148"/>
      <c r="S97" s="21">
        <f t="shared" si="5"/>
        <v>1</v>
      </c>
      <c r="T97" s="554">
        <v>866</v>
      </c>
      <c r="U97" s="636" t="s">
        <v>66</v>
      </c>
      <c r="V97" s="554">
        <v>123</v>
      </c>
      <c r="W97" s="148"/>
    </row>
    <row r="98" spans="1:23">
      <c r="A98" s="554">
        <v>869</v>
      </c>
      <c r="B98" s="555" t="s">
        <v>67</v>
      </c>
      <c r="C98" s="69">
        <v>124</v>
      </c>
      <c r="D98" s="148"/>
      <c r="F98" s="21">
        <f t="shared" si="3"/>
        <v>1</v>
      </c>
      <c r="G98" s="21">
        <v>1</v>
      </c>
      <c r="H98" s="554">
        <v>869</v>
      </c>
      <c r="I98" s="555" t="s">
        <v>67</v>
      </c>
      <c r="J98" s="69">
        <v>124</v>
      </c>
      <c r="K98" s="148"/>
      <c r="M98" s="21">
        <f t="shared" si="4"/>
        <v>1</v>
      </c>
      <c r="N98" s="21">
        <v>1</v>
      </c>
      <c r="O98" s="554">
        <v>869</v>
      </c>
      <c r="P98" s="555" t="s">
        <v>67</v>
      </c>
      <c r="Q98" s="69">
        <v>124</v>
      </c>
      <c r="R98" s="148"/>
      <c r="S98" s="21">
        <f t="shared" si="5"/>
        <v>1</v>
      </c>
      <c r="T98" s="554">
        <v>869</v>
      </c>
      <c r="U98" s="640" t="s">
        <v>67</v>
      </c>
      <c r="V98" s="554">
        <v>124</v>
      </c>
      <c r="W98" s="148"/>
    </row>
    <row r="99" spans="1:23">
      <c r="A99" s="554">
        <v>881</v>
      </c>
      <c r="B99" s="555" t="s">
        <v>68</v>
      </c>
      <c r="C99" s="69">
        <v>126</v>
      </c>
      <c r="D99" s="148"/>
      <c r="F99" s="21">
        <f t="shared" si="3"/>
        <v>1</v>
      </c>
      <c r="G99" s="21">
        <v>1</v>
      </c>
      <c r="H99" s="554">
        <v>881</v>
      </c>
      <c r="I99" s="555" t="s">
        <v>68</v>
      </c>
      <c r="J99" s="69">
        <v>126</v>
      </c>
      <c r="K99" s="148"/>
      <c r="M99" s="21">
        <f t="shared" si="4"/>
        <v>1</v>
      </c>
      <c r="N99" s="21">
        <v>1</v>
      </c>
      <c r="O99" s="554">
        <v>881</v>
      </c>
      <c r="P99" s="555" t="s">
        <v>68</v>
      </c>
      <c r="Q99" s="69">
        <v>126</v>
      </c>
      <c r="R99" s="148"/>
      <c r="S99" s="21">
        <f t="shared" si="5"/>
        <v>1</v>
      </c>
      <c r="T99" s="554">
        <v>881</v>
      </c>
      <c r="U99" s="636" t="s">
        <v>68</v>
      </c>
      <c r="V99" s="554">
        <v>126</v>
      </c>
      <c r="W99" s="148"/>
    </row>
    <row r="100" spans="1:23">
      <c r="A100" s="554">
        <v>882</v>
      </c>
      <c r="B100" s="555" t="s">
        <v>62</v>
      </c>
      <c r="C100" s="69">
        <v>127</v>
      </c>
      <c r="D100" s="148"/>
      <c r="F100" s="21">
        <f t="shared" si="3"/>
        <v>1</v>
      </c>
      <c r="G100" s="21">
        <v>1</v>
      </c>
      <c r="H100" s="554">
        <v>882</v>
      </c>
      <c r="I100" s="555" t="s">
        <v>62</v>
      </c>
      <c r="J100" s="69">
        <v>127</v>
      </c>
      <c r="K100" s="148"/>
      <c r="M100" s="21">
        <f t="shared" si="4"/>
        <v>1</v>
      </c>
      <c r="N100" s="21">
        <v>1</v>
      </c>
      <c r="O100" s="554">
        <v>882</v>
      </c>
      <c r="P100" s="555" t="s">
        <v>62</v>
      </c>
      <c r="Q100" s="69">
        <v>127</v>
      </c>
      <c r="R100" s="148"/>
      <c r="S100" s="21">
        <f t="shared" si="5"/>
        <v>1</v>
      </c>
      <c r="T100" s="554">
        <v>882</v>
      </c>
      <c r="U100" s="636" t="s">
        <v>62</v>
      </c>
      <c r="V100" s="554">
        <v>127</v>
      </c>
      <c r="W100" s="148"/>
    </row>
    <row r="101" spans="1:23">
      <c r="A101" s="554">
        <v>883</v>
      </c>
      <c r="B101" s="555" t="s">
        <v>63</v>
      </c>
      <c r="C101" s="69">
        <v>128</v>
      </c>
      <c r="D101" s="148"/>
      <c r="F101" s="21">
        <f t="shared" si="3"/>
        <v>1</v>
      </c>
      <c r="G101" s="21">
        <v>1</v>
      </c>
      <c r="H101" s="554">
        <v>883</v>
      </c>
      <c r="I101" s="555" t="s">
        <v>63</v>
      </c>
      <c r="J101" s="69">
        <v>128</v>
      </c>
      <c r="K101" s="148"/>
      <c r="M101" s="21">
        <f t="shared" si="4"/>
        <v>1</v>
      </c>
      <c r="N101" s="21">
        <v>1</v>
      </c>
      <c r="O101" s="554">
        <v>883</v>
      </c>
      <c r="P101" s="555" t="s">
        <v>63</v>
      </c>
      <c r="Q101" s="69">
        <v>128</v>
      </c>
      <c r="R101" s="148"/>
      <c r="S101" s="21">
        <f t="shared" si="5"/>
        <v>1</v>
      </c>
      <c r="T101" s="554">
        <v>883</v>
      </c>
      <c r="U101" s="636" t="s">
        <v>63</v>
      </c>
      <c r="V101" s="554">
        <v>128</v>
      </c>
      <c r="W101" s="148"/>
    </row>
    <row r="102" spans="1:23">
      <c r="A102" s="554">
        <v>884</v>
      </c>
      <c r="B102" s="555" t="s">
        <v>64</v>
      </c>
      <c r="C102" s="69">
        <v>129</v>
      </c>
      <c r="D102" s="148"/>
      <c r="F102" s="21">
        <f t="shared" si="3"/>
        <v>1</v>
      </c>
      <c r="G102" s="21">
        <v>1</v>
      </c>
      <c r="H102" s="554">
        <v>884</v>
      </c>
      <c r="I102" s="555" t="s">
        <v>64</v>
      </c>
      <c r="J102" s="69">
        <v>129</v>
      </c>
      <c r="K102" s="148"/>
      <c r="M102" s="21">
        <f t="shared" si="4"/>
        <v>1</v>
      </c>
      <c r="N102" s="21">
        <v>1</v>
      </c>
      <c r="O102" s="554">
        <v>884</v>
      </c>
      <c r="P102" s="555" t="s">
        <v>64</v>
      </c>
      <c r="Q102" s="69">
        <v>129</v>
      </c>
      <c r="R102" s="148"/>
      <c r="S102" s="21">
        <f t="shared" si="5"/>
        <v>1</v>
      </c>
      <c r="T102" s="554">
        <v>884</v>
      </c>
      <c r="U102" s="636" t="s">
        <v>64</v>
      </c>
      <c r="V102" s="554">
        <v>129</v>
      </c>
      <c r="W102" s="148"/>
    </row>
    <row r="103" spans="1:23">
      <c r="A103" s="554">
        <v>885</v>
      </c>
      <c r="B103" s="555" t="s">
        <v>65</v>
      </c>
      <c r="C103" s="69">
        <v>130</v>
      </c>
      <c r="D103" s="148"/>
      <c r="F103" s="21">
        <f t="shared" si="3"/>
        <v>1</v>
      </c>
      <c r="G103" s="21">
        <v>1</v>
      </c>
      <c r="H103" s="554">
        <v>885</v>
      </c>
      <c r="I103" s="555" t="s">
        <v>65</v>
      </c>
      <c r="J103" s="69">
        <v>130</v>
      </c>
      <c r="K103" s="148"/>
      <c r="M103" s="21">
        <f t="shared" si="4"/>
        <v>1</v>
      </c>
      <c r="N103" s="21">
        <v>1</v>
      </c>
      <c r="O103" s="554">
        <v>885</v>
      </c>
      <c r="P103" s="555" t="s">
        <v>65</v>
      </c>
      <c r="Q103" s="69">
        <v>130</v>
      </c>
      <c r="R103" s="148"/>
      <c r="S103" s="21">
        <f t="shared" si="5"/>
        <v>1</v>
      </c>
      <c r="T103" s="554">
        <v>885</v>
      </c>
      <c r="U103" s="636" t="s">
        <v>65</v>
      </c>
      <c r="V103" s="554">
        <v>130</v>
      </c>
      <c r="W103" s="148"/>
    </row>
    <row r="104" spans="1:23">
      <c r="A104" s="554">
        <v>886</v>
      </c>
      <c r="B104" s="555" t="s">
        <v>66</v>
      </c>
      <c r="C104" s="69">
        <v>131</v>
      </c>
      <c r="D104" s="148"/>
      <c r="F104" s="21">
        <f t="shared" si="3"/>
        <v>1</v>
      </c>
      <c r="G104" s="21">
        <v>1</v>
      </c>
      <c r="H104" s="554">
        <v>886</v>
      </c>
      <c r="I104" s="555" t="s">
        <v>66</v>
      </c>
      <c r="J104" s="69">
        <v>131</v>
      </c>
      <c r="K104" s="148"/>
      <c r="M104" s="21">
        <f t="shared" si="4"/>
        <v>1</v>
      </c>
      <c r="N104" s="21">
        <v>1</v>
      </c>
      <c r="O104" s="554">
        <v>886</v>
      </c>
      <c r="P104" s="555" t="s">
        <v>66</v>
      </c>
      <c r="Q104" s="69">
        <v>131</v>
      </c>
      <c r="R104" s="148"/>
      <c r="S104" s="21">
        <f t="shared" si="5"/>
        <v>1</v>
      </c>
      <c r="T104" s="554">
        <v>886</v>
      </c>
      <c r="U104" s="636" t="s">
        <v>66</v>
      </c>
      <c r="V104" s="554">
        <v>131</v>
      </c>
      <c r="W104" s="148"/>
    </row>
    <row r="105" spans="1:23">
      <c r="A105" s="554">
        <v>889</v>
      </c>
      <c r="B105" s="555" t="s">
        <v>67</v>
      </c>
      <c r="C105" s="69">
        <v>132</v>
      </c>
      <c r="D105" s="148"/>
      <c r="F105" s="21">
        <f t="shared" si="3"/>
        <v>1</v>
      </c>
      <c r="G105" s="21">
        <v>1</v>
      </c>
      <c r="H105" s="554">
        <v>889</v>
      </c>
      <c r="I105" s="555" t="s">
        <v>67</v>
      </c>
      <c r="J105" s="69">
        <v>132</v>
      </c>
      <c r="K105" s="148"/>
      <c r="M105" s="21">
        <f t="shared" si="4"/>
        <v>1</v>
      </c>
      <c r="N105" s="21">
        <v>1</v>
      </c>
      <c r="O105" s="554">
        <v>889</v>
      </c>
      <c r="P105" s="555" t="s">
        <v>67</v>
      </c>
      <c r="Q105" s="69">
        <v>132</v>
      </c>
      <c r="R105" s="148"/>
      <c r="S105" s="21">
        <f t="shared" si="5"/>
        <v>1</v>
      </c>
      <c r="T105" s="554">
        <v>889</v>
      </c>
      <c r="U105" s="640" t="s">
        <v>67</v>
      </c>
      <c r="V105" s="554">
        <v>132</v>
      </c>
      <c r="W105" s="148"/>
    </row>
    <row r="106" spans="1:23">
      <c r="A106" s="554">
        <v>901</v>
      </c>
      <c r="B106" s="555" t="s">
        <v>68</v>
      </c>
      <c r="C106" s="69">
        <v>134</v>
      </c>
      <c r="D106" s="148"/>
      <c r="F106" s="21">
        <f t="shared" si="3"/>
        <v>1</v>
      </c>
      <c r="G106" s="21">
        <v>1</v>
      </c>
      <c r="H106" s="554">
        <v>901</v>
      </c>
      <c r="I106" s="555" t="s">
        <v>68</v>
      </c>
      <c r="J106" s="69">
        <v>134</v>
      </c>
      <c r="K106" s="148"/>
      <c r="M106" s="21">
        <f t="shared" si="4"/>
        <v>1</v>
      </c>
      <c r="N106" s="21">
        <v>1</v>
      </c>
      <c r="O106" s="554">
        <v>901</v>
      </c>
      <c r="P106" s="555" t="s">
        <v>68</v>
      </c>
      <c r="Q106" s="69">
        <v>134</v>
      </c>
      <c r="R106" s="148"/>
      <c r="S106" s="21">
        <f t="shared" si="5"/>
        <v>1</v>
      </c>
      <c r="T106" s="554">
        <v>901</v>
      </c>
      <c r="U106" s="636" t="s">
        <v>68</v>
      </c>
      <c r="V106" s="554">
        <v>134</v>
      </c>
      <c r="W106" s="148"/>
    </row>
    <row r="107" spans="1:23">
      <c r="A107" s="554">
        <v>902</v>
      </c>
      <c r="B107" s="555" t="s">
        <v>62</v>
      </c>
      <c r="C107" s="69">
        <v>135</v>
      </c>
      <c r="D107" s="148"/>
      <c r="F107" s="21">
        <f t="shared" si="3"/>
        <v>1</v>
      </c>
      <c r="G107" s="21">
        <v>1</v>
      </c>
      <c r="H107" s="554">
        <v>902</v>
      </c>
      <c r="I107" s="555" t="s">
        <v>62</v>
      </c>
      <c r="J107" s="69">
        <v>135</v>
      </c>
      <c r="K107" s="148"/>
      <c r="M107" s="21">
        <f t="shared" si="4"/>
        <v>1</v>
      </c>
      <c r="N107" s="21">
        <v>1</v>
      </c>
      <c r="O107" s="554">
        <v>902</v>
      </c>
      <c r="P107" s="555" t="s">
        <v>62</v>
      </c>
      <c r="Q107" s="69">
        <v>135</v>
      </c>
      <c r="R107" s="148"/>
      <c r="S107" s="21">
        <f t="shared" si="5"/>
        <v>1</v>
      </c>
      <c r="T107" s="554">
        <v>902</v>
      </c>
      <c r="U107" s="636" t="s">
        <v>62</v>
      </c>
      <c r="V107" s="554">
        <v>135</v>
      </c>
      <c r="W107" s="148"/>
    </row>
    <row r="108" spans="1:23">
      <c r="A108" s="554">
        <v>903</v>
      </c>
      <c r="B108" s="555" t="s">
        <v>63</v>
      </c>
      <c r="C108" s="69">
        <v>136</v>
      </c>
      <c r="D108" s="148"/>
      <c r="F108" s="21">
        <f t="shared" si="3"/>
        <v>1</v>
      </c>
      <c r="G108" s="21">
        <v>1</v>
      </c>
      <c r="H108" s="554">
        <v>903</v>
      </c>
      <c r="I108" s="555" t="s">
        <v>63</v>
      </c>
      <c r="J108" s="69">
        <v>136</v>
      </c>
      <c r="K108" s="148"/>
      <c r="M108" s="21">
        <f t="shared" si="4"/>
        <v>1</v>
      </c>
      <c r="N108" s="21">
        <v>1</v>
      </c>
      <c r="O108" s="554">
        <v>903</v>
      </c>
      <c r="P108" s="555" t="s">
        <v>63</v>
      </c>
      <c r="Q108" s="69">
        <v>136</v>
      </c>
      <c r="R108" s="148"/>
      <c r="S108" s="21">
        <f t="shared" si="5"/>
        <v>1</v>
      </c>
      <c r="T108" s="554">
        <v>903</v>
      </c>
      <c r="U108" s="636" t="s">
        <v>63</v>
      </c>
      <c r="V108" s="554">
        <v>136</v>
      </c>
      <c r="W108" s="148"/>
    </row>
    <row r="109" spans="1:23">
      <c r="A109" s="554">
        <v>904</v>
      </c>
      <c r="B109" s="555" t="s">
        <v>64</v>
      </c>
      <c r="C109" s="69">
        <v>137</v>
      </c>
      <c r="D109" s="148"/>
      <c r="F109" s="21">
        <f t="shared" si="3"/>
        <v>1</v>
      </c>
      <c r="G109" s="21">
        <v>1</v>
      </c>
      <c r="H109" s="554">
        <v>904</v>
      </c>
      <c r="I109" s="555" t="s">
        <v>64</v>
      </c>
      <c r="J109" s="69">
        <v>137</v>
      </c>
      <c r="K109" s="148"/>
      <c r="M109" s="21">
        <f t="shared" si="4"/>
        <v>1</v>
      </c>
      <c r="N109" s="21">
        <v>1</v>
      </c>
      <c r="O109" s="554">
        <v>904</v>
      </c>
      <c r="P109" s="555" t="s">
        <v>64</v>
      </c>
      <c r="Q109" s="69">
        <v>137</v>
      </c>
      <c r="R109" s="148"/>
      <c r="S109" s="21">
        <f t="shared" si="5"/>
        <v>1</v>
      </c>
      <c r="T109" s="554">
        <v>904</v>
      </c>
      <c r="U109" s="636" t="s">
        <v>64</v>
      </c>
      <c r="V109" s="554">
        <v>137</v>
      </c>
      <c r="W109" s="148"/>
    </row>
    <row r="110" spans="1:23">
      <c r="A110" s="554">
        <v>905</v>
      </c>
      <c r="B110" s="555" t="s">
        <v>65</v>
      </c>
      <c r="C110" s="69">
        <v>138</v>
      </c>
      <c r="D110" s="148"/>
      <c r="F110" s="21">
        <f t="shared" si="3"/>
        <v>1</v>
      </c>
      <c r="G110" s="21">
        <v>1</v>
      </c>
      <c r="H110" s="554">
        <v>905</v>
      </c>
      <c r="I110" s="555" t="s">
        <v>65</v>
      </c>
      <c r="J110" s="69">
        <v>138</v>
      </c>
      <c r="K110" s="148"/>
      <c r="M110" s="21">
        <f t="shared" si="4"/>
        <v>1</v>
      </c>
      <c r="N110" s="21">
        <v>1</v>
      </c>
      <c r="O110" s="554">
        <v>905</v>
      </c>
      <c r="P110" s="555" t="s">
        <v>65</v>
      </c>
      <c r="Q110" s="69">
        <v>138</v>
      </c>
      <c r="R110" s="148"/>
      <c r="S110" s="21">
        <f t="shared" si="5"/>
        <v>1</v>
      </c>
      <c r="T110" s="554">
        <v>905</v>
      </c>
      <c r="U110" s="636" t="s">
        <v>65</v>
      </c>
      <c r="V110" s="554">
        <v>138</v>
      </c>
      <c r="W110" s="148"/>
    </row>
    <row r="111" spans="1:23">
      <c r="A111" s="554">
        <v>906</v>
      </c>
      <c r="B111" s="555" t="s">
        <v>66</v>
      </c>
      <c r="C111" s="69">
        <v>139</v>
      </c>
      <c r="D111" s="148"/>
      <c r="F111" s="21">
        <f t="shared" si="3"/>
        <v>1</v>
      </c>
      <c r="G111" s="21">
        <v>1</v>
      </c>
      <c r="H111" s="554">
        <v>906</v>
      </c>
      <c r="I111" s="555" t="s">
        <v>66</v>
      </c>
      <c r="J111" s="69">
        <v>139</v>
      </c>
      <c r="K111" s="148"/>
      <c r="M111" s="21">
        <f t="shared" si="4"/>
        <v>1</v>
      </c>
      <c r="N111" s="21">
        <v>1</v>
      </c>
      <c r="O111" s="554">
        <v>906</v>
      </c>
      <c r="P111" s="555" t="s">
        <v>66</v>
      </c>
      <c r="Q111" s="69">
        <v>139</v>
      </c>
      <c r="R111" s="148"/>
      <c r="S111" s="21">
        <f t="shared" si="5"/>
        <v>1</v>
      </c>
      <c r="T111" s="554">
        <v>906</v>
      </c>
      <c r="U111" s="636" t="s">
        <v>66</v>
      </c>
      <c r="V111" s="554">
        <v>139</v>
      </c>
      <c r="W111" s="148"/>
    </row>
    <row r="112" spans="1:23">
      <c r="A112" s="554">
        <v>909</v>
      </c>
      <c r="B112" s="555" t="s">
        <v>67</v>
      </c>
      <c r="C112" s="69">
        <v>140</v>
      </c>
      <c r="D112" s="148"/>
      <c r="F112" s="21">
        <f t="shared" si="3"/>
        <v>1</v>
      </c>
      <c r="G112" s="21">
        <v>1</v>
      </c>
      <c r="H112" s="554">
        <v>909</v>
      </c>
      <c r="I112" s="555" t="s">
        <v>67</v>
      </c>
      <c r="J112" s="69">
        <v>140</v>
      </c>
      <c r="K112" s="148"/>
      <c r="M112" s="21">
        <f t="shared" si="4"/>
        <v>1</v>
      </c>
      <c r="N112" s="21">
        <v>1</v>
      </c>
      <c r="O112" s="554">
        <v>909</v>
      </c>
      <c r="P112" s="555" t="s">
        <v>67</v>
      </c>
      <c r="Q112" s="69">
        <v>140</v>
      </c>
      <c r="R112" s="148"/>
      <c r="S112" s="21">
        <f t="shared" si="5"/>
        <v>1</v>
      </c>
      <c r="T112" s="554">
        <v>909</v>
      </c>
      <c r="U112" s="640" t="s">
        <v>67</v>
      </c>
      <c r="V112" s="554">
        <v>140</v>
      </c>
      <c r="W112" s="148"/>
    </row>
    <row r="113" spans="1:23">
      <c r="A113" s="554">
        <v>911</v>
      </c>
      <c r="B113" s="555" t="s">
        <v>68</v>
      </c>
      <c r="C113" s="69">
        <v>142</v>
      </c>
      <c r="D113" s="148"/>
      <c r="F113" s="21">
        <f t="shared" si="3"/>
        <v>1</v>
      </c>
      <c r="G113" s="21">
        <v>1</v>
      </c>
      <c r="H113" s="554">
        <v>911</v>
      </c>
      <c r="I113" s="555" t="s">
        <v>68</v>
      </c>
      <c r="J113" s="69">
        <v>142</v>
      </c>
      <c r="K113" s="148"/>
      <c r="M113" s="21">
        <f t="shared" si="4"/>
        <v>1</v>
      </c>
      <c r="N113" s="21">
        <v>1</v>
      </c>
      <c r="O113" s="554">
        <v>911</v>
      </c>
      <c r="P113" s="555" t="s">
        <v>68</v>
      </c>
      <c r="Q113" s="69">
        <v>142</v>
      </c>
      <c r="R113" s="148"/>
      <c r="S113" s="21">
        <f t="shared" si="5"/>
        <v>1</v>
      </c>
      <c r="T113" s="554">
        <v>911</v>
      </c>
      <c r="U113" s="636" t="s">
        <v>68</v>
      </c>
      <c r="V113" s="554">
        <v>142</v>
      </c>
      <c r="W113" s="148"/>
    </row>
    <row r="114" spans="1:23">
      <c r="A114" s="554">
        <v>912</v>
      </c>
      <c r="B114" s="555" t="s">
        <v>62</v>
      </c>
      <c r="C114" s="69">
        <v>143</v>
      </c>
      <c r="D114" s="148"/>
      <c r="F114" s="21">
        <f t="shared" si="3"/>
        <v>1</v>
      </c>
      <c r="G114" s="21">
        <v>1</v>
      </c>
      <c r="H114" s="554">
        <v>912</v>
      </c>
      <c r="I114" s="555" t="s">
        <v>62</v>
      </c>
      <c r="J114" s="69">
        <v>143</v>
      </c>
      <c r="K114" s="148"/>
      <c r="M114" s="21">
        <f t="shared" si="4"/>
        <v>1</v>
      </c>
      <c r="N114" s="21">
        <v>1</v>
      </c>
      <c r="O114" s="554">
        <v>912</v>
      </c>
      <c r="P114" s="555" t="s">
        <v>62</v>
      </c>
      <c r="Q114" s="69">
        <v>143</v>
      </c>
      <c r="R114" s="148"/>
      <c r="S114" s="21">
        <f t="shared" si="5"/>
        <v>1</v>
      </c>
      <c r="T114" s="554">
        <v>912</v>
      </c>
      <c r="U114" s="636" t="s">
        <v>62</v>
      </c>
      <c r="V114" s="554">
        <v>143</v>
      </c>
      <c r="W114" s="148"/>
    </row>
    <row r="115" spans="1:23">
      <c r="A115" s="554">
        <v>913</v>
      </c>
      <c r="B115" s="555" t="s">
        <v>63</v>
      </c>
      <c r="C115" s="69">
        <v>144</v>
      </c>
      <c r="D115" s="148"/>
      <c r="F115" s="21">
        <f t="shared" si="3"/>
        <v>1</v>
      </c>
      <c r="G115" s="21">
        <v>1</v>
      </c>
      <c r="H115" s="554">
        <v>913</v>
      </c>
      <c r="I115" s="555" t="s">
        <v>63</v>
      </c>
      <c r="J115" s="69">
        <v>144</v>
      </c>
      <c r="K115" s="148"/>
      <c r="M115" s="21">
        <f t="shared" si="4"/>
        <v>1</v>
      </c>
      <c r="N115" s="21">
        <v>1</v>
      </c>
      <c r="O115" s="554">
        <v>913</v>
      </c>
      <c r="P115" s="555" t="s">
        <v>63</v>
      </c>
      <c r="Q115" s="69">
        <v>144</v>
      </c>
      <c r="R115" s="148"/>
      <c r="S115" s="21">
        <f t="shared" si="5"/>
        <v>1</v>
      </c>
      <c r="T115" s="554">
        <v>913</v>
      </c>
      <c r="U115" s="636" t="s">
        <v>63</v>
      </c>
      <c r="V115" s="554">
        <v>144</v>
      </c>
      <c r="W115" s="148"/>
    </row>
    <row r="116" spans="1:23">
      <c r="A116" s="554">
        <v>914</v>
      </c>
      <c r="B116" s="555" t="s">
        <v>64</v>
      </c>
      <c r="C116" s="69">
        <v>145</v>
      </c>
      <c r="D116" s="148"/>
      <c r="F116" s="21">
        <f t="shared" si="3"/>
        <v>1</v>
      </c>
      <c r="G116" s="21">
        <v>1</v>
      </c>
      <c r="H116" s="554">
        <v>914</v>
      </c>
      <c r="I116" s="555" t="s">
        <v>64</v>
      </c>
      <c r="J116" s="69">
        <v>145</v>
      </c>
      <c r="K116" s="148"/>
      <c r="M116" s="21">
        <f t="shared" si="4"/>
        <v>1</v>
      </c>
      <c r="N116" s="21">
        <v>1</v>
      </c>
      <c r="O116" s="554">
        <v>914</v>
      </c>
      <c r="P116" s="555" t="s">
        <v>64</v>
      </c>
      <c r="Q116" s="69">
        <v>145</v>
      </c>
      <c r="R116" s="148"/>
      <c r="S116" s="21">
        <f t="shared" si="5"/>
        <v>1</v>
      </c>
      <c r="T116" s="554">
        <v>914</v>
      </c>
      <c r="U116" s="636" t="s">
        <v>64</v>
      </c>
      <c r="V116" s="554">
        <v>145</v>
      </c>
      <c r="W116" s="148"/>
    </row>
    <row r="117" spans="1:23">
      <c r="A117" s="554">
        <v>915</v>
      </c>
      <c r="B117" s="555" t="s">
        <v>65</v>
      </c>
      <c r="C117" s="69">
        <v>146</v>
      </c>
      <c r="D117" s="148"/>
      <c r="F117" s="21">
        <f t="shared" si="3"/>
        <v>1</v>
      </c>
      <c r="G117" s="21">
        <v>1</v>
      </c>
      <c r="H117" s="554">
        <v>915</v>
      </c>
      <c r="I117" s="555" t="s">
        <v>65</v>
      </c>
      <c r="J117" s="69">
        <v>146</v>
      </c>
      <c r="K117" s="148"/>
      <c r="M117" s="21">
        <f t="shared" si="4"/>
        <v>1</v>
      </c>
      <c r="N117" s="21">
        <v>1</v>
      </c>
      <c r="O117" s="554">
        <v>915</v>
      </c>
      <c r="P117" s="555" t="s">
        <v>65</v>
      </c>
      <c r="Q117" s="69">
        <v>146</v>
      </c>
      <c r="R117" s="148"/>
      <c r="S117" s="21">
        <f t="shared" si="5"/>
        <v>1</v>
      </c>
      <c r="T117" s="554">
        <v>915</v>
      </c>
      <c r="U117" s="636" t="s">
        <v>65</v>
      </c>
      <c r="V117" s="554">
        <v>146</v>
      </c>
      <c r="W117" s="148"/>
    </row>
    <row r="118" spans="1:23">
      <c r="A118" s="554">
        <v>916</v>
      </c>
      <c r="B118" s="555" t="s">
        <v>66</v>
      </c>
      <c r="C118" s="69">
        <v>147</v>
      </c>
      <c r="D118" s="148"/>
      <c r="F118" s="21">
        <f t="shared" si="3"/>
        <v>1</v>
      </c>
      <c r="G118" s="21">
        <v>1</v>
      </c>
      <c r="H118" s="554">
        <v>916</v>
      </c>
      <c r="I118" s="555" t="s">
        <v>66</v>
      </c>
      <c r="J118" s="69">
        <v>147</v>
      </c>
      <c r="K118" s="148"/>
      <c r="M118" s="21">
        <f t="shared" si="4"/>
        <v>1</v>
      </c>
      <c r="N118" s="21">
        <v>1</v>
      </c>
      <c r="O118" s="554">
        <v>916</v>
      </c>
      <c r="P118" s="555" t="s">
        <v>66</v>
      </c>
      <c r="Q118" s="69">
        <v>147</v>
      </c>
      <c r="R118" s="148"/>
      <c r="S118" s="21">
        <f t="shared" si="5"/>
        <v>1</v>
      </c>
      <c r="T118" s="554">
        <v>916</v>
      </c>
      <c r="U118" s="636" t="s">
        <v>66</v>
      </c>
      <c r="V118" s="554">
        <v>147</v>
      </c>
      <c r="W118" s="148"/>
    </row>
    <row r="119" spans="1:23">
      <c r="A119" s="554">
        <v>917</v>
      </c>
      <c r="B119" s="555" t="s">
        <v>67</v>
      </c>
      <c r="C119" s="69">
        <v>148</v>
      </c>
      <c r="D119" s="148"/>
      <c r="F119" s="21">
        <f t="shared" si="3"/>
        <v>1</v>
      </c>
      <c r="G119" s="21">
        <v>1</v>
      </c>
      <c r="H119" s="554">
        <v>917</v>
      </c>
      <c r="I119" s="555" t="s">
        <v>67</v>
      </c>
      <c r="J119" s="69">
        <v>148</v>
      </c>
      <c r="K119" s="148"/>
      <c r="M119" s="21">
        <f t="shared" si="4"/>
        <v>1</v>
      </c>
      <c r="N119" s="21">
        <v>1</v>
      </c>
      <c r="O119" s="554">
        <v>917</v>
      </c>
      <c r="P119" s="555" t="s">
        <v>67</v>
      </c>
      <c r="Q119" s="69">
        <v>148</v>
      </c>
      <c r="R119" s="148"/>
      <c r="S119" s="21">
        <f t="shared" si="5"/>
        <v>1</v>
      </c>
      <c r="T119" s="554">
        <v>917</v>
      </c>
      <c r="U119" s="640" t="s">
        <v>67</v>
      </c>
      <c r="V119" s="554">
        <v>148</v>
      </c>
      <c r="W119" s="148"/>
    </row>
    <row r="120" spans="1:23">
      <c r="A120" s="554">
        <v>921</v>
      </c>
      <c r="B120" s="555" t="s">
        <v>68</v>
      </c>
      <c r="C120" s="69">
        <v>150</v>
      </c>
      <c r="D120" s="148"/>
      <c r="F120" s="21">
        <f t="shared" si="3"/>
        <v>1</v>
      </c>
      <c r="G120" s="21">
        <v>1</v>
      </c>
      <c r="H120" s="554">
        <v>921</v>
      </c>
      <c r="I120" s="555" t="s">
        <v>68</v>
      </c>
      <c r="J120" s="69">
        <v>150</v>
      </c>
      <c r="K120" s="148"/>
      <c r="M120" s="21">
        <f t="shared" si="4"/>
        <v>1</v>
      </c>
      <c r="N120" s="21">
        <v>1</v>
      </c>
      <c r="O120" s="554">
        <v>921</v>
      </c>
      <c r="P120" s="555" t="s">
        <v>68</v>
      </c>
      <c r="Q120" s="69">
        <v>150</v>
      </c>
      <c r="R120" s="148"/>
      <c r="S120" s="21">
        <f t="shared" si="5"/>
        <v>1</v>
      </c>
      <c r="T120" s="554">
        <v>921</v>
      </c>
      <c r="U120" s="636" t="s">
        <v>68</v>
      </c>
      <c r="V120" s="554">
        <v>150</v>
      </c>
      <c r="W120" s="148"/>
    </row>
    <row r="121" spans="1:23">
      <c r="A121" s="554">
        <v>922</v>
      </c>
      <c r="B121" s="555" t="s">
        <v>62</v>
      </c>
      <c r="C121" s="69">
        <v>151</v>
      </c>
      <c r="D121" s="148"/>
      <c r="F121" s="21">
        <f t="shared" si="3"/>
        <v>1</v>
      </c>
      <c r="G121" s="21">
        <v>1</v>
      </c>
      <c r="H121" s="554">
        <v>922</v>
      </c>
      <c r="I121" s="555" t="s">
        <v>62</v>
      </c>
      <c r="J121" s="69">
        <v>151</v>
      </c>
      <c r="K121" s="148"/>
      <c r="M121" s="21">
        <f t="shared" si="4"/>
        <v>1</v>
      </c>
      <c r="N121" s="21">
        <v>1</v>
      </c>
      <c r="O121" s="554">
        <v>922</v>
      </c>
      <c r="P121" s="555" t="s">
        <v>62</v>
      </c>
      <c r="Q121" s="69">
        <v>151</v>
      </c>
      <c r="R121" s="148"/>
      <c r="S121" s="21">
        <f t="shared" si="5"/>
        <v>1</v>
      </c>
      <c r="T121" s="554">
        <v>922</v>
      </c>
      <c r="U121" s="636" t="s">
        <v>62</v>
      </c>
      <c r="V121" s="554">
        <v>151</v>
      </c>
      <c r="W121" s="148"/>
    </row>
    <row r="122" spans="1:23">
      <c r="A122" s="554">
        <v>923</v>
      </c>
      <c r="B122" s="555" t="s">
        <v>63</v>
      </c>
      <c r="C122" s="69">
        <v>152</v>
      </c>
      <c r="D122" s="148"/>
      <c r="F122" s="21">
        <f t="shared" si="3"/>
        <v>1</v>
      </c>
      <c r="G122" s="21">
        <v>1</v>
      </c>
      <c r="H122" s="554">
        <v>923</v>
      </c>
      <c r="I122" s="555" t="s">
        <v>63</v>
      </c>
      <c r="J122" s="69">
        <v>152</v>
      </c>
      <c r="K122" s="148"/>
      <c r="M122" s="21">
        <f t="shared" si="4"/>
        <v>1</v>
      </c>
      <c r="N122" s="21">
        <v>1</v>
      </c>
      <c r="O122" s="554">
        <v>923</v>
      </c>
      <c r="P122" s="555" t="s">
        <v>63</v>
      </c>
      <c r="Q122" s="69">
        <v>152</v>
      </c>
      <c r="R122" s="148"/>
      <c r="S122" s="21">
        <f t="shared" si="5"/>
        <v>1</v>
      </c>
      <c r="T122" s="554">
        <v>923</v>
      </c>
      <c r="U122" s="636" t="s">
        <v>63</v>
      </c>
      <c r="V122" s="554">
        <v>152</v>
      </c>
      <c r="W122" s="148"/>
    </row>
    <row r="123" spans="1:23">
      <c r="A123" s="554">
        <v>924</v>
      </c>
      <c r="B123" s="555" t="s">
        <v>64</v>
      </c>
      <c r="C123" s="69">
        <v>153</v>
      </c>
      <c r="D123" s="148"/>
      <c r="F123" s="21">
        <f t="shared" si="3"/>
        <v>1</v>
      </c>
      <c r="G123" s="21">
        <v>1</v>
      </c>
      <c r="H123" s="554">
        <v>924</v>
      </c>
      <c r="I123" s="555" t="s">
        <v>64</v>
      </c>
      <c r="J123" s="69">
        <v>153</v>
      </c>
      <c r="K123" s="148"/>
      <c r="M123" s="21">
        <f t="shared" si="4"/>
        <v>1</v>
      </c>
      <c r="N123" s="21">
        <v>1</v>
      </c>
      <c r="O123" s="554">
        <v>924</v>
      </c>
      <c r="P123" s="555" t="s">
        <v>64</v>
      </c>
      <c r="Q123" s="69">
        <v>153</v>
      </c>
      <c r="R123" s="148"/>
      <c r="S123" s="21">
        <f t="shared" si="5"/>
        <v>1</v>
      </c>
      <c r="T123" s="554">
        <v>924</v>
      </c>
      <c r="U123" s="636" t="s">
        <v>64</v>
      </c>
      <c r="V123" s="554">
        <v>153</v>
      </c>
      <c r="W123" s="148"/>
    </row>
    <row r="124" spans="1:23">
      <c r="A124" s="554">
        <v>925</v>
      </c>
      <c r="B124" s="555" t="s">
        <v>65</v>
      </c>
      <c r="C124" s="69">
        <v>154</v>
      </c>
      <c r="D124" s="148"/>
      <c r="F124" s="21">
        <f t="shared" si="3"/>
        <v>1</v>
      </c>
      <c r="G124" s="21">
        <v>1</v>
      </c>
      <c r="H124" s="554">
        <v>925</v>
      </c>
      <c r="I124" s="555" t="s">
        <v>65</v>
      </c>
      <c r="J124" s="69">
        <v>154</v>
      </c>
      <c r="K124" s="148"/>
      <c r="M124" s="21">
        <f t="shared" si="4"/>
        <v>1</v>
      </c>
      <c r="N124" s="21">
        <v>1</v>
      </c>
      <c r="O124" s="554">
        <v>925</v>
      </c>
      <c r="P124" s="555" t="s">
        <v>65</v>
      </c>
      <c r="Q124" s="69">
        <v>154</v>
      </c>
      <c r="R124" s="148"/>
      <c r="S124" s="21">
        <f t="shared" si="5"/>
        <v>1</v>
      </c>
      <c r="T124" s="554">
        <v>925</v>
      </c>
      <c r="U124" s="636" t="s">
        <v>65</v>
      </c>
      <c r="V124" s="554">
        <v>154</v>
      </c>
      <c r="W124" s="148"/>
    </row>
    <row r="125" spans="1:23">
      <c r="A125" s="554">
        <v>926</v>
      </c>
      <c r="B125" s="555" t="s">
        <v>66</v>
      </c>
      <c r="C125" s="69">
        <v>155</v>
      </c>
      <c r="D125" s="148"/>
      <c r="F125" s="21">
        <f t="shared" si="3"/>
        <v>1</v>
      </c>
      <c r="G125" s="21">
        <v>1</v>
      </c>
      <c r="H125" s="554">
        <v>926</v>
      </c>
      <c r="I125" s="555" t="s">
        <v>66</v>
      </c>
      <c r="J125" s="69">
        <v>155</v>
      </c>
      <c r="K125" s="148"/>
      <c r="M125" s="21">
        <f t="shared" si="4"/>
        <v>1</v>
      </c>
      <c r="N125" s="21">
        <v>1</v>
      </c>
      <c r="O125" s="554">
        <v>926</v>
      </c>
      <c r="P125" s="555" t="s">
        <v>66</v>
      </c>
      <c r="Q125" s="69">
        <v>155</v>
      </c>
      <c r="R125" s="148"/>
      <c r="S125" s="21">
        <f t="shared" si="5"/>
        <v>1</v>
      </c>
      <c r="T125" s="554">
        <v>926</v>
      </c>
      <c r="U125" s="636" t="s">
        <v>66</v>
      </c>
      <c r="V125" s="554">
        <v>155</v>
      </c>
      <c r="W125" s="148"/>
    </row>
    <row r="126" spans="1:23">
      <c r="A126" s="554">
        <v>929</v>
      </c>
      <c r="B126" s="555" t="s">
        <v>67</v>
      </c>
      <c r="C126" s="69">
        <v>156</v>
      </c>
      <c r="D126" s="148"/>
      <c r="F126" s="21">
        <f t="shared" si="3"/>
        <v>1</v>
      </c>
      <c r="G126" s="21">
        <v>1</v>
      </c>
      <c r="H126" s="554">
        <v>929</v>
      </c>
      <c r="I126" s="555" t="s">
        <v>67</v>
      </c>
      <c r="J126" s="69">
        <v>156</v>
      </c>
      <c r="K126" s="148"/>
      <c r="M126" s="21">
        <f t="shared" si="4"/>
        <v>1</v>
      </c>
      <c r="N126" s="21">
        <v>1</v>
      </c>
      <c r="O126" s="554">
        <v>929</v>
      </c>
      <c r="P126" s="555" t="s">
        <v>67</v>
      </c>
      <c r="Q126" s="69">
        <v>156</v>
      </c>
      <c r="R126" s="148"/>
      <c r="S126" s="21">
        <f t="shared" si="5"/>
        <v>1</v>
      </c>
      <c r="T126" s="554">
        <v>929</v>
      </c>
      <c r="U126" s="640" t="s">
        <v>67</v>
      </c>
      <c r="V126" s="554">
        <v>156</v>
      </c>
      <c r="W126" s="148"/>
    </row>
    <row r="127" spans="1:23">
      <c r="A127" s="554">
        <v>964</v>
      </c>
      <c r="B127" s="555" t="s">
        <v>64</v>
      </c>
      <c r="C127" s="69">
        <v>158</v>
      </c>
      <c r="D127" s="148"/>
      <c r="F127" s="21">
        <f t="shared" si="3"/>
        <v>1</v>
      </c>
      <c r="G127" s="21">
        <v>1</v>
      </c>
      <c r="H127" s="554">
        <v>964</v>
      </c>
      <c r="I127" s="555" t="s">
        <v>64</v>
      </c>
      <c r="J127" s="69">
        <v>158</v>
      </c>
      <c r="K127" s="148"/>
      <c r="M127" s="21">
        <f t="shared" si="4"/>
        <v>1</v>
      </c>
      <c r="N127" s="21">
        <v>1</v>
      </c>
      <c r="O127" s="554">
        <v>964</v>
      </c>
      <c r="P127" s="555" t="s">
        <v>64</v>
      </c>
      <c r="Q127" s="69">
        <v>158</v>
      </c>
      <c r="R127" s="148"/>
      <c r="S127" s="21">
        <f t="shared" si="5"/>
        <v>1</v>
      </c>
      <c r="T127" s="554">
        <v>964</v>
      </c>
      <c r="U127" s="636" t="s">
        <v>64</v>
      </c>
      <c r="V127" s="554">
        <v>158</v>
      </c>
      <c r="W127" s="148"/>
    </row>
    <row r="128" spans="1:23">
      <c r="A128" s="554">
        <v>965</v>
      </c>
      <c r="B128" s="555" t="s">
        <v>65</v>
      </c>
      <c r="C128" s="69">
        <v>159</v>
      </c>
      <c r="D128" s="148"/>
      <c r="F128" s="21">
        <f t="shared" si="3"/>
        <v>1</v>
      </c>
      <c r="G128" s="21">
        <v>1</v>
      </c>
      <c r="H128" s="554">
        <v>965</v>
      </c>
      <c r="I128" s="555" t="s">
        <v>65</v>
      </c>
      <c r="J128" s="69">
        <v>159</v>
      </c>
      <c r="K128" s="148"/>
      <c r="M128" s="21">
        <f t="shared" si="4"/>
        <v>1</v>
      </c>
      <c r="N128" s="21">
        <v>1</v>
      </c>
      <c r="O128" s="554">
        <v>965</v>
      </c>
      <c r="P128" s="555" t="s">
        <v>65</v>
      </c>
      <c r="Q128" s="69">
        <v>159</v>
      </c>
      <c r="R128" s="148"/>
      <c r="S128" s="21">
        <f t="shared" si="5"/>
        <v>1</v>
      </c>
      <c r="T128" s="554">
        <v>965</v>
      </c>
      <c r="U128" s="636" t="s">
        <v>65</v>
      </c>
      <c r="V128" s="554">
        <v>159</v>
      </c>
      <c r="W128" s="148"/>
    </row>
    <row r="129" spans="1:23">
      <c r="A129" s="554">
        <v>966</v>
      </c>
      <c r="B129" s="555" t="s">
        <v>66</v>
      </c>
      <c r="C129" s="69">
        <v>160</v>
      </c>
      <c r="D129" s="148"/>
      <c r="F129" s="21">
        <f t="shared" si="3"/>
        <v>1</v>
      </c>
      <c r="G129" s="21">
        <v>1</v>
      </c>
      <c r="H129" s="554">
        <v>966</v>
      </c>
      <c r="I129" s="555" t="s">
        <v>66</v>
      </c>
      <c r="J129" s="69">
        <v>160</v>
      </c>
      <c r="K129" s="148"/>
      <c r="M129" s="21">
        <f t="shared" si="4"/>
        <v>1</v>
      </c>
      <c r="N129" s="21">
        <v>1</v>
      </c>
      <c r="O129" s="554">
        <v>966</v>
      </c>
      <c r="P129" s="555" t="s">
        <v>66</v>
      </c>
      <c r="Q129" s="69">
        <v>160</v>
      </c>
      <c r="R129" s="148"/>
      <c r="S129" s="21">
        <f t="shared" si="5"/>
        <v>1</v>
      </c>
      <c r="T129" s="554">
        <v>966</v>
      </c>
      <c r="U129" s="636" t="s">
        <v>66</v>
      </c>
      <c r="V129" s="554">
        <v>160</v>
      </c>
      <c r="W129" s="148"/>
    </row>
    <row r="130" spans="1:23">
      <c r="A130" s="554">
        <v>969</v>
      </c>
      <c r="B130" s="555" t="s">
        <v>67</v>
      </c>
      <c r="C130" s="69">
        <v>161</v>
      </c>
      <c r="D130" s="148"/>
      <c r="F130" s="21">
        <f t="shared" si="3"/>
        <v>1</v>
      </c>
      <c r="G130" s="21">
        <v>1</v>
      </c>
      <c r="H130" s="554">
        <v>969</v>
      </c>
      <c r="I130" s="555" t="s">
        <v>67</v>
      </c>
      <c r="J130" s="69">
        <v>161</v>
      </c>
      <c r="K130" s="148"/>
      <c r="M130" s="21">
        <f t="shared" si="4"/>
        <v>1</v>
      </c>
      <c r="N130" s="21">
        <v>1</v>
      </c>
      <c r="O130" s="554">
        <v>969</v>
      </c>
      <c r="P130" s="555" t="s">
        <v>67</v>
      </c>
      <c r="Q130" s="69">
        <v>161</v>
      </c>
      <c r="R130" s="148"/>
      <c r="S130" s="21">
        <f t="shared" si="5"/>
        <v>1</v>
      </c>
      <c r="T130" s="554">
        <v>969</v>
      </c>
      <c r="U130" s="640" t="s">
        <v>67</v>
      </c>
      <c r="V130" s="554">
        <v>161</v>
      </c>
      <c r="W130" s="148"/>
    </row>
    <row r="131" spans="1:23">
      <c r="A131" s="554">
        <v>981</v>
      </c>
      <c r="B131" s="555" t="s">
        <v>68</v>
      </c>
      <c r="C131" s="69">
        <v>163</v>
      </c>
      <c r="D131" s="148"/>
      <c r="F131" s="21">
        <f t="shared" si="3"/>
        <v>1</v>
      </c>
      <c r="G131" s="21">
        <v>1</v>
      </c>
      <c r="H131" s="554">
        <v>981</v>
      </c>
      <c r="I131" s="555" t="s">
        <v>68</v>
      </c>
      <c r="J131" s="69">
        <v>163</v>
      </c>
      <c r="K131" s="148"/>
      <c r="M131" s="21">
        <f t="shared" si="4"/>
        <v>1</v>
      </c>
      <c r="N131" s="21">
        <v>1</v>
      </c>
      <c r="O131" s="554">
        <v>981</v>
      </c>
      <c r="P131" s="555" t="s">
        <v>68</v>
      </c>
      <c r="Q131" s="69">
        <v>163</v>
      </c>
      <c r="R131" s="148"/>
      <c r="S131" s="21">
        <f t="shared" si="5"/>
        <v>1</v>
      </c>
      <c r="T131" s="554">
        <v>981</v>
      </c>
      <c r="U131" s="636" t="s">
        <v>68</v>
      </c>
      <c r="V131" s="554">
        <v>163</v>
      </c>
      <c r="W131" s="148"/>
    </row>
    <row r="132" spans="1:23">
      <c r="A132" s="554">
        <v>1041</v>
      </c>
      <c r="B132" s="555" t="s">
        <v>68</v>
      </c>
      <c r="C132" s="69">
        <v>165</v>
      </c>
      <c r="D132" s="148"/>
      <c r="F132" s="21">
        <f t="shared" si="3"/>
        <v>1</v>
      </c>
      <c r="G132" s="21">
        <v>1</v>
      </c>
      <c r="H132" s="554">
        <v>1041</v>
      </c>
      <c r="I132" s="555" t="s">
        <v>68</v>
      </c>
      <c r="J132" s="69">
        <v>165</v>
      </c>
      <c r="K132" s="148"/>
      <c r="M132" s="21">
        <f t="shared" si="4"/>
        <v>1</v>
      </c>
      <c r="N132" s="21">
        <v>1</v>
      </c>
      <c r="O132" s="554">
        <v>1041</v>
      </c>
      <c r="P132" s="555" t="s">
        <v>68</v>
      </c>
      <c r="Q132" s="69">
        <v>165</v>
      </c>
      <c r="R132" s="148"/>
      <c r="S132" s="21">
        <f t="shared" si="5"/>
        <v>1</v>
      </c>
      <c r="T132" s="554">
        <v>1041</v>
      </c>
      <c r="U132" s="636" t="s">
        <v>68</v>
      </c>
      <c r="V132" s="554">
        <v>165</v>
      </c>
      <c r="W132" s="148"/>
    </row>
    <row r="133" spans="1:23">
      <c r="A133" s="554">
        <v>1042</v>
      </c>
      <c r="B133" s="555" t="s">
        <v>62</v>
      </c>
      <c r="C133" s="69">
        <v>166</v>
      </c>
      <c r="D133" s="148"/>
      <c r="F133" s="21">
        <f t="shared" si="3"/>
        <v>1</v>
      </c>
      <c r="G133" s="21">
        <v>1</v>
      </c>
      <c r="H133" s="554">
        <v>1042</v>
      </c>
      <c r="I133" s="555" t="s">
        <v>62</v>
      </c>
      <c r="J133" s="69">
        <v>166</v>
      </c>
      <c r="K133" s="148"/>
      <c r="M133" s="21">
        <f t="shared" si="4"/>
        <v>1</v>
      </c>
      <c r="N133" s="21">
        <v>1</v>
      </c>
      <c r="O133" s="554">
        <v>1042</v>
      </c>
      <c r="P133" s="555" t="s">
        <v>62</v>
      </c>
      <c r="Q133" s="69">
        <v>166</v>
      </c>
      <c r="R133" s="148"/>
      <c r="S133" s="21">
        <f t="shared" si="5"/>
        <v>1</v>
      </c>
      <c r="T133" s="554">
        <v>1042</v>
      </c>
      <c r="U133" s="636" t="s">
        <v>62</v>
      </c>
      <c r="V133" s="554">
        <v>166</v>
      </c>
      <c r="W133" s="148"/>
    </row>
    <row r="134" spans="1:23">
      <c r="A134" s="554">
        <v>1043</v>
      </c>
      <c r="B134" s="555" t="s">
        <v>63</v>
      </c>
      <c r="C134" s="69">
        <v>167</v>
      </c>
      <c r="D134" s="148"/>
      <c r="F134" s="21">
        <f t="shared" si="3"/>
        <v>1</v>
      </c>
      <c r="G134" s="21">
        <v>1</v>
      </c>
      <c r="H134" s="554">
        <v>1043</v>
      </c>
      <c r="I134" s="555" t="s">
        <v>63</v>
      </c>
      <c r="J134" s="69">
        <v>167</v>
      </c>
      <c r="K134" s="148"/>
      <c r="M134" s="21">
        <f t="shared" si="4"/>
        <v>1</v>
      </c>
      <c r="N134" s="21">
        <v>1</v>
      </c>
      <c r="O134" s="554">
        <v>1043</v>
      </c>
      <c r="P134" s="555" t="s">
        <v>63</v>
      </c>
      <c r="Q134" s="69">
        <v>167</v>
      </c>
      <c r="R134" s="148"/>
      <c r="S134" s="21">
        <f t="shared" si="5"/>
        <v>1</v>
      </c>
      <c r="T134" s="554">
        <v>1043</v>
      </c>
      <c r="U134" s="636" t="s">
        <v>63</v>
      </c>
      <c r="V134" s="554">
        <v>167</v>
      </c>
      <c r="W134" s="148"/>
    </row>
    <row r="135" spans="1:23">
      <c r="A135" s="554">
        <v>1044</v>
      </c>
      <c r="B135" s="555" t="s">
        <v>64</v>
      </c>
      <c r="C135" s="69">
        <v>168</v>
      </c>
      <c r="D135" s="148"/>
      <c r="F135" s="21">
        <f t="shared" si="3"/>
        <v>1</v>
      </c>
      <c r="G135" s="21">
        <v>1</v>
      </c>
      <c r="H135" s="554">
        <v>1044</v>
      </c>
      <c r="I135" s="555" t="s">
        <v>64</v>
      </c>
      <c r="J135" s="69">
        <v>168</v>
      </c>
      <c r="K135" s="148"/>
      <c r="M135" s="21">
        <f t="shared" si="4"/>
        <v>1</v>
      </c>
      <c r="N135" s="21">
        <v>1</v>
      </c>
      <c r="O135" s="554">
        <v>1044</v>
      </c>
      <c r="P135" s="555" t="s">
        <v>64</v>
      </c>
      <c r="Q135" s="69">
        <v>168</v>
      </c>
      <c r="R135" s="148"/>
      <c r="S135" s="21">
        <f t="shared" si="5"/>
        <v>1</v>
      </c>
      <c r="T135" s="554">
        <v>1044</v>
      </c>
      <c r="U135" s="636" t="s">
        <v>64</v>
      </c>
      <c r="V135" s="554">
        <v>168</v>
      </c>
      <c r="W135" s="148"/>
    </row>
    <row r="136" spans="1:23">
      <c r="A136" s="556" t="s">
        <v>1271</v>
      </c>
      <c r="B136" s="557" t="s">
        <v>1529</v>
      </c>
      <c r="C136" s="556" t="s">
        <v>1271</v>
      </c>
      <c r="D136" s="558" t="s">
        <v>1530</v>
      </c>
      <c r="F136" s="21">
        <f t="shared" si="3"/>
        <v>0</v>
      </c>
      <c r="G136" s="21">
        <v>1</v>
      </c>
      <c r="H136" s="554">
        <v>1045</v>
      </c>
      <c r="I136" s="555" t="s">
        <v>65</v>
      </c>
      <c r="J136" s="69">
        <v>169</v>
      </c>
      <c r="K136" s="148" t="s">
        <v>1590</v>
      </c>
      <c r="M136" s="21">
        <f t="shared" si="4"/>
        <v>1</v>
      </c>
      <c r="N136" s="21">
        <v>1</v>
      </c>
      <c r="O136" s="554">
        <v>1045</v>
      </c>
      <c r="P136" s="555" t="s">
        <v>65</v>
      </c>
      <c r="Q136" s="69">
        <v>169</v>
      </c>
      <c r="R136" s="148"/>
      <c r="S136" s="21">
        <f t="shared" si="5"/>
        <v>1</v>
      </c>
      <c r="T136" s="554">
        <v>1045</v>
      </c>
      <c r="U136" s="636" t="s">
        <v>65</v>
      </c>
      <c r="V136" s="554">
        <v>169</v>
      </c>
      <c r="W136" s="148"/>
    </row>
    <row r="137" spans="1:23">
      <c r="A137" s="554">
        <v>1045</v>
      </c>
      <c r="B137" s="555" t="s">
        <v>66</v>
      </c>
      <c r="C137" s="69">
        <v>169</v>
      </c>
      <c r="D137" s="148" t="s">
        <v>1567</v>
      </c>
      <c r="F137" s="21">
        <f t="shared" si="3"/>
        <v>1</v>
      </c>
      <c r="G137" s="21">
        <v>1</v>
      </c>
      <c r="H137" s="554">
        <v>1046</v>
      </c>
      <c r="I137" s="555" t="s">
        <v>66</v>
      </c>
      <c r="J137" s="69">
        <v>170</v>
      </c>
      <c r="K137" s="559" t="s">
        <v>1595</v>
      </c>
      <c r="M137" s="21">
        <f t="shared" si="4"/>
        <v>1</v>
      </c>
      <c r="N137" s="21">
        <v>1</v>
      </c>
      <c r="O137" s="554">
        <v>1046</v>
      </c>
      <c r="P137" s="555" t="s">
        <v>66</v>
      </c>
      <c r="Q137" s="69">
        <v>170</v>
      </c>
      <c r="R137" s="559"/>
      <c r="S137" s="21">
        <f t="shared" si="5"/>
        <v>1</v>
      </c>
      <c r="T137" s="554">
        <v>1046</v>
      </c>
      <c r="U137" s="636" t="s">
        <v>66</v>
      </c>
      <c r="V137" s="554">
        <v>170</v>
      </c>
      <c r="W137" s="559"/>
    </row>
    <row r="138" spans="1:23">
      <c r="A138" s="554">
        <v>1049</v>
      </c>
      <c r="B138" s="555" t="s">
        <v>67</v>
      </c>
      <c r="C138" s="69">
        <v>170</v>
      </c>
      <c r="D138" s="148"/>
      <c r="F138" s="21">
        <f t="shared" ref="F138:F201" si="6">IF(B138=I138,1,0)</f>
        <v>1</v>
      </c>
      <c r="G138" s="21">
        <v>1</v>
      </c>
      <c r="H138" s="554">
        <v>1049</v>
      </c>
      <c r="I138" s="555" t="s">
        <v>67</v>
      </c>
      <c r="J138" s="69">
        <v>171</v>
      </c>
      <c r="K138" s="148"/>
      <c r="M138" s="21">
        <f t="shared" ref="M138:M201" si="7">IF(I138=P138,1,0)</f>
        <v>1</v>
      </c>
      <c r="N138" s="21">
        <v>1</v>
      </c>
      <c r="O138" s="554">
        <v>1049</v>
      </c>
      <c r="P138" s="555" t="s">
        <v>67</v>
      </c>
      <c r="Q138" s="69">
        <v>171</v>
      </c>
      <c r="R138" s="148"/>
      <c r="S138" s="21">
        <f t="shared" si="5"/>
        <v>1</v>
      </c>
      <c r="T138" s="554">
        <v>1049</v>
      </c>
      <c r="U138" s="640" t="s">
        <v>67</v>
      </c>
      <c r="V138" s="554">
        <v>171</v>
      </c>
      <c r="W138" s="148"/>
    </row>
    <row r="139" spans="1:23">
      <c r="A139" s="554">
        <v>1051</v>
      </c>
      <c r="B139" s="555" t="s">
        <v>68</v>
      </c>
      <c r="C139" s="69">
        <v>172</v>
      </c>
      <c r="D139" s="148"/>
      <c r="F139" s="21">
        <f t="shared" si="6"/>
        <v>1</v>
      </c>
      <c r="G139" s="21"/>
      <c r="H139" s="554">
        <v>1051</v>
      </c>
      <c r="I139" s="555" t="s">
        <v>68</v>
      </c>
      <c r="J139" s="69">
        <v>173</v>
      </c>
      <c r="K139" s="148"/>
      <c r="M139" s="21">
        <f t="shared" si="7"/>
        <v>1</v>
      </c>
      <c r="O139" s="554">
        <v>1051</v>
      </c>
      <c r="P139" s="555" t="s">
        <v>68</v>
      </c>
      <c r="Q139" s="69">
        <v>173</v>
      </c>
      <c r="R139" s="148"/>
      <c r="S139" s="21">
        <f t="shared" ref="S139:S202" si="8">IF(U139=P139,1,0)</f>
        <v>1</v>
      </c>
      <c r="T139" s="554">
        <v>1051</v>
      </c>
      <c r="U139" s="636" t="s">
        <v>68</v>
      </c>
      <c r="V139" s="554">
        <v>173</v>
      </c>
      <c r="W139" s="148"/>
    </row>
    <row r="140" spans="1:23">
      <c r="A140" s="554">
        <v>1053</v>
      </c>
      <c r="B140" s="555" t="s">
        <v>63</v>
      </c>
      <c r="C140" s="69">
        <v>173</v>
      </c>
      <c r="D140" s="148"/>
      <c r="F140" s="21">
        <f t="shared" si="6"/>
        <v>1</v>
      </c>
      <c r="G140" s="21">
        <v>1</v>
      </c>
      <c r="H140" s="554">
        <v>1053</v>
      </c>
      <c r="I140" s="555" t="s">
        <v>63</v>
      </c>
      <c r="J140" s="69">
        <v>174</v>
      </c>
      <c r="K140" s="148"/>
      <c r="M140" s="21">
        <f t="shared" si="7"/>
        <v>1</v>
      </c>
      <c r="N140" s="21">
        <v>1</v>
      </c>
      <c r="O140" s="554">
        <v>1053</v>
      </c>
      <c r="P140" s="555" t="s">
        <v>63</v>
      </c>
      <c r="Q140" s="69">
        <v>174</v>
      </c>
      <c r="R140" s="148"/>
      <c r="S140" s="21">
        <f t="shared" si="8"/>
        <v>1</v>
      </c>
      <c r="T140" s="554">
        <v>1053</v>
      </c>
      <c r="U140" s="636" t="s">
        <v>63</v>
      </c>
      <c r="V140" s="554">
        <v>174</v>
      </c>
      <c r="W140" s="148"/>
    </row>
    <row r="141" spans="1:23">
      <c r="A141" s="554">
        <v>1054</v>
      </c>
      <c r="B141" s="555" t="s">
        <v>64</v>
      </c>
      <c r="C141" s="69">
        <v>174</v>
      </c>
      <c r="D141" s="148"/>
      <c r="F141" s="21">
        <f t="shared" si="6"/>
        <v>1</v>
      </c>
      <c r="G141" s="21">
        <v>1</v>
      </c>
      <c r="H141" s="554">
        <v>1054</v>
      </c>
      <c r="I141" s="555" t="s">
        <v>64</v>
      </c>
      <c r="J141" s="69">
        <v>175</v>
      </c>
      <c r="K141" s="148"/>
      <c r="M141" s="21">
        <f t="shared" si="7"/>
        <v>1</v>
      </c>
      <c r="N141" s="21">
        <v>1</v>
      </c>
      <c r="O141" s="554">
        <v>1054</v>
      </c>
      <c r="P141" s="555" t="s">
        <v>64</v>
      </c>
      <c r="Q141" s="69">
        <v>175</v>
      </c>
      <c r="R141" s="148"/>
      <c r="S141" s="21">
        <f t="shared" si="8"/>
        <v>1</v>
      </c>
      <c r="T141" s="554">
        <v>1054</v>
      </c>
      <c r="U141" s="636" t="s">
        <v>64</v>
      </c>
      <c r="V141" s="554">
        <v>175</v>
      </c>
      <c r="W141" s="148"/>
    </row>
    <row r="142" spans="1:23">
      <c r="A142" s="554">
        <v>1059</v>
      </c>
      <c r="B142" s="555" t="s">
        <v>67</v>
      </c>
      <c r="C142" s="69">
        <v>175</v>
      </c>
      <c r="D142" s="148"/>
      <c r="F142" s="21">
        <f t="shared" si="6"/>
        <v>1</v>
      </c>
      <c r="G142" s="21">
        <v>1</v>
      </c>
      <c r="H142" s="554">
        <v>1059</v>
      </c>
      <c r="I142" s="555" t="s">
        <v>67</v>
      </c>
      <c r="J142" s="69">
        <v>176</v>
      </c>
      <c r="K142" s="148"/>
      <c r="M142" s="21">
        <f t="shared" si="7"/>
        <v>1</v>
      </c>
      <c r="N142" s="21">
        <v>1</v>
      </c>
      <c r="O142" s="554">
        <v>1059</v>
      </c>
      <c r="P142" s="555" t="s">
        <v>67</v>
      </c>
      <c r="Q142" s="69">
        <v>176</v>
      </c>
      <c r="R142" s="148"/>
      <c r="S142" s="21">
        <f t="shared" si="8"/>
        <v>1</v>
      </c>
      <c r="T142" s="554">
        <v>1059</v>
      </c>
      <c r="U142" s="640" t="s">
        <v>67</v>
      </c>
      <c r="V142" s="554">
        <v>176</v>
      </c>
      <c r="W142" s="148"/>
    </row>
    <row r="143" spans="1:23">
      <c r="A143" s="554">
        <v>1063</v>
      </c>
      <c r="B143" s="555" t="s">
        <v>63</v>
      </c>
      <c r="C143" s="69">
        <v>177</v>
      </c>
      <c r="D143" s="148"/>
      <c r="F143" s="21">
        <f t="shared" si="6"/>
        <v>1</v>
      </c>
      <c r="G143" s="21">
        <v>1</v>
      </c>
      <c r="H143" s="554">
        <v>1063</v>
      </c>
      <c r="I143" s="555" t="s">
        <v>63</v>
      </c>
      <c r="J143" s="69">
        <v>178</v>
      </c>
      <c r="K143" s="148"/>
      <c r="M143" s="21">
        <f t="shared" si="7"/>
        <v>1</v>
      </c>
      <c r="N143" s="21">
        <v>1</v>
      </c>
      <c r="O143" s="554">
        <v>1063</v>
      </c>
      <c r="P143" s="555" t="s">
        <v>63</v>
      </c>
      <c r="Q143" s="69">
        <v>178</v>
      </c>
      <c r="R143" s="148"/>
      <c r="S143" s="21">
        <f t="shared" si="8"/>
        <v>1</v>
      </c>
      <c r="T143" s="554">
        <v>1063</v>
      </c>
      <c r="U143" s="636" t="s">
        <v>63</v>
      </c>
      <c r="V143" s="554">
        <v>178</v>
      </c>
      <c r="W143" s="148"/>
    </row>
    <row r="144" spans="1:23">
      <c r="A144" s="554">
        <v>1064</v>
      </c>
      <c r="B144" s="555" t="s">
        <v>64</v>
      </c>
      <c r="C144" s="69">
        <v>178</v>
      </c>
      <c r="D144" s="148"/>
      <c r="F144" s="21">
        <f t="shared" si="6"/>
        <v>1</v>
      </c>
      <c r="G144" s="21">
        <v>1</v>
      </c>
      <c r="H144" s="554">
        <v>1064</v>
      </c>
      <c r="I144" s="555" t="s">
        <v>64</v>
      </c>
      <c r="J144" s="69">
        <v>179</v>
      </c>
      <c r="K144" s="148"/>
      <c r="M144" s="21">
        <f t="shared" si="7"/>
        <v>1</v>
      </c>
      <c r="N144" s="21">
        <v>1</v>
      </c>
      <c r="O144" s="554">
        <v>1064</v>
      </c>
      <c r="P144" s="555" t="s">
        <v>64</v>
      </c>
      <c r="Q144" s="69">
        <v>179</v>
      </c>
      <c r="R144" s="148"/>
      <c r="S144" s="21">
        <f t="shared" si="8"/>
        <v>1</v>
      </c>
      <c r="T144" s="554">
        <v>1064</v>
      </c>
      <c r="U144" s="636" t="s">
        <v>64</v>
      </c>
      <c r="V144" s="554">
        <v>179</v>
      </c>
      <c r="W144" s="148"/>
    </row>
    <row r="145" spans="1:23">
      <c r="A145" s="554">
        <v>1069</v>
      </c>
      <c r="B145" s="555" t="s">
        <v>67</v>
      </c>
      <c r="C145" s="69">
        <v>179</v>
      </c>
      <c r="D145" s="148"/>
      <c r="F145" s="21">
        <f t="shared" si="6"/>
        <v>1</v>
      </c>
      <c r="G145" s="21">
        <v>1</v>
      </c>
      <c r="H145" s="554">
        <v>1069</v>
      </c>
      <c r="I145" s="555" t="s">
        <v>67</v>
      </c>
      <c r="J145" s="69">
        <v>180</v>
      </c>
      <c r="K145" s="148"/>
      <c r="M145" s="21">
        <f t="shared" si="7"/>
        <v>1</v>
      </c>
      <c r="N145" s="21">
        <v>1</v>
      </c>
      <c r="O145" s="554">
        <v>1069</v>
      </c>
      <c r="P145" s="555" t="s">
        <v>67</v>
      </c>
      <c r="Q145" s="69">
        <v>180</v>
      </c>
      <c r="R145" s="148"/>
      <c r="S145" s="21">
        <f t="shared" si="8"/>
        <v>1</v>
      </c>
      <c r="T145" s="554">
        <v>1069</v>
      </c>
      <c r="U145" s="640" t="s">
        <v>67</v>
      </c>
      <c r="V145" s="554">
        <v>180</v>
      </c>
      <c r="W145" s="148"/>
    </row>
    <row r="146" spans="1:23">
      <c r="A146" s="554">
        <v>1083</v>
      </c>
      <c r="B146" s="555" t="s">
        <v>63</v>
      </c>
      <c r="C146" s="69">
        <v>181</v>
      </c>
      <c r="D146" s="148"/>
      <c r="F146" s="21">
        <f t="shared" si="6"/>
        <v>1</v>
      </c>
      <c r="G146" s="21">
        <v>1</v>
      </c>
      <c r="H146" s="554">
        <v>1083</v>
      </c>
      <c r="I146" s="555" t="s">
        <v>63</v>
      </c>
      <c r="J146" s="69">
        <v>182</v>
      </c>
      <c r="K146" s="148"/>
      <c r="M146" s="21">
        <f t="shared" si="7"/>
        <v>1</v>
      </c>
      <c r="N146" s="21">
        <v>1</v>
      </c>
      <c r="O146" s="554">
        <v>1083</v>
      </c>
      <c r="P146" s="555" t="s">
        <v>63</v>
      </c>
      <c r="Q146" s="69">
        <v>182</v>
      </c>
      <c r="R146" s="148"/>
      <c r="S146" s="21">
        <f t="shared" si="8"/>
        <v>1</v>
      </c>
      <c r="T146" s="554">
        <v>1083</v>
      </c>
      <c r="U146" s="636" t="s">
        <v>63</v>
      </c>
      <c r="V146" s="554">
        <v>182</v>
      </c>
      <c r="W146" s="148"/>
    </row>
    <row r="147" spans="1:23">
      <c r="A147" s="554">
        <v>1084</v>
      </c>
      <c r="B147" s="555" t="s">
        <v>64</v>
      </c>
      <c r="C147" s="69">
        <v>182</v>
      </c>
      <c r="D147" s="148"/>
      <c r="F147" s="21">
        <f t="shared" si="6"/>
        <v>1</v>
      </c>
      <c r="G147" s="21">
        <v>1</v>
      </c>
      <c r="H147" s="554">
        <v>1084</v>
      </c>
      <c r="I147" s="555" t="s">
        <v>64</v>
      </c>
      <c r="J147" s="69">
        <v>183</v>
      </c>
      <c r="K147" s="148"/>
      <c r="M147" s="21">
        <f t="shared" si="7"/>
        <v>1</v>
      </c>
      <c r="N147" s="21">
        <v>1</v>
      </c>
      <c r="O147" s="554">
        <v>1084</v>
      </c>
      <c r="P147" s="555" t="s">
        <v>64</v>
      </c>
      <c r="Q147" s="69">
        <v>183</v>
      </c>
      <c r="R147" s="148"/>
      <c r="S147" s="21">
        <f t="shared" si="8"/>
        <v>1</v>
      </c>
      <c r="T147" s="554">
        <v>1084</v>
      </c>
      <c r="U147" s="636" t="s">
        <v>64</v>
      </c>
      <c r="V147" s="554">
        <v>183</v>
      </c>
      <c r="W147" s="148"/>
    </row>
    <row r="148" spans="1:23">
      <c r="A148" s="554">
        <v>1089</v>
      </c>
      <c r="B148" s="555" t="s">
        <v>67</v>
      </c>
      <c r="C148" s="69">
        <v>183</v>
      </c>
      <c r="D148" s="148"/>
      <c r="F148" s="21">
        <f t="shared" si="6"/>
        <v>1</v>
      </c>
      <c r="G148" s="21">
        <v>1</v>
      </c>
      <c r="H148" s="554">
        <v>1089</v>
      </c>
      <c r="I148" s="555" t="s">
        <v>67</v>
      </c>
      <c r="J148" s="69">
        <v>184</v>
      </c>
      <c r="K148" s="148"/>
      <c r="M148" s="21">
        <f t="shared" si="7"/>
        <v>1</v>
      </c>
      <c r="N148" s="21">
        <v>1</v>
      </c>
      <c r="O148" s="554">
        <v>1089</v>
      </c>
      <c r="P148" s="555" t="s">
        <v>67</v>
      </c>
      <c r="Q148" s="69">
        <v>184</v>
      </c>
      <c r="R148" s="148"/>
      <c r="S148" s="21">
        <f t="shared" si="8"/>
        <v>1</v>
      </c>
      <c r="T148" s="554">
        <v>1089</v>
      </c>
      <c r="U148" s="640" t="s">
        <v>67</v>
      </c>
      <c r="V148" s="554">
        <v>184</v>
      </c>
      <c r="W148" s="148"/>
    </row>
    <row r="149" spans="1:23">
      <c r="A149" s="554">
        <v>1101</v>
      </c>
      <c r="B149" s="555" t="s">
        <v>68</v>
      </c>
      <c r="C149" s="69">
        <v>185</v>
      </c>
      <c r="D149" s="148"/>
      <c r="F149" s="21">
        <f t="shared" si="6"/>
        <v>1</v>
      </c>
      <c r="G149" s="21">
        <v>1</v>
      </c>
      <c r="H149" s="554">
        <v>1101</v>
      </c>
      <c r="I149" s="555" t="s">
        <v>68</v>
      </c>
      <c r="J149" s="69">
        <v>186</v>
      </c>
      <c r="K149" s="148"/>
      <c r="M149" s="21">
        <f t="shared" si="7"/>
        <v>1</v>
      </c>
      <c r="N149" s="21">
        <v>1</v>
      </c>
      <c r="O149" s="554">
        <v>1101</v>
      </c>
      <c r="P149" s="555" t="s">
        <v>68</v>
      </c>
      <c r="Q149" s="69">
        <v>186</v>
      </c>
      <c r="R149" s="148"/>
      <c r="S149" s="21">
        <f t="shared" si="8"/>
        <v>1</v>
      </c>
      <c r="T149" s="554">
        <v>1101</v>
      </c>
      <c r="U149" s="636" t="s">
        <v>68</v>
      </c>
      <c r="V149" s="554">
        <v>186</v>
      </c>
      <c r="W149" s="148"/>
    </row>
    <row r="150" spans="1:23">
      <c r="A150" s="554">
        <v>1102</v>
      </c>
      <c r="B150" s="555" t="s">
        <v>62</v>
      </c>
      <c r="C150" s="69">
        <v>186</v>
      </c>
      <c r="D150" s="148"/>
      <c r="F150" s="21">
        <f t="shared" si="6"/>
        <v>1</v>
      </c>
      <c r="G150" s="21">
        <v>1</v>
      </c>
      <c r="H150" s="554">
        <v>1102</v>
      </c>
      <c r="I150" s="555" t="s">
        <v>62</v>
      </c>
      <c r="J150" s="69">
        <v>187</v>
      </c>
      <c r="K150" s="148"/>
      <c r="M150" s="21">
        <f t="shared" si="7"/>
        <v>1</v>
      </c>
      <c r="N150" s="21">
        <v>1</v>
      </c>
      <c r="O150" s="554">
        <v>1102</v>
      </c>
      <c r="P150" s="555" t="s">
        <v>62</v>
      </c>
      <c r="Q150" s="69">
        <v>187</v>
      </c>
      <c r="R150" s="148"/>
      <c r="S150" s="21">
        <f t="shared" si="8"/>
        <v>1</v>
      </c>
      <c r="T150" s="554">
        <v>1102</v>
      </c>
      <c r="U150" s="636" t="s">
        <v>62</v>
      </c>
      <c r="V150" s="554">
        <v>187</v>
      </c>
      <c r="W150" s="148"/>
    </row>
    <row r="151" spans="1:23">
      <c r="A151" s="554">
        <v>1103</v>
      </c>
      <c r="B151" s="555" t="s">
        <v>63</v>
      </c>
      <c r="C151" s="69">
        <v>187</v>
      </c>
      <c r="D151" s="148"/>
      <c r="F151" s="21">
        <f t="shared" si="6"/>
        <v>1</v>
      </c>
      <c r="G151" s="21">
        <v>1</v>
      </c>
      <c r="H151" s="554">
        <v>1103</v>
      </c>
      <c r="I151" s="555" t="s">
        <v>63</v>
      </c>
      <c r="J151" s="69">
        <v>188</v>
      </c>
      <c r="K151" s="148"/>
      <c r="M151" s="21">
        <f t="shared" si="7"/>
        <v>1</v>
      </c>
      <c r="N151" s="21">
        <v>1</v>
      </c>
      <c r="O151" s="554">
        <v>1103</v>
      </c>
      <c r="P151" s="555" t="s">
        <v>63</v>
      </c>
      <c r="Q151" s="69">
        <v>188</v>
      </c>
      <c r="R151" s="148"/>
      <c r="S151" s="21">
        <f t="shared" si="8"/>
        <v>1</v>
      </c>
      <c r="T151" s="554">
        <v>1103</v>
      </c>
      <c r="U151" s="636" t="s">
        <v>63</v>
      </c>
      <c r="V151" s="554">
        <v>188</v>
      </c>
      <c r="W151" s="148"/>
    </row>
    <row r="152" spans="1:23">
      <c r="A152" s="554">
        <v>1109</v>
      </c>
      <c r="B152" s="555" t="s">
        <v>67</v>
      </c>
      <c r="C152" s="69">
        <v>188</v>
      </c>
      <c r="D152" s="148"/>
      <c r="F152" s="21">
        <f t="shared" si="6"/>
        <v>1</v>
      </c>
      <c r="G152" s="21">
        <v>1</v>
      </c>
      <c r="H152" s="554">
        <v>1109</v>
      </c>
      <c r="I152" s="555" t="s">
        <v>67</v>
      </c>
      <c r="J152" s="69">
        <v>189</v>
      </c>
      <c r="K152" s="148"/>
      <c r="M152" s="21">
        <f t="shared" si="7"/>
        <v>1</v>
      </c>
      <c r="N152" s="21">
        <v>1</v>
      </c>
      <c r="O152" s="554">
        <v>1109</v>
      </c>
      <c r="P152" s="555" t="s">
        <v>67</v>
      </c>
      <c r="Q152" s="69">
        <v>189</v>
      </c>
      <c r="R152" s="148"/>
      <c r="S152" s="21">
        <f t="shared" si="8"/>
        <v>1</v>
      </c>
      <c r="T152" s="554">
        <v>1109</v>
      </c>
      <c r="U152" s="640" t="s">
        <v>67</v>
      </c>
      <c r="V152" s="554">
        <v>189</v>
      </c>
      <c r="W152" s="148"/>
    </row>
    <row r="153" spans="1:23">
      <c r="A153" s="554">
        <v>1111</v>
      </c>
      <c r="B153" s="555" t="s">
        <v>64</v>
      </c>
      <c r="C153" s="69">
        <v>190</v>
      </c>
      <c r="D153" s="148"/>
      <c r="F153" s="21">
        <f t="shared" si="6"/>
        <v>1</v>
      </c>
      <c r="G153" s="21">
        <v>1</v>
      </c>
      <c r="H153" s="554">
        <v>1111</v>
      </c>
      <c r="I153" s="555" t="s">
        <v>64</v>
      </c>
      <c r="J153" s="69">
        <v>191</v>
      </c>
      <c r="K153" s="148"/>
      <c r="M153" s="21">
        <f t="shared" si="7"/>
        <v>1</v>
      </c>
      <c r="N153" s="21">
        <v>1</v>
      </c>
      <c r="O153" s="554">
        <v>1111</v>
      </c>
      <c r="P153" s="555" t="s">
        <v>64</v>
      </c>
      <c r="Q153" s="69">
        <v>191</v>
      </c>
      <c r="R153" s="148"/>
      <c r="S153" s="21">
        <f t="shared" si="8"/>
        <v>1</v>
      </c>
      <c r="T153" s="554">
        <v>1111</v>
      </c>
      <c r="U153" s="636" t="s">
        <v>64</v>
      </c>
      <c r="V153" s="554">
        <v>191</v>
      </c>
      <c r="W153" s="148"/>
    </row>
    <row r="154" spans="1:23">
      <c r="A154" s="554">
        <v>1112</v>
      </c>
      <c r="B154" s="555" t="s">
        <v>65</v>
      </c>
      <c r="C154" s="69">
        <v>191</v>
      </c>
      <c r="D154" s="148"/>
      <c r="F154" s="21">
        <f t="shared" si="6"/>
        <v>1</v>
      </c>
      <c r="G154" s="21">
        <v>1</v>
      </c>
      <c r="H154" s="554">
        <v>1112</v>
      </c>
      <c r="I154" s="555" t="s">
        <v>65</v>
      </c>
      <c r="J154" s="69">
        <v>192</v>
      </c>
      <c r="K154" s="148"/>
      <c r="M154" s="21">
        <f t="shared" si="7"/>
        <v>1</v>
      </c>
      <c r="N154" s="21">
        <v>1</v>
      </c>
      <c r="O154" s="554">
        <v>1112</v>
      </c>
      <c r="P154" s="555" t="s">
        <v>65</v>
      </c>
      <c r="Q154" s="69">
        <v>192</v>
      </c>
      <c r="R154" s="148"/>
      <c r="S154" s="21">
        <f t="shared" si="8"/>
        <v>1</v>
      </c>
      <c r="T154" s="554">
        <v>1112</v>
      </c>
      <c r="U154" s="636" t="s">
        <v>65</v>
      </c>
      <c r="V154" s="554">
        <v>192</v>
      </c>
      <c r="W154" s="148"/>
    </row>
    <row r="155" spans="1:23">
      <c r="A155" s="554">
        <v>1113</v>
      </c>
      <c r="B155" s="555" t="s">
        <v>66</v>
      </c>
      <c r="C155" s="69">
        <v>192</v>
      </c>
      <c r="D155" s="148"/>
      <c r="F155" s="21">
        <f t="shared" si="6"/>
        <v>1</v>
      </c>
      <c r="G155" s="21">
        <v>1</v>
      </c>
      <c r="H155" s="554">
        <v>1113</v>
      </c>
      <c r="I155" s="555" t="s">
        <v>66</v>
      </c>
      <c r="J155" s="69">
        <v>193</v>
      </c>
      <c r="K155" s="148"/>
      <c r="M155" s="21">
        <f t="shared" si="7"/>
        <v>1</v>
      </c>
      <c r="N155" s="21">
        <v>1</v>
      </c>
      <c r="O155" s="554">
        <v>1113</v>
      </c>
      <c r="P155" s="555" t="s">
        <v>66</v>
      </c>
      <c r="Q155" s="69">
        <v>193</v>
      </c>
      <c r="R155" s="148"/>
      <c r="S155" s="21">
        <f t="shared" si="8"/>
        <v>1</v>
      </c>
      <c r="T155" s="554">
        <v>1113</v>
      </c>
      <c r="U155" s="636" t="s">
        <v>66</v>
      </c>
      <c r="V155" s="554">
        <v>193</v>
      </c>
      <c r="W155" s="148"/>
    </row>
    <row r="156" spans="1:23">
      <c r="A156" s="554">
        <v>1115</v>
      </c>
      <c r="B156" s="555" t="s">
        <v>67</v>
      </c>
      <c r="C156" s="69">
        <v>193</v>
      </c>
      <c r="D156" s="148"/>
      <c r="F156" s="21">
        <f t="shared" si="6"/>
        <v>1</v>
      </c>
      <c r="G156" s="21">
        <v>1</v>
      </c>
      <c r="H156" s="554">
        <v>1115</v>
      </c>
      <c r="I156" s="555" t="s">
        <v>67</v>
      </c>
      <c r="J156" s="69">
        <v>194</v>
      </c>
      <c r="K156" s="148"/>
      <c r="M156" s="21">
        <f t="shared" si="7"/>
        <v>1</v>
      </c>
      <c r="N156" s="21">
        <v>1</v>
      </c>
      <c r="O156" s="554">
        <v>1115</v>
      </c>
      <c r="P156" s="555" t="s">
        <v>67</v>
      </c>
      <c r="Q156" s="69">
        <v>194</v>
      </c>
      <c r="R156" s="148"/>
      <c r="S156" s="21">
        <f t="shared" si="8"/>
        <v>1</v>
      </c>
      <c r="T156" s="554">
        <v>1115</v>
      </c>
      <c r="U156" s="640" t="s">
        <v>67</v>
      </c>
      <c r="V156" s="554">
        <v>194</v>
      </c>
      <c r="W156" s="148"/>
    </row>
    <row r="157" spans="1:23">
      <c r="A157" s="554">
        <v>1121</v>
      </c>
      <c r="B157" s="555" t="s">
        <v>68</v>
      </c>
      <c r="C157" s="69">
        <v>195</v>
      </c>
      <c r="D157" s="148"/>
      <c r="F157" s="21">
        <f t="shared" si="6"/>
        <v>1</v>
      </c>
      <c r="G157" s="21">
        <v>1</v>
      </c>
      <c r="H157" s="554">
        <v>1121</v>
      </c>
      <c r="I157" s="555" t="s">
        <v>68</v>
      </c>
      <c r="J157" s="69">
        <v>196</v>
      </c>
      <c r="K157" s="148"/>
      <c r="M157" s="21">
        <f t="shared" si="7"/>
        <v>1</v>
      </c>
      <c r="N157" s="21">
        <v>1</v>
      </c>
      <c r="O157" s="554">
        <v>1121</v>
      </c>
      <c r="P157" s="555" t="s">
        <v>68</v>
      </c>
      <c r="Q157" s="69">
        <v>196</v>
      </c>
      <c r="R157" s="148"/>
      <c r="S157" s="21">
        <f t="shared" si="8"/>
        <v>1</v>
      </c>
      <c r="T157" s="554">
        <v>1121</v>
      </c>
      <c r="U157" s="636" t="s">
        <v>68</v>
      </c>
      <c r="V157" s="554">
        <v>196</v>
      </c>
      <c r="W157" s="148"/>
    </row>
    <row r="158" spans="1:23">
      <c r="A158" s="554">
        <v>1122</v>
      </c>
      <c r="B158" s="555" t="s">
        <v>62</v>
      </c>
      <c r="C158" s="69">
        <v>196</v>
      </c>
      <c r="D158" s="148"/>
      <c r="F158" s="21">
        <f t="shared" si="6"/>
        <v>1</v>
      </c>
      <c r="G158" s="21">
        <v>1</v>
      </c>
      <c r="H158" s="554">
        <v>1122</v>
      </c>
      <c r="I158" s="555" t="s">
        <v>62</v>
      </c>
      <c r="J158" s="69">
        <v>197</v>
      </c>
      <c r="K158" s="148"/>
      <c r="M158" s="21">
        <f t="shared" si="7"/>
        <v>1</v>
      </c>
      <c r="N158" s="21">
        <v>1</v>
      </c>
      <c r="O158" s="554">
        <v>1122</v>
      </c>
      <c r="P158" s="555" t="s">
        <v>62</v>
      </c>
      <c r="Q158" s="69">
        <v>197</v>
      </c>
      <c r="R158" s="148"/>
      <c r="S158" s="21">
        <f t="shared" si="8"/>
        <v>1</v>
      </c>
      <c r="T158" s="554">
        <v>1122</v>
      </c>
      <c r="U158" s="636" t="s">
        <v>62</v>
      </c>
      <c r="V158" s="554">
        <v>197</v>
      </c>
      <c r="W158" s="148"/>
    </row>
    <row r="159" spans="1:23">
      <c r="A159" s="554">
        <v>1123</v>
      </c>
      <c r="B159" s="555" t="s">
        <v>63</v>
      </c>
      <c r="C159" s="69">
        <v>197</v>
      </c>
      <c r="D159" s="148"/>
      <c r="F159" s="21">
        <f t="shared" si="6"/>
        <v>1</v>
      </c>
      <c r="G159" s="21">
        <v>1</v>
      </c>
      <c r="H159" s="554">
        <v>1123</v>
      </c>
      <c r="I159" s="555" t="s">
        <v>63</v>
      </c>
      <c r="J159" s="69">
        <v>198</v>
      </c>
      <c r="K159" s="148"/>
      <c r="M159" s="21">
        <f t="shared" si="7"/>
        <v>1</v>
      </c>
      <c r="N159" s="21">
        <v>1</v>
      </c>
      <c r="O159" s="554">
        <v>1123</v>
      </c>
      <c r="P159" s="555" t="s">
        <v>63</v>
      </c>
      <c r="Q159" s="69">
        <v>198</v>
      </c>
      <c r="R159" s="148"/>
      <c r="S159" s="21">
        <f t="shared" si="8"/>
        <v>1</v>
      </c>
      <c r="T159" s="554">
        <v>1123</v>
      </c>
      <c r="U159" s="636" t="s">
        <v>63</v>
      </c>
      <c r="V159" s="554">
        <v>198</v>
      </c>
      <c r="W159" s="148"/>
    </row>
    <row r="160" spans="1:23">
      <c r="A160" s="554">
        <v>1124</v>
      </c>
      <c r="B160" s="555" t="s">
        <v>64</v>
      </c>
      <c r="C160" s="69">
        <v>198</v>
      </c>
      <c r="D160" s="148"/>
      <c r="F160" s="21">
        <f t="shared" si="6"/>
        <v>1</v>
      </c>
      <c r="G160" s="21">
        <v>1</v>
      </c>
      <c r="H160" s="554">
        <v>1124</v>
      </c>
      <c r="I160" s="555" t="s">
        <v>64</v>
      </c>
      <c r="J160" s="69">
        <v>199</v>
      </c>
      <c r="K160" s="148"/>
      <c r="M160" s="21">
        <f t="shared" si="7"/>
        <v>1</v>
      </c>
      <c r="N160" s="21">
        <v>1</v>
      </c>
      <c r="O160" s="554">
        <v>1124</v>
      </c>
      <c r="P160" s="555" t="s">
        <v>64</v>
      </c>
      <c r="Q160" s="69">
        <v>199</v>
      </c>
      <c r="R160" s="148"/>
      <c r="S160" s="21">
        <f t="shared" si="8"/>
        <v>1</v>
      </c>
      <c r="T160" s="554">
        <v>1124</v>
      </c>
      <c r="U160" s="636" t="s">
        <v>64</v>
      </c>
      <c r="V160" s="554">
        <v>199</v>
      </c>
      <c r="W160" s="148"/>
    </row>
    <row r="161" spans="1:23">
      <c r="A161" s="554">
        <v>1125</v>
      </c>
      <c r="B161" s="555" t="s">
        <v>65</v>
      </c>
      <c r="C161" s="69">
        <v>199</v>
      </c>
      <c r="D161" s="148"/>
      <c r="F161" s="21">
        <f t="shared" si="6"/>
        <v>1</v>
      </c>
      <c r="G161" s="21">
        <v>1</v>
      </c>
      <c r="H161" s="554">
        <v>1125</v>
      </c>
      <c r="I161" s="555" t="s">
        <v>65</v>
      </c>
      <c r="J161" s="69">
        <v>200</v>
      </c>
      <c r="K161" s="148"/>
      <c r="M161" s="21">
        <f t="shared" si="7"/>
        <v>1</v>
      </c>
      <c r="N161" s="21">
        <v>1</v>
      </c>
      <c r="O161" s="554">
        <v>1125</v>
      </c>
      <c r="P161" s="555" t="s">
        <v>65</v>
      </c>
      <c r="Q161" s="69">
        <v>200</v>
      </c>
      <c r="R161" s="148"/>
      <c r="S161" s="21">
        <f t="shared" si="8"/>
        <v>1</v>
      </c>
      <c r="T161" s="554">
        <v>1125</v>
      </c>
      <c r="U161" s="636" t="s">
        <v>65</v>
      </c>
      <c r="V161" s="554">
        <v>200</v>
      </c>
      <c r="W161" s="148"/>
    </row>
    <row r="162" spans="1:23">
      <c r="A162" s="554">
        <v>1126</v>
      </c>
      <c r="B162" s="555" t="s">
        <v>66</v>
      </c>
      <c r="C162" s="69">
        <v>200</v>
      </c>
      <c r="D162" s="148"/>
      <c r="F162" s="21">
        <f t="shared" si="6"/>
        <v>1</v>
      </c>
      <c r="G162" s="21">
        <v>1</v>
      </c>
      <c r="H162" s="554">
        <v>1126</v>
      </c>
      <c r="I162" s="555" t="s">
        <v>66</v>
      </c>
      <c r="J162" s="69">
        <v>201</v>
      </c>
      <c r="K162" s="148"/>
      <c r="M162" s="21">
        <f t="shared" si="7"/>
        <v>1</v>
      </c>
      <c r="N162" s="21">
        <v>1</v>
      </c>
      <c r="O162" s="554">
        <v>1126</v>
      </c>
      <c r="P162" s="555" t="s">
        <v>66</v>
      </c>
      <c r="Q162" s="69">
        <v>201</v>
      </c>
      <c r="R162" s="148"/>
      <c r="S162" s="21">
        <f t="shared" si="8"/>
        <v>1</v>
      </c>
      <c r="T162" s="554">
        <v>1126</v>
      </c>
      <c r="U162" s="636" t="s">
        <v>66</v>
      </c>
      <c r="V162" s="554">
        <v>201</v>
      </c>
      <c r="W162" s="148"/>
    </row>
    <row r="163" spans="1:23">
      <c r="A163" s="554">
        <v>1129</v>
      </c>
      <c r="B163" s="555" t="s">
        <v>67</v>
      </c>
      <c r="C163" s="69">
        <v>201</v>
      </c>
      <c r="D163" s="148"/>
      <c r="F163" s="21">
        <f t="shared" si="6"/>
        <v>1</v>
      </c>
      <c r="G163" s="21">
        <v>1</v>
      </c>
      <c r="H163" s="554">
        <v>1129</v>
      </c>
      <c r="I163" s="555" t="s">
        <v>67</v>
      </c>
      <c r="J163" s="69">
        <v>202</v>
      </c>
      <c r="K163" s="148"/>
      <c r="M163" s="21">
        <f t="shared" si="7"/>
        <v>1</v>
      </c>
      <c r="N163" s="21">
        <v>1</v>
      </c>
      <c r="O163" s="554">
        <v>1129</v>
      </c>
      <c r="P163" s="555" t="s">
        <v>67</v>
      </c>
      <c r="Q163" s="69">
        <v>202</v>
      </c>
      <c r="R163" s="148"/>
      <c r="S163" s="21">
        <f t="shared" si="8"/>
        <v>1</v>
      </c>
      <c r="T163" s="554">
        <v>1129</v>
      </c>
      <c r="U163" s="640" t="s">
        <v>67</v>
      </c>
      <c r="V163" s="554">
        <v>202</v>
      </c>
      <c r="W163" s="148"/>
    </row>
    <row r="164" spans="1:23">
      <c r="A164" s="554">
        <v>1131</v>
      </c>
      <c r="B164" s="555" t="s">
        <v>68</v>
      </c>
      <c r="C164" s="69">
        <v>203</v>
      </c>
      <c r="D164" s="148"/>
      <c r="F164" s="21">
        <f t="shared" si="6"/>
        <v>1</v>
      </c>
      <c r="G164" s="21">
        <v>1</v>
      </c>
      <c r="H164" s="554">
        <v>1131</v>
      </c>
      <c r="I164" s="555" t="s">
        <v>68</v>
      </c>
      <c r="J164" s="69">
        <v>204</v>
      </c>
      <c r="K164" s="148"/>
      <c r="M164" s="21">
        <f t="shared" si="7"/>
        <v>1</v>
      </c>
      <c r="N164" s="21">
        <v>1</v>
      </c>
      <c r="O164" s="554">
        <v>1131</v>
      </c>
      <c r="P164" s="555" t="s">
        <v>68</v>
      </c>
      <c r="Q164" s="69">
        <v>204</v>
      </c>
      <c r="R164" s="148"/>
      <c r="S164" s="21">
        <f t="shared" si="8"/>
        <v>1</v>
      </c>
      <c r="T164" s="554">
        <v>1131</v>
      </c>
      <c r="U164" s="636" t="s">
        <v>68</v>
      </c>
      <c r="V164" s="554">
        <v>204</v>
      </c>
      <c r="W164" s="148"/>
    </row>
    <row r="165" spans="1:23">
      <c r="A165" s="554">
        <v>1134</v>
      </c>
      <c r="B165" s="555" t="s">
        <v>64</v>
      </c>
      <c r="C165" s="69">
        <v>204</v>
      </c>
      <c r="D165" s="148"/>
      <c r="F165" s="21">
        <f t="shared" si="6"/>
        <v>1</v>
      </c>
      <c r="G165" s="21">
        <v>1</v>
      </c>
      <c r="H165" s="554">
        <v>1134</v>
      </c>
      <c r="I165" s="555" t="s">
        <v>64</v>
      </c>
      <c r="J165" s="69">
        <v>205</v>
      </c>
      <c r="K165" s="148"/>
      <c r="M165" s="21">
        <f t="shared" si="7"/>
        <v>1</v>
      </c>
      <c r="N165" s="21">
        <v>1</v>
      </c>
      <c r="O165" s="554">
        <v>1134</v>
      </c>
      <c r="P165" s="555" t="s">
        <v>64</v>
      </c>
      <c r="Q165" s="69">
        <v>205</v>
      </c>
      <c r="R165" s="148"/>
      <c r="S165" s="21">
        <f t="shared" si="8"/>
        <v>1</v>
      </c>
      <c r="T165" s="554">
        <v>1134</v>
      </c>
      <c r="U165" s="636" t="s">
        <v>64</v>
      </c>
      <c r="V165" s="554">
        <v>205</v>
      </c>
      <c r="W165" s="148"/>
    </row>
    <row r="166" spans="1:23">
      <c r="A166" s="554">
        <v>1135</v>
      </c>
      <c r="B166" s="555" t="s">
        <v>65</v>
      </c>
      <c r="C166" s="69">
        <v>205</v>
      </c>
      <c r="D166" s="148"/>
      <c r="F166" s="21">
        <f t="shared" si="6"/>
        <v>1</v>
      </c>
      <c r="G166" s="21">
        <v>1</v>
      </c>
      <c r="H166" s="554">
        <v>1135</v>
      </c>
      <c r="I166" s="555" t="s">
        <v>65</v>
      </c>
      <c r="J166" s="69">
        <v>206</v>
      </c>
      <c r="K166" s="148"/>
      <c r="M166" s="21">
        <f t="shared" si="7"/>
        <v>1</v>
      </c>
      <c r="N166" s="21">
        <v>1</v>
      </c>
      <c r="O166" s="554">
        <v>1135</v>
      </c>
      <c r="P166" s="555" t="s">
        <v>65</v>
      </c>
      <c r="Q166" s="69">
        <v>206</v>
      </c>
      <c r="R166" s="148"/>
      <c r="S166" s="21">
        <f t="shared" si="8"/>
        <v>1</v>
      </c>
      <c r="T166" s="554">
        <v>1135</v>
      </c>
      <c r="U166" s="636" t="s">
        <v>65</v>
      </c>
      <c r="V166" s="554">
        <v>206</v>
      </c>
      <c r="W166" s="148"/>
    </row>
    <row r="167" spans="1:23">
      <c r="A167" s="554">
        <v>1136</v>
      </c>
      <c r="B167" s="555" t="s">
        <v>66</v>
      </c>
      <c r="C167" s="69">
        <v>206</v>
      </c>
      <c r="D167" s="148"/>
      <c r="F167" s="21">
        <f t="shared" si="6"/>
        <v>1</v>
      </c>
      <c r="G167" s="21">
        <v>1</v>
      </c>
      <c r="H167" s="554">
        <v>1136</v>
      </c>
      <c r="I167" s="555" t="s">
        <v>66</v>
      </c>
      <c r="J167" s="69">
        <v>207</v>
      </c>
      <c r="K167" s="148"/>
      <c r="M167" s="21">
        <f t="shared" si="7"/>
        <v>1</v>
      </c>
      <c r="N167" s="21">
        <v>1</v>
      </c>
      <c r="O167" s="554">
        <v>1136</v>
      </c>
      <c r="P167" s="555" t="s">
        <v>66</v>
      </c>
      <c r="Q167" s="69">
        <v>207</v>
      </c>
      <c r="R167" s="148"/>
      <c r="S167" s="21">
        <f t="shared" si="8"/>
        <v>1</v>
      </c>
      <c r="T167" s="554">
        <v>1136</v>
      </c>
      <c r="U167" s="636" t="s">
        <v>66</v>
      </c>
      <c r="V167" s="554">
        <v>207</v>
      </c>
      <c r="W167" s="148"/>
    </row>
    <row r="168" spans="1:23">
      <c r="A168" s="554">
        <v>1139</v>
      </c>
      <c r="B168" s="555" t="s">
        <v>67</v>
      </c>
      <c r="C168" s="69">
        <v>207</v>
      </c>
      <c r="D168" s="148"/>
      <c r="F168" s="21">
        <f t="shared" si="6"/>
        <v>1</v>
      </c>
      <c r="G168" s="21">
        <v>1</v>
      </c>
      <c r="H168" s="554">
        <v>1139</v>
      </c>
      <c r="I168" s="555" t="s">
        <v>67</v>
      </c>
      <c r="J168" s="69">
        <v>208</v>
      </c>
      <c r="K168" s="148"/>
      <c r="M168" s="21">
        <f t="shared" si="7"/>
        <v>1</v>
      </c>
      <c r="N168" s="21">
        <v>1</v>
      </c>
      <c r="O168" s="554">
        <v>1139</v>
      </c>
      <c r="P168" s="555" t="s">
        <v>67</v>
      </c>
      <c r="Q168" s="69">
        <v>208</v>
      </c>
      <c r="R168" s="148"/>
      <c r="S168" s="21">
        <f t="shared" si="8"/>
        <v>1</v>
      </c>
      <c r="T168" s="554">
        <v>1139</v>
      </c>
      <c r="U168" s="640" t="s">
        <v>67</v>
      </c>
      <c r="V168" s="554">
        <v>208</v>
      </c>
      <c r="W168" s="148"/>
    </row>
    <row r="169" spans="1:23">
      <c r="A169" s="554">
        <v>1151</v>
      </c>
      <c r="B169" s="555" t="s">
        <v>63</v>
      </c>
      <c r="C169" s="69">
        <v>209</v>
      </c>
      <c r="D169" s="148"/>
      <c r="F169" s="21">
        <f t="shared" si="6"/>
        <v>0</v>
      </c>
      <c r="G169" s="21">
        <v>1</v>
      </c>
      <c r="H169" s="554">
        <v>1151</v>
      </c>
      <c r="I169" s="555" t="s">
        <v>68</v>
      </c>
      <c r="J169" s="69">
        <v>210</v>
      </c>
      <c r="K169" s="559" t="s">
        <v>1594</v>
      </c>
      <c r="M169" s="21">
        <f t="shared" si="7"/>
        <v>1</v>
      </c>
      <c r="N169" s="21">
        <v>1</v>
      </c>
      <c r="O169" s="554">
        <v>1151</v>
      </c>
      <c r="P169" s="555" t="s">
        <v>68</v>
      </c>
      <c r="Q169" s="69">
        <v>210</v>
      </c>
      <c r="R169" s="559"/>
      <c r="S169" s="21">
        <f t="shared" si="8"/>
        <v>1</v>
      </c>
      <c r="T169" s="554">
        <v>1151</v>
      </c>
      <c r="U169" s="636" t="s">
        <v>68</v>
      </c>
      <c r="V169" s="554">
        <v>210</v>
      </c>
      <c r="W169" s="559"/>
    </row>
    <row r="170" spans="1:23">
      <c r="A170" s="554">
        <v>1171</v>
      </c>
      <c r="B170" s="555" t="s">
        <v>68</v>
      </c>
      <c r="C170" s="69">
        <v>211</v>
      </c>
      <c r="D170" s="148"/>
      <c r="F170" s="21">
        <f t="shared" si="6"/>
        <v>1</v>
      </c>
      <c r="G170" s="21">
        <v>1</v>
      </c>
      <c r="H170" s="554">
        <v>1171</v>
      </c>
      <c r="I170" s="555" t="s">
        <v>68</v>
      </c>
      <c r="J170" s="69">
        <v>212</v>
      </c>
      <c r="K170" s="148"/>
      <c r="M170" s="21">
        <f t="shared" si="7"/>
        <v>1</v>
      </c>
      <c r="N170" s="21">
        <v>1</v>
      </c>
      <c r="O170" s="554">
        <v>1171</v>
      </c>
      <c r="P170" s="555" t="s">
        <v>68</v>
      </c>
      <c r="Q170" s="69">
        <v>212</v>
      </c>
      <c r="R170" s="148"/>
      <c r="S170" s="21">
        <f t="shared" si="8"/>
        <v>1</v>
      </c>
      <c r="T170" s="554">
        <v>1171</v>
      </c>
      <c r="U170" s="636" t="s">
        <v>68</v>
      </c>
      <c r="V170" s="554">
        <v>212</v>
      </c>
      <c r="W170" s="148"/>
    </row>
    <row r="171" spans="1:23">
      <c r="A171" s="554">
        <v>1173</v>
      </c>
      <c r="B171" s="555" t="s">
        <v>63</v>
      </c>
      <c r="C171" s="69">
        <v>212</v>
      </c>
      <c r="D171" s="148"/>
      <c r="F171" s="21">
        <f t="shared" si="6"/>
        <v>1</v>
      </c>
      <c r="G171" s="21">
        <v>1</v>
      </c>
      <c r="H171" s="554">
        <v>1173</v>
      </c>
      <c r="I171" s="555" t="s">
        <v>63</v>
      </c>
      <c r="J171" s="69">
        <v>213</v>
      </c>
      <c r="K171" s="148"/>
      <c r="M171" s="21">
        <f t="shared" si="7"/>
        <v>1</v>
      </c>
      <c r="N171" s="21">
        <v>1</v>
      </c>
      <c r="O171" s="554">
        <v>1173</v>
      </c>
      <c r="P171" s="555" t="s">
        <v>63</v>
      </c>
      <c r="Q171" s="69">
        <v>213</v>
      </c>
      <c r="R171" s="148"/>
      <c r="S171" s="21">
        <f t="shared" si="8"/>
        <v>1</v>
      </c>
      <c r="T171" s="554">
        <v>1173</v>
      </c>
      <c r="U171" s="636" t="s">
        <v>63</v>
      </c>
      <c r="V171" s="554">
        <v>213</v>
      </c>
      <c r="W171" s="148"/>
    </row>
    <row r="172" spans="1:23">
      <c r="A172" s="554">
        <v>1175</v>
      </c>
      <c r="B172" s="555" t="s">
        <v>65</v>
      </c>
      <c r="C172" s="69">
        <v>213</v>
      </c>
      <c r="D172" s="148"/>
      <c r="F172" s="21">
        <f t="shared" si="6"/>
        <v>1</v>
      </c>
      <c r="G172" s="21">
        <v>1</v>
      </c>
      <c r="H172" s="554">
        <v>1175</v>
      </c>
      <c r="I172" s="555" t="s">
        <v>65</v>
      </c>
      <c r="J172" s="69">
        <v>214</v>
      </c>
      <c r="K172" s="148"/>
      <c r="M172" s="21">
        <f t="shared" si="7"/>
        <v>1</v>
      </c>
      <c r="N172" s="21">
        <v>1</v>
      </c>
      <c r="O172" s="554">
        <v>1175</v>
      </c>
      <c r="P172" s="555" t="s">
        <v>65</v>
      </c>
      <c r="Q172" s="69">
        <v>214</v>
      </c>
      <c r="R172" s="148"/>
      <c r="S172" s="21">
        <f t="shared" si="8"/>
        <v>1</v>
      </c>
      <c r="T172" s="554">
        <v>1175</v>
      </c>
      <c r="U172" s="636" t="s">
        <v>65</v>
      </c>
      <c r="V172" s="554">
        <v>214</v>
      </c>
      <c r="W172" s="148"/>
    </row>
    <row r="173" spans="1:23">
      <c r="A173" s="554">
        <v>1176</v>
      </c>
      <c r="B173" s="555" t="s">
        <v>66</v>
      </c>
      <c r="C173" s="69">
        <v>214</v>
      </c>
      <c r="D173" s="148"/>
      <c r="F173" s="21">
        <f t="shared" si="6"/>
        <v>1</v>
      </c>
      <c r="G173" s="21">
        <v>1</v>
      </c>
      <c r="H173" s="554">
        <v>1176</v>
      </c>
      <c r="I173" s="555" t="s">
        <v>66</v>
      </c>
      <c r="J173" s="69">
        <v>215</v>
      </c>
      <c r="K173" s="148"/>
      <c r="M173" s="21">
        <f t="shared" si="7"/>
        <v>1</v>
      </c>
      <c r="N173" s="21">
        <v>1</v>
      </c>
      <c r="O173" s="554">
        <v>1176</v>
      </c>
      <c r="P173" s="555" t="s">
        <v>66</v>
      </c>
      <c r="Q173" s="69">
        <v>215</v>
      </c>
      <c r="R173" s="148"/>
      <c r="S173" s="21">
        <f t="shared" si="8"/>
        <v>1</v>
      </c>
      <c r="T173" s="554">
        <v>1176</v>
      </c>
      <c r="U173" s="636" t="s">
        <v>66</v>
      </c>
      <c r="V173" s="554">
        <v>215</v>
      </c>
      <c r="W173" s="148"/>
    </row>
    <row r="174" spans="1:23">
      <c r="A174" s="554">
        <v>1179</v>
      </c>
      <c r="B174" s="555" t="s">
        <v>67</v>
      </c>
      <c r="C174" s="69">
        <v>215</v>
      </c>
      <c r="D174" s="148"/>
      <c r="F174" s="21">
        <f t="shared" si="6"/>
        <v>1</v>
      </c>
      <c r="G174" s="21">
        <v>1</v>
      </c>
      <c r="H174" s="554">
        <v>1179</v>
      </c>
      <c r="I174" s="555" t="s">
        <v>67</v>
      </c>
      <c r="J174" s="69">
        <v>216</v>
      </c>
      <c r="K174" s="148"/>
      <c r="M174" s="21">
        <f t="shared" si="7"/>
        <v>1</v>
      </c>
      <c r="N174" s="21">
        <v>1</v>
      </c>
      <c r="O174" s="554">
        <v>1179</v>
      </c>
      <c r="P174" s="555" t="s">
        <v>67</v>
      </c>
      <c r="Q174" s="69">
        <v>216</v>
      </c>
      <c r="R174" s="148"/>
      <c r="S174" s="21">
        <f t="shared" si="8"/>
        <v>1</v>
      </c>
      <c r="T174" s="554">
        <v>1179</v>
      </c>
      <c r="U174" s="640" t="s">
        <v>67</v>
      </c>
      <c r="V174" s="554">
        <v>216</v>
      </c>
      <c r="W174" s="148"/>
    </row>
    <row r="175" spans="1:23">
      <c r="A175" s="554">
        <v>1194</v>
      </c>
      <c r="B175" s="555" t="s">
        <v>64</v>
      </c>
      <c r="C175" s="69">
        <v>217</v>
      </c>
      <c r="D175" s="148"/>
      <c r="F175" s="21">
        <f t="shared" si="6"/>
        <v>1</v>
      </c>
      <c r="G175" s="21">
        <v>1</v>
      </c>
      <c r="H175" s="554">
        <v>1194</v>
      </c>
      <c r="I175" s="555" t="s">
        <v>64</v>
      </c>
      <c r="J175" s="69">
        <v>218</v>
      </c>
      <c r="K175" s="148"/>
      <c r="M175" s="21">
        <f t="shared" si="7"/>
        <v>1</v>
      </c>
      <c r="N175" s="21">
        <v>1</v>
      </c>
      <c r="O175" s="554">
        <v>1194</v>
      </c>
      <c r="P175" s="555" t="s">
        <v>64</v>
      </c>
      <c r="Q175" s="69">
        <v>218</v>
      </c>
      <c r="R175" s="148"/>
      <c r="S175" s="21">
        <f t="shared" si="8"/>
        <v>1</v>
      </c>
      <c r="T175" s="554">
        <v>1194</v>
      </c>
      <c r="U175" s="636" t="s">
        <v>64</v>
      </c>
      <c r="V175" s="554">
        <v>218</v>
      </c>
      <c r="W175" s="148"/>
    </row>
    <row r="176" spans="1:23">
      <c r="A176" s="554">
        <v>1195</v>
      </c>
      <c r="B176" s="555" t="s">
        <v>65</v>
      </c>
      <c r="C176" s="69">
        <v>218</v>
      </c>
      <c r="D176" s="148"/>
      <c r="F176" s="21">
        <f t="shared" si="6"/>
        <v>1</v>
      </c>
      <c r="G176" s="21">
        <v>1</v>
      </c>
      <c r="H176" s="554">
        <v>1195</v>
      </c>
      <c r="I176" s="555" t="s">
        <v>65</v>
      </c>
      <c r="J176" s="69">
        <v>219</v>
      </c>
      <c r="K176" s="148"/>
      <c r="M176" s="21">
        <f t="shared" si="7"/>
        <v>1</v>
      </c>
      <c r="N176" s="21">
        <v>1</v>
      </c>
      <c r="O176" s="554">
        <v>1195</v>
      </c>
      <c r="P176" s="555" t="s">
        <v>65</v>
      </c>
      <c r="Q176" s="69">
        <v>219</v>
      </c>
      <c r="R176" s="148"/>
      <c r="S176" s="21">
        <f t="shared" si="8"/>
        <v>1</v>
      </c>
      <c r="T176" s="554">
        <v>1195</v>
      </c>
      <c r="U176" s="636" t="s">
        <v>65</v>
      </c>
      <c r="V176" s="554">
        <v>219</v>
      </c>
      <c r="W176" s="148"/>
    </row>
    <row r="177" spans="1:23">
      <c r="A177" s="554">
        <v>1196</v>
      </c>
      <c r="B177" s="555" t="s">
        <v>66</v>
      </c>
      <c r="C177" s="69">
        <v>219</v>
      </c>
      <c r="D177" s="148"/>
      <c r="F177" s="21">
        <f t="shared" si="6"/>
        <v>1</v>
      </c>
      <c r="G177" s="21">
        <v>1</v>
      </c>
      <c r="H177" s="554">
        <v>1196</v>
      </c>
      <c r="I177" s="555" t="s">
        <v>66</v>
      </c>
      <c r="J177" s="69">
        <v>220</v>
      </c>
      <c r="K177" s="148"/>
      <c r="M177" s="21">
        <f t="shared" si="7"/>
        <v>1</v>
      </c>
      <c r="N177" s="21">
        <v>1</v>
      </c>
      <c r="O177" s="554">
        <v>1196</v>
      </c>
      <c r="P177" s="555" t="s">
        <v>66</v>
      </c>
      <c r="Q177" s="69">
        <v>220</v>
      </c>
      <c r="R177" s="148"/>
      <c r="S177" s="21">
        <f t="shared" si="8"/>
        <v>1</v>
      </c>
      <c r="T177" s="554">
        <v>1196</v>
      </c>
      <c r="U177" s="636" t="s">
        <v>66</v>
      </c>
      <c r="V177" s="554">
        <v>220</v>
      </c>
      <c r="W177" s="148"/>
    </row>
    <row r="178" spans="1:23">
      <c r="A178" s="554">
        <v>1199</v>
      </c>
      <c r="B178" s="555" t="s">
        <v>67</v>
      </c>
      <c r="C178" s="69">
        <v>220</v>
      </c>
      <c r="D178" s="148"/>
      <c r="F178" s="21">
        <f t="shared" si="6"/>
        <v>1</v>
      </c>
      <c r="G178" s="21">
        <v>1</v>
      </c>
      <c r="H178" s="554">
        <v>1199</v>
      </c>
      <c r="I178" s="555" t="s">
        <v>67</v>
      </c>
      <c r="J178" s="69">
        <v>221</v>
      </c>
      <c r="K178" s="148"/>
      <c r="M178" s="21">
        <f t="shared" si="7"/>
        <v>1</v>
      </c>
      <c r="N178" s="21">
        <v>1</v>
      </c>
      <c r="O178" s="554">
        <v>1199</v>
      </c>
      <c r="P178" s="555" t="s">
        <v>67</v>
      </c>
      <c r="Q178" s="69">
        <v>221</v>
      </c>
      <c r="R178" s="148"/>
      <c r="S178" s="21">
        <f t="shared" si="8"/>
        <v>1</v>
      </c>
      <c r="T178" s="554">
        <v>1199</v>
      </c>
      <c r="U178" s="640" t="s">
        <v>67</v>
      </c>
      <c r="V178" s="554">
        <v>221</v>
      </c>
      <c r="W178" s="148"/>
    </row>
    <row r="179" spans="1:23">
      <c r="A179" s="554">
        <v>1205</v>
      </c>
      <c r="B179" s="555" t="s">
        <v>65</v>
      </c>
      <c r="C179" s="69">
        <v>222</v>
      </c>
      <c r="D179" s="148"/>
      <c r="F179" s="21">
        <f t="shared" si="6"/>
        <v>1</v>
      </c>
      <c r="G179" s="21">
        <v>1</v>
      </c>
      <c r="H179" s="554">
        <v>1205</v>
      </c>
      <c r="I179" s="555" t="s">
        <v>65</v>
      </c>
      <c r="J179" s="69">
        <v>223</v>
      </c>
      <c r="K179" s="148"/>
      <c r="M179" s="21">
        <f t="shared" si="7"/>
        <v>1</v>
      </c>
      <c r="N179" s="21">
        <v>1</v>
      </c>
      <c r="O179" s="554">
        <v>1205</v>
      </c>
      <c r="P179" s="555" t="s">
        <v>65</v>
      </c>
      <c r="Q179" s="69">
        <v>223</v>
      </c>
      <c r="R179" s="148"/>
      <c r="S179" s="21">
        <f t="shared" si="8"/>
        <v>1</v>
      </c>
      <c r="T179" s="554">
        <v>1205</v>
      </c>
      <c r="U179" s="636" t="s">
        <v>65</v>
      </c>
      <c r="V179" s="554">
        <v>223</v>
      </c>
      <c r="W179" s="148"/>
    </row>
    <row r="180" spans="1:23">
      <c r="A180" s="554">
        <v>1224</v>
      </c>
      <c r="B180" s="555" t="s">
        <v>64</v>
      </c>
      <c r="C180" s="69">
        <v>224</v>
      </c>
      <c r="D180" s="148"/>
      <c r="F180" s="21">
        <f t="shared" si="6"/>
        <v>1</v>
      </c>
      <c r="G180" s="21">
        <v>1</v>
      </c>
      <c r="H180" s="554">
        <v>1224</v>
      </c>
      <c r="I180" s="555" t="s">
        <v>64</v>
      </c>
      <c r="J180" s="69">
        <v>225</v>
      </c>
      <c r="K180" s="148"/>
      <c r="M180" s="21">
        <f t="shared" si="7"/>
        <v>1</v>
      </c>
      <c r="N180" s="21">
        <v>1</v>
      </c>
      <c r="O180" s="554">
        <v>1224</v>
      </c>
      <c r="P180" s="555" t="s">
        <v>64</v>
      </c>
      <c r="Q180" s="69">
        <v>225</v>
      </c>
      <c r="R180" s="148"/>
      <c r="S180" s="21">
        <f t="shared" si="8"/>
        <v>1</v>
      </c>
      <c r="T180" s="554">
        <v>1224</v>
      </c>
      <c r="U180" s="636" t="s">
        <v>64</v>
      </c>
      <c r="V180" s="554">
        <v>225</v>
      </c>
      <c r="W180" s="148"/>
    </row>
    <row r="181" spans="1:23">
      <c r="A181" s="554">
        <v>1225</v>
      </c>
      <c r="B181" s="555" t="s">
        <v>65</v>
      </c>
      <c r="C181" s="69">
        <v>225</v>
      </c>
      <c r="D181" s="148"/>
      <c r="F181" s="21">
        <f t="shared" si="6"/>
        <v>1</v>
      </c>
      <c r="G181" s="21">
        <v>1</v>
      </c>
      <c r="H181" s="554">
        <v>1225</v>
      </c>
      <c r="I181" s="555" t="s">
        <v>65</v>
      </c>
      <c r="J181" s="69">
        <v>226</v>
      </c>
      <c r="K181" s="148"/>
      <c r="M181" s="21">
        <f t="shared" si="7"/>
        <v>1</v>
      </c>
      <c r="N181" s="21">
        <v>1</v>
      </c>
      <c r="O181" s="554">
        <v>1225</v>
      </c>
      <c r="P181" s="555" t="s">
        <v>65</v>
      </c>
      <c r="Q181" s="69">
        <v>226</v>
      </c>
      <c r="R181" s="148"/>
      <c r="S181" s="21">
        <f t="shared" si="8"/>
        <v>1</v>
      </c>
      <c r="T181" s="554">
        <v>1225</v>
      </c>
      <c r="U181" s="636" t="s">
        <v>65</v>
      </c>
      <c r="V181" s="554">
        <v>226</v>
      </c>
      <c r="W181" s="148"/>
    </row>
    <row r="182" spans="1:23">
      <c r="A182" s="554">
        <v>1226</v>
      </c>
      <c r="B182" s="555" t="s">
        <v>66</v>
      </c>
      <c r="C182" s="69">
        <v>226</v>
      </c>
      <c r="D182" s="148"/>
      <c r="F182" s="21">
        <f t="shared" si="6"/>
        <v>1</v>
      </c>
      <c r="G182" s="21">
        <v>1</v>
      </c>
      <c r="H182" s="554">
        <v>1226</v>
      </c>
      <c r="I182" s="555" t="s">
        <v>66</v>
      </c>
      <c r="J182" s="69">
        <v>227</v>
      </c>
      <c r="K182" s="148"/>
      <c r="M182" s="21">
        <f t="shared" si="7"/>
        <v>1</v>
      </c>
      <c r="N182" s="21">
        <v>1</v>
      </c>
      <c r="O182" s="554">
        <v>1226</v>
      </c>
      <c r="P182" s="555" t="s">
        <v>66</v>
      </c>
      <c r="Q182" s="69">
        <v>227</v>
      </c>
      <c r="R182" s="148"/>
      <c r="S182" s="21">
        <f t="shared" si="8"/>
        <v>1</v>
      </c>
      <c r="T182" s="554">
        <v>1226</v>
      </c>
      <c r="U182" s="636" t="s">
        <v>66</v>
      </c>
      <c r="V182" s="554">
        <v>227</v>
      </c>
      <c r="W182" s="148"/>
    </row>
    <row r="183" spans="1:23">
      <c r="A183" s="554">
        <v>1229</v>
      </c>
      <c r="B183" s="555" t="s">
        <v>67</v>
      </c>
      <c r="C183" s="69">
        <v>227</v>
      </c>
      <c r="D183" s="148"/>
      <c r="F183" s="21">
        <f t="shared" si="6"/>
        <v>1</v>
      </c>
      <c r="G183" s="21">
        <v>1</v>
      </c>
      <c r="H183" s="554">
        <v>1229</v>
      </c>
      <c r="I183" s="555" t="s">
        <v>67</v>
      </c>
      <c r="J183" s="69">
        <v>228</v>
      </c>
      <c r="K183" s="148"/>
      <c r="M183" s="21">
        <f t="shared" si="7"/>
        <v>1</v>
      </c>
      <c r="N183" s="21">
        <v>1</v>
      </c>
      <c r="O183" s="554">
        <v>1229</v>
      </c>
      <c r="P183" s="555" t="s">
        <v>67</v>
      </c>
      <c r="Q183" s="69">
        <v>228</v>
      </c>
      <c r="R183" s="148"/>
      <c r="S183" s="21">
        <f t="shared" si="8"/>
        <v>1</v>
      </c>
      <c r="T183" s="554">
        <v>1229</v>
      </c>
      <c r="U183" s="640" t="s">
        <v>67</v>
      </c>
      <c r="V183" s="554">
        <v>228</v>
      </c>
      <c r="W183" s="148"/>
    </row>
    <row r="184" spans="1:23">
      <c r="A184" s="554">
        <v>1244</v>
      </c>
      <c r="B184" s="555" t="s">
        <v>64</v>
      </c>
      <c r="C184" s="69">
        <v>229</v>
      </c>
      <c r="D184" s="148"/>
      <c r="F184" s="21">
        <f t="shared" si="6"/>
        <v>1</v>
      </c>
      <c r="G184" s="21">
        <v>1</v>
      </c>
      <c r="H184" s="554">
        <v>1244</v>
      </c>
      <c r="I184" s="555" t="s">
        <v>64</v>
      </c>
      <c r="J184" s="69">
        <v>230</v>
      </c>
      <c r="K184" s="148"/>
      <c r="M184" s="21">
        <f t="shared" si="7"/>
        <v>1</v>
      </c>
      <c r="N184" s="21">
        <v>1</v>
      </c>
      <c r="O184" s="554">
        <v>1244</v>
      </c>
      <c r="P184" s="555" t="s">
        <v>64</v>
      </c>
      <c r="Q184" s="69">
        <v>230</v>
      </c>
      <c r="R184" s="148"/>
      <c r="S184" s="21">
        <f t="shared" si="8"/>
        <v>1</v>
      </c>
      <c r="T184" s="554">
        <v>1244</v>
      </c>
      <c r="U184" s="636" t="s">
        <v>64</v>
      </c>
      <c r="V184" s="554">
        <v>230</v>
      </c>
      <c r="W184" s="148"/>
    </row>
    <row r="185" spans="1:23">
      <c r="A185" s="554">
        <v>1245</v>
      </c>
      <c r="B185" s="555" t="s">
        <v>65</v>
      </c>
      <c r="C185" s="69">
        <v>230</v>
      </c>
      <c r="D185" s="148"/>
      <c r="F185" s="21">
        <f t="shared" si="6"/>
        <v>1</v>
      </c>
      <c r="G185" s="21">
        <v>1</v>
      </c>
      <c r="H185" s="554">
        <v>1245</v>
      </c>
      <c r="I185" s="555" t="s">
        <v>65</v>
      </c>
      <c r="J185" s="69">
        <v>231</v>
      </c>
      <c r="K185" s="148"/>
      <c r="M185" s="21">
        <f t="shared" si="7"/>
        <v>1</v>
      </c>
      <c r="N185" s="21">
        <v>1</v>
      </c>
      <c r="O185" s="554">
        <v>1245</v>
      </c>
      <c r="P185" s="555" t="s">
        <v>65</v>
      </c>
      <c r="Q185" s="69">
        <v>231</v>
      </c>
      <c r="R185" s="148"/>
      <c r="S185" s="21">
        <f t="shared" si="8"/>
        <v>1</v>
      </c>
      <c r="T185" s="554">
        <v>1245</v>
      </c>
      <c r="U185" s="636" t="s">
        <v>65</v>
      </c>
      <c r="V185" s="554">
        <v>231</v>
      </c>
      <c r="W185" s="148"/>
    </row>
    <row r="186" spans="1:23">
      <c r="A186" s="554">
        <v>1246</v>
      </c>
      <c r="B186" s="555" t="s">
        <v>66</v>
      </c>
      <c r="C186" s="69">
        <v>231</v>
      </c>
      <c r="D186" s="148"/>
      <c r="F186" s="21">
        <f t="shared" si="6"/>
        <v>1</v>
      </c>
      <c r="G186" s="21">
        <v>1</v>
      </c>
      <c r="H186" s="554">
        <v>1246</v>
      </c>
      <c r="I186" s="555" t="s">
        <v>66</v>
      </c>
      <c r="J186" s="69">
        <v>232</v>
      </c>
      <c r="K186" s="148"/>
      <c r="M186" s="21">
        <f t="shared" si="7"/>
        <v>1</v>
      </c>
      <c r="N186" s="21">
        <v>1</v>
      </c>
      <c r="O186" s="554">
        <v>1246</v>
      </c>
      <c r="P186" s="555" t="s">
        <v>66</v>
      </c>
      <c r="Q186" s="69">
        <v>232</v>
      </c>
      <c r="R186" s="148"/>
      <c r="S186" s="21">
        <f t="shared" si="8"/>
        <v>1</v>
      </c>
      <c r="T186" s="554">
        <v>1246</v>
      </c>
      <c r="U186" s="636" t="s">
        <v>66</v>
      </c>
      <c r="V186" s="554">
        <v>232</v>
      </c>
      <c r="W186" s="148"/>
    </row>
    <row r="187" spans="1:23">
      <c r="A187" s="554">
        <v>1249</v>
      </c>
      <c r="B187" s="555" t="s">
        <v>67</v>
      </c>
      <c r="C187" s="69">
        <v>232</v>
      </c>
      <c r="D187" s="148"/>
      <c r="F187" s="21">
        <f t="shared" si="6"/>
        <v>1</v>
      </c>
      <c r="G187" s="21">
        <v>1</v>
      </c>
      <c r="H187" s="554">
        <v>1249</v>
      </c>
      <c r="I187" s="555" t="s">
        <v>67</v>
      </c>
      <c r="J187" s="69">
        <v>233</v>
      </c>
      <c r="K187" s="148"/>
      <c r="M187" s="21">
        <f t="shared" si="7"/>
        <v>1</v>
      </c>
      <c r="N187" s="21">
        <v>1</v>
      </c>
      <c r="O187" s="554">
        <v>1249</v>
      </c>
      <c r="P187" s="555" t="s">
        <v>67</v>
      </c>
      <c r="Q187" s="69">
        <v>233</v>
      </c>
      <c r="R187" s="148"/>
      <c r="S187" s="21">
        <f t="shared" si="8"/>
        <v>1</v>
      </c>
      <c r="T187" s="554">
        <v>1249</v>
      </c>
      <c r="U187" s="640" t="s">
        <v>67</v>
      </c>
      <c r="V187" s="554">
        <v>233</v>
      </c>
      <c r="W187" s="148"/>
    </row>
    <row r="188" spans="1:23">
      <c r="A188" s="554">
        <v>1265</v>
      </c>
      <c r="B188" s="555" t="s">
        <v>65</v>
      </c>
      <c r="C188" s="69">
        <v>234</v>
      </c>
      <c r="D188" s="148"/>
      <c r="F188" s="21">
        <f t="shared" si="6"/>
        <v>1</v>
      </c>
      <c r="G188" s="21">
        <v>1</v>
      </c>
      <c r="H188" s="554">
        <v>1265</v>
      </c>
      <c r="I188" s="555" t="s">
        <v>65</v>
      </c>
      <c r="J188" s="69">
        <v>235</v>
      </c>
      <c r="K188" s="148"/>
      <c r="M188" s="21">
        <f t="shared" si="7"/>
        <v>1</v>
      </c>
      <c r="N188" s="21">
        <v>1</v>
      </c>
      <c r="O188" s="554">
        <v>1265</v>
      </c>
      <c r="P188" s="555" t="s">
        <v>65</v>
      </c>
      <c r="Q188" s="69">
        <v>235</v>
      </c>
      <c r="R188" s="148"/>
      <c r="S188" s="21">
        <f t="shared" si="8"/>
        <v>1</v>
      </c>
      <c r="T188" s="554">
        <v>1265</v>
      </c>
      <c r="U188" s="636" t="s">
        <v>65</v>
      </c>
      <c r="V188" s="554">
        <v>235</v>
      </c>
      <c r="W188" s="148"/>
    </row>
    <row r="189" spans="1:23">
      <c r="A189" s="554">
        <v>1283</v>
      </c>
      <c r="B189" s="555" t="s">
        <v>63</v>
      </c>
      <c r="C189" s="69">
        <v>236</v>
      </c>
      <c r="D189" s="148"/>
      <c r="F189" s="21">
        <f t="shared" si="6"/>
        <v>1</v>
      </c>
      <c r="G189" s="21">
        <v>1</v>
      </c>
      <c r="H189" s="554">
        <v>1283</v>
      </c>
      <c r="I189" s="555" t="s">
        <v>63</v>
      </c>
      <c r="J189" s="69">
        <v>237</v>
      </c>
      <c r="K189" s="148"/>
      <c r="M189" s="21">
        <f t="shared" si="7"/>
        <v>1</v>
      </c>
      <c r="N189" s="21">
        <v>1</v>
      </c>
      <c r="O189" s="554">
        <v>1283</v>
      </c>
      <c r="P189" s="555" t="s">
        <v>63</v>
      </c>
      <c r="Q189" s="69">
        <v>237</v>
      </c>
      <c r="R189" s="148"/>
      <c r="S189" s="21">
        <f t="shared" si="8"/>
        <v>1</v>
      </c>
      <c r="T189" s="554">
        <v>1283</v>
      </c>
      <c r="U189" s="636" t="s">
        <v>63</v>
      </c>
      <c r="V189" s="554">
        <v>237</v>
      </c>
      <c r="W189" s="148"/>
    </row>
    <row r="190" spans="1:23">
      <c r="A190" s="554">
        <v>1284</v>
      </c>
      <c r="B190" s="555" t="s">
        <v>64</v>
      </c>
      <c r="C190" s="69">
        <v>237</v>
      </c>
      <c r="D190" s="148"/>
      <c r="F190" s="21">
        <f t="shared" si="6"/>
        <v>1</v>
      </c>
      <c r="G190" s="21">
        <v>1</v>
      </c>
      <c r="H190" s="554">
        <v>1284</v>
      </c>
      <c r="I190" s="555" t="s">
        <v>64</v>
      </c>
      <c r="J190" s="69">
        <v>238</v>
      </c>
      <c r="K190" s="148"/>
      <c r="M190" s="21">
        <f t="shared" si="7"/>
        <v>1</v>
      </c>
      <c r="N190" s="21">
        <v>1</v>
      </c>
      <c r="O190" s="554">
        <v>1284</v>
      </c>
      <c r="P190" s="555" t="s">
        <v>64</v>
      </c>
      <c r="Q190" s="69">
        <v>238</v>
      </c>
      <c r="R190" s="148"/>
      <c r="S190" s="21">
        <f t="shared" si="8"/>
        <v>1</v>
      </c>
      <c r="T190" s="554">
        <v>1284</v>
      </c>
      <c r="U190" s="636" t="s">
        <v>64</v>
      </c>
      <c r="V190" s="554">
        <v>238</v>
      </c>
      <c r="W190" s="148"/>
    </row>
    <row r="191" spans="1:23">
      <c r="A191" s="554">
        <v>1285</v>
      </c>
      <c r="B191" s="555" t="s">
        <v>65</v>
      </c>
      <c r="C191" s="69">
        <v>238</v>
      </c>
      <c r="D191" s="148"/>
      <c r="F191" s="21">
        <f t="shared" si="6"/>
        <v>1</v>
      </c>
      <c r="G191" s="21">
        <v>1</v>
      </c>
      <c r="H191" s="554">
        <v>1285</v>
      </c>
      <c r="I191" s="555" t="s">
        <v>65</v>
      </c>
      <c r="J191" s="69">
        <v>239</v>
      </c>
      <c r="K191" s="148"/>
      <c r="M191" s="21">
        <f t="shared" si="7"/>
        <v>1</v>
      </c>
      <c r="N191" s="21">
        <v>1</v>
      </c>
      <c r="O191" s="554">
        <v>1285</v>
      </c>
      <c r="P191" s="555" t="s">
        <v>65</v>
      </c>
      <c r="Q191" s="69">
        <v>239</v>
      </c>
      <c r="R191" s="148"/>
      <c r="S191" s="21">
        <f t="shared" si="8"/>
        <v>1</v>
      </c>
      <c r="T191" s="554">
        <v>1285</v>
      </c>
      <c r="U191" s="636" t="s">
        <v>65</v>
      </c>
      <c r="V191" s="554">
        <v>239</v>
      </c>
      <c r="W191" s="148"/>
    </row>
    <row r="192" spans="1:23">
      <c r="A192" s="554">
        <v>1286</v>
      </c>
      <c r="B192" s="555" t="s">
        <v>66</v>
      </c>
      <c r="C192" s="69">
        <v>239</v>
      </c>
      <c r="D192" s="148"/>
      <c r="F192" s="21">
        <f t="shared" si="6"/>
        <v>1</v>
      </c>
      <c r="G192" s="21">
        <v>1</v>
      </c>
      <c r="H192" s="554">
        <v>1286</v>
      </c>
      <c r="I192" s="555" t="s">
        <v>66</v>
      </c>
      <c r="J192" s="69">
        <v>240</v>
      </c>
      <c r="K192" s="148"/>
      <c r="M192" s="21">
        <f t="shared" si="7"/>
        <v>1</v>
      </c>
      <c r="N192" s="21">
        <v>1</v>
      </c>
      <c r="O192" s="554">
        <v>1286</v>
      </c>
      <c r="P192" s="555" t="s">
        <v>66</v>
      </c>
      <c r="Q192" s="69">
        <v>240</v>
      </c>
      <c r="R192" s="148"/>
      <c r="S192" s="21">
        <f t="shared" si="8"/>
        <v>1</v>
      </c>
      <c r="T192" s="554">
        <v>1286</v>
      </c>
      <c r="U192" s="636" t="s">
        <v>66</v>
      </c>
      <c r="V192" s="554">
        <v>240</v>
      </c>
      <c r="W192" s="148"/>
    </row>
    <row r="193" spans="1:23">
      <c r="A193" s="554">
        <v>1289</v>
      </c>
      <c r="B193" s="555" t="s">
        <v>67</v>
      </c>
      <c r="C193" s="69">
        <v>240</v>
      </c>
      <c r="D193" s="148"/>
      <c r="F193" s="21">
        <f t="shared" si="6"/>
        <v>1</v>
      </c>
      <c r="G193" s="21">
        <v>1</v>
      </c>
      <c r="H193" s="554">
        <v>1289</v>
      </c>
      <c r="I193" s="555" t="s">
        <v>67</v>
      </c>
      <c r="J193" s="69">
        <v>241</v>
      </c>
      <c r="K193" s="148"/>
      <c r="M193" s="21">
        <f t="shared" si="7"/>
        <v>1</v>
      </c>
      <c r="N193" s="21">
        <v>1</v>
      </c>
      <c r="O193" s="554">
        <v>1289</v>
      </c>
      <c r="P193" s="555" t="s">
        <v>67</v>
      </c>
      <c r="Q193" s="69">
        <v>241</v>
      </c>
      <c r="R193" s="148"/>
      <c r="S193" s="21">
        <f t="shared" si="8"/>
        <v>1</v>
      </c>
      <c r="T193" s="554">
        <v>1289</v>
      </c>
      <c r="U193" s="640" t="s">
        <v>67</v>
      </c>
      <c r="V193" s="554">
        <v>241</v>
      </c>
      <c r="W193" s="148"/>
    </row>
    <row r="194" spans="1:23">
      <c r="A194" s="554">
        <v>1304</v>
      </c>
      <c r="B194" s="555" t="s">
        <v>64</v>
      </c>
      <c r="C194" s="69">
        <v>242</v>
      </c>
      <c r="D194" s="148"/>
      <c r="F194" s="21">
        <f t="shared" si="6"/>
        <v>1</v>
      </c>
      <c r="G194" s="21">
        <v>1</v>
      </c>
      <c r="H194" s="554">
        <v>1304</v>
      </c>
      <c r="I194" s="555" t="s">
        <v>64</v>
      </c>
      <c r="J194" s="69">
        <v>243</v>
      </c>
      <c r="K194" s="148"/>
      <c r="M194" s="21">
        <f t="shared" si="7"/>
        <v>1</v>
      </c>
      <c r="N194" s="21">
        <v>1</v>
      </c>
      <c r="O194" s="554">
        <v>1304</v>
      </c>
      <c r="P194" s="555" t="s">
        <v>64</v>
      </c>
      <c r="Q194" s="69">
        <v>243</v>
      </c>
      <c r="R194" s="148"/>
      <c r="S194" s="21">
        <f t="shared" si="8"/>
        <v>1</v>
      </c>
      <c r="T194" s="554">
        <v>1304</v>
      </c>
      <c r="U194" s="636" t="s">
        <v>64</v>
      </c>
      <c r="V194" s="554">
        <v>243</v>
      </c>
      <c r="W194" s="148"/>
    </row>
    <row r="195" spans="1:23">
      <c r="A195" s="554">
        <v>1305</v>
      </c>
      <c r="B195" s="555" t="s">
        <v>65</v>
      </c>
      <c r="C195" s="69">
        <v>243</v>
      </c>
      <c r="D195" s="148"/>
      <c r="F195" s="21">
        <f t="shared" si="6"/>
        <v>1</v>
      </c>
      <c r="G195" s="21">
        <v>1</v>
      </c>
      <c r="H195" s="554">
        <v>1305</v>
      </c>
      <c r="I195" s="555" t="s">
        <v>65</v>
      </c>
      <c r="J195" s="69">
        <v>244</v>
      </c>
      <c r="K195" s="148"/>
      <c r="M195" s="21">
        <f t="shared" si="7"/>
        <v>1</v>
      </c>
      <c r="N195" s="21">
        <v>1</v>
      </c>
      <c r="O195" s="554">
        <v>1305</v>
      </c>
      <c r="P195" s="555" t="s">
        <v>65</v>
      </c>
      <c r="Q195" s="69">
        <v>244</v>
      </c>
      <c r="R195" s="148"/>
      <c r="S195" s="21">
        <f t="shared" si="8"/>
        <v>1</v>
      </c>
      <c r="T195" s="554">
        <v>1305</v>
      </c>
      <c r="U195" s="636" t="s">
        <v>65</v>
      </c>
      <c r="V195" s="554">
        <v>244</v>
      </c>
      <c r="W195" s="148"/>
    </row>
    <row r="196" spans="1:23">
      <c r="A196" s="554">
        <v>1306</v>
      </c>
      <c r="B196" s="555" t="s">
        <v>66</v>
      </c>
      <c r="C196" s="69">
        <v>244</v>
      </c>
      <c r="D196" s="148"/>
      <c r="F196" s="21">
        <f t="shared" si="6"/>
        <v>1</v>
      </c>
      <c r="G196" s="21">
        <v>1</v>
      </c>
      <c r="H196" s="554">
        <v>1306</v>
      </c>
      <c r="I196" s="555" t="s">
        <v>66</v>
      </c>
      <c r="J196" s="69">
        <v>245</v>
      </c>
      <c r="K196" s="148"/>
      <c r="M196" s="21">
        <f t="shared" si="7"/>
        <v>1</v>
      </c>
      <c r="N196" s="21">
        <v>1</v>
      </c>
      <c r="O196" s="554">
        <v>1306</v>
      </c>
      <c r="P196" s="555" t="s">
        <v>66</v>
      </c>
      <c r="Q196" s="69">
        <v>245</v>
      </c>
      <c r="R196" s="148"/>
      <c r="S196" s="21">
        <f t="shared" si="8"/>
        <v>1</v>
      </c>
      <c r="T196" s="554">
        <v>1306</v>
      </c>
      <c r="U196" s="636" t="s">
        <v>66</v>
      </c>
      <c r="V196" s="554">
        <v>245</v>
      </c>
      <c r="W196" s="148"/>
    </row>
    <row r="197" spans="1:23">
      <c r="A197" s="554">
        <v>1309</v>
      </c>
      <c r="B197" s="555" t="s">
        <v>67</v>
      </c>
      <c r="C197" s="69">
        <v>245</v>
      </c>
      <c r="D197" s="148"/>
      <c r="F197" s="21">
        <f t="shared" si="6"/>
        <v>1</v>
      </c>
      <c r="G197" s="21">
        <v>1</v>
      </c>
      <c r="H197" s="554">
        <v>1309</v>
      </c>
      <c r="I197" s="555" t="s">
        <v>67</v>
      </c>
      <c r="J197" s="69">
        <v>246</v>
      </c>
      <c r="K197" s="148"/>
      <c r="M197" s="21">
        <f t="shared" si="7"/>
        <v>1</v>
      </c>
      <c r="N197" s="21">
        <v>1</v>
      </c>
      <c r="O197" s="554">
        <v>1309</v>
      </c>
      <c r="P197" s="555" t="s">
        <v>67</v>
      </c>
      <c r="Q197" s="69">
        <v>246</v>
      </c>
      <c r="R197" s="148"/>
      <c r="S197" s="21">
        <f t="shared" si="8"/>
        <v>1</v>
      </c>
      <c r="T197" s="554">
        <v>1309</v>
      </c>
      <c r="U197" s="640" t="s">
        <v>67</v>
      </c>
      <c r="V197" s="554">
        <v>246</v>
      </c>
      <c r="W197" s="148"/>
    </row>
    <row r="198" spans="1:23">
      <c r="A198" s="554">
        <v>1324</v>
      </c>
      <c r="B198" s="555" t="s">
        <v>64</v>
      </c>
      <c r="C198" s="69">
        <v>247</v>
      </c>
      <c r="D198" s="148"/>
      <c r="F198" s="21">
        <f t="shared" si="6"/>
        <v>1</v>
      </c>
      <c r="G198" s="21">
        <v>1</v>
      </c>
      <c r="H198" s="554">
        <v>1324</v>
      </c>
      <c r="I198" s="555" t="s">
        <v>64</v>
      </c>
      <c r="J198" s="69">
        <v>248</v>
      </c>
      <c r="K198" s="148"/>
      <c r="M198" s="21">
        <f t="shared" si="7"/>
        <v>1</v>
      </c>
      <c r="N198" s="21">
        <v>1</v>
      </c>
      <c r="O198" s="554">
        <v>1324</v>
      </c>
      <c r="P198" s="555" t="s">
        <v>64</v>
      </c>
      <c r="Q198" s="69">
        <v>248</v>
      </c>
      <c r="R198" s="148"/>
      <c r="S198" s="21">
        <f t="shared" si="8"/>
        <v>1</v>
      </c>
      <c r="T198" s="554">
        <v>1324</v>
      </c>
      <c r="U198" s="636" t="s">
        <v>64</v>
      </c>
      <c r="V198" s="554">
        <v>248</v>
      </c>
      <c r="W198" s="148"/>
    </row>
    <row r="199" spans="1:23">
      <c r="A199" s="554">
        <v>1325</v>
      </c>
      <c r="B199" s="555" t="s">
        <v>65</v>
      </c>
      <c r="C199" s="69">
        <v>248</v>
      </c>
      <c r="D199" s="148"/>
      <c r="F199" s="21">
        <f t="shared" si="6"/>
        <v>1</v>
      </c>
      <c r="G199" s="21">
        <v>1</v>
      </c>
      <c r="H199" s="554">
        <v>1325</v>
      </c>
      <c r="I199" s="555" t="s">
        <v>65</v>
      </c>
      <c r="J199" s="69">
        <v>249</v>
      </c>
      <c r="K199" s="148"/>
      <c r="M199" s="21">
        <f t="shared" si="7"/>
        <v>1</v>
      </c>
      <c r="N199" s="21">
        <v>1</v>
      </c>
      <c r="O199" s="554">
        <v>1325</v>
      </c>
      <c r="P199" s="555" t="s">
        <v>65</v>
      </c>
      <c r="Q199" s="69">
        <v>249</v>
      </c>
      <c r="R199" s="148"/>
      <c r="S199" s="21">
        <f t="shared" si="8"/>
        <v>1</v>
      </c>
      <c r="T199" s="554">
        <v>1325</v>
      </c>
      <c r="U199" s="636" t="s">
        <v>65</v>
      </c>
      <c r="V199" s="554">
        <v>249</v>
      </c>
      <c r="W199" s="148"/>
    </row>
    <row r="200" spans="1:23">
      <c r="A200" s="554">
        <v>1326</v>
      </c>
      <c r="B200" s="555" t="s">
        <v>66</v>
      </c>
      <c r="C200" s="69">
        <v>249</v>
      </c>
      <c r="D200" s="148"/>
      <c r="F200" s="21">
        <f t="shared" si="6"/>
        <v>1</v>
      </c>
      <c r="G200" s="21">
        <v>1</v>
      </c>
      <c r="H200" s="554">
        <v>1326</v>
      </c>
      <c r="I200" s="555" t="s">
        <v>66</v>
      </c>
      <c r="J200" s="69">
        <v>250</v>
      </c>
      <c r="K200" s="148"/>
      <c r="M200" s="21">
        <f t="shared" si="7"/>
        <v>1</v>
      </c>
      <c r="N200" s="21">
        <v>1</v>
      </c>
      <c r="O200" s="554">
        <v>1326</v>
      </c>
      <c r="P200" s="555" t="s">
        <v>66</v>
      </c>
      <c r="Q200" s="69">
        <v>250</v>
      </c>
      <c r="R200" s="148"/>
      <c r="S200" s="21">
        <f t="shared" si="8"/>
        <v>1</v>
      </c>
      <c r="T200" s="554">
        <v>1326</v>
      </c>
      <c r="U200" s="636" t="s">
        <v>66</v>
      </c>
      <c r="V200" s="554">
        <v>250</v>
      </c>
      <c r="W200" s="148"/>
    </row>
    <row r="201" spans="1:23">
      <c r="A201" s="554">
        <v>1329</v>
      </c>
      <c r="B201" s="555" t="s">
        <v>67</v>
      </c>
      <c r="C201" s="69">
        <v>250</v>
      </c>
      <c r="D201" s="148"/>
      <c r="F201" s="21">
        <f t="shared" si="6"/>
        <v>1</v>
      </c>
      <c r="G201" s="21">
        <v>1</v>
      </c>
      <c r="H201" s="554">
        <v>1329</v>
      </c>
      <c r="I201" s="555" t="s">
        <v>67</v>
      </c>
      <c r="J201" s="69">
        <v>251</v>
      </c>
      <c r="K201" s="148"/>
      <c r="M201" s="21">
        <f t="shared" si="7"/>
        <v>1</v>
      </c>
      <c r="N201" s="21">
        <v>1</v>
      </c>
      <c r="O201" s="554">
        <v>1329</v>
      </c>
      <c r="P201" s="555" t="s">
        <v>67</v>
      </c>
      <c r="Q201" s="69">
        <v>251</v>
      </c>
      <c r="R201" s="148"/>
      <c r="S201" s="21">
        <f t="shared" si="8"/>
        <v>1</v>
      </c>
      <c r="T201" s="554">
        <v>1329</v>
      </c>
      <c r="U201" s="640" t="s">
        <v>67</v>
      </c>
      <c r="V201" s="554">
        <v>251</v>
      </c>
      <c r="W201" s="148"/>
    </row>
    <row r="202" spans="1:23">
      <c r="A202" s="554">
        <v>1344</v>
      </c>
      <c r="B202" s="555" t="s">
        <v>64</v>
      </c>
      <c r="C202" s="69">
        <v>252</v>
      </c>
      <c r="D202" s="148"/>
      <c r="F202" s="21">
        <f t="shared" ref="F202:F265" si="9">IF(B202=I202,1,0)</f>
        <v>1</v>
      </c>
      <c r="G202" s="21">
        <v>1</v>
      </c>
      <c r="H202" s="554">
        <v>1344</v>
      </c>
      <c r="I202" s="555" t="s">
        <v>64</v>
      </c>
      <c r="J202" s="69">
        <v>253</v>
      </c>
      <c r="K202" s="148"/>
      <c r="M202" s="21">
        <f t="shared" ref="M202:M265" si="10">IF(I202=P202,1,0)</f>
        <v>1</v>
      </c>
      <c r="N202" s="21">
        <v>1</v>
      </c>
      <c r="O202" s="554">
        <v>1344</v>
      </c>
      <c r="P202" s="555" t="s">
        <v>64</v>
      </c>
      <c r="Q202" s="69">
        <v>253</v>
      </c>
      <c r="R202" s="148"/>
      <c r="S202" s="21">
        <f t="shared" si="8"/>
        <v>1</v>
      </c>
      <c r="T202" s="554">
        <v>1344</v>
      </c>
      <c r="U202" s="636" t="s">
        <v>64</v>
      </c>
      <c r="V202" s="554">
        <v>253</v>
      </c>
      <c r="W202" s="148"/>
    </row>
    <row r="203" spans="1:23">
      <c r="A203" s="554">
        <v>1345</v>
      </c>
      <c r="B203" s="555" t="s">
        <v>65</v>
      </c>
      <c r="C203" s="69">
        <v>253</v>
      </c>
      <c r="D203" s="148"/>
      <c r="F203" s="21">
        <f t="shared" si="9"/>
        <v>1</v>
      </c>
      <c r="G203" s="21">
        <v>1</v>
      </c>
      <c r="H203" s="554">
        <v>1345</v>
      </c>
      <c r="I203" s="555" t="s">
        <v>65</v>
      </c>
      <c r="J203" s="69">
        <v>254</v>
      </c>
      <c r="K203" s="148"/>
      <c r="M203" s="21">
        <f t="shared" si="10"/>
        <v>1</v>
      </c>
      <c r="N203" s="21">
        <v>1</v>
      </c>
      <c r="O203" s="554">
        <v>1345</v>
      </c>
      <c r="P203" s="555" t="s">
        <v>65</v>
      </c>
      <c r="Q203" s="69">
        <v>254</v>
      </c>
      <c r="R203" s="148"/>
      <c r="S203" s="21">
        <f t="shared" ref="S203:S266" si="11">IF(U203=P203,1,0)</f>
        <v>1</v>
      </c>
      <c r="T203" s="554">
        <v>1345</v>
      </c>
      <c r="U203" s="636" t="s">
        <v>65</v>
      </c>
      <c r="V203" s="554">
        <v>254</v>
      </c>
      <c r="W203" s="148"/>
    </row>
    <row r="204" spans="1:23">
      <c r="A204" s="554">
        <v>1346</v>
      </c>
      <c r="B204" s="555" t="s">
        <v>66</v>
      </c>
      <c r="C204" s="69">
        <v>254</v>
      </c>
      <c r="D204" s="148"/>
      <c r="F204" s="21">
        <f t="shared" si="9"/>
        <v>1</v>
      </c>
      <c r="G204" s="21">
        <v>1</v>
      </c>
      <c r="H204" s="554">
        <v>1346</v>
      </c>
      <c r="I204" s="555" t="s">
        <v>66</v>
      </c>
      <c r="J204" s="69">
        <v>255</v>
      </c>
      <c r="K204" s="148"/>
      <c r="M204" s="21">
        <f t="shared" si="10"/>
        <v>1</v>
      </c>
      <c r="N204" s="21">
        <v>1</v>
      </c>
      <c r="O204" s="554">
        <v>1346</v>
      </c>
      <c r="P204" s="555" t="s">
        <v>66</v>
      </c>
      <c r="Q204" s="69">
        <v>255</v>
      </c>
      <c r="R204" s="148"/>
      <c r="S204" s="21">
        <f t="shared" si="11"/>
        <v>1</v>
      </c>
      <c r="T204" s="554">
        <v>1346</v>
      </c>
      <c r="U204" s="636" t="s">
        <v>66</v>
      </c>
      <c r="V204" s="554">
        <v>255</v>
      </c>
      <c r="W204" s="148"/>
    </row>
    <row r="205" spans="1:23">
      <c r="A205" s="554">
        <v>1349</v>
      </c>
      <c r="B205" s="555" t="s">
        <v>67</v>
      </c>
      <c r="C205" s="69">
        <v>255</v>
      </c>
      <c r="D205" s="148"/>
      <c r="F205" s="21">
        <f t="shared" si="9"/>
        <v>1</v>
      </c>
      <c r="G205" s="21">
        <v>1</v>
      </c>
      <c r="H205" s="554">
        <v>1349</v>
      </c>
      <c r="I205" s="555" t="s">
        <v>67</v>
      </c>
      <c r="J205" s="69">
        <v>256</v>
      </c>
      <c r="K205" s="148"/>
      <c r="M205" s="21">
        <f t="shared" si="10"/>
        <v>1</v>
      </c>
      <c r="N205" s="21">
        <v>1</v>
      </c>
      <c r="O205" s="554">
        <v>1349</v>
      </c>
      <c r="P205" s="555" t="s">
        <v>67</v>
      </c>
      <c r="Q205" s="69">
        <v>256</v>
      </c>
      <c r="R205" s="148"/>
      <c r="S205" s="21">
        <f t="shared" si="11"/>
        <v>1</v>
      </c>
      <c r="T205" s="554">
        <v>1349</v>
      </c>
      <c r="U205" s="640" t="s">
        <v>67</v>
      </c>
      <c r="V205" s="554">
        <v>256</v>
      </c>
      <c r="W205" s="148"/>
    </row>
    <row r="206" spans="1:23">
      <c r="A206" s="554">
        <v>1361</v>
      </c>
      <c r="B206" s="555" t="s">
        <v>68</v>
      </c>
      <c r="C206" s="69">
        <v>257</v>
      </c>
      <c r="D206" s="148"/>
      <c r="F206" s="21">
        <f t="shared" si="9"/>
        <v>1</v>
      </c>
      <c r="G206" s="21">
        <v>1</v>
      </c>
      <c r="H206" s="554">
        <v>1361</v>
      </c>
      <c r="I206" s="555" t="s">
        <v>68</v>
      </c>
      <c r="J206" s="69">
        <v>258</v>
      </c>
      <c r="K206" s="148"/>
      <c r="M206" s="21">
        <f t="shared" si="10"/>
        <v>1</v>
      </c>
      <c r="N206" s="21">
        <v>1</v>
      </c>
      <c r="O206" s="554">
        <v>1361</v>
      </c>
      <c r="P206" s="555" t="s">
        <v>68</v>
      </c>
      <c r="Q206" s="69">
        <v>258</v>
      </c>
      <c r="R206" s="148"/>
      <c r="S206" s="21">
        <f t="shared" si="11"/>
        <v>1</v>
      </c>
      <c r="T206" s="554">
        <v>1361</v>
      </c>
      <c r="U206" s="636" t="s">
        <v>68</v>
      </c>
      <c r="V206" s="554">
        <v>258</v>
      </c>
      <c r="W206" s="148"/>
    </row>
    <row r="207" spans="1:23">
      <c r="A207" s="554">
        <v>1362</v>
      </c>
      <c r="B207" s="555" t="s">
        <v>62</v>
      </c>
      <c r="C207" s="69">
        <v>258</v>
      </c>
      <c r="D207" s="148"/>
      <c r="F207" s="21">
        <f t="shared" si="9"/>
        <v>1</v>
      </c>
      <c r="G207" s="21">
        <v>1</v>
      </c>
      <c r="H207" s="554">
        <v>1362</v>
      </c>
      <c r="I207" s="555" t="s">
        <v>62</v>
      </c>
      <c r="J207" s="69">
        <v>259</v>
      </c>
      <c r="K207" s="148"/>
      <c r="M207" s="21">
        <f t="shared" si="10"/>
        <v>1</v>
      </c>
      <c r="N207" s="21">
        <v>1</v>
      </c>
      <c r="O207" s="554">
        <v>1362</v>
      </c>
      <c r="P207" s="555" t="s">
        <v>62</v>
      </c>
      <c r="Q207" s="69">
        <v>259</v>
      </c>
      <c r="R207" s="148"/>
      <c r="S207" s="21">
        <f t="shared" si="11"/>
        <v>1</v>
      </c>
      <c r="T207" s="554">
        <v>1362</v>
      </c>
      <c r="U207" s="636" t="s">
        <v>62</v>
      </c>
      <c r="V207" s="554">
        <v>259</v>
      </c>
      <c r="W207" s="148"/>
    </row>
    <row r="208" spans="1:23">
      <c r="A208" s="554">
        <v>1363</v>
      </c>
      <c r="B208" s="555" t="s">
        <v>63</v>
      </c>
      <c r="C208" s="69">
        <v>259</v>
      </c>
      <c r="D208" s="148"/>
      <c r="F208" s="21">
        <f t="shared" si="9"/>
        <v>1</v>
      </c>
      <c r="G208" s="21">
        <v>1</v>
      </c>
      <c r="H208" s="554">
        <v>1363</v>
      </c>
      <c r="I208" s="555" t="s">
        <v>63</v>
      </c>
      <c r="J208" s="69">
        <v>260</v>
      </c>
      <c r="K208" s="148"/>
      <c r="M208" s="21">
        <f t="shared" si="10"/>
        <v>1</v>
      </c>
      <c r="N208" s="21">
        <v>1</v>
      </c>
      <c r="O208" s="554">
        <v>1363</v>
      </c>
      <c r="P208" s="555" t="s">
        <v>63</v>
      </c>
      <c r="Q208" s="69">
        <v>260</v>
      </c>
      <c r="R208" s="148"/>
      <c r="S208" s="21">
        <f t="shared" si="11"/>
        <v>1</v>
      </c>
      <c r="T208" s="554">
        <v>1363</v>
      </c>
      <c r="U208" s="636" t="s">
        <v>63</v>
      </c>
      <c r="V208" s="554">
        <v>260</v>
      </c>
      <c r="W208" s="148"/>
    </row>
    <row r="209" spans="1:23">
      <c r="A209" s="554">
        <v>1364</v>
      </c>
      <c r="B209" s="555" t="s">
        <v>64</v>
      </c>
      <c r="C209" s="69">
        <v>260</v>
      </c>
      <c r="D209" s="148"/>
      <c r="F209" s="21">
        <f t="shared" si="9"/>
        <v>1</v>
      </c>
      <c r="G209" s="21">
        <v>1</v>
      </c>
      <c r="H209" s="554">
        <v>1364</v>
      </c>
      <c r="I209" s="555" t="s">
        <v>64</v>
      </c>
      <c r="J209" s="69">
        <v>261</v>
      </c>
      <c r="K209" s="148"/>
      <c r="M209" s="21">
        <f t="shared" si="10"/>
        <v>1</v>
      </c>
      <c r="N209" s="21">
        <v>1</v>
      </c>
      <c r="O209" s="554">
        <v>1364</v>
      </c>
      <c r="P209" s="555" t="s">
        <v>64</v>
      </c>
      <c r="Q209" s="69">
        <v>261</v>
      </c>
      <c r="R209" s="148"/>
      <c r="S209" s="21">
        <f t="shared" si="11"/>
        <v>1</v>
      </c>
      <c r="T209" s="554">
        <v>1364</v>
      </c>
      <c r="U209" s="636" t="s">
        <v>64</v>
      </c>
      <c r="V209" s="554">
        <v>261</v>
      </c>
      <c r="W209" s="148"/>
    </row>
    <row r="210" spans="1:23">
      <c r="A210" s="554">
        <v>1365</v>
      </c>
      <c r="B210" s="555" t="s">
        <v>65</v>
      </c>
      <c r="C210" s="69">
        <v>261</v>
      </c>
      <c r="D210" s="148"/>
      <c r="F210" s="21">
        <f t="shared" si="9"/>
        <v>1</v>
      </c>
      <c r="G210" s="21">
        <v>1</v>
      </c>
      <c r="H210" s="554">
        <v>1365</v>
      </c>
      <c r="I210" s="555" t="s">
        <v>65</v>
      </c>
      <c r="J210" s="69">
        <v>262</v>
      </c>
      <c r="K210" s="148"/>
      <c r="M210" s="21">
        <f t="shared" si="10"/>
        <v>1</v>
      </c>
      <c r="N210" s="21">
        <v>1</v>
      </c>
      <c r="O210" s="554">
        <v>1365</v>
      </c>
      <c r="P210" s="555" t="s">
        <v>65</v>
      </c>
      <c r="Q210" s="69">
        <v>262</v>
      </c>
      <c r="R210" s="148"/>
      <c r="S210" s="21">
        <f t="shared" si="11"/>
        <v>1</v>
      </c>
      <c r="T210" s="554">
        <v>1365</v>
      </c>
      <c r="U210" s="636" t="s">
        <v>65</v>
      </c>
      <c r="V210" s="554">
        <v>262</v>
      </c>
      <c r="W210" s="148"/>
    </row>
    <row r="211" spans="1:23">
      <c r="A211" s="554">
        <v>1366</v>
      </c>
      <c r="B211" s="555" t="s">
        <v>66</v>
      </c>
      <c r="C211" s="69">
        <v>262</v>
      </c>
      <c r="D211" s="148"/>
      <c r="F211" s="21">
        <f t="shared" si="9"/>
        <v>1</v>
      </c>
      <c r="G211" s="21">
        <v>1</v>
      </c>
      <c r="H211" s="554">
        <v>1366</v>
      </c>
      <c r="I211" s="555" t="s">
        <v>66</v>
      </c>
      <c r="J211" s="69">
        <v>263</v>
      </c>
      <c r="K211" s="148"/>
      <c r="M211" s="21">
        <f t="shared" si="10"/>
        <v>1</v>
      </c>
      <c r="N211" s="21">
        <v>1</v>
      </c>
      <c r="O211" s="554">
        <v>1366</v>
      </c>
      <c r="P211" s="555" t="s">
        <v>66</v>
      </c>
      <c r="Q211" s="69">
        <v>263</v>
      </c>
      <c r="R211" s="148"/>
      <c r="S211" s="21">
        <f t="shared" si="11"/>
        <v>1</v>
      </c>
      <c r="T211" s="554">
        <v>1366</v>
      </c>
      <c r="U211" s="636" t="s">
        <v>66</v>
      </c>
      <c r="V211" s="554">
        <v>263</v>
      </c>
      <c r="W211" s="148"/>
    </row>
    <row r="212" spans="1:23">
      <c r="A212" s="554">
        <v>1369</v>
      </c>
      <c r="B212" s="555" t="s">
        <v>67</v>
      </c>
      <c r="C212" s="69">
        <v>263</v>
      </c>
      <c r="D212" s="148"/>
      <c r="F212" s="21">
        <f t="shared" si="9"/>
        <v>1</v>
      </c>
      <c r="G212" s="21">
        <v>1</v>
      </c>
      <c r="H212" s="554">
        <v>1369</v>
      </c>
      <c r="I212" s="555" t="s">
        <v>67</v>
      </c>
      <c r="J212" s="69">
        <v>264</v>
      </c>
      <c r="K212" s="148"/>
      <c r="M212" s="21">
        <f t="shared" si="10"/>
        <v>1</v>
      </c>
      <c r="N212" s="21">
        <v>1</v>
      </c>
      <c r="O212" s="554">
        <v>1369</v>
      </c>
      <c r="P212" s="555" t="s">
        <v>67</v>
      </c>
      <c r="Q212" s="69">
        <v>264</v>
      </c>
      <c r="R212" s="148"/>
      <c r="S212" s="21">
        <f t="shared" si="11"/>
        <v>1</v>
      </c>
      <c r="T212" s="554">
        <v>1369</v>
      </c>
      <c r="U212" s="640" t="s">
        <v>67</v>
      </c>
      <c r="V212" s="554">
        <v>264</v>
      </c>
      <c r="W212" s="148"/>
    </row>
    <row r="213" spans="1:23">
      <c r="A213" s="554">
        <v>1381</v>
      </c>
      <c r="B213" s="555" t="s">
        <v>68</v>
      </c>
      <c r="C213" s="69">
        <v>265</v>
      </c>
      <c r="D213" s="148"/>
      <c r="F213" s="21">
        <f t="shared" si="9"/>
        <v>1</v>
      </c>
      <c r="G213" s="21">
        <v>1</v>
      </c>
      <c r="H213" s="554">
        <v>1381</v>
      </c>
      <c r="I213" s="555" t="s">
        <v>68</v>
      </c>
      <c r="J213" s="69">
        <v>266</v>
      </c>
      <c r="K213" s="148"/>
      <c r="M213" s="21">
        <f t="shared" si="10"/>
        <v>1</v>
      </c>
      <c r="N213" s="21">
        <v>1</v>
      </c>
      <c r="O213" s="554">
        <v>1381</v>
      </c>
      <c r="P213" s="555" t="s">
        <v>68</v>
      </c>
      <c r="Q213" s="69">
        <v>266</v>
      </c>
      <c r="R213" s="148"/>
      <c r="S213" s="21">
        <f t="shared" si="11"/>
        <v>1</v>
      </c>
      <c r="T213" s="554">
        <v>1381</v>
      </c>
      <c r="U213" s="636" t="s">
        <v>68</v>
      </c>
      <c r="V213" s="554">
        <v>266</v>
      </c>
      <c r="W213" s="148"/>
    </row>
    <row r="214" spans="1:23">
      <c r="A214" s="554">
        <v>1382</v>
      </c>
      <c r="B214" s="555" t="s">
        <v>62</v>
      </c>
      <c r="C214" s="69">
        <v>266</v>
      </c>
      <c r="D214" s="148"/>
      <c r="F214" s="21">
        <f t="shared" si="9"/>
        <v>1</v>
      </c>
      <c r="G214" s="21">
        <v>1</v>
      </c>
      <c r="H214" s="554">
        <v>1382</v>
      </c>
      <c r="I214" s="555" t="s">
        <v>62</v>
      </c>
      <c r="J214" s="69">
        <v>267</v>
      </c>
      <c r="K214" s="148"/>
      <c r="M214" s="21">
        <f t="shared" si="10"/>
        <v>1</v>
      </c>
      <c r="N214" s="21">
        <v>1</v>
      </c>
      <c r="O214" s="554">
        <v>1382</v>
      </c>
      <c r="P214" s="555" t="s">
        <v>62</v>
      </c>
      <c r="Q214" s="69">
        <v>267</v>
      </c>
      <c r="R214" s="148"/>
      <c r="S214" s="21">
        <f t="shared" si="11"/>
        <v>1</v>
      </c>
      <c r="T214" s="554">
        <v>1382</v>
      </c>
      <c r="U214" s="636" t="s">
        <v>62</v>
      </c>
      <c r="V214" s="554">
        <v>267</v>
      </c>
      <c r="W214" s="148"/>
    </row>
    <row r="215" spans="1:23">
      <c r="A215" s="554">
        <v>1383</v>
      </c>
      <c r="B215" s="555" t="s">
        <v>63</v>
      </c>
      <c r="C215" s="69">
        <v>267</v>
      </c>
      <c r="D215" s="148"/>
      <c r="F215" s="21">
        <f t="shared" si="9"/>
        <v>1</v>
      </c>
      <c r="G215" s="21">
        <v>1</v>
      </c>
      <c r="H215" s="554">
        <v>1383</v>
      </c>
      <c r="I215" s="555" t="s">
        <v>63</v>
      </c>
      <c r="J215" s="69">
        <v>268</v>
      </c>
      <c r="K215" s="148"/>
      <c r="M215" s="21">
        <f t="shared" si="10"/>
        <v>1</v>
      </c>
      <c r="N215" s="21">
        <v>1</v>
      </c>
      <c r="O215" s="554">
        <v>1383</v>
      </c>
      <c r="P215" s="555" t="s">
        <v>63</v>
      </c>
      <c r="Q215" s="69">
        <v>268</v>
      </c>
      <c r="R215" s="148"/>
      <c r="S215" s="21">
        <f t="shared" si="11"/>
        <v>1</v>
      </c>
      <c r="T215" s="554">
        <v>1383</v>
      </c>
      <c r="U215" s="636" t="s">
        <v>63</v>
      </c>
      <c r="V215" s="554">
        <v>268</v>
      </c>
      <c r="W215" s="148"/>
    </row>
    <row r="216" spans="1:23">
      <c r="A216" s="554">
        <v>1384</v>
      </c>
      <c r="B216" s="555" t="s">
        <v>64</v>
      </c>
      <c r="C216" s="69">
        <v>268</v>
      </c>
      <c r="D216" s="148"/>
      <c r="F216" s="21">
        <f t="shared" si="9"/>
        <v>1</v>
      </c>
      <c r="G216" s="21">
        <v>1</v>
      </c>
      <c r="H216" s="554">
        <v>1384</v>
      </c>
      <c r="I216" s="555" t="s">
        <v>64</v>
      </c>
      <c r="J216" s="69">
        <v>269</v>
      </c>
      <c r="K216" s="148"/>
      <c r="M216" s="21">
        <f t="shared" si="10"/>
        <v>1</v>
      </c>
      <c r="N216" s="21">
        <v>1</v>
      </c>
      <c r="O216" s="554">
        <v>1384</v>
      </c>
      <c r="P216" s="555" t="s">
        <v>64</v>
      </c>
      <c r="Q216" s="69">
        <v>269</v>
      </c>
      <c r="R216" s="148"/>
      <c r="S216" s="21">
        <f t="shared" si="11"/>
        <v>1</v>
      </c>
      <c r="T216" s="554">
        <v>1384</v>
      </c>
      <c r="U216" s="636" t="s">
        <v>64</v>
      </c>
      <c r="V216" s="554">
        <v>269</v>
      </c>
      <c r="W216" s="148"/>
    </row>
    <row r="217" spans="1:23">
      <c r="A217" s="554">
        <v>1385</v>
      </c>
      <c r="B217" s="555" t="s">
        <v>65</v>
      </c>
      <c r="C217" s="69">
        <v>269</v>
      </c>
      <c r="D217" s="148"/>
      <c r="F217" s="21">
        <f t="shared" si="9"/>
        <v>1</v>
      </c>
      <c r="G217" s="21">
        <v>1</v>
      </c>
      <c r="H217" s="554">
        <v>1385</v>
      </c>
      <c r="I217" s="555" t="s">
        <v>65</v>
      </c>
      <c r="J217" s="69">
        <v>270</v>
      </c>
      <c r="K217" s="148"/>
      <c r="M217" s="21">
        <f t="shared" si="10"/>
        <v>1</v>
      </c>
      <c r="N217" s="21">
        <v>1</v>
      </c>
      <c r="O217" s="554">
        <v>1385</v>
      </c>
      <c r="P217" s="555" t="s">
        <v>65</v>
      </c>
      <c r="Q217" s="69">
        <v>270</v>
      </c>
      <c r="R217" s="148"/>
      <c r="S217" s="21">
        <f t="shared" si="11"/>
        <v>1</v>
      </c>
      <c r="T217" s="554">
        <v>1385</v>
      </c>
      <c r="U217" s="636" t="s">
        <v>65</v>
      </c>
      <c r="V217" s="554">
        <v>270</v>
      </c>
      <c r="W217" s="148"/>
    </row>
    <row r="218" spans="1:23">
      <c r="A218" s="554">
        <v>1386</v>
      </c>
      <c r="B218" s="555" t="s">
        <v>66</v>
      </c>
      <c r="C218" s="69">
        <v>270</v>
      </c>
      <c r="D218" s="148"/>
      <c r="F218" s="21">
        <f t="shared" si="9"/>
        <v>1</v>
      </c>
      <c r="G218" s="21">
        <v>1</v>
      </c>
      <c r="H218" s="554">
        <v>1386</v>
      </c>
      <c r="I218" s="555" t="s">
        <v>66</v>
      </c>
      <c r="J218" s="69">
        <v>271</v>
      </c>
      <c r="K218" s="148"/>
      <c r="M218" s="21">
        <f t="shared" si="10"/>
        <v>1</v>
      </c>
      <c r="N218" s="21">
        <v>1</v>
      </c>
      <c r="O218" s="554">
        <v>1386</v>
      </c>
      <c r="P218" s="555" t="s">
        <v>66</v>
      </c>
      <c r="Q218" s="69">
        <v>271</v>
      </c>
      <c r="R218" s="148"/>
      <c r="S218" s="21">
        <f t="shared" si="11"/>
        <v>1</v>
      </c>
      <c r="T218" s="554">
        <v>1386</v>
      </c>
      <c r="U218" s="636" t="s">
        <v>66</v>
      </c>
      <c r="V218" s="554">
        <v>271</v>
      </c>
      <c r="W218" s="148"/>
    </row>
    <row r="219" spans="1:23">
      <c r="A219" s="554">
        <v>1389</v>
      </c>
      <c r="B219" s="555" t="s">
        <v>67</v>
      </c>
      <c r="C219" s="69">
        <v>271</v>
      </c>
      <c r="D219" s="148"/>
      <c r="F219" s="21">
        <f t="shared" si="9"/>
        <v>1</v>
      </c>
      <c r="G219" s="21">
        <v>1</v>
      </c>
      <c r="H219" s="554">
        <v>1389</v>
      </c>
      <c r="I219" s="555" t="s">
        <v>67</v>
      </c>
      <c r="J219" s="69">
        <v>272</v>
      </c>
      <c r="K219" s="148"/>
      <c r="M219" s="21">
        <f t="shared" si="10"/>
        <v>1</v>
      </c>
      <c r="N219" s="21">
        <v>1</v>
      </c>
      <c r="O219" s="554">
        <v>1389</v>
      </c>
      <c r="P219" s="555" t="s">
        <v>67</v>
      </c>
      <c r="Q219" s="69">
        <v>272</v>
      </c>
      <c r="R219" s="148"/>
      <c r="S219" s="21">
        <f t="shared" si="11"/>
        <v>1</v>
      </c>
      <c r="T219" s="554">
        <v>1389</v>
      </c>
      <c r="U219" s="640" t="s">
        <v>67</v>
      </c>
      <c r="V219" s="554">
        <v>272</v>
      </c>
      <c r="W219" s="148"/>
    </row>
    <row r="220" spans="1:23">
      <c r="A220" s="554">
        <v>1401</v>
      </c>
      <c r="B220" s="555" t="s">
        <v>68</v>
      </c>
      <c r="C220" s="69">
        <v>273</v>
      </c>
      <c r="D220" s="148"/>
      <c r="F220" s="21">
        <f t="shared" si="9"/>
        <v>1</v>
      </c>
      <c r="G220" s="21">
        <v>1</v>
      </c>
      <c r="H220" s="554">
        <v>1401</v>
      </c>
      <c r="I220" s="555" t="s">
        <v>68</v>
      </c>
      <c r="J220" s="69">
        <v>274</v>
      </c>
      <c r="K220" s="148"/>
      <c r="M220" s="21">
        <f t="shared" si="10"/>
        <v>1</v>
      </c>
      <c r="N220" s="21">
        <v>1</v>
      </c>
      <c r="O220" s="554">
        <v>1401</v>
      </c>
      <c r="P220" s="555" t="s">
        <v>68</v>
      </c>
      <c r="Q220" s="69">
        <v>274</v>
      </c>
      <c r="R220" s="148"/>
      <c r="S220" s="21">
        <f t="shared" si="11"/>
        <v>1</v>
      </c>
      <c r="T220" s="554">
        <v>1401</v>
      </c>
      <c r="U220" s="636" t="s">
        <v>68</v>
      </c>
      <c r="V220" s="554">
        <v>274</v>
      </c>
      <c r="W220" s="148"/>
    </row>
    <row r="221" spans="1:23">
      <c r="A221" s="554">
        <v>1402</v>
      </c>
      <c r="B221" s="555" t="s">
        <v>62</v>
      </c>
      <c r="C221" s="69">
        <v>274</v>
      </c>
      <c r="D221" s="148"/>
      <c r="F221" s="21">
        <f t="shared" si="9"/>
        <v>1</v>
      </c>
      <c r="G221" s="21">
        <v>1</v>
      </c>
      <c r="H221" s="554">
        <v>1402</v>
      </c>
      <c r="I221" s="555" t="s">
        <v>62</v>
      </c>
      <c r="J221" s="69">
        <v>275</v>
      </c>
      <c r="K221" s="148"/>
      <c r="M221" s="21">
        <f t="shared" si="10"/>
        <v>1</v>
      </c>
      <c r="N221" s="21">
        <v>1</v>
      </c>
      <c r="O221" s="554">
        <v>1402</v>
      </c>
      <c r="P221" s="555" t="s">
        <v>62</v>
      </c>
      <c r="Q221" s="69">
        <v>275</v>
      </c>
      <c r="R221" s="148"/>
      <c r="S221" s="21">
        <f t="shared" si="11"/>
        <v>1</v>
      </c>
      <c r="T221" s="554">
        <v>1402</v>
      </c>
      <c r="U221" s="636" t="s">
        <v>62</v>
      </c>
      <c r="V221" s="554">
        <v>275</v>
      </c>
      <c r="W221" s="148"/>
    </row>
    <row r="222" spans="1:23">
      <c r="A222" s="554">
        <v>1403</v>
      </c>
      <c r="B222" s="555" t="s">
        <v>63</v>
      </c>
      <c r="C222" s="69">
        <v>275</v>
      </c>
      <c r="D222" s="148"/>
      <c r="F222" s="21">
        <f t="shared" si="9"/>
        <v>1</v>
      </c>
      <c r="G222" s="21">
        <v>1</v>
      </c>
      <c r="H222" s="554">
        <v>1403</v>
      </c>
      <c r="I222" s="555" t="s">
        <v>63</v>
      </c>
      <c r="J222" s="69">
        <v>276</v>
      </c>
      <c r="K222" s="148"/>
      <c r="M222" s="21">
        <f t="shared" si="10"/>
        <v>1</v>
      </c>
      <c r="N222" s="21">
        <v>1</v>
      </c>
      <c r="O222" s="554">
        <v>1403</v>
      </c>
      <c r="P222" s="555" t="s">
        <v>63</v>
      </c>
      <c r="Q222" s="69">
        <v>276</v>
      </c>
      <c r="R222" s="148"/>
      <c r="S222" s="21">
        <f t="shared" si="11"/>
        <v>1</v>
      </c>
      <c r="T222" s="554">
        <v>1403</v>
      </c>
      <c r="U222" s="636" t="s">
        <v>63</v>
      </c>
      <c r="V222" s="554">
        <v>276</v>
      </c>
      <c r="W222" s="148"/>
    </row>
    <row r="223" spans="1:23">
      <c r="A223" s="554">
        <v>1404</v>
      </c>
      <c r="B223" s="555" t="s">
        <v>64</v>
      </c>
      <c r="C223" s="69">
        <v>276</v>
      </c>
      <c r="D223" s="148"/>
      <c r="F223" s="21">
        <f t="shared" si="9"/>
        <v>1</v>
      </c>
      <c r="G223" s="21">
        <v>1</v>
      </c>
      <c r="H223" s="554">
        <v>1404</v>
      </c>
      <c r="I223" s="555" t="s">
        <v>64</v>
      </c>
      <c r="J223" s="69">
        <v>277</v>
      </c>
      <c r="K223" s="148"/>
      <c r="M223" s="21">
        <f t="shared" si="10"/>
        <v>1</v>
      </c>
      <c r="N223" s="21">
        <v>1</v>
      </c>
      <c r="O223" s="554">
        <v>1404</v>
      </c>
      <c r="P223" s="555" t="s">
        <v>64</v>
      </c>
      <c r="Q223" s="69">
        <v>277</v>
      </c>
      <c r="R223" s="148"/>
      <c r="S223" s="21">
        <f t="shared" si="11"/>
        <v>1</v>
      </c>
      <c r="T223" s="554">
        <v>1404</v>
      </c>
      <c r="U223" s="636" t="s">
        <v>64</v>
      </c>
      <c r="V223" s="554">
        <v>277</v>
      </c>
      <c r="W223" s="148"/>
    </row>
    <row r="224" spans="1:23">
      <c r="A224" s="554">
        <v>1405</v>
      </c>
      <c r="B224" s="555" t="s">
        <v>65</v>
      </c>
      <c r="C224" s="69">
        <v>277</v>
      </c>
      <c r="D224" s="148"/>
      <c r="F224" s="21">
        <f t="shared" si="9"/>
        <v>1</v>
      </c>
      <c r="G224" s="21">
        <v>1</v>
      </c>
      <c r="H224" s="554">
        <v>1405</v>
      </c>
      <c r="I224" s="555" t="s">
        <v>65</v>
      </c>
      <c r="J224" s="69">
        <v>278</v>
      </c>
      <c r="K224" s="148"/>
      <c r="M224" s="21">
        <f t="shared" si="10"/>
        <v>1</v>
      </c>
      <c r="N224" s="21">
        <v>1</v>
      </c>
      <c r="O224" s="554">
        <v>1405</v>
      </c>
      <c r="P224" s="555" t="s">
        <v>65</v>
      </c>
      <c r="Q224" s="69">
        <v>278</v>
      </c>
      <c r="R224" s="148"/>
      <c r="S224" s="21">
        <f t="shared" si="11"/>
        <v>1</v>
      </c>
      <c r="T224" s="554">
        <v>1405</v>
      </c>
      <c r="U224" s="636" t="s">
        <v>65</v>
      </c>
      <c r="V224" s="554">
        <v>278</v>
      </c>
      <c r="W224" s="148"/>
    </row>
    <row r="225" spans="1:23">
      <c r="A225" s="554">
        <v>1406</v>
      </c>
      <c r="B225" s="555" t="s">
        <v>66</v>
      </c>
      <c r="C225" s="69">
        <v>278</v>
      </c>
      <c r="D225" s="148"/>
      <c r="F225" s="21">
        <f t="shared" si="9"/>
        <v>1</v>
      </c>
      <c r="G225" s="21">
        <v>1</v>
      </c>
      <c r="H225" s="554">
        <v>1406</v>
      </c>
      <c r="I225" s="555" t="s">
        <v>66</v>
      </c>
      <c r="J225" s="69">
        <v>279</v>
      </c>
      <c r="K225" s="148"/>
      <c r="M225" s="21">
        <f t="shared" si="10"/>
        <v>1</v>
      </c>
      <c r="N225" s="21">
        <v>1</v>
      </c>
      <c r="O225" s="554">
        <v>1406</v>
      </c>
      <c r="P225" s="555" t="s">
        <v>66</v>
      </c>
      <c r="Q225" s="69">
        <v>279</v>
      </c>
      <c r="R225" s="148"/>
      <c r="S225" s="21">
        <f t="shared" si="11"/>
        <v>1</v>
      </c>
      <c r="T225" s="554">
        <v>1406</v>
      </c>
      <c r="U225" s="636" t="s">
        <v>66</v>
      </c>
      <c r="V225" s="554">
        <v>279</v>
      </c>
      <c r="W225" s="148"/>
    </row>
    <row r="226" spans="1:23">
      <c r="A226" s="554">
        <v>1409</v>
      </c>
      <c r="B226" s="555" t="s">
        <v>67</v>
      </c>
      <c r="C226" s="69">
        <v>279</v>
      </c>
      <c r="D226" s="148"/>
      <c r="F226" s="21">
        <f t="shared" si="9"/>
        <v>1</v>
      </c>
      <c r="G226" s="21">
        <v>1</v>
      </c>
      <c r="H226" s="554">
        <v>1409</v>
      </c>
      <c r="I226" s="555" t="s">
        <v>67</v>
      </c>
      <c r="J226" s="69">
        <v>280</v>
      </c>
      <c r="K226" s="148"/>
      <c r="M226" s="21">
        <f t="shared" si="10"/>
        <v>1</v>
      </c>
      <c r="N226" s="21">
        <v>1</v>
      </c>
      <c r="O226" s="554">
        <v>1409</v>
      </c>
      <c r="P226" s="555" t="s">
        <v>67</v>
      </c>
      <c r="Q226" s="69">
        <v>280</v>
      </c>
      <c r="R226" s="148"/>
      <c r="S226" s="21">
        <f t="shared" si="11"/>
        <v>1</v>
      </c>
      <c r="T226" s="554">
        <v>1409</v>
      </c>
      <c r="U226" s="640" t="s">
        <v>67</v>
      </c>
      <c r="V226" s="554">
        <v>280</v>
      </c>
      <c r="W226" s="148"/>
    </row>
    <row r="227" spans="1:23">
      <c r="A227" s="554">
        <v>1421</v>
      </c>
      <c r="B227" s="555" t="s">
        <v>68</v>
      </c>
      <c r="C227" s="69">
        <v>281</v>
      </c>
      <c r="D227" s="148"/>
      <c r="F227" s="21">
        <f t="shared" si="9"/>
        <v>1</v>
      </c>
      <c r="G227" s="21">
        <v>1</v>
      </c>
      <c r="H227" s="554">
        <v>1421</v>
      </c>
      <c r="I227" s="555" t="s">
        <v>68</v>
      </c>
      <c r="J227" s="69">
        <v>282</v>
      </c>
      <c r="K227" s="148"/>
      <c r="M227" s="21">
        <f t="shared" si="10"/>
        <v>1</v>
      </c>
      <c r="N227" s="21">
        <v>1</v>
      </c>
      <c r="O227" s="554">
        <v>1421</v>
      </c>
      <c r="P227" s="555" t="s">
        <v>68</v>
      </c>
      <c r="Q227" s="69">
        <v>282</v>
      </c>
      <c r="R227" s="148"/>
      <c r="S227" s="21">
        <f t="shared" si="11"/>
        <v>1</v>
      </c>
      <c r="T227" s="554">
        <v>1421</v>
      </c>
      <c r="U227" s="636" t="s">
        <v>68</v>
      </c>
      <c r="V227" s="554">
        <v>282</v>
      </c>
      <c r="W227" s="148"/>
    </row>
    <row r="228" spans="1:23">
      <c r="A228" s="554">
        <v>1422</v>
      </c>
      <c r="B228" s="555" t="s">
        <v>62</v>
      </c>
      <c r="C228" s="69">
        <v>282</v>
      </c>
      <c r="D228" s="148"/>
      <c r="F228" s="21">
        <f t="shared" si="9"/>
        <v>1</v>
      </c>
      <c r="G228" s="21">
        <v>1</v>
      </c>
      <c r="H228" s="554">
        <v>1422</v>
      </c>
      <c r="I228" s="555" t="s">
        <v>62</v>
      </c>
      <c r="J228" s="69">
        <v>283</v>
      </c>
      <c r="K228" s="148"/>
      <c r="M228" s="21">
        <f t="shared" si="10"/>
        <v>1</v>
      </c>
      <c r="N228" s="21">
        <v>1</v>
      </c>
      <c r="O228" s="554">
        <v>1422</v>
      </c>
      <c r="P228" s="555" t="s">
        <v>62</v>
      </c>
      <c r="Q228" s="69">
        <v>283</v>
      </c>
      <c r="R228" s="148"/>
      <c r="S228" s="21">
        <f t="shared" si="11"/>
        <v>1</v>
      </c>
      <c r="T228" s="554">
        <v>1422</v>
      </c>
      <c r="U228" s="636" t="s">
        <v>62</v>
      </c>
      <c r="V228" s="554">
        <v>283</v>
      </c>
      <c r="W228" s="148"/>
    </row>
    <row r="229" spans="1:23">
      <c r="A229" s="554">
        <v>1423</v>
      </c>
      <c r="B229" s="555" t="s">
        <v>63</v>
      </c>
      <c r="C229" s="69">
        <v>283</v>
      </c>
      <c r="D229" s="148"/>
      <c r="F229" s="21">
        <f t="shared" si="9"/>
        <v>1</v>
      </c>
      <c r="G229" s="21">
        <v>1</v>
      </c>
      <c r="H229" s="554">
        <v>1423</v>
      </c>
      <c r="I229" s="555" t="s">
        <v>63</v>
      </c>
      <c r="J229" s="69">
        <v>284</v>
      </c>
      <c r="K229" s="148"/>
      <c r="M229" s="21">
        <f t="shared" si="10"/>
        <v>1</v>
      </c>
      <c r="N229" s="21">
        <v>1</v>
      </c>
      <c r="O229" s="554">
        <v>1423</v>
      </c>
      <c r="P229" s="555" t="s">
        <v>63</v>
      </c>
      <c r="Q229" s="69">
        <v>284</v>
      </c>
      <c r="R229" s="148"/>
      <c r="S229" s="21">
        <f t="shared" si="11"/>
        <v>1</v>
      </c>
      <c r="T229" s="554">
        <v>1423</v>
      </c>
      <c r="U229" s="636" t="s">
        <v>63</v>
      </c>
      <c r="V229" s="554">
        <v>284</v>
      </c>
      <c r="W229" s="148"/>
    </row>
    <row r="230" spans="1:23">
      <c r="A230" s="554">
        <v>1424</v>
      </c>
      <c r="B230" s="555" t="s">
        <v>64</v>
      </c>
      <c r="C230" s="69">
        <v>284</v>
      </c>
      <c r="D230" s="148"/>
      <c r="F230" s="21">
        <f t="shared" si="9"/>
        <v>1</v>
      </c>
      <c r="G230" s="21">
        <v>1</v>
      </c>
      <c r="H230" s="554">
        <v>1424</v>
      </c>
      <c r="I230" s="555" t="s">
        <v>64</v>
      </c>
      <c r="J230" s="69">
        <v>285</v>
      </c>
      <c r="K230" s="148"/>
      <c r="M230" s="21">
        <f t="shared" si="10"/>
        <v>1</v>
      </c>
      <c r="N230" s="21">
        <v>1</v>
      </c>
      <c r="O230" s="554">
        <v>1424</v>
      </c>
      <c r="P230" s="555" t="s">
        <v>64</v>
      </c>
      <c r="Q230" s="69">
        <v>285</v>
      </c>
      <c r="R230" s="148"/>
      <c r="S230" s="21">
        <f t="shared" si="11"/>
        <v>1</v>
      </c>
      <c r="T230" s="554">
        <v>1424</v>
      </c>
      <c r="U230" s="636" t="s">
        <v>64</v>
      </c>
      <c r="V230" s="554">
        <v>285</v>
      </c>
      <c r="W230" s="148"/>
    </row>
    <row r="231" spans="1:23">
      <c r="A231" s="554">
        <v>1425</v>
      </c>
      <c r="B231" s="555" t="s">
        <v>65</v>
      </c>
      <c r="C231" s="69">
        <v>285</v>
      </c>
      <c r="D231" s="148"/>
      <c r="F231" s="21">
        <f t="shared" si="9"/>
        <v>1</v>
      </c>
      <c r="G231" s="21">
        <v>1</v>
      </c>
      <c r="H231" s="554">
        <v>1425</v>
      </c>
      <c r="I231" s="555" t="s">
        <v>65</v>
      </c>
      <c r="J231" s="69">
        <v>286</v>
      </c>
      <c r="K231" s="148"/>
      <c r="M231" s="21">
        <f t="shared" si="10"/>
        <v>1</v>
      </c>
      <c r="N231" s="21">
        <v>1</v>
      </c>
      <c r="O231" s="554">
        <v>1425</v>
      </c>
      <c r="P231" s="555" t="s">
        <v>65</v>
      </c>
      <c r="Q231" s="69">
        <v>286</v>
      </c>
      <c r="R231" s="148"/>
      <c r="S231" s="21">
        <f t="shared" si="11"/>
        <v>1</v>
      </c>
      <c r="T231" s="554">
        <v>1425</v>
      </c>
      <c r="U231" s="636" t="s">
        <v>65</v>
      </c>
      <c r="V231" s="554">
        <v>286</v>
      </c>
      <c r="W231" s="148"/>
    </row>
    <row r="232" spans="1:23">
      <c r="A232" s="554">
        <v>1426</v>
      </c>
      <c r="B232" s="555" t="s">
        <v>66</v>
      </c>
      <c r="C232" s="69">
        <v>286</v>
      </c>
      <c r="D232" s="148"/>
      <c r="F232" s="21">
        <f t="shared" si="9"/>
        <v>1</v>
      </c>
      <c r="G232" s="21">
        <v>1</v>
      </c>
      <c r="H232" s="554">
        <v>1426</v>
      </c>
      <c r="I232" s="555" t="s">
        <v>66</v>
      </c>
      <c r="J232" s="69">
        <v>287</v>
      </c>
      <c r="K232" s="148"/>
      <c r="M232" s="21">
        <f t="shared" si="10"/>
        <v>1</v>
      </c>
      <c r="N232" s="21">
        <v>1</v>
      </c>
      <c r="O232" s="554">
        <v>1426</v>
      </c>
      <c r="P232" s="555" t="s">
        <v>66</v>
      </c>
      <c r="Q232" s="69">
        <v>287</v>
      </c>
      <c r="R232" s="148"/>
      <c r="S232" s="21">
        <f t="shared" si="11"/>
        <v>1</v>
      </c>
      <c r="T232" s="554">
        <v>1426</v>
      </c>
      <c r="U232" s="636" t="s">
        <v>66</v>
      </c>
      <c r="V232" s="554">
        <v>287</v>
      </c>
      <c r="W232" s="148"/>
    </row>
    <row r="233" spans="1:23">
      <c r="A233" s="554">
        <v>1429</v>
      </c>
      <c r="B233" s="555" t="s">
        <v>67</v>
      </c>
      <c r="C233" s="69">
        <v>287</v>
      </c>
      <c r="D233" s="148"/>
      <c r="F233" s="21">
        <f t="shared" si="9"/>
        <v>1</v>
      </c>
      <c r="G233" s="21">
        <v>1</v>
      </c>
      <c r="H233" s="554">
        <v>1429</v>
      </c>
      <c r="I233" s="555" t="s">
        <v>67</v>
      </c>
      <c r="J233" s="69">
        <v>288</v>
      </c>
      <c r="K233" s="148"/>
      <c r="M233" s="21">
        <f t="shared" si="10"/>
        <v>1</v>
      </c>
      <c r="N233" s="21">
        <v>1</v>
      </c>
      <c r="O233" s="554">
        <v>1429</v>
      </c>
      <c r="P233" s="555" t="s">
        <v>67</v>
      </c>
      <c r="Q233" s="69">
        <v>288</v>
      </c>
      <c r="R233" s="148"/>
      <c r="S233" s="21">
        <f t="shared" si="11"/>
        <v>1</v>
      </c>
      <c r="T233" s="554">
        <v>1429</v>
      </c>
      <c r="U233" s="640" t="s">
        <v>67</v>
      </c>
      <c r="V233" s="554">
        <v>288</v>
      </c>
      <c r="W233" s="148"/>
    </row>
    <row r="234" spans="1:23">
      <c r="A234" s="554">
        <v>1441</v>
      </c>
      <c r="B234" s="555" t="s">
        <v>68</v>
      </c>
      <c r="C234" s="69">
        <v>289</v>
      </c>
      <c r="D234" s="148"/>
      <c r="F234" s="21">
        <f t="shared" si="9"/>
        <v>1</v>
      </c>
      <c r="G234" s="21">
        <v>1</v>
      </c>
      <c r="H234" s="554">
        <v>1441</v>
      </c>
      <c r="I234" s="555" t="s">
        <v>68</v>
      </c>
      <c r="J234" s="69">
        <v>290</v>
      </c>
      <c r="K234" s="148"/>
      <c r="M234" s="21">
        <f t="shared" si="10"/>
        <v>1</v>
      </c>
      <c r="N234" s="21">
        <v>1</v>
      </c>
      <c r="O234" s="554">
        <v>1441</v>
      </c>
      <c r="P234" s="555" t="s">
        <v>68</v>
      </c>
      <c r="Q234" s="69">
        <v>290</v>
      </c>
      <c r="R234" s="148"/>
      <c r="S234" s="21">
        <f t="shared" si="11"/>
        <v>1</v>
      </c>
      <c r="T234" s="554">
        <v>1441</v>
      </c>
      <c r="U234" s="636" t="s">
        <v>68</v>
      </c>
      <c r="V234" s="554">
        <v>290</v>
      </c>
      <c r="W234" s="148"/>
    </row>
    <row r="235" spans="1:23">
      <c r="A235" s="554">
        <v>1442</v>
      </c>
      <c r="B235" s="555" t="s">
        <v>62</v>
      </c>
      <c r="C235" s="69">
        <v>290</v>
      </c>
      <c r="D235" s="148"/>
      <c r="F235" s="21">
        <f t="shared" si="9"/>
        <v>1</v>
      </c>
      <c r="G235" s="21">
        <v>1</v>
      </c>
      <c r="H235" s="554">
        <v>1442</v>
      </c>
      <c r="I235" s="555" t="s">
        <v>62</v>
      </c>
      <c r="J235" s="69">
        <v>291</v>
      </c>
      <c r="K235" s="148"/>
      <c r="M235" s="21">
        <f t="shared" si="10"/>
        <v>1</v>
      </c>
      <c r="N235" s="21">
        <v>1</v>
      </c>
      <c r="O235" s="554">
        <v>1442</v>
      </c>
      <c r="P235" s="555" t="s">
        <v>62</v>
      </c>
      <c r="Q235" s="69">
        <v>291</v>
      </c>
      <c r="R235" s="148"/>
      <c r="S235" s="21">
        <f t="shared" si="11"/>
        <v>1</v>
      </c>
      <c r="T235" s="554">
        <v>1442</v>
      </c>
      <c r="U235" s="636" t="s">
        <v>62</v>
      </c>
      <c r="V235" s="554">
        <v>291</v>
      </c>
      <c r="W235" s="148"/>
    </row>
    <row r="236" spans="1:23">
      <c r="A236" s="554">
        <v>1443</v>
      </c>
      <c r="B236" s="555" t="s">
        <v>63</v>
      </c>
      <c r="C236" s="69">
        <v>291</v>
      </c>
      <c r="D236" s="148"/>
      <c r="F236" s="21">
        <f t="shared" si="9"/>
        <v>1</v>
      </c>
      <c r="G236" s="21">
        <v>1</v>
      </c>
      <c r="H236" s="554">
        <v>1443</v>
      </c>
      <c r="I236" s="555" t="s">
        <v>63</v>
      </c>
      <c r="J236" s="69">
        <v>292</v>
      </c>
      <c r="K236" s="148"/>
      <c r="M236" s="21">
        <f t="shared" si="10"/>
        <v>1</v>
      </c>
      <c r="N236" s="21">
        <v>1</v>
      </c>
      <c r="O236" s="554">
        <v>1443</v>
      </c>
      <c r="P236" s="555" t="s">
        <v>63</v>
      </c>
      <c r="Q236" s="69">
        <v>292</v>
      </c>
      <c r="R236" s="148"/>
      <c r="S236" s="21">
        <f t="shared" si="11"/>
        <v>1</v>
      </c>
      <c r="T236" s="554">
        <v>1443</v>
      </c>
      <c r="U236" s="636" t="s">
        <v>63</v>
      </c>
      <c r="V236" s="554">
        <v>292</v>
      </c>
      <c r="W236" s="148"/>
    </row>
    <row r="237" spans="1:23">
      <c r="A237" s="554">
        <v>1444</v>
      </c>
      <c r="B237" s="555" t="s">
        <v>64</v>
      </c>
      <c r="C237" s="69">
        <v>292</v>
      </c>
      <c r="D237" s="148"/>
      <c r="F237" s="21">
        <f t="shared" si="9"/>
        <v>1</v>
      </c>
      <c r="G237" s="21">
        <v>1</v>
      </c>
      <c r="H237" s="554">
        <v>1444</v>
      </c>
      <c r="I237" s="555" t="s">
        <v>64</v>
      </c>
      <c r="J237" s="69">
        <v>293</v>
      </c>
      <c r="K237" s="148"/>
      <c r="M237" s="21">
        <f t="shared" si="10"/>
        <v>1</v>
      </c>
      <c r="N237" s="21">
        <v>1</v>
      </c>
      <c r="O237" s="554">
        <v>1444</v>
      </c>
      <c r="P237" s="555" t="s">
        <v>64</v>
      </c>
      <c r="Q237" s="69">
        <v>293</v>
      </c>
      <c r="R237" s="148"/>
      <c r="S237" s="21">
        <f t="shared" si="11"/>
        <v>1</v>
      </c>
      <c r="T237" s="554">
        <v>1444</v>
      </c>
      <c r="U237" s="636" t="s">
        <v>64</v>
      </c>
      <c r="V237" s="554">
        <v>293</v>
      </c>
      <c r="W237" s="148"/>
    </row>
    <row r="238" spans="1:23">
      <c r="A238" s="554">
        <v>1445</v>
      </c>
      <c r="B238" s="555" t="s">
        <v>65</v>
      </c>
      <c r="C238" s="69">
        <v>293</v>
      </c>
      <c r="D238" s="148"/>
      <c r="F238" s="21">
        <f t="shared" si="9"/>
        <v>1</v>
      </c>
      <c r="G238" s="21">
        <v>1</v>
      </c>
      <c r="H238" s="554">
        <v>1445</v>
      </c>
      <c r="I238" s="555" t="s">
        <v>65</v>
      </c>
      <c r="J238" s="69">
        <v>294</v>
      </c>
      <c r="K238" s="148"/>
      <c r="M238" s="21">
        <f t="shared" si="10"/>
        <v>1</v>
      </c>
      <c r="N238" s="21">
        <v>1</v>
      </c>
      <c r="O238" s="554">
        <v>1445</v>
      </c>
      <c r="P238" s="555" t="s">
        <v>65</v>
      </c>
      <c r="Q238" s="69">
        <v>294</v>
      </c>
      <c r="R238" s="148"/>
      <c r="S238" s="21">
        <f t="shared" si="11"/>
        <v>1</v>
      </c>
      <c r="T238" s="554">
        <v>1445</v>
      </c>
      <c r="U238" s="636" t="s">
        <v>65</v>
      </c>
      <c r="V238" s="554">
        <v>294</v>
      </c>
      <c r="W238" s="148"/>
    </row>
    <row r="239" spans="1:23">
      <c r="A239" s="554">
        <v>1446</v>
      </c>
      <c r="B239" s="555" t="s">
        <v>66</v>
      </c>
      <c r="C239" s="69">
        <v>294</v>
      </c>
      <c r="D239" s="148"/>
      <c r="F239" s="21">
        <f t="shared" si="9"/>
        <v>1</v>
      </c>
      <c r="G239" s="21">
        <v>1</v>
      </c>
      <c r="H239" s="554">
        <v>1446</v>
      </c>
      <c r="I239" s="555" t="s">
        <v>66</v>
      </c>
      <c r="J239" s="69">
        <v>295</v>
      </c>
      <c r="K239" s="148"/>
      <c r="M239" s="21">
        <f t="shared" si="10"/>
        <v>1</v>
      </c>
      <c r="N239" s="21">
        <v>1</v>
      </c>
      <c r="O239" s="554">
        <v>1446</v>
      </c>
      <c r="P239" s="555" t="s">
        <v>66</v>
      </c>
      <c r="Q239" s="69">
        <v>295</v>
      </c>
      <c r="R239" s="148"/>
      <c r="S239" s="21">
        <f t="shared" si="11"/>
        <v>1</v>
      </c>
      <c r="T239" s="554">
        <v>1446</v>
      </c>
      <c r="U239" s="636" t="s">
        <v>66</v>
      </c>
      <c r="V239" s="554">
        <v>295</v>
      </c>
      <c r="W239" s="148"/>
    </row>
    <row r="240" spans="1:23">
      <c r="A240" s="554">
        <v>1449</v>
      </c>
      <c r="B240" s="555" t="s">
        <v>67</v>
      </c>
      <c r="C240" s="69">
        <v>295</v>
      </c>
      <c r="D240" s="148"/>
      <c r="F240" s="21">
        <f t="shared" si="9"/>
        <v>1</v>
      </c>
      <c r="G240" s="21">
        <v>1</v>
      </c>
      <c r="H240" s="554">
        <v>1449</v>
      </c>
      <c r="I240" s="555" t="s">
        <v>67</v>
      </c>
      <c r="J240" s="69">
        <v>296</v>
      </c>
      <c r="K240" s="148"/>
      <c r="M240" s="21">
        <f t="shared" si="10"/>
        <v>1</v>
      </c>
      <c r="N240" s="21">
        <v>1</v>
      </c>
      <c r="O240" s="554">
        <v>1449</v>
      </c>
      <c r="P240" s="555" t="s">
        <v>67</v>
      </c>
      <c r="Q240" s="69">
        <v>296</v>
      </c>
      <c r="R240" s="148"/>
      <c r="S240" s="21">
        <f t="shared" si="11"/>
        <v>1</v>
      </c>
      <c r="T240" s="554">
        <v>1449</v>
      </c>
      <c r="U240" s="640" t="s">
        <v>67</v>
      </c>
      <c r="V240" s="554">
        <v>296</v>
      </c>
      <c r="W240" s="148"/>
    </row>
    <row r="241" spans="1:23">
      <c r="A241" s="554">
        <v>1461</v>
      </c>
      <c r="B241" s="555" t="s">
        <v>68</v>
      </c>
      <c r="C241" s="69">
        <v>297</v>
      </c>
      <c r="D241" s="148"/>
      <c r="F241" s="21">
        <f t="shared" si="9"/>
        <v>1</v>
      </c>
      <c r="G241" s="21">
        <v>1</v>
      </c>
      <c r="H241" s="554">
        <v>1461</v>
      </c>
      <c r="I241" s="555" t="s">
        <v>68</v>
      </c>
      <c r="J241" s="69">
        <v>298</v>
      </c>
      <c r="K241" s="148"/>
      <c r="M241" s="21">
        <f t="shared" si="10"/>
        <v>1</v>
      </c>
      <c r="N241" s="21">
        <v>1</v>
      </c>
      <c r="O241" s="554">
        <v>1461</v>
      </c>
      <c r="P241" s="555" t="s">
        <v>68</v>
      </c>
      <c r="Q241" s="69">
        <v>298</v>
      </c>
      <c r="R241" s="148"/>
      <c r="S241" s="21">
        <f t="shared" si="11"/>
        <v>1</v>
      </c>
      <c r="T241" s="554">
        <v>1461</v>
      </c>
      <c r="U241" s="555" t="s">
        <v>68</v>
      </c>
      <c r="V241" s="69">
        <v>298</v>
      </c>
      <c r="W241" s="148"/>
    </row>
    <row r="242" spans="1:23">
      <c r="A242" s="554">
        <v>1462</v>
      </c>
      <c r="B242" s="555" t="s">
        <v>62</v>
      </c>
      <c r="C242" s="69">
        <v>298</v>
      </c>
      <c r="D242" s="148"/>
      <c r="F242" s="21">
        <f t="shared" si="9"/>
        <v>1</v>
      </c>
      <c r="G242" s="21">
        <v>1</v>
      </c>
      <c r="H242" s="554">
        <v>1462</v>
      </c>
      <c r="I242" s="555" t="s">
        <v>62</v>
      </c>
      <c r="J242" s="69">
        <v>299</v>
      </c>
      <c r="K242" s="148"/>
      <c r="M242" s="21">
        <f t="shared" si="10"/>
        <v>1</v>
      </c>
      <c r="N242" s="21">
        <v>1</v>
      </c>
      <c r="O242" s="554">
        <v>1462</v>
      </c>
      <c r="P242" s="555" t="s">
        <v>62</v>
      </c>
      <c r="Q242" s="69">
        <v>299</v>
      </c>
      <c r="R242" s="148"/>
      <c r="S242" s="21">
        <f t="shared" si="11"/>
        <v>1</v>
      </c>
      <c r="T242" s="554">
        <v>1462</v>
      </c>
      <c r="U242" s="555" t="s">
        <v>62</v>
      </c>
      <c r="V242" s="69">
        <v>299</v>
      </c>
      <c r="W242" s="148"/>
    </row>
    <row r="243" spans="1:23">
      <c r="A243" s="554">
        <v>1463</v>
      </c>
      <c r="B243" s="555" t="s">
        <v>63</v>
      </c>
      <c r="C243" s="69">
        <v>299</v>
      </c>
      <c r="D243" s="148"/>
      <c r="F243" s="21">
        <f t="shared" si="9"/>
        <v>1</v>
      </c>
      <c r="G243" s="21">
        <v>1</v>
      </c>
      <c r="H243" s="554">
        <v>1463</v>
      </c>
      <c r="I243" s="555" t="s">
        <v>63</v>
      </c>
      <c r="J243" s="69">
        <v>300</v>
      </c>
      <c r="K243" s="148"/>
      <c r="M243" s="21">
        <f t="shared" si="10"/>
        <v>1</v>
      </c>
      <c r="N243" s="21">
        <v>1</v>
      </c>
      <c r="O243" s="554">
        <v>1463</v>
      </c>
      <c r="P243" s="555" t="s">
        <v>63</v>
      </c>
      <c r="Q243" s="69">
        <v>300</v>
      </c>
      <c r="R243" s="148"/>
      <c r="S243" s="21">
        <f t="shared" si="11"/>
        <v>1</v>
      </c>
      <c r="T243" s="554">
        <v>1463</v>
      </c>
      <c r="U243" s="555" t="s">
        <v>63</v>
      </c>
      <c r="V243" s="69">
        <v>300</v>
      </c>
      <c r="W243" s="148"/>
    </row>
    <row r="244" spans="1:23">
      <c r="A244" s="554">
        <v>1464</v>
      </c>
      <c r="B244" s="555" t="s">
        <v>64</v>
      </c>
      <c r="C244" s="69">
        <v>300</v>
      </c>
      <c r="D244" s="148"/>
      <c r="F244" s="21">
        <f t="shared" si="9"/>
        <v>1</v>
      </c>
      <c r="G244" s="21">
        <v>1</v>
      </c>
      <c r="H244" s="554">
        <v>1464</v>
      </c>
      <c r="I244" s="555" t="s">
        <v>64</v>
      </c>
      <c r="J244" s="69">
        <v>301</v>
      </c>
      <c r="K244" s="148"/>
      <c r="M244" s="21">
        <f t="shared" si="10"/>
        <v>1</v>
      </c>
      <c r="N244" s="21">
        <v>1</v>
      </c>
      <c r="O244" s="554">
        <v>1464</v>
      </c>
      <c r="P244" s="555" t="s">
        <v>64</v>
      </c>
      <c r="Q244" s="69">
        <v>301</v>
      </c>
      <c r="R244" s="148"/>
      <c r="S244" s="21">
        <f t="shared" si="11"/>
        <v>1</v>
      </c>
      <c r="T244" s="554">
        <v>1464</v>
      </c>
      <c r="U244" s="555" t="s">
        <v>64</v>
      </c>
      <c r="V244" s="69">
        <v>301</v>
      </c>
      <c r="W244" s="148"/>
    </row>
    <row r="245" spans="1:23">
      <c r="A245" s="554">
        <v>1465</v>
      </c>
      <c r="B245" s="555" t="s">
        <v>65</v>
      </c>
      <c r="C245" s="69">
        <v>301</v>
      </c>
      <c r="D245" s="148"/>
      <c r="F245" s="21">
        <f t="shared" si="9"/>
        <v>1</v>
      </c>
      <c r="G245" s="21">
        <v>1</v>
      </c>
      <c r="H245" s="554">
        <v>1465</v>
      </c>
      <c r="I245" s="555" t="s">
        <v>65</v>
      </c>
      <c r="J245" s="69">
        <v>302</v>
      </c>
      <c r="K245" s="148"/>
      <c r="M245" s="21">
        <f t="shared" si="10"/>
        <v>1</v>
      </c>
      <c r="N245" s="21">
        <v>1</v>
      </c>
      <c r="O245" s="554">
        <v>1465</v>
      </c>
      <c r="P245" s="555" t="s">
        <v>65</v>
      </c>
      <c r="Q245" s="69">
        <v>302</v>
      </c>
      <c r="R245" s="148"/>
      <c r="S245" s="21">
        <f t="shared" si="11"/>
        <v>1</v>
      </c>
      <c r="T245" s="554">
        <v>1465</v>
      </c>
      <c r="U245" s="555" t="s">
        <v>65</v>
      </c>
      <c r="V245" s="69">
        <v>302</v>
      </c>
      <c r="W245" s="148"/>
    </row>
    <row r="246" spans="1:23">
      <c r="A246" s="554">
        <v>1466</v>
      </c>
      <c r="B246" s="555" t="s">
        <v>66</v>
      </c>
      <c r="C246" s="69">
        <v>302</v>
      </c>
      <c r="D246" s="148"/>
      <c r="F246" s="21">
        <f t="shared" si="9"/>
        <v>1</v>
      </c>
      <c r="G246" s="21">
        <v>1</v>
      </c>
      <c r="H246" s="554">
        <v>1466</v>
      </c>
      <c r="I246" s="555" t="s">
        <v>66</v>
      </c>
      <c r="J246" s="69">
        <v>303</v>
      </c>
      <c r="K246" s="148"/>
      <c r="M246" s="21">
        <f t="shared" si="10"/>
        <v>1</v>
      </c>
      <c r="N246" s="21">
        <v>1</v>
      </c>
      <c r="O246" s="554">
        <v>1466</v>
      </c>
      <c r="P246" s="555" t="s">
        <v>66</v>
      </c>
      <c r="Q246" s="69">
        <v>303</v>
      </c>
      <c r="R246" s="148"/>
      <c r="S246" s="21">
        <f t="shared" si="11"/>
        <v>1</v>
      </c>
      <c r="T246" s="554">
        <v>1466</v>
      </c>
      <c r="U246" s="555" t="s">
        <v>66</v>
      </c>
      <c r="V246" s="69">
        <v>303</v>
      </c>
      <c r="W246" s="148"/>
    </row>
    <row r="247" spans="1:23">
      <c r="A247" s="554">
        <v>1469</v>
      </c>
      <c r="B247" s="555" t="s">
        <v>67</v>
      </c>
      <c r="C247" s="69">
        <v>303</v>
      </c>
      <c r="D247" s="148"/>
      <c r="F247" s="21">
        <f t="shared" si="9"/>
        <v>1</v>
      </c>
      <c r="G247" s="21">
        <v>1</v>
      </c>
      <c r="H247" s="554">
        <v>1469</v>
      </c>
      <c r="I247" s="555" t="s">
        <v>67</v>
      </c>
      <c r="J247" s="69">
        <v>304</v>
      </c>
      <c r="K247" s="148"/>
      <c r="M247" s="21">
        <f t="shared" si="10"/>
        <v>1</v>
      </c>
      <c r="N247" s="21">
        <v>1</v>
      </c>
      <c r="O247" s="554">
        <v>1469</v>
      </c>
      <c r="P247" s="555" t="s">
        <v>67</v>
      </c>
      <c r="Q247" s="69">
        <v>304</v>
      </c>
      <c r="R247" s="148"/>
      <c r="S247" s="21">
        <f t="shared" si="11"/>
        <v>1</v>
      </c>
      <c r="T247" s="554">
        <v>1469</v>
      </c>
      <c r="U247" s="555" t="s">
        <v>67</v>
      </c>
      <c r="V247" s="69">
        <v>304</v>
      </c>
      <c r="W247" s="148"/>
    </row>
    <row r="248" spans="1:23">
      <c r="A248" s="554">
        <v>1481</v>
      </c>
      <c r="B248" s="555" t="s">
        <v>68</v>
      </c>
      <c r="C248" s="69">
        <v>305</v>
      </c>
      <c r="D248" s="148"/>
      <c r="F248" s="21">
        <f t="shared" si="9"/>
        <v>1</v>
      </c>
      <c r="G248" s="21">
        <v>1</v>
      </c>
      <c r="H248" s="554">
        <v>1481</v>
      </c>
      <c r="I248" s="555" t="s">
        <v>68</v>
      </c>
      <c r="J248" s="69">
        <v>306</v>
      </c>
      <c r="K248" s="148"/>
      <c r="M248" s="21">
        <f t="shared" si="10"/>
        <v>1</v>
      </c>
      <c r="N248" s="21">
        <v>1</v>
      </c>
      <c r="O248" s="554">
        <v>1481</v>
      </c>
      <c r="P248" s="555" t="s">
        <v>68</v>
      </c>
      <c r="Q248" s="69">
        <v>306</v>
      </c>
      <c r="R248" s="148"/>
      <c r="S248" s="21">
        <f t="shared" si="11"/>
        <v>1</v>
      </c>
      <c r="T248" s="554">
        <v>1481</v>
      </c>
      <c r="U248" s="636" t="s">
        <v>68</v>
      </c>
      <c r="V248" s="554">
        <v>306</v>
      </c>
      <c r="W248" s="148"/>
    </row>
    <row r="249" spans="1:23">
      <c r="A249" s="554">
        <v>1482</v>
      </c>
      <c r="B249" s="555" t="s">
        <v>62</v>
      </c>
      <c r="C249" s="69">
        <v>306</v>
      </c>
      <c r="D249" s="148"/>
      <c r="F249" s="21">
        <f t="shared" si="9"/>
        <v>1</v>
      </c>
      <c r="G249" s="21">
        <v>1</v>
      </c>
      <c r="H249" s="554">
        <v>1482</v>
      </c>
      <c r="I249" s="555" t="s">
        <v>62</v>
      </c>
      <c r="J249" s="69">
        <v>307</v>
      </c>
      <c r="K249" s="148"/>
      <c r="M249" s="21">
        <f t="shared" si="10"/>
        <v>1</v>
      </c>
      <c r="N249" s="21">
        <v>1</v>
      </c>
      <c r="O249" s="554">
        <v>1482</v>
      </c>
      <c r="P249" s="555" t="s">
        <v>62</v>
      </c>
      <c r="Q249" s="69">
        <v>307</v>
      </c>
      <c r="R249" s="148"/>
      <c r="S249" s="21">
        <f t="shared" si="11"/>
        <v>1</v>
      </c>
      <c r="T249" s="554">
        <v>1482</v>
      </c>
      <c r="U249" s="636" t="s">
        <v>62</v>
      </c>
      <c r="V249" s="554">
        <v>307</v>
      </c>
      <c r="W249" s="148"/>
    </row>
    <row r="250" spans="1:23">
      <c r="A250" s="554">
        <v>1483</v>
      </c>
      <c r="B250" s="555" t="s">
        <v>63</v>
      </c>
      <c r="C250" s="69">
        <v>307</v>
      </c>
      <c r="D250" s="148"/>
      <c r="F250" s="21">
        <f t="shared" si="9"/>
        <v>1</v>
      </c>
      <c r="G250" s="21">
        <v>1</v>
      </c>
      <c r="H250" s="554">
        <v>1483</v>
      </c>
      <c r="I250" s="555" t="s">
        <v>63</v>
      </c>
      <c r="J250" s="69">
        <v>308</v>
      </c>
      <c r="K250" s="148"/>
      <c r="M250" s="21">
        <f t="shared" si="10"/>
        <v>1</v>
      </c>
      <c r="N250" s="21">
        <v>1</v>
      </c>
      <c r="O250" s="554">
        <v>1483</v>
      </c>
      <c r="P250" s="555" t="s">
        <v>63</v>
      </c>
      <c r="Q250" s="69">
        <v>308</v>
      </c>
      <c r="R250" s="148"/>
      <c r="S250" s="21">
        <f t="shared" si="11"/>
        <v>1</v>
      </c>
      <c r="T250" s="650">
        <v>1483</v>
      </c>
      <c r="U250" s="643" t="s">
        <v>63</v>
      </c>
      <c r="V250" s="554">
        <v>308</v>
      </c>
      <c r="W250" s="148"/>
    </row>
    <row r="251" spans="1:23">
      <c r="A251" s="554">
        <v>1484</v>
      </c>
      <c r="B251" s="555" t="s">
        <v>64</v>
      </c>
      <c r="C251" s="69">
        <v>308</v>
      </c>
      <c r="D251" s="148"/>
      <c r="F251" s="21">
        <f t="shared" si="9"/>
        <v>1</v>
      </c>
      <c r="G251" s="21">
        <v>1</v>
      </c>
      <c r="H251" s="554">
        <v>1484</v>
      </c>
      <c r="I251" s="555" t="s">
        <v>64</v>
      </c>
      <c r="J251" s="69">
        <v>309</v>
      </c>
      <c r="K251" s="148"/>
      <c r="M251" s="21">
        <f t="shared" si="10"/>
        <v>1</v>
      </c>
      <c r="N251" s="21">
        <v>1</v>
      </c>
      <c r="O251" s="554">
        <v>1484</v>
      </c>
      <c r="P251" s="555" t="s">
        <v>64</v>
      </c>
      <c r="Q251" s="69">
        <v>309</v>
      </c>
      <c r="R251" s="148"/>
      <c r="S251" s="21">
        <f t="shared" si="11"/>
        <v>1</v>
      </c>
      <c r="T251" s="650">
        <v>1484</v>
      </c>
      <c r="U251" s="643" t="s">
        <v>64</v>
      </c>
      <c r="V251" s="554">
        <v>309</v>
      </c>
      <c r="W251" s="148"/>
    </row>
    <row r="252" spans="1:23">
      <c r="A252" s="554">
        <v>1485</v>
      </c>
      <c r="B252" s="555" t="s">
        <v>65</v>
      </c>
      <c r="C252" s="69">
        <v>309</v>
      </c>
      <c r="D252" s="148"/>
      <c r="F252" s="21">
        <f t="shared" si="9"/>
        <v>1</v>
      </c>
      <c r="G252" s="21">
        <v>1</v>
      </c>
      <c r="H252" s="554">
        <v>1485</v>
      </c>
      <c r="I252" s="555" t="s">
        <v>65</v>
      </c>
      <c r="J252" s="69">
        <v>310</v>
      </c>
      <c r="K252" s="148"/>
      <c r="M252" s="21">
        <f t="shared" si="10"/>
        <v>1</v>
      </c>
      <c r="N252" s="21">
        <v>1</v>
      </c>
      <c r="O252" s="554">
        <v>1485</v>
      </c>
      <c r="P252" s="555" t="s">
        <v>65</v>
      </c>
      <c r="Q252" s="69">
        <v>310</v>
      </c>
      <c r="R252" s="148"/>
      <c r="S252" s="21">
        <f t="shared" si="11"/>
        <v>1</v>
      </c>
      <c r="T252" s="650">
        <v>1485</v>
      </c>
      <c r="U252" s="638" t="s">
        <v>65</v>
      </c>
      <c r="V252" s="554">
        <v>310</v>
      </c>
      <c r="W252" s="148"/>
    </row>
    <row r="253" spans="1:23">
      <c r="A253" s="554">
        <v>1486</v>
      </c>
      <c r="B253" s="555" t="s">
        <v>66</v>
      </c>
      <c r="C253" s="69">
        <v>310</v>
      </c>
      <c r="D253" s="148"/>
      <c r="F253" s="21">
        <f t="shared" si="9"/>
        <v>1</v>
      </c>
      <c r="G253" s="21">
        <v>1</v>
      </c>
      <c r="H253" s="554">
        <v>1486</v>
      </c>
      <c r="I253" s="555" t="s">
        <v>66</v>
      </c>
      <c r="J253" s="69">
        <v>311</v>
      </c>
      <c r="K253" s="148"/>
      <c r="M253" s="21">
        <f t="shared" si="10"/>
        <v>1</v>
      </c>
      <c r="N253" s="21">
        <v>1</v>
      </c>
      <c r="O253" s="554">
        <v>1486</v>
      </c>
      <c r="P253" s="555" t="s">
        <v>66</v>
      </c>
      <c r="Q253" s="69">
        <v>311</v>
      </c>
      <c r="R253" s="148"/>
      <c r="S253" s="21">
        <f t="shared" si="11"/>
        <v>1</v>
      </c>
      <c r="T253" s="650">
        <v>1486</v>
      </c>
      <c r="U253" s="643" t="s">
        <v>66</v>
      </c>
      <c r="V253" s="554">
        <v>311</v>
      </c>
      <c r="W253" s="148"/>
    </row>
    <row r="254" spans="1:23">
      <c r="A254" s="554">
        <v>1489</v>
      </c>
      <c r="B254" s="555" t="s">
        <v>386</v>
      </c>
      <c r="C254" s="69">
        <v>311</v>
      </c>
      <c r="D254" s="148"/>
      <c r="F254" s="21">
        <f t="shared" si="9"/>
        <v>1</v>
      </c>
      <c r="G254" s="21">
        <v>1</v>
      </c>
      <c r="H254" s="554">
        <v>1489</v>
      </c>
      <c r="I254" s="555" t="s">
        <v>386</v>
      </c>
      <c r="J254" s="69">
        <v>312</v>
      </c>
      <c r="K254" s="148"/>
      <c r="M254" s="21">
        <f t="shared" si="10"/>
        <v>1</v>
      </c>
      <c r="N254" s="21">
        <v>1</v>
      </c>
      <c r="O254" s="554">
        <v>1489</v>
      </c>
      <c r="P254" s="555" t="s">
        <v>386</v>
      </c>
      <c r="Q254" s="69">
        <v>312</v>
      </c>
      <c r="R254" s="148"/>
      <c r="S254" s="21">
        <f t="shared" si="11"/>
        <v>1</v>
      </c>
      <c r="T254" s="650">
        <v>1489</v>
      </c>
      <c r="U254" s="643" t="s">
        <v>386</v>
      </c>
      <c r="V254" s="554">
        <v>312</v>
      </c>
      <c r="W254" s="148"/>
    </row>
    <row r="255" spans="1:23">
      <c r="A255" s="554">
        <v>1501</v>
      </c>
      <c r="B255" s="555" t="s">
        <v>68</v>
      </c>
      <c r="C255" s="69">
        <v>313</v>
      </c>
      <c r="D255" s="148"/>
      <c r="F255" s="21">
        <f t="shared" si="9"/>
        <v>1</v>
      </c>
      <c r="G255" s="21">
        <v>1</v>
      </c>
      <c r="H255" s="554">
        <v>1501</v>
      </c>
      <c r="I255" s="555" t="s">
        <v>68</v>
      </c>
      <c r="J255" s="69">
        <v>314</v>
      </c>
      <c r="K255" s="148"/>
      <c r="M255" s="21">
        <f t="shared" si="10"/>
        <v>1</v>
      </c>
      <c r="N255" s="21">
        <v>1</v>
      </c>
      <c r="O255" s="554">
        <v>1501</v>
      </c>
      <c r="P255" s="555" t="s">
        <v>68</v>
      </c>
      <c r="Q255" s="69">
        <v>314</v>
      </c>
      <c r="R255" s="148"/>
      <c r="S255" s="21">
        <f t="shared" si="11"/>
        <v>1</v>
      </c>
      <c r="T255" s="650">
        <v>1501</v>
      </c>
      <c r="U255" s="643" t="s">
        <v>68</v>
      </c>
      <c r="V255" s="554">
        <v>314</v>
      </c>
      <c r="W255" s="148"/>
    </row>
    <row r="256" spans="1:23">
      <c r="A256" s="554">
        <v>1502</v>
      </c>
      <c r="B256" s="555" t="s">
        <v>62</v>
      </c>
      <c r="C256" s="69">
        <v>314</v>
      </c>
      <c r="D256" s="148"/>
      <c r="F256" s="21">
        <f t="shared" si="9"/>
        <v>1</v>
      </c>
      <c r="G256" s="21">
        <v>1</v>
      </c>
      <c r="H256" s="554">
        <v>1502</v>
      </c>
      <c r="I256" s="555" t="s">
        <v>62</v>
      </c>
      <c r="J256" s="69">
        <v>315</v>
      </c>
      <c r="K256" s="148"/>
      <c r="M256" s="21">
        <f t="shared" si="10"/>
        <v>1</v>
      </c>
      <c r="N256" s="21">
        <v>1</v>
      </c>
      <c r="O256" s="554">
        <v>1502</v>
      </c>
      <c r="P256" s="555" t="s">
        <v>62</v>
      </c>
      <c r="Q256" s="69">
        <v>315</v>
      </c>
      <c r="R256" s="148"/>
      <c r="S256" s="21">
        <f t="shared" si="11"/>
        <v>1</v>
      </c>
      <c r="T256" s="650">
        <v>1502</v>
      </c>
      <c r="U256" s="643" t="s">
        <v>62</v>
      </c>
      <c r="V256" s="554">
        <v>315</v>
      </c>
      <c r="W256" s="148"/>
    </row>
    <row r="257" spans="1:23">
      <c r="A257" s="554">
        <v>1503</v>
      </c>
      <c r="B257" s="555" t="s">
        <v>63</v>
      </c>
      <c r="C257" s="69">
        <v>315</v>
      </c>
      <c r="D257" s="148"/>
      <c r="F257" s="21">
        <f t="shared" si="9"/>
        <v>1</v>
      </c>
      <c r="G257" s="21">
        <v>1</v>
      </c>
      <c r="H257" s="554">
        <v>1503</v>
      </c>
      <c r="I257" s="555" t="s">
        <v>63</v>
      </c>
      <c r="J257" s="69">
        <v>316</v>
      </c>
      <c r="K257" s="148"/>
      <c r="M257" s="21">
        <f t="shared" si="10"/>
        <v>1</v>
      </c>
      <c r="N257" s="21">
        <v>1</v>
      </c>
      <c r="O257" s="554">
        <v>1503</v>
      </c>
      <c r="P257" s="555" t="s">
        <v>63</v>
      </c>
      <c r="Q257" s="69">
        <v>316</v>
      </c>
      <c r="R257" s="148"/>
      <c r="S257" s="21">
        <f t="shared" si="11"/>
        <v>1</v>
      </c>
      <c r="T257" s="650">
        <v>1503</v>
      </c>
      <c r="U257" s="643" t="s">
        <v>63</v>
      </c>
      <c r="V257" s="554">
        <v>316</v>
      </c>
      <c r="W257" s="148"/>
    </row>
    <row r="258" spans="1:23">
      <c r="A258" s="554">
        <v>1504</v>
      </c>
      <c r="B258" s="555" t="s">
        <v>64</v>
      </c>
      <c r="C258" s="69">
        <v>316</v>
      </c>
      <c r="D258" s="148"/>
      <c r="F258" s="21">
        <f t="shared" si="9"/>
        <v>1</v>
      </c>
      <c r="G258" s="21">
        <v>1</v>
      </c>
      <c r="H258" s="554">
        <v>1504</v>
      </c>
      <c r="I258" s="555" t="s">
        <v>64</v>
      </c>
      <c r="J258" s="69">
        <v>317</v>
      </c>
      <c r="K258" s="148"/>
      <c r="M258" s="21">
        <f t="shared" si="10"/>
        <v>1</v>
      </c>
      <c r="N258" s="21">
        <v>1</v>
      </c>
      <c r="O258" s="554">
        <v>1504</v>
      </c>
      <c r="P258" s="555" t="s">
        <v>64</v>
      </c>
      <c r="Q258" s="69">
        <v>317</v>
      </c>
      <c r="R258" s="148"/>
      <c r="S258" s="21">
        <f t="shared" si="11"/>
        <v>1</v>
      </c>
      <c r="T258" s="650">
        <v>1504</v>
      </c>
      <c r="U258" s="643" t="s">
        <v>64</v>
      </c>
      <c r="V258" s="554">
        <v>317</v>
      </c>
      <c r="W258" s="148"/>
    </row>
    <row r="259" spans="1:23">
      <c r="A259" s="554">
        <v>1505</v>
      </c>
      <c r="B259" s="555" t="s">
        <v>65</v>
      </c>
      <c r="C259" s="69">
        <v>317</v>
      </c>
      <c r="D259" s="148"/>
      <c r="F259" s="21">
        <f t="shared" si="9"/>
        <v>1</v>
      </c>
      <c r="G259" s="21">
        <v>1</v>
      </c>
      <c r="H259" s="554">
        <v>1505</v>
      </c>
      <c r="I259" s="555" t="s">
        <v>65</v>
      </c>
      <c r="J259" s="69">
        <v>318</v>
      </c>
      <c r="K259" s="148"/>
      <c r="M259" s="21">
        <f t="shared" si="10"/>
        <v>1</v>
      </c>
      <c r="N259" s="21">
        <v>1</v>
      </c>
      <c r="O259" s="554">
        <v>1505</v>
      </c>
      <c r="P259" s="555" t="s">
        <v>65</v>
      </c>
      <c r="Q259" s="69">
        <v>318</v>
      </c>
      <c r="R259" s="148"/>
      <c r="S259" s="21">
        <f t="shared" si="11"/>
        <v>1</v>
      </c>
      <c r="T259" s="650">
        <v>1505</v>
      </c>
      <c r="U259" s="643" t="s">
        <v>65</v>
      </c>
      <c r="V259" s="554">
        <v>318</v>
      </c>
      <c r="W259" s="148"/>
    </row>
    <row r="260" spans="1:23">
      <c r="A260" s="554">
        <v>1506</v>
      </c>
      <c r="B260" s="555" t="s">
        <v>66</v>
      </c>
      <c r="C260" s="69">
        <v>318</v>
      </c>
      <c r="D260" s="148"/>
      <c r="F260" s="21">
        <f t="shared" si="9"/>
        <v>1</v>
      </c>
      <c r="G260" s="21">
        <v>1</v>
      </c>
      <c r="H260" s="554">
        <v>1506</v>
      </c>
      <c r="I260" s="555" t="s">
        <v>66</v>
      </c>
      <c r="J260" s="69">
        <v>319</v>
      </c>
      <c r="K260" s="148"/>
      <c r="M260" s="21">
        <f t="shared" si="10"/>
        <v>1</v>
      </c>
      <c r="N260" s="21">
        <v>1</v>
      </c>
      <c r="O260" s="554">
        <v>1506</v>
      </c>
      <c r="P260" s="555" t="s">
        <v>66</v>
      </c>
      <c r="Q260" s="69">
        <v>319</v>
      </c>
      <c r="R260" s="148"/>
      <c r="S260" s="21">
        <f t="shared" si="11"/>
        <v>1</v>
      </c>
      <c r="T260" s="650">
        <v>1506</v>
      </c>
      <c r="U260" s="643" t="s">
        <v>66</v>
      </c>
      <c r="V260" s="554">
        <v>319</v>
      </c>
      <c r="W260" s="148"/>
    </row>
    <row r="261" spans="1:23">
      <c r="A261" s="554">
        <v>1509</v>
      </c>
      <c r="B261" s="555" t="s">
        <v>67</v>
      </c>
      <c r="C261" s="69">
        <v>319</v>
      </c>
      <c r="D261" s="148"/>
      <c r="F261" s="21">
        <f t="shared" si="9"/>
        <v>1</v>
      </c>
      <c r="G261" s="21">
        <v>1</v>
      </c>
      <c r="H261" s="554">
        <v>1509</v>
      </c>
      <c r="I261" s="555" t="s">
        <v>67</v>
      </c>
      <c r="J261" s="69">
        <v>320</v>
      </c>
      <c r="K261" s="148"/>
      <c r="M261" s="21">
        <f t="shared" si="10"/>
        <v>1</v>
      </c>
      <c r="N261" s="21">
        <v>1</v>
      </c>
      <c r="O261" s="554">
        <v>1509</v>
      </c>
      <c r="P261" s="555" t="s">
        <v>67</v>
      </c>
      <c r="Q261" s="69">
        <v>320</v>
      </c>
      <c r="R261" s="148"/>
      <c r="S261" s="21">
        <f t="shared" si="11"/>
        <v>1</v>
      </c>
      <c r="T261" s="650">
        <v>1509</v>
      </c>
      <c r="U261" s="644" t="s">
        <v>67</v>
      </c>
      <c r="V261" s="554">
        <v>320</v>
      </c>
      <c r="W261" s="148"/>
    </row>
    <row r="262" spans="1:23">
      <c r="A262" s="554">
        <v>1521</v>
      </c>
      <c r="B262" s="555" t="s">
        <v>68</v>
      </c>
      <c r="C262" s="69">
        <v>321</v>
      </c>
      <c r="D262" s="148"/>
      <c r="F262" s="21">
        <f t="shared" si="9"/>
        <v>1</v>
      </c>
      <c r="G262" s="21">
        <v>1</v>
      </c>
      <c r="H262" s="554">
        <v>1521</v>
      </c>
      <c r="I262" s="555" t="s">
        <v>68</v>
      </c>
      <c r="J262" s="69">
        <v>322</v>
      </c>
      <c r="K262" s="148"/>
      <c r="M262" s="21">
        <f t="shared" si="10"/>
        <v>1</v>
      </c>
      <c r="N262" s="21">
        <v>1</v>
      </c>
      <c r="O262" s="554">
        <v>1521</v>
      </c>
      <c r="P262" s="555" t="s">
        <v>68</v>
      </c>
      <c r="Q262" s="69">
        <v>322</v>
      </c>
      <c r="R262" s="148"/>
      <c r="S262" s="21">
        <f t="shared" si="11"/>
        <v>1</v>
      </c>
      <c r="T262" s="650">
        <v>1521</v>
      </c>
      <c r="U262" s="643" t="s">
        <v>68</v>
      </c>
      <c r="V262" s="554">
        <v>322</v>
      </c>
      <c r="W262" s="148"/>
    </row>
    <row r="263" spans="1:23">
      <c r="A263" s="554">
        <v>1522</v>
      </c>
      <c r="B263" s="555" t="s">
        <v>62</v>
      </c>
      <c r="C263" s="69">
        <v>322</v>
      </c>
      <c r="D263" s="148"/>
      <c r="F263" s="21">
        <f t="shared" si="9"/>
        <v>1</v>
      </c>
      <c r="G263" s="21">
        <v>1</v>
      </c>
      <c r="H263" s="554">
        <v>1522</v>
      </c>
      <c r="I263" s="555" t="s">
        <v>62</v>
      </c>
      <c r="J263" s="69">
        <v>323</v>
      </c>
      <c r="K263" s="148"/>
      <c r="M263" s="21">
        <f t="shared" si="10"/>
        <v>1</v>
      </c>
      <c r="N263" s="21">
        <v>1</v>
      </c>
      <c r="O263" s="554">
        <v>1522</v>
      </c>
      <c r="P263" s="555" t="s">
        <v>62</v>
      </c>
      <c r="Q263" s="69">
        <v>323</v>
      </c>
      <c r="R263" s="148"/>
      <c r="S263" s="21">
        <f t="shared" si="11"/>
        <v>1</v>
      </c>
      <c r="T263" s="650">
        <v>1522</v>
      </c>
      <c r="U263" s="643" t="s">
        <v>62</v>
      </c>
      <c r="V263" s="554">
        <v>323</v>
      </c>
      <c r="W263" s="148"/>
    </row>
    <row r="264" spans="1:23">
      <c r="A264" s="554">
        <v>1523</v>
      </c>
      <c r="B264" s="555" t="s">
        <v>63</v>
      </c>
      <c r="C264" s="69">
        <v>323</v>
      </c>
      <c r="D264" s="148"/>
      <c r="F264" s="21">
        <f t="shared" si="9"/>
        <v>1</v>
      </c>
      <c r="G264" s="21">
        <v>1</v>
      </c>
      <c r="H264" s="554">
        <v>1523</v>
      </c>
      <c r="I264" s="555" t="s">
        <v>63</v>
      </c>
      <c r="J264" s="69">
        <v>324</v>
      </c>
      <c r="K264" s="148"/>
      <c r="M264" s="21">
        <f t="shared" si="10"/>
        <v>1</v>
      </c>
      <c r="N264" s="21">
        <v>1</v>
      </c>
      <c r="O264" s="554">
        <v>1523</v>
      </c>
      <c r="P264" s="555" t="s">
        <v>63</v>
      </c>
      <c r="Q264" s="69">
        <v>324</v>
      </c>
      <c r="R264" s="148"/>
      <c r="S264" s="21">
        <f t="shared" si="11"/>
        <v>1</v>
      </c>
      <c r="T264" s="650">
        <v>1523</v>
      </c>
      <c r="U264" s="643" t="s">
        <v>63</v>
      </c>
      <c r="V264" s="554">
        <v>324</v>
      </c>
      <c r="W264" s="148"/>
    </row>
    <row r="265" spans="1:23">
      <c r="A265" s="554">
        <v>1524</v>
      </c>
      <c r="B265" s="555" t="s">
        <v>64</v>
      </c>
      <c r="C265" s="69">
        <v>324</v>
      </c>
      <c r="D265" s="148"/>
      <c r="F265" s="21">
        <f t="shared" si="9"/>
        <v>1</v>
      </c>
      <c r="G265" s="21">
        <v>1</v>
      </c>
      <c r="H265" s="554">
        <v>1524</v>
      </c>
      <c r="I265" s="555" t="s">
        <v>64</v>
      </c>
      <c r="J265" s="69">
        <v>325</v>
      </c>
      <c r="K265" s="148"/>
      <c r="M265" s="21">
        <f t="shared" si="10"/>
        <v>1</v>
      </c>
      <c r="N265" s="21">
        <v>1</v>
      </c>
      <c r="O265" s="554">
        <v>1524</v>
      </c>
      <c r="P265" s="555" t="s">
        <v>64</v>
      </c>
      <c r="Q265" s="69">
        <v>325</v>
      </c>
      <c r="R265" s="148"/>
      <c r="S265" s="21">
        <f t="shared" si="11"/>
        <v>1</v>
      </c>
      <c r="T265" s="650">
        <v>1524</v>
      </c>
      <c r="U265" s="643" t="s">
        <v>64</v>
      </c>
      <c r="V265" s="554">
        <v>325</v>
      </c>
      <c r="W265" s="148"/>
    </row>
    <row r="266" spans="1:23">
      <c r="A266" s="554">
        <v>1525</v>
      </c>
      <c r="B266" s="555" t="s">
        <v>65</v>
      </c>
      <c r="C266" s="69">
        <v>325</v>
      </c>
      <c r="D266" s="148"/>
      <c r="F266" s="21">
        <f t="shared" ref="F266:F329" si="12">IF(B266=I266,1,0)</f>
        <v>1</v>
      </c>
      <c r="G266" s="21">
        <v>1</v>
      </c>
      <c r="H266" s="554">
        <v>1525</v>
      </c>
      <c r="I266" s="555" t="s">
        <v>65</v>
      </c>
      <c r="J266" s="69">
        <v>326</v>
      </c>
      <c r="K266" s="148"/>
      <c r="M266" s="21">
        <f t="shared" ref="M266:M329" si="13">IF(I266=P266,1,0)</f>
        <v>1</v>
      </c>
      <c r="N266" s="21">
        <v>1</v>
      </c>
      <c r="O266" s="554">
        <v>1525</v>
      </c>
      <c r="P266" s="555" t="s">
        <v>65</v>
      </c>
      <c r="Q266" s="69">
        <v>326</v>
      </c>
      <c r="R266" s="148"/>
      <c r="S266" s="21">
        <f t="shared" si="11"/>
        <v>1</v>
      </c>
      <c r="T266" s="650">
        <v>1525</v>
      </c>
      <c r="U266" s="643" t="s">
        <v>65</v>
      </c>
      <c r="V266" s="554">
        <v>326</v>
      </c>
      <c r="W266" s="148"/>
    </row>
    <row r="267" spans="1:23">
      <c r="A267" s="554">
        <v>1526</v>
      </c>
      <c r="B267" s="555" t="s">
        <v>66</v>
      </c>
      <c r="C267" s="69">
        <v>326</v>
      </c>
      <c r="D267" s="148"/>
      <c r="F267" s="21">
        <f t="shared" si="12"/>
        <v>1</v>
      </c>
      <c r="G267" s="21">
        <v>1</v>
      </c>
      <c r="H267" s="554">
        <v>1526</v>
      </c>
      <c r="I267" s="555" t="s">
        <v>66</v>
      </c>
      <c r="J267" s="69">
        <v>327</v>
      </c>
      <c r="K267" s="148"/>
      <c r="M267" s="21">
        <f t="shared" si="13"/>
        <v>1</v>
      </c>
      <c r="N267" s="21">
        <v>1</v>
      </c>
      <c r="O267" s="554">
        <v>1526</v>
      </c>
      <c r="P267" s="555" t="s">
        <v>66</v>
      </c>
      <c r="Q267" s="69">
        <v>327</v>
      </c>
      <c r="R267" s="148"/>
      <c r="S267" s="21">
        <f t="shared" ref="S267:S330" si="14">IF(U267=P267,1,0)</f>
        <v>1</v>
      </c>
      <c r="T267" s="650">
        <v>1526</v>
      </c>
      <c r="U267" s="643" t="s">
        <v>66</v>
      </c>
      <c r="V267" s="554">
        <v>327</v>
      </c>
      <c r="W267" s="148"/>
    </row>
    <row r="268" spans="1:23">
      <c r="A268" s="554">
        <v>1529</v>
      </c>
      <c r="B268" s="555" t="s">
        <v>67</v>
      </c>
      <c r="C268" s="69">
        <v>327</v>
      </c>
      <c r="D268" s="148"/>
      <c r="F268" s="21">
        <f t="shared" si="12"/>
        <v>1</v>
      </c>
      <c r="G268" s="21">
        <v>1</v>
      </c>
      <c r="H268" s="554">
        <v>1529</v>
      </c>
      <c r="I268" s="555" t="s">
        <v>67</v>
      </c>
      <c r="J268" s="69">
        <v>328</v>
      </c>
      <c r="K268" s="148"/>
      <c r="M268" s="21">
        <f t="shared" si="13"/>
        <v>1</v>
      </c>
      <c r="N268" s="21">
        <v>1</v>
      </c>
      <c r="O268" s="554">
        <v>1529</v>
      </c>
      <c r="P268" s="555" t="s">
        <v>67</v>
      </c>
      <c r="Q268" s="69">
        <v>328</v>
      </c>
      <c r="R268" s="148"/>
      <c r="S268" s="21">
        <f t="shared" si="14"/>
        <v>1</v>
      </c>
      <c r="T268" s="650">
        <v>1529</v>
      </c>
      <c r="U268" s="644" t="s">
        <v>67</v>
      </c>
      <c r="V268" s="554">
        <v>328</v>
      </c>
      <c r="W268" s="148"/>
    </row>
    <row r="269" spans="1:23">
      <c r="A269" s="554">
        <v>1541</v>
      </c>
      <c r="B269" s="555" t="s">
        <v>68</v>
      </c>
      <c r="C269" s="69">
        <v>329</v>
      </c>
      <c r="D269" s="148"/>
      <c r="F269" s="21">
        <f t="shared" si="12"/>
        <v>1</v>
      </c>
      <c r="G269" s="21">
        <v>1</v>
      </c>
      <c r="H269" s="554">
        <v>1541</v>
      </c>
      <c r="I269" s="555" t="s">
        <v>68</v>
      </c>
      <c r="J269" s="69">
        <v>330</v>
      </c>
      <c r="K269" s="148"/>
      <c r="M269" s="21">
        <f t="shared" si="13"/>
        <v>1</v>
      </c>
      <c r="N269" s="21">
        <v>1</v>
      </c>
      <c r="O269" s="554">
        <v>1541</v>
      </c>
      <c r="P269" s="555" t="s">
        <v>68</v>
      </c>
      <c r="Q269" s="69">
        <v>330</v>
      </c>
      <c r="R269" s="148"/>
      <c r="S269" s="21">
        <f t="shared" si="14"/>
        <v>1</v>
      </c>
      <c r="T269" s="650">
        <v>1541</v>
      </c>
      <c r="U269" s="643" t="s">
        <v>68</v>
      </c>
      <c r="V269" s="554">
        <v>330</v>
      </c>
      <c r="W269" s="148"/>
    </row>
    <row r="270" spans="1:23">
      <c r="A270" s="554">
        <v>1542</v>
      </c>
      <c r="B270" s="555" t="s">
        <v>62</v>
      </c>
      <c r="C270" s="69">
        <v>330</v>
      </c>
      <c r="D270" s="148"/>
      <c r="F270" s="21">
        <f t="shared" si="12"/>
        <v>1</v>
      </c>
      <c r="G270" s="21">
        <v>1</v>
      </c>
      <c r="H270" s="554">
        <v>1542</v>
      </c>
      <c r="I270" s="555" t="s">
        <v>62</v>
      </c>
      <c r="J270" s="69">
        <v>331</v>
      </c>
      <c r="K270" s="148"/>
      <c r="M270" s="21">
        <f t="shared" si="13"/>
        <v>1</v>
      </c>
      <c r="N270" s="21">
        <v>1</v>
      </c>
      <c r="O270" s="554">
        <v>1542</v>
      </c>
      <c r="P270" s="555" t="s">
        <v>62</v>
      </c>
      <c r="Q270" s="69">
        <v>331</v>
      </c>
      <c r="R270" s="148"/>
      <c r="S270" s="21">
        <f t="shared" si="14"/>
        <v>1</v>
      </c>
      <c r="T270" s="650">
        <v>1542</v>
      </c>
      <c r="U270" s="643" t="s">
        <v>62</v>
      </c>
      <c r="V270" s="554">
        <v>331</v>
      </c>
      <c r="W270" s="148"/>
    </row>
    <row r="271" spans="1:23">
      <c r="A271" s="554">
        <v>1543</v>
      </c>
      <c r="B271" s="555" t="s">
        <v>63</v>
      </c>
      <c r="C271" s="69">
        <v>331</v>
      </c>
      <c r="D271" s="148"/>
      <c r="F271" s="21">
        <f t="shared" si="12"/>
        <v>1</v>
      </c>
      <c r="G271" s="21">
        <v>1</v>
      </c>
      <c r="H271" s="554">
        <v>1543</v>
      </c>
      <c r="I271" s="555" t="s">
        <v>63</v>
      </c>
      <c r="J271" s="69">
        <v>332</v>
      </c>
      <c r="K271" s="148"/>
      <c r="M271" s="21">
        <f t="shared" si="13"/>
        <v>1</v>
      </c>
      <c r="N271" s="21">
        <v>1</v>
      </c>
      <c r="O271" s="554">
        <v>1543</v>
      </c>
      <c r="P271" s="555" t="s">
        <v>63</v>
      </c>
      <c r="Q271" s="69">
        <v>332</v>
      </c>
      <c r="R271" s="148"/>
      <c r="S271" s="21">
        <f t="shared" si="14"/>
        <v>1</v>
      </c>
      <c r="T271" s="650">
        <v>1543</v>
      </c>
      <c r="U271" s="643" t="s">
        <v>63</v>
      </c>
      <c r="V271" s="554">
        <v>332</v>
      </c>
      <c r="W271" s="148"/>
    </row>
    <row r="272" spans="1:23">
      <c r="A272" s="554">
        <v>1544</v>
      </c>
      <c r="B272" s="555" t="s">
        <v>64</v>
      </c>
      <c r="C272" s="69">
        <v>332</v>
      </c>
      <c r="D272" s="148"/>
      <c r="F272" s="21">
        <f t="shared" si="12"/>
        <v>1</v>
      </c>
      <c r="G272" s="21">
        <v>1</v>
      </c>
      <c r="H272" s="554">
        <v>1544</v>
      </c>
      <c r="I272" s="555" t="s">
        <v>64</v>
      </c>
      <c r="J272" s="69">
        <v>333</v>
      </c>
      <c r="K272" s="148"/>
      <c r="M272" s="21">
        <f t="shared" si="13"/>
        <v>1</v>
      </c>
      <c r="N272" s="21">
        <v>1</v>
      </c>
      <c r="O272" s="554">
        <v>1544</v>
      </c>
      <c r="P272" s="555" t="s">
        <v>64</v>
      </c>
      <c r="Q272" s="69">
        <v>333</v>
      </c>
      <c r="R272" s="148"/>
      <c r="S272" s="21">
        <f t="shared" si="14"/>
        <v>1</v>
      </c>
      <c r="T272" s="650">
        <v>1544</v>
      </c>
      <c r="U272" s="643" t="s">
        <v>64</v>
      </c>
      <c r="V272" s="554">
        <v>333</v>
      </c>
      <c r="W272" s="148"/>
    </row>
    <row r="273" spans="1:23">
      <c r="A273" s="554">
        <v>1545</v>
      </c>
      <c r="B273" s="555" t="s">
        <v>65</v>
      </c>
      <c r="C273" s="69">
        <v>333</v>
      </c>
      <c r="D273" s="148"/>
      <c r="F273" s="21">
        <f t="shared" si="12"/>
        <v>1</v>
      </c>
      <c r="G273" s="21">
        <v>1</v>
      </c>
      <c r="H273" s="554">
        <v>1545</v>
      </c>
      <c r="I273" s="555" t="s">
        <v>65</v>
      </c>
      <c r="J273" s="69">
        <v>334</v>
      </c>
      <c r="K273" s="148"/>
      <c r="M273" s="21">
        <f t="shared" si="13"/>
        <v>1</v>
      </c>
      <c r="N273" s="21">
        <v>1</v>
      </c>
      <c r="O273" s="554">
        <v>1545</v>
      </c>
      <c r="P273" s="555" t="s">
        <v>65</v>
      </c>
      <c r="Q273" s="69">
        <v>334</v>
      </c>
      <c r="R273" s="148"/>
      <c r="S273" s="21">
        <f t="shared" si="14"/>
        <v>1</v>
      </c>
      <c r="T273" s="650">
        <v>1545</v>
      </c>
      <c r="U273" s="643" t="s">
        <v>65</v>
      </c>
      <c r="V273" s="554">
        <v>334</v>
      </c>
      <c r="W273" s="148"/>
    </row>
    <row r="274" spans="1:23">
      <c r="A274" s="554">
        <v>1546</v>
      </c>
      <c r="B274" s="555" t="s">
        <v>66</v>
      </c>
      <c r="C274" s="69">
        <v>334</v>
      </c>
      <c r="D274" s="148"/>
      <c r="F274" s="21">
        <f t="shared" si="12"/>
        <v>1</v>
      </c>
      <c r="G274" s="21">
        <v>1</v>
      </c>
      <c r="H274" s="554">
        <v>1546</v>
      </c>
      <c r="I274" s="555" t="s">
        <v>66</v>
      </c>
      <c r="J274" s="69">
        <v>335</v>
      </c>
      <c r="K274" s="148"/>
      <c r="M274" s="21">
        <f t="shared" si="13"/>
        <v>1</v>
      </c>
      <c r="N274" s="21">
        <v>1</v>
      </c>
      <c r="O274" s="554">
        <v>1546</v>
      </c>
      <c r="P274" s="555" t="s">
        <v>66</v>
      </c>
      <c r="Q274" s="69">
        <v>335</v>
      </c>
      <c r="R274" s="148"/>
      <c r="S274" s="21">
        <f t="shared" si="14"/>
        <v>1</v>
      </c>
      <c r="T274" s="650">
        <v>1546</v>
      </c>
      <c r="U274" s="643" t="s">
        <v>66</v>
      </c>
      <c r="V274" s="554">
        <v>335</v>
      </c>
      <c r="W274" s="148"/>
    </row>
    <row r="275" spans="1:23">
      <c r="A275" s="554">
        <v>1549</v>
      </c>
      <c r="B275" s="555" t="s">
        <v>67</v>
      </c>
      <c r="C275" s="69">
        <v>335</v>
      </c>
      <c r="D275" s="148"/>
      <c r="F275" s="21">
        <f t="shared" si="12"/>
        <v>1</v>
      </c>
      <c r="G275" s="21">
        <v>1</v>
      </c>
      <c r="H275" s="554">
        <v>1549</v>
      </c>
      <c r="I275" s="555" t="s">
        <v>67</v>
      </c>
      <c r="J275" s="69">
        <v>336</v>
      </c>
      <c r="K275" s="148"/>
      <c r="M275" s="21">
        <f t="shared" si="13"/>
        <v>1</v>
      </c>
      <c r="N275" s="21">
        <v>1</v>
      </c>
      <c r="O275" s="554">
        <v>1549</v>
      </c>
      <c r="P275" s="555" t="s">
        <v>67</v>
      </c>
      <c r="Q275" s="69">
        <v>336</v>
      </c>
      <c r="R275" s="148"/>
      <c r="S275" s="21">
        <f t="shared" si="14"/>
        <v>1</v>
      </c>
      <c r="T275" s="650">
        <v>1549</v>
      </c>
      <c r="U275" s="644" t="s">
        <v>67</v>
      </c>
      <c r="V275" s="554">
        <v>336</v>
      </c>
      <c r="W275" s="148"/>
    </row>
    <row r="276" spans="1:23">
      <c r="A276" s="554">
        <v>1561</v>
      </c>
      <c r="B276" s="555" t="s">
        <v>68</v>
      </c>
      <c r="C276" s="69">
        <v>337</v>
      </c>
      <c r="D276" s="148"/>
      <c r="F276" s="21">
        <f t="shared" si="12"/>
        <v>1</v>
      </c>
      <c r="G276" s="21">
        <v>1</v>
      </c>
      <c r="H276" s="554">
        <v>1561</v>
      </c>
      <c r="I276" s="555" t="s">
        <v>68</v>
      </c>
      <c r="J276" s="69">
        <v>338</v>
      </c>
      <c r="K276" s="148"/>
      <c r="M276" s="21">
        <f t="shared" si="13"/>
        <v>1</v>
      </c>
      <c r="N276" s="21">
        <v>1</v>
      </c>
      <c r="O276" s="554">
        <v>1561</v>
      </c>
      <c r="P276" s="555" t="s">
        <v>68</v>
      </c>
      <c r="Q276" s="69">
        <v>338</v>
      </c>
      <c r="R276" s="148"/>
      <c r="S276" s="21">
        <f t="shared" si="14"/>
        <v>1</v>
      </c>
      <c r="T276" s="650">
        <v>1561</v>
      </c>
      <c r="U276" s="643" t="s">
        <v>68</v>
      </c>
      <c r="V276" s="554">
        <v>338</v>
      </c>
      <c r="W276" s="148"/>
    </row>
    <row r="277" spans="1:23">
      <c r="A277" s="554">
        <v>1562</v>
      </c>
      <c r="B277" s="555" t="s">
        <v>62</v>
      </c>
      <c r="C277" s="69">
        <v>338</v>
      </c>
      <c r="D277" s="148"/>
      <c r="F277" s="21">
        <f t="shared" si="12"/>
        <v>1</v>
      </c>
      <c r="G277" s="21">
        <v>1</v>
      </c>
      <c r="H277" s="554">
        <v>1562</v>
      </c>
      <c r="I277" s="555" t="s">
        <v>62</v>
      </c>
      <c r="J277" s="69">
        <v>339</v>
      </c>
      <c r="K277" s="148"/>
      <c r="M277" s="21">
        <f t="shared" si="13"/>
        <v>1</v>
      </c>
      <c r="N277" s="21">
        <v>1</v>
      </c>
      <c r="O277" s="554">
        <v>1562</v>
      </c>
      <c r="P277" s="555" t="s">
        <v>62</v>
      </c>
      <c r="Q277" s="69">
        <v>339</v>
      </c>
      <c r="R277" s="148"/>
      <c r="S277" s="21">
        <f t="shared" si="14"/>
        <v>1</v>
      </c>
      <c r="T277" s="650">
        <v>1562</v>
      </c>
      <c r="U277" s="643" t="s">
        <v>62</v>
      </c>
      <c r="V277" s="554">
        <v>339</v>
      </c>
      <c r="W277" s="148"/>
    </row>
    <row r="278" spans="1:23">
      <c r="A278" s="554">
        <v>1563</v>
      </c>
      <c r="B278" s="555" t="s">
        <v>63</v>
      </c>
      <c r="C278" s="69">
        <v>339</v>
      </c>
      <c r="D278" s="148"/>
      <c r="F278" s="21">
        <f t="shared" si="12"/>
        <v>1</v>
      </c>
      <c r="G278" s="21">
        <v>1</v>
      </c>
      <c r="H278" s="554">
        <v>1563</v>
      </c>
      <c r="I278" s="555" t="s">
        <v>63</v>
      </c>
      <c r="J278" s="69">
        <v>340</v>
      </c>
      <c r="K278" s="148"/>
      <c r="M278" s="21">
        <f t="shared" si="13"/>
        <v>1</v>
      </c>
      <c r="N278" s="21">
        <v>1</v>
      </c>
      <c r="O278" s="554">
        <v>1563</v>
      </c>
      <c r="P278" s="555" t="s">
        <v>63</v>
      </c>
      <c r="Q278" s="69">
        <v>340</v>
      </c>
      <c r="R278" s="148"/>
      <c r="S278" s="21">
        <f t="shared" si="14"/>
        <v>1</v>
      </c>
      <c r="T278" s="650">
        <v>1563</v>
      </c>
      <c r="U278" s="643" t="s">
        <v>63</v>
      </c>
      <c r="V278" s="554">
        <v>340</v>
      </c>
      <c r="W278" s="148"/>
    </row>
    <row r="279" spans="1:23">
      <c r="A279" s="554">
        <v>1564</v>
      </c>
      <c r="B279" s="555" t="s">
        <v>64</v>
      </c>
      <c r="C279" s="69">
        <v>340</v>
      </c>
      <c r="D279" s="148"/>
      <c r="F279" s="21">
        <f t="shared" si="12"/>
        <v>1</v>
      </c>
      <c r="G279" s="21">
        <v>1</v>
      </c>
      <c r="H279" s="554">
        <v>1564</v>
      </c>
      <c r="I279" s="555" t="s">
        <v>64</v>
      </c>
      <c r="J279" s="69">
        <v>341</v>
      </c>
      <c r="K279" s="148"/>
      <c r="M279" s="21">
        <f t="shared" si="13"/>
        <v>1</v>
      </c>
      <c r="N279" s="21">
        <v>1</v>
      </c>
      <c r="O279" s="554">
        <v>1564</v>
      </c>
      <c r="P279" s="555" t="s">
        <v>64</v>
      </c>
      <c r="Q279" s="69">
        <v>341</v>
      </c>
      <c r="R279" s="148"/>
      <c r="S279" s="21">
        <f t="shared" si="14"/>
        <v>1</v>
      </c>
      <c r="T279" s="650">
        <v>1564</v>
      </c>
      <c r="U279" s="643" t="s">
        <v>64</v>
      </c>
      <c r="V279" s="554">
        <v>341</v>
      </c>
      <c r="W279" s="148"/>
    </row>
    <row r="280" spans="1:23">
      <c r="A280" s="554">
        <v>1565</v>
      </c>
      <c r="B280" s="555" t="s">
        <v>65</v>
      </c>
      <c r="C280" s="69">
        <v>341</v>
      </c>
      <c r="D280" s="148"/>
      <c r="F280" s="21">
        <f t="shared" si="12"/>
        <v>1</v>
      </c>
      <c r="G280" s="21">
        <v>1</v>
      </c>
      <c r="H280" s="554">
        <v>1565</v>
      </c>
      <c r="I280" s="555" t="s">
        <v>65</v>
      </c>
      <c r="J280" s="69">
        <v>342</v>
      </c>
      <c r="K280" s="148"/>
      <c r="M280" s="21">
        <f t="shared" si="13"/>
        <v>1</v>
      </c>
      <c r="N280" s="21">
        <v>1</v>
      </c>
      <c r="O280" s="554">
        <v>1565</v>
      </c>
      <c r="P280" s="555" t="s">
        <v>65</v>
      </c>
      <c r="Q280" s="69">
        <v>342</v>
      </c>
      <c r="R280" s="148"/>
      <c r="S280" s="21">
        <f t="shared" si="14"/>
        <v>1</v>
      </c>
      <c r="T280" s="650">
        <v>1565</v>
      </c>
      <c r="U280" s="643" t="s">
        <v>65</v>
      </c>
      <c r="V280" s="554">
        <v>342</v>
      </c>
      <c r="W280" s="148"/>
    </row>
    <row r="281" spans="1:23">
      <c r="A281" s="554">
        <v>1566</v>
      </c>
      <c r="B281" s="555" t="s">
        <v>66</v>
      </c>
      <c r="C281" s="69">
        <v>342</v>
      </c>
      <c r="D281" s="148"/>
      <c r="F281" s="21">
        <f t="shared" si="12"/>
        <v>1</v>
      </c>
      <c r="G281" s="21">
        <v>1</v>
      </c>
      <c r="H281" s="554">
        <v>1566</v>
      </c>
      <c r="I281" s="555" t="s">
        <v>66</v>
      </c>
      <c r="J281" s="69">
        <v>343</v>
      </c>
      <c r="K281" s="148"/>
      <c r="M281" s="21">
        <f t="shared" si="13"/>
        <v>1</v>
      </c>
      <c r="N281" s="21">
        <v>1</v>
      </c>
      <c r="O281" s="554">
        <v>1566</v>
      </c>
      <c r="P281" s="555" t="s">
        <v>66</v>
      </c>
      <c r="Q281" s="69">
        <v>343</v>
      </c>
      <c r="R281" s="148"/>
      <c r="S281" s="21">
        <f t="shared" si="14"/>
        <v>1</v>
      </c>
      <c r="T281" s="650">
        <v>1566</v>
      </c>
      <c r="U281" s="643" t="s">
        <v>66</v>
      </c>
      <c r="V281" s="554">
        <v>343</v>
      </c>
      <c r="W281" s="148"/>
    </row>
    <row r="282" spans="1:23">
      <c r="A282" s="554">
        <v>1569</v>
      </c>
      <c r="B282" s="555" t="s">
        <v>67</v>
      </c>
      <c r="C282" s="69">
        <v>343</v>
      </c>
      <c r="D282" s="148"/>
      <c r="F282" s="21">
        <f t="shared" si="12"/>
        <v>1</v>
      </c>
      <c r="G282" s="21">
        <v>1</v>
      </c>
      <c r="H282" s="554">
        <v>1569</v>
      </c>
      <c r="I282" s="555" t="s">
        <v>67</v>
      </c>
      <c r="J282" s="69">
        <v>344</v>
      </c>
      <c r="K282" s="148"/>
      <c r="M282" s="21">
        <f t="shared" si="13"/>
        <v>1</v>
      </c>
      <c r="N282" s="21">
        <v>1</v>
      </c>
      <c r="O282" s="554">
        <v>1569</v>
      </c>
      <c r="P282" s="555" t="s">
        <v>67</v>
      </c>
      <c r="Q282" s="69">
        <v>344</v>
      </c>
      <c r="R282" s="148"/>
      <c r="S282" s="21">
        <f t="shared" si="14"/>
        <v>1</v>
      </c>
      <c r="T282" s="650">
        <v>1569</v>
      </c>
      <c r="U282" s="644" t="s">
        <v>67</v>
      </c>
      <c r="V282" s="554">
        <v>344</v>
      </c>
      <c r="W282" s="148"/>
    </row>
    <row r="283" spans="1:23">
      <c r="A283" s="554">
        <v>1574</v>
      </c>
      <c r="B283" s="555" t="s">
        <v>64</v>
      </c>
      <c r="C283" s="69">
        <v>345</v>
      </c>
      <c r="D283" s="148"/>
      <c r="F283" s="21">
        <f t="shared" si="12"/>
        <v>1</v>
      </c>
      <c r="G283" s="21">
        <v>1</v>
      </c>
      <c r="H283" s="554">
        <v>1574</v>
      </c>
      <c r="I283" s="555" t="s">
        <v>64</v>
      </c>
      <c r="J283" s="69">
        <v>346</v>
      </c>
      <c r="K283" s="148"/>
      <c r="M283" s="21">
        <f t="shared" si="13"/>
        <v>1</v>
      </c>
      <c r="N283" s="21">
        <v>1</v>
      </c>
      <c r="O283" s="554">
        <v>1574</v>
      </c>
      <c r="P283" s="555" t="s">
        <v>64</v>
      </c>
      <c r="Q283" s="69">
        <v>346</v>
      </c>
      <c r="R283" s="148"/>
      <c r="S283" s="21">
        <f t="shared" si="14"/>
        <v>1</v>
      </c>
      <c r="T283" s="650">
        <v>1574</v>
      </c>
      <c r="U283" s="643" t="s">
        <v>64</v>
      </c>
      <c r="V283" s="554">
        <v>346</v>
      </c>
      <c r="W283" s="148"/>
    </row>
    <row r="284" spans="1:23">
      <c r="A284" s="554">
        <v>1575</v>
      </c>
      <c r="B284" s="555" t="s">
        <v>65</v>
      </c>
      <c r="C284" s="69">
        <v>346</v>
      </c>
      <c r="D284" s="148"/>
      <c r="F284" s="21">
        <f t="shared" si="12"/>
        <v>1</v>
      </c>
      <c r="G284" s="21">
        <v>1</v>
      </c>
      <c r="H284" s="554">
        <v>1575</v>
      </c>
      <c r="I284" s="555" t="s">
        <v>65</v>
      </c>
      <c r="J284" s="69">
        <v>347</v>
      </c>
      <c r="K284" s="148"/>
      <c r="M284" s="21">
        <f t="shared" si="13"/>
        <v>1</v>
      </c>
      <c r="N284" s="21">
        <v>1</v>
      </c>
      <c r="O284" s="554">
        <v>1575</v>
      </c>
      <c r="P284" s="555" t="s">
        <v>65</v>
      </c>
      <c r="Q284" s="69">
        <v>347</v>
      </c>
      <c r="R284" s="148"/>
      <c r="S284" s="21">
        <f t="shared" si="14"/>
        <v>1</v>
      </c>
      <c r="T284" s="650">
        <v>1575</v>
      </c>
      <c r="U284" s="643" t="s">
        <v>65</v>
      </c>
      <c r="V284" s="554">
        <v>347</v>
      </c>
      <c r="W284" s="148"/>
    </row>
    <row r="285" spans="1:23">
      <c r="A285" s="554">
        <v>1576</v>
      </c>
      <c r="B285" s="555" t="s">
        <v>66</v>
      </c>
      <c r="C285" s="69">
        <v>347</v>
      </c>
      <c r="D285" s="148"/>
      <c r="F285" s="21">
        <f t="shared" si="12"/>
        <v>1</v>
      </c>
      <c r="G285" s="21">
        <v>1</v>
      </c>
      <c r="H285" s="554">
        <v>1576</v>
      </c>
      <c r="I285" s="555" t="s">
        <v>66</v>
      </c>
      <c r="J285" s="69">
        <v>348</v>
      </c>
      <c r="K285" s="148"/>
      <c r="M285" s="21">
        <f t="shared" si="13"/>
        <v>1</v>
      </c>
      <c r="N285" s="21">
        <v>1</v>
      </c>
      <c r="O285" s="554">
        <v>1576</v>
      </c>
      <c r="P285" s="555" t="s">
        <v>66</v>
      </c>
      <c r="Q285" s="69">
        <v>348</v>
      </c>
      <c r="R285" s="148"/>
      <c r="S285" s="21">
        <f t="shared" si="14"/>
        <v>1</v>
      </c>
      <c r="T285" s="650">
        <v>1576</v>
      </c>
      <c r="U285" s="643" t="s">
        <v>66</v>
      </c>
      <c r="V285" s="554">
        <v>348</v>
      </c>
      <c r="W285" s="148"/>
    </row>
    <row r="286" spans="1:23">
      <c r="A286" s="554">
        <v>1579</v>
      </c>
      <c r="B286" s="555" t="s">
        <v>67</v>
      </c>
      <c r="C286" s="69">
        <v>348</v>
      </c>
      <c r="D286" s="148"/>
      <c r="F286" s="21">
        <f t="shared" si="12"/>
        <v>1</v>
      </c>
      <c r="G286" s="21">
        <v>1</v>
      </c>
      <c r="H286" s="554">
        <v>1579</v>
      </c>
      <c r="I286" s="555" t="s">
        <v>67</v>
      </c>
      <c r="J286" s="69">
        <v>349</v>
      </c>
      <c r="K286" s="148"/>
      <c r="M286" s="21">
        <f t="shared" si="13"/>
        <v>1</v>
      </c>
      <c r="N286" s="21">
        <v>1</v>
      </c>
      <c r="O286" s="554">
        <v>1579</v>
      </c>
      <c r="P286" s="555" t="s">
        <v>67</v>
      </c>
      <c r="Q286" s="69">
        <v>349</v>
      </c>
      <c r="R286" s="148"/>
      <c r="S286" s="21">
        <f t="shared" si="14"/>
        <v>1</v>
      </c>
      <c r="T286" s="650">
        <v>1579</v>
      </c>
      <c r="U286" s="644" t="s">
        <v>67</v>
      </c>
      <c r="V286" s="554">
        <v>349</v>
      </c>
      <c r="W286" s="148"/>
    </row>
    <row r="287" spans="1:23">
      <c r="A287" s="554">
        <v>1584</v>
      </c>
      <c r="B287" s="555" t="s">
        <v>64</v>
      </c>
      <c r="C287" s="69">
        <v>350</v>
      </c>
      <c r="D287" s="148"/>
      <c r="F287" s="21">
        <f t="shared" si="12"/>
        <v>1</v>
      </c>
      <c r="G287" s="21">
        <v>1</v>
      </c>
      <c r="H287" s="554">
        <v>1584</v>
      </c>
      <c r="I287" s="555" t="s">
        <v>64</v>
      </c>
      <c r="J287" s="69">
        <v>351</v>
      </c>
      <c r="K287" s="148"/>
      <c r="M287" s="21">
        <f t="shared" si="13"/>
        <v>1</v>
      </c>
      <c r="N287" s="21">
        <v>1</v>
      </c>
      <c r="O287" s="554">
        <v>1584</v>
      </c>
      <c r="P287" s="555" t="s">
        <v>64</v>
      </c>
      <c r="Q287" s="69">
        <v>351</v>
      </c>
      <c r="R287" s="148"/>
      <c r="S287" s="21">
        <f t="shared" si="14"/>
        <v>1</v>
      </c>
      <c r="T287" s="650">
        <v>1584</v>
      </c>
      <c r="U287" s="643" t="s">
        <v>64</v>
      </c>
      <c r="V287" s="554">
        <v>351</v>
      </c>
      <c r="W287" s="148"/>
    </row>
    <row r="288" spans="1:23">
      <c r="A288" s="554">
        <v>1585</v>
      </c>
      <c r="B288" s="555" t="s">
        <v>65</v>
      </c>
      <c r="C288" s="69">
        <v>351</v>
      </c>
      <c r="D288" s="148"/>
      <c r="F288" s="21">
        <f t="shared" si="12"/>
        <v>1</v>
      </c>
      <c r="G288" s="21">
        <v>1</v>
      </c>
      <c r="H288" s="554">
        <v>1585</v>
      </c>
      <c r="I288" s="555" t="s">
        <v>65</v>
      </c>
      <c r="J288" s="69">
        <v>352</v>
      </c>
      <c r="K288" s="148"/>
      <c r="M288" s="21">
        <f t="shared" si="13"/>
        <v>1</v>
      </c>
      <c r="N288" s="21">
        <v>1</v>
      </c>
      <c r="O288" s="554">
        <v>1585</v>
      </c>
      <c r="P288" s="555" t="s">
        <v>65</v>
      </c>
      <c r="Q288" s="69">
        <v>352</v>
      </c>
      <c r="R288" s="148"/>
      <c r="S288" s="21">
        <f t="shared" si="14"/>
        <v>1</v>
      </c>
      <c r="T288" s="650">
        <v>1585</v>
      </c>
      <c r="U288" s="643" t="s">
        <v>65</v>
      </c>
      <c r="V288" s="554">
        <v>352</v>
      </c>
      <c r="W288" s="148"/>
    </row>
    <row r="289" spans="1:23">
      <c r="A289" s="554">
        <v>1586</v>
      </c>
      <c r="B289" s="555" t="s">
        <v>66</v>
      </c>
      <c r="C289" s="69">
        <v>352</v>
      </c>
      <c r="D289" s="148"/>
      <c r="F289" s="21">
        <f t="shared" si="12"/>
        <v>1</v>
      </c>
      <c r="G289" s="21">
        <v>1</v>
      </c>
      <c r="H289" s="554">
        <v>1586</v>
      </c>
      <c r="I289" s="555" t="s">
        <v>66</v>
      </c>
      <c r="J289" s="69">
        <v>353</v>
      </c>
      <c r="K289" s="148"/>
      <c r="M289" s="21">
        <f t="shared" si="13"/>
        <v>1</v>
      </c>
      <c r="N289" s="21">
        <v>1</v>
      </c>
      <c r="O289" s="554">
        <v>1586</v>
      </c>
      <c r="P289" s="555" t="s">
        <v>66</v>
      </c>
      <c r="Q289" s="69">
        <v>353</v>
      </c>
      <c r="R289" s="148"/>
      <c r="S289" s="21">
        <f t="shared" si="14"/>
        <v>1</v>
      </c>
      <c r="T289" s="650">
        <v>1586</v>
      </c>
      <c r="U289" s="643" t="s">
        <v>66</v>
      </c>
      <c r="V289" s="554">
        <v>353</v>
      </c>
      <c r="W289" s="148"/>
    </row>
    <row r="290" spans="1:23">
      <c r="A290" s="554">
        <v>1589</v>
      </c>
      <c r="B290" s="555" t="s">
        <v>67</v>
      </c>
      <c r="C290" s="69">
        <v>353</v>
      </c>
      <c r="D290" s="148"/>
      <c r="F290" s="21">
        <f t="shared" si="12"/>
        <v>1</v>
      </c>
      <c r="G290" s="21">
        <v>1</v>
      </c>
      <c r="H290" s="554">
        <v>1589</v>
      </c>
      <c r="I290" s="555" t="s">
        <v>67</v>
      </c>
      <c r="J290" s="69">
        <v>354</v>
      </c>
      <c r="K290" s="148"/>
      <c r="M290" s="21">
        <f t="shared" si="13"/>
        <v>1</v>
      </c>
      <c r="N290" s="21">
        <v>1</v>
      </c>
      <c r="O290" s="554">
        <v>1589</v>
      </c>
      <c r="P290" s="555" t="s">
        <v>67</v>
      </c>
      <c r="Q290" s="69">
        <v>354</v>
      </c>
      <c r="R290" s="148"/>
      <c r="S290" s="21">
        <f t="shared" si="14"/>
        <v>1</v>
      </c>
      <c r="T290" s="650">
        <v>1589</v>
      </c>
      <c r="U290" s="644" t="s">
        <v>67</v>
      </c>
      <c r="V290" s="554">
        <v>354</v>
      </c>
      <c r="W290" s="148"/>
    </row>
    <row r="291" spans="1:23">
      <c r="A291" s="554">
        <v>1591</v>
      </c>
      <c r="B291" s="555" t="s">
        <v>68</v>
      </c>
      <c r="C291" s="69">
        <v>355</v>
      </c>
      <c r="D291" s="148"/>
      <c r="F291" s="21">
        <f t="shared" si="12"/>
        <v>1</v>
      </c>
      <c r="G291" s="21">
        <v>1</v>
      </c>
      <c r="H291" s="554">
        <v>1591</v>
      </c>
      <c r="I291" s="555" t="s">
        <v>68</v>
      </c>
      <c r="J291" s="69">
        <v>356</v>
      </c>
      <c r="K291" s="148"/>
      <c r="M291" s="21">
        <f t="shared" si="13"/>
        <v>1</v>
      </c>
      <c r="N291" s="21">
        <v>1</v>
      </c>
      <c r="O291" s="554">
        <v>1591</v>
      </c>
      <c r="P291" s="555" t="s">
        <v>68</v>
      </c>
      <c r="Q291" s="69">
        <v>356</v>
      </c>
      <c r="R291" s="148"/>
      <c r="S291" s="21">
        <f t="shared" si="14"/>
        <v>1</v>
      </c>
      <c r="T291" s="650">
        <v>1591</v>
      </c>
      <c r="U291" s="643" t="s">
        <v>68</v>
      </c>
      <c r="V291" s="554">
        <v>356</v>
      </c>
      <c r="W291" s="148"/>
    </row>
    <row r="292" spans="1:23">
      <c r="A292" s="554">
        <v>1592</v>
      </c>
      <c r="B292" s="555" t="s">
        <v>62</v>
      </c>
      <c r="C292" s="69">
        <v>356</v>
      </c>
      <c r="D292" s="148"/>
      <c r="F292" s="21">
        <f t="shared" si="12"/>
        <v>1</v>
      </c>
      <c r="G292" s="21">
        <v>1</v>
      </c>
      <c r="H292" s="554">
        <v>1592</v>
      </c>
      <c r="I292" s="555" t="s">
        <v>62</v>
      </c>
      <c r="J292" s="69">
        <v>357</v>
      </c>
      <c r="K292" s="148"/>
      <c r="M292" s="21">
        <f t="shared" si="13"/>
        <v>1</v>
      </c>
      <c r="N292" s="21">
        <v>1</v>
      </c>
      <c r="O292" s="554">
        <v>1592</v>
      </c>
      <c r="P292" s="555" t="s">
        <v>62</v>
      </c>
      <c r="Q292" s="69">
        <v>357</v>
      </c>
      <c r="R292" s="148"/>
      <c r="S292" s="21">
        <f t="shared" si="14"/>
        <v>1</v>
      </c>
      <c r="T292" s="650">
        <v>1592</v>
      </c>
      <c r="U292" s="643" t="s">
        <v>62</v>
      </c>
      <c r="V292" s="554">
        <v>357</v>
      </c>
      <c r="W292" s="148"/>
    </row>
    <row r="293" spans="1:23">
      <c r="A293" s="554">
        <v>1593</v>
      </c>
      <c r="B293" s="555" t="s">
        <v>63</v>
      </c>
      <c r="C293" s="69">
        <v>357</v>
      </c>
      <c r="D293" s="148"/>
      <c r="F293" s="21">
        <f t="shared" si="12"/>
        <v>1</v>
      </c>
      <c r="G293" s="21">
        <v>1</v>
      </c>
      <c r="H293" s="554">
        <v>1593</v>
      </c>
      <c r="I293" s="555" t="s">
        <v>63</v>
      </c>
      <c r="J293" s="69">
        <v>358</v>
      </c>
      <c r="K293" s="148"/>
      <c r="M293" s="21">
        <f t="shared" si="13"/>
        <v>1</v>
      </c>
      <c r="N293" s="21">
        <v>1</v>
      </c>
      <c r="O293" s="554">
        <v>1593</v>
      </c>
      <c r="P293" s="555" t="s">
        <v>63</v>
      </c>
      <c r="Q293" s="69">
        <v>358</v>
      </c>
      <c r="R293" s="148"/>
      <c r="S293" s="21">
        <f t="shared" si="14"/>
        <v>1</v>
      </c>
      <c r="T293" s="650">
        <v>1593</v>
      </c>
      <c r="U293" s="643" t="s">
        <v>63</v>
      </c>
      <c r="V293" s="554">
        <v>358</v>
      </c>
      <c r="W293" s="148"/>
    </row>
    <row r="294" spans="1:23">
      <c r="A294" s="554">
        <v>1594</v>
      </c>
      <c r="B294" s="555" t="s">
        <v>64</v>
      </c>
      <c r="C294" s="69">
        <v>358</v>
      </c>
      <c r="D294" s="148"/>
      <c r="F294" s="21">
        <f t="shared" si="12"/>
        <v>1</v>
      </c>
      <c r="G294" s="21">
        <v>1</v>
      </c>
      <c r="H294" s="554">
        <v>1594</v>
      </c>
      <c r="I294" s="555" t="s">
        <v>64</v>
      </c>
      <c r="J294" s="69">
        <v>359</v>
      </c>
      <c r="K294" s="148"/>
      <c r="M294" s="21">
        <f t="shared" si="13"/>
        <v>1</v>
      </c>
      <c r="N294" s="21">
        <v>1</v>
      </c>
      <c r="O294" s="554">
        <v>1594</v>
      </c>
      <c r="P294" s="555" t="s">
        <v>64</v>
      </c>
      <c r="Q294" s="69">
        <v>359</v>
      </c>
      <c r="R294" s="148"/>
      <c r="S294" s="21">
        <f t="shared" si="14"/>
        <v>1</v>
      </c>
      <c r="T294" s="650">
        <v>1594</v>
      </c>
      <c r="U294" s="643" t="s">
        <v>64</v>
      </c>
      <c r="V294" s="554">
        <v>359</v>
      </c>
      <c r="W294" s="148"/>
    </row>
    <row r="295" spans="1:23">
      <c r="A295" s="554">
        <v>1595</v>
      </c>
      <c r="B295" s="555" t="s">
        <v>65</v>
      </c>
      <c r="C295" s="69">
        <v>359</v>
      </c>
      <c r="D295" s="148"/>
      <c r="F295" s="21">
        <f t="shared" si="12"/>
        <v>1</v>
      </c>
      <c r="G295" s="21">
        <v>1</v>
      </c>
      <c r="H295" s="554">
        <v>1595</v>
      </c>
      <c r="I295" s="555" t="s">
        <v>65</v>
      </c>
      <c r="J295" s="69">
        <v>360</v>
      </c>
      <c r="K295" s="148"/>
      <c r="M295" s="21">
        <f t="shared" si="13"/>
        <v>1</v>
      </c>
      <c r="N295" s="21">
        <v>1</v>
      </c>
      <c r="O295" s="554">
        <v>1595</v>
      </c>
      <c r="P295" s="555" t="s">
        <v>65</v>
      </c>
      <c r="Q295" s="69">
        <v>360</v>
      </c>
      <c r="R295" s="148"/>
      <c r="S295" s="21">
        <f t="shared" si="14"/>
        <v>1</v>
      </c>
      <c r="T295" s="650">
        <v>1595</v>
      </c>
      <c r="U295" s="643" t="s">
        <v>65</v>
      </c>
      <c r="V295" s="554">
        <v>360</v>
      </c>
      <c r="W295" s="148"/>
    </row>
    <row r="296" spans="1:23">
      <c r="A296" s="554">
        <v>1596</v>
      </c>
      <c r="B296" s="555" t="s">
        <v>66</v>
      </c>
      <c r="C296" s="69">
        <v>360</v>
      </c>
      <c r="D296" s="148"/>
      <c r="F296" s="21">
        <f t="shared" si="12"/>
        <v>1</v>
      </c>
      <c r="G296" s="21">
        <v>1</v>
      </c>
      <c r="H296" s="554">
        <v>1596</v>
      </c>
      <c r="I296" s="555" t="s">
        <v>66</v>
      </c>
      <c r="J296" s="69">
        <v>361</v>
      </c>
      <c r="K296" s="148"/>
      <c r="M296" s="21">
        <f t="shared" si="13"/>
        <v>1</v>
      </c>
      <c r="N296" s="21">
        <v>1</v>
      </c>
      <c r="O296" s="554">
        <v>1596</v>
      </c>
      <c r="P296" s="555" t="s">
        <v>66</v>
      </c>
      <c r="Q296" s="69">
        <v>361</v>
      </c>
      <c r="R296" s="148"/>
      <c r="S296" s="21">
        <f t="shared" si="14"/>
        <v>1</v>
      </c>
      <c r="T296" s="650">
        <v>1596</v>
      </c>
      <c r="U296" s="643" t="s">
        <v>66</v>
      </c>
      <c r="V296" s="554">
        <v>361</v>
      </c>
      <c r="W296" s="148"/>
    </row>
    <row r="297" spans="1:23">
      <c r="A297" s="554">
        <v>1599</v>
      </c>
      <c r="B297" s="555" t="s">
        <v>67</v>
      </c>
      <c r="C297" s="69">
        <v>361</v>
      </c>
      <c r="D297" s="148"/>
      <c r="F297" s="21">
        <f t="shared" si="12"/>
        <v>1</v>
      </c>
      <c r="G297" s="21">
        <v>1</v>
      </c>
      <c r="H297" s="554">
        <v>1599</v>
      </c>
      <c r="I297" s="555" t="s">
        <v>67</v>
      </c>
      <c r="J297" s="69">
        <v>362</v>
      </c>
      <c r="K297" s="148"/>
      <c r="M297" s="21">
        <f t="shared" si="13"/>
        <v>1</v>
      </c>
      <c r="N297" s="21">
        <v>1</v>
      </c>
      <c r="O297" s="554">
        <v>1599</v>
      </c>
      <c r="P297" s="555" t="s">
        <v>67</v>
      </c>
      <c r="Q297" s="69">
        <v>362</v>
      </c>
      <c r="R297" s="148"/>
      <c r="S297" s="21">
        <f t="shared" si="14"/>
        <v>1</v>
      </c>
      <c r="T297" s="650">
        <v>1599</v>
      </c>
      <c r="U297" s="644" t="s">
        <v>67</v>
      </c>
      <c r="V297" s="554">
        <v>362</v>
      </c>
      <c r="W297" s="148"/>
    </row>
    <row r="298" spans="1:23">
      <c r="A298" s="554">
        <v>1601</v>
      </c>
      <c r="B298" s="555" t="s">
        <v>68</v>
      </c>
      <c r="C298" s="69">
        <v>363</v>
      </c>
      <c r="D298" s="148"/>
      <c r="F298" s="21">
        <f t="shared" si="12"/>
        <v>1</v>
      </c>
      <c r="G298" s="21">
        <v>1</v>
      </c>
      <c r="H298" s="554">
        <v>1601</v>
      </c>
      <c r="I298" s="555" t="s">
        <v>68</v>
      </c>
      <c r="J298" s="69">
        <v>364</v>
      </c>
      <c r="K298" s="148"/>
      <c r="M298" s="21">
        <f t="shared" si="13"/>
        <v>1</v>
      </c>
      <c r="N298" s="21">
        <v>1</v>
      </c>
      <c r="O298" s="554">
        <v>1601</v>
      </c>
      <c r="P298" s="555" t="s">
        <v>68</v>
      </c>
      <c r="Q298" s="69">
        <v>364</v>
      </c>
      <c r="R298" s="148"/>
      <c r="S298" s="21">
        <f t="shared" si="14"/>
        <v>1</v>
      </c>
      <c r="T298" s="650">
        <v>1601</v>
      </c>
      <c r="U298" s="643" t="s">
        <v>68</v>
      </c>
      <c r="V298" s="554">
        <v>364</v>
      </c>
      <c r="W298" s="148"/>
    </row>
    <row r="299" spans="1:23">
      <c r="A299" s="554">
        <v>1602</v>
      </c>
      <c r="B299" s="555" t="s">
        <v>62</v>
      </c>
      <c r="C299" s="69">
        <v>364</v>
      </c>
      <c r="D299" s="148"/>
      <c r="F299" s="21">
        <f t="shared" si="12"/>
        <v>1</v>
      </c>
      <c r="G299" s="21">
        <v>1</v>
      </c>
      <c r="H299" s="554">
        <v>1602</v>
      </c>
      <c r="I299" s="555" t="s">
        <v>62</v>
      </c>
      <c r="J299" s="69">
        <v>365</v>
      </c>
      <c r="K299" s="148"/>
      <c r="M299" s="21">
        <f t="shared" si="13"/>
        <v>1</v>
      </c>
      <c r="N299" s="21">
        <v>1</v>
      </c>
      <c r="O299" s="554">
        <v>1602</v>
      </c>
      <c r="P299" s="555" t="s">
        <v>62</v>
      </c>
      <c r="Q299" s="69">
        <v>365</v>
      </c>
      <c r="R299" s="148"/>
      <c r="S299" s="21">
        <f t="shared" si="14"/>
        <v>1</v>
      </c>
      <c r="T299" s="650">
        <v>1602</v>
      </c>
      <c r="U299" s="643" t="s">
        <v>62</v>
      </c>
      <c r="V299" s="554">
        <v>365</v>
      </c>
      <c r="W299" s="148"/>
    </row>
    <row r="300" spans="1:23">
      <c r="A300" s="554">
        <v>1603</v>
      </c>
      <c r="B300" s="555" t="s">
        <v>63</v>
      </c>
      <c r="C300" s="69">
        <v>365</v>
      </c>
      <c r="D300" s="148"/>
      <c r="F300" s="21">
        <f t="shared" si="12"/>
        <v>1</v>
      </c>
      <c r="G300" s="21">
        <v>1</v>
      </c>
      <c r="H300" s="554">
        <v>1603</v>
      </c>
      <c r="I300" s="555" t="s">
        <v>63</v>
      </c>
      <c r="J300" s="69">
        <v>366</v>
      </c>
      <c r="K300" s="148"/>
      <c r="M300" s="21">
        <f t="shared" si="13"/>
        <v>1</v>
      </c>
      <c r="N300" s="21">
        <v>1</v>
      </c>
      <c r="O300" s="554">
        <v>1603</v>
      </c>
      <c r="P300" s="555" t="s">
        <v>63</v>
      </c>
      <c r="Q300" s="69">
        <v>366</v>
      </c>
      <c r="R300" s="148"/>
      <c r="S300" s="21">
        <f t="shared" si="14"/>
        <v>1</v>
      </c>
      <c r="T300" s="650">
        <v>1603</v>
      </c>
      <c r="U300" s="643" t="s">
        <v>63</v>
      </c>
      <c r="V300" s="554">
        <v>366</v>
      </c>
      <c r="W300" s="148"/>
    </row>
    <row r="301" spans="1:23">
      <c r="A301" s="554">
        <v>1604</v>
      </c>
      <c r="B301" s="555" t="s">
        <v>64</v>
      </c>
      <c r="C301" s="69">
        <v>366</v>
      </c>
      <c r="D301" s="148"/>
      <c r="F301" s="21">
        <f t="shared" si="12"/>
        <v>1</v>
      </c>
      <c r="G301" s="21">
        <v>1</v>
      </c>
      <c r="H301" s="554">
        <v>1604</v>
      </c>
      <c r="I301" s="555" t="s">
        <v>64</v>
      </c>
      <c r="J301" s="69">
        <v>367</v>
      </c>
      <c r="K301" s="148"/>
      <c r="M301" s="21">
        <f t="shared" si="13"/>
        <v>1</v>
      </c>
      <c r="N301" s="21">
        <v>1</v>
      </c>
      <c r="O301" s="554">
        <v>1604</v>
      </c>
      <c r="P301" s="555" t="s">
        <v>64</v>
      </c>
      <c r="Q301" s="69">
        <v>367</v>
      </c>
      <c r="R301" s="148"/>
      <c r="S301" s="21">
        <f t="shared" si="14"/>
        <v>1</v>
      </c>
      <c r="T301" s="650">
        <v>1604</v>
      </c>
      <c r="U301" s="643" t="s">
        <v>64</v>
      </c>
      <c r="V301" s="554">
        <v>367</v>
      </c>
      <c r="W301" s="148"/>
    </row>
    <row r="302" spans="1:23">
      <c r="A302" s="554">
        <v>1605</v>
      </c>
      <c r="B302" s="555" t="s">
        <v>65</v>
      </c>
      <c r="C302" s="69">
        <v>367</v>
      </c>
      <c r="D302" s="148"/>
      <c r="F302" s="21">
        <f t="shared" si="12"/>
        <v>1</v>
      </c>
      <c r="G302" s="21">
        <v>1</v>
      </c>
      <c r="H302" s="554">
        <v>1605</v>
      </c>
      <c r="I302" s="555" t="s">
        <v>65</v>
      </c>
      <c r="J302" s="69">
        <v>368</v>
      </c>
      <c r="K302" s="148"/>
      <c r="M302" s="21">
        <f t="shared" si="13"/>
        <v>1</v>
      </c>
      <c r="N302" s="21">
        <v>1</v>
      </c>
      <c r="O302" s="554">
        <v>1605</v>
      </c>
      <c r="P302" s="555" t="s">
        <v>65</v>
      </c>
      <c r="Q302" s="69">
        <v>368</v>
      </c>
      <c r="R302" s="148"/>
      <c r="S302" s="21">
        <f t="shared" si="14"/>
        <v>1</v>
      </c>
      <c r="T302" s="650">
        <v>1605</v>
      </c>
      <c r="U302" s="643" t="s">
        <v>65</v>
      </c>
      <c r="V302" s="554">
        <v>368</v>
      </c>
      <c r="W302" s="148"/>
    </row>
    <row r="303" spans="1:23">
      <c r="A303" s="554">
        <v>1606</v>
      </c>
      <c r="B303" s="555" t="s">
        <v>66</v>
      </c>
      <c r="C303" s="69">
        <v>368</v>
      </c>
      <c r="D303" s="148"/>
      <c r="F303" s="21">
        <f t="shared" si="12"/>
        <v>1</v>
      </c>
      <c r="G303" s="21">
        <v>1</v>
      </c>
      <c r="H303" s="554">
        <v>1606</v>
      </c>
      <c r="I303" s="555" t="s">
        <v>66</v>
      </c>
      <c r="J303" s="69">
        <v>369</v>
      </c>
      <c r="K303" s="148"/>
      <c r="M303" s="21">
        <f t="shared" si="13"/>
        <v>1</v>
      </c>
      <c r="N303" s="21">
        <v>1</v>
      </c>
      <c r="O303" s="554">
        <v>1606</v>
      </c>
      <c r="P303" s="555" t="s">
        <v>66</v>
      </c>
      <c r="Q303" s="69">
        <v>369</v>
      </c>
      <c r="R303" s="148"/>
      <c r="S303" s="21">
        <f t="shared" si="14"/>
        <v>1</v>
      </c>
      <c r="T303" s="650">
        <v>1606</v>
      </c>
      <c r="U303" s="643" t="s">
        <v>66</v>
      </c>
      <c r="V303" s="554">
        <v>369</v>
      </c>
      <c r="W303" s="148"/>
    </row>
    <row r="304" spans="1:23">
      <c r="A304" s="554">
        <v>1609</v>
      </c>
      <c r="B304" s="555" t="s">
        <v>67</v>
      </c>
      <c r="C304" s="69">
        <v>369</v>
      </c>
      <c r="D304" s="148"/>
      <c r="F304" s="21">
        <f t="shared" si="12"/>
        <v>1</v>
      </c>
      <c r="G304" s="21">
        <v>1</v>
      </c>
      <c r="H304" s="554">
        <v>1609</v>
      </c>
      <c r="I304" s="555" t="s">
        <v>67</v>
      </c>
      <c r="J304" s="69">
        <v>370</v>
      </c>
      <c r="K304" s="148"/>
      <c r="M304" s="21">
        <f t="shared" si="13"/>
        <v>1</v>
      </c>
      <c r="N304" s="21">
        <v>1</v>
      </c>
      <c r="O304" s="554">
        <v>1609</v>
      </c>
      <c r="P304" s="555" t="s">
        <v>67</v>
      </c>
      <c r="Q304" s="69">
        <v>370</v>
      </c>
      <c r="R304" s="148"/>
      <c r="S304" s="21">
        <f t="shared" si="14"/>
        <v>1</v>
      </c>
      <c r="T304" s="650">
        <v>1609</v>
      </c>
      <c r="U304" s="644" t="s">
        <v>67</v>
      </c>
      <c r="V304" s="554">
        <v>370</v>
      </c>
      <c r="W304" s="148"/>
    </row>
    <row r="305" spans="1:23">
      <c r="A305" s="554">
        <v>1614</v>
      </c>
      <c r="B305" s="555" t="s">
        <v>64</v>
      </c>
      <c r="C305" s="69">
        <v>371</v>
      </c>
      <c r="D305" s="148"/>
      <c r="F305" s="21">
        <f t="shared" si="12"/>
        <v>1</v>
      </c>
      <c r="G305" s="21">
        <v>1</v>
      </c>
      <c r="H305" s="554">
        <v>1614</v>
      </c>
      <c r="I305" s="555" t="s">
        <v>64</v>
      </c>
      <c r="J305" s="69">
        <v>372</v>
      </c>
      <c r="K305" s="148"/>
      <c r="M305" s="21">
        <f t="shared" si="13"/>
        <v>1</v>
      </c>
      <c r="N305" s="21">
        <v>1</v>
      </c>
      <c r="O305" s="554">
        <v>1614</v>
      </c>
      <c r="P305" s="555" t="s">
        <v>64</v>
      </c>
      <c r="Q305" s="69">
        <v>372</v>
      </c>
      <c r="R305" s="148"/>
      <c r="S305" s="21">
        <f t="shared" si="14"/>
        <v>1</v>
      </c>
      <c r="T305" s="650">
        <v>1614</v>
      </c>
      <c r="U305" s="643" t="s">
        <v>64</v>
      </c>
      <c r="V305" s="554">
        <v>372</v>
      </c>
      <c r="W305" s="148"/>
    </row>
    <row r="306" spans="1:23">
      <c r="A306" s="554">
        <v>1615</v>
      </c>
      <c r="B306" s="555" t="s">
        <v>65</v>
      </c>
      <c r="C306" s="69">
        <v>372</v>
      </c>
      <c r="D306" s="148"/>
      <c r="F306" s="21">
        <f t="shared" si="12"/>
        <v>1</v>
      </c>
      <c r="G306" s="21">
        <v>1</v>
      </c>
      <c r="H306" s="554">
        <v>1615</v>
      </c>
      <c r="I306" s="555" t="s">
        <v>65</v>
      </c>
      <c r="J306" s="69">
        <v>373</v>
      </c>
      <c r="K306" s="148"/>
      <c r="M306" s="21">
        <f t="shared" si="13"/>
        <v>1</v>
      </c>
      <c r="N306" s="21">
        <v>1</v>
      </c>
      <c r="O306" s="554">
        <v>1615</v>
      </c>
      <c r="P306" s="555" t="s">
        <v>65</v>
      </c>
      <c r="Q306" s="69">
        <v>373</v>
      </c>
      <c r="R306" s="148"/>
      <c r="S306" s="21">
        <f t="shared" si="14"/>
        <v>1</v>
      </c>
      <c r="T306" s="650">
        <v>1615</v>
      </c>
      <c r="U306" s="643" t="s">
        <v>65</v>
      </c>
      <c r="V306" s="554">
        <v>373</v>
      </c>
      <c r="W306" s="148"/>
    </row>
    <row r="307" spans="1:23">
      <c r="A307" s="554">
        <v>1616</v>
      </c>
      <c r="B307" s="555" t="s">
        <v>66</v>
      </c>
      <c r="C307" s="69">
        <v>373</v>
      </c>
      <c r="D307" s="148"/>
      <c r="F307" s="21">
        <f t="shared" si="12"/>
        <v>1</v>
      </c>
      <c r="G307" s="21">
        <v>1</v>
      </c>
      <c r="H307" s="554">
        <v>1616</v>
      </c>
      <c r="I307" s="555" t="s">
        <v>66</v>
      </c>
      <c r="J307" s="69">
        <v>374</v>
      </c>
      <c r="K307" s="148"/>
      <c r="M307" s="21">
        <f t="shared" si="13"/>
        <v>1</v>
      </c>
      <c r="N307" s="21">
        <v>1</v>
      </c>
      <c r="O307" s="554">
        <v>1616</v>
      </c>
      <c r="P307" s="555" t="s">
        <v>66</v>
      </c>
      <c r="Q307" s="69">
        <v>374</v>
      </c>
      <c r="R307" s="148"/>
      <c r="S307" s="21">
        <f t="shared" si="14"/>
        <v>1</v>
      </c>
      <c r="T307" s="650">
        <v>1616</v>
      </c>
      <c r="U307" s="643" t="s">
        <v>66</v>
      </c>
      <c r="V307" s="554">
        <v>374</v>
      </c>
      <c r="W307" s="148"/>
    </row>
    <row r="308" spans="1:23">
      <c r="A308" s="554">
        <v>1619</v>
      </c>
      <c r="B308" s="555" t="s">
        <v>67</v>
      </c>
      <c r="C308" s="69">
        <v>374</v>
      </c>
      <c r="D308" s="148"/>
      <c r="F308" s="21">
        <f t="shared" si="12"/>
        <v>1</v>
      </c>
      <c r="G308" s="21">
        <v>1</v>
      </c>
      <c r="H308" s="554">
        <v>1619</v>
      </c>
      <c r="I308" s="555" t="s">
        <v>67</v>
      </c>
      <c r="J308" s="69">
        <v>375</v>
      </c>
      <c r="K308" s="148"/>
      <c r="M308" s="21">
        <f t="shared" si="13"/>
        <v>1</v>
      </c>
      <c r="N308" s="21">
        <v>1</v>
      </c>
      <c r="O308" s="554">
        <v>1619</v>
      </c>
      <c r="P308" s="555" t="s">
        <v>67</v>
      </c>
      <c r="Q308" s="69">
        <v>375</v>
      </c>
      <c r="R308" s="148"/>
      <c r="S308" s="21">
        <f t="shared" si="14"/>
        <v>1</v>
      </c>
      <c r="T308" s="650">
        <v>1619</v>
      </c>
      <c r="U308" s="644" t="s">
        <v>67</v>
      </c>
      <c r="V308" s="554">
        <v>375</v>
      </c>
      <c r="W308" s="148"/>
    </row>
    <row r="309" spans="1:23">
      <c r="A309" s="554">
        <v>1621</v>
      </c>
      <c r="B309" s="555" t="s">
        <v>68</v>
      </c>
      <c r="C309" s="69">
        <v>376</v>
      </c>
      <c r="D309" s="148"/>
      <c r="F309" s="21">
        <f t="shared" si="12"/>
        <v>1</v>
      </c>
      <c r="G309" s="21">
        <v>1</v>
      </c>
      <c r="H309" s="554">
        <v>1621</v>
      </c>
      <c r="I309" s="555" t="s">
        <v>68</v>
      </c>
      <c r="J309" s="69">
        <v>377</v>
      </c>
      <c r="K309" s="148"/>
      <c r="M309" s="21">
        <f t="shared" si="13"/>
        <v>1</v>
      </c>
      <c r="N309" s="21">
        <v>1</v>
      </c>
      <c r="O309" s="554">
        <v>1621</v>
      </c>
      <c r="P309" s="555" t="s">
        <v>68</v>
      </c>
      <c r="Q309" s="69">
        <v>377</v>
      </c>
      <c r="R309" s="148"/>
      <c r="S309" s="21">
        <f t="shared" si="14"/>
        <v>1</v>
      </c>
      <c r="T309" s="650">
        <v>1621</v>
      </c>
      <c r="U309" s="643" t="s">
        <v>68</v>
      </c>
      <c r="V309" s="554">
        <v>377</v>
      </c>
      <c r="W309" s="148"/>
    </row>
    <row r="310" spans="1:23">
      <c r="A310" s="554">
        <v>1622</v>
      </c>
      <c r="B310" s="555" t="s">
        <v>62</v>
      </c>
      <c r="C310" s="69">
        <v>377</v>
      </c>
      <c r="D310" s="148"/>
      <c r="F310" s="21">
        <f t="shared" si="12"/>
        <v>1</v>
      </c>
      <c r="G310" s="21">
        <v>1</v>
      </c>
      <c r="H310" s="554">
        <v>1622</v>
      </c>
      <c r="I310" s="555" t="s">
        <v>62</v>
      </c>
      <c r="J310" s="69">
        <v>378</v>
      </c>
      <c r="K310" s="148"/>
      <c r="M310" s="21">
        <f t="shared" si="13"/>
        <v>1</v>
      </c>
      <c r="N310" s="21">
        <v>1</v>
      </c>
      <c r="O310" s="554">
        <v>1622</v>
      </c>
      <c r="P310" s="555" t="s">
        <v>62</v>
      </c>
      <c r="Q310" s="69">
        <v>378</v>
      </c>
      <c r="R310" s="148"/>
      <c r="S310" s="21">
        <f t="shared" si="14"/>
        <v>1</v>
      </c>
      <c r="T310" s="650">
        <v>1622</v>
      </c>
      <c r="U310" s="643" t="s">
        <v>62</v>
      </c>
      <c r="V310" s="554">
        <v>378</v>
      </c>
      <c r="W310" s="148"/>
    </row>
    <row r="311" spans="1:23">
      <c r="A311" s="554">
        <v>1623</v>
      </c>
      <c r="B311" s="555" t="s">
        <v>63</v>
      </c>
      <c r="C311" s="69">
        <v>378</v>
      </c>
      <c r="D311" s="148"/>
      <c r="F311" s="21">
        <f t="shared" si="12"/>
        <v>1</v>
      </c>
      <c r="G311" s="21">
        <v>1</v>
      </c>
      <c r="H311" s="554">
        <v>1623</v>
      </c>
      <c r="I311" s="555" t="s">
        <v>63</v>
      </c>
      <c r="J311" s="69">
        <v>379</v>
      </c>
      <c r="K311" s="148"/>
      <c r="M311" s="21">
        <f t="shared" si="13"/>
        <v>1</v>
      </c>
      <c r="N311" s="21">
        <v>1</v>
      </c>
      <c r="O311" s="554">
        <v>1623</v>
      </c>
      <c r="P311" s="555" t="s">
        <v>63</v>
      </c>
      <c r="Q311" s="69">
        <v>379</v>
      </c>
      <c r="R311" s="148"/>
      <c r="S311" s="21">
        <f t="shared" si="14"/>
        <v>1</v>
      </c>
      <c r="T311" s="650">
        <v>1623</v>
      </c>
      <c r="U311" s="643" t="s">
        <v>63</v>
      </c>
      <c r="V311" s="554">
        <v>379</v>
      </c>
      <c r="W311" s="148"/>
    </row>
    <row r="312" spans="1:23">
      <c r="A312" s="554">
        <v>1624</v>
      </c>
      <c r="B312" s="555" t="s">
        <v>64</v>
      </c>
      <c r="C312" s="69">
        <v>379</v>
      </c>
      <c r="D312" s="148"/>
      <c r="F312" s="21">
        <f t="shared" si="12"/>
        <v>1</v>
      </c>
      <c r="G312" s="21">
        <v>1</v>
      </c>
      <c r="H312" s="554">
        <v>1624</v>
      </c>
      <c r="I312" s="555" t="s">
        <v>64</v>
      </c>
      <c r="J312" s="69">
        <v>380</v>
      </c>
      <c r="K312" s="148"/>
      <c r="M312" s="21">
        <f t="shared" si="13"/>
        <v>1</v>
      </c>
      <c r="N312" s="21">
        <v>1</v>
      </c>
      <c r="O312" s="554">
        <v>1624</v>
      </c>
      <c r="P312" s="555" t="s">
        <v>64</v>
      </c>
      <c r="Q312" s="69">
        <v>380</v>
      </c>
      <c r="R312" s="148"/>
      <c r="S312" s="21">
        <f t="shared" si="14"/>
        <v>1</v>
      </c>
      <c r="T312" s="650">
        <v>1624</v>
      </c>
      <c r="U312" s="643" t="s">
        <v>64</v>
      </c>
      <c r="V312" s="554">
        <v>380</v>
      </c>
      <c r="W312" s="148"/>
    </row>
    <row r="313" spans="1:23">
      <c r="A313" s="554">
        <v>1625</v>
      </c>
      <c r="B313" s="555" t="s">
        <v>65</v>
      </c>
      <c r="C313" s="69">
        <v>380</v>
      </c>
      <c r="D313" s="148"/>
      <c r="F313" s="21">
        <f t="shared" si="12"/>
        <v>1</v>
      </c>
      <c r="G313" s="21">
        <v>1</v>
      </c>
      <c r="H313" s="554">
        <v>1625</v>
      </c>
      <c r="I313" s="555" t="s">
        <v>65</v>
      </c>
      <c r="J313" s="69">
        <v>381</v>
      </c>
      <c r="K313" s="148"/>
      <c r="M313" s="21">
        <f t="shared" si="13"/>
        <v>1</v>
      </c>
      <c r="N313" s="21">
        <v>1</v>
      </c>
      <c r="O313" s="554">
        <v>1625</v>
      </c>
      <c r="P313" s="555" t="s">
        <v>65</v>
      </c>
      <c r="Q313" s="69">
        <v>381</v>
      </c>
      <c r="R313" s="148"/>
      <c r="S313" s="21">
        <f t="shared" si="14"/>
        <v>1</v>
      </c>
      <c r="T313" s="650">
        <v>1625</v>
      </c>
      <c r="U313" s="643" t="s">
        <v>65</v>
      </c>
      <c r="V313" s="554">
        <v>381</v>
      </c>
      <c r="W313" s="148"/>
    </row>
    <row r="314" spans="1:23">
      <c r="A314" s="554">
        <v>1626</v>
      </c>
      <c r="B314" s="555" t="s">
        <v>66</v>
      </c>
      <c r="C314" s="69">
        <v>381</v>
      </c>
      <c r="D314" s="148"/>
      <c r="F314" s="21">
        <f t="shared" si="12"/>
        <v>1</v>
      </c>
      <c r="G314" s="21">
        <v>1</v>
      </c>
      <c r="H314" s="554">
        <v>1626</v>
      </c>
      <c r="I314" s="555" t="s">
        <v>66</v>
      </c>
      <c r="J314" s="69">
        <v>382</v>
      </c>
      <c r="K314" s="148"/>
      <c r="M314" s="21">
        <f t="shared" si="13"/>
        <v>1</v>
      </c>
      <c r="N314" s="21">
        <v>1</v>
      </c>
      <c r="O314" s="554">
        <v>1626</v>
      </c>
      <c r="P314" s="555" t="s">
        <v>66</v>
      </c>
      <c r="Q314" s="69">
        <v>382</v>
      </c>
      <c r="R314" s="148"/>
      <c r="S314" s="21">
        <f t="shared" si="14"/>
        <v>1</v>
      </c>
      <c r="T314" s="650">
        <v>1626</v>
      </c>
      <c r="U314" s="643" t="s">
        <v>66</v>
      </c>
      <c r="V314" s="554">
        <v>382</v>
      </c>
      <c r="W314" s="148"/>
    </row>
    <row r="315" spans="1:23">
      <c r="A315" s="554">
        <v>1629</v>
      </c>
      <c r="B315" s="555" t="s">
        <v>67</v>
      </c>
      <c r="C315" s="69">
        <v>382</v>
      </c>
      <c r="D315" s="148"/>
      <c r="F315" s="21">
        <f t="shared" si="12"/>
        <v>1</v>
      </c>
      <c r="G315" s="21">
        <v>1</v>
      </c>
      <c r="H315" s="554">
        <v>1629</v>
      </c>
      <c r="I315" s="555" t="s">
        <v>67</v>
      </c>
      <c r="J315" s="69">
        <v>383</v>
      </c>
      <c r="K315" s="148"/>
      <c r="M315" s="21">
        <f t="shared" si="13"/>
        <v>1</v>
      </c>
      <c r="N315" s="21">
        <v>1</v>
      </c>
      <c r="O315" s="554">
        <v>1629</v>
      </c>
      <c r="P315" s="555" t="s">
        <v>67</v>
      </c>
      <c r="Q315" s="69">
        <v>383</v>
      </c>
      <c r="R315" s="148"/>
      <c r="S315" s="21">
        <f t="shared" si="14"/>
        <v>1</v>
      </c>
      <c r="T315" s="650">
        <v>1629</v>
      </c>
      <c r="U315" s="644" t="s">
        <v>67</v>
      </c>
      <c r="V315" s="554">
        <v>383</v>
      </c>
      <c r="W315" s="148"/>
    </row>
    <row r="316" spans="1:23">
      <c r="A316" s="554">
        <v>1634</v>
      </c>
      <c r="B316" s="555" t="s">
        <v>64</v>
      </c>
      <c r="C316" s="69">
        <v>384</v>
      </c>
      <c r="D316" s="148"/>
      <c r="F316" s="21">
        <f t="shared" si="12"/>
        <v>1</v>
      </c>
      <c r="G316" s="21">
        <v>1</v>
      </c>
      <c r="H316" s="554">
        <v>1634</v>
      </c>
      <c r="I316" s="555" t="s">
        <v>64</v>
      </c>
      <c r="J316" s="69">
        <v>385</v>
      </c>
      <c r="K316" s="148"/>
      <c r="M316" s="21">
        <f t="shared" si="13"/>
        <v>1</v>
      </c>
      <c r="N316" s="21">
        <v>1</v>
      </c>
      <c r="O316" s="554">
        <v>1634</v>
      </c>
      <c r="P316" s="555" t="s">
        <v>64</v>
      </c>
      <c r="Q316" s="69">
        <v>385</v>
      </c>
      <c r="R316" s="148"/>
      <c r="S316" s="21">
        <f t="shared" si="14"/>
        <v>1</v>
      </c>
      <c r="T316" s="650">
        <v>1634</v>
      </c>
      <c r="U316" s="643" t="s">
        <v>64</v>
      </c>
      <c r="V316" s="554">
        <v>385</v>
      </c>
      <c r="W316" s="148"/>
    </row>
    <row r="317" spans="1:23">
      <c r="A317" s="554">
        <v>1635</v>
      </c>
      <c r="B317" s="555" t="s">
        <v>65</v>
      </c>
      <c r="C317" s="69">
        <v>385</v>
      </c>
      <c r="D317" s="148"/>
      <c r="F317" s="21">
        <f t="shared" si="12"/>
        <v>1</v>
      </c>
      <c r="G317" s="21">
        <v>1</v>
      </c>
      <c r="H317" s="554">
        <v>1635</v>
      </c>
      <c r="I317" s="555" t="s">
        <v>65</v>
      </c>
      <c r="J317" s="69">
        <v>386</v>
      </c>
      <c r="K317" s="148"/>
      <c r="M317" s="21">
        <f t="shared" si="13"/>
        <v>1</v>
      </c>
      <c r="N317" s="21">
        <v>1</v>
      </c>
      <c r="O317" s="554">
        <v>1635</v>
      </c>
      <c r="P317" s="555" t="s">
        <v>65</v>
      </c>
      <c r="Q317" s="69">
        <v>386</v>
      </c>
      <c r="R317" s="148"/>
      <c r="S317" s="21">
        <f t="shared" si="14"/>
        <v>1</v>
      </c>
      <c r="T317" s="650">
        <v>1635</v>
      </c>
      <c r="U317" s="643" t="s">
        <v>65</v>
      </c>
      <c r="V317" s="554">
        <v>386</v>
      </c>
      <c r="W317" s="148"/>
    </row>
    <row r="318" spans="1:23">
      <c r="A318" s="554">
        <v>1636</v>
      </c>
      <c r="B318" s="555" t="s">
        <v>66</v>
      </c>
      <c r="C318" s="69">
        <v>386</v>
      </c>
      <c r="D318" s="148"/>
      <c r="F318" s="21">
        <f t="shared" si="12"/>
        <v>1</v>
      </c>
      <c r="G318" s="21">
        <v>1</v>
      </c>
      <c r="H318" s="554">
        <v>1636</v>
      </c>
      <c r="I318" s="555" t="s">
        <v>66</v>
      </c>
      <c r="J318" s="69">
        <v>387</v>
      </c>
      <c r="K318" s="148"/>
      <c r="M318" s="21">
        <f t="shared" si="13"/>
        <v>1</v>
      </c>
      <c r="N318" s="21">
        <v>1</v>
      </c>
      <c r="O318" s="554">
        <v>1636</v>
      </c>
      <c r="P318" s="555" t="s">
        <v>66</v>
      </c>
      <c r="Q318" s="69">
        <v>387</v>
      </c>
      <c r="R318" s="148"/>
      <c r="S318" s="21">
        <f t="shared" si="14"/>
        <v>1</v>
      </c>
      <c r="T318" s="650">
        <v>1636</v>
      </c>
      <c r="U318" s="643" t="s">
        <v>66</v>
      </c>
      <c r="V318" s="554">
        <v>387</v>
      </c>
      <c r="W318" s="148"/>
    </row>
    <row r="319" spans="1:23">
      <c r="A319" s="554">
        <v>1639</v>
      </c>
      <c r="B319" s="555" t="s">
        <v>67</v>
      </c>
      <c r="C319" s="69">
        <v>387</v>
      </c>
      <c r="D319" s="148"/>
      <c r="F319" s="21">
        <f t="shared" si="12"/>
        <v>1</v>
      </c>
      <c r="G319" s="21">
        <v>1</v>
      </c>
      <c r="H319" s="554">
        <v>1639</v>
      </c>
      <c r="I319" s="555" t="s">
        <v>67</v>
      </c>
      <c r="J319" s="69">
        <v>388</v>
      </c>
      <c r="K319" s="148"/>
      <c r="M319" s="21">
        <f t="shared" si="13"/>
        <v>1</v>
      </c>
      <c r="N319" s="21">
        <v>1</v>
      </c>
      <c r="O319" s="554">
        <v>1639</v>
      </c>
      <c r="P319" s="555" t="s">
        <v>67</v>
      </c>
      <c r="Q319" s="69">
        <v>388</v>
      </c>
      <c r="R319" s="148"/>
      <c r="S319" s="21">
        <f t="shared" si="14"/>
        <v>1</v>
      </c>
      <c r="T319" s="650">
        <v>1639</v>
      </c>
      <c r="U319" s="644" t="s">
        <v>67</v>
      </c>
      <c r="V319" s="554">
        <v>388</v>
      </c>
      <c r="W319" s="148"/>
    </row>
    <row r="320" spans="1:23">
      <c r="A320" s="554">
        <v>1641</v>
      </c>
      <c r="B320" s="555" t="s">
        <v>68</v>
      </c>
      <c r="C320" s="69">
        <v>389</v>
      </c>
      <c r="D320" s="148"/>
      <c r="F320" s="21">
        <f t="shared" si="12"/>
        <v>1</v>
      </c>
      <c r="G320" s="21">
        <v>1</v>
      </c>
      <c r="H320" s="554">
        <v>1641</v>
      </c>
      <c r="I320" s="555" t="s">
        <v>68</v>
      </c>
      <c r="J320" s="69">
        <v>390</v>
      </c>
      <c r="K320" s="148"/>
      <c r="M320" s="21">
        <f t="shared" si="13"/>
        <v>1</v>
      </c>
      <c r="N320" s="21">
        <v>1</v>
      </c>
      <c r="O320" s="554">
        <v>1641</v>
      </c>
      <c r="P320" s="555" t="s">
        <v>68</v>
      </c>
      <c r="Q320" s="69">
        <v>390</v>
      </c>
      <c r="R320" s="148"/>
      <c r="S320" s="21">
        <f t="shared" si="14"/>
        <v>1</v>
      </c>
      <c r="T320" s="650">
        <v>1641</v>
      </c>
      <c r="U320" s="643" t="s">
        <v>68</v>
      </c>
      <c r="V320" s="554">
        <v>390</v>
      </c>
      <c r="W320" s="148"/>
    </row>
    <row r="321" spans="1:23">
      <c r="A321" s="554">
        <v>1642</v>
      </c>
      <c r="B321" s="555" t="s">
        <v>62</v>
      </c>
      <c r="C321" s="69">
        <v>390</v>
      </c>
      <c r="D321" s="148"/>
      <c r="F321" s="21">
        <f t="shared" si="12"/>
        <v>1</v>
      </c>
      <c r="G321" s="21">
        <v>1</v>
      </c>
      <c r="H321" s="554">
        <v>1642</v>
      </c>
      <c r="I321" s="555" t="s">
        <v>62</v>
      </c>
      <c r="J321" s="69">
        <v>391</v>
      </c>
      <c r="K321" s="148"/>
      <c r="M321" s="21">
        <f t="shared" si="13"/>
        <v>1</v>
      </c>
      <c r="N321" s="21">
        <v>1</v>
      </c>
      <c r="O321" s="554">
        <v>1642</v>
      </c>
      <c r="P321" s="555" t="s">
        <v>62</v>
      </c>
      <c r="Q321" s="69">
        <v>391</v>
      </c>
      <c r="R321" s="148"/>
      <c r="S321" s="21">
        <f t="shared" si="14"/>
        <v>1</v>
      </c>
      <c r="T321" s="650">
        <v>1642</v>
      </c>
      <c r="U321" s="643" t="s">
        <v>62</v>
      </c>
      <c r="V321" s="554">
        <v>391</v>
      </c>
      <c r="W321" s="148"/>
    </row>
    <row r="322" spans="1:23">
      <c r="A322" s="554">
        <v>1643</v>
      </c>
      <c r="B322" s="555" t="s">
        <v>63</v>
      </c>
      <c r="C322" s="69">
        <v>391</v>
      </c>
      <c r="D322" s="148"/>
      <c r="F322" s="21">
        <f t="shared" si="12"/>
        <v>1</v>
      </c>
      <c r="G322" s="21">
        <v>1</v>
      </c>
      <c r="H322" s="554">
        <v>1643</v>
      </c>
      <c r="I322" s="555" t="s">
        <v>63</v>
      </c>
      <c r="J322" s="69">
        <v>392</v>
      </c>
      <c r="K322" s="148"/>
      <c r="M322" s="21">
        <f t="shared" si="13"/>
        <v>1</v>
      </c>
      <c r="N322" s="21">
        <v>1</v>
      </c>
      <c r="O322" s="554">
        <v>1643</v>
      </c>
      <c r="P322" s="555" t="s">
        <v>63</v>
      </c>
      <c r="Q322" s="69">
        <v>392</v>
      </c>
      <c r="R322" s="148"/>
      <c r="S322" s="21">
        <f t="shared" si="14"/>
        <v>1</v>
      </c>
      <c r="T322" s="650">
        <v>1643</v>
      </c>
      <c r="U322" s="643" t="s">
        <v>63</v>
      </c>
      <c r="V322" s="554">
        <v>392</v>
      </c>
      <c r="W322" s="148"/>
    </row>
    <row r="323" spans="1:23">
      <c r="A323" s="554">
        <v>1649</v>
      </c>
      <c r="B323" s="555" t="s">
        <v>67</v>
      </c>
      <c r="C323" s="69">
        <v>392</v>
      </c>
      <c r="D323" s="148"/>
      <c r="F323" s="21">
        <f t="shared" si="12"/>
        <v>1</v>
      </c>
      <c r="G323" s="21">
        <v>1</v>
      </c>
      <c r="H323" s="554">
        <v>1649</v>
      </c>
      <c r="I323" s="555" t="s">
        <v>67</v>
      </c>
      <c r="J323" s="69">
        <v>393</v>
      </c>
      <c r="K323" s="148"/>
      <c r="M323" s="21">
        <f t="shared" si="13"/>
        <v>1</v>
      </c>
      <c r="N323" s="21">
        <v>1</v>
      </c>
      <c r="O323" s="554">
        <v>1649</v>
      </c>
      <c r="P323" s="555" t="s">
        <v>67</v>
      </c>
      <c r="Q323" s="69">
        <v>393</v>
      </c>
      <c r="R323" s="148"/>
      <c r="S323" s="21">
        <f t="shared" si="14"/>
        <v>1</v>
      </c>
      <c r="T323" s="650">
        <v>1649</v>
      </c>
      <c r="U323" s="644" t="s">
        <v>67</v>
      </c>
      <c r="V323" s="554">
        <v>393</v>
      </c>
      <c r="W323" s="148"/>
    </row>
    <row r="324" spans="1:23">
      <c r="A324" s="554">
        <v>1654</v>
      </c>
      <c r="B324" s="555" t="s">
        <v>64</v>
      </c>
      <c r="C324" s="69">
        <v>394</v>
      </c>
      <c r="D324" s="148"/>
      <c r="F324" s="21">
        <f t="shared" si="12"/>
        <v>1</v>
      </c>
      <c r="G324" s="21">
        <v>1</v>
      </c>
      <c r="H324" s="554">
        <v>1654</v>
      </c>
      <c r="I324" s="555" t="s">
        <v>64</v>
      </c>
      <c r="J324" s="69">
        <v>395</v>
      </c>
      <c r="K324" s="148"/>
      <c r="M324" s="21">
        <f t="shared" si="13"/>
        <v>1</v>
      </c>
      <c r="N324" s="21">
        <v>1</v>
      </c>
      <c r="O324" s="554">
        <v>1654</v>
      </c>
      <c r="P324" s="555" t="s">
        <v>64</v>
      </c>
      <c r="Q324" s="69">
        <v>395</v>
      </c>
      <c r="R324" s="148"/>
      <c r="S324" s="21">
        <f t="shared" si="14"/>
        <v>1</v>
      </c>
      <c r="T324" s="650">
        <v>1654</v>
      </c>
      <c r="U324" s="643" t="s">
        <v>64</v>
      </c>
      <c r="V324" s="554">
        <v>395</v>
      </c>
      <c r="W324" s="148"/>
    </row>
    <row r="325" spans="1:23">
      <c r="A325" s="554">
        <v>1655</v>
      </c>
      <c r="B325" s="555" t="s">
        <v>65</v>
      </c>
      <c r="C325" s="69">
        <v>395</v>
      </c>
      <c r="D325" s="148"/>
      <c r="F325" s="21">
        <f t="shared" si="12"/>
        <v>1</v>
      </c>
      <c r="G325" s="21">
        <v>1</v>
      </c>
      <c r="H325" s="554">
        <v>1655</v>
      </c>
      <c r="I325" s="555" t="s">
        <v>65</v>
      </c>
      <c r="J325" s="69">
        <v>396</v>
      </c>
      <c r="K325" s="148"/>
      <c r="M325" s="21">
        <f t="shared" si="13"/>
        <v>1</v>
      </c>
      <c r="N325" s="21">
        <v>1</v>
      </c>
      <c r="O325" s="554">
        <v>1655</v>
      </c>
      <c r="P325" s="555" t="s">
        <v>65</v>
      </c>
      <c r="Q325" s="69">
        <v>396</v>
      </c>
      <c r="R325" s="148"/>
      <c r="S325" s="21">
        <f t="shared" si="14"/>
        <v>1</v>
      </c>
      <c r="T325" s="650">
        <v>1655</v>
      </c>
      <c r="U325" s="643" t="s">
        <v>65</v>
      </c>
      <c r="V325" s="554">
        <v>396</v>
      </c>
      <c r="W325" s="148"/>
    </row>
    <row r="326" spans="1:23">
      <c r="A326" s="554">
        <v>1656</v>
      </c>
      <c r="B326" s="555" t="s">
        <v>66</v>
      </c>
      <c r="C326" s="69">
        <v>396</v>
      </c>
      <c r="D326" s="148"/>
      <c r="F326" s="21">
        <f t="shared" si="12"/>
        <v>1</v>
      </c>
      <c r="G326" s="21">
        <v>1</v>
      </c>
      <c r="H326" s="554">
        <v>1656</v>
      </c>
      <c r="I326" s="555" t="s">
        <v>66</v>
      </c>
      <c r="J326" s="69">
        <v>397</v>
      </c>
      <c r="K326" s="148"/>
      <c r="M326" s="21">
        <f t="shared" si="13"/>
        <v>1</v>
      </c>
      <c r="N326" s="21">
        <v>1</v>
      </c>
      <c r="O326" s="554">
        <v>1656</v>
      </c>
      <c r="P326" s="555" t="s">
        <v>66</v>
      </c>
      <c r="Q326" s="69">
        <v>397</v>
      </c>
      <c r="R326" s="148"/>
      <c r="S326" s="21">
        <f t="shared" si="14"/>
        <v>1</v>
      </c>
      <c r="T326" s="650">
        <v>1656</v>
      </c>
      <c r="U326" s="643" t="s">
        <v>66</v>
      </c>
      <c r="V326" s="554">
        <v>397</v>
      </c>
      <c r="W326" s="148"/>
    </row>
    <row r="327" spans="1:23">
      <c r="A327" s="554">
        <v>1659</v>
      </c>
      <c r="B327" s="555" t="s">
        <v>67</v>
      </c>
      <c r="C327" s="69">
        <v>397</v>
      </c>
      <c r="D327" s="148"/>
      <c r="F327" s="21">
        <f t="shared" si="12"/>
        <v>1</v>
      </c>
      <c r="G327" s="21">
        <v>1</v>
      </c>
      <c r="H327" s="554">
        <v>1659</v>
      </c>
      <c r="I327" s="555" t="s">
        <v>67</v>
      </c>
      <c r="J327" s="69">
        <v>398</v>
      </c>
      <c r="K327" s="148"/>
      <c r="M327" s="21">
        <f t="shared" si="13"/>
        <v>1</v>
      </c>
      <c r="N327" s="21">
        <v>1</v>
      </c>
      <c r="O327" s="554">
        <v>1659</v>
      </c>
      <c r="P327" s="555" t="s">
        <v>67</v>
      </c>
      <c r="Q327" s="69">
        <v>398</v>
      </c>
      <c r="R327" s="148"/>
      <c r="S327" s="21">
        <f t="shared" si="14"/>
        <v>1</v>
      </c>
      <c r="T327" s="650">
        <v>1659</v>
      </c>
      <c r="U327" s="644" t="s">
        <v>67</v>
      </c>
      <c r="V327" s="554">
        <v>398</v>
      </c>
      <c r="W327" s="148"/>
    </row>
    <row r="328" spans="1:23">
      <c r="A328" s="554">
        <v>1661</v>
      </c>
      <c r="B328" s="555" t="s">
        <v>69</v>
      </c>
      <c r="C328" s="69">
        <v>399</v>
      </c>
      <c r="D328" s="148"/>
      <c r="F328" s="21">
        <f t="shared" si="12"/>
        <v>1</v>
      </c>
      <c r="G328" s="21">
        <v>1</v>
      </c>
      <c r="H328" s="554">
        <v>1661</v>
      </c>
      <c r="I328" s="555" t="s">
        <v>69</v>
      </c>
      <c r="J328" s="69">
        <v>400</v>
      </c>
      <c r="K328" s="148"/>
      <c r="M328" s="21">
        <f t="shared" si="13"/>
        <v>1</v>
      </c>
      <c r="N328" s="21">
        <v>1</v>
      </c>
      <c r="O328" s="554">
        <v>1661</v>
      </c>
      <c r="P328" s="555" t="s">
        <v>69</v>
      </c>
      <c r="Q328" s="69">
        <v>400</v>
      </c>
      <c r="R328" s="148"/>
      <c r="S328" s="21">
        <f t="shared" si="14"/>
        <v>1</v>
      </c>
      <c r="T328" s="650">
        <v>1661</v>
      </c>
      <c r="U328" s="643" t="s">
        <v>69</v>
      </c>
      <c r="V328" s="554">
        <v>400</v>
      </c>
      <c r="W328" s="148"/>
    </row>
    <row r="329" spans="1:23">
      <c r="A329" s="554">
        <v>1664</v>
      </c>
      <c r="B329" s="555" t="s">
        <v>68</v>
      </c>
      <c r="C329" s="69">
        <v>401</v>
      </c>
      <c r="D329" s="148"/>
      <c r="F329" s="21">
        <f t="shared" si="12"/>
        <v>1</v>
      </c>
      <c r="G329" s="21">
        <v>1</v>
      </c>
      <c r="H329" s="554">
        <v>1664</v>
      </c>
      <c r="I329" s="555" t="s">
        <v>68</v>
      </c>
      <c r="J329" s="69">
        <v>402</v>
      </c>
      <c r="K329" s="148"/>
      <c r="M329" s="21">
        <f t="shared" si="13"/>
        <v>1</v>
      </c>
      <c r="N329" s="21">
        <v>1</v>
      </c>
      <c r="O329" s="554">
        <v>1664</v>
      </c>
      <c r="P329" s="555" t="s">
        <v>68</v>
      </c>
      <c r="Q329" s="69">
        <v>402</v>
      </c>
      <c r="R329" s="148"/>
      <c r="S329" s="21">
        <f t="shared" si="14"/>
        <v>1</v>
      </c>
      <c r="T329" s="650">
        <v>1664</v>
      </c>
      <c r="U329" s="643" t="s">
        <v>68</v>
      </c>
      <c r="V329" s="554">
        <v>402</v>
      </c>
      <c r="W329" s="148"/>
    </row>
    <row r="330" spans="1:23">
      <c r="A330" s="554">
        <v>1665</v>
      </c>
      <c r="B330" s="555" t="s">
        <v>62</v>
      </c>
      <c r="C330" s="69">
        <v>402</v>
      </c>
      <c r="D330" s="148"/>
      <c r="F330" s="21">
        <f t="shared" ref="F330:F393" si="15">IF(B330=I330,1,0)</f>
        <v>1</v>
      </c>
      <c r="G330" s="21">
        <v>1</v>
      </c>
      <c r="H330" s="554">
        <v>1665</v>
      </c>
      <c r="I330" s="555" t="s">
        <v>62</v>
      </c>
      <c r="J330" s="69">
        <v>403</v>
      </c>
      <c r="K330" s="148"/>
      <c r="M330" s="21">
        <f t="shared" ref="M330:M393" si="16">IF(I330=P330,1,0)</f>
        <v>1</v>
      </c>
      <c r="N330" s="21">
        <v>1</v>
      </c>
      <c r="O330" s="554">
        <v>1665</v>
      </c>
      <c r="P330" s="555" t="s">
        <v>62</v>
      </c>
      <c r="Q330" s="69">
        <v>403</v>
      </c>
      <c r="R330" s="148"/>
      <c r="S330" s="21">
        <f t="shared" si="14"/>
        <v>1</v>
      </c>
      <c r="T330" s="650">
        <v>1665</v>
      </c>
      <c r="U330" s="643" t="s">
        <v>62</v>
      </c>
      <c r="V330" s="554">
        <v>403</v>
      </c>
      <c r="W330" s="148"/>
    </row>
    <row r="331" spans="1:23">
      <c r="A331" s="554">
        <v>1666</v>
      </c>
      <c r="B331" s="555" t="s">
        <v>63</v>
      </c>
      <c r="C331" s="69">
        <v>403</v>
      </c>
      <c r="D331" s="148"/>
      <c r="F331" s="21">
        <f t="shared" si="15"/>
        <v>1</v>
      </c>
      <c r="G331" s="21">
        <v>1</v>
      </c>
      <c r="H331" s="554">
        <v>1666</v>
      </c>
      <c r="I331" s="555" t="s">
        <v>63</v>
      </c>
      <c r="J331" s="69">
        <v>404</v>
      </c>
      <c r="K331" s="148"/>
      <c r="M331" s="21">
        <f t="shared" si="16"/>
        <v>1</v>
      </c>
      <c r="N331" s="21">
        <v>1</v>
      </c>
      <c r="O331" s="554">
        <v>1666</v>
      </c>
      <c r="P331" s="555" t="s">
        <v>63</v>
      </c>
      <c r="Q331" s="69">
        <v>404</v>
      </c>
      <c r="R331" s="148"/>
      <c r="S331" s="21">
        <f t="shared" ref="S331:S394" si="17">IF(U331=P331,1,0)</f>
        <v>1</v>
      </c>
      <c r="T331" s="650">
        <v>1666</v>
      </c>
      <c r="U331" s="643" t="s">
        <v>63</v>
      </c>
      <c r="V331" s="554">
        <v>404</v>
      </c>
      <c r="W331" s="148"/>
    </row>
    <row r="332" spans="1:23">
      <c r="A332" s="554">
        <v>1667</v>
      </c>
      <c r="B332" s="555" t="s">
        <v>64</v>
      </c>
      <c r="C332" s="69">
        <v>404</v>
      </c>
      <c r="D332" s="148"/>
      <c r="F332" s="21">
        <f t="shared" si="15"/>
        <v>1</v>
      </c>
      <c r="G332" s="21">
        <v>1</v>
      </c>
      <c r="H332" s="554">
        <v>1667</v>
      </c>
      <c r="I332" s="555" t="s">
        <v>64</v>
      </c>
      <c r="J332" s="69">
        <v>405</v>
      </c>
      <c r="K332" s="148"/>
      <c r="M332" s="21">
        <f t="shared" si="16"/>
        <v>1</v>
      </c>
      <c r="N332" s="21">
        <v>1</v>
      </c>
      <c r="O332" s="554">
        <v>1667</v>
      </c>
      <c r="P332" s="555" t="s">
        <v>64</v>
      </c>
      <c r="Q332" s="69">
        <v>405</v>
      </c>
      <c r="R332" s="148"/>
      <c r="S332" s="21">
        <f t="shared" si="17"/>
        <v>1</v>
      </c>
      <c r="T332" s="650">
        <v>1667</v>
      </c>
      <c r="U332" s="643" t="s">
        <v>64</v>
      </c>
      <c r="V332" s="554">
        <v>405</v>
      </c>
      <c r="W332" s="148"/>
    </row>
    <row r="333" spans="1:23">
      <c r="A333" s="554">
        <v>1669</v>
      </c>
      <c r="B333" s="555" t="s">
        <v>67</v>
      </c>
      <c r="C333" s="69">
        <v>405</v>
      </c>
      <c r="D333" s="148"/>
      <c r="F333" s="21">
        <f t="shared" si="15"/>
        <v>1</v>
      </c>
      <c r="G333" s="21">
        <v>1</v>
      </c>
      <c r="H333" s="554">
        <v>1669</v>
      </c>
      <c r="I333" s="555" t="s">
        <v>67</v>
      </c>
      <c r="J333" s="69">
        <v>406</v>
      </c>
      <c r="K333" s="148"/>
      <c r="M333" s="21">
        <f t="shared" si="16"/>
        <v>1</v>
      </c>
      <c r="N333" s="21">
        <v>1</v>
      </c>
      <c r="O333" s="554">
        <v>1669</v>
      </c>
      <c r="P333" s="555" t="s">
        <v>67</v>
      </c>
      <c r="Q333" s="69">
        <v>406</v>
      </c>
      <c r="R333" s="148"/>
      <c r="S333" s="21">
        <f t="shared" si="17"/>
        <v>1</v>
      </c>
      <c r="T333" s="650">
        <v>1669</v>
      </c>
      <c r="U333" s="644" t="s">
        <v>67</v>
      </c>
      <c r="V333" s="554">
        <v>406</v>
      </c>
      <c r="W333" s="148"/>
    </row>
    <row r="334" spans="1:23">
      <c r="A334" s="554">
        <v>1672</v>
      </c>
      <c r="B334" s="555" t="s">
        <v>70</v>
      </c>
      <c r="C334" s="69">
        <v>407</v>
      </c>
      <c r="D334" s="148"/>
      <c r="F334" s="21">
        <f t="shared" si="15"/>
        <v>1</v>
      </c>
      <c r="G334" s="21">
        <v>1</v>
      </c>
      <c r="H334" s="554">
        <v>1672</v>
      </c>
      <c r="I334" s="555" t="s">
        <v>70</v>
      </c>
      <c r="J334" s="69">
        <v>408</v>
      </c>
      <c r="K334" s="148"/>
      <c r="M334" s="21">
        <f t="shared" si="16"/>
        <v>1</v>
      </c>
      <c r="N334" s="21">
        <v>1</v>
      </c>
      <c r="O334" s="554">
        <v>1672</v>
      </c>
      <c r="P334" s="555" t="s">
        <v>70</v>
      </c>
      <c r="Q334" s="69">
        <v>408</v>
      </c>
      <c r="R334" s="148"/>
      <c r="S334" s="21">
        <f t="shared" si="17"/>
        <v>1</v>
      </c>
      <c r="T334" s="650">
        <v>1672</v>
      </c>
      <c r="U334" s="643" t="s">
        <v>70</v>
      </c>
      <c r="V334" s="554">
        <v>408</v>
      </c>
      <c r="W334" s="148"/>
    </row>
    <row r="335" spans="1:23">
      <c r="A335" s="554">
        <v>1673</v>
      </c>
      <c r="B335" s="555" t="s">
        <v>71</v>
      </c>
      <c r="C335" s="69">
        <v>408</v>
      </c>
      <c r="D335" s="148"/>
      <c r="F335" s="21">
        <f t="shared" si="15"/>
        <v>1</v>
      </c>
      <c r="G335" s="21">
        <v>1</v>
      </c>
      <c r="H335" s="554">
        <v>1673</v>
      </c>
      <c r="I335" s="555" t="s">
        <v>71</v>
      </c>
      <c r="J335" s="69">
        <v>409</v>
      </c>
      <c r="K335" s="148"/>
      <c r="M335" s="21">
        <f t="shared" si="16"/>
        <v>1</v>
      </c>
      <c r="N335" s="21">
        <v>1</v>
      </c>
      <c r="O335" s="554">
        <v>1673</v>
      </c>
      <c r="P335" s="555" t="s">
        <v>71</v>
      </c>
      <c r="Q335" s="69">
        <v>409</v>
      </c>
      <c r="R335" s="148"/>
      <c r="S335" s="21">
        <f t="shared" si="17"/>
        <v>1</v>
      </c>
      <c r="T335" s="650">
        <v>1673</v>
      </c>
      <c r="U335" s="643" t="s">
        <v>71</v>
      </c>
      <c r="V335" s="554">
        <v>409</v>
      </c>
      <c r="W335" s="148"/>
    </row>
    <row r="336" spans="1:23">
      <c r="A336" s="554">
        <v>1674</v>
      </c>
      <c r="B336" s="555" t="s">
        <v>72</v>
      </c>
      <c r="C336" s="69">
        <v>409</v>
      </c>
      <c r="D336" s="148"/>
      <c r="F336" s="21">
        <f t="shared" si="15"/>
        <v>1</v>
      </c>
      <c r="G336" s="21">
        <v>1</v>
      </c>
      <c r="H336" s="554">
        <v>1674</v>
      </c>
      <c r="I336" s="555" t="s">
        <v>72</v>
      </c>
      <c r="J336" s="69">
        <v>410</v>
      </c>
      <c r="K336" s="148"/>
      <c r="M336" s="21">
        <f t="shared" si="16"/>
        <v>1</v>
      </c>
      <c r="N336" s="21">
        <v>1</v>
      </c>
      <c r="O336" s="554">
        <v>1674</v>
      </c>
      <c r="P336" s="555" t="s">
        <v>72</v>
      </c>
      <c r="Q336" s="69">
        <v>410</v>
      </c>
      <c r="R336" s="148"/>
      <c r="S336" s="21">
        <f t="shared" si="17"/>
        <v>1</v>
      </c>
      <c r="T336" s="650">
        <v>1674</v>
      </c>
      <c r="U336" s="643" t="s">
        <v>72</v>
      </c>
      <c r="V336" s="554">
        <v>410</v>
      </c>
      <c r="W336" s="148"/>
    </row>
    <row r="337" spans="1:23">
      <c r="A337" s="554">
        <v>1679</v>
      </c>
      <c r="B337" s="555" t="s">
        <v>67</v>
      </c>
      <c r="C337" s="69">
        <v>410</v>
      </c>
      <c r="D337" s="148"/>
      <c r="F337" s="21">
        <f t="shared" si="15"/>
        <v>1</v>
      </c>
      <c r="G337" s="21">
        <v>1</v>
      </c>
      <c r="H337" s="554">
        <v>1679</v>
      </c>
      <c r="I337" s="555" t="s">
        <v>67</v>
      </c>
      <c r="J337" s="69">
        <v>411</v>
      </c>
      <c r="K337" s="148"/>
      <c r="M337" s="21">
        <f t="shared" si="16"/>
        <v>1</v>
      </c>
      <c r="N337" s="21">
        <v>1</v>
      </c>
      <c r="O337" s="554">
        <v>1679</v>
      </c>
      <c r="P337" s="555" t="s">
        <v>67</v>
      </c>
      <c r="Q337" s="69">
        <v>411</v>
      </c>
      <c r="R337" s="148"/>
      <c r="S337" s="21">
        <f t="shared" si="17"/>
        <v>1</v>
      </c>
      <c r="T337" s="650">
        <v>1679</v>
      </c>
      <c r="U337" s="644" t="s">
        <v>67</v>
      </c>
      <c r="V337" s="554">
        <v>411</v>
      </c>
      <c r="W337" s="148"/>
    </row>
    <row r="338" spans="1:23">
      <c r="A338" s="554">
        <v>1681</v>
      </c>
      <c r="B338" s="555" t="s">
        <v>73</v>
      </c>
      <c r="C338" s="69">
        <v>412</v>
      </c>
      <c r="D338" s="148"/>
      <c r="F338" s="21">
        <f t="shared" si="15"/>
        <v>1</v>
      </c>
      <c r="G338" s="21">
        <v>1</v>
      </c>
      <c r="H338" s="554">
        <v>1681</v>
      </c>
      <c r="I338" s="555" t="s">
        <v>73</v>
      </c>
      <c r="J338" s="69">
        <v>413</v>
      </c>
      <c r="K338" s="148"/>
      <c r="M338" s="21">
        <f t="shared" si="16"/>
        <v>1</v>
      </c>
      <c r="N338" s="21">
        <v>1</v>
      </c>
      <c r="O338" s="554">
        <v>1681</v>
      </c>
      <c r="P338" s="555" t="s">
        <v>73</v>
      </c>
      <c r="Q338" s="69">
        <v>413</v>
      </c>
      <c r="R338" s="148"/>
      <c r="S338" s="21">
        <f t="shared" si="17"/>
        <v>1</v>
      </c>
      <c r="T338" s="650">
        <v>1681</v>
      </c>
      <c r="U338" s="643" t="s">
        <v>73</v>
      </c>
      <c r="V338" s="554">
        <v>413</v>
      </c>
      <c r="W338" s="148"/>
    </row>
    <row r="339" spans="1:23">
      <c r="A339" s="554">
        <v>1682</v>
      </c>
      <c r="B339" s="555" t="s">
        <v>74</v>
      </c>
      <c r="C339" s="69">
        <v>413</v>
      </c>
      <c r="D339" s="148"/>
      <c r="F339" s="21">
        <f t="shared" si="15"/>
        <v>1</v>
      </c>
      <c r="G339" s="21">
        <v>1</v>
      </c>
      <c r="H339" s="554">
        <v>1682</v>
      </c>
      <c r="I339" s="555" t="s">
        <v>74</v>
      </c>
      <c r="J339" s="69">
        <v>414</v>
      </c>
      <c r="K339" s="148"/>
      <c r="M339" s="21">
        <f t="shared" si="16"/>
        <v>1</v>
      </c>
      <c r="N339" s="21">
        <v>1</v>
      </c>
      <c r="O339" s="554">
        <v>1682</v>
      </c>
      <c r="P339" s="555" t="s">
        <v>74</v>
      </c>
      <c r="Q339" s="69">
        <v>414</v>
      </c>
      <c r="R339" s="148"/>
      <c r="S339" s="21">
        <f t="shared" si="17"/>
        <v>1</v>
      </c>
      <c r="T339" s="650">
        <v>1682</v>
      </c>
      <c r="U339" s="643" t="s">
        <v>74</v>
      </c>
      <c r="V339" s="554">
        <v>414</v>
      </c>
      <c r="W339" s="148"/>
    </row>
    <row r="340" spans="1:23">
      <c r="A340" s="554">
        <v>1683</v>
      </c>
      <c r="B340" s="555" t="s">
        <v>75</v>
      </c>
      <c r="C340" s="69">
        <v>414</v>
      </c>
      <c r="D340" s="148"/>
      <c r="F340" s="21">
        <f t="shared" si="15"/>
        <v>1</v>
      </c>
      <c r="G340" s="21">
        <v>1</v>
      </c>
      <c r="H340" s="554">
        <v>1683</v>
      </c>
      <c r="I340" s="555" t="s">
        <v>75</v>
      </c>
      <c r="J340" s="69">
        <v>415</v>
      </c>
      <c r="K340" s="148"/>
      <c r="M340" s="21">
        <f t="shared" si="16"/>
        <v>1</v>
      </c>
      <c r="N340" s="21">
        <v>1</v>
      </c>
      <c r="O340" s="554">
        <v>1683</v>
      </c>
      <c r="P340" s="555" t="s">
        <v>75</v>
      </c>
      <c r="Q340" s="69">
        <v>415</v>
      </c>
      <c r="R340" s="148"/>
      <c r="S340" s="21">
        <f t="shared" si="17"/>
        <v>1</v>
      </c>
      <c r="T340" s="650">
        <v>1683</v>
      </c>
      <c r="U340" s="643" t="s">
        <v>75</v>
      </c>
      <c r="V340" s="554">
        <v>415</v>
      </c>
      <c r="W340" s="148"/>
    </row>
    <row r="341" spans="1:23">
      <c r="A341" s="554">
        <v>1684</v>
      </c>
      <c r="B341" s="555" t="s">
        <v>76</v>
      </c>
      <c r="C341" s="69">
        <v>415</v>
      </c>
      <c r="D341" s="148"/>
      <c r="F341" s="21">
        <f t="shared" si="15"/>
        <v>1</v>
      </c>
      <c r="G341" s="21">
        <v>1</v>
      </c>
      <c r="H341" s="554">
        <v>1684</v>
      </c>
      <c r="I341" s="555" t="s">
        <v>76</v>
      </c>
      <c r="J341" s="69">
        <v>416</v>
      </c>
      <c r="K341" s="148"/>
      <c r="M341" s="21">
        <f t="shared" si="16"/>
        <v>1</v>
      </c>
      <c r="N341" s="21">
        <v>1</v>
      </c>
      <c r="O341" s="554">
        <v>1684</v>
      </c>
      <c r="P341" s="555" t="s">
        <v>76</v>
      </c>
      <c r="Q341" s="69">
        <v>416</v>
      </c>
      <c r="R341" s="148"/>
      <c r="S341" s="21">
        <f t="shared" si="17"/>
        <v>1</v>
      </c>
      <c r="T341" s="651">
        <v>1684</v>
      </c>
      <c r="U341" s="638" t="s">
        <v>76</v>
      </c>
      <c r="V341" s="554">
        <v>416</v>
      </c>
      <c r="W341" s="148"/>
    </row>
    <row r="342" spans="1:23">
      <c r="A342" s="554">
        <v>1685</v>
      </c>
      <c r="B342" s="555" t="s">
        <v>77</v>
      </c>
      <c r="C342" s="69">
        <v>416</v>
      </c>
      <c r="D342" s="148"/>
      <c r="F342" s="21">
        <f t="shared" si="15"/>
        <v>1</v>
      </c>
      <c r="G342" s="21">
        <v>1</v>
      </c>
      <c r="H342" s="554">
        <v>1685</v>
      </c>
      <c r="I342" s="555" t="s">
        <v>77</v>
      </c>
      <c r="J342" s="69">
        <v>417</v>
      </c>
      <c r="K342" s="148"/>
      <c r="M342" s="21">
        <f t="shared" si="16"/>
        <v>1</v>
      </c>
      <c r="N342" s="21">
        <v>1</v>
      </c>
      <c r="O342" s="554">
        <v>1685</v>
      </c>
      <c r="P342" s="555" t="s">
        <v>77</v>
      </c>
      <c r="Q342" s="69">
        <v>417</v>
      </c>
      <c r="R342" s="148"/>
      <c r="S342" s="21">
        <f t="shared" si="17"/>
        <v>1</v>
      </c>
      <c r="T342" s="651">
        <v>1685</v>
      </c>
      <c r="U342" s="638" t="s">
        <v>77</v>
      </c>
      <c r="V342" s="554">
        <v>417</v>
      </c>
      <c r="W342" s="148"/>
    </row>
    <row r="343" spans="1:23">
      <c r="A343" s="554">
        <v>1686</v>
      </c>
      <c r="B343" s="555" t="s">
        <v>78</v>
      </c>
      <c r="C343" s="69">
        <v>417</v>
      </c>
      <c r="D343" s="148"/>
      <c r="F343" s="21">
        <f t="shared" si="15"/>
        <v>1</v>
      </c>
      <c r="G343" s="21">
        <v>1</v>
      </c>
      <c r="H343" s="554">
        <v>1686</v>
      </c>
      <c r="I343" s="555" t="s">
        <v>78</v>
      </c>
      <c r="J343" s="69">
        <v>418</v>
      </c>
      <c r="K343" s="148"/>
      <c r="M343" s="21">
        <f t="shared" si="16"/>
        <v>1</v>
      </c>
      <c r="N343" s="21">
        <v>1</v>
      </c>
      <c r="O343" s="554">
        <v>1686</v>
      </c>
      <c r="P343" s="555" t="s">
        <v>78</v>
      </c>
      <c r="Q343" s="69">
        <v>418</v>
      </c>
      <c r="R343" s="148"/>
      <c r="S343" s="21">
        <f t="shared" si="17"/>
        <v>1</v>
      </c>
      <c r="T343" s="651">
        <v>1686</v>
      </c>
      <c r="U343" s="638" t="s">
        <v>78</v>
      </c>
      <c r="V343" s="554">
        <v>418</v>
      </c>
      <c r="W343" s="148"/>
    </row>
    <row r="344" spans="1:23">
      <c r="A344" s="554">
        <v>1689</v>
      </c>
      <c r="B344" s="555" t="s">
        <v>67</v>
      </c>
      <c r="C344" s="69">
        <v>418</v>
      </c>
      <c r="D344" s="148"/>
      <c r="F344" s="21">
        <f t="shared" si="15"/>
        <v>1</v>
      </c>
      <c r="G344" s="21">
        <v>1</v>
      </c>
      <c r="H344" s="554">
        <v>1689</v>
      </c>
      <c r="I344" s="555" t="s">
        <v>67</v>
      </c>
      <c r="J344" s="69">
        <v>419</v>
      </c>
      <c r="K344" s="148"/>
      <c r="M344" s="21">
        <f t="shared" si="16"/>
        <v>1</v>
      </c>
      <c r="N344" s="21">
        <v>1</v>
      </c>
      <c r="O344" s="554">
        <v>1689</v>
      </c>
      <c r="P344" s="555" t="s">
        <v>67</v>
      </c>
      <c r="Q344" s="69">
        <v>419</v>
      </c>
      <c r="R344" s="148"/>
      <c r="S344" s="21">
        <f t="shared" si="17"/>
        <v>1</v>
      </c>
      <c r="T344" s="650">
        <v>1689</v>
      </c>
      <c r="U344" s="644" t="s">
        <v>67</v>
      </c>
      <c r="V344" s="554">
        <v>419</v>
      </c>
      <c r="W344" s="148"/>
    </row>
    <row r="345" spans="1:23">
      <c r="A345" s="554">
        <v>1701</v>
      </c>
      <c r="B345" s="555" t="s">
        <v>68</v>
      </c>
      <c r="C345" s="69">
        <v>420</v>
      </c>
      <c r="D345" s="148"/>
      <c r="F345" s="21">
        <f t="shared" si="15"/>
        <v>1</v>
      </c>
      <c r="G345" s="21">
        <v>1</v>
      </c>
      <c r="H345" s="554">
        <v>1701</v>
      </c>
      <c r="I345" s="555" t="s">
        <v>68</v>
      </c>
      <c r="J345" s="69">
        <v>421</v>
      </c>
      <c r="K345" s="148"/>
      <c r="M345" s="21">
        <f t="shared" si="16"/>
        <v>1</v>
      </c>
      <c r="N345" s="21">
        <v>1</v>
      </c>
      <c r="O345" s="554">
        <v>1701</v>
      </c>
      <c r="P345" s="555" t="s">
        <v>68</v>
      </c>
      <c r="Q345" s="69">
        <v>421</v>
      </c>
      <c r="R345" s="148"/>
      <c r="S345" s="21">
        <f t="shared" si="17"/>
        <v>1</v>
      </c>
      <c r="T345" s="651">
        <v>1701</v>
      </c>
      <c r="U345" s="638" t="s">
        <v>68</v>
      </c>
      <c r="V345" s="554">
        <v>421</v>
      </c>
      <c r="W345" s="148"/>
    </row>
    <row r="346" spans="1:23">
      <c r="A346" s="554">
        <v>1702</v>
      </c>
      <c r="B346" s="555" t="s">
        <v>62</v>
      </c>
      <c r="C346" s="69">
        <v>421</v>
      </c>
      <c r="D346" s="148"/>
      <c r="F346" s="21">
        <f t="shared" si="15"/>
        <v>1</v>
      </c>
      <c r="G346" s="21">
        <v>1</v>
      </c>
      <c r="H346" s="554">
        <v>1702</v>
      </c>
      <c r="I346" s="555" t="s">
        <v>62</v>
      </c>
      <c r="J346" s="69">
        <v>422</v>
      </c>
      <c r="K346" s="148"/>
      <c r="M346" s="21">
        <f t="shared" si="16"/>
        <v>1</v>
      </c>
      <c r="N346" s="21">
        <v>1</v>
      </c>
      <c r="O346" s="554">
        <v>1702</v>
      </c>
      <c r="P346" s="555" t="s">
        <v>62</v>
      </c>
      <c r="Q346" s="69">
        <v>422</v>
      </c>
      <c r="R346" s="148"/>
      <c r="S346" s="21">
        <f t="shared" si="17"/>
        <v>1</v>
      </c>
      <c r="T346" s="651">
        <v>1702</v>
      </c>
      <c r="U346" s="638" t="s">
        <v>62</v>
      </c>
      <c r="V346" s="554">
        <v>422</v>
      </c>
      <c r="W346" s="148"/>
    </row>
    <row r="347" spans="1:23">
      <c r="A347" s="554">
        <v>1703</v>
      </c>
      <c r="B347" s="555" t="s">
        <v>63</v>
      </c>
      <c r="C347" s="69">
        <v>422</v>
      </c>
      <c r="D347" s="148"/>
      <c r="F347" s="21">
        <f t="shared" si="15"/>
        <v>1</v>
      </c>
      <c r="G347" s="21">
        <v>1</v>
      </c>
      <c r="H347" s="554">
        <v>1703</v>
      </c>
      <c r="I347" s="555" t="s">
        <v>63</v>
      </c>
      <c r="J347" s="69">
        <v>423</v>
      </c>
      <c r="K347" s="148"/>
      <c r="M347" s="21">
        <f t="shared" si="16"/>
        <v>1</v>
      </c>
      <c r="N347" s="21">
        <v>1</v>
      </c>
      <c r="O347" s="554">
        <v>1703</v>
      </c>
      <c r="P347" s="555" t="s">
        <v>63</v>
      </c>
      <c r="Q347" s="69">
        <v>423</v>
      </c>
      <c r="R347" s="148"/>
      <c r="S347" s="21">
        <f t="shared" si="17"/>
        <v>1</v>
      </c>
      <c r="T347" s="651">
        <v>1703</v>
      </c>
      <c r="U347" s="638" t="s">
        <v>63</v>
      </c>
      <c r="V347" s="554">
        <v>423</v>
      </c>
      <c r="W347" s="148"/>
    </row>
    <row r="348" spans="1:23">
      <c r="A348" s="554">
        <v>1704</v>
      </c>
      <c r="B348" s="555" t="s">
        <v>64</v>
      </c>
      <c r="C348" s="69">
        <v>423</v>
      </c>
      <c r="D348" s="148"/>
      <c r="F348" s="21">
        <f t="shared" si="15"/>
        <v>1</v>
      </c>
      <c r="G348" s="21">
        <v>1</v>
      </c>
      <c r="H348" s="554">
        <v>1704</v>
      </c>
      <c r="I348" s="555" t="s">
        <v>64</v>
      </c>
      <c r="J348" s="69">
        <v>424</v>
      </c>
      <c r="K348" s="148"/>
      <c r="M348" s="21">
        <f t="shared" si="16"/>
        <v>1</v>
      </c>
      <c r="N348" s="21">
        <v>1</v>
      </c>
      <c r="O348" s="554">
        <v>1704</v>
      </c>
      <c r="P348" s="555" t="s">
        <v>64</v>
      </c>
      <c r="Q348" s="69">
        <v>424</v>
      </c>
      <c r="R348" s="148"/>
      <c r="S348" s="21">
        <f t="shared" si="17"/>
        <v>1</v>
      </c>
      <c r="T348" s="651">
        <v>1704</v>
      </c>
      <c r="U348" s="638" t="s">
        <v>64</v>
      </c>
      <c r="V348" s="554">
        <v>424</v>
      </c>
      <c r="W348" s="148"/>
    </row>
    <row r="349" spans="1:23">
      <c r="A349" s="554">
        <v>1705</v>
      </c>
      <c r="B349" s="555" t="s">
        <v>65</v>
      </c>
      <c r="C349" s="69">
        <v>424</v>
      </c>
      <c r="D349" s="148"/>
      <c r="F349" s="21">
        <f t="shared" si="15"/>
        <v>1</v>
      </c>
      <c r="G349" s="21">
        <v>1</v>
      </c>
      <c r="H349" s="554">
        <v>1705</v>
      </c>
      <c r="I349" s="555" t="s">
        <v>65</v>
      </c>
      <c r="J349" s="69">
        <v>425</v>
      </c>
      <c r="K349" s="148"/>
      <c r="M349" s="21">
        <f t="shared" si="16"/>
        <v>1</v>
      </c>
      <c r="N349" s="21">
        <v>1</v>
      </c>
      <c r="O349" s="554">
        <v>1705</v>
      </c>
      <c r="P349" s="555" t="s">
        <v>65</v>
      </c>
      <c r="Q349" s="69">
        <v>425</v>
      </c>
      <c r="R349" s="148"/>
      <c r="S349" s="21">
        <f t="shared" si="17"/>
        <v>1</v>
      </c>
      <c r="T349" s="651">
        <v>1705</v>
      </c>
      <c r="U349" s="638" t="s">
        <v>65</v>
      </c>
      <c r="V349" s="554">
        <v>425</v>
      </c>
      <c r="W349" s="148"/>
    </row>
    <row r="350" spans="1:23">
      <c r="A350" s="554">
        <v>1706</v>
      </c>
      <c r="B350" s="555" t="s">
        <v>66</v>
      </c>
      <c r="C350" s="69">
        <v>425</v>
      </c>
      <c r="D350" s="148"/>
      <c r="F350" s="21">
        <f t="shared" si="15"/>
        <v>1</v>
      </c>
      <c r="G350" s="21">
        <v>1</v>
      </c>
      <c r="H350" s="554">
        <v>1706</v>
      </c>
      <c r="I350" s="555" t="s">
        <v>66</v>
      </c>
      <c r="J350" s="69">
        <v>426</v>
      </c>
      <c r="K350" s="148"/>
      <c r="M350" s="21">
        <f t="shared" si="16"/>
        <v>1</v>
      </c>
      <c r="N350" s="21">
        <v>1</v>
      </c>
      <c r="O350" s="554">
        <v>1706</v>
      </c>
      <c r="P350" s="555" t="s">
        <v>66</v>
      </c>
      <c r="Q350" s="69">
        <v>426</v>
      </c>
      <c r="R350" s="148"/>
      <c r="S350" s="21">
        <f t="shared" si="17"/>
        <v>1</v>
      </c>
      <c r="T350" s="651">
        <v>1706</v>
      </c>
      <c r="U350" s="638" t="s">
        <v>66</v>
      </c>
      <c r="V350" s="554">
        <v>426</v>
      </c>
      <c r="W350" s="148"/>
    </row>
    <row r="351" spans="1:23">
      <c r="A351" s="554">
        <v>1709</v>
      </c>
      <c r="B351" s="555" t="s">
        <v>67</v>
      </c>
      <c r="C351" s="69">
        <v>426</v>
      </c>
      <c r="D351" s="148"/>
      <c r="F351" s="21">
        <f t="shared" si="15"/>
        <v>1</v>
      </c>
      <c r="G351" s="21">
        <v>1</v>
      </c>
      <c r="H351" s="554">
        <v>1709</v>
      </c>
      <c r="I351" s="555" t="s">
        <v>67</v>
      </c>
      <c r="J351" s="69">
        <v>427</v>
      </c>
      <c r="K351" s="148"/>
      <c r="M351" s="21">
        <f t="shared" si="16"/>
        <v>1</v>
      </c>
      <c r="N351" s="21">
        <v>1</v>
      </c>
      <c r="O351" s="554">
        <v>1709</v>
      </c>
      <c r="P351" s="555" t="s">
        <v>67</v>
      </c>
      <c r="Q351" s="69">
        <v>427</v>
      </c>
      <c r="R351" s="148"/>
      <c r="S351" s="21">
        <f t="shared" si="17"/>
        <v>1</v>
      </c>
      <c r="T351" s="651">
        <v>1709</v>
      </c>
      <c r="U351" s="638" t="s">
        <v>67</v>
      </c>
      <c r="V351" s="554">
        <v>427</v>
      </c>
      <c r="W351" s="148"/>
    </row>
    <row r="352" spans="1:23">
      <c r="A352" s="554">
        <v>1711</v>
      </c>
      <c r="B352" s="555" t="s">
        <v>68</v>
      </c>
      <c r="C352" s="69">
        <v>428</v>
      </c>
      <c r="D352" s="148"/>
      <c r="F352" s="21">
        <f t="shared" si="15"/>
        <v>1</v>
      </c>
      <c r="G352" s="21">
        <v>1</v>
      </c>
      <c r="H352" s="554">
        <v>1711</v>
      </c>
      <c r="I352" s="555" t="s">
        <v>68</v>
      </c>
      <c r="J352" s="69">
        <v>429</v>
      </c>
      <c r="K352" s="148"/>
      <c r="M352" s="21">
        <f t="shared" si="16"/>
        <v>1</v>
      </c>
      <c r="N352" s="21">
        <v>1</v>
      </c>
      <c r="O352" s="554">
        <v>1711</v>
      </c>
      <c r="P352" s="555" t="s">
        <v>68</v>
      </c>
      <c r="Q352" s="69">
        <v>429</v>
      </c>
      <c r="R352" s="148"/>
      <c r="S352" s="21">
        <f t="shared" si="17"/>
        <v>1</v>
      </c>
      <c r="T352" s="651">
        <v>1711</v>
      </c>
      <c r="U352" s="638" t="s">
        <v>68</v>
      </c>
      <c r="V352" s="554">
        <v>429</v>
      </c>
      <c r="W352" s="148"/>
    </row>
    <row r="353" spans="1:23">
      <c r="A353" s="554">
        <v>1712</v>
      </c>
      <c r="B353" s="555" t="s">
        <v>62</v>
      </c>
      <c r="C353" s="69">
        <v>429</v>
      </c>
      <c r="D353" s="148"/>
      <c r="F353" s="21">
        <f t="shared" si="15"/>
        <v>1</v>
      </c>
      <c r="G353" s="21">
        <v>1</v>
      </c>
      <c r="H353" s="554">
        <v>1712</v>
      </c>
      <c r="I353" s="555" t="s">
        <v>62</v>
      </c>
      <c r="J353" s="69">
        <v>430</v>
      </c>
      <c r="K353" s="148"/>
      <c r="M353" s="21">
        <f t="shared" si="16"/>
        <v>1</v>
      </c>
      <c r="N353" s="21">
        <v>1</v>
      </c>
      <c r="O353" s="554">
        <v>1712</v>
      </c>
      <c r="P353" s="555" t="s">
        <v>62</v>
      </c>
      <c r="Q353" s="69">
        <v>430</v>
      </c>
      <c r="R353" s="148"/>
      <c r="S353" s="21">
        <f t="shared" si="17"/>
        <v>1</v>
      </c>
      <c r="T353" s="651">
        <v>1712</v>
      </c>
      <c r="U353" s="638" t="s">
        <v>62</v>
      </c>
      <c r="V353" s="554">
        <v>430</v>
      </c>
      <c r="W353" s="148"/>
    </row>
    <row r="354" spans="1:23">
      <c r="A354" s="554">
        <v>1713</v>
      </c>
      <c r="B354" s="555" t="s">
        <v>63</v>
      </c>
      <c r="C354" s="69">
        <v>430</v>
      </c>
      <c r="D354" s="148"/>
      <c r="F354" s="21">
        <f t="shared" si="15"/>
        <v>1</v>
      </c>
      <c r="G354" s="21">
        <v>1</v>
      </c>
      <c r="H354" s="554">
        <v>1713</v>
      </c>
      <c r="I354" s="555" t="s">
        <v>63</v>
      </c>
      <c r="J354" s="69">
        <v>431</v>
      </c>
      <c r="K354" s="148"/>
      <c r="M354" s="21">
        <f t="shared" si="16"/>
        <v>1</v>
      </c>
      <c r="N354" s="21">
        <v>1</v>
      </c>
      <c r="O354" s="554">
        <v>1713</v>
      </c>
      <c r="P354" s="555" t="s">
        <v>63</v>
      </c>
      <c r="Q354" s="69">
        <v>431</v>
      </c>
      <c r="R354" s="148"/>
      <c r="S354" s="21">
        <f t="shared" si="17"/>
        <v>1</v>
      </c>
      <c r="T354" s="651">
        <v>1713</v>
      </c>
      <c r="U354" s="638" t="s">
        <v>63</v>
      </c>
      <c r="V354" s="554">
        <v>431</v>
      </c>
      <c r="W354" s="148"/>
    </row>
    <row r="355" spans="1:23">
      <c r="A355" s="554">
        <v>1714</v>
      </c>
      <c r="B355" s="555" t="s">
        <v>64</v>
      </c>
      <c r="C355" s="69">
        <v>431</v>
      </c>
      <c r="D355" s="148"/>
      <c r="F355" s="21">
        <f t="shared" si="15"/>
        <v>1</v>
      </c>
      <c r="G355" s="21">
        <v>1</v>
      </c>
      <c r="H355" s="554">
        <v>1714</v>
      </c>
      <c r="I355" s="555" t="s">
        <v>64</v>
      </c>
      <c r="J355" s="69">
        <v>432</v>
      </c>
      <c r="K355" s="148"/>
      <c r="M355" s="21">
        <f t="shared" si="16"/>
        <v>1</v>
      </c>
      <c r="N355" s="21">
        <v>1</v>
      </c>
      <c r="O355" s="554">
        <v>1714</v>
      </c>
      <c r="P355" s="555" t="s">
        <v>64</v>
      </c>
      <c r="Q355" s="69">
        <v>432</v>
      </c>
      <c r="R355" s="148"/>
      <c r="S355" s="21">
        <f t="shared" si="17"/>
        <v>1</v>
      </c>
      <c r="T355" s="651">
        <v>1714</v>
      </c>
      <c r="U355" s="638" t="s">
        <v>64</v>
      </c>
      <c r="V355" s="554">
        <v>432</v>
      </c>
      <c r="W355" s="148"/>
    </row>
    <row r="356" spans="1:23">
      <c r="A356" s="554">
        <v>1715</v>
      </c>
      <c r="B356" s="555" t="s">
        <v>65</v>
      </c>
      <c r="C356" s="69">
        <v>432</v>
      </c>
      <c r="D356" s="148"/>
      <c r="F356" s="21">
        <f t="shared" si="15"/>
        <v>1</v>
      </c>
      <c r="G356" s="21">
        <v>1</v>
      </c>
      <c r="H356" s="554">
        <v>1715</v>
      </c>
      <c r="I356" s="555" t="s">
        <v>65</v>
      </c>
      <c r="J356" s="69">
        <v>433</v>
      </c>
      <c r="K356" s="148"/>
      <c r="M356" s="21">
        <f t="shared" si="16"/>
        <v>1</v>
      </c>
      <c r="N356" s="21">
        <v>1</v>
      </c>
      <c r="O356" s="554">
        <v>1715</v>
      </c>
      <c r="P356" s="555" t="s">
        <v>65</v>
      </c>
      <c r="Q356" s="69">
        <v>433</v>
      </c>
      <c r="R356" s="148"/>
      <c r="S356" s="21">
        <f t="shared" si="17"/>
        <v>1</v>
      </c>
      <c r="T356" s="651">
        <v>1715</v>
      </c>
      <c r="U356" s="638" t="s">
        <v>65</v>
      </c>
      <c r="V356" s="554">
        <v>433</v>
      </c>
      <c r="W356" s="148"/>
    </row>
    <row r="357" spans="1:23">
      <c r="A357" s="554">
        <v>1716</v>
      </c>
      <c r="B357" s="555" t="s">
        <v>66</v>
      </c>
      <c r="C357" s="69">
        <v>433</v>
      </c>
      <c r="D357" s="148"/>
      <c r="F357" s="21">
        <f t="shared" si="15"/>
        <v>1</v>
      </c>
      <c r="G357" s="21">
        <v>1</v>
      </c>
      <c r="H357" s="554">
        <v>1716</v>
      </c>
      <c r="I357" s="555" t="s">
        <v>66</v>
      </c>
      <c r="J357" s="69">
        <v>434</v>
      </c>
      <c r="K357" s="148"/>
      <c r="M357" s="21">
        <f t="shared" si="16"/>
        <v>1</v>
      </c>
      <c r="N357" s="21">
        <v>1</v>
      </c>
      <c r="O357" s="554">
        <v>1716</v>
      </c>
      <c r="P357" s="555" t="s">
        <v>66</v>
      </c>
      <c r="Q357" s="69">
        <v>434</v>
      </c>
      <c r="R357" s="148"/>
      <c r="S357" s="21">
        <f t="shared" si="17"/>
        <v>1</v>
      </c>
      <c r="T357" s="651">
        <v>1716</v>
      </c>
      <c r="U357" s="638" t="s">
        <v>66</v>
      </c>
      <c r="V357" s="554">
        <v>434</v>
      </c>
      <c r="W357" s="148"/>
    </row>
    <row r="358" spans="1:23">
      <c r="A358" s="554">
        <v>1719</v>
      </c>
      <c r="B358" s="555" t="s">
        <v>67</v>
      </c>
      <c r="C358" s="69">
        <v>434</v>
      </c>
      <c r="D358" s="148"/>
      <c r="F358" s="21">
        <f t="shared" si="15"/>
        <v>1</v>
      </c>
      <c r="G358" s="21">
        <v>1</v>
      </c>
      <c r="H358" s="554">
        <v>1719</v>
      </c>
      <c r="I358" s="555" t="s">
        <v>67</v>
      </c>
      <c r="J358" s="69">
        <v>435</v>
      </c>
      <c r="K358" s="148"/>
      <c r="M358" s="21">
        <f t="shared" si="16"/>
        <v>1</v>
      </c>
      <c r="N358" s="21">
        <v>1</v>
      </c>
      <c r="O358" s="554">
        <v>1719</v>
      </c>
      <c r="P358" s="555" t="s">
        <v>67</v>
      </c>
      <c r="Q358" s="69">
        <v>435</v>
      </c>
      <c r="R358" s="148"/>
      <c r="S358" s="21">
        <f t="shared" si="17"/>
        <v>1</v>
      </c>
      <c r="T358" s="651">
        <v>1719</v>
      </c>
      <c r="U358" s="638" t="s">
        <v>67</v>
      </c>
      <c r="V358" s="554">
        <v>435</v>
      </c>
      <c r="W358" s="148"/>
    </row>
    <row r="359" spans="1:23">
      <c r="A359" s="554">
        <v>1721</v>
      </c>
      <c r="B359" s="555" t="s">
        <v>68</v>
      </c>
      <c r="C359" s="69">
        <v>436</v>
      </c>
      <c r="D359" s="148"/>
      <c r="F359" s="21">
        <f t="shared" si="15"/>
        <v>1</v>
      </c>
      <c r="G359" s="21">
        <v>1</v>
      </c>
      <c r="H359" s="554">
        <v>1721</v>
      </c>
      <c r="I359" s="555" t="s">
        <v>68</v>
      </c>
      <c r="J359" s="69">
        <v>437</v>
      </c>
      <c r="K359" s="148"/>
      <c r="M359" s="21">
        <f t="shared" si="16"/>
        <v>1</v>
      </c>
      <c r="N359" s="21">
        <v>1</v>
      </c>
      <c r="O359" s="554">
        <v>1721</v>
      </c>
      <c r="P359" s="555" t="s">
        <v>68</v>
      </c>
      <c r="Q359" s="69">
        <v>437</v>
      </c>
      <c r="R359" s="148"/>
      <c r="S359" s="21">
        <f t="shared" si="17"/>
        <v>1</v>
      </c>
      <c r="T359" s="651">
        <v>1721</v>
      </c>
      <c r="U359" s="638" t="s">
        <v>68</v>
      </c>
      <c r="V359" s="554">
        <v>437</v>
      </c>
      <c r="W359" s="148"/>
    </row>
    <row r="360" spans="1:23">
      <c r="A360" s="554">
        <v>1722</v>
      </c>
      <c r="B360" s="555" t="s">
        <v>62</v>
      </c>
      <c r="C360" s="69">
        <v>437</v>
      </c>
      <c r="D360" s="148"/>
      <c r="F360" s="21">
        <f t="shared" si="15"/>
        <v>1</v>
      </c>
      <c r="G360" s="21">
        <v>1</v>
      </c>
      <c r="H360" s="554">
        <v>1722</v>
      </c>
      <c r="I360" s="555" t="s">
        <v>62</v>
      </c>
      <c r="J360" s="69">
        <v>438</v>
      </c>
      <c r="K360" s="148"/>
      <c r="M360" s="21">
        <f t="shared" si="16"/>
        <v>1</v>
      </c>
      <c r="N360" s="21">
        <v>1</v>
      </c>
      <c r="O360" s="554">
        <v>1722</v>
      </c>
      <c r="P360" s="555" t="s">
        <v>62</v>
      </c>
      <c r="Q360" s="69">
        <v>438</v>
      </c>
      <c r="R360" s="148"/>
      <c r="S360" s="21">
        <f t="shared" si="17"/>
        <v>1</v>
      </c>
      <c r="T360" s="651">
        <v>1722</v>
      </c>
      <c r="U360" s="638" t="s">
        <v>62</v>
      </c>
      <c r="V360" s="554">
        <v>438</v>
      </c>
      <c r="W360" s="148"/>
    </row>
    <row r="361" spans="1:23">
      <c r="A361" s="554">
        <v>1723</v>
      </c>
      <c r="B361" s="555" t="s">
        <v>63</v>
      </c>
      <c r="C361" s="69">
        <v>438</v>
      </c>
      <c r="D361" s="148"/>
      <c r="F361" s="21">
        <f t="shared" si="15"/>
        <v>1</v>
      </c>
      <c r="G361" s="21">
        <v>1</v>
      </c>
      <c r="H361" s="554">
        <v>1723</v>
      </c>
      <c r="I361" s="555" t="s">
        <v>63</v>
      </c>
      <c r="J361" s="69">
        <v>439</v>
      </c>
      <c r="K361" s="148"/>
      <c r="M361" s="21">
        <f t="shared" si="16"/>
        <v>1</v>
      </c>
      <c r="N361" s="21">
        <v>1</v>
      </c>
      <c r="O361" s="554">
        <v>1723</v>
      </c>
      <c r="P361" s="555" t="s">
        <v>63</v>
      </c>
      <c r="Q361" s="69">
        <v>439</v>
      </c>
      <c r="R361" s="148"/>
      <c r="S361" s="21">
        <f t="shared" si="17"/>
        <v>1</v>
      </c>
      <c r="T361" s="651">
        <v>1723</v>
      </c>
      <c r="U361" s="638" t="s">
        <v>63</v>
      </c>
      <c r="V361" s="554">
        <v>439</v>
      </c>
      <c r="W361" s="148"/>
    </row>
    <row r="362" spans="1:23">
      <c r="A362" s="554">
        <v>1724</v>
      </c>
      <c r="B362" s="555" t="s">
        <v>64</v>
      </c>
      <c r="C362" s="69">
        <v>439</v>
      </c>
      <c r="D362" s="148"/>
      <c r="F362" s="21">
        <f t="shared" si="15"/>
        <v>1</v>
      </c>
      <c r="G362" s="21">
        <v>1</v>
      </c>
      <c r="H362" s="554">
        <v>1724</v>
      </c>
      <c r="I362" s="555" t="s">
        <v>64</v>
      </c>
      <c r="J362" s="69">
        <v>440</v>
      </c>
      <c r="K362" s="148"/>
      <c r="M362" s="21">
        <f t="shared" si="16"/>
        <v>1</v>
      </c>
      <c r="N362" s="21">
        <v>1</v>
      </c>
      <c r="O362" s="554">
        <v>1724</v>
      </c>
      <c r="P362" s="555" t="s">
        <v>64</v>
      </c>
      <c r="Q362" s="69">
        <v>440</v>
      </c>
      <c r="R362" s="148"/>
      <c r="S362" s="21">
        <f t="shared" si="17"/>
        <v>1</v>
      </c>
      <c r="T362" s="651">
        <v>1724</v>
      </c>
      <c r="U362" s="638" t="s">
        <v>64</v>
      </c>
      <c r="V362" s="554">
        <v>440</v>
      </c>
      <c r="W362" s="148"/>
    </row>
    <row r="363" spans="1:23">
      <c r="A363" s="554">
        <v>1725</v>
      </c>
      <c r="B363" s="555" t="s">
        <v>65</v>
      </c>
      <c r="C363" s="69">
        <v>440</v>
      </c>
      <c r="D363" s="148"/>
      <c r="F363" s="21">
        <f t="shared" si="15"/>
        <v>1</v>
      </c>
      <c r="G363" s="21">
        <v>1</v>
      </c>
      <c r="H363" s="554">
        <v>1725</v>
      </c>
      <c r="I363" s="555" t="s">
        <v>65</v>
      </c>
      <c r="J363" s="69">
        <v>441</v>
      </c>
      <c r="K363" s="148"/>
      <c r="M363" s="21">
        <f t="shared" si="16"/>
        <v>1</v>
      </c>
      <c r="N363" s="21">
        <v>1</v>
      </c>
      <c r="O363" s="554">
        <v>1725</v>
      </c>
      <c r="P363" s="555" t="s">
        <v>65</v>
      </c>
      <c r="Q363" s="69">
        <v>441</v>
      </c>
      <c r="R363" s="148"/>
      <c r="S363" s="21">
        <f t="shared" si="17"/>
        <v>1</v>
      </c>
      <c r="T363" s="651">
        <v>1725</v>
      </c>
      <c r="U363" s="638" t="s">
        <v>65</v>
      </c>
      <c r="V363" s="554">
        <v>441</v>
      </c>
      <c r="W363" s="148"/>
    </row>
    <row r="364" spans="1:23">
      <c r="A364" s="554">
        <v>1726</v>
      </c>
      <c r="B364" s="555" t="s">
        <v>66</v>
      </c>
      <c r="C364" s="69">
        <v>441</v>
      </c>
      <c r="D364" s="148"/>
      <c r="F364" s="21">
        <f t="shared" si="15"/>
        <v>1</v>
      </c>
      <c r="G364" s="21">
        <v>1</v>
      </c>
      <c r="H364" s="554">
        <v>1726</v>
      </c>
      <c r="I364" s="555" t="s">
        <v>66</v>
      </c>
      <c r="J364" s="69">
        <v>442</v>
      </c>
      <c r="K364" s="148"/>
      <c r="M364" s="21">
        <f t="shared" si="16"/>
        <v>1</v>
      </c>
      <c r="N364" s="21">
        <v>1</v>
      </c>
      <c r="O364" s="554">
        <v>1726</v>
      </c>
      <c r="P364" s="555" t="s">
        <v>66</v>
      </c>
      <c r="Q364" s="69">
        <v>442</v>
      </c>
      <c r="R364" s="148"/>
      <c r="S364" s="21">
        <f t="shared" si="17"/>
        <v>1</v>
      </c>
      <c r="T364" s="651">
        <v>1726</v>
      </c>
      <c r="U364" s="638" t="s">
        <v>66</v>
      </c>
      <c r="V364" s="554">
        <v>442</v>
      </c>
      <c r="W364" s="148"/>
    </row>
    <row r="365" spans="1:23">
      <c r="A365" s="554">
        <v>1729</v>
      </c>
      <c r="B365" s="555" t="s">
        <v>67</v>
      </c>
      <c r="C365" s="69">
        <v>442</v>
      </c>
      <c r="D365" s="148"/>
      <c r="F365" s="21">
        <f t="shared" si="15"/>
        <v>1</v>
      </c>
      <c r="G365" s="21">
        <v>1</v>
      </c>
      <c r="H365" s="554">
        <v>1729</v>
      </c>
      <c r="I365" s="555" t="s">
        <v>67</v>
      </c>
      <c r="J365" s="69">
        <v>443</v>
      </c>
      <c r="K365" s="148"/>
      <c r="M365" s="21">
        <f t="shared" si="16"/>
        <v>1</v>
      </c>
      <c r="N365" s="21">
        <v>1</v>
      </c>
      <c r="O365" s="554">
        <v>1729</v>
      </c>
      <c r="P365" s="555" t="s">
        <v>67</v>
      </c>
      <c r="Q365" s="69">
        <v>443</v>
      </c>
      <c r="R365" s="148"/>
      <c r="S365" s="21">
        <f t="shared" si="17"/>
        <v>1</v>
      </c>
      <c r="T365" s="651">
        <v>1729</v>
      </c>
      <c r="U365" s="638" t="s">
        <v>67</v>
      </c>
      <c r="V365" s="554">
        <v>443</v>
      </c>
      <c r="W365" s="148"/>
    </row>
    <row r="366" spans="1:23">
      <c r="A366" s="554">
        <v>1731</v>
      </c>
      <c r="B366" s="555" t="s">
        <v>68</v>
      </c>
      <c r="C366" s="69">
        <v>444</v>
      </c>
      <c r="D366" s="148"/>
      <c r="F366" s="21">
        <f t="shared" si="15"/>
        <v>1</v>
      </c>
      <c r="G366" s="21">
        <v>1</v>
      </c>
      <c r="H366" s="554">
        <v>1731</v>
      </c>
      <c r="I366" s="555" t="s">
        <v>68</v>
      </c>
      <c r="J366" s="69">
        <v>445</v>
      </c>
      <c r="K366" s="148"/>
      <c r="M366" s="21">
        <f t="shared" si="16"/>
        <v>1</v>
      </c>
      <c r="N366" s="21">
        <v>1</v>
      </c>
      <c r="O366" s="554">
        <v>1731</v>
      </c>
      <c r="P366" s="555" t="s">
        <v>68</v>
      </c>
      <c r="Q366" s="69">
        <v>445</v>
      </c>
      <c r="R366" s="148"/>
      <c r="S366" s="21">
        <f t="shared" si="17"/>
        <v>1</v>
      </c>
      <c r="T366" s="651">
        <v>1731</v>
      </c>
      <c r="U366" s="638" t="s">
        <v>68</v>
      </c>
      <c r="V366" s="554">
        <v>445</v>
      </c>
      <c r="W366" s="148"/>
    </row>
    <row r="367" spans="1:23">
      <c r="A367" s="554">
        <v>1732</v>
      </c>
      <c r="B367" s="555" t="s">
        <v>62</v>
      </c>
      <c r="C367" s="69">
        <v>445</v>
      </c>
      <c r="D367" s="148"/>
      <c r="F367" s="21">
        <f t="shared" si="15"/>
        <v>1</v>
      </c>
      <c r="G367" s="21">
        <v>1</v>
      </c>
      <c r="H367" s="554">
        <v>1732</v>
      </c>
      <c r="I367" s="555" t="s">
        <v>62</v>
      </c>
      <c r="J367" s="69">
        <v>446</v>
      </c>
      <c r="K367" s="148"/>
      <c r="M367" s="21">
        <f t="shared" si="16"/>
        <v>1</v>
      </c>
      <c r="N367" s="21">
        <v>1</v>
      </c>
      <c r="O367" s="554">
        <v>1732</v>
      </c>
      <c r="P367" s="555" t="s">
        <v>62</v>
      </c>
      <c r="Q367" s="69">
        <v>446</v>
      </c>
      <c r="R367" s="148"/>
      <c r="S367" s="21">
        <f t="shared" si="17"/>
        <v>1</v>
      </c>
      <c r="T367" s="651">
        <v>1732</v>
      </c>
      <c r="U367" s="638" t="s">
        <v>62</v>
      </c>
      <c r="V367" s="554">
        <v>446</v>
      </c>
      <c r="W367" s="148"/>
    </row>
    <row r="368" spans="1:23">
      <c r="A368" s="554">
        <v>1733</v>
      </c>
      <c r="B368" s="555" t="s">
        <v>63</v>
      </c>
      <c r="C368" s="69">
        <v>446</v>
      </c>
      <c r="D368" s="148"/>
      <c r="F368" s="21">
        <f t="shared" si="15"/>
        <v>1</v>
      </c>
      <c r="G368" s="21">
        <v>1</v>
      </c>
      <c r="H368" s="554">
        <v>1733</v>
      </c>
      <c r="I368" s="555" t="s">
        <v>63</v>
      </c>
      <c r="J368" s="69">
        <v>447</v>
      </c>
      <c r="K368" s="148"/>
      <c r="M368" s="21">
        <f t="shared" si="16"/>
        <v>1</v>
      </c>
      <c r="N368" s="21">
        <v>1</v>
      </c>
      <c r="O368" s="554">
        <v>1733</v>
      </c>
      <c r="P368" s="555" t="s">
        <v>63</v>
      </c>
      <c r="Q368" s="69">
        <v>447</v>
      </c>
      <c r="R368" s="148"/>
      <c r="S368" s="21">
        <f t="shared" si="17"/>
        <v>1</v>
      </c>
      <c r="T368" s="651">
        <v>1733</v>
      </c>
      <c r="U368" s="638" t="s">
        <v>63</v>
      </c>
      <c r="V368" s="554">
        <v>447</v>
      </c>
      <c r="W368" s="148"/>
    </row>
    <row r="369" spans="1:23">
      <c r="A369" s="554">
        <v>1734</v>
      </c>
      <c r="B369" s="555" t="s">
        <v>64</v>
      </c>
      <c r="C369" s="69">
        <v>447</v>
      </c>
      <c r="D369" s="148"/>
      <c r="F369" s="21">
        <f t="shared" si="15"/>
        <v>1</v>
      </c>
      <c r="G369" s="21">
        <v>1</v>
      </c>
      <c r="H369" s="554">
        <v>1734</v>
      </c>
      <c r="I369" s="555" t="s">
        <v>64</v>
      </c>
      <c r="J369" s="69">
        <v>448</v>
      </c>
      <c r="K369" s="148"/>
      <c r="M369" s="21">
        <f t="shared" si="16"/>
        <v>1</v>
      </c>
      <c r="N369" s="21">
        <v>1</v>
      </c>
      <c r="O369" s="554">
        <v>1734</v>
      </c>
      <c r="P369" s="555" t="s">
        <v>64</v>
      </c>
      <c r="Q369" s="69">
        <v>448</v>
      </c>
      <c r="R369" s="148"/>
      <c r="S369" s="21">
        <f t="shared" si="17"/>
        <v>1</v>
      </c>
      <c r="T369" s="651">
        <v>1734</v>
      </c>
      <c r="U369" s="638" t="s">
        <v>64</v>
      </c>
      <c r="V369" s="554">
        <v>448</v>
      </c>
      <c r="W369" s="148"/>
    </row>
    <row r="370" spans="1:23">
      <c r="A370" s="554">
        <v>1735</v>
      </c>
      <c r="B370" s="555" t="s">
        <v>65</v>
      </c>
      <c r="C370" s="69">
        <v>448</v>
      </c>
      <c r="D370" s="148"/>
      <c r="F370" s="21">
        <f t="shared" si="15"/>
        <v>1</v>
      </c>
      <c r="G370" s="21">
        <v>1</v>
      </c>
      <c r="H370" s="554">
        <v>1735</v>
      </c>
      <c r="I370" s="555" t="s">
        <v>65</v>
      </c>
      <c r="J370" s="69">
        <v>449</v>
      </c>
      <c r="K370" s="148"/>
      <c r="M370" s="21">
        <f t="shared" si="16"/>
        <v>1</v>
      </c>
      <c r="N370" s="21">
        <v>1</v>
      </c>
      <c r="O370" s="554">
        <v>1735</v>
      </c>
      <c r="P370" s="555" t="s">
        <v>65</v>
      </c>
      <c r="Q370" s="69">
        <v>449</v>
      </c>
      <c r="R370" s="148"/>
      <c r="S370" s="21">
        <f t="shared" si="17"/>
        <v>1</v>
      </c>
      <c r="T370" s="651">
        <v>1735</v>
      </c>
      <c r="U370" s="638" t="s">
        <v>65</v>
      </c>
      <c r="V370" s="554">
        <v>449</v>
      </c>
      <c r="W370" s="148"/>
    </row>
    <row r="371" spans="1:23">
      <c r="A371" s="554">
        <v>1736</v>
      </c>
      <c r="B371" s="555" t="s">
        <v>66</v>
      </c>
      <c r="C371" s="69">
        <v>449</v>
      </c>
      <c r="D371" s="148"/>
      <c r="F371" s="21">
        <f t="shared" si="15"/>
        <v>1</v>
      </c>
      <c r="G371" s="21">
        <v>1</v>
      </c>
      <c r="H371" s="554">
        <v>1736</v>
      </c>
      <c r="I371" s="555" t="s">
        <v>66</v>
      </c>
      <c r="J371" s="69">
        <v>450</v>
      </c>
      <c r="K371" s="148"/>
      <c r="M371" s="21">
        <f t="shared" si="16"/>
        <v>1</v>
      </c>
      <c r="N371" s="21">
        <v>1</v>
      </c>
      <c r="O371" s="554">
        <v>1736</v>
      </c>
      <c r="P371" s="555" t="s">
        <v>66</v>
      </c>
      <c r="Q371" s="69">
        <v>450</v>
      </c>
      <c r="R371" s="148"/>
      <c r="S371" s="21">
        <f t="shared" si="17"/>
        <v>1</v>
      </c>
      <c r="T371" s="651">
        <v>1736</v>
      </c>
      <c r="U371" s="638" t="s">
        <v>66</v>
      </c>
      <c r="V371" s="554">
        <v>450</v>
      </c>
      <c r="W371" s="148"/>
    </row>
    <row r="372" spans="1:23">
      <c r="A372" s="554">
        <v>1739</v>
      </c>
      <c r="B372" s="555" t="s">
        <v>67</v>
      </c>
      <c r="C372" s="69">
        <v>450</v>
      </c>
      <c r="D372" s="148"/>
      <c r="F372" s="21">
        <f t="shared" si="15"/>
        <v>1</v>
      </c>
      <c r="G372" s="21">
        <v>1</v>
      </c>
      <c r="H372" s="554">
        <v>1739</v>
      </c>
      <c r="I372" s="555" t="s">
        <v>67</v>
      </c>
      <c r="J372" s="69">
        <v>451</v>
      </c>
      <c r="K372" s="148"/>
      <c r="M372" s="21">
        <f t="shared" si="16"/>
        <v>1</v>
      </c>
      <c r="N372" s="21">
        <v>1</v>
      </c>
      <c r="O372" s="554">
        <v>1739</v>
      </c>
      <c r="P372" s="555" t="s">
        <v>67</v>
      </c>
      <c r="Q372" s="69">
        <v>451</v>
      </c>
      <c r="R372" s="148"/>
      <c r="S372" s="21">
        <f t="shared" si="17"/>
        <v>1</v>
      </c>
      <c r="T372" s="651">
        <v>1739</v>
      </c>
      <c r="U372" s="638" t="s">
        <v>67</v>
      </c>
      <c r="V372" s="554">
        <v>451</v>
      </c>
      <c r="W372" s="148"/>
    </row>
    <row r="373" spans="1:23">
      <c r="A373" s="554">
        <v>1741</v>
      </c>
      <c r="B373" s="555" t="s">
        <v>79</v>
      </c>
      <c r="C373" s="69">
        <v>452</v>
      </c>
      <c r="D373" s="148"/>
      <c r="F373" s="21">
        <f t="shared" si="15"/>
        <v>1</v>
      </c>
      <c r="G373" s="21">
        <v>1</v>
      </c>
      <c r="H373" s="554">
        <v>1741</v>
      </c>
      <c r="I373" s="555" t="s">
        <v>79</v>
      </c>
      <c r="J373" s="69">
        <v>453</v>
      </c>
      <c r="K373" s="148"/>
      <c r="M373" s="21">
        <f t="shared" si="16"/>
        <v>1</v>
      </c>
      <c r="N373" s="21">
        <v>1</v>
      </c>
      <c r="O373" s="554">
        <v>1741</v>
      </c>
      <c r="P373" s="555" t="s">
        <v>79</v>
      </c>
      <c r="Q373" s="69">
        <v>453</v>
      </c>
      <c r="R373" s="148"/>
      <c r="S373" s="21">
        <f t="shared" si="17"/>
        <v>1</v>
      </c>
      <c r="T373" s="651">
        <v>1741</v>
      </c>
      <c r="U373" s="638" t="s">
        <v>79</v>
      </c>
      <c r="V373" s="554">
        <v>453</v>
      </c>
      <c r="W373" s="148"/>
    </row>
    <row r="374" spans="1:23">
      <c r="A374" s="554">
        <v>1742</v>
      </c>
      <c r="B374" s="555" t="s">
        <v>80</v>
      </c>
      <c r="C374" s="69">
        <v>453</v>
      </c>
      <c r="D374" s="148"/>
      <c r="F374" s="21">
        <f t="shared" si="15"/>
        <v>1</v>
      </c>
      <c r="G374" s="21">
        <v>1</v>
      </c>
      <c r="H374" s="554">
        <v>1742</v>
      </c>
      <c r="I374" s="555" t="s">
        <v>80</v>
      </c>
      <c r="J374" s="69">
        <v>454</v>
      </c>
      <c r="K374" s="148"/>
      <c r="M374" s="21">
        <f t="shared" si="16"/>
        <v>1</v>
      </c>
      <c r="N374" s="21">
        <v>1</v>
      </c>
      <c r="O374" s="554">
        <v>1742</v>
      </c>
      <c r="P374" s="555" t="s">
        <v>80</v>
      </c>
      <c r="Q374" s="69">
        <v>454</v>
      </c>
      <c r="R374" s="148"/>
      <c r="S374" s="21">
        <f t="shared" si="17"/>
        <v>1</v>
      </c>
      <c r="T374" s="651">
        <v>1742</v>
      </c>
      <c r="U374" s="638" t="s">
        <v>80</v>
      </c>
      <c r="V374" s="554">
        <v>454</v>
      </c>
      <c r="W374" s="148"/>
    </row>
    <row r="375" spans="1:23">
      <c r="A375" s="554">
        <v>1743</v>
      </c>
      <c r="B375" s="555" t="s">
        <v>81</v>
      </c>
      <c r="C375" s="69">
        <v>454</v>
      </c>
      <c r="D375" s="148"/>
      <c r="F375" s="21">
        <f t="shared" si="15"/>
        <v>1</v>
      </c>
      <c r="G375" s="21">
        <v>1</v>
      </c>
      <c r="H375" s="554">
        <v>1743</v>
      </c>
      <c r="I375" s="555" t="s">
        <v>81</v>
      </c>
      <c r="J375" s="69">
        <v>455</v>
      </c>
      <c r="K375" s="148"/>
      <c r="M375" s="21">
        <f t="shared" si="16"/>
        <v>1</v>
      </c>
      <c r="N375" s="21">
        <v>1</v>
      </c>
      <c r="O375" s="554">
        <v>1743</v>
      </c>
      <c r="P375" s="555" t="s">
        <v>81</v>
      </c>
      <c r="Q375" s="69">
        <v>455</v>
      </c>
      <c r="R375" s="148"/>
      <c r="S375" s="21">
        <f t="shared" si="17"/>
        <v>1</v>
      </c>
      <c r="T375" s="651">
        <v>1743</v>
      </c>
      <c r="U375" s="638" t="s">
        <v>81</v>
      </c>
      <c r="V375" s="554">
        <v>455</v>
      </c>
      <c r="W375" s="148"/>
    </row>
    <row r="376" spans="1:23">
      <c r="A376" s="554">
        <v>1744</v>
      </c>
      <c r="B376" s="555" t="s">
        <v>82</v>
      </c>
      <c r="C376" s="69">
        <v>455</v>
      </c>
      <c r="D376" s="148"/>
      <c r="F376" s="21">
        <f t="shared" si="15"/>
        <v>1</v>
      </c>
      <c r="G376" s="21">
        <v>1</v>
      </c>
      <c r="H376" s="554">
        <v>1744</v>
      </c>
      <c r="I376" s="555" t="s">
        <v>82</v>
      </c>
      <c r="J376" s="69">
        <v>456</v>
      </c>
      <c r="K376" s="148"/>
      <c r="M376" s="21">
        <f t="shared" si="16"/>
        <v>1</v>
      </c>
      <c r="N376" s="21">
        <v>1</v>
      </c>
      <c r="O376" s="554">
        <v>1744</v>
      </c>
      <c r="P376" s="555" t="s">
        <v>82</v>
      </c>
      <c r="Q376" s="69">
        <v>456</v>
      </c>
      <c r="R376" s="148"/>
      <c r="S376" s="21">
        <f t="shared" si="17"/>
        <v>1</v>
      </c>
      <c r="T376" s="651">
        <v>1744</v>
      </c>
      <c r="U376" s="638" t="s">
        <v>82</v>
      </c>
      <c r="V376" s="554">
        <v>456</v>
      </c>
      <c r="W376" s="148"/>
    </row>
    <row r="377" spans="1:23">
      <c r="A377" s="554">
        <v>1749</v>
      </c>
      <c r="B377" s="555" t="s">
        <v>67</v>
      </c>
      <c r="C377" s="69">
        <v>456</v>
      </c>
      <c r="D377" s="148"/>
      <c r="F377" s="21">
        <f t="shared" si="15"/>
        <v>1</v>
      </c>
      <c r="G377" s="21">
        <v>1</v>
      </c>
      <c r="H377" s="554">
        <v>1749</v>
      </c>
      <c r="I377" s="555" t="s">
        <v>67</v>
      </c>
      <c r="J377" s="69">
        <v>457</v>
      </c>
      <c r="K377" s="148"/>
      <c r="M377" s="21">
        <f t="shared" si="16"/>
        <v>1</v>
      </c>
      <c r="N377" s="21">
        <v>1</v>
      </c>
      <c r="O377" s="554">
        <v>1749</v>
      </c>
      <c r="P377" s="555" t="s">
        <v>67</v>
      </c>
      <c r="Q377" s="69">
        <v>457</v>
      </c>
      <c r="R377" s="148"/>
      <c r="S377" s="21">
        <f t="shared" si="17"/>
        <v>1</v>
      </c>
      <c r="T377" s="651">
        <v>1749</v>
      </c>
      <c r="U377" s="645" t="s">
        <v>67</v>
      </c>
      <c r="V377" s="554">
        <v>457</v>
      </c>
      <c r="W377" s="148"/>
    </row>
    <row r="378" spans="1:23">
      <c r="A378" s="554">
        <v>1751</v>
      </c>
      <c r="B378" s="555" t="s">
        <v>83</v>
      </c>
      <c r="C378" s="69">
        <v>458</v>
      </c>
      <c r="D378" s="148"/>
      <c r="F378" s="21">
        <f t="shared" si="15"/>
        <v>1</v>
      </c>
      <c r="G378" s="21">
        <v>1</v>
      </c>
      <c r="H378" s="554">
        <v>1751</v>
      </c>
      <c r="I378" s="555" t="s">
        <v>83</v>
      </c>
      <c r="J378" s="69">
        <v>459</v>
      </c>
      <c r="K378" s="148"/>
      <c r="M378" s="21">
        <f t="shared" si="16"/>
        <v>1</v>
      </c>
      <c r="N378" s="21">
        <v>1</v>
      </c>
      <c r="O378" s="554">
        <v>1751</v>
      </c>
      <c r="P378" s="555" t="s">
        <v>83</v>
      </c>
      <c r="Q378" s="69">
        <v>459</v>
      </c>
      <c r="R378" s="148"/>
      <c r="S378" s="21">
        <f t="shared" si="17"/>
        <v>1</v>
      </c>
      <c r="T378" s="651">
        <v>1751</v>
      </c>
      <c r="U378" s="638" t="s">
        <v>83</v>
      </c>
      <c r="V378" s="554">
        <v>459</v>
      </c>
      <c r="W378" s="148"/>
    </row>
    <row r="379" spans="1:23">
      <c r="A379" s="554">
        <v>1752</v>
      </c>
      <c r="B379" s="555" t="s">
        <v>84</v>
      </c>
      <c r="C379" s="69">
        <v>459</v>
      </c>
      <c r="D379" s="148"/>
      <c r="F379" s="21">
        <f t="shared" si="15"/>
        <v>1</v>
      </c>
      <c r="G379" s="21">
        <v>1</v>
      </c>
      <c r="H379" s="554">
        <v>1752</v>
      </c>
      <c r="I379" s="555" t="s">
        <v>84</v>
      </c>
      <c r="J379" s="69">
        <v>460</v>
      </c>
      <c r="K379" s="148"/>
      <c r="M379" s="21">
        <f t="shared" si="16"/>
        <v>1</v>
      </c>
      <c r="N379" s="21">
        <v>1</v>
      </c>
      <c r="O379" s="554">
        <v>1752</v>
      </c>
      <c r="P379" s="555" t="s">
        <v>84</v>
      </c>
      <c r="Q379" s="69">
        <v>460</v>
      </c>
      <c r="R379" s="148"/>
      <c r="S379" s="21">
        <f t="shared" si="17"/>
        <v>1</v>
      </c>
      <c r="T379" s="651">
        <v>1752</v>
      </c>
      <c r="U379" s="638" t="s">
        <v>84</v>
      </c>
      <c r="V379" s="554">
        <v>460</v>
      </c>
      <c r="W379" s="148"/>
    </row>
    <row r="380" spans="1:23">
      <c r="A380" s="554">
        <v>1753</v>
      </c>
      <c r="B380" s="555" t="s">
        <v>85</v>
      </c>
      <c r="C380" s="69">
        <v>460</v>
      </c>
      <c r="D380" s="148"/>
      <c r="F380" s="21">
        <f t="shared" si="15"/>
        <v>1</v>
      </c>
      <c r="G380" s="21">
        <v>1</v>
      </c>
      <c r="H380" s="554">
        <v>1753</v>
      </c>
      <c r="I380" s="555" t="s">
        <v>85</v>
      </c>
      <c r="J380" s="69">
        <v>461</v>
      </c>
      <c r="K380" s="148"/>
      <c r="M380" s="21">
        <f t="shared" si="16"/>
        <v>1</v>
      </c>
      <c r="N380" s="21">
        <v>1</v>
      </c>
      <c r="O380" s="554">
        <v>1753</v>
      </c>
      <c r="P380" s="555" t="s">
        <v>85</v>
      </c>
      <c r="Q380" s="69">
        <v>461</v>
      </c>
      <c r="R380" s="148"/>
      <c r="S380" s="21">
        <f t="shared" si="17"/>
        <v>1</v>
      </c>
      <c r="T380" s="651">
        <v>1753</v>
      </c>
      <c r="U380" s="638" t="s">
        <v>85</v>
      </c>
      <c r="V380" s="554">
        <v>461</v>
      </c>
      <c r="W380" s="148"/>
    </row>
    <row r="381" spans="1:23">
      <c r="A381" s="554">
        <v>1759</v>
      </c>
      <c r="B381" s="555" t="s">
        <v>67</v>
      </c>
      <c r="C381" s="69">
        <v>461</v>
      </c>
      <c r="D381" s="148"/>
      <c r="F381" s="21">
        <f t="shared" si="15"/>
        <v>1</v>
      </c>
      <c r="G381" s="21">
        <v>1</v>
      </c>
      <c r="H381" s="554">
        <v>1759</v>
      </c>
      <c r="I381" s="555" t="s">
        <v>67</v>
      </c>
      <c r="J381" s="69">
        <v>462</v>
      </c>
      <c r="K381" s="148"/>
      <c r="M381" s="21">
        <f t="shared" si="16"/>
        <v>1</v>
      </c>
      <c r="N381" s="21">
        <v>1</v>
      </c>
      <c r="O381" s="554">
        <v>1759</v>
      </c>
      <c r="P381" s="555" t="s">
        <v>67</v>
      </c>
      <c r="Q381" s="69">
        <v>462</v>
      </c>
      <c r="R381" s="148"/>
      <c r="S381" s="21">
        <f t="shared" si="17"/>
        <v>1</v>
      </c>
      <c r="T381" s="651">
        <v>1759</v>
      </c>
      <c r="U381" s="645" t="s">
        <v>67</v>
      </c>
      <c r="V381" s="554">
        <v>462</v>
      </c>
      <c r="W381" s="148"/>
    </row>
    <row r="382" spans="1:23">
      <c r="A382" s="554">
        <v>1770</v>
      </c>
      <c r="B382" s="555" t="s">
        <v>1531</v>
      </c>
      <c r="C382" s="69">
        <v>463</v>
      </c>
      <c r="D382" s="148"/>
      <c r="F382" s="21">
        <f t="shared" si="15"/>
        <v>1</v>
      </c>
      <c r="G382" s="21">
        <v>1</v>
      </c>
      <c r="H382" s="554">
        <v>1770</v>
      </c>
      <c r="I382" s="555" t="s">
        <v>1531</v>
      </c>
      <c r="J382" s="69">
        <v>464</v>
      </c>
      <c r="K382" s="148"/>
      <c r="M382" s="21">
        <f t="shared" si="16"/>
        <v>1</v>
      </c>
      <c r="N382" s="21">
        <v>1</v>
      </c>
      <c r="O382" s="554">
        <v>1770</v>
      </c>
      <c r="P382" s="555" t="s">
        <v>1531</v>
      </c>
      <c r="Q382" s="69">
        <v>464</v>
      </c>
      <c r="R382" s="148"/>
      <c r="S382" s="21">
        <f t="shared" si="17"/>
        <v>1</v>
      </c>
      <c r="T382" s="650">
        <v>1770</v>
      </c>
      <c r="U382" s="643" t="s">
        <v>1531</v>
      </c>
      <c r="V382" s="554">
        <v>464</v>
      </c>
      <c r="W382" s="148"/>
    </row>
    <row r="383" spans="1:23">
      <c r="A383" s="554">
        <v>1780</v>
      </c>
      <c r="B383" s="555" t="s">
        <v>87</v>
      </c>
      <c r="C383" s="69">
        <v>464</v>
      </c>
      <c r="D383" s="148"/>
      <c r="F383" s="21">
        <f t="shared" si="15"/>
        <v>1</v>
      </c>
      <c r="G383" s="21">
        <v>1</v>
      </c>
      <c r="H383" s="554">
        <v>1780</v>
      </c>
      <c r="I383" s="555" t="s">
        <v>87</v>
      </c>
      <c r="J383" s="69">
        <v>465</v>
      </c>
      <c r="K383" s="148"/>
      <c r="M383" s="21">
        <f t="shared" si="16"/>
        <v>1</v>
      </c>
      <c r="N383" s="21">
        <v>1</v>
      </c>
      <c r="O383" s="554">
        <v>1780</v>
      </c>
      <c r="P383" s="555" t="s">
        <v>87</v>
      </c>
      <c r="Q383" s="69">
        <v>465</v>
      </c>
      <c r="R383" s="148"/>
      <c r="S383" s="21">
        <f t="shared" si="17"/>
        <v>1</v>
      </c>
      <c r="T383" s="650">
        <v>1780</v>
      </c>
      <c r="U383" s="643" t="s">
        <v>87</v>
      </c>
      <c r="V383" s="554">
        <v>465</v>
      </c>
      <c r="W383" s="148"/>
    </row>
    <row r="384" spans="1:23">
      <c r="A384" s="554">
        <v>1790</v>
      </c>
      <c r="B384" s="555" t="s">
        <v>88</v>
      </c>
      <c r="C384" s="69">
        <v>465</v>
      </c>
      <c r="D384" s="148"/>
      <c r="F384" s="21">
        <f t="shared" si="15"/>
        <v>1</v>
      </c>
      <c r="G384" s="21">
        <v>1</v>
      </c>
      <c r="H384" s="554">
        <v>1790</v>
      </c>
      <c r="I384" s="555" t="s">
        <v>88</v>
      </c>
      <c r="J384" s="69">
        <v>466</v>
      </c>
      <c r="K384" s="148"/>
      <c r="M384" s="21">
        <f t="shared" si="16"/>
        <v>1</v>
      </c>
      <c r="N384" s="21">
        <v>1</v>
      </c>
      <c r="O384" s="554">
        <v>1790</v>
      </c>
      <c r="P384" s="555" t="s">
        <v>88</v>
      </c>
      <c r="Q384" s="69">
        <v>466</v>
      </c>
      <c r="R384" s="148"/>
      <c r="S384" s="21">
        <f t="shared" si="17"/>
        <v>1</v>
      </c>
      <c r="T384" s="650">
        <v>1790</v>
      </c>
      <c r="U384" s="643" t="s">
        <v>88</v>
      </c>
      <c r="V384" s="554">
        <v>466</v>
      </c>
      <c r="W384" s="148"/>
    </row>
    <row r="385" spans="1:23">
      <c r="A385" s="554">
        <v>1795</v>
      </c>
      <c r="B385" s="555" t="s">
        <v>1407</v>
      </c>
      <c r="C385" s="69">
        <v>466</v>
      </c>
      <c r="D385" s="148"/>
      <c r="F385" s="21">
        <f t="shared" si="15"/>
        <v>1</v>
      </c>
      <c r="G385" s="21">
        <v>1</v>
      </c>
      <c r="H385" s="554">
        <v>1795</v>
      </c>
      <c r="I385" s="555" t="s">
        <v>1407</v>
      </c>
      <c r="J385" s="69">
        <v>467</v>
      </c>
      <c r="K385" s="148"/>
      <c r="M385" s="21">
        <f t="shared" si="16"/>
        <v>1</v>
      </c>
      <c r="N385" s="21">
        <v>1</v>
      </c>
      <c r="O385" s="554">
        <v>1795</v>
      </c>
      <c r="P385" s="555" t="s">
        <v>1407</v>
      </c>
      <c r="Q385" s="69">
        <v>467</v>
      </c>
      <c r="R385" s="148"/>
      <c r="S385" s="21">
        <f t="shared" si="17"/>
        <v>1</v>
      </c>
      <c r="T385" s="650">
        <v>1795</v>
      </c>
      <c r="U385" s="643" t="s">
        <v>1407</v>
      </c>
      <c r="V385" s="554">
        <v>467</v>
      </c>
      <c r="W385" s="148"/>
    </row>
    <row r="386" spans="1:23">
      <c r="A386" s="554">
        <v>1796</v>
      </c>
      <c r="B386" s="555" t="s">
        <v>1557</v>
      </c>
      <c r="C386" s="69">
        <v>467</v>
      </c>
      <c r="D386" s="148" t="s">
        <v>1567</v>
      </c>
      <c r="F386" s="21">
        <f t="shared" si="15"/>
        <v>1</v>
      </c>
      <c r="G386" s="21">
        <v>1</v>
      </c>
      <c r="H386" s="554">
        <v>1796</v>
      </c>
      <c r="I386" s="555" t="s">
        <v>1557</v>
      </c>
      <c r="J386" s="69">
        <v>468</v>
      </c>
      <c r="K386" s="148"/>
      <c r="M386" s="21">
        <f t="shared" si="16"/>
        <v>1</v>
      </c>
      <c r="N386" s="21">
        <v>1</v>
      </c>
      <c r="O386" s="554">
        <v>1796</v>
      </c>
      <c r="P386" s="555" t="s">
        <v>1557</v>
      </c>
      <c r="Q386" s="69">
        <v>468</v>
      </c>
      <c r="R386" s="148"/>
      <c r="S386" s="21">
        <f t="shared" si="17"/>
        <v>1</v>
      </c>
      <c r="T386" s="651">
        <v>1796</v>
      </c>
      <c r="U386" s="638" t="s">
        <v>1557</v>
      </c>
      <c r="V386" s="554">
        <v>468</v>
      </c>
      <c r="W386" s="148"/>
    </row>
    <row r="387" spans="1:23">
      <c r="A387" s="554">
        <v>1800</v>
      </c>
      <c r="B387" s="555" t="s">
        <v>90</v>
      </c>
      <c r="C387" s="69">
        <v>468</v>
      </c>
      <c r="D387" s="148"/>
      <c r="F387" s="21">
        <f t="shared" si="15"/>
        <v>1</v>
      </c>
      <c r="G387" s="21">
        <v>1</v>
      </c>
      <c r="H387" s="554">
        <v>1800</v>
      </c>
      <c r="I387" s="555" t="s">
        <v>90</v>
      </c>
      <c r="J387" s="69">
        <v>469</v>
      </c>
      <c r="K387" s="148"/>
      <c r="M387" s="21">
        <f t="shared" si="16"/>
        <v>1</v>
      </c>
      <c r="N387" s="21">
        <v>1</v>
      </c>
      <c r="O387" s="554">
        <v>1800</v>
      </c>
      <c r="P387" s="555" t="s">
        <v>90</v>
      </c>
      <c r="Q387" s="69">
        <v>469</v>
      </c>
      <c r="R387" s="148"/>
      <c r="S387" s="21">
        <f t="shared" si="17"/>
        <v>1</v>
      </c>
      <c r="T387" s="650">
        <v>1800</v>
      </c>
      <c r="U387" s="643" t="s">
        <v>90</v>
      </c>
      <c r="V387" s="554">
        <v>469</v>
      </c>
      <c r="W387" s="148"/>
    </row>
    <row r="388" spans="1:23">
      <c r="A388" s="554">
        <v>1810</v>
      </c>
      <c r="B388" s="555" t="s">
        <v>91</v>
      </c>
      <c r="C388" s="69">
        <v>469</v>
      </c>
      <c r="D388" s="148"/>
      <c r="F388" s="21">
        <f t="shared" si="15"/>
        <v>1</v>
      </c>
      <c r="G388" s="21">
        <v>1</v>
      </c>
      <c r="H388" s="554">
        <v>1810</v>
      </c>
      <c r="I388" s="555" t="s">
        <v>91</v>
      </c>
      <c r="J388" s="69">
        <v>470</v>
      </c>
      <c r="K388" s="148"/>
      <c r="M388" s="21">
        <f t="shared" si="16"/>
        <v>1</v>
      </c>
      <c r="N388" s="21">
        <v>1</v>
      </c>
      <c r="O388" s="554">
        <v>1810</v>
      </c>
      <c r="P388" s="555" t="s">
        <v>91</v>
      </c>
      <c r="Q388" s="69">
        <v>470</v>
      </c>
      <c r="R388" s="148"/>
      <c r="S388" s="21">
        <f t="shared" si="17"/>
        <v>1</v>
      </c>
      <c r="T388" s="650">
        <v>1810</v>
      </c>
      <c r="U388" s="643" t="s">
        <v>91</v>
      </c>
      <c r="V388" s="554">
        <v>470</v>
      </c>
      <c r="W388" s="148"/>
    </row>
    <row r="389" spans="1:23">
      <c r="A389" s="554">
        <v>1820</v>
      </c>
      <c r="B389" s="555" t="s">
        <v>92</v>
      </c>
      <c r="C389" s="69">
        <v>470</v>
      </c>
      <c r="D389" s="148"/>
      <c r="F389" s="21">
        <f t="shared" si="15"/>
        <v>1</v>
      </c>
      <c r="G389" s="21">
        <v>1</v>
      </c>
      <c r="H389" s="554">
        <v>1820</v>
      </c>
      <c r="I389" s="555" t="s">
        <v>92</v>
      </c>
      <c r="J389" s="69">
        <v>471</v>
      </c>
      <c r="K389" s="148"/>
      <c r="M389" s="21">
        <f t="shared" si="16"/>
        <v>1</v>
      </c>
      <c r="N389" s="21">
        <v>1</v>
      </c>
      <c r="O389" s="554">
        <v>1820</v>
      </c>
      <c r="P389" s="555" t="s">
        <v>92</v>
      </c>
      <c r="Q389" s="69">
        <v>471</v>
      </c>
      <c r="R389" s="148"/>
      <c r="S389" s="21">
        <f t="shared" si="17"/>
        <v>1</v>
      </c>
      <c r="T389" s="650">
        <v>1820</v>
      </c>
      <c r="U389" s="643" t="s">
        <v>92</v>
      </c>
      <c r="V389" s="554">
        <v>471</v>
      </c>
      <c r="W389" s="148"/>
    </row>
    <row r="390" spans="1:23">
      <c r="A390" s="554">
        <v>1840</v>
      </c>
      <c r="B390" s="555" t="s">
        <v>67</v>
      </c>
      <c r="C390" s="69">
        <v>471</v>
      </c>
      <c r="D390" s="148"/>
      <c r="F390" s="21">
        <f t="shared" si="15"/>
        <v>1</v>
      </c>
      <c r="G390" s="21">
        <v>1</v>
      </c>
      <c r="H390" s="554">
        <v>1840</v>
      </c>
      <c r="I390" s="555" t="s">
        <v>67</v>
      </c>
      <c r="J390" s="69">
        <v>472</v>
      </c>
      <c r="K390" s="148"/>
      <c r="M390" s="21">
        <f t="shared" si="16"/>
        <v>1</v>
      </c>
      <c r="N390" s="21">
        <v>1</v>
      </c>
      <c r="O390" s="554">
        <v>1840</v>
      </c>
      <c r="P390" s="555" t="s">
        <v>67</v>
      </c>
      <c r="Q390" s="69">
        <v>472</v>
      </c>
      <c r="R390" s="148"/>
      <c r="S390" s="21">
        <f t="shared" si="17"/>
        <v>1</v>
      </c>
      <c r="T390" s="650">
        <v>1840</v>
      </c>
      <c r="U390" s="644" t="s">
        <v>67</v>
      </c>
      <c r="V390" s="554">
        <v>472</v>
      </c>
      <c r="W390" s="148"/>
    </row>
    <row r="391" spans="1:23">
      <c r="A391" s="554">
        <v>1850</v>
      </c>
      <c r="B391" s="555" t="s">
        <v>93</v>
      </c>
      <c r="C391" s="69">
        <v>472</v>
      </c>
      <c r="D391" s="148"/>
      <c r="F391" s="21">
        <f t="shared" si="15"/>
        <v>1</v>
      </c>
      <c r="G391" s="21">
        <v>1</v>
      </c>
      <c r="H391" s="554">
        <v>1850</v>
      </c>
      <c r="I391" s="555" t="s">
        <v>93</v>
      </c>
      <c r="J391" s="69">
        <v>473</v>
      </c>
      <c r="K391" s="148"/>
      <c r="M391" s="21">
        <f t="shared" si="16"/>
        <v>1</v>
      </c>
      <c r="N391" s="21">
        <v>1</v>
      </c>
      <c r="O391" s="554">
        <v>1850</v>
      </c>
      <c r="P391" s="555" t="s">
        <v>93</v>
      </c>
      <c r="Q391" s="69">
        <v>473</v>
      </c>
      <c r="R391" s="148"/>
      <c r="S391" s="21">
        <f t="shared" si="17"/>
        <v>1</v>
      </c>
      <c r="T391" s="650">
        <v>1850</v>
      </c>
      <c r="U391" s="643" t="s">
        <v>93</v>
      </c>
      <c r="V391" s="554">
        <v>473</v>
      </c>
      <c r="W391" s="148"/>
    </row>
    <row r="392" spans="1:23">
      <c r="A392" s="554">
        <v>1900</v>
      </c>
      <c r="B392" s="555" t="s">
        <v>94</v>
      </c>
      <c r="C392" s="69">
        <v>480</v>
      </c>
      <c r="D392" s="148"/>
      <c r="F392" s="21">
        <f t="shared" si="15"/>
        <v>1</v>
      </c>
      <c r="G392" s="21">
        <v>1</v>
      </c>
      <c r="H392" s="554">
        <v>1900</v>
      </c>
      <c r="I392" s="555" t="s">
        <v>94</v>
      </c>
      <c r="J392" s="69">
        <v>481</v>
      </c>
      <c r="K392" s="148"/>
      <c r="M392" s="21">
        <f t="shared" si="16"/>
        <v>1</v>
      </c>
      <c r="N392" s="21">
        <v>1</v>
      </c>
      <c r="O392" s="554">
        <v>1900</v>
      </c>
      <c r="P392" s="555" t="s">
        <v>94</v>
      </c>
      <c r="Q392" s="69">
        <v>481</v>
      </c>
      <c r="R392" s="148"/>
      <c r="S392" s="21">
        <f t="shared" si="17"/>
        <v>1</v>
      </c>
      <c r="T392" s="650">
        <v>1900</v>
      </c>
      <c r="U392" s="643" t="s">
        <v>94</v>
      </c>
      <c r="V392" s="554">
        <v>481</v>
      </c>
      <c r="W392" s="148"/>
    </row>
    <row r="393" spans="1:23">
      <c r="A393" s="554">
        <v>1910</v>
      </c>
      <c r="B393" s="555" t="s">
        <v>95</v>
      </c>
      <c r="C393" s="69">
        <v>481</v>
      </c>
      <c r="D393" s="148"/>
      <c r="F393" s="21">
        <f t="shared" si="15"/>
        <v>1</v>
      </c>
      <c r="G393" s="21">
        <v>1</v>
      </c>
      <c r="H393" s="554">
        <v>1910</v>
      </c>
      <c r="I393" s="555" t="s">
        <v>95</v>
      </c>
      <c r="J393" s="69">
        <v>482</v>
      </c>
      <c r="K393" s="148"/>
      <c r="M393" s="21">
        <f t="shared" si="16"/>
        <v>1</v>
      </c>
      <c r="N393" s="21">
        <v>1</v>
      </c>
      <c r="O393" s="554">
        <v>1910</v>
      </c>
      <c r="P393" s="555" t="s">
        <v>95</v>
      </c>
      <c r="Q393" s="69">
        <v>482</v>
      </c>
      <c r="R393" s="148"/>
      <c r="S393" s="21">
        <f t="shared" si="17"/>
        <v>1</v>
      </c>
      <c r="T393" s="650">
        <v>1910</v>
      </c>
      <c r="U393" s="643" t="s">
        <v>95</v>
      </c>
      <c r="V393" s="554">
        <v>482</v>
      </c>
      <c r="W393" s="148"/>
    </row>
    <row r="394" spans="1:23">
      <c r="A394" s="554">
        <v>1912</v>
      </c>
      <c r="B394" s="555" t="s">
        <v>96</v>
      </c>
      <c r="C394" s="69">
        <v>482</v>
      </c>
      <c r="D394" s="148"/>
      <c r="F394" s="21">
        <f t="shared" ref="F394:F457" si="18">IF(B394=I394,1,0)</f>
        <v>1</v>
      </c>
      <c r="G394" s="21">
        <v>1</v>
      </c>
      <c r="H394" s="554">
        <v>1912</v>
      </c>
      <c r="I394" s="555" t="s">
        <v>96</v>
      </c>
      <c r="J394" s="69">
        <v>483</v>
      </c>
      <c r="K394" s="148"/>
      <c r="M394" s="21">
        <f t="shared" ref="M394:M457" si="19">IF(I394=P394,1,0)</f>
        <v>1</v>
      </c>
      <c r="N394" s="21">
        <v>1</v>
      </c>
      <c r="O394" s="554">
        <v>1912</v>
      </c>
      <c r="P394" s="555" t="s">
        <v>96</v>
      </c>
      <c r="Q394" s="69">
        <v>483</v>
      </c>
      <c r="R394" s="148"/>
      <c r="S394" s="21">
        <f t="shared" si="17"/>
        <v>1</v>
      </c>
      <c r="T394" s="650">
        <v>1912</v>
      </c>
      <c r="U394" s="643" t="s">
        <v>96</v>
      </c>
      <c r="V394" s="554">
        <v>483</v>
      </c>
      <c r="W394" s="148"/>
    </row>
    <row r="395" spans="1:23">
      <c r="A395" s="554">
        <v>1914</v>
      </c>
      <c r="B395" s="555" t="s">
        <v>97</v>
      </c>
      <c r="C395" s="69">
        <v>483</v>
      </c>
      <c r="D395" s="148"/>
      <c r="F395" s="21">
        <f t="shared" si="18"/>
        <v>1</v>
      </c>
      <c r="G395" s="21">
        <v>1</v>
      </c>
      <c r="H395" s="554">
        <v>1914</v>
      </c>
      <c r="I395" s="555" t="s">
        <v>97</v>
      </c>
      <c r="J395" s="69">
        <v>484</v>
      </c>
      <c r="K395" s="148"/>
      <c r="M395" s="21">
        <f t="shared" si="19"/>
        <v>1</v>
      </c>
      <c r="N395" s="21">
        <v>1</v>
      </c>
      <c r="O395" s="554">
        <v>1914</v>
      </c>
      <c r="P395" s="555" t="s">
        <v>97</v>
      </c>
      <c r="Q395" s="69">
        <v>484</v>
      </c>
      <c r="R395" s="148"/>
      <c r="S395" s="21">
        <f t="shared" ref="S395:S458" si="20">IF(U395=P395,1,0)</f>
        <v>1</v>
      </c>
      <c r="T395" s="650">
        <v>1914</v>
      </c>
      <c r="U395" s="643" t="s">
        <v>97</v>
      </c>
      <c r="V395" s="554">
        <v>484</v>
      </c>
      <c r="W395" s="148"/>
    </row>
    <row r="396" spans="1:23">
      <c r="A396" s="554">
        <v>1916</v>
      </c>
      <c r="B396" s="555" t="s">
        <v>98</v>
      </c>
      <c r="C396" s="69">
        <v>484</v>
      </c>
      <c r="D396" s="148"/>
      <c r="F396" s="21">
        <f t="shared" si="18"/>
        <v>1</v>
      </c>
      <c r="G396" s="21">
        <v>1</v>
      </c>
      <c r="H396" s="554">
        <v>1916</v>
      </c>
      <c r="I396" s="555" t="s">
        <v>98</v>
      </c>
      <c r="J396" s="69">
        <v>485</v>
      </c>
      <c r="K396" s="148"/>
      <c r="M396" s="21">
        <f t="shared" si="19"/>
        <v>1</v>
      </c>
      <c r="N396" s="21">
        <v>1</v>
      </c>
      <c r="O396" s="554">
        <v>1916</v>
      </c>
      <c r="P396" s="555" t="s">
        <v>98</v>
      </c>
      <c r="Q396" s="69">
        <v>485</v>
      </c>
      <c r="R396" s="148"/>
      <c r="S396" s="21">
        <f t="shared" si="20"/>
        <v>1</v>
      </c>
      <c r="T396" s="650">
        <v>1916</v>
      </c>
      <c r="U396" s="643" t="s">
        <v>98</v>
      </c>
      <c r="V396" s="554">
        <v>485</v>
      </c>
      <c r="W396" s="148"/>
    </row>
    <row r="397" spans="1:23">
      <c r="A397" s="554">
        <v>1920</v>
      </c>
      <c r="B397" s="555" t="s">
        <v>1532</v>
      </c>
      <c r="C397" s="69">
        <v>485</v>
      </c>
      <c r="D397" s="148"/>
      <c r="F397" s="21">
        <f t="shared" si="18"/>
        <v>1</v>
      </c>
      <c r="G397" s="21"/>
      <c r="H397" s="554">
        <v>1920</v>
      </c>
      <c r="I397" s="555" t="s">
        <v>1532</v>
      </c>
      <c r="J397" s="69">
        <v>486</v>
      </c>
      <c r="K397" s="148"/>
      <c r="M397" s="21">
        <f t="shared" si="19"/>
        <v>1</v>
      </c>
      <c r="O397" s="554">
        <v>1920</v>
      </c>
      <c r="P397" s="555" t="s">
        <v>1532</v>
      </c>
      <c r="Q397" s="69">
        <v>486</v>
      </c>
      <c r="R397" s="148"/>
      <c r="S397" s="21">
        <f t="shared" si="20"/>
        <v>1</v>
      </c>
      <c r="T397" s="650">
        <v>1920</v>
      </c>
      <c r="U397" s="643" t="s">
        <v>1532</v>
      </c>
      <c r="V397" s="554">
        <v>486</v>
      </c>
      <c r="W397" s="148"/>
    </row>
    <row r="398" spans="1:23">
      <c r="A398" s="554">
        <v>1930</v>
      </c>
      <c r="B398" s="555" t="s">
        <v>99</v>
      </c>
      <c r="C398" s="69">
        <v>486</v>
      </c>
      <c r="D398" s="148"/>
      <c r="F398" s="21">
        <f t="shared" si="18"/>
        <v>1</v>
      </c>
      <c r="G398" s="21">
        <v>1</v>
      </c>
      <c r="H398" s="554">
        <v>1930</v>
      </c>
      <c r="I398" s="555" t="s">
        <v>99</v>
      </c>
      <c r="J398" s="69">
        <v>487</v>
      </c>
      <c r="K398" s="148"/>
      <c r="M398" s="21">
        <f t="shared" si="19"/>
        <v>1</v>
      </c>
      <c r="N398" s="21">
        <v>1</v>
      </c>
      <c r="O398" s="554">
        <v>1930</v>
      </c>
      <c r="P398" s="555" t="s">
        <v>99</v>
      </c>
      <c r="Q398" s="69">
        <v>487</v>
      </c>
      <c r="R398" s="148"/>
      <c r="S398" s="21">
        <f t="shared" si="20"/>
        <v>1</v>
      </c>
      <c r="T398" s="650">
        <v>1930</v>
      </c>
      <c r="U398" s="643" t="s">
        <v>99</v>
      </c>
      <c r="V398" s="554">
        <v>487</v>
      </c>
      <c r="W398" s="148"/>
    </row>
    <row r="399" spans="1:23">
      <c r="A399" s="554">
        <v>1935</v>
      </c>
      <c r="B399" s="555" t="s">
        <v>100</v>
      </c>
      <c r="C399" s="69">
        <v>487</v>
      </c>
      <c r="D399" s="148"/>
      <c r="F399" s="21">
        <f t="shared" si="18"/>
        <v>1</v>
      </c>
      <c r="G399" s="21">
        <v>1</v>
      </c>
      <c r="H399" s="554">
        <v>1935</v>
      </c>
      <c r="I399" s="555" t="s">
        <v>100</v>
      </c>
      <c r="J399" s="69">
        <v>488</v>
      </c>
      <c r="K399" s="148"/>
      <c r="M399" s="21">
        <f t="shared" si="19"/>
        <v>1</v>
      </c>
      <c r="N399" s="21">
        <v>1</v>
      </c>
      <c r="O399" s="554">
        <v>1935</v>
      </c>
      <c r="P399" s="555" t="s">
        <v>100</v>
      </c>
      <c r="Q399" s="69">
        <v>488</v>
      </c>
      <c r="R399" s="148"/>
      <c r="S399" s="21">
        <f t="shared" si="20"/>
        <v>1</v>
      </c>
      <c r="T399" s="650">
        <v>1935</v>
      </c>
      <c r="U399" s="643" t="s">
        <v>100</v>
      </c>
      <c r="V399" s="554">
        <v>488</v>
      </c>
      <c r="W399" s="148"/>
    </row>
    <row r="400" spans="1:23">
      <c r="A400" s="554">
        <v>1940</v>
      </c>
      <c r="B400" s="555" t="s">
        <v>101</v>
      </c>
      <c r="C400" s="69">
        <v>488</v>
      </c>
      <c r="D400" s="148"/>
      <c r="F400" s="21">
        <f t="shared" si="18"/>
        <v>1</v>
      </c>
      <c r="G400" s="21">
        <v>1</v>
      </c>
      <c r="H400" s="554">
        <v>1940</v>
      </c>
      <c r="I400" s="555" t="s">
        <v>101</v>
      </c>
      <c r="J400" s="69">
        <v>489</v>
      </c>
      <c r="K400" s="148"/>
      <c r="M400" s="21">
        <f t="shared" si="19"/>
        <v>1</v>
      </c>
      <c r="N400" s="21">
        <v>1</v>
      </c>
      <c r="O400" s="554">
        <v>1940</v>
      </c>
      <c r="P400" s="555" t="s">
        <v>101</v>
      </c>
      <c r="Q400" s="69">
        <v>489</v>
      </c>
      <c r="R400" s="148"/>
      <c r="S400" s="21">
        <f t="shared" si="20"/>
        <v>1</v>
      </c>
      <c r="T400" s="650">
        <v>1940</v>
      </c>
      <c r="U400" s="643" t="s">
        <v>101</v>
      </c>
      <c r="V400" s="554">
        <v>489</v>
      </c>
      <c r="W400" s="148"/>
    </row>
    <row r="401" spans="1:23">
      <c r="A401" s="554">
        <v>1950</v>
      </c>
      <c r="B401" s="555" t="s">
        <v>102</v>
      </c>
      <c r="C401" s="69">
        <v>489</v>
      </c>
      <c r="D401" s="148"/>
      <c r="F401" s="21">
        <f t="shared" si="18"/>
        <v>1</v>
      </c>
      <c r="G401" s="21">
        <v>1</v>
      </c>
      <c r="H401" s="554">
        <v>1950</v>
      </c>
      <c r="I401" s="555" t="s">
        <v>102</v>
      </c>
      <c r="J401" s="69">
        <v>490</v>
      </c>
      <c r="K401" s="148"/>
      <c r="M401" s="21">
        <f t="shared" si="19"/>
        <v>1</v>
      </c>
      <c r="N401" s="21">
        <v>1</v>
      </c>
      <c r="O401" s="554">
        <v>1950</v>
      </c>
      <c r="P401" s="555" t="s">
        <v>102</v>
      </c>
      <c r="Q401" s="69">
        <v>490</v>
      </c>
      <c r="R401" s="148"/>
      <c r="S401" s="21">
        <f t="shared" si="20"/>
        <v>1</v>
      </c>
      <c r="T401" s="651">
        <v>1950</v>
      </c>
      <c r="U401" s="638" t="s">
        <v>102</v>
      </c>
      <c r="V401" s="554">
        <v>490</v>
      </c>
      <c r="W401" s="148"/>
    </row>
    <row r="402" spans="1:23">
      <c r="A402" s="554">
        <v>1960</v>
      </c>
      <c r="B402" s="555" t="s">
        <v>103</v>
      </c>
      <c r="C402" s="69">
        <v>490</v>
      </c>
      <c r="D402" s="148"/>
      <c r="F402" s="21">
        <f t="shared" si="18"/>
        <v>1</v>
      </c>
      <c r="G402" s="21">
        <v>1</v>
      </c>
      <c r="H402" s="554">
        <v>1960</v>
      </c>
      <c r="I402" s="555" t="s">
        <v>103</v>
      </c>
      <c r="J402" s="69">
        <v>491</v>
      </c>
      <c r="K402" s="148"/>
      <c r="M402" s="21">
        <f t="shared" si="19"/>
        <v>1</v>
      </c>
      <c r="N402" s="21">
        <v>1</v>
      </c>
      <c r="O402" s="554">
        <v>1960</v>
      </c>
      <c r="P402" s="555" t="s">
        <v>103</v>
      </c>
      <c r="Q402" s="69">
        <v>491</v>
      </c>
      <c r="R402" s="148"/>
      <c r="S402" s="21">
        <f t="shared" si="20"/>
        <v>1</v>
      </c>
      <c r="T402" s="650">
        <v>1960</v>
      </c>
      <c r="U402" s="643" t="s">
        <v>103</v>
      </c>
      <c r="V402" s="554">
        <v>491</v>
      </c>
      <c r="W402" s="148"/>
    </row>
    <row r="403" spans="1:23">
      <c r="A403" s="554">
        <v>1970</v>
      </c>
      <c r="B403" s="555" t="s">
        <v>104</v>
      </c>
      <c r="C403" s="69">
        <v>491</v>
      </c>
      <c r="D403" s="148"/>
      <c r="F403" s="21">
        <f t="shared" si="18"/>
        <v>1</v>
      </c>
      <c r="G403" s="21">
        <v>1</v>
      </c>
      <c r="H403" s="554">
        <v>1970</v>
      </c>
      <c r="I403" s="555" t="s">
        <v>104</v>
      </c>
      <c r="J403" s="69">
        <v>492</v>
      </c>
      <c r="K403" s="148"/>
      <c r="M403" s="21">
        <f t="shared" si="19"/>
        <v>1</v>
      </c>
      <c r="N403" s="21">
        <v>1</v>
      </c>
      <c r="O403" s="554">
        <v>1970</v>
      </c>
      <c r="P403" s="555" t="s">
        <v>104</v>
      </c>
      <c r="Q403" s="69">
        <v>492</v>
      </c>
      <c r="R403" s="148"/>
      <c r="S403" s="21">
        <f t="shared" si="20"/>
        <v>1</v>
      </c>
      <c r="T403" s="650">
        <v>1970</v>
      </c>
      <c r="U403" s="643" t="s">
        <v>104</v>
      </c>
      <c r="V403" s="554">
        <v>492</v>
      </c>
      <c r="W403" s="148"/>
    </row>
    <row r="404" spans="1:23">
      <c r="A404" s="554">
        <v>1972</v>
      </c>
      <c r="B404" s="555" t="s">
        <v>105</v>
      </c>
      <c r="C404" s="69">
        <v>492</v>
      </c>
      <c r="D404" s="148"/>
      <c r="F404" s="21">
        <f t="shared" si="18"/>
        <v>1</v>
      </c>
      <c r="G404" s="21">
        <v>1</v>
      </c>
      <c r="H404" s="554">
        <v>1972</v>
      </c>
      <c r="I404" s="555" t="s">
        <v>105</v>
      </c>
      <c r="J404" s="69">
        <v>493</v>
      </c>
      <c r="K404" s="148"/>
      <c r="M404" s="21">
        <f t="shared" si="19"/>
        <v>1</v>
      </c>
      <c r="N404" s="21">
        <v>1</v>
      </c>
      <c r="O404" s="554">
        <v>1972</v>
      </c>
      <c r="P404" s="555" t="s">
        <v>105</v>
      </c>
      <c r="Q404" s="69">
        <v>493</v>
      </c>
      <c r="R404" s="148"/>
      <c r="S404" s="21">
        <f t="shared" si="20"/>
        <v>1</v>
      </c>
      <c r="T404" s="650">
        <v>1972</v>
      </c>
      <c r="U404" s="643" t="s">
        <v>105</v>
      </c>
      <c r="V404" s="554">
        <v>493</v>
      </c>
      <c r="W404" s="148"/>
    </row>
    <row r="405" spans="1:23">
      <c r="A405" s="554">
        <v>1974</v>
      </c>
      <c r="B405" s="555" t="s">
        <v>106</v>
      </c>
      <c r="C405" s="69">
        <v>493</v>
      </c>
      <c r="D405" s="148"/>
      <c r="F405" s="21">
        <f t="shared" si="18"/>
        <v>1</v>
      </c>
      <c r="G405" s="21">
        <v>1</v>
      </c>
      <c r="H405" s="554">
        <v>1974</v>
      </c>
      <c r="I405" s="555" t="s">
        <v>106</v>
      </c>
      <c r="J405" s="69">
        <v>494</v>
      </c>
      <c r="K405" s="148"/>
      <c r="M405" s="21">
        <f t="shared" si="19"/>
        <v>1</v>
      </c>
      <c r="N405" s="21">
        <v>1</v>
      </c>
      <c r="O405" s="554">
        <v>1974</v>
      </c>
      <c r="P405" s="555" t="s">
        <v>106</v>
      </c>
      <c r="Q405" s="69">
        <v>494</v>
      </c>
      <c r="R405" s="148"/>
      <c r="S405" s="21">
        <f t="shared" si="20"/>
        <v>1</v>
      </c>
      <c r="T405" s="650">
        <v>1974</v>
      </c>
      <c r="U405" s="643" t="s">
        <v>106</v>
      </c>
      <c r="V405" s="554">
        <v>494</v>
      </c>
      <c r="W405" s="148"/>
    </row>
    <row r="406" spans="1:23">
      <c r="A406" s="554">
        <v>1975</v>
      </c>
      <c r="B406" s="555" t="s">
        <v>107</v>
      </c>
      <c r="C406" s="69">
        <v>494</v>
      </c>
      <c r="D406" s="148"/>
      <c r="F406" s="21">
        <f t="shared" si="18"/>
        <v>1</v>
      </c>
      <c r="G406" s="21">
        <v>1</v>
      </c>
      <c r="H406" s="554">
        <v>1975</v>
      </c>
      <c r="I406" s="555" t="s">
        <v>107</v>
      </c>
      <c r="J406" s="69">
        <v>495</v>
      </c>
      <c r="K406" s="148"/>
      <c r="M406" s="21">
        <f t="shared" si="19"/>
        <v>1</v>
      </c>
      <c r="N406" s="21">
        <v>1</v>
      </c>
      <c r="O406" s="554">
        <v>1975</v>
      </c>
      <c r="P406" s="555" t="s">
        <v>107</v>
      </c>
      <c r="Q406" s="69">
        <v>495</v>
      </c>
      <c r="R406" s="148"/>
      <c r="S406" s="21">
        <f t="shared" si="20"/>
        <v>1</v>
      </c>
      <c r="T406" s="650">
        <v>1975</v>
      </c>
      <c r="U406" s="643" t="s">
        <v>107</v>
      </c>
      <c r="V406" s="554">
        <v>495</v>
      </c>
      <c r="W406" s="148"/>
    </row>
    <row r="407" spans="1:23">
      <c r="A407" s="554">
        <v>1976</v>
      </c>
      <c r="B407" s="555" t="s">
        <v>108</v>
      </c>
      <c r="C407" s="69">
        <v>495</v>
      </c>
      <c r="D407" s="148"/>
      <c r="F407" s="21">
        <f t="shared" si="18"/>
        <v>1</v>
      </c>
      <c r="G407" s="21">
        <v>1</v>
      </c>
      <c r="H407" s="554">
        <v>1976</v>
      </c>
      <c r="I407" s="555" t="s">
        <v>108</v>
      </c>
      <c r="J407" s="69">
        <v>496</v>
      </c>
      <c r="K407" s="148"/>
      <c r="M407" s="21">
        <f t="shared" si="19"/>
        <v>1</v>
      </c>
      <c r="N407" s="21">
        <v>1</v>
      </c>
      <c r="O407" s="554">
        <v>1976</v>
      </c>
      <c r="P407" s="555" t="s">
        <v>108</v>
      </c>
      <c r="Q407" s="69">
        <v>496</v>
      </c>
      <c r="R407" s="148"/>
      <c r="S407" s="21">
        <f t="shared" si="20"/>
        <v>1</v>
      </c>
      <c r="T407" s="650">
        <v>1976</v>
      </c>
      <c r="U407" s="643" t="s">
        <v>108</v>
      </c>
      <c r="V407" s="554">
        <v>496</v>
      </c>
      <c r="W407" s="148"/>
    </row>
    <row r="408" spans="1:23">
      <c r="A408" s="554">
        <v>1978</v>
      </c>
      <c r="B408" s="555" t="s">
        <v>109</v>
      </c>
      <c r="C408" s="69">
        <v>496</v>
      </c>
      <c r="D408" s="148"/>
      <c r="F408" s="21">
        <f t="shared" si="18"/>
        <v>1</v>
      </c>
      <c r="G408" s="21">
        <v>1</v>
      </c>
      <c r="H408" s="554">
        <v>1978</v>
      </c>
      <c r="I408" s="555" t="s">
        <v>109</v>
      </c>
      <c r="J408" s="69">
        <v>497</v>
      </c>
      <c r="K408" s="148"/>
      <c r="M408" s="21">
        <f t="shared" si="19"/>
        <v>1</v>
      </c>
      <c r="N408" s="21">
        <v>1</v>
      </c>
      <c r="O408" s="554">
        <v>1978</v>
      </c>
      <c r="P408" s="555" t="s">
        <v>109</v>
      </c>
      <c r="Q408" s="69">
        <v>497</v>
      </c>
      <c r="R408" s="148"/>
      <c r="S408" s="21">
        <f t="shared" si="20"/>
        <v>1</v>
      </c>
      <c r="T408" s="650">
        <v>1978</v>
      </c>
      <c r="U408" s="643" t="s">
        <v>109</v>
      </c>
      <c r="V408" s="554">
        <v>497</v>
      </c>
      <c r="W408" s="148"/>
    </row>
    <row r="409" spans="1:23">
      <c r="A409" s="554">
        <v>1979</v>
      </c>
      <c r="B409" s="555" t="s">
        <v>110</v>
      </c>
      <c r="C409" s="69">
        <v>497</v>
      </c>
      <c r="D409" s="148"/>
      <c r="F409" s="21">
        <f t="shared" si="18"/>
        <v>1</v>
      </c>
      <c r="G409" s="21">
        <v>1</v>
      </c>
      <c r="H409" s="554">
        <v>1979</v>
      </c>
      <c r="I409" s="555" t="s">
        <v>110</v>
      </c>
      <c r="J409" s="69">
        <v>498</v>
      </c>
      <c r="K409" s="148"/>
      <c r="M409" s="21">
        <f t="shared" si="19"/>
        <v>1</v>
      </c>
      <c r="N409" s="21">
        <v>1</v>
      </c>
      <c r="O409" s="554">
        <v>1979</v>
      </c>
      <c r="P409" s="555" t="s">
        <v>110</v>
      </c>
      <c r="Q409" s="69">
        <v>498</v>
      </c>
      <c r="R409" s="148"/>
      <c r="S409" s="21">
        <f t="shared" si="20"/>
        <v>1</v>
      </c>
      <c r="T409" s="650">
        <v>1979</v>
      </c>
      <c r="U409" s="643" t="s">
        <v>110</v>
      </c>
      <c r="V409" s="554">
        <v>498</v>
      </c>
      <c r="W409" s="148"/>
    </row>
    <row r="410" spans="1:23">
      <c r="A410" s="554">
        <v>1990</v>
      </c>
      <c r="B410" s="555" t="s">
        <v>111</v>
      </c>
      <c r="C410" s="69">
        <v>498</v>
      </c>
      <c r="D410" s="148"/>
      <c r="F410" s="21">
        <f t="shared" si="18"/>
        <v>1</v>
      </c>
      <c r="G410" s="21">
        <v>1</v>
      </c>
      <c r="H410" s="554">
        <v>1990</v>
      </c>
      <c r="I410" s="555" t="s">
        <v>111</v>
      </c>
      <c r="J410" s="69">
        <v>499</v>
      </c>
      <c r="K410" s="148"/>
      <c r="M410" s="21">
        <f t="shared" si="19"/>
        <v>1</v>
      </c>
      <c r="N410" s="21">
        <v>1</v>
      </c>
      <c r="O410" s="554">
        <v>1990</v>
      </c>
      <c r="P410" s="555" t="s">
        <v>111</v>
      </c>
      <c r="Q410" s="69">
        <v>499</v>
      </c>
      <c r="R410" s="148"/>
      <c r="S410" s="21">
        <f t="shared" si="20"/>
        <v>1</v>
      </c>
      <c r="T410" s="650">
        <v>1990</v>
      </c>
      <c r="U410" s="643" t="s">
        <v>111</v>
      </c>
      <c r="V410" s="554">
        <v>499</v>
      </c>
      <c r="W410" s="148"/>
    </row>
    <row r="411" spans="1:23" ht="22.5">
      <c r="A411" s="554">
        <v>1995</v>
      </c>
      <c r="B411" s="555" t="s">
        <v>1533</v>
      </c>
      <c r="C411" s="69">
        <v>499</v>
      </c>
      <c r="D411" s="148"/>
      <c r="F411" s="21">
        <f t="shared" si="18"/>
        <v>1</v>
      </c>
      <c r="G411" s="21">
        <v>1</v>
      </c>
      <c r="H411" s="554">
        <v>1995</v>
      </c>
      <c r="I411" s="555" t="s">
        <v>1533</v>
      </c>
      <c r="J411" s="69">
        <v>500</v>
      </c>
      <c r="K411" s="148"/>
      <c r="M411" s="21">
        <f t="shared" si="19"/>
        <v>1</v>
      </c>
      <c r="N411" s="21">
        <v>1</v>
      </c>
      <c r="O411" s="554">
        <v>1995</v>
      </c>
      <c r="P411" s="555" t="s">
        <v>1533</v>
      </c>
      <c r="Q411" s="69">
        <v>500</v>
      </c>
      <c r="R411" s="148"/>
      <c r="S411" s="21">
        <f t="shared" si="20"/>
        <v>1</v>
      </c>
      <c r="T411" s="650">
        <v>1995</v>
      </c>
      <c r="U411" s="643" t="s">
        <v>1533</v>
      </c>
      <c r="V411" s="554">
        <v>500</v>
      </c>
      <c r="W411" s="148"/>
    </row>
    <row r="412" spans="1:23" ht="22.5">
      <c r="A412" s="554">
        <v>1996</v>
      </c>
      <c r="B412" s="555" t="s">
        <v>1534</v>
      </c>
      <c r="C412" s="69">
        <v>500</v>
      </c>
      <c r="D412" s="148"/>
      <c r="F412" s="21">
        <f t="shared" si="18"/>
        <v>1</v>
      </c>
      <c r="G412" s="21">
        <v>1</v>
      </c>
      <c r="H412" s="554">
        <v>1996</v>
      </c>
      <c r="I412" s="555" t="s">
        <v>1534</v>
      </c>
      <c r="J412" s="69">
        <v>501</v>
      </c>
      <c r="K412" s="148"/>
      <c r="M412" s="21">
        <f t="shared" si="19"/>
        <v>1</v>
      </c>
      <c r="N412" s="21">
        <v>1</v>
      </c>
      <c r="O412" s="554">
        <v>1996</v>
      </c>
      <c r="P412" s="555" t="s">
        <v>1534</v>
      </c>
      <c r="Q412" s="69">
        <v>501</v>
      </c>
      <c r="R412" s="148"/>
      <c r="S412" s="21">
        <f t="shared" si="20"/>
        <v>1</v>
      </c>
      <c r="T412" s="650">
        <v>1996</v>
      </c>
      <c r="U412" s="643" t="s">
        <v>1534</v>
      </c>
      <c r="V412" s="554">
        <v>501</v>
      </c>
      <c r="W412" s="148"/>
    </row>
    <row r="413" spans="1:23">
      <c r="A413" s="554">
        <v>2000</v>
      </c>
      <c r="B413" s="555" t="s">
        <v>69</v>
      </c>
      <c r="C413" s="69">
        <v>501</v>
      </c>
      <c r="D413" s="148"/>
      <c r="F413" s="21">
        <f t="shared" si="18"/>
        <v>1</v>
      </c>
      <c r="G413" s="21">
        <v>1</v>
      </c>
      <c r="H413" s="554">
        <v>2000</v>
      </c>
      <c r="I413" s="555" t="s">
        <v>69</v>
      </c>
      <c r="J413" s="69">
        <v>502</v>
      </c>
      <c r="K413" s="148"/>
      <c r="M413" s="21">
        <f t="shared" si="19"/>
        <v>1</v>
      </c>
      <c r="N413" s="21">
        <v>1</v>
      </c>
      <c r="O413" s="554">
        <v>2000</v>
      </c>
      <c r="P413" s="555" t="s">
        <v>69</v>
      </c>
      <c r="Q413" s="69">
        <v>502</v>
      </c>
      <c r="R413" s="148"/>
      <c r="S413" s="21">
        <f t="shared" si="20"/>
        <v>1</v>
      </c>
      <c r="T413" s="650">
        <v>2000</v>
      </c>
      <c r="U413" s="643" t="s">
        <v>69</v>
      </c>
      <c r="V413" s="554">
        <v>502</v>
      </c>
      <c r="W413" s="148"/>
    </row>
    <row r="414" spans="1:23">
      <c r="A414" s="554">
        <v>2003</v>
      </c>
      <c r="B414" s="555" t="s">
        <v>68</v>
      </c>
      <c r="C414" s="69">
        <v>503</v>
      </c>
      <c r="D414" s="148"/>
      <c r="F414" s="21">
        <f t="shared" si="18"/>
        <v>1</v>
      </c>
      <c r="G414" s="21">
        <v>1</v>
      </c>
      <c r="H414" s="554">
        <v>2003</v>
      </c>
      <c r="I414" s="555" t="s">
        <v>68</v>
      </c>
      <c r="J414" s="69">
        <v>504</v>
      </c>
      <c r="K414" s="148"/>
      <c r="M414" s="21">
        <f t="shared" si="19"/>
        <v>1</v>
      </c>
      <c r="N414" s="21">
        <v>1</v>
      </c>
      <c r="O414" s="554">
        <v>2003</v>
      </c>
      <c r="P414" s="555" t="s">
        <v>68</v>
      </c>
      <c r="Q414" s="69">
        <v>504</v>
      </c>
      <c r="R414" s="148"/>
      <c r="S414" s="21">
        <f t="shared" si="20"/>
        <v>1</v>
      </c>
      <c r="T414" s="650">
        <v>2003</v>
      </c>
      <c r="U414" s="643" t="s">
        <v>68</v>
      </c>
      <c r="V414" s="554">
        <v>504</v>
      </c>
      <c r="W414" s="148"/>
    </row>
    <row r="415" spans="1:23">
      <c r="A415" s="554">
        <v>2004</v>
      </c>
      <c r="B415" s="555" t="s">
        <v>62</v>
      </c>
      <c r="C415" s="69">
        <v>504</v>
      </c>
      <c r="D415" s="148"/>
      <c r="F415" s="21">
        <f t="shared" si="18"/>
        <v>1</v>
      </c>
      <c r="G415" s="21">
        <v>1</v>
      </c>
      <c r="H415" s="554">
        <v>2004</v>
      </c>
      <c r="I415" s="555" t="s">
        <v>62</v>
      </c>
      <c r="J415" s="69">
        <v>505</v>
      </c>
      <c r="K415" s="148"/>
      <c r="M415" s="21">
        <f t="shared" si="19"/>
        <v>1</v>
      </c>
      <c r="N415" s="21">
        <v>1</v>
      </c>
      <c r="O415" s="554">
        <v>2004</v>
      </c>
      <c r="P415" s="555" t="s">
        <v>62</v>
      </c>
      <c r="Q415" s="69">
        <v>505</v>
      </c>
      <c r="R415" s="148"/>
      <c r="S415" s="21">
        <f t="shared" si="20"/>
        <v>1</v>
      </c>
      <c r="T415" s="650">
        <v>2004</v>
      </c>
      <c r="U415" s="643" t="s">
        <v>62</v>
      </c>
      <c r="V415" s="554">
        <v>505</v>
      </c>
      <c r="W415" s="148"/>
    </row>
    <row r="416" spans="1:23">
      <c r="A416" s="554">
        <v>2005</v>
      </c>
      <c r="B416" s="555" t="s">
        <v>63</v>
      </c>
      <c r="C416" s="69">
        <v>505</v>
      </c>
      <c r="D416" s="148"/>
      <c r="F416" s="21">
        <f t="shared" si="18"/>
        <v>1</v>
      </c>
      <c r="G416" s="21">
        <v>1</v>
      </c>
      <c r="H416" s="554">
        <v>2005</v>
      </c>
      <c r="I416" s="555" t="s">
        <v>63</v>
      </c>
      <c r="J416" s="69">
        <v>506</v>
      </c>
      <c r="K416" s="148"/>
      <c r="M416" s="21">
        <f t="shared" si="19"/>
        <v>1</v>
      </c>
      <c r="N416" s="21">
        <v>1</v>
      </c>
      <c r="O416" s="554">
        <v>2005</v>
      </c>
      <c r="P416" s="555" t="s">
        <v>63</v>
      </c>
      <c r="Q416" s="69">
        <v>506</v>
      </c>
      <c r="R416" s="148"/>
      <c r="S416" s="21">
        <f t="shared" si="20"/>
        <v>1</v>
      </c>
      <c r="T416" s="650">
        <v>2005</v>
      </c>
      <c r="U416" s="643" t="s">
        <v>63</v>
      </c>
      <c r="V416" s="554">
        <v>506</v>
      </c>
      <c r="W416" s="148"/>
    </row>
    <row r="417" spans="1:23">
      <c r="A417" s="554">
        <v>2006</v>
      </c>
      <c r="B417" s="555" t="s">
        <v>64</v>
      </c>
      <c r="C417" s="69">
        <v>506</v>
      </c>
      <c r="D417" s="148"/>
      <c r="F417" s="21">
        <f t="shared" si="18"/>
        <v>1</v>
      </c>
      <c r="G417" s="21">
        <v>1</v>
      </c>
      <c r="H417" s="554">
        <v>2006</v>
      </c>
      <c r="I417" s="555" t="s">
        <v>64</v>
      </c>
      <c r="J417" s="69">
        <v>507</v>
      </c>
      <c r="K417" s="148"/>
      <c r="M417" s="21">
        <f t="shared" si="19"/>
        <v>1</v>
      </c>
      <c r="N417" s="21">
        <v>1</v>
      </c>
      <c r="O417" s="554">
        <v>2006</v>
      </c>
      <c r="P417" s="555" t="s">
        <v>64</v>
      </c>
      <c r="Q417" s="69">
        <v>507</v>
      </c>
      <c r="R417" s="148"/>
      <c r="S417" s="21">
        <f t="shared" si="20"/>
        <v>1</v>
      </c>
      <c r="T417" s="650">
        <v>2006</v>
      </c>
      <c r="U417" s="643" t="s">
        <v>64</v>
      </c>
      <c r="V417" s="554">
        <v>507</v>
      </c>
      <c r="W417" s="148"/>
    </row>
    <row r="418" spans="1:23">
      <c r="A418" s="554">
        <v>2007</v>
      </c>
      <c r="B418" s="555" t="s">
        <v>67</v>
      </c>
      <c r="C418" s="69">
        <v>507</v>
      </c>
      <c r="D418" s="148"/>
      <c r="F418" s="21">
        <f t="shared" si="18"/>
        <v>1</v>
      </c>
      <c r="G418" s="21">
        <v>1</v>
      </c>
      <c r="H418" s="554">
        <v>2007</v>
      </c>
      <c r="I418" s="555" t="s">
        <v>67</v>
      </c>
      <c r="J418" s="69">
        <v>508</v>
      </c>
      <c r="K418" s="148"/>
      <c r="M418" s="21">
        <f t="shared" si="19"/>
        <v>1</v>
      </c>
      <c r="N418" s="21">
        <v>1</v>
      </c>
      <c r="O418" s="554">
        <v>2007</v>
      </c>
      <c r="P418" s="555" t="s">
        <v>67</v>
      </c>
      <c r="Q418" s="69">
        <v>508</v>
      </c>
      <c r="R418" s="148"/>
      <c r="S418" s="21">
        <f t="shared" si="20"/>
        <v>1</v>
      </c>
      <c r="T418" s="650">
        <v>2007</v>
      </c>
      <c r="U418" s="644" t="s">
        <v>67</v>
      </c>
      <c r="V418" s="554">
        <v>508</v>
      </c>
      <c r="W418" s="148"/>
    </row>
    <row r="419" spans="1:23">
      <c r="A419" s="554">
        <v>2010</v>
      </c>
      <c r="B419" s="555" t="s">
        <v>112</v>
      </c>
      <c r="C419" s="69">
        <v>508</v>
      </c>
      <c r="D419" s="148"/>
      <c r="F419" s="21">
        <f t="shared" si="18"/>
        <v>1</v>
      </c>
      <c r="G419" s="21">
        <v>1</v>
      </c>
      <c r="H419" s="554">
        <v>2010</v>
      </c>
      <c r="I419" s="555" t="s">
        <v>112</v>
      </c>
      <c r="J419" s="69">
        <v>509</v>
      </c>
      <c r="K419" s="148"/>
      <c r="M419" s="21">
        <f t="shared" si="19"/>
        <v>1</v>
      </c>
      <c r="N419" s="21">
        <v>1</v>
      </c>
      <c r="O419" s="554">
        <v>2010</v>
      </c>
      <c r="P419" s="555" t="s">
        <v>112</v>
      </c>
      <c r="Q419" s="69">
        <v>509</v>
      </c>
      <c r="R419" s="148"/>
      <c r="S419" s="21">
        <f t="shared" si="20"/>
        <v>1</v>
      </c>
      <c r="T419" s="650">
        <v>2010</v>
      </c>
      <c r="U419" s="643" t="s">
        <v>112</v>
      </c>
      <c r="V419" s="554">
        <v>509</v>
      </c>
      <c r="W419" s="148"/>
    </row>
    <row r="420" spans="1:23">
      <c r="A420" s="554">
        <v>2020</v>
      </c>
      <c r="B420" s="555" t="s">
        <v>113</v>
      </c>
      <c r="C420" s="69">
        <v>509</v>
      </c>
      <c r="D420" s="148"/>
      <c r="F420" s="21">
        <f t="shared" si="18"/>
        <v>1</v>
      </c>
      <c r="G420" s="21">
        <v>1</v>
      </c>
      <c r="H420" s="554">
        <v>2020</v>
      </c>
      <c r="I420" s="555" t="s">
        <v>113</v>
      </c>
      <c r="J420" s="69">
        <v>510</v>
      </c>
      <c r="K420" s="148"/>
      <c r="M420" s="21">
        <f t="shared" si="19"/>
        <v>1</v>
      </c>
      <c r="N420" s="21">
        <v>1</v>
      </c>
      <c r="O420" s="554">
        <v>2020</v>
      </c>
      <c r="P420" s="555" t="s">
        <v>113</v>
      </c>
      <c r="Q420" s="69">
        <v>510</v>
      </c>
      <c r="R420" s="148"/>
      <c r="S420" s="21">
        <f t="shared" si="20"/>
        <v>1</v>
      </c>
      <c r="T420" s="650">
        <v>2020</v>
      </c>
      <c r="U420" s="643" t="s">
        <v>113</v>
      </c>
      <c r="V420" s="554">
        <v>510</v>
      </c>
      <c r="W420" s="148"/>
    </row>
    <row r="421" spans="1:23">
      <c r="A421" s="554">
        <v>2030</v>
      </c>
      <c r="B421" s="555" t="s">
        <v>114</v>
      </c>
      <c r="C421" s="69">
        <v>510</v>
      </c>
      <c r="D421" s="148"/>
      <c r="F421" s="21">
        <f t="shared" si="18"/>
        <v>1</v>
      </c>
      <c r="G421" s="21">
        <v>1</v>
      </c>
      <c r="H421" s="554">
        <v>2030</v>
      </c>
      <c r="I421" s="555" t="s">
        <v>114</v>
      </c>
      <c r="J421" s="69">
        <v>511</v>
      </c>
      <c r="K421" s="148"/>
      <c r="M421" s="21">
        <f t="shared" si="19"/>
        <v>1</v>
      </c>
      <c r="N421" s="21">
        <v>1</v>
      </c>
      <c r="O421" s="554">
        <v>2030</v>
      </c>
      <c r="P421" s="555" t="s">
        <v>114</v>
      </c>
      <c r="Q421" s="69">
        <v>511</v>
      </c>
      <c r="R421" s="148"/>
      <c r="S421" s="21">
        <f t="shared" si="20"/>
        <v>1</v>
      </c>
      <c r="T421" s="650">
        <v>2030</v>
      </c>
      <c r="U421" s="643" t="s">
        <v>114</v>
      </c>
      <c r="V421" s="554">
        <v>511</v>
      </c>
      <c r="W421" s="148"/>
    </row>
    <row r="422" spans="1:23">
      <c r="A422" s="554">
        <v>2040</v>
      </c>
      <c r="B422" s="555" t="s">
        <v>115</v>
      </c>
      <c r="C422" s="69">
        <v>511</v>
      </c>
      <c r="D422" s="148"/>
      <c r="F422" s="21">
        <f t="shared" si="18"/>
        <v>1</v>
      </c>
      <c r="G422" s="21">
        <v>1</v>
      </c>
      <c r="H422" s="554">
        <v>2040</v>
      </c>
      <c r="I422" s="555" t="s">
        <v>115</v>
      </c>
      <c r="J422" s="69">
        <v>512</v>
      </c>
      <c r="K422" s="148"/>
      <c r="M422" s="21">
        <f t="shared" si="19"/>
        <v>1</v>
      </c>
      <c r="N422" s="21">
        <v>1</v>
      </c>
      <c r="O422" s="554">
        <v>2040</v>
      </c>
      <c r="P422" s="555" t="s">
        <v>115</v>
      </c>
      <c r="Q422" s="69">
        <v>512</v>
      </c>
      <c r="R422" s="148"/>
      <c r="S422" s="21">
        <f t="shared" si="20"/>
        <v>1</v>
      </c>
      <c r="T422" s="650">
        <v>2040</v>
      </c>
      <c r="U422" s="643" t="s">
        <v>115</v>
      </c>
      <c r="V422" s="554">
        <v>512</v>
      </c>
      <c r="W422" s="148"/>
    </row>
    <row r="423" spans="1:23">
      <c r="A423" s="554">
        <v>2050</v>
      </c>
      <c r="B423" s="555" t="s">
        <v>116</v>
      </c>
      <c r="C423" s="69">
        <v>512</v>
      </c>
      <c r="D423" s="148"/>
      <c r="F423" s="21">
        <f t="shared" si="18"/>
        <v>1</v>
      </c>
      <c r="G423" s="21">
        <v>1</v>
      </c>
      <c r="H423" s="554">
        <v>2050</v>
      </c>
      <c r="I423" s="555" t="s">
        <v>116</v>
      </c>
      <c r="J423" s="69">
        <v>513</v>
      </c>
      <c r="K423" s="148"/>
      <c r="M423" s="21">
        <f t="shared" si="19"/>
        <v>1</v>
      </c>
      <c r="N423" s="21">
        <v>1</v>
      </c>
      <c r="O423" s="554">
        <v>2050</v>
      </c>
      <c r="P423" s="555" t="s">
        <v>116</v>
      </c>
      <c r="Q423" s="69">
        <v>513</v>
      </c>
      <c r="R423" s="148"/>
      <c r="S423" s="21">
        <f t="shared" si="20"/>
        <v>1</v>
      </c>
      <c r="T423" s="650">
        <v>2050</v>
      </c>
      <c r="U423" s="643" t="s">
        <v>116</v>
      </c>
      <c r="V423" s="554">
        <v>513</v>
      </c>
      <c r="W423" s="148"/>
    </row>
    <row r="424" spans="1:23">
      <c r="A424" s="554">
        <v>2060</v>
      </c>
      <c r="B424" s="555" t="s">
        <v>75</v>
      </c>
      <c r="C424" s="69">
        <v>513</v>
      </c>
      <c r="D424" s="148"/>
      <c r="F424" s="21">
        <f t="shared" si="18"/>
        <v>1</v>
      </c>
      <c r="G424" s="21">
        <v>1</v>
      </c>
      <c r="H424" s="554">
        <v>2060</v>
      </c>
      <c r="I424" s="555" t="s">
        <v>75</v>
      </c>
      <c r="J424" s="69">
        <v>514</v>
      </c>
      <c r="K424" s="148"/>
      <c r="M424" s="21">
        <f t="shared" si="19"/>
        <v>1</v>
      </c>
      <c r="N424" s="21">
        <v>1</v>
      </c>
      <c r="O424" s="554">
        <v>2060</v>
      </c>
      <c r="P424" s="555" t="s">
        <v>75</v>
      </c>
      <c r="Q424" s="69">
        <v>514</v>
      </c>
      <c r="R424" s="148"/>
      <c r="S424" s="21">
        <f t="shared" si="20"/>
        <v>1</v>
      </c>
      <c r="T424" s="650">
        <v>2060</v>
      </c>
      <c r="U424" s="643" t="s">
        <v>75</v>
      </c>
      <c r="V424" s="554">
        <v>514</v>
      </c>
      <c r="W424" s="148"/>
    </row>
    <row r="425" spans="1:23">
      <c r="A425" s="554">
        <v>2065</v>
      </c>
      <c r="B425" s="555" t="s">
        <v>117</v>
      </c>
      <c r="C425" s="69">
        <v>514</v>
      </c>
      <c r="D425" s="148"/>
      <c r="F425" s="21">
        <f t="shared" si="18"/>
        <v>1</v>
      </c>
      <c r="G425" s="21">
        <v>1</v>
      </c>
      <c r="H425" s="554">
        <v>2065</v>
      </c>
      <c r="I425" s="555" t="s">
        <v>117</v>
      </c>
      <c r="J425" s="69">
        <v>515</v>
      </c>
      <c r="K425" s="148"/>
      <c r="M425" s="21">
        <f t="shared" si="19"/>
        <v>1</v>
      </c>
      <c r="N425" s="21">
        <v>1</v>
      </c>
      <c r="O425" s="554">
        <v>2065</v>
      </c>
      <c r="P425" s="555" t="s">
        <v>117</v>
      </c>
      <c r="Q425" s="69">
        <v>515</v>
      </c>
      <c r="R425" s="148"/>
      <c r="S425" s="21">
        <f t="shared" si="20"/>
        <v>1</v>
      </c>
      <c r="T425" s="651">
        <v>2065</v>
      </c>
      <c r="U425" s="638" t="s">
        <v>117</v>
      </c>
      <c r="V425" s="554">
        <v>515</v>
      </c>
      <c r="W425" s="148"/>
    </row>
    <row r="426" spans="1:23">
      <c r="A426" s="554">
        <v>2070</v>
      </c>
      <c r="B426" s="555" t="s">
        <v>77</v>
      </c>
      <c r="C426" s="69">
        <v>515</v>
      </c>
      <c r="D426" s="148"/>
      <c r="F426" s="21">
        <f t="shared" si="18"/>
        <v>1</v>
      </c>
      <c r="G426" s="21">
        <v>1</v>
      </c>
      <c r="H426" s="554">
        <v>2070</v>
      </c>
      <c r="I426" s="555" t="s">
        <v>77</v>
      </c>
      <c r="J426" s="69">
        <v>516</v>
      </c>
      <c r="K426" s="148"/>
      <c r="M426" s="21">
        <f t="shared" si="19"/>
        <v>1</v>
      </c>
      <c r="N426" s="21">
        <v>1</v>
      </c>
      <c r="O426" s="554">
        <v>2070</v>
      </c>
      <c r="P426" s="555" t="s">
        <v>77</v>
      </c>
      <c r="Q426" s="69">
        <v>516</v>
      </c>
      <c r="R426" s="148"/>
      <c r="S426" s="21">
        <f t="shared" si="20"/>
        <v>1</v>
      </c>
      <c r="T426" s="651">
        <v>2070</v>
      </c>
      <c r="U426" s="638" t="s">
        <v>77</v>
      </c>
      <c r="V426" s="554">
        <v>516</v>
      </c>
      <c r="W426" s="148"/>
    </row>
    <row r="427" spans="1:23">
      <c r="A427" s="554">
        <v>2075</v>
      </c>
      <c r="B427" s="555" t="s">
        <v>78</v>
      </c>
      <c r="C427" s="69">
        <v>516</v>
      </c>
      <c r="D427" s="148"/>
      <c r="F427" s="21">
        <f t="shared" si="18"/>
        <v>1</v>
      </c>
      <c r="G427" s="21">
        <v>1</v>
      </c>
      <c r="H427" s="554">
        <v>2075</v>
      </c>
      <c r="I427" s="555" t="s">
        <v>78</v>
      </c>
      <c r="J427" s="69">
        <v>517</v>
      </c>
      <c r="K427" s="148"/>
      <c r="M427" s="21">
        <f t="shared" si="19"/>
        <v>1</v>
      </c>
      <c r="N427" s="21">
        <v>1</v>
      </c>
      <c r="O427" s="554">
        <v>2075</v>
      </c>
      <c r="P427" s="555" t="s">
        <v>78</v>
      </c>
      <c r="Q427" s="69">
        <v>517</v>
      </c>
      <c r="R427" s="148"/>
      <c r="S427" s="21">
        <f t="shared" si="20"/>
        <v>1</v>
      </c>
      <c r="T427" s="651">
        <v>2075</v>
      </c>
      <c r="U427" s="638" t="s">
        <v>78</v>
      </c>
      <c r="V427" s="554">
        <v>517</v>
      </c>
      <c r="W427" s="148"/>
    </row>
    <row r="428" spans="1:23">
      <c r="A428" s="554">
        <v>2080</v>
      </c>
      <c r="B428" s="555" t="s">
        <v>118</v>
      </c>
      <c r="C428" s="69">
        <v>517</v>
      </c>
      <c r="D428" s="148"/>
      <c r="F428" s="21">
        <f t="shared" si="18"/>
        <v>1</v>
      </c>
      <c r="G428" s="21">
        <v>1</v>
      </c>
      <c r="H428" s="554">
        <v>2080</v>
      </c>
      <c r="I428" s="555" t="s">
        <v>118</v>
      </c>
      <c r="J428" s="69">
        <v>518</v>
      </c>
      <c r="K428" s="148"/>
      <c r="M428" s="21">
        <f t="shared" si="19"/>
        <v>1</v>
      </c>
      <c r="N428" s="21">
        <v>1</v>
      </c>
      <c r="O428" s="554">
        <v>2080</v>
      </c>
      <c r="P428" s="555" t="s">
        <v>118</v>
      </c>
      <c r="Q428" s="69">
        <v>518</v>
      </c>
      <c r="R428" s="148"/>
      <c r="S428" s="21">
        <f t="shared" si="20"/>
        <v>1</v>
      </c>
      <c r="T428" s="651">
        <v>2080</v>
      </c>
      <c r="U428" s="638" t="s">
        <v>118</v>
      </c>
      <c r="V428" s="554">
        <v>518</v>
      </c>
      <c r="W428" s="148"/>
    </row>
    <row r="429" spans="1:23">
      <c r="A429" s="554">
        <v>2090</v>
      </c>
      <c r="B429" s="555" t="s">
        <v>119</v>
      </c>
      <c r="C429" s="69">
        <v>518</v>
      </c>
      <c r="D429" s="148"/>
      <c r="F429" s="21">
        <f t="shared" si="18"/>
        <v>1</v>
      </c>
      <c r="G429" s="21">
        <v>1</v>
      </c>
      <c r="H429" s="554">
        <v>2090</v>
      </c>
      <c r="I429" s="555" t="s">
        <v>119</v>
      </c>
      <c r="J429" s="69">
        <v>519</v>
      </c>
      <c r="K429" s="148"/>
      <c r="M429" s="21">
        <f t="shared" si="19"/>
        <v>1</v>
      </c>
      <c r="N429" s="21">
        <v>1</v>
      </c>
      <c r="O429" s="554">
        <v>2090</v>
      </c>
      <c r="P429" s="555" t="s">
        <v>119</v>
      </c>
      <c r="Q429" s="69">
        <v>519</v>
      </c>
      <c r="R429" s="148"/>
      <c r="S429" s="21">
        <f t="shared" si="20"/>
        <v>1</v>
      </c>
      <c r="T429" s="651">
        <v>2090</v>
      </c>
      <c r="U429" s="638" t="s">
        <v>119</v>
      </c>
      <c r="V429" s="554">
        <v>519</v>
      </c>
      <c r="W429" s="148"/>
    </row>
    <row r="430" spans="1:23">
      <c r="A430" s="554">
        <v>2100</v>
      </c>
      <c r="B430" s="555" t="s">
        <v>79</v>
      </c>
      <c r="C430" s="69">
        <v>519</v>
      </c>
      <c r="D430" s="148"/>
      <c r="F430" s="21">
        <f t="shared" si="18"/>
        <v>1</v>
      </c>
      <c r="G430" s="21">
        <v>1</v>
      </c>
      <c r="H430" s="554">
        <v>2100</v>
      </c>
      <c r="I430" s="555" t="s">
        <v>79</v>
      </c>
      <c r="J430" s="69">
        <v>520</v>
      </c>
      <c r="K430" s="148"/>
      <c r="M430" s="21">
        <f t="shared" si="19"/>
        <v>1</v>
      </c>
      <c r="N430" s="21">
        <v>1</v>
      </c>
      <c r="O430" s="554">
        <v>2100</v>
      </c>
      <c r="P430" s="555" t="s">
        <v>79</v>
      </c>
      <c r="Q430" s="69">
        <v>520</v>
      </c>
      <c r="R430" s="148"/>
      <c r="S430" s="21">
        <f t="shared" si="20"/>
        <v>1</v>
      </c>
      <c r="T430" s="651">
        <v>2100</v>
      </c>
      <c r="U430" s="638" t="s">
        <v>79</v>
      </c>
      <c r="V430" s="554">
        <v>520</v>
      </c>
      <c r="W430" s="148"/>
    </row>
    <row r="431" spans="1:23">
      <c r="A431" s="554">
        <v>2110</v>
      </c>
      <c r="B431" s="555" t="s">
        <v>80</v>
      </c>
      <c r="C431" s="69">
        <v>520</v>
      </c>
      <c r="D431" s="148"/>
      <c r="F431" s="21">
        <f t="shared" si="18"/>
        <v>1</v>
      </c>
      <c r="G431" s="21">
        <v>1</v>
      </c>
      <c r="H431" s="554">
        <v>2110</v>
      </c>
      <c r="I431" s="555" t="s">
        <v>80</v>
      </c>
      <c r="J431" s="69">
        <v>521</v>
      </c>
      <c r="K431" s="148"/>
      <c r="M431" s="21">
        <f t="shared" si="19"/>
        <v>1</v>
      </c>
      <c r="N431" s="21">
        <v>1</v>
      </c>
      <c r="O431" s="554">
        <v>2110</v>
      </c>
      <c r="P431" s="555" t="s">
        <v>80</v>
      </c>
      <c r="Q431" s="69">
        <v>521</v>
      </c>
      <c r="R431" s="148"/>
      <c r="S431" s="21">
        <f t="shared" si="20"/>
        <v>1</v>
      </c>
      <c r="T431" s="651">
        <v>2110</v>
      </c>
      <c r="U431" s="638" t="s">
        <v>80</v>
      </c>
      <c r="V431" s="554">
        <v>521</v>
      </c>
      <c r="W431" s="148"/>
    </row>
    <row r="432" spans="1:23">
      <c r="A432" s="554">
        <v>2115</v>
      </c>
      <c r="B432" s="555" t="s">
        <v>81</v>
      </c>
      <c r="C432" s="69">
        <v>521</v>
      </c>
      <c r="D432" s="148"/>
      <c r="F432" s="21">
        <f t="shared" si="18"/>
        <v>1</v>
      </c>
      <c r="G432" s="21">
        <v>1</v>
      </c>
      <c r="H432" s="554">
        <v>2115</v>
      </c>
      <c r="I432" s="555" t="s">
        <v>81</v>
      </c>
      <c r="J432" s="69">
        <v>522</v>
      </c>
      <c r="K432" s="148"/>
      <c r="M432" s="21">
        <f t="shared" si="19"/>
        <v>1</v>
      </c>
      <c r="N432" s="21">
        <v>1</v>
      </c>
      <c r="O432" s="554">
        <v>2115</v>
      </c>
      <c r="P432" s="555" t="s">
        <v>81</v>
      </c>
      <c r="Q432" s="69">
        <v>522</v>
      </c>
      <c r="R432" s="148"/>
      <c r="S432" s="21">
        <f t="shared" si="20"/>
        <v>1</v>
      </c>
      <c r="T432" s="651">
        <v>2115</v>
      </c>
      <c r="U432" s="638" t="s">
        <v>81</v>
      </c>
      <c r="V432" s="554">
        <v>522</v>
      </c>
      <c r="W432" s="148"/>
    </row>
    <row r="433" spans="1:23">
      <c r="A433" s="554">
        <v>2120</v>
      </c>
      <c r="B433" s="555" t="s">
        <v>82</v>
      </c>
      <c r="C433" s="69">
        <v>522</v>
      </c>
      <c r="D433" s="148"/>
      <c r="F433" s="21">
        <f t="shared" si="18"/>
        <v>1</v>
      </c>
      <c r="G433" s="21">
        <v>1</v>
      </c>
      <c r="H433" s="554">
        <v>2120</v>
      </c>
      <c r="I433" s="555" t="s">
        <v>82</v>
      </c>
      <c r="J433" s="69">
        <v>523</v>
      </c>
      <c r="K433" s="148"/>
      <c r="M433" s="21">
        <f t="shared" si="19"/>
        <v>1</v>
      </c>
      <c r="N433" s="21">
        <v>1</v>
      </c>
      <c r="O433" s="554">
        <v>2120</v>
      </c>
      <c r="P433" s="555" t="s">
        <v>82</v>
      </c>
      <c r="Q433" s="69">
        <v>523</v>
      </c>
      <c r="R433" s="148"/>
      <c r="S433" s="21">
        <f t="shared" si="20"/>
        <v>1</v>
      </c>
      <c r="T433" s="651">
        <v>2120</v>
      </c>
      <c r="U433" s="638" t="s">
        <v>82</v>
      </c>
      <c r="V433" s="554">
        <v>523</v>
      </c>
      <c r="W433" s="148"/>
    </row>
    <row r="434" spans="1:23">
      <c r="A434" s="554">
        <v>2130</v>
      </c>
      <c r="B434" s="555" t="s">
        <v>120</v>
      </c>
      <c r="C434" s="69">
        <v>523</v>
      </c>
      <c r="D434" s="148"/>
      <c r="F434" s="21">
        <f t="shared" si="18"/>
        <v>1</v>
      </c>
      <c r="G434" s="21">
        <v>1</v>
      </c>
      <c r="H434" s="554">
        <v>2130</v>
      </c>
      <c r="I434" s="555" t="s">
        <v>120</v>
      </c>
      <c r="J434" s="69">
        <v>524</v>
      </c>
      <c r="K434" s="148"/>
      <c r="M434" s="21">
        <f t="shared" si="19"/>
        <v>1</v>
      </c>
      <c r="N434" s="21">
        <v>1</v>
      </c>
      <c r="O434" s="554">
        <v>2130</v>
      </c>
      <c r="P434" s="555" t="s">
        <v>120</v>
      </c>
      <c r="Q434" s="69">
        <v>524</v>
      </c>
      <c r="R434" s="148"/>
      <c r="S434" s="21">
        <f t="shared" si="20"/>
        <v>1</v>
      </c>
      <c r="T434" s="651">
        <v>2130</v>
      </c>
      <c r="U434" s="638" t="s">
        <v>120</v>
      </c>
      <c r="V434" s="554">
        <v>524</v>
      </c>
      <c r="W434" s="148"/>
    </row>
    <row r="435" spans="1:23">
      <c r="A435" s="554">
        <v>2140</v>
      </c>
      <c r="B435" s="555" t="s">
        <v>121</v>
      </c>
      <c r="C435" s="69">
        <v>524</v>
      </c>
      <c r="D435" s="148"/>
      <c r="F435" s="21">
        <f t="shared" si="18"/>
        <v>1</v>
      </c>
      <c r="G435" s="21">
        <v>1</v>
      </c>
      <c r="H435" s="554">
        <v>2140</v>
      </c>
      <c r="I435" s="555" t="s">
        <v>121</v>
      </c>
      <c r="J435" s="69">
        <v>525</v>
      </c>
      <c r="K435" s="148"/>
      <c r="M435" s="21">
        <f t="shared" si="19"/>
        <v>1</v>
      </c>
      <c r="N435" s="21">
        <v>1</v>
      </c>
      <c r="O435" s="554">
        <v>2140</v>
      </c>
      <c r="P435" s="555" t="s">
        <v>121</v>
      </c>
      <c r="Q435" s="69">
        <v>525</v>
      </c>
      <c r="R435" s="148"/>
      <c r="S435" s="21">
        <f t="shared" si="20"/>
        <v>1</v>
      </c>
      <c r="T435" s="651">
        <v>2140</v>
      </c>
      <c r="U435" s="638" t="s">
        <v>121</v>
      </c>
      <c r="V435" s="554">
        <v>525</v>
      </c>
      <c r="W435" s="148"/>
    </row>
    <row r="436" spans="1:23" ht="22.5">
      <c r="A436" s="554">
        <v>2200</v>
      </c>
      <c r="B436" s="555" t="s">
        <v>122</v>
      </c>
      <c r="C436" s="69">
        <v>525</v>
      </c>
      <c r="D436" s="148"/>
      <c r="F436" s="21">
        <f t="shared" si="18"/>
        <v>0</v>
      </c>
      <c r="G436" s="21">
        <v>1</v>
      </c>
      <c r="H436" s="554">
        <v>2200</v>
      </c>
      <c r="I436" s="555" t="s">
        <v>1586</v>
      </c>
      <c r="J436" s="69">
        <v>526</v>
      </c>
      <c r="K436" s="148" t="s">
        <v>1591</v>
      </c>
      <c r="M436" s="21">
        <f t="shared" si="19"/>
        <v>1</v>
      </c>
      <c r="N436" s="21">
        <v>1</v>
      </c>
      <c r="O436" s="554">
        <v>2200</v>
      </c>
      <c r="P436" s="555" t="s">
        <v>1586</v>
      </c>
      <c r="Q436" s="69">
        <v>526</v>
      </c>
      <c r="R436" s="148"/>
      <c r="S436" s="21">
        <f t="shared" si="20"/>
        <v>1</v>
      </c>
      <c r="T436" s="651">
        <v>2200</v>
      </c>
      <c r="U436" s="638" t="s">
        <v>1586</v>
      </c>
      <c r="V436" s="554">
        <v>526</v>
      </c>
      <c r="W436" s="148"/>
    </row>
    <row r="437" spans="1:23">
      <c r="A437" s="554">
        <v>2210</v>
      </c>
      <c r="B437" s="555" t="s">
        <v>1531</v>
      </c>
      <c r="C437" s="69">
        <v>527</v>
      </c>
      <c r="D437" s="148"/>
      <c r="F437" s="21">
        <f t="shared" si="18"/>
        <v>1</v>
      </c>
      <c r="G437" s="21">
        <v>1</v>
      </c>
      <c r="H437" s="554">
        <v>2210</v>
      </c>
      <c r="I437" s="555" t="s">
        <v>1531</v>
      </c>
      <c r="J437" s="69">
        <v>528</v>
      </c>
      <c r="K437" s="148"/>
      <c r="M437" s="21">
        <f t="shared" si="19"/>
        <v>1</v>
      </c>
      <c r="N437" s="21">
        <v>1</v>
      </c>
      <c r="O437" s="554">
        <v>2210</v>
      </c>
      <c r="P437" s="555" t="s">
        <v>1531</v>
      </c>
      <c r="Q437" s="69">
        <v>528</v>
      </c>
      <c r="R437" s="148"/>
      <c r="S437" s="21">
        <f t="shared" si="20"/>
        <v>1</v>
      </c>
      <c r="T437" s="650">
        <v>2210</v>
      </c>
      <c r="U437" s="643" t="s">
        <v>1531</v>
      </c>
      <c r="V437" s="554">
        <v>528</v>
      </c>
      <c r="W437" s="148"/>
    </row>
    <row r="438" spans="1:23">
      <c r="A438" s="554">
        <v>2220</v>
      </c>
      <c r="B438" s="555" t="s">
        <v>87</v>
      </c>
      <c r="C438" s="69">
        <v>528</v>
      </c>
      <c r="D438" s="148"/>
      <c r="F438" s="21">
        <f t="shared" si="18"/>
        <v>1</v>
      </c>
      <c r="G438" s="21">
        <v>1</v>
      </c>
      <c r="H438" s="554">
        <v>2220</v>
      </c>
      <c r="I438" s="555" t="s">
        <v>87</v>
      </c>
      <c r="J438" s="69">
        <v>529</v>
      </c>
      <c r="K438" s="148"/>
      <c r="M438" s="21">
        <f t="shared" si="19"/>
        <v>1</v>
      </c>
      <c r="N438" s="21">
        <v>1</v>
      </c>
      <c r="O438" s="554">
        <v>2220</v>
      </c>
      <c r="P438" s="555" t="s">
        <v>87</v>
      </c>
      <c r="Q438" s="69">
        <v>529</v>
      </c>
      <c r="R438" s="148"/>
      <c r="S438" s="21">
        <f t="shared" si="20"/>
        <v>1</v>
      </c>
      <c r="T438" s="650">
        <v>2220</v>
      </c>
      <c r="U438" s="643" t="s">
        <v>87</v>
      </c>
      <c r="V438" s="554">
        <v>529</v>
      </c>
      <c r="W438" s="148"/>
    </row>
    <row r="439" spans="1:23">
      <c r="A439" s="554">
        <v>2230</v>
      </c>
      <c r="B439" s="555" t="s">
        <v>88</v>
      </c>
      <c r="C439" s="69">
        <v>529</v>
      </c>
      <c r="D439" s="148"/>
      <c r="F439" s="21">
        <f t="shared" si="18"/>
        <v>1</v>
      </c>
      <c r="G439" s="21">
        <v>1</v>
      </c>
      <c r="H439" s="554">
        <v>2230</v>
      </c>
      <c r="I439" s="555" t="s">
        <v>88</v>
      </c>
      <c r="J439" s="69">
        <v>530</v>
      </c>
      <c r="K439" s="148"/>
      <c r="M439" s="21">
        <f t="shared" si="19"/>
        <v>1</v>
      </c>
      <c r="N439" s="21">
        <v>1</v>
      </c>
      <c r="O439" s="554">
        <v>2230</v>
      </c>
      <c r="P439" s="555" t="s">
        <v>88</v>
      </c>
      <c r="Q439" s="69">
        <v>530</v>
      </c>
      <c r="R439" s="148"/>
      <c r="S439" s="21">
        <f t="shared" si="20"/>
        <v>1</v>
      </c>
      <c r="T439" s="650">
        <v>2230</v>
      </c>
      <c r="U439" s="643" t="s">
        <v>88</v>
      </c>
      <c r="V439" s="554">
        <v>530</v>
      </c>
      <c r="W439" s="148"/>
    </row>
    <row r="440" spans="1:23">
      <c r="A440" s="554">
        <v>2235</v>
      </c>
      <c r="B440" s="555" t="s">
        <v>1407</v>
      </c>
      <c r="C440" s="69">
        <v>530</v>
      </c>
      <c r="D440" s="148"/>
      <c r="F440" s="21">
        <f t="shared" si="18"/>
        <v>1</v>
      </c>
      <c r="G440" s="21">
        <v>1</v>
      </c>
      <c r="H440" s="554">
        <v>2235</v>
      </c>
      <c r="I440" s="555" t="s">
        <v>1407</v>
      </c>
      <c r="J440" s="69">
        <v>531</v>
      </c>
      <c r="K440" s="148"/>
      <c r="M440" s="21">
        <f t="shared" si="19"/>
        <v>1</v>
      </c>
      <c r="N440" s="21">
        <v>1</v>
      </c>
      <c r="O440" s="554">
        <v>2235</v>
      </c>
      <c r="P440" s="555" t="s">
        <v>1407</v>
      </c>
      <c r="Q440" s="69">
        <v>531</v>
      </c>
      <c r="R440" s="148"/>
      <c r="S440" s="21">
        <f t="shared" si="20"/>
        <v>1</v>
      </c>
      <c r="T440" s="650">
        <v>2235</v>
      </c>
      <c r="U440" s="643" t="s">
        <v>1407</v>
      </c>
      <c r="V440" s="554">
        <v>531</v>
      </c>
      <c r="W440" s="148"/>
    </row>
    <row r="441" spans="1:23">
      <c r="A441" s="554">
        <v>2236</v>
      </c>
      <c r="B441" s="555" t="s">
        <v>1557</v>
      </c>
      <c r="C441" s="69">
        <v>531</v>
      </c>
      <c r="D441" s="148" t="s">
        <v>1567</v>
      </c>
      <c r="F441" s="21">
        <f t="shared" si="18"/>
        <v>1</v>
      </c>
      <c r="G441" s="21">
        <v>1</v>
      </c>
      <c r="H441" s="554">
        <v>2236</v>
      </c>
      <c r="I441" s="555" t="s">
        <v>1557</v>
      </c>
      <c r="J441" s="69">
        <v>532</v>
      </c>
      <c r="K441" s="148"/>
      <c r="M441" s="21">
        <f t="shared" si="19"/>
        <v>1</v>
      </c>
      <c r="N441" s="21">
        <v>1</v>
      </c>
      <c r="O441" s="554">
        <v>2236</v>
      </c>
      <c r="P441" s="555" t="s">
        <v>1557</v>
      </c>
      <c r="Q441" s="69">
        <v>532</v>
      </c>
      <c r="R441" s="148"/>
      <c r="S441" s="21">
        <f t="shared" si="20"/>
        <v>1</v>
      </c>
      <c r="T441" s="651">
        <v>2236</v>
      </c>
      <c r="U441" s="638" t="s">
        <v>1557</v>
      </c>
      <c r="V441" s="554">
        <v>532</v>
      </c>
      <c r="W441" s="148"/>
    </row>
    <row r="442" spans="1:23">
      <c r="A442" s="554">
        <v>2240</v>
      </c>
      <c r="B442" s="555" t="s">
        <v>90</v>
      </c>
      <c r="C442" s="69">
        <v>532</v>
      </c>
      <c r="D442" s="148"/>
      <c r="F442" s="21">
        <f t="shared" si="18"/>
        <v>1</v>
      </c>
      <c r="G442" s="21">
        <v>1</v>
      </c>
      <c r="H442" s="554">
        <v>2240</v>
      </c>
      <c r="I442" s="555" t="s">
        <v>90</v>
      </c>
      <c r="J442" s="69">
        <v>533</v>
      </c>
      <c r="K442" s="148"/>
      <c r="M442" s="21">
        <f t="shared" si="19"/>
        <v>1</v>
      </c>
      <c r="N442" s="21">
        <v>1</v>
      </c>
      <c r="O442" s="554">
        <v>2240</v>
      </c>
      <c r="P442" s="555" t="s">
        <v>90</v>
      </c>
      <c r="Q442" s="69">
        <v>533</v>
      </c>
      <c r="R442" s="148"/>
      <c r="S442" s="21">
        <f t="shared" si="20"/>
        <v>1</v>
      </c>
      <c r="T442" s="650">
        <v>2240</v>
      </c>
      <c r="U442" s="643" t="s">
        <v>90</v>
      </c>
      <c r="V442" s="554">
        <v>533</v>
      </c>
      <c r="W442" s="148"/>
    </row>
    <row r="443" spans="1:23">
      <c r="A443" s="554">
        <v>2250</v>
      </c>
      <c r="B443" s="555" t="s">
        <v>91</v>
      </c>
      <c r="C443" s="69">
        <v>533</v>
      </c>
      <c r="D443" s="148"/>
      <c r="F443" s="21">
        <f t="shared" si="18"/>
        <v>1</v>
      </c>
      <c r="G443" s="21">
        <v>1</v>
      </c>
      <c r="H443" s="554">
        <v>2250</v>
      </c>
      <c r="I443" s="555" t="s">
        <v>91</v>
      </c>
      <c r="J443" s="69">
        <v>534</v>
      </c>
      <c r="K443" s="148"/>
      <c r="M443" s="21">
        <f t="shared" si="19"/>
        <v>1</v>
      </c>
      <c r="N443" s="21">
        <v>1</v>
      </c>
      <c r="O443" s="554">
        <v>2250</v>
      </c>
      <c r="P443" s="555" t="s">
        <v>91</v>
      </c>
      <c r="Q443" s="69">
        <v>534</v>
      </c>
      <c r="R443" s="148"/>
      <c r="S443" s="21">
        <f t="shared" si="20"/>
        <v>1</v>
      </c>
      <c r="T443" s="650">
        <v>2250</v>
      </c>
      <c r="U443" s="643" t="s">
        <v>91</v>
      </c>
      <c r="V443" s="554">
        <v>534</v>
      </c>
      <c r="W443" s="148"/>
    </row>
    <row r="444" spans="1:23">
      <c r="A444" s="554">
        <v>2260</v>
      </c>
      <c r="B444" s="555" t="s">
        <v>92</v>
      </c>
      <c r="C444" s="69">
        <v>534</v>
      </c>
      <c r="D444" s="148"/>
      <c r="F444" s="21">
        <f t="shared" si="18"/>
        <v>1</v>
      </c>
      <c r="G444" s="21">
        <v>1</v>
      </c>
      <c r="H444" s="554">
        <v>2260</v>
      </c>
      <c r="I444" s="555" t="s">
        <v>92</v>
      </c>
      <c r="J444" s="69">
        <v>535</v>
      </c>
      <c r="K444" s="148"/>
      <c r="M444" s="21">
        <f t="shared" si="19"/>
        <v>1</v>
      </c>
      <c r="N444" s="21">
        <v>1</v>
      </c>
      <c r="O444" s="554">
        <v>2260</v>
      </c>
      <c r="P444" s="555" t="s">
        <v>92</v>
      </c>
      <c r="Q444" s="69">
        <v>535</v>
      </c>
      <c r="R444" s="148"/>
      <c r="S444" s="21">
        <f t="shared" si="20"/>
        <v>1</v>
      </c>
      <c r="T444" s="650">
        <v>2260</v>
      </c>
      <c r="U444" s="643" t="s">
        <v>92</v>
      </c>
      <c r="V444" s="554">
        <v>535</v>
      </c>
      <c r="W444" s="148"/>
    </row>
    <row r="445" spans="1:23">
      <c r="A445" s="554">
        <v>2270</v>
      </c>
      <c r="B445" s="555" t="s">
        <v>123</v>
      </c>
      <c r="C445" s="69">
        <v>535</v>
      </c>
      <c r="D445" s="148"/>
      <c r="F445" s="21">
        <f t="shared" si="18"/>
        <v>1</v>
      </c>
      <c r="G445" s="21">
        <v>1</v>
      </c>
      <c r="H445" s="554">
        <v>2270</v>
      </c>
      <c r="I445" s="555" t="s">
        <v>123</v>
      </c>
      <c r="J445" s="69">
        <v>536</v>
      </c>
      <c r="K445" s="148"/>
      <c r="M445" s="21">
        <f t="shared" si="19"/>
        <v>1</v>
      </c>
      <c r="N445" s="21">
        <v>1</v>
      </c>
      <c r="O445" s="554">
        <v>2270</v>
      </c>
      <c r="P445" s="555" t="s">
        <v>123</v>
      </c>
      <c r="Q445" s="69">
        <v>536</v>
      </c>
      <c r="R445" s="148"/>
      <c r="S445" s="21">
        <f t="shared" si="20"/>
        <v>1</v>
      </c>
      <c r="T445" s="651">
        <v>2270</v>
      </c>
      <c r="U445" s="638" t="s">
        <v>123</v>
      </c>
      <c r="V445" s="554">
        <v>536</v>
      </c>
      <c r="W445" s="148"/>
    </row>
    <row r="446" spans="1:23">
      <c r="A446" s="554">
        <v>2280</v>
      </c>
      <c r="B446" s="555" t="s">
        <v>67</v>
      </c>
      <c r="C446" s="69">
        <v>536</v>
      </c>
      <c r="D446" s="148"/>
      <c r="F446" s="21">
        <f t="shared" si="18"/>
        <v>1</v>
      </c>
      <c r="G446" s="21">
        <v>1</v>
      </c>
      <c r="H446" s="554">
        <v>2280</v>
      </c>
      <c r="I446" s="555" t="s">
        <v>67</v>
      </c>
      <c r="J446" s="69">
        <v>537</v>
      </c>
      <c r="K446" s="148"/>
      <c r="M446" s="21">
        <f t="shared" si="19"/>
        <v>1</v>
      </c>
      <c r="N446" s="21">
        <v>1</v>
      </c>
      <c r="O446" s="554">
        <v>2280</v>
      </c>
      <c r="P446" s="555" t="s">
        <v>67</v>
      </c>
      <c r="Q446" s="69">
        <v>537</v>
      </c>
      <c r="R446" s="148"/>
      <c r="S446" s="21">
        <f t="shared" si="20"/>
        <v>1</v>
      </c>
      <c r="T446" s="650">
        <v>2280</v>
      </c>
      <c r="U446" s="644" t="s">
        <v>67</v>
      </c>
      <c r="V446" s="554">
        <v>537</v>
      </c>
      <c r="W446" s="148"/>
    </row>
    <row r="447" spans="1:23">
      <c r="A447" s="554">
        <v>2290</v>
      </c>
      <c r="B447" s="555" t="s">
        <v>124</v>
      </c>
      <c r="C447" s="69">
        <v>537</v>
      </c>
      <c r="D447" s="148"/>
      <c r="F447" s="21">
        <f t="shared" si="18"/>
        <v>1</v>
      </c>
      <c r="G447" s="21">
        <v>1</v>
      </c>
      <c r="H447" s="554">
        <v>2290</v>
      </c>
      <c r="I447" s="555" t="s">
        <v>124</v>
      </c>
      <c r="J447" s="69">
        <v>538</v>
      </c>
      <c r="K447" s="148"/>
      <c r="M447" s="21">
        <f t="shared" si="19"/>
        <v>1</v>
      </c>
      <c r="N447" s="21">
        <v>1</v>
      </c>
      <c r="O447" s="554">
        <v>2290</v>
      </c>
      <c r="P447" s="555" t="s">
        <v>124</v>
      </c>
      <c r="Q447" s="69">
        <v>538</v>
      </c>
      <c r="R447" s="148"/>
      <c r="S447" s="21">
        <f t="shared" si="20"/>
        <v>1</v>
      </c>
      <c r="T447" s="650">
        <v>2290</v>
      </c>
      <c r="U447" s="643" t="s">
        <v>124</v>
      </c>
      <c r="V447" s="554">
        <v>538</v>
      </c>
      <c r="W447" s="148"/>
    </row>
    <row r="448" spans="1:23">
      <c r="A448" s="554">
        <v>2801</v>
      </c>
      <c r="B448" s="555" t="s">
        <v>94</v>
      </c>
      <c r="C448" s="69">
        <v>546</v>
      </c>
      <c r="D448" s="148"/>
      <c r="F448" s="21">
        <f t="shared" si="18"/>
        <v>1</v>
      </c>
      <c r="G448" s="21">
        <v>1</v>
      </c>
      <c r="H448" s="554">
        <v>2801</v>
      </c>
      <c r="I448" s="555" t="s">
        <v>94</v>
      </c>
      <c r="J448" s="69">
        <v>547</v>
      </c>
      <c r="K448" s="148"/>
      <c r="M448" s="21">
        <f t="shared" si="19"/>
        <v>1</v>
      </c>
      <c r="N448" s="21">
        <v>1</v>
      </c>
      <c r="O448" s="554">
        <v>2801</v>
      </c>
      <c r="P448" s="555" t="s">
        <v>94</v>
      </c>
      <c r="Q448" s="69">
        <v>547</v>
      </c>
      <c r="R448" s="148"/>
      <c r="S448" s="21">
        <f t="shared" si="20"/>
        <v>1</v>
      </c>
      <c r="T448" s="650">
        <v>2801</v>
      </c>
      <c r="U448" s="643" t="s">
        <v>94</v>
      </c>
      <c r="V448" s="554">
        <v>547</v>
      </c>
      <c r="W448" s="148"/>
    </row>
    <row r="449" spans="1:23">
      <c r="A449" s="554">
        <v>2802</v>
      </c>
      <c r="B449" s="555" t="s">
        <v>125</v>
      </c>
      <c r="C449" s="69">
        <v>547</v>
      </c>
      <c r="D449" s="148"/>
      <c r="F449" s="21">
        <f t="shared" si="18"/>
        <v>1</v>
      </c>
      <c r="G449" s="21">
        <v>1</v>
      </c>
      <c r="H449" s="554">
        <v>2802</v>
      </c>
      <c r="I449" s="555" t="s">
        <v>125</v>
      </c>
      <c r="J449" s="69">
        <v>548</v>
      </c>
      <c r="K449" s="148"/>
      <c r="M449" s="21">
        <f t="shared" si="19"/>
        <v>1</v>
      </c>
      <c r="N449" s="21">
        <v>1</v>
      </c>
      <c r="O449" s="554">
        <v>2802</v>
      </c>
      <c r="P449" s="555" t="s">
        <v>125</v>
      </c>
      <c r="Q449" s="69">
        <v>548</v>
      </c>
      <c r="R449" s="148"/>
      <c r="S449" s="21">
        <f t="shared" si="20"/>
        <v>1</v>
      </c>
      <c r="T449" s="650">
        <v>2802</v>
      </c>
      <c r="U449" s="643" t="s">
        <v>125</v>
      </c>
      <c r="V449" s="554">
        <v>548</v>
      </c>
      <c r="W449" s="148"/>
    </row>
    <row r="450" spans="1:23">
      <c r="A450" s="554">
        <v>2803</v>
      </c>
      <c r="B450" s="555" t="s">
        <v>126</v>
      </c>
      <c r="C450" s="69">
        <v>548</v>
      </c>
      <c r="D450" s="148"/>
      <c r="F450" s="21">
        <f t="shared" si="18"/>
        <v>1</v>
      </c>
      <c r="G450" s="21">
        <v>1</v>
      </c>
      <c r="H450" s="554">
        <v>2803</v>
      </c>
      <c r="I450" s="555" t="s">
        <v>126</v>
      </c>
      <c r="J450" s="69">
        <v>549</v>
      </c>
      <c r="K450" s="148"/>
      <c r="M450" s="21">
        <f t="shared" si="19"/>
        <v>1</v>
      </c>
      <c r="N450" s="21">
        <v>1</v>
      </c>
      <c r="O450" s="554">
        <v>2803</v>
      </c>
      <c r="P450" s="555" t="s">
        <v>126</v>
      </c>
      <c r="Q450" s="69">
        <v>549</v>
      </c>
      <c r="R450" s="148"/>
      <c r="S450" s="21">
        <f t="shared" si="20"/>
        <v>1</v>
      </c>
      <c r="T450" s="650">
        <v>2803</v>
      </c>
      <c r="U450" s="643" t="s">
        <v>126</v>
      </c>
      <c r="V450" s="554">
        <v>549</v>
      </c>
      <c r="W450" s="148"/>
    </row>
    <row r="451" spans="1:23">
      <c r="A451" s="554">
        <v>2804</v>
      </c>
      <c r="B451" s="555" t="s">
        <v>127</v>
      </c>
      <c r="C451" s="69">
        <v>549</v>
      </c>
      <c r="D451" s="148"/>
      <c r="F451" s="21">
        <f t="shared" si="18"/>
        <v>1</v>
      </c>
      <c r="G451" s="21">
        <v>1</v>
      </c>
      <c r="H451" s="554">
        <v>2804</v>
      </c>
      <c r="I451" s="555" t="s">
        <v>127</v>
      </c>
      <c r="J451" s="69">
        <v>550</v>
      </c>
      <c r="K451" s="148"/>
      <c r="M451" s="21">
        <f t="shared" si="19"/>
        <v>1</v>
      </c>
      <c r="N451" s="21">
        <v>1</v>
      </c>
      <c r="O451" s="554">
        <v>2804</v>
      </c>
      <c r="P451" s="555" t="s">
        <v>127</v>
      </c>
      <c r="Q451" s="69">
        <v>550</v>
      </c>
      <c r="R451" s="148"/>
      <c r="S451" s="21">
        <f t="shared" si="20"/>
        <v>1</v>
      </c>
      <c r="T451" s="650">
        <v>2804</v>
      </c>
      <c r="U451" s="643" t="s">
        <v>127</v>
      </c>
      <c r="V451" s="554">
        <v>550</v>
      </c>
      <c r="W451" s="148"/>
    </row>
    <row r="452" spans="1:23">
      <c r="A452" s="554">
        <v>2805</v>
      </c>
      <c r="B452" s="555" t="s">
        <v>95</v>
      </c>
      <c r="C452" s="69">
        <v>550</v>
      </c>
      <c r="D452" s="148"/>
      <c r="F452" s="21">
        <f t="shared" si="18"/>
        <v>1</v>
      </c>
      <c r="G452" s="21"/>
      <c r="H452" s="554">
        <v>2805</v>
      </c>
      <c r="I452" s="555" t="s">
        <v>95</v>
      </c>
      <c r="J452" s="69">
        <v>551</v>
      </c>
      <c r="K452" s="148"/>
      <c r="M452" s="21">
        <f t="shared" si="19"/>
        <v>1</v>
      </c>
      <c r="O452" s="554">
        <v>2805</v>
      </c>
      <c r="P452" s="555" t="s">
        <v>95</v>
      </c>
      <c r="Q452" s="69">
        <v>551</v>
      </c>
      <c r="R452" s="148"/>
      <c r="S452" s="21">
        <f t="shared" si="20"/>
        <v>1</v>
      </c>
      <c r="T452" s="650">
        <v>2805</v>
      </c>
      <c r="U452" s="643" t="s">
        <v>95</v>
      </c>
      <c r="V452" s="554">
        <v>551</v>
      </c>
      <c r="W452" s="148"/>
    </row>
    <row r="453" spans="1:23">
      <c r="A453" s="554">
        <v>2806</v>
      </c>
      <c r="B453" s="555" t="s">
        <v>96</v>
      </c>
      <c r="C453" s="69">
        <v>551</v>
      </c>
      <c r="D453" s="148"/>
      <c r="F453" s="21">
        <f t="shared" si="18"/>
        <v>1</v>
      </c>
      <c r="G453" s="21">
        <v>1</v>
      </c>
      <c r="H453" s="554">
        <v>2806</v>
      </c>
      <c r="I453" s="555" t="s">
        <v>96</v>
      </c>
      <c r="J453" s="69">
        <v>552</v>
      </c>
      <c r="K453" s="148"/>
      <c r="M453" s="21">
        <f t="shared" si="19"/>
        <v>1</v>
      </c>
      <c r="N453" s="21">
        <v>1</v>
      </c>
      <c r="O453" s="554">
        <v>2806</v>
      </c>
      <c r="P453" s="555" t="s">
        <v>96</v>
      </c>
      <c r="Q453" s="69">
        <v>552</v>
      </c>
      <c r="R453" s="148"/>
      <c r="S453" s="21">
        <f t="shared" si="20"/>
        <v>1</v>
      </c>
      <c r="T453" s="650">
        <v>2806</v>
      </c>
      <c r="U453" s="643" t="s">
        <v>96</v>
      </c>
      <c r="V453" s="554">
        <v>552</v>
      </c>
      <c r="W453" s="148"/>
    </row>
    <row r="454" spans="1:23">
      <c r="A454" s="554">
        <v>2807</v>
      </c>
      <c r="B454" s="555" t="s">
        <v>128</v>
      </c>
      <c r="C454" s="69">
        <v>552</v>
      </c>
      <c r="D454" s="148"/>
      <c r="F454" s="21">
        <f t="shared" si="18"/>
        <v>1</v>
      </c>
      <c r="G454" s="21">
        <v>1</v>
      </c>
      <c r="H454" s="554">
        <v>2807</v>
      </c>
      <c r="I454" s="555" t="s">
        <v>128</v>
      </c>
      <c r="J454" s="69">
        <v>553</v>
      </c>
      <c r="K454" s="148"/>
      <c r="M454" s="21">
        <f t="shared" si="19"/>
        <v>1</v>
      </c>
      <c r="N454" s="21">
        <v>1</v>
      </c>
      <c r="O454" s="554">
        <v>2807</v>
      </c>
      <c r="P454" s="555" t="s">
        <v>128</v>
      </c>
      <c r="Q454" s="69">
        <v>553</v>
      </c>
      <c r="R454" s="148"/>
      <c r="S454" s="21">
        <f t="shared" si="20"/>
        <v>1</v>
      </c>
      <c r="T454" s="650">
        <v>2807</v>
      </c>
      <c r="U454" s="643" t="s">
        <v>128</v>
      </c>
      <c r="V454" s="554">
        <v>553</v>
      </c>
      <c r="W454" s="148"/>
    </row>
    <row r="455" spans="1:23">
      <c r="A455" s="554">
        <v>2808</v>
      </c>
      <c r="B455" s="555" t="s">
        <v>98</v>
      </c>
      <c r="C455" s="69">
        <v>553</v>
      </c>
      <c r="D455" s="148"/>
      <c r="F455" s="21">
        <f t="shared" si="18"/>
        <v>1</v>
      </c>
      <c r="G455" s="21">
        <v>1</v>
      </c>
      <c r="H455" s="554">
        <v>2808</v>
      </c>
      <c r="I455" s="555" t="s">
        <v>98</v>
      </c>
      <c r="J455" s="69">
        <v>554</v>
      </c>
      <c r="K455" s="148"/>
      <c r="M455" s="21">
        <f t="shared" si="19"/>
        <v>1</v>
      </c>
      <c r="N455" s="21">
        <v>1</v>
      </c>
      <c r="O455" s="554">
        <v>2808</v>
      </c>
      <c r="P455" s="555" t="s">
        <v>98</v>
      </c>
      <c r="Q455" s="69">
        <v>554</v>
      </c>
      <c r="R455" s="148"/>
      <c r="S455" s="21">
        <f t="shared" si="20"/>
        <v>1</v>
      </c>
      <c r="T455" s="650">
        <v>2808</v>
      </c>
      <c r="U455" s="643" t="s">
        <v>98</v>
      </c>
      <c r="V455" s="554">
        <v>554</v>
      </c>
      <c r="W455" s="148"/>
    </row>
    <row r="456" spans="1:23">
      <c r="A456" s="554">
        <v>2809</v>
      </c>
      <c r="B456" s="555" t="s">
        <v>1532</v>
      </c>
      <c r="C456" s="69">
        <v>554</v>
      </c>
      <c r="D456" s="148"/>
      <c r="F456" s="21">
        <f t="shared" si="18"/>
        <v>1</v>
      </c>
      <c r="G456" s="21">
        <v>1</v>
      </c>
      <c r="H456" s="554">
        <v>2809</v>
      </c>
      <c r="I456" s="555" t="s">
        <v>1532</v>
      </c>
      <c r="J456" s="69">
        <v>555</v>
      </c>
      <c r="K456" s="148"/>
      <c r="M456" s="21">
        <f t="shared" si="19"/>
        <v>1</v>
      </c>
      <c r="N456" s="21">
        <v>1</v>
      </c>
      <c r="O456" s="554">
        <v>2809</v>
      </c>
      <c r="P456" s="555" t="s">
        <v>1532</v>
      </c>
      <c r="Q456" s="69">
        <v>555</v>
      </c>
      <c r="R456" s="148"/>
      <c r="S456" s="21">
        <f t="shared" si="20"/>
        <v>1</v>
      </c>
      <c r="T456" s="650">
        <v>2809</v>
      </c>
      <c r="U456" s="643" t="s">
        <v>1532</v>
      </c>
      <c r="V456" s="554">
        <v>555</v>
      </c>
      <c r="W456" s="148"/>
    </row>
    <row r="457" spans="1:23" ht="22.5">
      <c r="A457" s="554">
        <v>2810</v>
      </c>
      <c r="B457" s="555" t="s">
        <v>1535</v>
      </c>
      <c r="C457" s="69">
        <v>556</v>
      </c>
      <c r="D457" s="148"/>
      <c r="F457" s="21">
        <f t="shared" si="18"/>
        <v>1</v>
      </c>
      <c r="G457" s="21">
        <v>1</v>
      </c>
      <c r="H457" s="554">
        <v>2810</v>
      </c>
      <c r="I457" s="555" t="s">
        <v>1535</v>
      </c>
      <c r="J457" s="69">
        <v>557</v>
      </c>
      <c r="K457" s="148"/>
      <c r="M457" s="21">
        <f t="shared" si="19"/>
        <v>1</v>
      </c>
      <c r="N457" s="21">
        <v>1</v>
      </c>
      <c r="O457" s="554">
        <v>2810</v>
      </c>
      <c r="P457" s="555" t="s">
        <v>1535</v>
      </c>
      <c r="Q457" s="69">
        <v>557</v>
      </c>
      <c r="R457" s="148"/>
      <c r="S457" s="21">
        <f t="shared" si="20"/>
        <v>1</v>
      </c>
      <c r="T457" s="650">
        <v>2810</v>
      </c>
      <c r="U457" s="643" t="s">
        <v>1535</v>
      </c>
      <c r="V457" s="554">
        <v>557</v>
      </c>
      <c r="W457" s="148"/>
    </row>
    <row r="458" spans="1:23" ht="22.5">
      <c r="A458" s="554">
        <v>2811</v>
      </c>
      <c r="B458" s="555" t="s">
        <v>1536</v>
      </c>
      <c r="C458" s="69">
        <v>557</v>
      </c>
      <c r="D458" s="148"/>
      <c r="F458" s="21">
        <f t="shared" ref="F458:F521" si="21">IF(B458=I458,1,0)</f>
        <v>1</v>
      </c>
      <c r="G458" s="21">
        <v>1</v>
      </c>
      <c r="H458" s="554">
        <v>2811</v>
      </c>
      <c r="I458" s="555" t="s">
        <v>1536</v>
      </c>
      <c r="J458" s="69">
        <v>558</v>
      </c>
      <c r="K458" s="148"/>
      <c r="M458" s="21">
        <f t="shared" ref="M458:M521" si="22">IF(I458=P458,1,0)</f>
        <v>1</v>
      </c>
      <c r="N458" s="21">
        <v>1</v>
      </c>
      <c r="O458" s="554">
        <v>2811</v>
      </c>
      <c r="P458" s="555" t="s">
        <v>1536</v>
      </c>
      <c r="Q458" s="69">
        <v>558</v>
      </c>
      <c r="R458" s="148"/>
      <c r="S458" s="21">
        <f t="shared" si="20"/>
        <v>1</v>
      </c>
      <c r="T458" s="650">
        <v>2811</v>
      </c>
      <c r="U458" s="643" t="s">
        <v>1536</v>
      </c>
      <c r="V458" s="554">
        <v>558</v>
      </c>
      <c r="W458" s="148"/>
    </row>
    <row r="459" spans="1:23" ht="22.5">
      <c r="A459" s="554">
        <v>2812</v>
      </c>
      <c r="B459" s="555" t="s">
        <v>1537</v>
      </c>
      <c r="C459" s="69">
        <v>558</v>
      </c>
      <c r="D459" s="559"/>
      <c r="F459" s="21">
        <f t="shared" si="21"/>
        <v>1</v>
      </c>
      <c r="G459" s="21">
        <v>1</v>
      </c>
      <c r="H459" s="554">
        <v>2812</v>
      </c>
      <c r="I459" s="555" t="s">
        <v>1537</v>
      </c>
      <c r="J459" s="69">
        <v>559</v>
      </c>
      <c r="K459" s="148"/>
      <c r="M459" s="21">
        <f t="shared" si="22"/>
        <v>1</v>
      </c>
      <c r="N459" s="21">
        <v>1</v>
      </c>
      <c r="O459" s="554">
        <v>2812</v>
      </c>
      <c r="P459" s="555" t="s">
        <v>1537</v>
      </c>
      <c r="Q459" s="69">
        <v>559</v>
      </c>
      <c r="R459" s="148"/>
      <c r="S459" s="21">
        <f t="shared" ref="S459:S522" si="23">IF(U459=P459,1,0)</f>
        <v>1</v>
      </c>
      <c r="T459" s="650">
        <v>2812</v>
      </c>
      <c r="U459" s="643" t="s">
        <v>1537</v>
      </c>
      <c r="V459" s="554">
        <v>559</v>
      </c>
      <c r="W459" s="148"/>
    </row>
    <row r="460" spans="1:23">
      <c r="A460" s="554">
        <v>2814</v>
      </c>
      <c r="B460" s="555" t="s">
        <v>129</v>
      </c>
      <c r="C460" s="69">
        <v>559</v>
      </c>
      <c r="D460" s="148"/>
      <c r="F460" s="21">
        <f t="shared" si="21"/>
        <v>1</v>
      </c>
      <c r="G460" s="21">
        <v>1</v>
      </c>
      <c r="H460" s="554">
        <v>2814</v>
      </c>
      <c r="I460" s="555" t="s">
        <v>129</v>
      </c>
      <c r="J460" s="69">
        <v>560</v>
      </c>
      <c r="K460" s="148"/>
      <c r="M460" s="21">
        <f t="shared" si="22"/>
        <v>1</v>
      </c>
      <c r="N460" s="21">
        <v>1</v>
      </c>
      <c r="O460" s="554">
        <v>2814</v>
      </c>
      <c r="P460" s="555" t="s">
        <v>129</v>
      </c>
      <c r="Q460" s="69">
        <v>560</v>
      </c>
      <c r="R460" s="148"/>
      <c r="S460" s="21">
        <f t="shared" si="23"/>
        <v>1</v>
      </c>
      <c r="T460" s="650">
        <v>2814</v>
      </c>
      <c r="U460" s="643" t="s">
        <v>129</v>
      </c>
      <c r="V460" s="554">
        <v>560</v>
      </c>
      <c r="W460" s="148"/>
    </row>
    <row r="461" spans="1:23" ht="22.5">
      <c r="A461" s="554">
        <v>2815</v>
      </c>
      <c r="B461" s="555" t="s">
        <v>1538</v>
      </c>
      <c r="C461" s="69">
        <v>560</v>
      </c>
      <c r="D461" s="148"/>
      <c r="F461" s="21">
        <f t="shared" si="21"/>
        <v>1</v>
      </c>
      <c r="G461" s="21">
        <v>1</v>
      </c>
      <c r="H461" s="554">
        <v>2815</v>
      </c>
      <c r="I461" s="555" t="s">
        <v>1538</v>
      </c>
      <c r="J461" s="69">
        <v>561</v>
      </c>
      <c r="K461" s="148"/>
      <c r="M461" s="21">
        <f t="shared" si="22"/>
        <v>1</v>
      </c>
      <c r="N461" s="21">
        <v>1</v>
      </c>
      <c r="O461" s="554">
        <v>2815</v>
      </c>
      <c r="P461" s="555" t="s">
        <v>1538</v>
      </c>
      <c r="Q461" s="69">
        <v>561</v>
      </c>
      <c r="R461" s="148"/>
      <c r="S461" s="21">
        <f t="shared" si="23"/>
        <v>1</v>
      </c>
      <c r="T461" s="650">
        <v>2815</v>
      </c>
      <c r="U461" s="643" t="s">
        <v>1538</v>
      </c>
      <c r="V461" s="554">
        <v>561</v>
      </c>
      <c r="W461" s="148"/>
    </row>
    <row r="462" spans="1:23">
      <c r="A462" s="554">
        <v>2816</v>
      </c>
      <c r="B462" s="555" t="s">
        <v>130</v>
      </c>
      <c r="C462" s="69">
        <v>561</v>
      </c>
      <c r="D462" s="148"/>
      <c r="F462" s="21">
        <f t="shared" si="21"/>
        <v>1</v>
      </c>
      <c r="G462" s="21">
        <v>1</v>
      </c>
      <c r="H462" s="554">
        <v>2816</v>
      </c>
      <c r="I462" s="555" t="s">
        <v>130</v>
      </c>
      <c r="J462" s="69">
        <v>562</v>
      </c>
      <c r="K462" s="148"/>
      <c r="M462" s="21">
        <f t="shared" si="22"/>
        <v>1</v>
      </c>
      <c r="N462" s="21">
        <v>1</v>
      </c>
      <c r="O462" s="554">
        <v>2816</v>
      </c>
      <c r="P462" s="555" t="s">
        <v>130</v>
      </c>
      <c r="Q462" s="69">
        <v>562</v>
      </c>
      <c r="R462" s="148"/>
      <c r="S462" s="21">
        <f t="shared" si="23"/>
        <v>1</v>
      </c>
      <c r="T462" s="650">
        <v>2816</v>
      </c>
      <c r="U462" s="643" t="s">
        <v>130</v>
      </c>
      <c r="V462" s="554">
        <v>562</v>
      </c>
      <c r="W462" s="148"/>
    </row>
    <row r="463" spans="1:23">
      <c r="A463" s="554">
        <v>2817</v>
      </c>
      <c r="B463" s="555" t="s">
        <v>1540</v>
      </c>
      <c r="C463" s="69">
        <v>562</v>
      </c>
      <c r="D463" s="148"/>
      <c r="F463" s="21">
        <f t="shared" si="21"/>
        <v>1</v>
      </c>
      <c r="G463" s="21">
        <v>1</v>
      </c>
      <c r="H463" s="554">
        <v>2817</v>
      </c>
      <c r="I463" s="555" t="s">
        <v>1540</v>
      </c>
      <c r="J463" s="69">
        <v>563</v>
      </c>
      <c r="K463" s="148"/>
      <c r="M463" s="21">
        <f t="shared" si="22"/>
        <v>1</v>
      </c>
      <c r="N463" s="21">
        <v>1</v>
      </c>
      <c r="O463" s="554">
        <v>2817</v>
      </c>
      <c r="P463" s="555" t="s">
        <v>1540</v>
      </c>
      <c r="Q463" s="69">
        <v>563</v>
      </c>
      <c r="R463" s="148"/>
      <c r="S463" s="21">
        <f t="shared" si="23"/>
        <v>1</v>
      </c>
      <c r="T463" s="650">
        <v>2817</v>
      </c>
      <c r="U463" s="643" t="s">
        <v>1540</v>
      </c>
      <c r="V463" s="554">
        <v>563</v>
      </c>
      <c r="W463" s="148"/>
    </row>
    <row r="464" spans="1:23">
      <c r="A464" s="554">
        <v>2818</v>
      </c>
      <c r="B464" s="555" t="s">
        <v>1541</v>
      </c>
      <c r="C464" s="69">
        <v>563</v>
      </c>
      <c r="D464" s="148"/>
      <c r="F464" s="21">
        <f t="shared" si="21"/>
        <v>1</v>
      </c>
      <c r="G464" s="21">
        <v>1</v>
      </c>
      <c r="H464" s="554">
        <v>2818</v>
      </c>
      <c r="I464" s="555" t="s">
        <v>1541</v>
      </c>
      <c r="J464" s="69">
        <v>564</v>
      </c>
      <c r="K464" s="148"/>
      <c r="M464" s="21">
        <f t="shared" si="22"/>
        <v>1</v>
      </c>
      <c r="N464" s="21">
        <v>1</v>
      </c>
      <c r="O464" s="554">
        <v>2818</v>
      </c>
      <c r="P464" s="555" t="s">
        <v>1541</v>
      </c>
      <c r="Q464" s="69">
        <v>564</v>
      </c>
      <c r="R464" s="148"/>
      <c r="S464" s="21">
        <f t="shared" si="23"/>
        <v>1</v>
      </c>
      <c r="T464" s="650">
        <v>2818</v>
      </c>
      <c r="U464" s="643" t="s">
        <v>1541</v>
      </c>
      <c r="V464" s="554">
        <v>564</v>
      </c>
      <c r="W464" s="148"/>
    </row>
    <row r="465" spans="1:23">
      <c r="A465" s="554">
        <v>2819</v>
      </c>
      <c r="B465" s="555" t="s">
        <v>1542</v>
      </c>
      <c r="C465" s="69">
        <v>564</v>
      </c>
      <c r="D465" s="148"/>
      <c r="F465" s="21">
        <f t="shared" si="21"/>
        <v>1</v>
      </c>
      <c r="G465" s="21">
        <v>1</v>
      </c>
      <c r="H465" s="554">
        <v>2819</v>
      </c>
      <c r="I465" s="555" t="s">
        <v>1542</v>
      </c>
      <c r="J465" s="69">
        <v>565</v>
      </c>
      <c r="K465" s="148"/>
      <c r="M465" s="21">
        <f t="shared" si="22"/>
        <v>1</v>
      </c>
      <c r="N465" s="21">
        <v>1</v>
      </c>
      <c r="O465" s="554">
        <v>2819</v>
      </c>
      <c r="P465" s="555" t="s">
        <v>1542</v>
      </c>
      <c r="Q465" s="69">
        <v>565</v>
      </c>
      <c r="R465" s="148"/>
      <c r="S465" s="21">
        <f t="shared" si="23"/>
        <v>1</v>
      </c>
      <c r="T465" s="650">
        <v>2819</v>
      </c>
      <c r="U465" s="643" t="s">
        <v>1542</v>
      </c>
      <c r="V465" s="554">
        <v>565</v>
      </c>
      <c r="W465" s="148"/>
    </row>
    <row r="466" spans="1:23" ht="22.5">
      <c r="A466" s="554">
        <v>2820</v>
      </c>
      <c r="B466" s="555" t="s">
        <v>132</v>
      </c>
      <c r="C466" s="69">
        <v>565</v>
      </c>
      <c r="D466" s="148"/>
      <c r="F466" s="21">
        <f t="shared" si="21"/>
        <v>1</v>
      </c>
      <c r="G466" s="21">
        <v>1</v>
      </c>
      <c r="H466" s="554">
        <v>2820</v>
      </c>
      <c r="I466" s="555" t="s">
        <v>132</v>
      </c>
      <c r="J466" s="69">
        <v>566</v>
      </c>
      <c r="K466" s="148"/>
      <c r="M466" s="21">
        <f t="shared" si="22"/>
        <v>1</v>
      </c>
      <c r="N466" s="21">
        <v>1</v>
      </c>
      <c r="O466" s="554">
        <v>2820</v>
      </c>
      <c r="P466" s="555" t="s">
        <v>132</v>
      </c>
      <c r="Q466" s="69">
        <v>566</v>
      </c>
      <c r="R466" s="148"/>
      <c r="S466" s="21">
        <f t="shared" si="23"/>
        <v>1</v>
      </c>
      <c r="T466" s="650">
        <v>2820</v>
      </c>
      <c r="U466" s="643" t="s">
        <v>132</v>
      </c>
      <c r="V466" s="554">
        <v>566</v>
      </c>
      <c r="W466" s="148"/>
    </row>
    <row r="467" spans="1:23">
      <c r="A467" s="554">
        <v>2821</v>
      </c>
      <c r="B467" s="555" t="s">
        <v>99</v>
      </c>
      <c r="C467" s="69">
        <v>566</v>
      </c>
      <c r="D467" s="148"/>
      <c r="F467" s="21">
        <f t="shared" si="21"/>
        <v>1</v>
      </c>
      <c r="G467" s="21">
        <v>1</v>
      </c>
      <c r="H467" s="554">
        <v>2821</v>
      </c>
      <c r="I467" s="555" t="s">
        <v>99</v>
      </c>
      <c r="J467" s="69">
        <v>567</v>
      </c>
      <c r="K467" s="148"/>
      <c r="M467" s="21">
        <f t="shared" si="22"/>
        <v>1</v>
      </c>
      <c r="N467" s="21">
        <v>1</v>
      </c>
      <c r="O467" s="554">
        <v>2821</v>
      </c>
      <c r="P467" s="555" t="s">
        <v>99</v>
      </c>
      <c r="Q467" s="69">
        <v>567</v>
      </c>
      <c r="R467" s="148"/>
      <c r="S467" s="21">
        <f t="shared" si="23"/>
        <v>1</v>
      </c>
      <c r="T467" s="650">
        <v>2821</v>
      </c>
      <c r="U467" s="643" t="s">
        <v>99</v>
      </c>
      <c r="V467" s="554">
        <v>567</v>
      </c>
      <c r="W467" s="148"/>
    </row>
    <row r="468" spans="1:23" ht="33.75">
      <c r="A468" s="554">
        <v>2822</v>
      </c>
      <c r="B468" s="555" t="s">
        <v>1543</v>
      </c>
      <c r="C468" s="69">
        <v>567</v>
      </c>
      <c r="D468" s="148"/>
      <c r="F468" s="21">
        <f t="shared" si="21"/>
        <v>1</v>
      </c>
      <c r="G468" s="21">
        <v>1</v>
      </c>
      <c r="H468" s="554">
        <v>2822</v>
      </c>
      <c r="I468" s="555" t="s">
        <v>1543</v>
      </c>
      <c r="J468" s="69">
        <v>568</v>
      </c>
      <c r="K468" s="148"/>
      <c r="M468" s="21">
        <f t="shared" si="22"/>
        <v>1</v>
      </c>
      <c r="N468" s="21">
        <v>1</v>
      </c>
      <c r="O468" s="554">
        <v>2822</v>
      </c>
      <c r="P468" s="555" t="s">
        <v>1543</v>
      </c>
      <c r="Q468" s="69">
        <v>568</v>
      </c>
      <c r="R468" s="148"/>
      <c r="S468" s="21">
        <f t="shared" si="23"/>
        <v>1</v>
      </c>
      <c r="T468" s="650">
        <v>2822</v>
      </c>
      <c r="U468" s="643" t="s">
        <v>1543</v>
      </c>
      <c r="V468" s="554">
        <v>568</v>
      </c>
      <c r="W468" s="148"/>
    </row>
    <row r="469" spans="1:23">
      <c r="A469" s="554">
        <v>2823</v>
      </c>
      <c r="B469" s="555" t="s">
        <v>134</v>
      </c>
      <c r="C469" s="69">
        <v>568</v>
      </c>
      <c r="D469" s="148"/>
      <c r="F469" s="21">
        <f t="shared" si="21"/>
        <v>1</v>
      </c>
      <c r="G469" s="21">
        <v>1</v>
      </c>
      <c r="H469" s="554">
        <v>2823</v>
      </c>
      <c r="I469" s="555" t="s">
        <v>134</v>
      </c>
      <c r="J469" s="69">
        <v>569</v>
      </c>
      <c r="K469" s="148"/>
      <c r="M469" s="21">
        <f t="shared" si="22"/>
        <v>1</v>
      </c>
      <c r="N469" s="21">
        <v>1</v>
      </c>
      <c r="O469" s="554">
        <v>2823</v>
      </c>
      <c r="P469" s="555" t="s">
        <v>134</v>
      </c>
      <c r="Q469" s="69">
        <v>569</v>
      </c>
      <c r="R469" s="148"/>
      <c r="S469" s="21">
        <f t="shared" si="23"/>
        <v>1</v>
      </c>
      <c r="T469" s="650">
        <v>2823</v>
      </c>
      <c r="U469" s="643" t="s">
        <v>134</v>
      </c>
      <c r="V469" s="554">
        <v>569</v>
      </c>
      <c r="W469" s="148"/>
    </row>
    <row r="470" spans="1:23">
      <c r="A470" s="554">
        <v>2824</v>
      </c>
      <c r="B470" s="555" t="s">
        <v>1544</v>
      </c>
      <c r="C470" s="69">
        <v>569</v>
      </c>
      <c r="D470" s="148"/>
      <c r="F470" s="21">
        <f t="shared" si="21"/>
        <v>1</v>
      </c>
      <c r="G470" s="21">
        <v>1</v>
      </c>
      <c r="H470" s="554">
        <v>2824</v>
      </c>
      <c r="I470" s="555" t="s">
        <v>1544</v>
      </c>
      <c r="J470" s="69">
        <v>570</v>
      </c>
      <c r="K470" s="148"/>
      <c r="M470" s="21">
        <f t="shared" si="22"/>
        <v>1</v>
      </c>
      <c r="N470" s="21">
        <v>1</v>
      </c>
      <c r="O470" s="554">
        <v>2824</v>
      </c>
      <c r="P470" s="555" t="s">
        <v>1544</v>
      </c>
      <c r="Q470" s="69">
        <v>570</v>
      </c>
      <c r="R470" s="148"/>
      <c r="S470" s="21">
        <f t="shared" si="23"/>
        <v>1</v>
      </c>
      <c r="T470" s="650">
        <v>2824</v>
      </c>
      <c r="U470" s="643" t="s">
        <v>1544</v>
      </c>
      <c r="V470" s="554">
        <v>570</v>
      </c>
      <c r="W470" s="148"/>
    </row>
    <row r="471" spans="1:23" ht="22.5">
      <c r="A471" s="554">
        <v>2825</v>
      </c>
      <c r="B471" s="555" t="s">
        <v>1545</v>
      </c>
      <c r="C471" s="69">
        <v>570</v>
      </c>
      <c r="D471" s="148"/>
      <c r="F471" s="21">
        <f t="shared" si="21"/>
        <v>1</v>
      </c>
      <c r="G471" s="21">
        <v>1</v>
      </c>
      <c r="H471" s="554">
        <v>2825</v>
      </c>
      <c r="I471" s="555" t="s">
        <v>1545</v>
      </c>
      <c r="J471" s="69">
        <v>571</v>
      </c>
      <c r="K471" s="148"/>
      <c r="M471" s="21">
        <f t="shared" si="22"/>
        <v>1</v>
      </c>
      <c r="N471" s="21">
        <v>1</v>
      </c>
      <c r="O471" s="554">
        <v>2825</v>
      </c>
      <c r="P471" s="555" t="s">
        <v>1545</v>
      </c>
      <c r="Q471" s="69">
        <v>571</v>
      </c>
      <c r="R471" s="148"/>
      <c r="S471" s="21">
        <f t="shared" si="23"/>
        <v>1</v>
      </c>
      <c r="T471" s="650">
        <v>2825</v>
      </c>
      <c r="U471" s="643" t="s">
        <v>1545</v>
      </c>
      <c r="V471" s="554">
        <v>571</v>
      </c>
      <c r="W471" s="148"/>
    </row>
    <row r="472" spans="1:23" ht="22.5">
      <c r="A472" s="554">
        <v>2826</v>
      </c>
      <c r="B472" s="555" t="s">
        <v>1546</v>
      </c>
      <c r="C472" s="69">
        <v>571</v>
      </c>
      <c r="D472" s="148"/>
      <c r="F472" s="21">
        <f t="shared" si="21"/>
        <v>1</v>
      </c>
      <c r="G472" s="21">
        <v>1</v>
      </c>
      <c r="H472" s="554">
        <v>2826</v>
      </c>
      <c r="I472" s="555" t="s">
        <v>1546</v>
      </c>
      <c r="J472" s="69">
        <v>572</v>
      </c>
      <c r="K472" s="148"/>
      <c r="M472" s="21">
        <f t="shared" si="22"/>
        <v>1</v>
      </c>
      <c r="N472" s="21">
        <v>1</v>
      </c>
      <c r="O472" s="554">
        <v>2826</v>
      </c>
      <c r="P472" s="555" t="s">
        <v>1546</v>
      </c>
      <c r="Q472" s="69">
        <v>572</v>
      </c>
      <c r="R472" s="148"/>
      <c r="S472" s="21">
        <f t="shared" si="23"/>
        <v>1</v>
      </c>
      <c r="T472" s="650">
        <v>2826</v>
      </c>
      <c r="U472" s="643" t="s">
        <v>1546</v>
      </c>
      <c r="V472" s="554">
        <v>572</v>
      </c>
      <c r="W472" s="148"/>
    </row>
    <row r="473" spans="1:23" ht="22.5">
      <c r="A473" s="554">
        <v>2827</v>
      </c>
      <c r="B473" s="555" t="s">
        <v>1547</v>
      </c>
      <c r="C473" s="69">
        <v>572</v>
      </c>
      <c r="D473" s="148"/>
      <c r="F473" s="21">
        <f t="shared" si="21"/>
        <v>1</v>
      </c>
      <c r="G473" s="21">
        <v>1</v>
      </c>
      <c r="H473" s="554">
        <v>2827</v>
      </c>
      <c r="I473" s="555" t="s">
        <v>1547</v>
      </c>
      <c r="J473" s="69">
        <v>573</v>
      </c>
      <c r="K473" s="559"/>
      <c r="M473" s="21">
        <f t="shared" si="22"/>
        <v>1</v>
      </c>
      <c r="N473" s="21">
        <v>1</v>
      </c>
      <c r="O473" s="554">
        <v>2827</v>
      </c>
      <c r="P473" s="555" t="s">
        <v>1547</v>
      </c>
      <c r="Q473" s="69">
        <v>573</v>
      </c>
      <c r="R473" s="559"/>
      <c r="S473" s="21">
        <f t="shared" si="23"/>
        <v>1</v>
      </c>
      <c r="T473" s="650">
        <v>2827</v>
      </c>
      <c r="U473" s="643" t="s">
        <v>1547</v>
      </c>
      <c r="V473" s="554">
        <v>573</v>
      </c>
      <c r="W473" s="559"/>
    </row>
    <row r="474" spans="1:23">
      <c r="A474" s="554">
        <v>2828</v>
      </c>
      <c r="B474" s="555" t="s">
        <v>1548</v>
      </c>
      <c r="C474" s="69">
        <v>573</v>
      </c>
      <c r="D474" s="148"/>
      <c r="F474" s="21">
        <f t="shared" si="21"/>
        <v>1</v>
      </c>
      <c r="G474" s="21">
        <v>1</v>
      </c>
      <c r="H474" s="554">
        <v>2828</v>
      </c>
      <c r="I474" s="555" t="s">
        <v>1548</v>
      </c>
      <c r="J474" s="69">
        <v>574</v>
      </c>
      <c r="K474" s="148"/>
      <c r="M474" s="21">
        <f t="shared" si="22"/>
        <v>1</v>
      </c>
      <c r="N474" s="21">
        <v>1</v>
      </c>
      <c r="O474" s="554">
        <v>2828</v>
      </c>
      <c r="P474" s="555" t="s">
        <v>1548</v>
      </c>
      <c r="Q474" s="69">
        <v>574</v>
      </c>
      <c r="R474" s="148"/>
      <c r="S474" s="21">
        <f t="shared" si="23"/>
        <v>1</v>
      </c>
      <c r="T474" s="650">
        <v>2828</v>
      </c>
      <c r="U474" s="643" t="s">
        <v>1548</v>
      </c>
      <c r="V474" s="554">
        <v>574</v>
      </c>
      <c r="W474" s="148"/>
    </row>
    <row r="475" spans="1:23">
      <c r="A475" s="554">
        <v>2829</v>
      </c>
      <c r="B475" s="555" t="s">
        <v>100</v>
      </c>
      <c r="C475" s="69">
        <v>574</v>
      </c>
      <c r="D475" s="148"/>
      <c r="F475" s="21">
        <f t="shared" si="21"/>
        <v>1</v>
      </c>
      <c r="G475" s="21">
        <v>1</v>
      </c>
      <c r="H475" s="554">
        <v>2829</v>
      </c>
      <c r="I475" s="555" t="s">
        <v>100</v>
      </c>
      <c r="J475" s="69">
        <v>575</v>
      </c>
      <c r="K475" s="148"/>
      <c r="M475" s="21">
        <f t="shared" si="22"/>
        <v>1</v>
      </c>
      <c r="N475" s="21">
        <v>1</v>
      </c>
      <c r="O475" s="554">
        <v>2829</v>
      </c>
      <c r="P475" s="555" t="s">
        <v>100</v>
      </c>
      <c r="Q475" s="69">
        <v>575</v>
      </c>
      <c r="R475" s="148"/>
      <c r="S475" s="21">
        <f t="shared" si="23"/>
        <v>1</v>
      </c>
      <c r="T475" s="650">
        <v>2829</v>
      </c>
      <c r="U475" s="643" t="s">
        <v>100</v>
      </c>
      <c r="V475" s="554">
        <v>575</v>
      </c>
      <c r="W475" s="148"/>
    </row>
    <row r="476" spans="1:23">
      <c r="A476" s="554">
        <v>2830</v>
      </c>
      <c r="B476" s="555" t="s">
        <v>135</v>
      </c>
      <c r="C476" s="69">
        <v>575</v>
      </c>
      <c r="D476" s="148"/>
      <c r="F476" s="21">
        <f t="shared" si="21"/>
        <v>1</v>
      </c>
      <c r="G476" s="21">
        <v>1</v>
      </c>
      <c r="H476" s="554">
        <v>2830</v>
      </c>
      <c r="I476" s="555" t="s">
        <v>135</v>
      </c>
      <c r="J476" s="69">
        <v>576</v>
      </c>
      <c r="K476" s="148"/>
      <c r="M476" s="21">
        <f t="shared" si="22"/>
        <v>1</v>
      </c>
      <c r="N476" s="21">
        <v>1</v>
      </c>
      <c r="O476" s="554">
        <v>2830</v>
      </c>
      <c r="P476" s="555" t="s">
        <v>135</v>
      </c>
      <c r="Q476" s="69">
        <v>576</v>
      </c>
      <c r="R476" s="148"/>
      <c r="S476" s="21">
        <f t="shared" si="23"/>
        <v>1</v>
      </c>
      <c r="T476" s="650">
        <v>2830</v>
      </c>
      <c r="U476" s="643" t="s">
        <v>135</v>
      </c>
      <c r="V476" s="554">
        <v>576</v>
      </c>
      <c r="W476" s="148"/>
    </row>
    <row r="477" spans="1:23">
      <c r="A477" s="554">
        <v>2831</v>
      </c>
      <c r="B477" s="555" t="s">
        <v>136</v>
      </c>
      <c r="C477" s="69">
        <v>576</v>
      </c>
      <c r="D477" s="148"/>
      <c r="F477" s="21">
        <f t="shared" si="21"/>
        <v>1</v>
      </c>
      <c r="G477" s="21">
        <v>1</v>
      </c>
      <c r="H477" s="554">
        <v>2831</v>
      </c>
      <c r="I477" s="555" t="s">
        <v>136</v>
      </c>
      <c r="J477" s="69">
        <v>577</v>
      </c>
      <c r="K477" s="148"/>
      <c r="M477" s="21">
        <f t="shared" si="22"/>
        <v>1</v>
      </c>
      <c r="N477" s="21">
        <v>1</v>
      </c>
      <c r="O477" s="554">
        <v>2831</v>
      </c>
      <c r="P477" s="555" t="s">
        <v>136</v>
      </c>
      <c r="Q477" s="69">
        <v>577</v>
      </c>
      <c r="R477" s="148"/>
      <c r="S477" s="21">
        <f t="shared" si="23"/>
        <v>1</v>
      </c>
      <c r="T477" s="650">
        <v>2831</v>
      </c>
      <c r="U477" s="643" t="s">
        <v>136</v>
      </c>
      <c r="V477" s="554">
        <v>577</v>
      </c>
      <c r="W477" s="148"/>
    </row>
    <row r="478" spans="1:23">
      <c r="A478" s="554">
        <v>2832</v>
      </c>
      <c r="B478" s="555" t="s">
        <v>137</v>
      </c>
      <c r="C478" s="69">
        <v>577</v>
      </c>
      <c r="D478" s="148"/>
      <c r="F478" s="21">
        <f t="shared" si="21"/>
        <v>1</v>
      </c>
      <c r="G478" s="21">
        <v>1</v>
      </c>
      <c r="H478" s="554">
        <v>2832</v>
      </c>
      <c r="I478" s="555" t="s">
        <v>137</v>
      </c>
      <c r="J478" s="69">
        <v>578</v>
      </c>
      <c r="K478" s="148"/>
      <c r="M478" s="21">
        <f t="shared" si="22"/>
        <v>1</v>
      </c>
      <c r="N478" s="21">
        <v>1</v>
      </c>
      <c r="O478" s="554">
        <v>2832</v>
      </c>
      <c r="P478" s="555" t="s">
        <v>137</v>
      </c>
      <c r="Q478" s="69">
        <v>578</v>
      </c>
      <c r="R478" s="148"/>
      <c r="S478" s="21">
        <f t="shared" si="23"/>
        <v>1</v>
      </c>
      <c r="T478" s="650">
        <v>2832</v>
      </c>
      <c r="U478" s="643" t="s">
        <v>137</v>
      </c>
      <c r="V478" s="554">
        <v>578</v>
      </c>
      <c r="W478" s="148"/>
    </row>
    <row r="479" spans="1:23" ht="22.5">
      <c r="A479" s="554">
        <v>2833</v>
      </c>
      <c r="B479" s="555" t="s">
        <v>1549</v>
      </c>
      <c r="C479" s="69">
        <v>578</v>
      </c>
      <c r="D479" s="148"/>
      <c r="F479" s="21">
        <f t="shared" si="21"/>
        <v>1</v>
      </c>
      <c r="G479" s="21">
        <v>1</v>
      </c>
      <c r="H479" s="554">
        <v>2833</v>
      </c>
      <c r="I479" s="555" t="s">
        <v>1549</v>
      </c>
      <c r="J479" s="69">
        <v>579</v>
      </c>
      <c r="K479" s="148"/>
      <c r="M479" s="21">
        <f t="shared" si="22"/>
        <v>1</v>
      </c>
      <c r="N479" s="21">
        <v>1</v>
      </c>
      <c r="O479" s="554">
        <v>2833</v>
      </c>
      <c r="P479" s="555" t="s">
        <v>1549</v>
      </c>
      <c r="Q479" s="69">
        <v>579</v>
      </c>
      <c r="R479" s="148"/>
      <c r="S479" s="21">
        <f t="shared" si="23"/>
        <v>1</v>
      </c>
      <c r="T479" s="650">
        <v>2833</v>
      </c>
      <c r="U479" s="643" t="s">
        <v>1549</v>
      </c>
      <c r="V479" s="554">
        <v>579</v>
      </c>
      <c r="W479" s="148"/>
    </row>
    <row r="480" spans="1:23">
      <c r="A480" s="554">
        <v>2834</v>
      </c>
      <c r="B480" s="555" t="s">
        <v>1550</v>
      </c>
      <c r="C480" s="69">
        <v>579</v>
      </c>
      <c r="D480" s="148"/>
      <c r="F480" s="21">
        <f t="shared" si="21"/>
        <v>1</v>
      </c>
      <c r="G480" s="21">
        <v>1</v>
      </c>
      <c r="H480" s="554">
        <v>2834</v>
      </c>
      <c r="I480" s="555" t="s">
        <v>1550</v>
      </c>
      <c r="J480" s="69">
        <v>580</v>
      </c>
      <c r="K480" s="148"/>
      <c r="M480" s="21">
        <f t="shared" si="22"/>
        <v>1</v>
      </c>
      <c r="N480" s="21">
        <v>1</v>
      </c>
      <c r="O480" s="554">
        <v>2834</v>
      </c>
      <c r="P480" s="555" t="s">
        <v>1550</v>
      </c>
      <c r="Q480" s="69">
        <v>580</v>
      </c>
      <c r="R480" s="148"/>
      <c r="S480" s="21">
        <f t="shared" si="23"/>
        <v>1</v>
      </c>
      <c r="T480" s="650">
        <v>2834</v>
      </c>
      <c r="U480" s="643" t="s">
        <v>1550</v>
      </c>
      <c r="V480" s="554">
        <v>580</v>
      </c>
      <c r="W480" s="148"/>
    </row>
    <row r="481" spans="1:23" ht="22.5">
      <c r="A481" s="554">
        <v>2835</v>
      </c>
      <c r="B481" s="555" t="s">
        <v>1551</v>
      </c>
      <c r="C481" s="69">
        <v>580</v>
      </c>
      <c r="D481" s="148"/>
      <c r="F481" s="21">
        <f t="shared" si="21"/>
        <v>1</v>
      </c>
      <c r="G481" s="21">
        <v>1</v>
      </c>
      <c r="H481" s="554">
        <v>2835</v>
      </c>
      <c r="I481" s="555" t="s">
        <v>1551</v>
      </c>
      <c r="J481" s="69">
        <v>581</v>
      </c>
      <c r="K481" s="148"/>
      <c r="M481" s="21">
        <f t="shared" si="22"/>
        <v>1</v>
      </c>
      <c r="N481" s="21">
        <v>1</v>
      </c>
      <c r="O481" s="554">
        <v>2835</v>
      </c>
      <c r="P481" s="555" t="s">
        <v>1551</v>
      </c>
      <c r="Q481" s="69">
        <v>581</v>
      </c>
      <c r="R481" s="148"/>
      <c r="S481" s="21">
        <f t="shared" si="23"/>
        <v>1</v>
      </c>
      <c r="T481" s="650">
        <v>2835</v>
      </c>
      <c r="U481" s="643" t="s">
        <v>1551</v>
      </c>
      <c r="V481" s="554">
        <v>581</v>
      </c>
      <c r="W481" s="148"/>
    </row>
    <row r="482" spans="1:23" ht="22.5">
      <c r="A482" s="554">
        <v>2836</v>
      </c>
      <c r="B482" s="555" t="s">
        <v>138</v>
      </c>
      <c r="C482" s="69">
        <v>581</v>
      </c>
      <c r="D482" s="148"/>
      <c r="F482" s="21">
        <f t="shared" si="21"/>
        <v>1</v>
      </c>
      <c r="G482" s="21">
        <v>1</v>
      </c>
      <c r="H482" s="554">
        <v>2836</v>
      </c>
      <c r="I482" s="555" t="s">
        <v>138</v>
      </c>
      <c r="J482" s="69">
        <v>582</v>
      </c>
      <c r="K482" s="148"/>
      <c r="M482" s="21">
        <f t="shared" si="22"/>
        <v>1</v>
      </c>
      <c r="N482" s="21">
        <v>1</v>
      </c>
      <c r="O482" s="554">
        <v>2836</v>
      </c>
      <c r="P482" s="555" t="s">
        <v>138</v>
      </c>
      <c r="Q482" s="69">
        <v>582</v>
      </c>
      <c r="R482" s="148"/>
      <c r="S482" s="21">
        <f t="shared" si="23"/>
        <v>1</v>
      </c>
      <c r="T482" s="650">
        <v>2836</v>
      </c>
      <c r="U482" s="643" t="s">
        <v>138</v>
      </c>
      <c r="V482" s="554">
        <v>582</v>
      </c>
      <c r="W482" s="148"/>
    </row>
    <row r="483" spans="1:23">
      <c r="A483" s="554">
        <v>2900</v>
      </c>
      <c r="B483" s="555" t="s">
        <v>139</v>
      </c>
      <c r="C483" s="69">
        <v>582</v>
      </c>
      <c r="D483" s="148"/>
      <c r="F483" s="21">
        <f t="shared" si="21"/>
        <v>1</v>
      </c>
      <c r="G483" s="21">
        <v>1</v>
      </c>
      <c r="H483" s="554">
        <v>2900</v>
      </c>
      <c r="I483" s="555" t="s">
        <v>139</v>
      </c>
      <c r="J483" s="69">
        <v>583</v>
      </c>
      <c r="K483" s="148"/>
      <c r="M483" s="21">
        <f t="shared" si="22"/>
        <v>1</v>
      </c>
      <c r="N483" s="21">
        <v>1</v>
      </c>
      <c r="O483" s="554">
        <v>2900</v>
      </c>
      <c r="P483" s="555" t="s">
        <v>139</v>
      </c>
      <c r="Q483" s="69">
        <v>583</v>
      </c>
      <c r="R483" s="148"/>
      <c r="S483" s="21">
        <f t="shared" si="23"/>
        <v>1</v>
      </c>
      <c r="T483" s="650">
        <v>2900</v>
      </c>
      <c r="U483" s="643" t="s">
        <v>139</v>
      </c>
      <c r="V483" s="554">
        <v>583</v>
      </c>
      <c r="W483" s="148"/>
    </row>
    <row r="484" spans="1:23">
      <c r="A484" s="554">
        <v>2901</v>
      </c>
      <c r="B484" s="555" t="s">
        <v>140</v>
      </c>
      <c r="C484" s="69">
        <v>583</v>
      </c>
      <c r="D484" s="148"/>
      <c r="F484" s="21">
        <f t="shared" si="21"/>
        <v>1</v>
      </c>
      <c r="G484" s="21">
        <v>1</v>
      </c>
      <c r="H484" s="554">
        <v>2901</v>
      </c>
      <c r="I484" s="555" t="s">
        <v>140</v>
      </c>
      <c r="J484" s="69">
        <v>584</v>
      </c>
      <c r="K484" s="148"/>
      <c r="M484" s="21">
        <f t="shared" si="22"/>
        <v>1</v>
      </c>
      <c r="N484" s="21">
        <v>1</v>
      </c>
      <c r="O484" s="554">
        <v>2901</v>
      </c>
      <c r="P484" s="555" t="s">
        <v>140</v>
      </c>
      <c r="Q484" s="69">
        <v>584</v>
      </c>
      <c r="R484" s="148"/>
      <c r="S484" s="21">
        <f t="shared" si="23"/>
        <v>1</v>
      </c>
      <c r="T484" s="650">
        <v>2901</v>
      </c>
      <c r="U484" s="643" t="s">
        <v>140</v>
      </c>
      <c r="V484" s="554">
        <v>584</v>
      </c>
      <c r="W484" s="148"/>
    </row>
    <row r="485" spans="1:23">
      <c r="A485" s="554">
        <v>2902</v>
      </c>
      <c r="B485" s="555" t="s">
        <v>141</v>
      </c>
      <c r="C485" s="69">
        <v>584</v>
      </c>
      <c r="D485" s="559"/>
      <c r="F485" s="21">
        <f t="shared" si="21"/>
        <v>1</v>
      </c>
      <c r="G485" s="21">
        <v>1</v>
      </c>
      <c r="H485" s="554">
        <v>2902</v>
      </c>
      <c r="I485" s="555" t="s">
        <v>141</v>
      </c>
      <c r="J485" s="69">
        <v>585</v>
      </c>
      <c r="K485" s="148"/>
      <c r="M485" s="21">
        <f t="shared" si="22"/>
        <v>1</v>
      </c>
      <c r="N485" s="21">
        <v>1</v>
      </c>
      <c r="O485" s="554">
        <v>2902</v>
      </c>
      <c r="P485" s="555" t="s">
        <v>141</v>
      </c>
      <c r="Q485" s="69">
        <v>585</v>
      </c>
      <c r="R485" s="148"/>
      <c r="S485" s="21">
        <f t="shared" si="23"/>
        <v>1</v>
      </c>
      <c r="T485" s="650">
        <v>2902</v>
      </c>
      <c r="U485" s="643" t="s">
        <v>141</v>
      </c>
      <c r="V485" s="554">
        <v>585</v>
      </c>
      <c r="W485" s="148"/>
    </row>
    <row r="486" spans="1:23">
      <c r="A486" s="554">
        <v>2910</v>
      </c>
      <c r="B486" s="555" t="s">
        <v>142</v>
      </c>
      <c r="C486" s="69">
        <v>586</v>
      </c>
      <c r="D486" s="148"/>
      <c r="F486" s="21">
        <f t="shared" si="21"/>
        <v>1</v>
      </c>
      <c r="G486" s="21">
        <v>1</v>
      </c>
      <c r="H486" s="554">
        <v>2910</v>
      </c>
      <c r="I486" s="555" t="s">
        <v>142</v>
      </c>
      <c r="J486" s="69">
        <v>587</v>
      </c>
      <c r="K486" s="148"/>
      <c r="M486" s="21">
        <f t="shared" si="22"/>
        <v>1</v>
      </c>
      <c r="N486" s="21">
        <v>1</v>
      </c>
      <c r="O486" s="554">
        <v>2910</v>
      </c>
      <c r="P486" s="555" t="s">
        <v>142</v>
      </c>
      <c r="Q486" s="69">
        <v>587</v>
      </c>
      <c r="R486" s="148"/>
      <c r="S486" s="21">
        <f t="shared" si="23"/>
        <v>1</v>
      </c>
      <c r="T486" s="650">
        <v>2910</v>
      </c>
      <c r="U486" s="643" t="s">
        <v>142</v>
      </c>
      <c r="V486" s="554">
        <v>587</v>
      </c>
      <c r="W486" s="148"/>
    </row>
    <row r="487" spans="1:23">
      <c r="A487" s="554">
        <v>2920</v>
      </c>
      <c r="B487" s="555" t="s">
        <v>143</v>
      </c>
      <c r="C487" s="69">
        <v>587</v>
      </c>
      <c r="D487" s="148"/>
      <c r="F487" s="21">
        <f t="shared" si="21"/>
        <v>1</v>
      </c>
      <c r="G487" s="21">
        <v>1</v>
      </c>
      <c r="H487" s="554">
        <v>2920</v>
      </c>
      <c r="I487" s="555" t="s">
        <v>143</v>
      </c>
      <c r="J487" s="69">
        <v>588</v>
      </c>
      <c r="K487" s="148"/>
      <c r="M487" s="21">
        <f t="shared" si="22"/>
        <v>1</v>
      </c>
      <c r="N487" s="21">
        <v>1</v>
      </c>
      <c r="O487" s="554">
        <v>2920</v>
      </c>
      <c r="P487" s="555" t="s">
        <v>143</v>
      </c>
      <c r="Q487" s="69">
        <v>588</v>
      </c>
      <c r="R487" s="148"/>
      <c r="S487" s="21">
        <f t="shared" si="23"/>
        <v>1</v>
      </c>
      <c r="T487" s="650">
        <v>2920</v>
      </c>
      <c r="U487" s="643" t="s">
        <v>143</v>
      </c>
      <c r="V487" s="554">
        <v>588</v>
      </c>
      <c r="W487" s="148"/>
    </row>
    <row r="488" spans="1:23">
      <c r="A488" s="554">
        <v>2930</v>
      </c>
      <c r="B488" s="555" t="s">
        <v>144</v>
      </c>
      <c r="C488" s="69">
        <v>588</v>
      </c>
      <c r="D488" s="148"/>
      <c r="F488" s="21">
        <f t="shared" si="21"/>
        <v>1</v>
      </c>
      <c r="G488" s="21">
        <v>1</v>
      </c>
      <c r="H488" s="554">
        <v>2930</v>
      </c>
      <c r="I488" s="555" t="s">
        <v>144</v>
      </c>
      <c r="J488" s="69">
        <v>589</v>
      </c>
      <c r="K488" s="148"/>
      <c r="M488" s="21">
        <f t="shared" si="22"/>
        <v>1</v>
      </c>
      <c r="N488" s="21">
        <v>1</v>
      </c>
      <c r="O488" s="554">
        <v>2930</v>
      </c>
      <c r="P488" s="555" t="s">
        <v>144</v>
      </c>
      <c r="Q488" s="69">
        <v>589</v>
      </c>
      <c r="R488" s="148"/>
      <c r="S488" s="21">
        <f t="shared" si="23"/>
        <v>1</v>
      </c>
      <c r="T488" s="650">
        <v>2930</v>
      </c>
      <c r="U488" s="643" t="s">
        <v>144</v>
      </c>
      <c r="V488" s="554">
        <v>589</v>
      </c>
      <c r="W488" s="148"/>
    </row>
    <row r="489" spans="1:23">
      <c r="A489" s="554">
        <v>2940</v>
      </c>
      <c r="B489" s="555" t="s">
        <v>145</v>
      </c>
      <c r="C489" s="69">
        <v>589</v>
      </c>
      <c r="D489" s="148"/>
      <c r="F489" s="21">
        <f t="shared" si="21"/>
        <v>1</v>
      </c>
      <c r="G489" s="21">
        <v>1</v>
      </c>
      <c r="H489" s="554">
        <v>2940</v>
      </c>
      <c r="I489" s="555" t="s">
        <v>145</v>
      </c>
      <c r="J489" s="69">
        <v>590</v>
      </c>
      <c r="K489" s="148"/>
      <c r="M489" s="21">
        <f t="shared" si="22"/>
        <v>1</v>
      </c>
      <c r="N489" s="21">
        <v>1</v>
      </c>
      <c r="O489" s="554">
        <v>2940</v>
      </c>
      <c r="P489" s="555" t="s">
        <v>145</v>
      </c>
      <c r="Q489" s="69">
        <v>590</v>
      </c>
      <c r="R489" s="148"/>
      <c r="S489" s="21">
        <f t="shared" si="23"/>
        <v>1</v>
      </c>
      <c r="T489" s="650">
        <v>2940</v>
      </c>
      <c r="U489" s="643" t="s">
        <v>145</v>
      </c>
      <c r="V489" s="554">
        <v>590</v>
      </c>
      <c r="W489" s="148"/>
    </row>
    <row r="490" spans="1:23">
      <c r="A490" s="554">
        <v>2950</v>
      </c>
      <c r="B490" s="555" t="s">
        <v>146</v>
      </c>
      <c r="C490" s="69">
        <v>590</v>
      </c>
      <c r="D490" s="148"/>
      <c r="F490" s="21">
        <f t="shared" si="21"/>
        <v>1</v>
      </c>
      <c r="G490" s="21">
        <v>1</v>
      </c>
      <c r="H490" s="554">
        <v>2950</v>
      </c>
      <c r="I490" s="555" t="s">
        <v>146</v>
      </c>
      <c r="J490" s="69">
        <v>591</v>
      </c>
      <c r="K490" s="148"/>
      <c r="M490" s="21">
        <f t="shared" si="22"/>
        <v>1</v>
      </c>
      <c r="N490" s="21">
        <v>1</v>
      </c>
      <c r="O490" s="554">
        <v>2950</v>
      </c>
      <c r="P490" s="555" t="s">
        <v>146</v>
      </c>
      <c r="Q490" s="69">
        <v>591</v>
      </c>
      <c r="R490" s="148"/>
      <c r="S490" s="21">
        <f t="shared" si="23"/>
        <v>1</v>
      </c>
      <c r="T490" s="650">
        <v>2950</v>
      </c>
      <c r="U490" s="643" t="s">
        <v>146</v>
      </c>
      <c r="V490" s="554">
        <v>591</v>
      </c>
      <c r="W490" s="148"/>
    </row>
    <row r="491" spans="1:23">
      <c r="A491" s="554">
        <v>2960</v>
      </c>
      <c r="B491" s="555" t="s">
        <v>147</v>
      </c>
      <c r="C491" s="69">
        <v>591</v>
      </c>
      <c r="D491" s="148"/>
      <c r="F491" s="21">
        <f t="shared" si="21"/>
        <v>1</v>
      </c>
      <c r="G491" s="21">
        <v>1</v>
      </c>
      <c r="H491" s="554">
        <v>2960</v>
      </c>
      <c r="I491" s="555" t="s">
        <v>147</v>
      </c>
      <c r="J491" s="69">
        <v>592</v>
      </c>
      <c r="K491" s="148"/>
      <c r="M491" s="21">
        <f t="shared" si="22"/>
        <v>1</v>
      </c>
      <c r="N491" s="21">
        <v>1</v>
      </c>
      <c r="O491" s="554">
        <v>2960</v>
      </c>
      <c r="P491" s="555" t="s">
        <v>147</v>
      </c>
      <c r="Q491" s="69">
        <v>592</v>
      </c>
      <c r="R491" s="148"/>
      <c r="S491" s="21">
        <f t="shared" si="23"/>
        <v>1</v>
      </c>
      <c r="T491" s="650">
        <v>2960</v>
      </c>
      <c r="U491" s="643" t="s">
        <v>147</v>
      </c>
      <c r="V491" s="554">
        <v>592</v>
      </c>
      <c r="W491" s="148"/>
    </row>
    <row r="492" spans="1:23">
      <c r="A492" s="554">
        <v>2965</v>
      </c>
      <c r="B492" s="555" t="s">
        <v>148</v>
      </c>
      <c r="C492" s="69">
        <v>592</v>
      </c>
      <c r="D492" s="148"/>
      <c r="F492" s="21">
        <f t="shared" si="21"/>
        <v>1</v>
      </c>
      <c r="G492" s="21">
        <v>1</v>
      </c>
      <c r="H492" s="554">
        <v>2965</v>
      </c>
      <c r="I492" s="555" t="s">
        <v>148</v>
      </c>
      <c r="J492" s="69">
        <v>593</v>
      </c>
      <c r="K492" s="148"/>
      <c r="M492" s="21">
        <f t="shared" si="22"/>
        <v>1</v>
      </c>
      <c r="N492" s="21">
        <v>1</v>
      </c>
      <c r="O492" s="554">
        <v>2965</v>
      </c>
      <c r="P492" s="555" t="s">
        <v>148</v>
      </c>
      <c r="Q492" s="69">
        <v>593</v>
      </c>
      <c r="R492" s="148"/>
      <c r="S492" s="21">
        <f t="shared" si="23"/>
        <v>1</v>
      </c>
      <c r="T492" s="650">
        <v>2965</v>
      </c>
      <c r="U492" s="643" t="s">
        <v>148</v>
      </c>
      <c r="V492" s="554">
        <v>593</v>
      </c>
      <c r="W492" s="148"/>
    </row>
    <row r="493" spans="1:23">
      <c r="A493" s="554">
        <v>2971</v>
      </c>
      <c r="B493" s="555" t="s">
        <v>149</v>
      </c>
      <c r="C493" s="69">
        <v>593</v>
      </c>
      <c r="D493" s="148"/>
      <c r="F493" s="21">
        <f t="shared" si="21"/>
        <v>1</v>
      </c>
      <c r="G493" s="21">
        <v>1</v>
      </c>
      <c r="H493" s="554">
        <v>2971</v>
      </c>
      <c r="I493" s="555" t="s">
        <v>149</v>
      </c>
      <c r="J493" s="69">
        <v>594</v>
      </c>
      <c r="K493" s="148"/>
      <c r="M493" s="21">
        <f t="shared" si="22"/>
        <v>1</v>
      </c>
      <c r="N493" s="21">
        <v>1</v>
      </c>
      <c r="O493" s="554">
        <v>2971</v>
      </c>
      <c r="P493" s="555" t="s">
        <v>149</v>
      </c>
      <c r="Q493" s="69">
        <v>594</v>
      </c>
      <c r="R493" s="148"/>
      <c r="S493" s="21">
        <f t="shared" si="23"/>
        <v>1</v>
      </c>
      <c r="T493" s="650">
        <v>2971</v>
      </c>
      <c r="U493" s="643" t="s">
        <v>149</v>
      </c>
      <c r="V493" s="554">
        <v>594</v>
      </c>
      <c r="W493" s="148"/>
    </row>
    <row r="494" spans="1:23">
      <c r="A494" s="554">
        <v>2972</v>
      </c>
      <c r="B494" s="555" t="s">
        <v>150</v>
      </c>
      <c r="C494" s="69">
        <v>594</v>
      </c>
      <c r="D494" s="148"/>
      <c r="F494" s="21">
        <f t="shared" si="21"/>
        <v>1</v>
      </c>
      <c r="G494" s="21">
        <v>1</v>
      </c>
      <c r="H494" s="554">
        <v>2972</v>
      </c>
      <c r="I494" s="555" t="s">
        <v>150</v>
      </c>
      <c r="J494" s="69">
        <v>595</v>
      </c>
      <c r="K494" s="148"/>
      <c r="M494" s="21">
        <f t="shared" si="22"/>
        <v>1</v>
      </c>
      <c r="N494" s="21">
        <v>1</v>
      </c>
      <c r="O494" s="554">
        <v>2972</v>
      </c>
      <c r="P494" s="555" t="s">
        <v>150</v>
      </c>
      <c r="Q494" s="69">
        <v>595</v>
      </c>
      <c r="R494" s="148"/>
      <c r="S494" s="21">
        <f t="shared" si="23"/>
        <v>1</v>
      </c>
      <c r="T494" s="650">
        <v>2972</v>
      </c>
      <c r="U494" s="643" t="s">
        <v>150</v>
      </c>
      <c r="V494" s="554">
        <v>595</v>
      </c>
      <c r="W494" s="148"/>
    </row>
    <row r="495" spans="1:23">
      <c r="A495" s="554">
        <v>2973</v>
      </c>
      <c r="B495" s="555" t="s">
        <v>151</v>
      </c>
      <c r="C495" s="69">
        <v>595</v>
      </c>
      <c r="D495" s="148"/>
      <c r="F495" s="21">
        <f t="shared" si="21"/>
        <v>1</v>
      </c>
      <c r="G495" s="21">
        <v>1</v>
      </c>
      <c r="H495" s="554">
        <v>2973</v>
      </c>
      <c r="I495" s="555" t="s">
        <v>151</v>
      </c>
      <c r="J495" s="69">
        <v>596</v>
      </c>
      <c r="K495" s="148"/>
      <c r="M495" s="21">
        <f t="shared" si="22"/>
        <v>1</v>
      </c>
      <c r="N495" s="21">
        <v>1</v>
      </c>
      <c r="O495" s="554">
        <v>2973</v>
      </c>
      <c r="P495" s="555" t="s">
        <v>151</v>
      </c>
      <c r="Q495" s="69">
        <v>596</v>
      </c>
      <c r="R495" s="148"/>
      <c r="S495" s="21">
        <f t="shared" si="23"/>
        <v>1</v>
      </c>
      <c r="T495" s="650">
        <v>2973</v>
      </c>
      <c r="U495" s="643" t="s">
        <v>151</v>
      </c>
      <c r="V495" s="554">
        <v>596</v>
      </c>
      <c r="W495" s="148"/>
    </row>
    <row r="496" spans="1:23">
      <c r="A496" s="554">
        <v>2974</v>
      </c>
      <c r="B496" s="555" t="s">
        <v>152</v>
      </c>
      <c r="C496" s="69">
        <v>596</v>
      </c>
      <c r="D496" s="148"/>
      <c r="F496" s="21">
        <f t="shared" si="21"/>
        <v>1</v>
      </c>
      <c r="G496" s="21">
        <v>1</v>
      </c>
      <c r="H496" s="554">
        <v>2974</v>
      </c>
      <c r="I496" s="555" t="s">
        <v>152</v>
      </c>
      <c r="J496" s="69">
        <v>597</v>
      </c>
      <c r="K496" s="148"/>
      <c r="M496" s="21">
        <f t="shared" si="22"/>
        <v>1</v>
      </c>
      <c r="N496" s="21">
        <v>1</v>
      </c>
      <c r="O496" s="554">
        <v>2974</v>
      </c>
      <c r="P496" s="555" t="s">
        <v>152</v>
      </c>
      <c r="Q496" s="69">
        <v>597</v>
      </c>
      <c r="R496" s="148"/>
      <c r="S496" s="21">
        <f t="shared" si="23"/>
        <v>1</v>
      </c>
      <c r="T496" s="650">
        <v>2974</v>
      </c>
      <c r="U496" s="643" t="s">
        <v>152</v>
      </c>
      <c r="V496" s="554">
        <v>597</v>
      </c>
      <c r="W496" s="148"/>
    </row>
    <row r="497" spans="1:23">
      <c r="A497" s="554">
        <v>2975</v>
      </c>
      <c r="B497" s="555" t="s">
        <v>153</v>
      </c>
      <c r="C497" s="69">
        <v>597</v>
      </c>
      <c r="D497" s="148"/>
      <c r="F497" s="21">
        <f t="shared" si="21"/>
        <v>1</v>
      </c>
      <c r="G497" s="21">
        <v>1</v>
      </c>
      <c r="H497" s="554">
        <v>2975</v>
      </c>
      <c r="I497" s="555" t="s">
        <v>153</v>
      </c>
      <c r="J497" s="69">
        <v>598</v>
      </c>
      <c r="K497" s="148"/>
      <c r="M497" s="21">
        <f t="shared" si="22"/>
        <v>1</v>
      </c>
      <c r="N497" s="21">
        <v>1</v>
      </c>
      <c r="O497" s="554">
        <v>2975</v>
      </c>
      <c r="P497" s="555" t="s">
        <v>153</v>
      </c>
      <c r="Q497" s="69">
        <v>598</v>
      </c>
      <c r="R497" s="148"/>
      <c r="S497" s="21">
        <f t="shared" si="23"/>
        <v>1</v>
      </c>
      <c r="T497" s="650">
        <v>2975</v>
      </c>
      <c r="U497" s="643" t="s">
        <v>153</v>
      </c>
      <c r="V497" s="554">
        <v>598</v>
      </c>
      <c r="W497" s="148"/>
    </row>
    <row r="498" spans="1:23">
      <c r="A498" s="554">
        <v>2976</v>
      </c>
      <c r="B498" s="555" t="s">
        <v>154</v>
      </c>
      <c r="C498" s="69">
        <v>598</v>
      </c>
      <c r="D498" s="148"/>
      <c r="F498" s="21">
        <f t="shared" si="21"/>
        <v>1</v>
      </c>
      <c r="G498" s="21">
        <v>1</v>
      </c>
      <c r="H498" s="554">
        <v>2976</v>
      </c>
      <c r="I498" s="555" t="s">
        <v>154</v>
      </c>
      <c r="J498" s="69">
        <v>599</v>
      </c>
      <c r="K498" s="148"/>
      <c r="M498" s="21">
        <f t="shared" si="22"/>
        <v>1</v>
      </c>
      <c r="N498" s="21">
        <v>1</v>
      </c>
      <c r="O498" s="554">
        <v>2976</v>
      </c>
      <c r="P498" s="555" t="s">
        <v>154</v>
      </c>
      <c r="Q498" s="69">
        <v>599</v>
      </c>
      <c r="R498" s="148"/>
      <c r="S498" s="21">
        <f t="shared" si="23"/>
        <v>1</v>
      </c>
      <c r="T498" s="650">
        <v>2976</v>
      </c>
      <c r="U498" s="643" t="s">
        <v>154</v>
      </c>
      <c r="V498" s="554">
        <v>599</v>
      </c>
      <c r="W498" s="148"/>
    </row>
    <row r="499" spans="1:23">
      <c r="A499" s="554">
        <v>2977</v>
      </c>
      <c r="B499" s="555" t="s">
        <v>155</v>
      </c>
      <c r="C499" s="69">
        <v>599</v>
      </c>
      <c r="D499" s="148"/>
      <c r="F499" s="21">
        <f t="shared" si="21"/>
        <v>1</v>
      </c>
      <c r="G499" s="21">
        <v>1</v>
      </c>
      <c r="H499" s="554">
        <v>2977</v>
      </c>
      <c r="I499" s="555" t="s">
        <v>155</v>
      </c>
      <c r="J499" s="69">
        <v>600</v>
      </c>
      <c r="K499" s="559"/>
      <c r="M499" s="21">
        <f t="shared" si="22"/>
        <v>1</v>
      </c>
      <c r="N499" s="21">
        <v>1</v>
      </c>
      <c r="O499" s="554">
        <v>2977</v>
      </c>
      <c r="P499" s="555" t="s">
        <v>155</v>
      </c>
      <c r="Q499" s="69">
        <v>600</v>
      </c>
      <c r="R499" s="559"/>
      <c r="S499" s="21">
        <f t="shared" si="23"/>
        <v>1</v>
      </c>
      <c r="T499" s="650">
        <v>2977</v>
      </c>
      <c r="U499" s="643" t="s">
        <v>155</v>
      </c>
      <c r="V499" s="554">
        <v>600</v>
      </c>
      <c r="W499" s="559"/>
    </row>
    <row r="500" spans="1:23">
      <c r="A500" s="554">
        <v>2980</v>
      </c>
      <c r="B500" s="555" t="s">
        <v>156</v>
      </c>
      <c r="C500" s="69">
        <v>600</v>
      </c>
      <c r="D500" s="148"/>
      <c r="F500" s="21">
        <f t="shared" si="21"/>
        <v>1</v>
      </c>
      <c r="G500" s="21">
        <v>1</v>
      </c>
      <c r="H500" s="554">
        <v>2980</v>
      </c>
      <c r="I500" s="555" t="s">
        <v>156</v>
      </c>
      <c r="J500" s="69">
        <v>601</v>
      </c>
      <c r="K500" s="148"/>
      <c r="M500" s="21">
        <f t="shared" si="22"/>
        <v>1</v>
      </c>
      <c r="N500" s="21">
        <v>1</v>
      </c>
      <c r="O500" s="554">
        <v>2980</v>
      </c>
      <c r="P500" s="555" t="s">
        <v>156</v>
      </c>
      <c r="Q500" s="69">
        <v>601</v>
      </c>
      <c r="R500" s="148"/>
      <c r="S500" s="21">
        <f t="shared" si="23"/>
        <v>1</v>
      </c>
      <c r="T500" s="650">
        <v>2980</v>
      </c>
      <c r="U500" s="643" t="s">
        <v>156</v>
      </c>
      <c r="V500" s="554">
        <v>601</v>
      </c>
      <c r="W500" s="148"/>
    </row>
    <row r="501" spans="1:23" ht="22.5">
      <c r="A501" s="554">
        <v>2982</v>
      </c>
      <c r="B501" s="555" t="s">
        <v>1533</v>
      </c>
      <c r="C501" s="69">
        <v>601</v>
      </c>
      <c r="D501" s="148"/>
      <c r="F501" s="21">
        <f t="shared" si="21"/>
        <v>1</v>
      </c>
      <c r="G501" s="21">
        <v>1</v>
      </c>
      <c r="H501" s="554">
        <v>2982</v>
      </c>
      <c r="I501" s="555" t="s">
        <v>1533</v>
      </c>
      <c r="J501" s="69">
        <v>602</v>
      </c>
      <c r="K501" s="148"/>
      <c r="M501" s="21">
        <f t="shared" si="22"/>
        <v>1</v>
      </c>
      <c r="N501" s="21">
        <v>1</v>
      </c>
      <c r="O501" s="554">
        <v>2982</v>
      </c>
      <c r="P501" s="555" t="s">
        <v>1533</v>
      </c>
      <c r="Q501" s="69">
        <v>602</v>
      </c>
      <c r="R501" s="148"/>
      <c r="S501" s="21">
        <f t="shared" si="23"/>
        <v>1</v>
      </c>
      <c r="T501" s="650">
        <v>2982</v>
      </c>
      <c r="U501" s="643" t="s">
        <v>1533</v>
      </c>
      <c r="V501" s="554">
        <v>602</v>
      </c>
      <c r="W501" s="148"/>
    </row>
    <row r="502" spans="1:23" ht="22.5">
      <c r="A502" s="554">
        <v>2984</v>
      </c>
      <c r="B502" s="555" t="s">
        <v>1534</v>
      </c>
      <c r="C502" s="69">
        <v>602</v>
      </c>
      <c r="D502" s="148"/>
      <c r="F502" s="21">
        <f t="shared" si="21"/>
        <v>1</v>
      </c>
      <c r="G502" s="21">
        <v>1</v>
      </c>
      <c r="H502" s="554">
        <v>2984</v>
      </c>
      <c r="I502" s="555" t="s">
        <v>1534</v>
      </c>
      <c r="J502" s="69">
        <v>603</v>
      </c>
      <c r="K502" s="148"/>
      <c r="M502" s="21">
        <f t="shared" si="22"/>
        <v>1</v>
      </c>
      <c r="N502" s="21">
        <v>1</v>
      </c>
      <c r="O502" s="554">
        <v>2984</v>
      </c>
      <c r="P502" s="555" t="s">
        <v>1534</v>
      </c>
      <c r="Q502" s="69">
        <v>603</v>
      </c>
      <c r="R502" s="148"/>
      <c r="S502" s="21">
        <f t="shared" si="23"/>
        <v>1</v>
      </c>
      <c r="T502" s="650">
        <v>2984</v>
      </c>
      <c r="U502" s="643" t="s">
        <v>1534</v>
      </c>
      <c r="V502" s="554">
        <v>603</v>
      </c>
      <c r="W502" s="148"/>
    </row>
    <row r="503" spans="1:23">
      <c r="A503" s="554">
        <v>2991</v>
      </c>
      <c r="B503" s="555" t="s">
        <v>69</v>
      </c>
      <c r="C503" s="69">
        <v>603</v>
      </c>
      <c r="D503" s="148"/>
      <c r="F503" s="21">
        <f t="shared" si="21"/>
        <v>1</v>
      </c>
      <c r="G503" s="21">
        <v>1</v>
      </c>
      <c r="H503" s="554">
        <v>2991</v>
      </c>
      <c r="I503" s="555" t="s">
        <v>69</v>
      </c>
      <c r="J503" s="69">
        <v>604</v>
      </c>
      <c r="K503" s="148"/>
      <c r="M503" s="21">
        <f t="shared" si="22"/>
        <v>1</v>
      </c>
      <c r="N503" s="21">
        <v>1</v>
      </c>
      <c r="O503" s="554">
        <v>2991</v>
      </c>
      <c r="P503" s="555" t="s">
        <v>69</v>
      </c>
      <c r="Q503" s="69">
        <v>604</v>
      </c>
      <c r="R503" s="148"/>
      <c r="S503" s="21">
        <f t="shared" si="23"/>
        <v>1</v>
      </c>
      <c r="T503" s="650">
        <v>2991</v>
      </c>
      <c r="U503" s="643" t="s">
        <v>69</v>
      </c>
      <c r="V503" s="554">
        <v>604</v>
      </c>
      <c r="W503" s="148"/>
    </row>
    <row r="504" spans="1:23">
      <c r="A504" s="554">
        <v>2992</v>
      </c>
      <c r="B504" s="555" t="s">
        <v>1316</v>
      </c>
      <c r="C504" s="69">
        <v>604</v>
      </c>
      <c r="D504" s="148"/>
      <c r="F504" s="21">
        <f t="shared" si="21"/>
        <v>1</v>
      </c>
      <c r="G504" s="21">
        <v>1</v>
      </c>
      <c r="H504" s="554">
        <v>2992</v>
      </c>
      <c r="I504" s="555" t="s">
        <v>1316</v>
      </c>
      <c r="J504" s="69">
        <v>605</v>
      </c>
      <c r="K504" s="148"/>
      <c r="M504" s="21">
        <f t="shared" si="22"/>
        <v>1</v>
      </c>
      <c r="N504" s="21">
        <v>1</v>
      </c>
      <c r="O504" s="554">
        <v>2992</v>
      </c>
      <c r="P504" s="555" t="s">
        <v>1316</v>
      </c>
      <c r="Q504" s="69">
        <v>605</v>
      </c>
      <c r="R504" s="148"/>
      <c r="S504" s="21">
        <f t="shared" si="23"/>
        <v>1</v>
      </c>
      <c r="T504" s="650">
        <v>2992</v>
      </c>
      <c r="U504" s="643" t="s">
        <v>1316</v>
      </c>
      <c r="V504" s="554">
        <v>605</v>
      </c>
      <c r="W504" s="148"/>
    </row>
    <row r="505" spans="1:23">
      <c r="A505" s="554">
        <v>2993</v>
      </c>
      <c r="B505" s="555" t="s">
        <v>70</v>
      </c>
      <c r="C505" s="69">
        <v>605</v>
      </c>
      <c r="D505" s="148"/>
      <c r="F505" s="21">
        <f t="shared" si="21"/>
        <v>1</v>
      </c>
      <c r="G505" s="21">
        <v>1</v>
      </c>
      <c r="H505" s="554">
        <v>2993</v>
      </c>
      <c r="I505" s="555" t="s">
        <v>70</v>
      </c>
      <c r="J505" s="69">
        <v>606</v>
      </c>
      <c r="K505" s="148"/>
      <c r="M505" s="21">
        <f t="shared" si="22"/>
        <v>1</v>
      </c>
      <c r="N505" s="21">
        <v>1</v>
      </c>
      <c r="O505" s="554">
        <v>2993</v>
      </c>
      <c r="P505" s="555" t="s">
        <v>70</v>
      </c>
      <c r="Q505" s="69">
        <v>606</v>
      </c>
      <c r="R505" s="148"/>
      <c r="S505" s="21">
        <f t="shared" si="23"/>
        <v>1</v>
      </c>
      <c r="T505" s="650">
        <v>2993</v>
      </c>
      <c r="U505" s="643" t="s">
        <v>70</v>
      </c>
      <c r="V505" s="554">
        <v>606</v>
      </c>
      <c r="W505" s="148"/>
    </row>
    <row r="506" spans="1:23">
      <c r="A506" s="554">
        <v>2994</v>
      </c>
      <c r="B506" s="555" t="s">
        <v>71</v>
      </c>
      <c r="C506" s="69">
        <v>606</v>
      </c>
      <c r="D506" s="148"/>
      <c r="F506" s="21">
        <f t="shared" si="21"/>
        <v>1</v>
      </c>
      <c r="G506" s="21">
        <v>1</v>
      </c>
      <c r="H506" s="554">
        <v>2994</v>
      </c>
      <c r="I506" s="555" t="s">
        <v>71</v>
      </c>
      <c r="J506" s="69">
        <v>607</v>
      </c>
      <c r="K506" s="148"/>
      <c r="M506" s="21">
        <f t="shared" si="22"/>
        <v>1</v>
      </c>
      <c r="N506" s="21">
        <v>1</v>
      </c>
      <c r="O506" s="554">
        <v>2994</v>
      </c>
      <c r="P506" s="555" t="s">
        <v>71</v>
      </c>
      <c r="Q506" s="69">
        <v>607</v>
      </c>
      <c r="R506" s="148"/>
      <c r="S506" s="21">
        <f t="shared" si="23"/>
        <v>1</v>
      </c>
      <c r="T506" s="650">
        <v>2994</v>
      </c>
      <c r="U506" s="643" t="s">
        <v>71</v>
      </c>
      <c r="V506" s="554">
        <v>607</v>
      </c>
      <c r="W506" s="148"/>
    </row>
    <row r="507" spans="1:23">
      <c r="A507" s="554">
        <v>2995</v>
      </c>
      <c r="B507" s="555" t="s">
        <v>114</v>
      </c>
      <c r="C507" s="69">
        <v>607</v>
      </c>
      <c r="D507" s="148"/>
      <c r="F507" s="21">
        <f t="shared" si="21"/>
        <v>1</v>
      </c>
      <c r="G507" s="21">
        <v>1</v>
      </c>
      <c r="H507" s="554">
        <v>2995</v>
      </c>
      <c r="I507" s="555" t="s">
        <v>114</v>
      </c>
      <c r="J507" s="69">
        <v>608</v>
      </c>
      <c r="K507" s="148"/>
      <c r="M507" s="21">
        <f t="shared" si="22"/>
        <v>1</v>
      </c>
      <c r="N507" s="21">
        <v>1</v>
      </c>
      <c r="O507" s="554">
        <v>2995</v>
      </c>
      <c r="P507" s="555" t="s">
        <v>114</v>
      </c>
      <c r="Q507" s="69">
        <v>608</v>
      </c>
      <c r="R507" s="148"/>
      <c r="S507" s="21">
        <f t="shared" si="23"/>
        <v>1</v>
      </c>
      <c r="T507" s="650">
        <v>2995</v>
      </c>
      <c r="U507" s="643" t="s">
        <v>114</v>
      </c>
      <c r="V507" s="554">
        <v>608</v>
      </c>
      <c r="W507" s="148"/>
    </row>
    <row r="508" spans="1:23">
      <c r="A508" s="554">
        <v>3012</v>
      </c>
      <c r="B508" s="555" t="s">
        <v>157</v>
      </c>
      <c r="C508" s="69">
        <v>608</v>
      </c>
      <c r="D508" s="148"/>
      <c r="F508" s="21">
        <f t="shared" si="21"/>
        <v>1</v>
      </c>
      <c r="G508" s="21">
        <v>1</v>
      </c>
      <c r="H508" s="554">
        <v>3012</v>
      </c>
      <c r="I508" s="555" t="s">
        <v>157</v>
      </c>
      <c r="J508" s="69">
        <v>609</v>
      </c>
      <c r="K508" s="148"/>
      <c r="M508" s="21">
        <f t="shared" si="22"/>
        <v>1</v>
      </c>
      <c r="N508" s="21">
        <v>1</v>
      </c>
      <c r="O508" s="554">
        <v>3012</v>
      </c>
      <c r="P508" s="555" t="s">
        <v>157</v>
      </c>
      <c r="Q508" s="69">
        <v>609</v>
      </c>
      <c r="R508" s="148"/>
      <c r="S508" s="21">
        <f t="shared" si="23"/>
        <v>1</v>
      </c>
      <c r="T508" s="650">
        <v>3012</v>
      </c>
      <c r="U508" s="643" t="s">
        <v>157</v>
      </c>
      <c r="V508" s="554">
        <v>609</v>
      </c>
      <c r="W508" s="148"/>
    </row>
    <row r="509" spans="1:23">
      <c r="A509" s="554">
        <v>3014</v>
      </c>
      <c r="B509" s="555" t="s">
        <v>158</v>
      </c>
      <c r="C509" s="69">
        <v>609</v>
      </c>
      <c r="D509" s="148"/>
      <c r="F509" s="21">
        <f t="shared" si="21"/>
        <v>1</v>
      </c>
      <c r="G509" s="21">
        <v>1</v>
      </c>
      <c r="H509" s="554">
        <v>3014</v>
      </c>
      <c r="I509" s="555" t="s">
        <v>158</v>
      </c>
      <c r="J509" s="69">
        <v>610</v>
      </c>
      <c r="K509" s="148"/>
      <c r="M509" s="21">
        <f t="shared" si="22"/>
        <v>1</v>
      </c>
      <c r="N509" s="21">
        <v>1</v>
      </c>
      <c r="O509" s="554">
        <v>3014</v>
      </c>
      <c r="P509" s="555" t="s">
        <v>158</v>
      </c>
      <c r="Q509" s="69">
        <v>610</v>
      </c>
      <c r="R509" s="148"/>
      <c r="S509" s="21">
        <f t="shared" si="23"/>
        <v>1</v>
      </c>
      <c r="T509" s="650">
        <v>3014</v>
      </c>
      <c r="U509" s="643" t="s">
        <v>158</v>
      </c>
      <c r="V509" s="554">
        <v>610</v>
      </c>
      <c r="W509" s="148"/>
    </row>
    <row r="510" spans="1:23">
      <c r="A510" s="554">
        <v>3022</v>
      </c>
      <c r="B510" s="555" t="s">
        <v>159</v>
      </c>
      <c r="C510" s="69">
        <v>610</v>
      </c>
      <c r="D510" s="148"/>
      <c r="F510" s="21">
        <f t="shared" si="21"/>
        <v>1</v>
      </c>
      <c r="G510" s="21">
        <v>1</v>
      </c>
      <c r="H510" s="554">
        <v>3022</v>
      </c>
      <c r="I510" s="555" t="s">
        <v>159</v>
      </c>
      <c r="J510" s="69">
        <v>611</v>
      </c>
      <c r="K510" s="148"/>
      <c r="M510" s="21">
        <f t="shared" si="22"/>
        <v>1</v>
      </c>
      <c r="N510" s="21">
        <v>1</v>
      </c>
      <c r="O510" s="554">
        <v>3022</v>
      </c>
      <c r="P510" s="555" t="s">
        <v>159</v>
      </c>
      <c r="Q510" s="69">
        <v>611</v>
      </c>
      <c r="R510" s="148"/>
      <c r="S510" s="21">
        <f t="shared" si="23"/>
        <v>1</v>
      </c>
      <c r="T510" s="650">
        <v>3022</v>
      </c>
      <c r="U510" s="643" t="s">
        <v>159</v>
      </c>
      <c r="V510" s="554">
        <v>611</v>
      </c>
      <c r="W510" s="148"/>
    </row>
    <row r="511" spans="1:23">
      <c r="A511" s="554">
        <v>3024</v>
      </c>
      <c r="B511" s="555" t="s">
        <v>160</v>
      </c>
      <c r="C511" s="69">
        <v>611</v>
      </c>
      <c r="D511" s="148"/>
      <c r="F511" s="21">
        <f t="shared" si="21"/>
        <v>1</v>
      </c>
      <c r="G511" s="21">
        <v>1</v>
      </c>
      <c r="H511" s="554">
        <v>3024</v>
      </c>
      <c r="I511" s="555" t="s">
        <v>160</v>
      </c>
      <c r="J511" s="69">
        <v>612</v>
      </c>
      <c r="K511" s="148"/>
      <c r="M511" s="21">
        <f t="shared" si="22"/>
        <v>1</v>
      </c>
      <c r="N511" s="21">
        <v>1</v>
      </c>
      <c r="O511" s="554">
        <v>3024</v>
      </c>
      <c r="P511" s="555" t="s">
        <v>160</v>
      </c>
      <c r="Q511" s="69">
        <v>612</v>
      </c>
      <c r="R511" s="148"/>
      <c r="S511" s="21">
        <f t="shared" si="23"/>
        <v>1</v>
      </c>
      <c r="T511" s="650">
        <v>3024</v>
      </c>
      <c r="U511" s="643" t="s">
        <v>160</v>
      </c>
      <c r="V511" s="554">
        <v>612</v>
      </c>
      <c r="W511" s="148"/>
    </row>
    <row r="512" spans="1:23">
      <c r="A512" s="554">
        <v>3026</v>
      </c>
      <c r="B512" s="555" t="s">
        <v>77</v>
      </c>
      <c r="C512" s="69">
        <v>612</v>
      </c>
      <c r="D512" s="148"/>
      <c r="F512" s="21">
        <f t="shared" si="21"/>
        <v>1</v>
      </c>
      <c r="G512" s="21">
        <v>1</v>
      </c>
      <c r="H512" s="554">
        <v>3026</v>
      </c>
      <c r="I512" s="555" t="s">
        <v>77</v>
      </c>
      <c r="J512" s="69">
        <v>613</v>
      </c>
      <c r="K512" s="148"/>
      <c r="M512" s="21">
        <f t="shared" si="22"/>
        <v>1</v>
      </c>
      <c r="N512" s="21">
        <v>1</v>
      </c>
      <c r="O512" s="554">
        <v>3026</v>
      </c>
      <c r="P512" s="555" t="s">
        <v>77</v>
      </c>
      <c r="Q512" s="69">
        <v>613</v>
      </c>
      <c r="R512" s="148"/>
      <c r="S512" s="21">
        <f t="shared" si="23"/>
        <v>1</v>
      </c>
      <c r="T512" s="650">
        <v>3026</v>
      </c>
      <c r="U512" s="643" t="s">
        <v>77</v>
      </c>
      <c r="V512" s="554">
        <v>613</v>
      </c>
      <c r="W512" s="148"/>
    </row>
    <row r="513" spans="1:23">
      <c r="A513" s="554">
        <v>3028</v>
      </c>
      <c r="B513" s="555" t="s">
        <v>78</v>
      </c>
      <c r="C513" s="69">
        <v>613</v>
      </c>
      <c r="D513" s="148"/>
      <c r="F513" s="21">
        <f t="shared" si="21"/>
        <v>1</v>
      </c>
      <c r="G513" s="21">
        <v>1</v>
      </c>
      <c r="H513" s="554">
        <v>3028</v>
      </c>
      <c r="I513" s="555" t="s">
        <v>78</v>
      </c>
      <c r="J513" s="69">
        <v>614</v>
      </c>
      <c r="K513" s="148"/>
      <c r="M513" s="21">
        <f t="shared" si="22"/>
        <v>1</v>
      </c>
      <c r="N513" s="21">
        <v>1</v>
      </c>
      <c r="O513" s="554">
        <v>3028</v>
      </c>
      <c r="P513" s="555" t="s">
        <v>78</v>
      </c>
      <c r="Q513" s="69">
        <v>614</v>
      </c>
      <c r="R513" s="148"/>
      <c r="S513" s="21">
        <f t="shared" si="23"/>
        <v>1</v>
      </c>
      <c r="T513" s="650">
        <v>3028</v>
      </c>
      <c r="U513" s="643" t="s">
        <v>78</v>
      </c>
      <c r="V513" s="554">
        <v>614</v>
      </c>
      <c r="W513" s="148"/>
    </row>
    <row r="514" spans="1:23">
      <c r="A514" s="554">
        <v>3030</v>
      </c>
      <c r="B514" s="555" t="s">
        <v>161</v>
      </c>
      <c r="C514" s="69">
        <v>614</v>
      </c>
      <c r="D514" s="148"/>
      <c r="F514" s="21">
        <f t="shared" si="21"/>
        <v>1</v>
      </c>
      <c r="G514" s="21">
        <v>1</v>
      </c>
      <c r="H514" s="554">
        <v>3030</v>
      </c>
      <c r="I514" s="555" t="s">
        <v>161</v>
      </c>
      <c r="J514" s="69">
        <v>615</v>
      </c>
      <c r="K514" s="148"/>
      <c r="M514" s="21">
        <f t="shared" si="22"/>
        <v>1</v>
      </c>
      <c r="N514" s="21">
        <v>1</v>
      </c>
      <c r="O514" s="554">
        <v>3030</v>
      </c>
      <c r="P514" s="555" t="s">
        <v>161</v>
      </c>
      <c r="Q514" s="69">
        <v>615</v>
      </c>
      <c r="R514" s="148"/>
      <c r="S514" s="21">
        <f t="shared" si="23"/>
        <v>1</v>
      </c>
      <c r="T514" s="650">
        <v>3030</v>
      </c>
      <c r="U514" s="643" t="s">
        <v>161</v>
      </c>
      <c r="V514" s="554">
        <v>615</v>
      </c>
      <c r="W514" s="148"/>
    </row>
    <row r="515" spans="1:23">
      <c r="A515" s="554">
        <v>3042</v>
      </c>
      <c r="B515" s="555" t="s">
        <v>1017</v>
      </c>
      <c r="C515" s="69">
        <v>615</v>
      </c>
      <c r="D515" s="148"/>
      <c r="F515" s="21">
        <f t="shared" si="21"/>
        <v>1</v>
      </c>
      <c r="G515" s="21">
        <v>1</v>
      </c>
      <c r="H515" s="554">
        <v>3042</v>
      </c>
      <c r="I515" s="555" t="s">
        <v>1017</v>
      </c>
      <c r="J515" s="69">
        <v>616</v>
      </c>
      <c r="K515" s="148"/>
      <c r="M515" s="21">
        <f t="shared" si="22"/>
        <v>1</v>
      </c>
      <c r="N515" s="21">
        <v>1</v>
      </c>
      <c r="O515" s="554">
        <v>3042</v>
      </c>
      <c r="P515" s="555" t="s">
        <v>1017</v>
      </c>
      <c r="Q515" s="69">
        <v>616</v>
      </c>
      <c r="R515" s="148"/>
      <c r="S515" s="21">
        <f t="shared" si="23"/>
        <v>1</v>
      </c>
      <c r="T515" s="650">
        <v>3042</v>
      </c>
      <c r="U515" s="643" t="s">
        <v>1017</v>
      </c>
      <c r="V515" s="554">
        <v>616</v>
      </c>
      <c r="W515" s="148"/>
    </row>
    <row r="516" spans="1:23">
      <c r="A516" s="554">
        <v>3044</v>
      </c>
      <c r="B516" s="555" t="s">
        <v>162</v>
      </c>
      <c r="C516" s="69">
        <v>616</v>
      </c>
      <c r="D516" s="148"/>
      <c r="F516" s="21">
        <f t="shared" si="21"/>
        <v>1</v>
      </c>
      <c r="G516" s="21">
        <v>1</v>
      </c>
      <c r="H516" s="554">
        <v>3044</v>
      </c>
      <c r="I516" s="555" t="s">
        <v>162</v>
      </c>
      <c r="J516" s="69">
        <v>617</v>
      </c>
      <c r="K516" s="148"/>
      <c r="M516" s="21">
        <f t="shared" si="22"/>
        <v>1</v>
      </c>
      <c r="N516" s="21">
        <v>1</v>
      </c>
      <c r="O516" s="554">
        <v>3044</v>
      </c>
      <c r="P516" s="555" t="s">
        <v>162</v>
      </c>
      <c r="Q516" s="69">
        <v>617</v>
      </c>
      <c r="R516" s="148"/>
      <c r="S516" s="21">
        <f t="shared" si="23"/>
        <v>1</v>
      </c>
      <c r="T516" s="650">
        <v>3044</v>
      </c>
      <c r="U516" s="643" t="s">
        <v>162</v>
      </c>
      <c r="V516" s="554">
        <v>617</v>
      </c>
      <c r="W516" s="148"/>
    </row>
    <row r="517" spans="1:23">
      <c r="A517" s="554">
        <v>3046</v>
      </c>
      <c r="B517" s="555" t="s">
        <v>163</v>
      </c>
      <c r="C517" s="69">
        <v>617</v>
      </c>
      <c r="D517" s="148"/>
      <c r="F517" s="21">
        <f t="shared" si="21"/>
        <v>1</v>
      </c>
      <c r="G517" s="21">
        <v>1</v>
      </c>
      <c r="H517" s="554">
        <v>3046</v>
      </c>
      <c r="I517" s="555" t="s">
        <v>163</v>
      </c>
      <c r="J517" s="69">
        <v>618</v>
      </c>
      <c r="K517" s="148"/>
      <c r="M517" s="21">
        <f t="shared" si="22"/>
        <v>1</v>
      </c>
      <c r="N517" s="21">
        <v>1</v>
      </c>
      <c r="O517" s="554">
        <v>3046</v>
      </c>
      <c r="P517" s="555" t="s">
        <v>163</v>
      </c>
      <c r="Q517" s="69">
        <v>618</v>
      </c>
      <c r="R517" s="148"/>
      <c r="S517" s="21">
        <f t="shared" si="23"/>
        <v>1</v>
      </c>
      <c r="T517" s="650">
        <v>3046</v>
      </c>
      <c r="U517" s="643" t="s">
        <v>163</v>
      </c>
      <c r="V517" s="554">
        <v>618</v>
      </c>
      <c r="W517" s="148"/>
    </row>
    <row r="518" spans="1:23">
      <c r="A518" s="554">
        <v>3048</v>
      </c>
      <c r="B518" s="555" t="s">
        <v>164</v>
      </c>
      <c r="C518" s="69">
        <v>618</v>
      </c>
      <c r="D518" s="148"/>
      <c r="F518" s="21">
        <f t="shared" si="21"/>
        <v>1</v>
      </c>
      <c r="G518" s="21">
        <v>1</v>
      </c>
      <c r="H518" s="554">
        <v>3048</v>
      </c>
      <c r="I518" s="555" t="s">
        <v>164</v>
      </c>
      <c r="J518" s="69">
        <v>619</v>
      </c>
      <c r="K518" s="148"/>
      <c r="M518" s="21">
        <f t="shared" si="22"/>
        <v>1</v>
      </c>
      <c r="N518" s="21">
        <v>1</v>
      </c>
      <c r="O518" s="554">
        <v>3048</v>
      </c>
      <c r="P518" s="555" t="s">
        <v>164</v>
      </c>
      <c r="Q518" s="69">
        <v>619</v>
      </c>
      <c r="R518" s="148"/>
      <c r="S518" s="21">
        <f t="shared" si="23"/>
        <v>1</v>
      </c>
      <c r="T518" s="650">
        <v>3048</v>
      </c>
      <c r="U518" s="643" t="s">
        <v>164</v>
      </c>
      <c r="V518" s="554">
        <v>619</v>
      </c>
      <c r="W518" s="148"/>
    </row>
    <row r="519" spans="1:23">
      <c r="A519" s="554">
        <v>3052</v>
      </c>
      <c r="B519" s="555" t="s">
        <v>79</v>
      </c>
      <c r="C519" s="69">
        <v>619</v>
      </c>
      <c r="D519" s="148"/>
      <c r="F519" s="21">
        <f t="shared" si="21"/>
        <v>1</v>
      </c>
      <c r="G519" s="21">
        <v>1</v>
      </c>
      <c r="H519" s="554">
        <v>3052</v>
      </c>
      <c r="I519" s="555" t="s">
        <v>79</v>
      </c>
      <c r="J519" s="69">
        <v>620</v>
      </c>
      <c r="K519" s="148"/>
      <c r="M519" s="21">
        <f t="shared" si="22"/>
        <v>1</v>
      </c>
      <c r="N519" s="21">
        <v>1</v>
      </c>
      <c r="O519" s="554">
        <v>3052</v>
      </c>
      <c r="P519" s="555" t="s">
        <v>79</v>
      </c>
      <c r="Q519" s="69">
        <v>620</v>
      </c>
      <c r="R519" s="148"/>
      <c r="S519" s="21">
        <f t="shared" si="23"/>
        <v>1</v>
      </c>
      <c r="T519" s="650">
        <v>3052</v>
      </c>
      <c r="U519" s="643" t="s">
        <v>79</v>
      </c>
      <c r="V519" s="554">
        <v>620</v>
      </c>
      <c r="W519" s="148"/>
    </row>
    <row r="520" spans="1:23">
      <c r="A520" s="554">
        <v>3054</v>
      </c>
      <c r="B520" s="555" t="s">
        <v>80</v>
      </c>
      <c r="C520" s="69">
        <v>620</v>
      </c>
      <c r="D520" s="148"/>
      <c r="F520" s="21">
        <f t="shared" si="21"/>
        <v>1</v>
      </c>
      <c r="G520" s="21">
        <v>1</v>
      </c>
      <c r="H520" s="554">
        <v>3054</v>
      </c>
      <c r="I520" s="555" t="s">
        <v>80</v>
      </c>
      <c r="J520" s="69">
        <v>621</v>
      </c>
      <c r="K520" s="148"/>
      <c r="M520" s="21">
        <f t="shared" si="22"/>
        <v>1</v>
      </c>
      <c r="N520" s="21">
        <v>1</v>
      </c>
      <c r="O520" s="554">
        <v>3054</v>
      </c>
      <c r="P520" s="555" t="s">
        <v>80</v>
      </c>
      <c r="Q520" s="69">
        <v>621</v>
      </c>
      <c r="R520" s="148"/>
      <c r="S520" s="21">
        <f t="shared" si="23"/>
        <v>1</v>
      </c>
      <c r="T520" s="650">
        <v>3054</v>
      </c>
      <c r="U520" s="643" t="s">
        <v>80</v>
      </c>
      <c r="V520" s="554">
        <v>621</v>
      </c>
      <c r="W520" s="148"/>
    </row>
    <row r="521" spans="1:23">
      <c r="A521" s="554">
        <v>3056</v>
      </c>
      <c r="B521" s="555" t="s">
        <v>81</v>
      </c>
      <c r="C521" s="69">
        <v>621</v>
      </c>
      <c r="D521" s="148"/>
      <c r="F521" s="21">
        <f t="shared" si="21"/>
        <v>1</v>
      </c>
      <c r="G521" s="21">
        <v>1</v>
      </c>
      <c r="H521" s="554">
        <v>3056</v>
      </c>
      <c r="I521" s="555" t="s">
        <v>81</v>
      </c>
      <c r="J521" s="69">
        <v>622</v>
      </c>
      <c r="K521" s="148"/>
      <c r="M521" s="21">
        <f t="shared" si="22"/>
        <v>1</v>
      </c>
      <c r="N521" s="21">
        <v>1</v>
      </c>
      <c r="O521" s="554">
        <v>3056</v>
      </c>
      <c r="P521" s="555" t="s">
        <v>81</v>
      </c>
      <c r="Q521" s="69">
        <v>622</v>
      </c>
      <c r="R521" s="148"/>
      <c r="S521" s="21">
        <f t="shared" si="23"/>
        <v>1</v>
      </c>
      <c r="T521" s="650">
        <v>3056</v>
      </c>
      <c r="U521" s="643" t="s">
        <v>81</v>
      </c>
      <c r="V521" s="554">
        <v>622</v>
      </c>
      <c r="W521" s="148"/>
    </row>
    <row r="522" spans="1:23">
      <c r="A522" s="554">
        <v>3058</v>
      </c>
      <c r="B522" s="555" t="s">
        <v>82</v>
      </c>
      <c r="C522" s="69">
        <v>622</v>
      </c>
      <c r="D522" s="148"/>
      <c r="F522" s="21">
        <f t="shared" ref="F522:F585" si="24">IF(B522=I522,1,0)</f>
        <v>1</v>
      </c>
      <c r="G522" s="21">
        <v>1</v>
      </c>
      <c r="H522" s="554">
        <v>3058</v>
      </c>
      <c r="I522" s="555" t="s">
        <v>82</v>
      </c>
      <c r="J522" s="69">
        <v>623</v>
      </c>
      <c r="K522" s="148"/>
      <c r="M522" s="21">
        <f t="shared" ref="M522:M585" si="25">IF(I522=P522,1,0)</f>
        <v>1</v>
      </c>
      <c r="N522" s="21">
        <v>1</v>
      </c>
      <c r="O522" s="554">
        <v>3058</v>
      </c>
      <c r="P522" s="555" t="s">
        <v>82</v>
      </c>
      <c r="Q522" s="69">
        <v>623</v>
      </c>
      <c r="R522" s="148"/>
      <c r="S522" s="21">
        <f t="shared" si="23"/>
        <v>1</v>
      </c>
      <c r="T522" s="650">
        <v>3058</v>
      </c>
      <c r="U522" s="643" t="s">
        <v>82</v>
      </c>
      <c r="V522" s="554">
        <v>623</v>
      </c>
      <c r="W522" s="148"/>
    </row>
    <row r="523" spans="1:23">
      <c r="A523" s="554">
        <v>3062</v>
      </c>
      <c r="B523" s="555" t="s">
        <v>83</v>
      </c>
      <c r="C523" s="69">
        <v>623</v>
      </c>
      <c r="D523" s="148"/>
      <c r="F523" s="21">
        <f t="shared" si="24"/>
        <v>1</v>
      </c>
      <c r="G523" s="21">
        <v>1</v>
      </c>
      <c r="H523" s="554">
        <v>3062</v>
      </c>
      <c r="I523" s="555" t="s">
        <v>83</v>
      </c>
      <c r="J523" s="69">
        <v>624</v>
      </c>
      <c r="K523" s="148"/>
      <c r="M523" s="21">
        <f t="shared" si="25"/>
        <v>1</v>
      </c>
      <c r="N523" s="21">
        <v>1</v>
      </c>
      <c r="O523" s="554">
        <v>3062</v>
      </c>
      <c r="P523" s="555" t="s">
        <v>83</v>
      </c>
      <c r="Q523" s="69">
        <v>624</v>
      </c>
      <c r="R523" s="148"/>
      <c r="S523" s="21">
        <f t="shared" ref="S523:S586" si="26">IF(U523=P523,1,0)</f>
        <v>1</v>
      </c>
      <c r="T523" s="650">
        <v>3062</v>
      </c>
      <c r="U523" s="643" t="s">
        <v>83</v>
      </c>
      <c r="V523" s="554">
        <v>624</v>
      </c>
      <c r="W523" s="148"/>
    </row>
    <row r="524" spans="1:23">
      <c r="A524" s="554">
        <v>3064</v>
      </c>
      <c r="B524" s="555" t="s">
        <v>84</v>
      </c>
      <c r="C524" s="69">
        <v>624</v>
      </c>
      <c r="D524" s="148"/>
      <c r="F524" s="21">
        <f t="shared" si="24"/>
        <v>1</v>
      </c>
      <c r="G524" s="21">
        <v>1</v>
      </c>
      <c r="H524" s="554">
        <v>3064</v>
      </c>
      <c r="I524" s="555" t="s">
        <v>84</v>
      </c>
      <c r="J524" s="69">
        <v>625</v>
      </c>
      <c r="K524" s="148"/>
      <c r="M524" s="21">
        <f t="shared" si="25"/>
        <v>1</v>
      </c>
      <c r="N524" s="21">
        <v>1</v>
      </c>
      <c r="O524" s="554">
        <v>3064</v>
      </c>
      <c r="P524" s="555" t="s">
        <v>84</v>
      </c>
      <c r="Q524" s="69">
        <v>625</v>
      </c>
      <c r="R524" s="148"/>
      <c r="S524" s="21">
        <f t="shared" si="26"/>
        <v>1</v>
      </c>
      <c r="T524" s="650">
        <v>3064</v>
      </c>
      <c r="U524" s="643" t="s">
        <v>84</v>
      </c>
      <c r="V524" s="554">
        <v>625</v>
      </c>
      <c r="W524" s="148"/>
    </row>
    <row r="525" spans="1:23">
      <c r="A525" s="554">
        <v>3066</v>
      </c>
      <c r="B525" s="555" t="s">
        <v>85</v>
      </c>
      <c r="C525" s="69">
        <v>625</v>
      </c>
      <c r="D525" s="148"/>
      <c r="F525" s="21">
        <f t="shared" si="24"/>
        <v>1</v>
      </c>
      <c r="G525" s="21">
        <v>1</v>
      </c>
      <c r="H525" s="554">
        <v>3066</v>
      </c>
      <c r="I525" s="555" t="s">
        <v>85</v>
      </c>
      <c r="J525" s="69">
        <v>626</v>
      </c>
      <c r="K525" s="148"/>
      <c r="M525" s="21">
        <f t="shared" si="25"/>
        <v>1</v>
      </c>
      <c r="N525" s="21">
        <v>1</v>
      </c>
      <c r="O525" s="554">
        <v>3066</v>
      </c>
      <c r="P525" s="555" t="s">
        <v>85</v>
      </c>
      <c r="Q525" s="69">
        <v>626</v>
      </c>
      <c r="R525" s="148"/>
      <c r="S525" s="21">
        <f t="shared" si="26"/>
        <v>1</v>
      </c>
      <c r="T525" s="650">
        <v>3066</v>
      </c>
      <c r="U525" s="643" t="s">
        <v>85</v>
      </c>
      <c r="V525" s="554">
        <v>626</v>
      </c>
      <c r="W525" s="148"/>
    </row>
    <row r="526" spans="1:23">
      <c r="A526" s="554">
        <v>3072</v>
      </c>
      <c r="B526" s="555" t="s">
        <v>1531</v>
      </c>
      <c r="C526" s="69">
        <v>626</v>
      </c>
      <c r="D526" s="148"/>
      <c r="F526" s="21">
        <f t="shared" si="24"/>
        <v>1</v>
      </c>
      <c r="G526" s="21">
        <v>1</v>
      </c>
      <c r="H526" s="554">
        <v>3072</v>
      </c>
      <c r="I526" s="555" t="s">
        <v>1531</v>
      </c>
      <c r="J526" s="69">
        <v>627</v>
      </c>
      <c r="K526" s="148"/>
      <c r="M526" s="21">
        <f t="shared" si="25"/>
        <v>1</v>
      </c>
      <c r="N526" s="21">
        <v>1</v>
      </c>
      <c r="O526" s="554">
        <v>3072</v>
      </c>
      <c r="P526" s="555" t="s">
        <v>1531</v>
      </c>
      <c r="Q526" s="69">
        <v>627</v>
      </c>
      <c r="R526" s="148"/>
      <c r="S526" s="21">
        <f t="shared" si="26"/>
        <v>1</v>
      </c>
      <c r="T526" s="650">
        <v>3072</v>
      </c>
      <c r="U526" s="643" t="s">
        <v>1531</v>
      </c>
      <c r="V526" s="554">
        <v>627</v>
      </c>
      <c r="W526" s="148"/>
    </row>
    <row r="527" spans="1:23">
      <c r="A527" s="554">
        <v>3075</v>
      </c>
      <c r="B527" s="555" t="s">
        <v>1407</v>
      </c>
      <c r="C527" s="69">
        <v>627</v>
      </c>
      <c r="D527" s="148"/>
      <c r="F527" s="21">
        <f t="shared" si="24"/>
        <v>1</v>
      </c>
      <c r="G527" s="21">
        <v>1</v>
      </c>
      <c r="H527" s="554">
        <v>3075</v>
      </c>
      <c r="I527" s="555" t="s">
        <v>1407</v>
      </c>
      <c r="J527" s="69">
        <v>628</v>
      </c>
      <c r="K527" s="148"/>
      <c r="M527" s="21">
        <f t="shared" si="25"/>
        <v>1</v>
      </c>
      <c r="N527" s="21">
        <v>1</v>
      </c>
      <c r="O527" s="554">
        <v>3075</v>
      </c>
      <c r="P527" s="555" t="s">
        <v>1407</v>
      </c>
      <c r="Q527" s="69">
        <v>628</v>
      </c>
      <c r="R527" s="148"/>
      <c r="S527" s="21">
        <f t="shared" si="26"/>
        <v>1</v>
      </c>
      <c r="T527" s="650">
        <v>3075</v>
      </c>
      <c r="U527" s="643" t="s">
        <v>1407</v>
      </c>
      <c r="V527" s="554">
        <v>628</v>
      </c>
      <c r="W527" s="148"/>
    </row>
    <row r="528" spans="1:23">
      <c r="A528" s="554">
        <v>3076</v>
      </c>
      <c r="B528" s="555" t="s">
        <v>90</v>
      </c>
      <c r="C528" s="69">
        <v>628</v>
      </c>
      <c r="D528" s="148"/>
      <c r="F528" s="21">
        <f t="shared" si="24"/>
        <v>1</v>
      </c>
      <c r="G528" s="21">
        <v>1</v>
      </c>
      <c r="H528" s="554">
        <v>3076</v>
      </c>
      <c r="I528" s="555" t="s">
        <v>90</v>
      </c>
      <c r="J528" s="69">
        <v>629</v>
      </c>
      <c r="K528" s="148"/>
      <c r="M528" s="21">
        <f t="shared" si="25"/>
        <v>1</v>
      </c>
      <c r="N528" s="21">
        <v>1</v>
      </c>
      <c r="O528" s="554">
        <v>3076</v>
      </c>
      <c r="P528" s="555" t="s">
        <v>90</v>
      </c>
      <c r="Q528" s="69">
        <v>629</v>
      </c>
      <c r="R528" s="148"/>
      <c r="S528" s="21">
        <f t="shared" si="26"/>
        <v>1</v>
      </c>
      <c r="T528" s="650">
        <v>3076</v>
      </c>
      <c r="U528" s="643" t="s">
        <v>90</v>
      </c>
      <c r="V528" s="554">
        <v>629</v>
      </c>
      <c r="W528" s="148"/>
    </row>
    <row r="529" spans="1:23">
      <c r="A529" s="554">
        <v>3077</v>
      </c>
      <c r="B529" s="555" t="s">
        <v>91</v>
      </c>
      <c r="C529" s="69">
        <v>629</v>
      </c>
      <c r="D529" s="148"/>
      <c r="F529" s="21">
        <f t="shared" si="24"/>
        <v>1</v>
      </c>
      <c r="G529" s="21">
        <v>1</v>
      </c>
      <c r="H529" s="554">
        <v>3077</v>
      </c>
      <c r="I529" s="555" t="s">
        <v>91</v>
      </c>
      <c r="J529" s="69">
        <v>630</v>
      </c>
      <c r="K529" s="148"/>
      <c r="M529" s="21">
        <f t="shared" si="25"/>
        <v>1</v>
      </c>
      <c r="N529" s="21">
        <v>1</v>
      </c>
      <c r="O529" s="554">
        <v>3077</v>
      </c>
      <c r="P529" s="555" t="s">
        <v>91</v>
      </c>
      <c r="Q529" s="69">
        <v>630</v>
      </c>
      <c r="R529" s="148"/>
      <c r="S529" s="21">
        <f t="shared" si="26"/>
        <v>1</v>
      </c>
      <c r="T529" s="650">
        <v>3077</v>
      </c>
      <c r="U529" s="643" t="s">
        <v>91</v>
      </c>
      <c r="V529" s="554">
        <v>630</v>
      </c>
      <c r="W529" s="148"/>
    </row>
    <row r="530" spans="1:23">
      <c r="A530" s="554">
        <v>3078</v>
      </c>
      <c r="B530" s="555" t="s">
        <v>92</v>
      </c>
      <c r="C530" s="69">
        <v>630</v>
      </c>
      <c r="D530" s="148"/>
      <c r="F530" s="21">
        <f t="shared" si="24"/>
        <v>1</v>
      </c>
      <c r="G530" s="21">
        <v>1</v>
      </c>
      <c r="H530" s="554">
        <v>3078</v>
      </c>
      <c r="I530" s="555" t="s">
        <v>92</v>
      </c>
      <c r="J530" s="69">
        <v>631</v>
      </c>
      <c r="K530" s="148"/>
      <c r="M530" s="21">
        <f t="shared" si="25"/>
        <v>1</v>
      </c>
      <c r="N530" s="21">
        <v>1</v>
      </c>
      <c r="O530" s="554">
        <v>3078</v>
      </c>
      <c r="P530" s="555" t="s">
        <v>92</v>
      </c>
      <c r="Q530" s="69">
        <v>631</v>
      </c>
      <c r="R530" s="148"/>
      <c r="S530" s="21">
        <f t="shared" si="26"/>
        <v>1</v>
      </c>
      <c r="T530" s="650">
        <v>3078</v>
      </c>
      <c r="U530" s="643" t="s">
        <v>92</v>
      </c>
      <c r="V530" s="554">
        <v>631</v>
      </c>
      <c r="W530" s="148"/>
    </row>
    <row r="531" spans="1:23" ht="12.75">
      <c r="A531" s="554">
        <v>3080</v>
      </c>
      <c r="B531" s="555" t="s">
        <v>165</v>
      </c>
      <c r="C531" s="69">
        <v>631</v>
      </c>
      <c r="D531" s="148"/>
      <c r="F531" s="21">
        <f t="shared" si="24"/>
        <v>1</v>
      </c>
      <c r="G531" s="21">
        <v>1</v>
      </c>
      <c r="H531" s="554">
        <v>3080</v>
      </c>
      <c r="I531" s="555" t="s">
        <v>165</v>
      </c>
      <c r="J531" s="69">
        <v>632</v>
      </c>
      <c r="K531" s="148"/>
      <c r="M531" s="21">
        <f t="shared" si="25"/>
        <v>1</v>
      </c>
      <c r="N531" s="21">
        <v>1</v>
      </c>
      <c r="O531" s="554">
        <v>3080</v>
      </c>
      <c r="P531" s="555" t="s">
        <v>165</v>
      </c>
      <c r="Q531" s="69">
        <v>632</v>
      </c>
      <c r="R531" s="148"/>
      <c r="S531" s="21">
        <f t="shared" si="26"/>
        <v>1</v>
      </c>
      <c r="T531" s="650">
        <v>3080</v>
      </c>
      <c r="U531" s="646" t="s">
        <v>165</v>
      </c>
      <c r="V531" s="554">
        <v>632</v>
      </c>
      <c r="W531" s="148"/>
    </row>
    <row r="532" spans="1:23">
      <c r="A532" s="554">
        <v>3100</v>
      </c>
      <c r="B532" s="555"/>
      <c r="C532" s="69">
        <v>640</v>
      </c>
      <c r="D532" s="148"/>
      <c r="F532" s="21">
        <f t="shared" si="24"/>
        <v>1</v>
      </c>
      <c r="G532" s="21">
        <v>1</v>
      </c>
      <c r="H532" s="554">
        <v>3100</v>
      </c>
      <c r="I532" s="555"/>
      <c r="J532" s="69">
        <v>640</v>
      </c>
      <c r="K532" s="148"/>
      <c r="M532" s="21">
        <f t="shared" si="25"/>
        <v>1</v>
      </c>
      <c r="N532" s="21">
        <v>1</v>
      </c>
      <c r="O532" s="554">
        <v>3100</v>
      </c>
      <c r="P532" s="555">
        <v>0</v>
      </c>
      <c r="Q532" s="69">
        <v>640</v>
      </c>
      <c r="R532" s="148"/>
      <c r="S532" s="21">
        <f t="shared" si="26"/>
        <v>1</v>
      </c>
      <c r="T532" s="650">
        <v>3100</v>
      </c>
      <c r="U532" s="647"/>
      <c r="V532" s="554">
        <v>640</v>
      </c>
      <c r="W532" s="148"/>
    </row>
    <row r="533" spans="1:23">
      <c r="A533" s="554">
        <v>3110</v>
      </c>
      <c r="B533" s="555"/>
      <c r="C533" s="69">
        <v>641</v>
      </c>
      <c r="D533" s="148"/>
      <c r="F533" s="21">
        <f t="shared" si="24"/>
        <v>1</v>
      </c>
      <c r="G533" s="21">
        <v>1</v>
      </c>
      <c r="H533" s="554">
        <v>3110</v>
      </c>
      <c r="I533" s="555"/>
      <c r="J533" s="69">
        <v>641</v>
      </c>
      <c r="K533" s="148"/>
      <c r="M533" s="21">
        <f t="shared" si="25"/>
        <v>1</v>
      </c>
      <c r="N533" s="21">
        <v>1</v>
      </c>
      <c r="O533" s="554">
        <v>3110</v>
      </c>
      <c r="P533" s="555">
        <v>0</v>
      </c>
      <c r="Q533" s="69">
        <v>641</v>
      </c>
      <c r="R533" s="148"/>
      <c r="S533" s="21">
        <f t="shared" si="26"/>
        <v>1</v>
      </c>
      <c r="T533" s="650">
        <v>3110</v>
      </c>
      <c r="U533" s="647"/>
      <c r="V533" s="554">
        <v>641</v>
      </c>
      <c r="W533" s="148"/>
    </row>
    <row r="534" spans="1:23">
      <c r="A534" s="554">
        <v>3120</v>
      </c>
      <c r="B534" s="555"/>
      <c r="C534" s="69">
        <v>642</v>
      </c>
      <c r="D534" s="148"/>
      <c r="F534" s="21">
        <f t="shared" si="24"/>
        <v>1</v>
      </c>
      <c r="G534" s="21">
        <v>1</v>
      </c>
      <c r="H534" s="554">
        <v>3120</v>
      </c>
      <c r="I534" s="555"/>
      <c r="J534" s="69">
        <v>642</v>
      </c>
      <c r="K534" s="148"/>
      <c r="M534" s="21">
        <f t="shared" si="25"/>
        <v>1</v>
      </c>
      <c r="N534" s="21">
        <v>1</v>
      </c>
      <c r="O534" s="554">
        <v>3120</v>
      </c>
      <c r="P534" s="555">
        <v>0</v>
      </c>
      <c r="Q534" s="69">
        <v>642</v>
      </c>
      <c r="R534" s="148"/>
      <c r="S534" s="21">
        <f t="shared" si="26"/>
        <v>1</v>
      </c>
      <c r="T534" s="650">
        <v>3120</v>
      </c>
      <c r="U534" s="647"/>
      <c r="V534" s="554">
        <v>642</v>
      </c>
      <c r="W534" s="148"/>
    </row>
    <row r="535" spans="1:23">
      <c r="A535" s="554">
        <v>3130</v>
      </c>
      <c r="B535" s="555"/>
      <c r="C535" s="69">
        <v>643</v>
      </c>
      <c r="D535" s="148"/>
      <c r="F535" s="21">
        <f t="shared" si="24"/>
        <v>1</v>
      </c>
      <c r="G535" s="21">
        <v>1</v>
      </c>
      <c r="H535" s="554">
        <v>3130</v>
      </c>
      <c r="I535" s="555"/>
      <c r="J535" s="69">
        <v>643</v>
      </c>
      <c r="K535" s="148"/>
      <c r="M535" s="21">
        <f t="shared" si="25"/>
        <v>1</v>
      </c>
      <c r="N535" s="21">
        <v>1</v>
      </c>
      <c r="O535" s="554">
        <v>3130</v>
      </c>
      <c r="P535" s="555">
        <v>0</v>
      </c>
      <c r="Q535" s="69">
        <v>643</v>
      </c>
      <c r="R535" s="148"/>
      <c r="S535" s="21">
        <f t="shared" si="26"/>
        <v>1</v>
      </c>
      <c r="T535" s="650">
        <v>3130</v>
      </c>
      <c r="U535" s="647"/>
      <c r="V535" s="554">
        <v>643</v>
      </c>
      <c r="W535" s="148"/>
    </row>
    <row r="536" spans="1:23">
      <c r="A536" s="554">
        <v>3140</v>
      </c>
      <c r="B536" s="555"/>
      <c r="C536" s="69">
        <v>644</v>
      </c>
      <c r="D536" s="148"/>
      <c r="F536" s="21">
        <f t="shared" si="24"/>
        <v>1</v>
      </c>
      <c r="G536" s="21">
        <v>1</v>
      </c>
      <c r="H536" s="554">
        <v>3140</v>
      </c>
      <c r="I536" s="555"/>
      <c r="J536" s="69">
        <v>644</v>
      </c>
      <c r="K536" s="148"/>
      <c r="M536" s="21">
        <f t="shared" si="25"/>
        <v>1</v>
      </c>
      <c r="N536" s="21">
        <v>1</v>
      </c>
      <c r="O536" s="554">
        <v>3140</v>
      </c>
      <c r="P536" s="555">
        <v>0</v>
      </c>
      <c r="Q536" s="69">
        <v>644</v>
      </c>
      <c r="R536" s="148"/>
      <c r="S536" s="21">
        <f t="shared" si="26"/>
        <v>1</v>
      </c>
      <c r="T536" s="650">
        <v>3140</v>
      </c>
      <c r="U536" s="647"/>
      <c r="V536" s="554">
        <v>644</v>
      </c>
      <c r="W536" s="148"/>
    </row>
    <row r="537" spans="1:23">
      <c r="A537" s="554">
        <v>3150</v>
      </c>
      <c r="B537" s="555"/>
      <c r="C537" s="69">
        <v>645</v>
      </c>
      <c r="D537" s="148"/>
      <c r="F537" s="21">
        <f t="shared" si="24"/>
        <v>1</v>
      </c>
      <c r="G537" s="21">
        <v>1</v>
      </c>
      <c r="H537" s="554">
        <v>3150</v>
      </c>
      <c r="I537" s="555"/>
      <c r="J537" s="69">
        <v>645</v>
      </c>
      <c r="K537" s="148"/>
      <c r="M537" s="21">
        <f t="shared" si="25"/>
        <v>1</v>
      </c>
      <c r="N537" s="21">
        <v>1</v>
      </c>
      <c r="O537" s="554">
        <v>3150</v>
      </c>
      <c r="P537" s="555">
        <v>0</v>
      </c>
      <c r="Q537" s="69">
        <v>645</v>
      </c>
      <c r="R537" s="148"/>
      <c r="S537" s="21">
        <f t="shared" si="26"/>
        <v>1</v>
      </c>
      <c r="T537" s="650">
        <v>3150</v>
      </c>
      <c r="U537" s="647"/>
      <c r="V537" s="554">
        <v>645</v>
      </c>
      <c r="W537" s="148"/>
    </row>
    <row r="538" spans="1:23">
      <c r="A538" s="554">
        <v>3160</v>
      </c>
      <c r="B538" s="555"/>
      <c r="C538" s="69">
        <v>646</v>
      </c>
      <c r="D538" s="148"/>
      <c r="F538" s="21">
        <f t="shared" si="24"/>
        <v>1</v>
      </c>
      <c r="G538" s="21">
        <v>1</v>
      </c>
      <c r="H538" s="554">
        <v>3160</v>
      </c>
      <c r="I538" s="555"/>
      <c r="J538" s="69">
        <v>646</v>
      </c>
      <c r="K538" s="148"/>
      <c r="M538" s="21">
        <f t="shared" si="25"/>
        <v>1</v>
      </c>
      <c r="N538" s="21">
        <v>1</v>
      </c>
      <c r="O538" s="554">
        <v>3160</v>
      </c>
      <c r="P538" s="555">
        <v>0</v>
      </c>
      <c r="Q538" s="69">
        <v>646</v>
      </c>
      <c r="R538" s="148"/>
      <c r="S538" s="21">
        <f t="shared" si="26"/>
        <v>1</v>
      </c>
      <c r="T538" s="650">
        <v>3160</v>
      </c>
      <c r="U538" s="647"/>
      <c r="V538" s="554">
        <v>646</v>
      </c>
      <c r="W538" s="148"/>
    </row>
    <row r="539" spans="1:23">
      <c r="A539" s="554">
        <v>3170</v>
      </c>
      <c r="B539" s="555"/>
      <c r="C539" s="69">
        <v>647</v>
      </c>
      <c r="D539" s="148"/>
      <c r="F539" s="21">
        <f t="shared" si="24"/>
        <v>1</v>
      </c>
      <c r="G539" s="21">
        <v>1</v>
      </c>
      <c r="H539" s="554">
        <v>3170</v>
      </c>
      <c r="I539" s="555"/>
      <c r="J539" s="69">
        <v>647</v>
      </c>
      <c r="K539" s="148"/>
      <c r="M539" s="21">
        <f t="shared" si="25"/>
        <v>1</v>
      </c>
      <c r="N539" s="21">
        <v>1</v>
      </c>
      <c r="O539" s="554">
        <v>3170</v>
      </c>
      <c r="P539" s="555">
        <v>0</v>
      </c>
      <c r="Q539" s="69">
        <v>647</v>
      </c>
      <c r="R539" s="148"/>
      <c r="S539" s="21">
        <f t="shared" si="26"/>
        <v>1</v>
      </c>
      <c r="T539" s="650">
        <v>3170</v>
      </c>
      <c r="U539" s="647"/>
      <c r="V539" s="554">
        <v>647</v>
      </c>
      <c r="W539" s="148"/>
    </row>
    <row r="540" spans="1:23">
      <c r="A540" s="554">
        <v>3180</v>
      </c>
      <c r="B540" s="555"/>
      <c r="C540" s="69">
        <v>648</v>
      </c>
      <c r="D540" s="148"/>
      <c r="F540" s="21">
        <f t="shared" si="24"/>
        <v>1</v>
      </c>
      <c r="G540" s="21">
        <v>1</v>
      </c>
      <c r="H540" s="554">
        <v>3180</v>
      </c>
      <c r="I540" s="555"/>
      <c r="J540" s="69">
        <v>648</v>
      </c>
      <c r="K540" s="148"/>
      <c r="M540" s="21">
        <f t="shared" si="25"/>
        <v>1</v>
      </c>
      <c r="N540" s="21">
        <v>1</v>
      </c>
      <c r="O540" s="554">
        <v>3180</v>
      </c>
      <c r="P540" s="555">
        <v>0</v>
      </c>
      <c r="Q540" s="69">
        <v>648</v>
      </c>
      <c r="R540" s="148"/>
      <c r="S540" s="21">
        <f t="shared" si="26"/>
        <v>1</v>
      </c>
      <c r="T540" s="650">
        <v>3180</v>
      </c>
      <c r="U540" s="647"/>
      <c r="V540" s="554">
        <v>648</v>
      </c>
      <c r="W540" s="148"/>
    </row>
    <row r="541" spans="1:23">
      <c r="A541" s="554">
        <v>3190</v>
      </c>
      <c r="B541" s="555"/>
      <c r="C541" s="69">
        <v>649</v>
      </c>
      <c r="D541" s="148"/>
      <c r="F541" s="21">
        <f t="shared" si="24"/>
        <v>1</v>
      </c>
      <c r="G541" s="21">
        <v>1</v>
      </c>
      <c r="H541" s="554">
        <v>3190</v>
      </c>
      <c r="I541" s="555"/>
      <c r="J541" s="69">
        <v>649</v>
      </c>
      <c r="K541" s="148"/>
      <c r="M541" s="21">
        <f t="shared" si="25"/>
        <v>1</v>
      </c>
      <c r="N541" s="21">
        <v>1</v>
      </c>
      <c r="O541" s="554">
        <v>3190</v>
      </c>
      <c r="P541" s="555">
        <v>0</v>
      </c>
      <c r="Q541" s="69">
        <v>649</v>
      </c>
      <c r="R541" s="148"/>
      <c r="S541" s="21">
        <f t="shared" si="26"/>
        <v>1</v>
      </c>
      <c r="T541" s="650">
        <v>3190</v>
      </c>
      <c r="U541" s="647"/>
      <c r="V541" s="554">
        <v>649</v>
      </c>
      <c r="W541" s="148"/>
    </row>
    <row r="542" spans="1:23">
      <c r="A542" s="554">
        <v>3200</v>
      </c>
      <c r="B542" s="555"/>
      <c r="C542" s="69">
        <v>650</v>
      </c>
      <c r="D542" s="148"/>
      <c r="F542" s="21">
        <f t="shared" si="24"/>
        <v>1</v>
      </c>
      <c r="G542" s="21">
        <v>1</v>
      </c>
      <c r="H542" s="554">
        <v>3200</v>
      </c>
      <c r="I542" s="555"/>
      <c r="J542" s="69">
        <v>650</v>
      </c>
      <c r="K542" s="148"/>
      <c r="M542" s="21">
        <f t="shared" si="25"/>
        <v>1</v>
      </c>
      <c r="N542" s="21">
        <v>1</v>
      </c>
      <c r="O542" s="554">
        <v>3200</v>
      </c>
      <c r="P542" s="555">
        <v>0</v>
      </c>
      <c r="Q542" s="69">
        <v>650</v>
      </c>
      <c r="R542" s="148"/>
      <c r="S542" s="21">
        <f t="shared" si="26"/>
        <v>1</v>
      </c>
      <c r="T542" s="650">
        <v>3200</v>
      </c>
      <c r="U542" s="647"/>
      <c r="V542" s="554">
        <v>650</v>
      </c>
      <c r="W542" s="148"/>
    </row>
    <row r="543" spans="1:23">
      <c r="A543" s="554">
        <v>3210</v>
      </c>
      <c r="B543" s="555"/>
      <c r="C543" s="69">
        <v>651</v>
      </c>
      <c r="D543" s="148"/>
      <c r="F543" s="21">
        <f t="shared" si="24"/>
        <v>1</v>
      </c>
      <c r="G543" s="21">
        <v>1</v>
      </c>
      <c r="H543" s="554">
        <v>3210</v>
      </c>
      <c r="I543" s="555"/>
      <c r="J543" s="69">
        <v>651</v>
      </c>
      <c r="K543" s="148"/>
      <c r="M543" s="21">
        <f t="shared" si="25"/>
        <v>1</v>
      </c>
      <c r="N543" s="21">
        <v>1</v>
      </c>
      <c r="O543" s="554">
        <v>3210</v>
      </c>
      <c r="P543" s="555">
        <v>0</v>
      </c>
      <c r="Q543" s="69">
        <v>651</v>
      </c>
      <c r="R543" s="148"/>
      <c r="S543" s="21">
        <f t="shared" si="26"/>
        <v>1</v>
      </c>
      <c r="T543" s="650">
        <v>3210</v>
      </c>
      <c r="U543" s="647"/>
      <c r="V543" s="554">
        <v>651</v>
      </c>
      <c r="W543" s="148"/>
    </row>
    <row r="544" spans="1:23">
      <c r="A544" s="554">
        <v>3220</v>
      </c>
      <c r="B544" s="555"/>
      <c r="C544" s="69">
        <v>652</v>
      </c>
      <c r="D544" s="148"/>
      <c r="F544" s="21">
        <f t="shared" si="24"/>
        <v>1</v>
      </c>
      <c r="G544" s="21">
        <v>1</v>
      </c>
      <c r="H544" s="554">
        <v>3220</v>
      </c>
      <c r="I544" s="555"/>
      <c r="J544" s="69">
        <v>652</v>
      </c>
      <c r="K544" s="148"/>
      <c r="M544" s="21">
        <f t="shared" si="25"/>
        <v>1</v>
      </c>
      <c r="N544" s="21">
        <v>1</v>
      </c>
      <c r="O544" s="554">
        <v>3220</v>
      </c>
      <c r="P544" s="555">
        <v>0</v>
      </c>
      <c r="Q544" s="69">
        <v>652</v>
      </c>
      <c r="R544" s="148"/>
      <c r="S544" s="21">
        <f t="shared" si="26"/>
        <v>1</v>
      </c>
      <c r="T544" s="650">
        <v>3220</v>
      </c>
      <c r="U544" s="647"/>
      <c r="V544" s="554">
        <v>652</v>
      </c>
      <c r="W544" s="148"/>
    </row>
    <row r="545" spans="1:23">
      <c r="A545" s="554">
        <v>3230</v>
      </c>
      <c r="B545" s="555"/>
      <c r="C545" s="69">
        <v>653</v>
      </c>
      <c r="D545" s="148"/>
      <c r="F545" s="21">
        <f t="shared" si="24"/>
        <v>1</v>
      </c>
      <c r="G545" s="21">
        <v>1</v>
      </c>
      <c r="H545" s="554">
        <v>3230</v>
      </c>
      <c r="I545" s="555"/>
      <c r="J545" s="69">
        <v>653</v>
      </c>
      <c r="K545" s="148"/>
      <c r="M545" s="21">
        <f t="shared" si="25"/>
        <v>1</v>
      </c>
      <c r="N545" s="21">
        <v>1</v>
      </c>
      <c r="O545" s="554">
        <v>3230</v>
      </c>
      <c r="P545" s="555">
        <v>0</v>
      </c>
      <c r="Q545" s="69">
        <v>653</v>
      </c>
      <c r="R545" s="148"/>
      <c r="S545" s="21">
        <f t="shared" si="26"/>
        <v>1</v>
      </c>
      <c r="T545" s="650">
        <v>3230</v>
      </c>
      <c r="U545" s="647"/>
      <c r="V545" s="554">
        <v>653</v>
      </c>
      <c r="W545" s="148"/>
    </row>
    <row r="546" spans="1:23">
      <c r="A546" s="554">
        <v>3240</v>
      </c>
      <c r="B546" s="555"/>
      <c r="C546" s="69">
        <v>654</v>
      </c>
      <c r="D546" s="148"/>
      <c r="F546" s="21">
        <f t="shared" si="24"/>
        <v>1</v>
      </c>
      <c r="G546" s="21">
        <v>1</v>
      </c>
      <c r="H546" s="554">
        <v>3240</v>
      </c>
      <c r="I546" s="555"/>
      <c r="J546" s="69">
        <v>654</v>
      </c>
      <c r="K546" s="148"/>
      <c r="M546" s="21">
        <f t="shared" si="25"/>
        <v>1</v>
      </c>
      <c r="N546" s="21">
        <v>1</v>
      </c>
      <c r="O546" s="554">
        <v>3240</v>
      </c>
      <c r="P546" s="555">
        <v>0</v>
      </c>
      <c r="Q546" s="69">
        <v>654</v>
      </c>
      <c r="R546" s="148"/>
      <c r="S546" s="21">
        <f t="shared" si="26"/>
        <v>1</v>
      </c>
      <c r="T546" s="650">
        <v>3240</v>
      </c>
      <c r="U546" s="647"/>
      <c r="V546" s="554">
        <v>654</v>
      </c>
      <c r="W546" s="148"/>
    </row>
    <row r="547" spans="1:23">
      <c r="A547" s="554">
        <v>3250</v>
      </c>
      <c r="B547" s="555"/>
      <c r="C547" s="69">
        <v>655</v>
      </c>
      <c r="D547" s="148"/>
      <c r="F547" s="21">
        <f t="shared" si="24"/>
        <v>1</v>
      </c>
      <c r="G547" s="21">
        <v>1</v>
      </c>
      <c r="H547" s="554">
        <v>3250</v>
      </c>
      <c r="I547" s="555"/>
      <c r="J547" s="69">
        <v>655</v>
      </c>
      <c r="K547" s="148"/>
      <c r="M547" s="21">
        <f t="shared" si="25"/>
        <v>1</v>
      </c>
      <c r="N547" s="21">
        <v>1</v>
      </c>
      <c r="O547" s="554">
        <v>3250</v>
      </c>
      <c r="P547" s="555">
        <v>0</v>
      </c>
      <c r="Q547" s="69">
        <v>655</v>
      </c>
      <c r="R547" s="148"/>
      <c r="S547" s="21">
        <f t="shared" si="26"/>
        <v>1</v>
      </c>
      <c r="T547" s="650">
        <v>3250</v>
      </c>
      <c r="U547" s="647"/>
      <c r="V547" s="554">
        <v>655</v>
      </c>
      <c r="W547" s="148"/>
    </row>
    <row r="548" spans="1:23">
      <c r="A548" s="554">
        <v>3260</v>
      </c>
      <c r="B548" s="555"/>
      <c r="C548" s="69">
        <v>656</v>
      </c>
      <c r="D548" s="148"/>
      <c r="F548" s="21">
        <f t="shared" si="24"/>
        <v>1</v>
      </c>
      <c r="G548" s="21">
        <v>1</v>
      </c>
      <c r="H548" s="554">
        <v>3260</v>
      </c>
      <c r="I548" s="555"/>
      <c r="J548" s="69">
        <v>656</v>
      </c>
      <c r="K548" s="148"/>
      <c r="M548" s="21">
        <f t="shared" si="25"/>
        <v>1</v>
      </c>
      <c r="N548" s="21">
        <v>1</v>
      </c>
      <c r="O548" s="554">
        <v>3260</v>
      </c>
      <c r="P548" s="555">
        <v>0</v>
      </c>
      <c r="Q548" s="69">
        <v>656</v>
      </c>
      <c r="R548" s="148"/>
      <c r="S548" s="21">
        <f t="shared" si="26"/>
        <v>1</v>
      </c>
      <c r="T548" s="650">
        <v>3260</v>
      </c>
      <c r="U548" s="647"/>
      <c r="V548" s="554">
        <v>656</v>
      </c>
      <c r="W548" s="148"/>
    </row>
    <row r="549" spans="1:23">
      <c r="A549" s="554">
        <v>3270</v>
      </c>
      <c r="B549" s="555"/>
      <c r="C549" s="69">
        <v>657</v>
      </c>
      <c r="D549" s="148"/>
      <c r="F549" s="21">
        <f t="shared" si="24"/>
        <v>1</v>
      </c>
      <c r="G549" s="21">
        <v>1</v>
      </c>
      <c r="H549" s="554">
        <v>3270</v>
      </c>
      <c r="I549" s="555"/>
      <c r="J549" s="69">
        <v>657</v>
      </c>
      <c r="K549" s="148"/>
      <c r="M549" s="21">
        <f t="shared" si="25"/>
        <v>1</v>
      </c>
      <c r="N549" s="21">
        <v>1</v>
      </c>
      <c r="O549" s="554">
        <v>3270</v>
      </c>
      <c r="P549" s="555">
        <v>0</v>
      </c>
      <c r="Q549" s="69">
        <v>657</v>
      </c>
      <c r="R549" s="148"/>
      <c r="S549" s="21">
        <f t="shared" si="26"/>
        <v>1</v>
      </c>
      <c r="T549" s="650">
        <v>3270</v>
      </c>
      <c r="U549" s="647"/>
      <c r="V549" s="554">
        <v>657</v>
      </c>
      <c r="W549" s="148"/>
    </row>
    <row r="550" spans="1:23">
      <c r="A550" s="554">
        <v>3280</v>
      </c>
      <c r="B550" s="555"/>
      <c r="C550" s="69">
        <v>658</v>
      </c>
      <c r="D550" s="148"/>
      <c r="F550" s="21">
        <f t="shared" si="24"/>
        <v>1</v>
      </c>
      <c r="G550" s="21">
        <v>1</v>
      </c>
      <c r="H550" s="554">
        <v>3280</v>
      </c>
      <c r="I550" s="555"/>
      <c r="J550" s="69">
        <v>658</v>
      </c>
      <c r="K550" s="148"/>
      <c r="M550" s="21">
        <f t="shared" si="25"/>
        <v>1</v>
      </c>
      <c r="N550" s="21">
        <v>1</v>
      </c>
      <c r="O550" s="554">
        <v>3280</v>
      </c>
      <c r="P550" s="555">
        <v>0</v>
      </c>
      <c r="Q550" s="69">
        <v>658</v>
      </c>
      <c r="R550" s="148"/>
      <c r="S550" s="21">
        <f t="shared" si="26"/>
        <v>1</v>
      </c>
      <c r="T550" s="650">
        <v>3280</v>
      </c>
      <c r="U550" s="647"/>
      <c r="V550" s="554">
        <v>658</v>
      </c>
      <c r="W550" s="148"/>
    </row>
    <row r="551" spans="1:23">
      <c r="A551" s="554">
        <v>3290</v>
      </c>
      <c r="B551" s="555"/>
      <c r="C551" s="69">
        <v>659</v>
      </c>
      <c r="D551" s="148"/>
      <c r="F551" s="21">
        <f t="shared" si="24"/>
        <v>1</v>
      </c>
      <c r="G551" s="21">
        <v>1</v>
      </c>
      <c r="H551" s="554">
        <v>3290</v>
      </c>
      <c r="I551" s="555"/>
      <c r="J551" s="69">
        <v>659</v>
      </c>
      <c r="K551" s="148"/>
      <c r="M551" s="21">
        <f t="shared" si="25"/>
        <v>1</v>
      </c>
      <c r="N551" s="21">
        <v>1</v>
      </c>
      <c r="O551" s="554">
        <v>3290</v>
      </c>
      <c r="P551" s="555">
        <v>0</v>
      </c>
      <c r="Q551" s="69">
        <v>659</v>
      </c>
      <c r="R551" s="148"/>
      <c r="S551" s="21">
        <f t="shared" si="26"/>
        <v>1</v>
      </c>
      <c r="T551" s="650">
        <v>3290</v>
      </c>
      <c r="U551" s="647"/>
      <c r="V551" s="554">
        <v>659</v>
      </c>
      <c r="W551" s="148"/>
    </row>
    <row r="552" spans="1:23">
      <c r="A552" s="554">
        <v>3300</v>
      </c>
      <c r="B552" s="555"/>
      <c r="C552" s="69">
        <v>660</v>
      </c>
      <c r="D552" s="148"/>
      <c r="F552" s="21">
        <f t="shared" si="24"/>
        <v>1</v>
      </c>
      <c r="G552" s="21">
        <v>1</v>
      </c>
      <c r="H552" s="554">
        <v>3300</v>
      </c>
      <c r="I552" s="555"/>
      <c r="J552" s="69">
        <v>660</v>
      </c>
      <c r="K552" s="148"/>
      <c r="M552" s="21">
        <f t="shared" si="25"/>
        <v>1</v>
      </c>
      <c r="N552" s="21">
        <v>1</v>
      </c>
      <c r="O552" s="554">
        <v>3300</v>
      </c>
      <c r="P552" s="555">
        <v>0</v>
      </c>
      <c r="Q552" s="69">
        <v>660</v>
      </c>
      <c r="R552" s="148"/>
      <c r="S552" s="21">
        <f t="shared" si="26"/>
        <v>1</v>
      </c>
      <c r="T552" s="650">
        <v>3300</v>
      </c>
      <c r="U552" s="647"/>
      <c r="V552" s="554">
        <v>660</v>
      </c>
      <c r="W552" s="148"/>
    </row>
    <row r="553" spans="1:23">
      <c r="A553" s="554">
        <v>3310</v>
      </c>
      <c r="B553" s="555"/>
      <c r="C553" s="69">
        <v>661</v>
      </c>
      <c r="D553" s="148"/>
      <c r="F553" s="21">
        <f t="shared" si="24"/>
        <v>1</v>
      </c>
      <c r="G553" s="21">
        <v>1</v>
      </c>
      <c r="H553" s="554">
        <v>3310</v>
      </c>
      <c r="I553" s="555"/>
      <c r="J553" s="69">
        <v>661</v>
      </c>
      <c r="K553" s="148"/>
      <c r="M553" s="21">
        <f t="shared" si="25"/>
        <v>1</v>
      </c>
      <c r="N553" s="21">
        <v>1</v>
      </c>
      <c r="O553" s="554">
        <v>3310</v>
      </c>
      <c r="P553" s="555">
        <v>0</v>
      </c>
      <c r="Q553" s="69">
        <v>661</v>
      </c>
      <c r="R553" s="148"/>
      <c r="S553" s="21">
        <f t="shared" si="26"/>
        <v>1</v>
      </c>
      <c r="T553" s="650">
        <v>3310</v>
      </c>
      <c r="U553" s="647"/>
      <c r="V553" s="554">
        <v>661</v>
      </c>
      <c r="W553" s="148"/>
    </row>
    <row r="554" spans="1:23">
      <c r="A554" s="554">
        <v>3320</v>
      </c>
      <c r="B554" s="555"/>
      <c r="C554" s="69">
        <v>662</v>
      </c>
      <c r="D554" s="148"/>
      <c r="F554" s="21">
        <f t="shared" si="24"/>
        <v>1</v>
      </c>
      <c r="G554" s="21">
        <v>1</v>
      </c>
      <c r="H554" s="554">
        <v>3320</v>
      </c>
      <c r="I554" s="555"/>
      <c r="J554" s="69">
        <v>662</v>
      </c>
      <c r="K554" s="148"/>
      <c r="M554" s="21">
        <f t="shared" si="25"/>
        <v>1</v>
      </c>
      <c r="N554" s="21">
        <v>1</v>
      </c>
      <c r="O554" s="554">
        <v>3320</v>
      </c>
      <c r="P554" s="555">
        <v>0</v>
      </c>
      <c r="Q554" s="69">
        <v>662</v>
      </c>
      <c r="R554" s="148"/>
      <c r="S554" s="21">
        <f t="shared" si="26"/>
        <v>1</v>
      </c>
      <c r="T554" s="650">
        <v>3320</v>
      </c>
      <c r="U554" s="647"/>
      <c r="V554" s="554">
        <v>662</v>
      </c>
      <c r="W554" s="148"/>
    </row>
    <row r="555" spans="1:23">
      <c r="A555" s="554">
        <v>3330</v>
      </c>
      <c r="B555" s="555"/>
      <c r="C555" s="69">
        <v>663</v>
      </c>
      <c r="D555" s="148"/>
      <c r="F555" s="21">
        <f t="shared" si="24"/>
        <v>1</v>
      </c>
      <c r="G555" s="21">
        <v>1</v>
      </c>
      <c r="H555" s="554">
        <v>3330</v>
      </c>
      <c r="I555" s="555"/>
      <c r="J555" s="69">
        <v>663</v>
      </c>
      <c r="K555" s="148"/>
      <c r="M555" s="21">
        <f t="shared" si="25"/>
        <v>1</v>
      </c>
      <c r="N555" s="21">
        <v>1</v>
      </c>
      <c r="O555" s="554">
        <v>3330</v>
      </c>
      <c r="P555" s="555">
        <v>0</v>
      </c>
      <c r="Q555" s="69">
        <v>663</v>
      </c>
      <c r="R555" s="148"/>
      <c r="S555" s="21">
        <f t="shared" si="26"/>
        <v>1</v>
      </c>
      <c r="T555" s="650">
        <v>3330</v>
      </c>
      <c r="U555" s="647"/>
      <c r="V555" s="554">
        <v>663</v>
      </c>
      <c r="W555" s="148"/>
    </row>
    <row r="556" spans="1:23">
      <c r="A556" s="554">
        <v>3340</v>
      </c>
      <c r="B556" s="555"/>
      <c r="C556" s="69">
        <v>664</v>
      </c>
      <c r="D556" s="148"/>
      <c r="F556" s="21">
        <f t="shared" si="24"/>
        <v>1</v>
      </c>
      <c r="G556" s="21">
        <v>1</v>
      </c>
      <c r="H556" s="554">
        <v>3340</v>
      </c>
      <c r="I556" s="555"/>
      <c r="J556" s="69">
        <v>664</v>
      </c>
      <c r="K556" s="148"/>
      <c r="M556" s="21">
        <f t="shared" si="25"/>
        <v>1</v>
      </c>
      <c r="N556" s="21">
        <v>1</v>
      </c>
      <c r="O556" s="554">
        <v>3340</v>
      </c>
      <c r="P556" s="555">
        <v>0</v>
      </c>
      <c r="Q556" s="69">
        <v>664</v>
      </c>
      <c r="R556" s="148"/>
      <c r="S556" s="21">
        <f t="shared" si="26"/>
        <v>1</v>
      </c>
      <c r="T556" s="650">
        <v>3340</v>
      </c>
      <c r="U556" s="647"/>
      <c r="V556" s="554">
        <v>664</v>
      </c>
      <c r="W556" s="148"/>
    </row>
    <row r="557" spans="1:23">
      <c r="A557" s="554">
        <v>3350</v>
      </c>
      <c r="B557" s="555"/>
      <c r="C557" s="69">
        <v>665</v>
      </c>
      <c r="D557" s="148"/>
      <c r="F557" s="21">
        <f t="shared" si="24"/>
        <v>1</v>
      </c>
      <c r="G557" s="21">
        <v>1</v>
      </c>
      <c r="H557" s="554">
        <v>3350</v>
      </c>
      <c r="I557" s="555"/>
      <c r="J557" s="69">
        <v>665</v>
      </c>
      <c r="K557" s="148"/>
      <c r="M557" s="21">
        <f t="shared" si="25"/>
        <v>1</v>
      </c>
      <c r="N557" s="21">
        <v>1</v>
      </c>
      <c r="O557" s="554">
        <v>3350</v>
      </c>
      <c r="P557" s="555">
        <v>0</v>
      </c>
      <c r="Q557" s="69">
        <v>665</v>
      </c>
      <c r="R557" s="148"/>
      <c r="S557" s="21">
        <f t="shared" si="26"/>
        <v>1</v>
      </c>
      <c r="T557" s="650">
        <v>3350</v>
      </c>
      <c r="U557" s="647"/>
      <c r="V557" s="554">
        <v>665</v>
      </c>
      <c r="W557" s="148"/>
    </row>
    <row r="558" spans="1:23">
      <c r="A558" s="554">
        <v>3360</v>
      </c>
      <c r="B558" s="555"/>
      <c r="C558" s="69">
        <v>666</v>
      </c>
      <c r="D558" s="148"/>
      <c r="F558" s="21">
        <f t="shared" si="24"/>
        <v>1</v>
      </c>
      <c r="G558" s="21">
        <v>1</v>
      </c>
      <c r="H558" s="554">
        <v>3360</v>
      </c>
      <c r="I558" s="555"/>
      <c r="J558" s="69">
        <v>666</v>
      </c>
      <c r="K558" s="148"/>
      <c r="M558" s="21">
        <f t="shared" si="25"/>
        <v>1</v>
      </c>
      <c r="N558" s="21">
        <v>1</v>
      </c>
      <c r="O558" s="554">
        <v>3360</v>
      </c>
      <c r="P558" s="555">
        <v>0</v>
      </c>
      <c r="Q558" s="69">
        <v>666</v>
      </c>
      <c r="R558" s="148"/>
      <c r="S558" s="21">
        <f t="shared" si="26"/>
        <v>1</v>
      </c>
      <c r="T558" s="650">
        <v>3360</v>
      </c>
      <c r="U558" s="647"/>
      <c r="V558" s="554">
        <v>666</v>
      </c>
      <c r="W558" s="148"/>
    </row>
    <row r="559" spans="1:23" ht="22.5">
      <c r="A559" s="554">
        <v>3370</v>
      </c>
      <c r="B559" s="555" t="s">
        <v>166</v>
      </c>
      <c r="C559" s="69">
        <v>667</v>
      </c>
      <c r="D559" s="148"/>
      <c r="F559" s="21">
        <f t="shared" si="24"/>
        <v>1</v>
      </c>
      <c r="G559" s="21">
        <v>1</v>
      </c>
      <c r="H559" s="554">
        <v>3370</v>
      </c>
      <c r="I559" s="555" t="s">
        <v>166</v>
      </c>
      <c r="J559" s="69">
        <v>667</v>
      </c>
      <c r="K559" s="148"/>
      <c r="M559" s="21">
        <f t="shared" si="25"/>
        <v>1</v>
      </c>
      <c r="N559" s="21">
        <v>1</v>
      </c>
      <c r="O559" s="554">
        <v>3370</v>
      </c>
      <c r="P559" s="555" t="s">
        <v>166</v>
      </c>
      <c r="Q559" s="69">
        <v>667</v>
      </c>
      <c r="R559" s="148"/>
      <c r="S559" s="21">
        <f t="shared" si="26"/>
        <v>1</v>
      </c>
      <c r="T559" s="650">
        <v>3370</v>
      </c>
      <c r="U559" s="643" t="s">
        <v>166</v>
      </c>
      <c r="V559" s="554">
        <v>667</v>
      </c>
      <c r="W559" s="148"/>
    </row>
    <row r="560" spans="1:23">
      <c r="A560" s="554">
        <v>3401</v>
      </c>
      <c r="B560" s="555" t="s">
        <v>68</v>
      </c>
      <c r="C560" s="69">
        <v>676</v>
      </c>
      <c r="D560" s="148"/>
      <c r="F560" s="21">
        <f t="shared" si="24"/>
        <v>1</v>
      </c>
      <c r="G560" s="21">
        <v>1</v>
      </c>
      <c r="H560" s="554">
        <v>3401</v>
      </c>
      <c r="I560" s="555" t="s">
        <v>68</v>
      </c>
      <c r="J560" s="69">
        <v>676</v>
      </c>
      <c r="K560" s="148"/>
      <c r="M560" s="21">
        <f t="shared" si="25"/>
        <v>1</v>
      </c>
      <c r="N560" s="21">
        <v>1</v>
      </c>
      <c r="O560" s="554">
        <v>3401</v>
      </c>
      <c r="P560" s="555" t="s">
        <v>68</v>
      </c>
      <c r="Q560" s="69">
        <v>676</v>
      </c>
      <c r="R560" s="148"/>
      <c r="S560" s="21">
        <f t="shared" si="26"/>
        <v>1</v>
      </c>
      <c r="T560" s="652">
        <v>3401</v>
      </c>
      <c r="U560" s="637" t="s">
        <v>68</v>
      </c>
      <c r="V560" s="554">
        <v>676</v>
      </c>
      <c r="W560" s="148"/>
    </row>
    <row r="561" spans="1:23">
      <c r="A561" s="554">
        <v>3402</v>
      </c>
      <c r="B561" s="555" t="s">
        <v>62</v>
      </c>
      <c r="C561" s="69">
        <v>677</v>
      </c>
      <c r="D561" s="148"/>
      <c r="F561" s="21">
        <f t="shared" si="24"/>
        <v>1</v>
      </c>
      <c r="G561" s="21">
        <v>1</v>
      </c>
      <c r="H561" s="554">
        <v>3402</v>
      </c>
      <c r="I561" s="555" t="s">
        <v>62</v>
      </c>
      <c r="J561" s="69">
        <v>677</v>
      </c>
      <c r="K561" s="148"/>
      <c r="M561" s="21">
        <f t="shared" si="25"/>
        <v>1</v>
      </c>
      <c r="N561" s="21">
        <v>1</v>
      </c>
      <c r="O561" s="554">
        <v>3402</v>
      </c>
      <c r="P561" s="555" t="s">
        <v>62</v>
      </c>
      <c r="Q561" s="69">
        <v>677</v>
      </c>
      <c r="R561" s="148"/>
      <c r="S561" s="21">
        <f t="shared" si="26"/>
        <v>1</v>
      </c>
      <c r="T561" s="652">
        <v>3402</v>
      </c>
      <c r="U561" s="637" t="s">
        <v>62</v>
      </c>
      <c r="V561" s="554">
        <v>677</v>
      </c>
      <c r="W561" s="148"/>
    </row>
    <row r="562" spans="1:23">
      <c r="A562" s="554">
        <v>3403</v>
      </c>
      <c r="B562" s="555" t="s">
        <v>63</v>
      </c>
      <c r="C562" s="69">
        <v>678</v>
      </c>
      <c r="D562" s="148"/>
      <c r="F562" s="21">
        <f t="shared" si="24"/>
        <v>1</v>
      </c>
      <c r="G562" s="21">
        <v>1</v>
      </c>
      <c r="H562" s="554">
        <v>3403</v>
      </c>
      <c r="I562" s="555" t="s">
        <v>63</v>
      </c>
      <c r="J562" s="69">
        <v>678</v>
      </c>
      <c r="K562" s="148"/>
      <c r="M562" s="21">
        <f t="shared" si="25"/>
        <v>1</v>
      </c>
      <c r="N562" s="21">
        <v>1</v>
      </c>
      <c r="O562" s="554">
        <v>3403</v>
      </c>
      <c r="P562" s="555" t="s">
        <v>63</v>
      </c>
      <c r="Q562" s="69">
        <v>678</v>
      </c>
      <c r="R562" s="148"/>
      <c r="S562" s="21">
        <f t="shared" si="26"/>
        <v>1</v>
      </c>
      <c r="T562" s="652">
        <v>3403</v>
      </c>
      <c r="U562" s="637" t="s">
        <v>63</v>
      </c>
      <c r="V562" s="554">
        <v>678</v>
      </c>
      <c r="W562" s="148"/>
    </row>
    <row r="563" spans="1:23">
      <c r="A563" s="554">
        <v>3404</v>
      </c>
      <c r="B563" s="555" t="s">
        <v>64</v>
      </c>
      <c r="C563" s="69">
        <v>679</v>
      </c>
      <c r="D563" s="148"/>
      <c r="F563" s="21">
        <f t="shared" si="24"/>
        <v>1</v>
      </c>
      <c r="G563" s="21">
        <v>1</v>
      </c>
      <c r="H563" s="554">
        <v>3404</v>
      </c>
      <c r="I563" s="555" t="s">
        <v>64</v>
      </c>
      <c r="J563" s="69">
        <v>679</v>
      </c>
      <c r="K563" s="148"/>
      <c r="M563" s="21">
        <f t="shared" si="25"/>
        <v>1</v>
      </c>
      <c r="N563" s="21">
        <v>1</v>
      </c>
      <c r="O563" s="554">
        <v>3404</v>
      </c>
      <c r="P563" s="555" t="s">
        <v>64</v>
      </c>
      <c r="Q563" s="69">
        <v>679</v>
      </c>
      <c r="R563" s="148"/>
      <c r="S563" s="21">
        <f t="shared" si="26"/>
        <v>1</v>
      </c>
      <c r="T563" s="652">
        <v>3404</v>
      </c>
      <c r="U563" s="637" t="s">
        <v>64</v>
      </c>
      <c r="V563" s="554">
        <v>679</v>
      </c>
      <c r="W563" s="148"/>
    </row>
    <row r="564" spans="1:23">
      <c r="A564" s="554">
        <v>3405</v>
      </c>
      <c r="B564" s="555" t="s">
        <v>65</v>
      </c>
      <c r="C564" s="69">
        <v>680</v>
      </c>
      <c r="D564" s="148"/>
      <c r="F564" s="21">
        <f t="shared" si="24"/>
        <v>1</v>
      </c>
      <c r="G564" s="21">
        <v>1</v>
      </c>
      <c r="H564" s="554">
        <v>3405</v>
      </c>
      <c r="I564" s="555" t="s">
        <v>65</v>
      </c>
      <c r="J564" s="69">
        <v>680</v>
      </c>
      <c r="K564" s="148"/>
      <c r="M564" s="21">
        <f t="shared" si="25"/>
        <v>1</v>
      </c>
      <c r="N564" s="21">
        <v>1</v>
      </c>
      <c r="O564" s="554">
        <v>3405</v>
      </c>
      <c r="P564" s="555" t="s">
        <v>65</v>
      </c>
      <c r="Q564" s="69">
        <v>680</v>
      </c>
      <c r="R564" s="148"/>
      <c r="S564" s="21">
        <f t="shared" si="26"/>
        <v>1</v>
      </c>
      <c r="T564" s="652">
        <v>3405</v>
      </c>
      <c r="U564" s="637" t="s">
        <v>65</v>
      </c>
      <c r="V564" s="554">
        <v>680</v>
      </c>
      <c r="W564" s="148"/>
    </row>
    <row r="565" spans="1:23">
      <c r="A565" s="554">
        <v>3406</v>
      </c>
      <c r="B565" s="555" t="s">
        <v>66</v>
      </c>
      <c r="C565" s="69">
        <v>681</v>
      </c>
      <c r="D565" s="148"/>
      <c r="F565" s="21">
        <f t="shared" si="24"/>
        <v>1</v>
      </c>
      <c r="G565" s="21">
        <v>1</v>
      </c>
      <c r="H565" s="554">
        <v>3406</v>
      </c>
      <c r="I565" s="555" t="s">
        <v>66</v>
      </c>
      <c r="J565" s="69">
        <v>681</v>
      </c>
      <c r="K565" s="148"/>
      <c r="M565" s="21">
        <f t="shared" si="25"/>
        <v>1</v>
      </c>
      <c r="N565" s="21">
        <v>1</v>
      </c>
      <c r="O565" s="554">
        <v>3406</v>
      </c>
      <c r="P565" s="555" t="s">
        <v>66</v>
      </c>
      <c r="Q565" s="69">
        <v>681</v>
      </c>
      <c r="R565" s="148"/>
      <c r="S565" s="21">
        <f t="shared" si="26"/>
        <v>1</v>
      </c>
      <c r="T565" s="652">
        <v>3406</v>
      </c>
      <c r="U565" s="637" t="s">
        <v>66</v>
      </c>
      <c r="V565" s="554">
        <v>681</v>
      </c>
      <c r="W565" s="148"/>
    </row>
    <row r="566" spans="1:23">
      <c r="A566" s="554">
        <v>3409</v>
      </c>
      <c r="B566" s="555" t="s">
        <v>67</v>
      </c>
      <c r="C566" s="69">
        <v>682</v>
      </c>
      <c r="D566" s="148"/>
      <c r="F566" s="21">
        <f t="shared" si="24"/>
        <v>1</v>
      </c>
      <c r="G566" s="21">
        <v>1</v>
      </c>
      <c r="H566" s="554">
        <v>3409</v>
      </c>
      <c r="I566" s="555" t="s">
        <v>67</v>
      </c>
      <c r="J566" s="69">
        <v>682</v>
      </c>
      <c r="K566" s="148"/>
      <c r="M566" s="21">
        <f t="shared" si="25"/>
        <v>1</v>
      </c>
      <c r="N566" s="21">
        <v>1</v>
      </c>
      <c r="O566" s="554">
        <v>3409</v>
      </c>
      <c r="P566" s="555" t="s">
        <v>67</v>
      </c>
      <c r="Q566" s="69">
        <v>682</v>
      </c>
      <c r="R566" s="148"/>
      <c r="S566" s="21">
        <f t="shared" si="26"/>
        <v>1</v>
      </c>
      <c r="T566" s="652">
        <v>3409</v>
      </c>
      <c r="U566" s="642" t="s">
        <v>67</v>
      </c>
      <c r="V566" s="554">
        <v>682</v>
      </c>
      <c r="W566" s="148"/>
    </row>
    <row r="567" spans="1:23">
      <c r="A567" s="554">
        <v>3411</v>
      </c>
      <c r="B567" s="555" t="s">
        <v>68</v>
      </c>
      <c r="C567" s="69">
        <v>684</v>
      </c>
      <c r="D567" s="148"/>
      <c r="F567" s="21">
        <f t="shared" si="24"/>
        <v>1</v>
      </c>
      <c r="G567" s="21">
        <v>1</v>
      </c>
      <c r="H567" s="554">
        <v>3411</v>
      </c>
      <c r="I567" s="555" t="s">
        <v>68</v>
      </c>
      <c r="J567" s="69">
        <v>684</v>
      </c>
      <c r="K567" s="148"/>
      <c r="M567" s="21">
        <f t="shared" si="25"/>
        <v>1</v>
      </c>
      <c r="N567" s="21">
        <v>1</v>
      </c>
      <c r="O567" s="554">
        <v>3411</v>
      </c>
      <c r="P567" s="555" t="s">
        <v>68</v>
      </c>
      <c r="Q567" s="69">
        <v>684</v>
      </c>
      <c r="R567" s="148"/>
      <c r="S567" s="21">
        <f t="shared" si="26"/>
        <v>1</v>
      </c>
      <c r="T567" s="652">
        <v>3411</v>
      </c>
      <c r="U567" s="637" t="s">
        <v>68</v>
      </c>
      <c r="V567" s="554">
        <v>684</v>
      </c>
      <c r="W567" s="148"/>
    </row>
    <row r="568" spans="1:23">
      <c r="A568" s="554">
        <v>3412</v>
      </c>
      <c r="B568" s="555" t="s">
        <v>62</v>
      </c>
      <c r="C568" s="69">
        <v>685</v>
      </c>
      <c r="D568" s="148"/>
      <c r="F568" s="21">
        <f t="shared" si="24"/>
        <v>1</v>
      </c>
      <c r="G568" s="21">
        <v>1</v>
      </c>
      <c r="H568" s="554">
        <v>3412</v>
      </c>
      <c r="I568" s="555" t="s">
        <v>62</v>
      </c>
      <c r="J568" s="69">
        <v>685</v>
      </c>
      <c r="K568" s="148"/>
      <c r="M568" s="21">
        <f t="shared" si="25"/>
        <v>1</v>
      </c>
      <c r="N568" s="21">
        <v>1</v>
      </c>
      <c r="O568" s="554">
        <v>3412</v>
      </c>
      <c r="P568" s="555" t="s">
        <v>62</v>
      </c>
      <c r="Q568" s="69">
        <v>685</v>
      </c>
      <c r="R568" s="148"/>
      <c r="S568" s="21">
        <f t="shared" si="26"/>
        <v>1</v>
      </c>
      <c r="T568" s="652">
        <v>3412</v>
      </c>
      <c r="U568" s="637" t="s">
        <v>62</v>
      </c>
      <c r="V568" s="554">
        <v>685</v>
      </c>
      <c r="W568" s="148"/>
    </row>
    <row r="569" spans="1:23">
      <c r="A569" s="554">
        <v>3413</v>
      </c>
      <c r="B569" s="555" t="s">
        <v>63</v>
      </c>
      <c r="C569" s="69">
        <v>686</v>
      </c>
      <c r="D569" s="148"/>
      <c r="F569" s="21">
        <f t="shared" si="24"/>
        <v>1</v>
      </c>
      <c r="G569" s="21">
        <v>1</v>
      </c>
      <c r="H569" s="554">
        <v>3413</v>
      </c>
      <c r="I569" s="555" t="s">
        <v>63</v>
      </c>
      <c r="J569" s="69">
        <v>686</v>
      </c>
      <c r="K569" s="148"/>
      <c r="M569" s="21">
        <f t="shared" si="25"/>
        <v>1</v>
      </c>
      <c r="N569" s="21">
        <v>1</v>
      </c>
      <c r="O569" s="554">
        <v>3413</v>
      </c>
      <c r="P569" s="555" t="s">
        <v>63</v>
      </c>
      <c r="Q569" s="69">
        <v>686</v>
      </c>
      <c r="R569" s="148"/>
      <c r="S569" s="21">
        <f t="shared" si="26"/>
        <v>1</v>
      </c>
      <c r="T569" s="652">
        <v>3413</v>
      </c>
      <c r="U569" s="637" t="s">
        <v>63</v>
      </c>
      <c r="V569" s="554">
        <v>686</v>
      </c>
      <c r="W569" s="148"/>
    </row>
    <row r="570" spans="1:23">
      <c r="A570" s="554">
        <v>3414</v>
      </c>
      <c r="B570" s="555" t="s">
        <v>64</v>
      </c>
      <c r="C570" s="69">
        <v>687</v>
      </c>
      <c r="D570" s="148"/>
      <c r="F570" s="21">
        <f t="shared" si="24"/>
        <v>1</v>
      </c>
      <c r="G570" s="21">
        <v>1</v>
      </c>
      <c r="H570" s="554">
        <v>3414</v>
      </c>
      <c r="I570" s="555" t="s">
        <v>64</v>
      </c>
      <c r="J570" s="69">
        <v>687</v>
      </c>
      <c r="K570" s="148"/>
      <c r="M570" s="21">
        <f t="shared" si="25"/>
        <v>1</v>
      </c>
      <c r="N570" s="21">
        <v>1</v>
      </c>
      <c r="O570" s="554">
        <v>3414</v>
      </c>
      <c r="P570" s="555" t="s">
        <v>64</v>
      </c>
      <c r="Q570" s="69">
        <v>687</v>
      </c>
      <c r="R570" s="148"/>
      <c r="S570" s="21">
        <f t="shared" si="26"/>
        <v>1</v>
      </c>
      <c r="T570" s="652">
        <v>3414</v>
      </c>
      <c r="U570" s="637" t="s">
        <v>64</v>
      </c>
      <c r="V570" s="554">
        <v>687</v>
      </c>
      <c r="W570" s="148"/>
    </row>
    <row r="571" spans="1:23">
      <c r="A571" s="554">
        <v>3415</v>
      </c>
      <c r="B571" s="555" t="s">
        <v>65</v>
      </c>
      <c r="C571" s="69">
        <v>688</v>
      </c>
      <c r="D571" s="148"/>
      <c r="F571" s="21">
        <f t="shared" si="24"/>
        <v>1</v>
      </c>
      <c r="G571" s="21">
        <v>1</v>
      </c>
      <c r="H571" s="554">
        <v>3415</v>
      </c>
      <c r="I571" s="555" t="s">
        <v>65</v>
      </c>
      <c r="J571" s="69">
        <v>688</v>
      </c>
      <c r="K571" s="148"/>
      <c r="M571" s="21">
        <f t="shared" si="25"/>
        <v>1</v>
      </c>
      <c r="N571" s="21">
        <v>1</v>
      </c>
      <c r="O571" s="554">
        <v>3415</v>
      </c>
      <c r="P571" s="555" t="s">
        <v>65</v>
      </c>
      <c r="Q571" s="69">
        <v>688</v>
      </c>
      <c r="R571" s="148"/>
      <c r="S571" s="21">
        <f t="shared" si="26"/>
        <v>1</v>
      </c>
      <c r="T571" s="652">
        <v>3415</v>
      </c>
      <c r="U571" s="637" t="s">
        <v>65</v>
      </c>
      <c r="V571" s="554">
        <v>688</v>
      </c>
      <c r="W571" s="148"/>
    </row>
    <row r="572" spans="1:23">
      <c r="A572" s="554">
        <v>3416</v>
      </c>
      <c r="B572" s="555" t="s">
        <v>66</v>
      </c>
      <c r="C572" s="69">
        <v>689</v>
      </c>
      <c r="D572" s="148"/>
      <c r="F572" s="21">
        <f t="shared" si="24"/>
        <v>1</v>
      </c>
      <c r="G572" s="21">
        <v>1</v>
      </c>
      <c r="H572" s="554">
        <v>3416</v>
      </c>
      <c r="I572" s="555" t="s">
        <v>66</v>
      </c>
      <c r="J572" s="69">
        <v>689</v>
      </c>
      <c r="K572" s="148"/>
      <c r="M572" s="21">
        <f t="shared" si="25"/>
        <v>1</v>
      </c>
      <c r="N572" s="21">
        <v>1</v>
      </c>
      <c r="O572" s="554">
        <v>3416</v>
      </c>
      <c r="P572" s="555" t="s">
        <v>66</v>
      </c>
      <c r="Q572" s="69">
        <v>689</v>
      </c>
      <c r="R572" s="148"/>
      <c r="S572" s="21">
        <f t="shared" si="26"/>
        <v>1</v>
      </c>
      <c r="T572" s="652">
        <v>3416</v>
      </c>
      <c r="U572" s="637" t="s">
        <v>66</v>
      </c>
      <c r="V572" s="554">
        <v>689</v>
      </c>
      <c r="W572" s="148"/>
    </row>
    <row r="573" spans="1:23">
      <c r="A573" s="554">
        <v>3419</v>
      </c>
      <c r="B573" s="555" t="s">
        <v>67</v>
      </c>
      <c r="C573" s="69">
        <v>690</v>
      </c>
      <c r="D573" s="148"/>
      <c r="F573" s="21">
        <f t="shared" si="24"/>
        <v>1</v>
      </c>
      <c r="G573" s="21">
        <v>1</v>
      </c>
      <c r="H573" s="554">
        <v>3419</v>
      </c>
      <c r="I573" s="555" t="s">
        <v>67</v>
      </c>
      <c r="J573" s="69">
        <v>690</v>
      </c>
      <c r="K573" s="148"/>
      <c r="M573" s="21">
        <f t="shared" si="25"/>
        <v>1</v>
      </c>
      <c r="N573" s="21">
        <v>1</v>
      </c>
      <c r="O573" s="554">
        <v>3419</v>
      </c>
      <c r="P573" s="555" t="s">
        <v>67</v>
      </c>
      <c r="Q573" s="69">
        <v>690</v>
      </c>
      <c r="R573" s="148"/>
      <c r="S573" s="21">
        <f t="shared" si="26"/>
        <v>1</v>
      </c>
      <c r="T573" s="652">
        <v>3419</v>
      </c>
      <c r="U573" s="642" t="s">
        <v>67</v>
      </c>
      <c r="V573" s="554">
        <v>690</v>
      </c>
      <c r="W573" s="148"/>
    </row>
    <row r="574" spans="1:23">
      <c r="A574" s="554">
        <v>3421</v>
      </c>
      <c r="B574" s="555" t="s">
        <v>68</v>
      </c>
      <c r="C574" s="69">
        <v>692</v>
      </c>
      <c r="D574" s="559"/>
      <c r="F574" s="21">
        <f t="shared" si="24"/>
        <v>1</v>
      </c>
      <c r="G574" s="21">
        <v>1</v>
      </c>
      <c r="H574" s="554">
        <v>3421</v>
      </c>
      <c r="I574" s="555" t="s">
        <v>68</v>
      </c>
      <c r="J574" s="69">
        <v>692</v>
      </c>
      <c r="K574" s="148"/>
      <c r="M574" s="21">
        <f t="shared" si="25"/>
        <v>1</v>
      </c>
      <c r="N574" s="21">
        <v>1</v>
      </c>
      <c r="O574" s="554">
        <v>3421</v>
      </c>
      <c r="P574" s="555" t="s">
        <v>68</v>
      </c>
      <c r="Q574" s="69">
        <v>692</v>
      </c>
      <c r="R574" s="148"/>
      <c r="S574" s="21">
        <f t="shared" si="26"/>
        <v>1</v>
      </c>
      <c r="T574" s="650">
        <v>3421</v>
      </c>
      <c r="U574" s="643" t="s">
        <v>68</v>
      </c>
      <c r="V574" s="554">
        <v>692</v>
      </c>
      <c r="W574" s="148"/>
    </row>
    <row r="575" spans="1:23">
      <c r="A575" s="554">
        <v>3422</v>
      </c>
      <c r="B575" s="555" t="s">
        <v>62</v>
      </c>
      <c r="C575" s="69">
        <v>693</v>
      </c>
      <c r="D575" s="148"/>
      <c r="F575" s="21">
        <f t="shared" si="24"/>
        <v>1</v>
      </c>
      <c r="G575" s="21">
        <v>1</v>
      </c>
      <c r="H575" s="554">
        <v>3422</v>
      </c>
      <c r="I575" s="555" t="s">
        <v>62</v>
      </c>
      <c r="J575" s="69">
        <v>693</v>
      </c>
      <c r="K575" s="148"/>
      <c r="M575" s="21">
        <f t="shared" si="25"/>
        <v>1</v>
      </c>
      <c r="N575" s="21">
        <v>1</v>
      </c>
      <c r="O575" s="554">
        <v>3422</v>
      </c>
      <c r="P575" s="555" t="s">
        <v>62</v>
      </c>
      <c r="Q575" s="69">
        <v>693</v>
      </c>
      <c r="R575" s="148"/>
      <c r="S575" s="21">
        <f t="shared" si="26"/>
        <v>1</v>
      </c>
      <c r="T575" s="650">
        <v>3422</v>
      </c>
      <c r="U575" s="643" t="s">
        <v>62</v>
      </c>
      <c r="V575" s="554">
        <v>693</v>
      </c>
      <c r="W575" s="148"/>
    </row>
    <row r="576" spans="1:23">
      <c r="A576" s="554">
        <v>3423</v>
      </c>
      <c r="B576" s="555" t="s">
        <v>63</v>
      </c>
      <c r="C576" s="69">
        <v>694</v>
      </c>
      <c r="D576" s="148"/>
      <c r="F576" s="21">
        <f t="shared" si="24"/>
        <v>1</v>
      </c>
      <c r="G576" s="21">
        <v>1</v>
      </c>
      <c r="H576" s="554">
        <v>3423</v>
      </c>
      <c r="I576" s="555" t="s">
        <v>63</v>
      </c>
      <c r="J576" s="69">
        <v>694</v>
      </c>
      <c r="K576" s="148"/>
      <c r="M576" s="21">
        <f t="shared" si="25"/>
        <v>1</v>
      </c>
      <c r="N576" s="21">
        <v>1</v>
      </c>
      <c r="O576" s="554">
        <v>3423</v>
      </c>
      <c r="P576" s="555" t="s">
        <v>63</v>
      </c>
      <c r="Q576" s="69">
        <v>694</v>
      </c>
      <c r="R576" s="148"/>
      <c r="S576" s="21">
        <f t="shared" si="26"/>
        <v>1</v>
      </c>
      <c r="T576" s="650">
        <v>3423</v>
      </c>
      <c r="U576" s="643" t="s">
        <v>63</v>
      </c>
      <c r="V576" s="554">
        <v>694</v>
      </c>
      <c r="W576" s="148"/>
    </row>
    <row r="577" spans="1:23">
      <c r="A577" s="554">
        <v>3424</v>
      </c>
      <c r="B577" s="555" t="s">
        <v>64</v>
      </c>
      <c r="C577" s="69">
        <v>695</v>
      </c>
      <c r="D577" s="148"/>
      <c r="F577" s="21">
        <f t="shared" si="24"/>
        <v>1</v>
      </c>
      <c r="G577" s="21">
        <v>1</v>
      </c>
      <c r="H577" s="554">
        <v>3424</v>
      </c>
      <c r="I577" s="555" t="s">
        <v>64</v>
      </c>
      <c r="J577" s="69">
        <v>695</v>
      </c>
      <c r="K577" s="148"/>
      <c r="M577" s="21">
        <f t="shared" si="25"/>
        <v>1</v>
      </c>
      <c r="N577" s="21">
        <v>1</v>
      </c>
      <c r="O577" s="554">
        <v>3424</v>
      </c>
      <c r="P577" s="555" t="s">
        <v>64</v>
      </c>
      <c r="Q577" s="69">
        <v>695</v>
      </c>
      <c r="R577" s="148"/>
      <c r="S577" s="21">
        <f t="shared" si="26"/>
        <v>1</v>
      </c>
      <c r="T577" s="650">
        <v>3424</v>
      </c>
      <c r="U577" s="643" t="s">
        <v>64</v>
      </c>
      <c r="V577" s="554">
        <v>695</v>
      </c>
      <c r="W577" s="148"/>
    </row>
    <row r="578" spans="1:23">
      <c r="A578" s="554">
        <v>3425</v>
      </c>
      <c r="B578" s="555" t="s">
        <v>65</v>
      </c>
      <c r="C578" s="69">
        <v>696</v>
      </c>
      <c r="D578" s="148"/>
      <c r="F578" s="21">
        <f t="shared" si="24"/>
        <v>1</v>
      </c>
      <c r="G578" s="21">
        <v>1</v>
      </c>
      <c r="H578" s="554">
        <v>3425</v>
      </c>
      <c r="I578" s="555" t="s">
        <v>65</v>
      </c>
      <c r="J578" s="69">
        <v>696</v>
      </c>
      <c r="K578" s="148"/>
      <c r="M578" s="21">
        <f t="shared" si="25"/>
        <v>1</v>
      </c>
      <c r="N578" s="21">
        <v>1</v>
      </c>
      <c r="O578" s="554">
        <v>3425</v>
      </c>
      <c r="P578" s="555" t="s">
        <v>65</v>
      </c>
      <c r="Q578" s="69">
        <v>696</v>
      </c>
      <c r="R578" s="148"/>
      <c r="S578" s="21">
        <f t="shared" si="26"/>
        <v>1</v>
      </c>
      <c r="T578" s="650">
        <v>3425</v>
      </c>
      <c r="U578" s="643" t="s">
        <v>65</v>
      </c>
      <c r="V578" s="554">
        <v>696</v>
      </c>
      <c r="W578" s="148"/>
    </row>
    <row r="579" spans="1:23">
      <c r="A579" s="554">
        <v>3426</v>
      </c>
      <c r="B579" s="555" t="s">
        <v>66</v>
      </c>
      <c r="C579" s="69">
        <v>697</v>
      </c>
      <c r="D579" s="148"/>
      <c r="F579" s="21">
        <f t="shared" si="24"/>
        <v>1</v>
      </c>
      <c r="G579" s="21">
        <v>1</v>
      </c>
      <c r="H579" s="554">
        <v>3426</v>
      </c>
      <c r="I579" s="555" t="s">
        <v>66</v>
      </c>
      <c r="J579" s="69">
        <v>697</v>
      </c>
      <c r="K579" s="148"/>
      <c r="M579" s="21">
        <f t="shared" si="25"/>
        <v>1</v>
      </c>
      <c r="N579" s="21">
        <v>1</v>
      </c>
      <c r="O579" s="554">
        <v>3426</v>
      </c>
      <c r="P579" s="555" t="s">
        <v>66</v>
      </c>
      <c r="Q579" s="69">
        <v>697</v>
      </c>
      <c r="R579" s="148"/>
      <c r="S579" s="21">
        <f t="shared" si="26"/>
        <v>1</v>
      </c>
      <c r="T579" s="650">
        <v>3426</v>
      </c>
      <c r="U579" s="643" t="s">
        <v>66</v>
      </c>
      <c r="V579" s="554">
        <v>697</v>
      </c>
      <c r="W579" s="148"/>
    </row>
    <row r="580" spans="1:23">
      <c r="A580" s="554">
        <v>3427</v>
      </c>
      <c r="B580" s="555" t="s">
        <v>67</v>
      </c>
      <c r="C580" s="69">
        <v>698</v>
      </c>
      <c r="D580" s="148"/>
      <c r="F580" s="21">
        <f t="shared" si="24"/>
        <v>1</v>
      </c>
      <c r="G580" s="21">
        <v>1</v>
      </c>
      <c r="H580" s="554">
        <v>3427</v>
      </c>
      <c r="I580" s="555" t="s">
        <v>67</v>
      </c>
      <c r="J580" s="69">
        <v>698</v>
      </c>
      <c r="K580" s="148"/>
      <c r="M580" s="21">
        <f t="shared" si="25"/>
        <v>1</v>
      </c>
      <c r="N580" s="21">
        <v>1</v>
      </c>
      <c r="O580" s="554">
        <v>3427</v>
      </c>
      <c r="P580" s="555" t="s">
        <v>67</v>
      </c>
      <c r="Q580" s="69">
        <v>698</v>
      </c>
      <c r="R580" s="148"/>
      <c r="S580" s="21">
        <f t="shared" si="26"/>
        <v>1</v>
      </c>
      <c r="T580" s="650">
        <v>3427</v>
      </c>
      <c r="U580" s="644" t="s">
        <v>67</v>
      </c>
      <c r="V580" s="554">
        <v>698</v>
      </c>
      <c r="W580" s="148"/>
    </row>
    <row r="581" spans="1:23">
      <c r="A581" s="554">
        <v>3428</v>
      </c>
      <c r="B581" s="555" t="s">
        <v>68</v>
      </c>
      <c r="C581" s="69">
        <v>700</v>
      </c>
      <c r="D581" s="148"/>
      <c r="F581" s="21">
        <f t="shared" si="24"/>
        <v>1</v>
      </c>
      <c r="G581" s="21">
        <v>1</v>
      </c>
      <c r="H581" s="554">
        <v>3428</v>
      </c>
      <c r="I581" s="555" t="s">
        <v>68</v>
      </c>
      <c r="J581" s="69">
        <v>700</v>
      </c>
      <c r="K581" s="148"/>
      <c r="M581" s="21">
        <f t="shared" si="25"/>
        <v>1</v>
      </c>
      <c r="N581" s="21">
        <v>1</v>
      </c>
      <c r="O581" s="554">
        <v>3428</v>
      </c>
      <c r="P581" s="555" t="s">
        <v>68</v>
      </c>
      <c r="Q581" s="69">
        <v>700</v>
      </c>
      <c r="R581" s="148"/>
      <c r="S581" s="21">
        <f t="shared" si="26"/>
        <v>1</v>
      </c>
      <c r="T581" s="652">
        <v>3428</v>
      </c>
      <c r="U581" s="637" t="s">
        <v>68</v>
      </c>
      <c r="V581" s="554">
        <v>700</v>
      </c>
      <c r="W581" s="148"/>
    </row>
    <row r="582" spans="1:23">
      <c r="A582" s="554">
        <v>3429</v>
      </c>
      <c r="B582" s="555" t="s">
        <v>62</v>
      </c>
      <c r="C582" s="69">
        <v>701</v>
      </c>
      <c r="D582" s="148"/>
      <c r="F582" s="21">
        <f t="shared" si="24"/>
        <v>1</v>
      </c>
      <c r="G582" s="21">
        <v>1</v>
      </c>
      <c r="H582" s="554">
        <v>3429</v>
      </c>
      <c r="I582" s="555" t="s">
        <v>62</v>
      </c>
      <c r="J582" s="69">
        <v>701</v>
      </c>
      <c r="K582" s="148"/>
      <c r="M582" s="21">
        <f t="shared" si="25"/>
        <v>1</v>
      </c>
      <c r="N582" s="21">
        <v>1</v>
      </c>
      <c r="O582" s="554">
        <v>3429</v>
      </c>
      <c r="P582" s="555" t="s">
        <v>62</v>
      </c>
      <c r="Q582" s="69">
        <v>701</v>
      </c>
      <c r="R582" s="148"/>
      <c r="S582" s="21">
        <f t="shared" si="26"/>
        <v>1</v>
      </c>
      <c r="T582" s="652">
        <v>3429</v>
      </c>
      <c r="U582" s="637" t="s">
        <v>62</v>
      </c>
      <c r="V582" s="554">
        <v>701</v>
      </c>
      <c r="W582" s="148"/>
    </row>
    <row r="583" spans="1:23">
      <c r="A583" s="554">
        <v>3430</v>
      </c>
      <c r="B583" s="555" t="s">
        <v>63</v>
      </c>
      <c r="C583" s="69">
        <v>702</v>
      </c>
      <c r="D583" s="148"/>
      <c r="F583" s="21">
        <f t="shared" si="24"/>
        <v>1</v>
      </c>
      <c r="G583" s="21">
        <v>1</v>
      </c>
      <c r="H583" s="554">
        <v>3430</v>
      </c>
      <c r="I583" s="555" t="s">
        <v>63</v>
      </c>
      <c r="J583" s="69">
        <v>702</v>
      </c>
      <c r="K583" s="148"/>
      <c r="M583" s="21">
        <f t="shared" si="25"/>
        <v>1</v>
      </c>
      <c r="N583" s="21">
        <v>1</v>
      </c>
      <c r="O583" s="554">
        <v>3430</v>
      </c>
      <c r="P583" s="555" t="s">
        <v>63</v>
      </c>
      <c r="Q583" s="69">
        <v>702</v>
      </c>
      <c r="R583" s="148"/>
      <c r="S583" s="21">
        <f t="shared" si="26"/>
        <v>1</v>
      </c>
      <c r="T583" s="652">
        <v>3430</v>
      </c>
      <c r="U583" s="637" t="s">
        <v>63</v>
      </c>
      <c r="V583" s="554">
        <v>702</v>
      </c>
      <c r="W583" s="148"/>
    </row>
    <row r="584" spans="1:23">
      <c r="A584" s="554">
        <v>3431</v>
      </c>
      <c r="B584" s="555" t="s">
        <v>64</v>
      </c>
      <c r="C584" s="69">
        <v>703</v>
      </c>
      <c r="D584" s="148"/>
      <c r="F584" s="21">
        <f t="shared" si="24"/>
        <v>1</v>
      </c>
      <c r="G584" s="21">
        <v>1</v>
      </c>
      <c r="H584" s="554">
        <v>3431</v>
      </c>
      <c r="I584" s="555" t="s">
        <v>64</v>
      </c>
      <c r="J584" s="69">
        <v>703</v>
      </c>
      <c r="K584" s="148"/>
      <c r="M584" s="21">
        <f t="shared" si="25"/>
        <v>1</v>
      </c>
      <c r="N584" s="21">
        <v>1</v>
      </c>
      <c r="O584" s="554">
        <v>3431</v>
      </c>
      <c r="P584" s="555" t="s">
        <v>64</v>
      </c>
      <c r="Q584" s="69">
        <v>703</v>
      </c>
      <c r="R584" s="148"/>
      <c r="S584" s="21">
        <f t="shared" si="26"/>
        <v>1</v>
      </c>
      <c r="T584" s="652">
        <v>3431</v>
      </c>
      <c r="U584" s="637" t="s">
        <v>64</v>
      </c>
      <c r="V584" s="554">
        <v>703</v>
      </c>
      <c r="W584" s="148"/>
    </row>
    <row r="585" spans="1:23">
      <c r="A585" s="554">
        <v>3432</v>
      </c>
      <c r="B585" s="555" t="s">
        <v>65</v>
      </c>
      <c r="C585" s="69">
        <v>704</v>
      </c>
      <c r="D585" s="148"/>
      <c r="F585" s="21">
        <f t="shared" si="24"/>
        <v>1</v>
      </c>
      <c r="G585" s="21">
        <v>1</v>
      </c>
      <c r="H585" s="554">
        <v>3432</v>
      </c>
      <c r="I585" s="555" t="s">
        <v>65</v>
      </c>
      <c r="J585" s="69">
        <v>704</v>
      </c>
      <c r="K585" s="148"/>
      <c r="M585" s="21">
        <f t="shared" si="25"/>
        <v>1</v>
      </c>
      <c r="N585" s="21">
        <v>1</v>
      </c>
      <c r="O585" s="554">
        <v>3432</v>
      </c>
      <c r="P585" s="555" t="s">
        <v>65</v>
      </c>
      <c r="Q585" s="69">
        <v>704</v>
      </c>
      <c r="R585" s="148"/>
      <c r="S585" s="21">
        <f t="shared" si="26"/>
        <v>1</v>
      </c>
      <c r="T585" s="652">
        <v>3432</v>
      </c>
      <c r="U585" s="637" t="s">
        <v>65</v>
      </c>
      <c r="V585" s="554">
        <v>704</v>
      </c>
      <c r="W585" s="148"/>
    </row>
    <row r="586" spans="1:23">
      <c r="A586" s="554">
        <v>3433</v>
      </c>
      <c r="B586" s="555" t="s">
        <v>66</v>
      </c>
      <c r="C586" s="69">
        <v>705</v>
      </c>
      <c r="D586" s="148"/>
      <c r="F586" s="21">
        <f t="shared" ref="F586:F649" si="27">IF(B586=I586,1,0)</f>
        <v>1</v>
      </c>
      <c r="G586" s="21">
        <v>1</v>
      </c>
      <c r="H586" s="554">
        <v>3433</v>
      </c>
      <c r="I586" s="555" t="s">
        <v>66</v>
      </c>
      <c r="J586" s="69">
        <v>705</v>
      </c>
      <c r="K586" s="148"/>
      <c r="M586" s="21">
        <f t="shared" ref="M586:M649" si="28">IF(I586=P586,1,0)</f>
        <v>1</v>
      </c>
      <c r="N586" s="21">
        <v>1</v>
      </c>
      <c r="O586" s="554">
        <v>3433</v>
      </c>
      <c r="P586" s="555" t="s">
        <v>66</v>
      </c>
      <c r="Q586" s="69">
        <v>705</v>
      </c>
      <c r="R586" s="148"/>
      <c r="S586" s="21">
        <f t="shared" si="26"/>
        <v>1</v>
      </c>
      <c r="T586" s="652">
        <v>3433</v>
      </c>
      <c r="U586" s="637" t="s">
        <v>66</v>
      </c>
      <c r="V586" s="554">
        <v>705</v>
      </c>
      <c r="W586" s="148"/>
    </row>
    <row r="587" spans="1:23">
      <c r="A587" s="554">
        <v>3434</v>
      </c>
      <c r="B587" s="555" t="s">
        <v>67</v>
      </c>
      <c r="C587" s="69">
        <v>706</v>
      </c>
      <c r="D587" s="148"/>
      <c r="F587" s="21">
        <f t="shared" si="27"/>
        <v>1</v>
      </c>
      <c r="G587" s="21">
        <v>1</v>
      </c>
      <c r="H587" s="554">
        <v>3434</v>
      </c>
      <c r="I587" s="555" t="s">
        <v>67</v>
      </c>
      <c r="J587" s="69">
        <v>706</v>
      </c>
      <c r="K587" s="148"/>
      <c r="M587" s="21">
        <f t="shared" si="28"/>
        <v>1</v>
      </c>
      <c r="N587" s="21">
        <v>1</v>
      </c>
      <c r="O587" s="554">
        <v>3434</v>
      </c>
      <c r="P587" s="555" t="s">
        <v>67</v>
      </c>
      <c r="Q587" s="69">
        <v>706</v>
      </c>
      <c r="R587" s="148"/>
      <c r="S587" s="21">
        <f t="shared" ref="S587:S650" si="29">IF(U587=P587,1,0)</f>
        <v>1</v>
      </c>
      <c r="T587" s="652">
        <v>3434</v>
      </c>
      <c r="U587" s="642" t="s">
        <v>67</v>
      </c>
      <c r="V587" s="554">
        <v>706</v>
      </c>
      <c r="W587" s="148"/>
    </row>
    <row r="588" spans="1:23">
      <c r="A588" s="554">
        <v>3444</v>
      </c>
      <c r="B588" s="555" t="s">
        <v>64</v>
      </c>
      <c r="C588" s="69">
        <v>708</v>
      </c>
      <c r="D588" s="559"/>
      <c r="F588" s="21">
        <f t="shared" si="27"/>
        <v>1</v>
      </c>
      <c r="G588" s="21">
        <v>1</v>
      </c>
      <c r="H588" s="554">
        <v>3444</v>
      </c>
      <c r="I588" s="555" t="s">
        <v>64</v>
      </c>
      <c r="J588" s="69">
        <v>708</v>
      </c>
      <c r="K588" s="559"/>
      <c r="M588" s="21">
        <f t="shared" si="28"/>
        <v>1</v>
      </c>
      <c r="N588" s="21">
        <v>1</v>
      </c>
      <c r="O588" s="554">
        <v>3444</v>
      </c>
      <c r="P588" s="555" t="s">
        <v>64</v>
      </c>
      <c r="Q588" s="69">
        <v>708</v>
      </c>
      <c r="R588" s="559"/>
      <c r="S588" s="21">
        <f t="shared" si="29"/>
        <v>1</v>
      </c>
      <c r="T588" s="652">
        <v>3444</v>
      </c>
      <c r="U588" s="637" t="s">
        <v>64</v>
      </c>
      <c r="V588" s="554">
        <v>708</v>
      </c>
      <c r="W588" s="559"/>
    </row>
    <row r="589" spans="1:23">
      <c r="A589" s="554">
        <v>3445</v>
      </c>
      <c r="B589" s="555" t="s">
        <v>65</v>
      </c>
      <c r="C589" s="69">
        <v>709</v>
      </c>
      <c r="D589" s="148"/>
      <c r="F589" s="21">
        <f t="shared" si="27"/>
        <v>1</v>
      </c>
      <c r="G589" s="21">
        <v>1</v>
      </c>
      <c r="H589" s="554">
        <v>3445</v>
      </c>
      <c r="I589" s="555" t="s">
        <v>65</v>
      </c>
      <c r="J589" s="69">
        <v>709</v>
      </c>
      <c r="K589" s="148"/>
      <c r="M589" s="21">
        <f t="shared" si="28"/>
        <v>1</v>
      </c>
      <c r="N589" s="21">
        <v>1</v>
      </c>
      <c r="O589" s="554">
        <v>3445</v>
      </c>
      <c r="P589" s="555" t="s">
        <v>65</v>
      </c>
      <c r="Q589" s="69">
        <v>709</v>
      </c>
      <c r="R589" s="148"/>
      <c r="S589" s="21">
        <f t="shared" si="29"/>
        <v>1</v>
      </c>
      <c r="T589" s="652">
        <v>3445</v>
      </c>
      <c r="U589" s="637" t="s">
        <v>65</v>
      </c>
      <c r="V589" s="554">
        <v>709</v>
      </c>
      <c r="W589" s="148"/>
    </row>
    <row r="590" spans="1:23">
      <c r="A590" s="554">
        <v>3446</v>
      </c>
      <c r="B590" s="555" t="s">
        <v>66</v>
      </c>
      <c r="C590" s="69">
        <v>710</v>
      </c>
      <c r="D590" s="148"/>
      <c r="F590" s="21">
        <f t="shared" si="27"/>
        <v>1</v>
      </c>
      <c r="G590" s="21">
        <v>1</v>
      </c>
      <c r="H590" s="554">
        <v>3446</v>
      </c>
      <c r="I590" s="555" t="s">
        <v>66</v>
      </c>
      <c r="J590" s="69">
        <v>710</v>
      </c>
      <c r="K590" s="148"/>
      <c r="M590" s="21">
        <f t="shared" si="28"/>
        <v>1</v>
      </c>
      <c r="N590" s="21">
        <v>1</v>
      </c>
      <c r="O590" s="554">
        <v>3446</v>
      </c>
      <c r="P590" s="555" t="s">
        <v>66</v>
      </c>
      <c r="Q590" s="69">
        <v>710</v>
      </c>
      <c r="R590" s="148"/>
      <c r="S590" s="21">
        <f t="shared" si="29"/>
        <v>1</v>
      </c>
      <c r="T590" s="652">
        <v>3446</v>
      </c>
      <c r="U590" s="637" t="s">
        <v>66</v>
      </c>
      <c r="V590" s="554">
        <v>710</v>
      </c>
      <c r="W590" s="148"/>
    </row>
    <row r="591" spans="1:23">
      <c r="A591" s="554">
        <v>3449</v>
      </c>
      <c r="B591" s="555" t="s">
        <v>67</v>
      </c>
      <c r="C591" s="69">
        <v>711</v>
      </c>
      <c r="D591" s="148"/>
      <c r="F591" s="21">
        <f t="shared" si="27"/>
        <v>1</v>
      </c>
      <c r="G591" s="21">
        <v>1</v>
      </c>
      <c r="H591" s="554">
        <v>3449</v>
      </c>
      <c r="I591" s="555" t="s">
        <v>67</v>
      </c>
      <c r="J591" s="69">
        <v>711</v>
      </c>
      <c r="K591" s="148"/>
      <c r="M591" s="21">
        <f t="shared" si="28"/>
        <v>1</v>
      </c>
      <c r="N591" s="21">
        <v>1</v>
      </c>
      <c r="O591" s="554">
        <v>3449</v>
      </c>
      <c r="P591" s="555" t="s">
        <v>67</v>
      </c>
      <c r="Q591" s="69">
        <v>711</v>
      </c>
      <c r="R591" s="148"/>
      <c r="S591" s="21">
        <f t="shared" si="29"/>
        <v>1</v>
      </c>
      <c r="T591" s="652">
        <v>3449</v>
      </c>
      <c r="U591" s="642" t="s">
        <v>67</v>
      </c>
      <c r="V591" s="554">
        <v>711</v>
      </c>
      <c r="W591" s="148"/>
    </row>
    <row r="592" spans="1:23">
      <c r="A592" s="554">
        <v>3450</v>
      </c>
      <c r="B592" s="555" t="s">
        <v>68</v>
      </c>
      <c r="C592" s="69">
        <v>713</v>
      </c>
      <c r="D592" s="148"/>
      <c r="F592" s="21">
        <f t="shared" si="27"/>
        <v>1</v>
      </c>
      <c r="G592" s="21">
        <v>1</v>
      </c>
      <c r="H592" s="554">
        <v>3450</v>
      </c>
      <c r="I592" s="555" t="s">
        <v>68</v>
      </c>
      <c r="J592" s="69">
        <v>713</v>
      </c>
      <c r="K592" s="148"/>
      <c r="M592" s="21">
        <f t="shared" si="28"/>
        <v>1</v>
      </c>
      <c r="N592" s="21">
        <v>1</v>
      </c>
      <c r="O592" s="554">
        <v>3450</v>
      </c>
      <c r="P592" s="555" t="s">
        <v>68</v>
      </c>
      <c r="Q592" s="69">
        <v>713</v>
      </c>
      <c r="R592" s="148"/>
      <c r="S592" s="21">
        <f t="shared" si="29"/>
        <v>1</v>
      </c>
      <c r="T592" s="652">
        <v>3450</v>
      </c>
      <c r="U592" s="637" t="s">
        <v>68</v>
      </c>
      <c r="V592" s="554">
        <v>713</v>
      </c>
      <c r="W592" s="148"/>
    </row>
    <row r="593" spans="1:23">
      <c r="A593" s="554">
        <v>3452</v>
      </c>
      <c r="B593" s="555" t="s">
        <v>68</v>
      </c>
      <c r="C593" s="69">
        <v>715</v>
      </c>
      <c r="D593" s="148"/>
      <c r="F593" s="21">
        <f t="shared" si="27"/>
        <v>1</v>
      </c>
      <c r="G593" s="21">
        <v>1</v>
      </c>
      <c r="H593" s="554">
        <v>3452</v>
      </c>
      <c r="I593" s="555" t="s">
        <v>68</v>
      </c>
      <c r="J593" s="69">
        <v>715</v>
      </c>
      <c r="K593" s="148"/>
      <c r="M593" s="21">
        <f t="shared" si="28"/>
        <v>1</v>
      </c>
      <c r="N593" s="21">
        <v>1</v>
      </c>
      <c r="O593" s="554">
        <v>3452</v>
      </c>
      <c r="P593" s="555" t="s">
        <v>68</v>
      </c>
      <c r="Q593" s="69">
        <v>715</v>
      </c>
      <c r="R593" s="148"/>
      <c r="S593" s="21">
        <f t="shared" si="29"/>
        <v>1</v>
      </c>
      <c r="T593" s="652">
        <v>3452</v>
      </c>
      <c r="U593" s="637" t="s">
        <v>68</v>
      </c>
      <c r="V593" s="554">
        <v>715</v>
      </c>
      <c r="W593" s="148"/>
    </row>
    <row r="594" spans="1:23">
      <c r="A594" s="554">
        <v>3453</v>
      </c>
      <c r="B594" s="555" t="s">
        <v>62</v>
      </c>
      <c r="C594" s="69">
        <v>716</v>
      </c>
      <c r="D594" s="148"/>
      <c r="F594" s="21">
        <f t="shared" si="27"/>
        <v>1</v>
      </c>
      <c r="G594" s="21">
        <v>1</v>
      </c>
      <c r="H594" s="554">
        <v>3453</v>
      </c>
      <c r="I594" s="555" t="s">
        <v>62</v>
      </c>
      <c r="J594" s="69">
        <v>716</v>
      </c>
      <c r="K594" s="148"/>
      <c r="M594" s="21">
        <f t="shared" si="28"/>
        <v>1</v>
      </c>
      <c r="N594" s="21">
        <v>1</v>
      </c>
      <c r="O594" s="554">
        <v>3453</v>
      </c>
      <c r="P594" s="555" t="s">
        <v>62</v>
      </c>
      <c r="Q594" s="69">
        <v>716</v>
      </c>
      <c r="R594" s="148"/>
      <c r="S594" s="21">
        <f t="shared" si="29"/>
        <v>1</v>
      </c>
      <c r="T594" s="652">
        <v>3453</v>
      </c>
      <c r="U594" s="637" t="s">
        <v>62</v>
      </c>
      <c r="V594" s="554">
        <v>716</v>
      </c>
      <c r="W594" s="148"/>
    </row>
    <row r="595" spans="1:23">
      <c r="A595" s="554">
        <v>3454</v>
      </c>
      <c r="B595" s="555" t="s">
        <v>63</v>
      </c>
      <c r="C595" s="69">
        <v>717</v>
      </c>
      <c r="D595" s="148"/>
      <c r="F595" s="21">
        <f t="shared" si="27"/>
        <v>1</v>
      </c>
      <c r="G595" s="21">
        <v>1</v>
      </c>
      <c r="H595" s="554">
        <v>3454</v>
      </c>
      <c r="I595" s="555" t="s">
        <v>63</v>
      </c>
      <c r="J595" s="69">
        <v>717</v>
      </c>
      <c r="K595" s="148"/>
      <c r="M595" s="21">
        <f t="shared" si="28"/>
        <v>1</v>
      </c>
      <c r="N595" s="21">
        <v>1</v>
      </c>
      <c r="O595" s="554">
        <v>3454</v>
      </c>
      <c r="P595" s="555" t="s">
        <v>63</v>
      </c>
      <c r="Q595" s="69">
        <v>717</v>
      </c>
      <c r="R595" s="148"/>
      <c r="S595" s="21">
        <f t="shared" si="29"/>
        <v>1</v>
      </c>
      <c r="T595" s="652">
        <v>3454</v>
      </c>
      <c r="U595" s="637" t="s">
        <v>63</v>
      </c>
      <c r="V595" s="554">
        <v>717</v>
      </c>
      <c r="W595" s="148"/>
    </row>
    <row r="596" spans="1:23">
      <c r="A596" s="554">
        <v>3455</v>
      </c>
      <c r="B596" s="555" t="s">
        <v>64</v>
      </c>
      <c r="C596" s="69">
        <v>718</v>
      </c>
      <c r="D596" s="148"/>
      <c r="F596" s="21">
        <f t="shared" si="27"/>
        <v>1</v>
      </c>
      <c r="G596" s="21">
        <v>1</v>
      </c>
      <c r="H596" s="554">
        <v>3455</v>
      </c>
      <c r="I596" s="555" t="s">
        <v>64</v>
      </c>
      <c r="J596" s="69">
        <v>718</v>
      </c>
      <c r="K596" s="148"/>
      <c r="M596" s="21">
        <f t="shared" si="28"/>
        <v>1</v>
      </c>
      <c r="N596" s="21">
        <v>1</v>
      </c>
      <c r="O596" s="554">
        <v>3455</v>
      </c>
      <c r="P596" s="555" t="s">
        <v>64</v>
      </c>
      <c r="Q596" s="69">
        <v>718</v>
      </c>
      <c r="R596" s="148"/>
      <c r="S596" s="21">
        <f t="shared" si="29"/>
        <v>1</v>
      </c>
      <c r="T596" s="652">
        <v>3455</v>
      </c>
      <c r="U596" s="637" t="s">
        <v>64</v>
      </c>
      <c r="V596" s="554">
        <v>718</v>
      </c>
      <c r="W596" s="148"/>
    </row>
    <row r="597" spans="1:23">
      <c r="A597" s="556" t="s">
        <v>1271</v>
      </c>
      <c r="B597" s="557" t="s">
        <v>1529</v>
      </c>
      <c r="C597" s="556" t="s">
        <v>1271</v>
      </c>
      <c r="D597" s="558" t="s">
        <v>1530</v>
      </c>
      <c r="F597" s="21">
        <f t="shared" si="27"/>
        <v>0</v>
      </c>
      <c r="G597" s="21">
        <v>1</v>
      </c>
      <c r="H597" s="554">
        <v>3456</v>
      </c>
      <c r="I597" s="555" t="s">
        <v>65</v>
      </c>
      <c r="J597" s="69">
        <v>719</v>
      </c>
      <c r="K597" s="148" t="s">
        <v>1590</v>
      </c>
      <c r="M597" s="21">
        <f t="shared" si="28"/>
        <v>1</v>
      </c>
      <c r="N597" s="21">
        <v>1</v>
      </c>
      <c r="O597" s="554">
        <v>3456</v>
      </c>
      <c r="P597" s="555" t="s">
        <v>65</v>
      </c>
      <c r="Q597" s="69">
        <v>719</v>
      </c>
      <c r="R597" s="148"/>
      <c r="S597" s="21">
        <f t="shared" si="29"/>
        <v>1</v>
      </c>
      <c r="T597" s="652">
        <v>3456</v>
      </c>
      <c r="U597" s="637" t="s">
        <v>65</v>
      </c>
      <c r="V597" s="554">
        <v>719</v>
      </c>
      <c r="W597" s="148"/>
    </row>
    <row r="598" spans="1:23">
      <c r="A598" s="554">
        <v>3456</v>
      </c>
      <c r="B598" s="555" t="s">
        <v>66</v>
      </c>
      <c r="C598" s="69">
        <v>719</v>
      </c>
      <c r="D598" s="148" t="s">
        <v>1567</v>
      </c>
      <c r="F598" s="21">
        <f t="shared" si="27"/>
        <v>1</v>
      </c>
      <c r="G598" s="21">
        <v>1</v>
      </c>
      <c r="H598" s="554">
        <v>3457</v>
      </c>
      <c r="I598" s="555" t="s">
        <v>66</v>
      </c>
      <c r="J598" s="69">
        <v>720</v>
      </c>
      <c r="K598" s="148"/>
      <c r="M598" s="21">
        <f t="shared" si="28"/>
        <v>1</v>
      </c>
      <c r="N598" s="21">
        <v>1</v>
      </c>
      <c r="O598" s="554">
        <v>3457</v>
      </c>
      <c r="P598" s="555" t="s">
        <v>66</v>
      </c>
      <c r="Q598" s="69">
        <v>720</v>
      </c>
      <c r="R598" s="148"/>
      <c r="S598" s="21">
        <f t="shared" si="29"/>
        <v>1</v>
      </c>
      <c r="T598" s="652">
        <v>3457</v>
      </c>
      <c r="U598" s="637" t="s">
        <v>66</v>
      </c>
      <c r="V598" s="554">
        <v>720</v>
      </c>
      <c r="W598" s="148"/>
    </row>
    <row r="599" spans="1:23">
      <c r="A599" s="554">
        <v>3459</v>
      </c>
      <c r="B599" s="555" t="s">
        <v>67</v>
      </c>
      <c r="C599" s="69">
        <v>720</v>
      </c>
      <c r="D599" s="148"/>
      <c r="F599" s="21">
        <f t="shared" si="27"/>
        <v>1</v>
      </c>
      <c r="G599" s="21">
        <v>1</v>
      </c>
      <c r="H599" s="554">
        <v>3459</v>
      </c>
      <c r="I599" s="555" t="s">
        <v>67</v>
      </c>
      <c r="J599" s="69">
        <v>721</v>
      </c>
      <c r="K599" s="148"/>
      <c r="M599" s="21">
        <f t="shared" si="28"/>
        <v>1</v>
      </c>
      <c r="N599" s="21">
        <v>1</v>
      </c>
      <c r="O599" s="554">
        <v>3459</v>
      </c>
      <c r="P599" s="555" t="s">
        <v>67</v>
      </c>
      <c r="Q599" s="69">
        <v>721</v>
      </c>
      <c r="R599" s="148"/>
      <c r="S599" s="21">
        <f t="shared" si="29"/>
        <v>1</v>
      </c>
      <c r="T599" s="652">
        <v>3459</v>
      </c>
      <c r="U599" s="642" t="s">
        <v>67</v>
      </c>
      <c r="V599" s="554">
        <v>721</v>
      </c>
      <c r="W599" s="148"/>
    </row>
    <row r="600" spans="1:23">
      <c r="A600" s="554">
        <v>3462</v>
      </c>
      <c r="B600" s="555" t="s">
        <v>68</v>
      </c>
      <c r="C600" s="69">
        <v>722</v>
      </c>
      <c r="D600" s="148"/>
      <c r="F600" s="21">
        <f t="shared" si="27"/>
        <v>1</v>
      </c>
      <c r="G600" s="21">
        <v>1</v>
      </c>
      <c r="H600" s="554">
        <v>3462</v>
      </c>
      <c r="I600" s="555" t="s">
        <v>68</v>
      </c>
      <c r="J600" s="69">
        <v>723</v>
      </c>
      <c r="K600" s="148"/>
      <c r="M600" s="21">
        <f t="shared" si="28"/>
        <v>1</v>
      </c>
      <c r="N600" s="21">
        <v>1</v>
      </c>
      <c r="O600" s="554">
        <v>3462</v>
      </c>
      <c r="P600" s="555" t="s">
        <v>68</v>
      </c>
      <c r="Q600" s="69">
        <v>723</v>
      </c>
      <c r="R600" s="148"/>
      <c r="S600" s="21">
        <f t="shared" si="29"/>
        <v>1</v>
      </c>
      <c r="T600" s="652">
        <v>3462</v>
      </c>
      <c r="U600" s="637" t="s">
        <v>68</v>
      </c>
      <c r="V600" s="554">
        <v>723</v>
      </c>
      <c r="W600" s="148"/>
    </row>
    <row r="601" spans="1:23">
      <c r="A601" s="554">
        <v>3463</v>
      </c>
      <c r="B601" s="555" t="s">
        <v>63</v>
      </c>
      <c r="C601" s="69">
        <v>723</v>
      </c>
      <c r="D601" s="148"/>
      <c r="F601" s="21">
        <f t="shared" si="27"/>
        <v>1</v>
      </c>
      <c r="G601" s="21">
        <v>1</v>
      </c>
      <c r="H601" s="554">
        <v>3463</v>
      </c>
      <c r="I601" s="555" t="s">
        <v>63</v>
      </c>
      <c r="J601" s="69">
        <v>724</v>
      </c>
      <c r="K601" s="148"/>
      <c r="M601" s="21">
        <f t="shared" si="28"/>
        <v>1</v>
      </c>
      <c r="N601" s="21">
        <v>1</v>
      </c>
      <c r="O601" s="554">
        <v>3463</v>
      </c>
      <c r="P601" s="555" t="s">
        <v>63</v>
      </c>
      <c r="Q601" s="69">
        <v>724</v>
      </c>
      <c r="R601" s="148"/>
      <c r="S601" s="21">
        <f t="shared" si="29"/>
        <v>1</v>
      </c>
      <c r="T601" s="652">
        <v>3463</v>
      </c>
      <c r="U601" s="637" t="s">
        <v>63</v>
      </c>
      <c r="V601" s="554">
        <v>724</v>
      </c>
      <c r="W601" s="148"/>
    </row>
    <row r="602" spans="1:23">
      <c r="A602" s="554">
        <v>3464</v>
      </c>
      <c r="B602" s="555" t="s">
        <v>64</v>
      </c>
      <c r="C602" s="69">
        <v>724</v>
      </c>
      <c r="D602" s="148"/>
      <c r="F602" s="21">
        <f t="shared" si="27"/>
        <v>1</v>
      </c>
      <c r="G602" s="21">
        <v>1</v>
      </c>
      <c r="H602" s="554">
        <v>3464</v>
      </c>
      <c r="I602" s="555" t="s">
        <v>64</v>
      </c>
      <c r="J602" s="69">
        <v>725</v>
      </c>
      <c r="K602" s="148"/>
      <c r="M602" s="21">
        <f t="shared" si="28"/>
        <v>1</v>
      </c>
      <c r="N602" s="21">
        <v>1</v>
      </c>
      <c r="O602" s="554">
        <v>3464</v>
      </c>
      <c r="P602" s="555" t="s">
        <v>64</v>
      </c>
      <c r="Q602" s="69">
        <v>725</v>
      </c>
      <c r="R602" s="148"/>
      <c r="S602" s="21">
        <f t="shared" si="29"/>
        <v>1</v>
      </c>
      <c r="T602" s="652">
        <v>3464</v>
      </c>
      <c r="U602" s="637" t="s">
        <v>64</v>
      </c>
      <c r="V602" s="554">
        <v>725</v>
      </c>
      <c r="W602" s="148"/>
    </row>
    <row r="603" spans="1:23">
      <c r="A603" s="554">
        <v>3465</v>
      </c>
      <c r="B603" s="555" t="s">
        <v>67</v>
      </c>
      <c r="C603" s="69">
        <v>725</v>
      </c>
      <c r="D603" s="148"/>
      <c r="F603" s="21">
        <f t="shared" si="27"/>
        <v>1</v>
      </c>
      <c r="G603" s="21">
        <v>1</v>
      </c>
      <c r="H603" s="554">
        <v>3465</v>
      </c>
      <c r="I603" s="555" t="s">
        <v>67</v>
      </c>
      <c r="J603" s="69">
        <v>726</v>
      </c>
      <c r="K603" s="148"/>
      <c r="M603" s="21">
        <f t="shared" si="28"/>
        <v>1</v>
      </c>
      <c r="N603" s="21">
        <v>1</v>
      </c>
      <c r="O603" s="554">
        <v>3465</v>
      </c>
      <c r="P603" s="555" t="s">
        <v>67</v>
      </c>
      <c r="Q603" s="69">
        <v>726</v>
      </c>
      <c r="R603" s="148"/>
      <c r="S603" s="21">
        <f t="shared" si="29"/>
        <v>1</v>
      </c>
      <c r="T603" s="652">
        <v>3465</v>
      </c>
      <c r="U603" s="642" t="s">
        <v>67</v>
      </c>
      <c r="V603" s="554">
        <v>726</v>
      </c>
      <c r="W603" s="148"/>
    </row>
    <row r="604" spans="1:23">
      <c r="A604" s="554">
        <v>3467</v>
      </c>
      <c r="B604" s="555" t="s">
        <v>63</v>
      </c>
      <c r="C604" s="69">
        <v>727</v>
      </c>
      <c r="D604" s="148"/>
      <c r="F604" s="21">
        <f t="shared" si="27"/>
        <v>1</v>
      </c>
      <c r="G604" s="21">
        <v>1</v>
      </c>
      <c r="H604" s="554">
        <v>3467</v>
      </c>
      <c r="I604" s="555" t="s">
        <v>63</v>
      </c>
      <c r="J604" s="69">
        <v>728</v>
      </c>
      <c r="K604" s="148"/>
      <c r="M604" s="21">
        <f t="shared" si="28"/>
        <v>1</v>
      </c>
      <c r="N604" s="21">
        <v>1</v>
      </c>
      <c r="O604" s="554">
        <v>3467</v>
      </c>
      <c r="P604" s="555" t="s">
        <v>63</v>
      </c>
      <c r="Q604" s="69">
        <v>728</v>
      </c>
      <c r="R604" s="148"/>
      <c r="S604" s="21">
        <f t="shared" si="29"/>
        <v>1</v>
      </c>
      <c r="T604" s="652">
        <v>3467</v>
      </c>
      <c r="U604" s="637" t="s">
        <v>63</v>
      </c>
      <c r="V604" s="554">
        <v>728</v>
      </c>
      <c r="W604" s="148"/>
    </row>
    <row r="605" spans="1:23">
      <c r="A605" s="554">
        <v>3468</v>
      </c>
      <c r="B605" s="555" t="s">
        <v>64</v>
      </c>
      <c r="C605" s="69">
        <v>728</v>
      </c>
      <c r="D605" s="148"/>
      <c r="F605" s="21">
        <f t="shared" si="27"/>
        <v>1</v>
      </c>
      <c r="G605" s="21">
        <v>1</v>
      </c>
      <c r="H605" s="554">
        <v>3468</v>
      </c>
      <c r="I605" s="555" t="s">
        <v>64</v>
      </c>
      <c r="J605" s="69">
        <v>729</v>
      </c>
      <c r="K605" s="148"/>
      <c r="M605" s="21">
        <f t="shared" si="28"/>
        <v>1</v>
      </c>
      <c r="N605" s="21">
        <v>1</v>
      </c>
      <c r="O605" s="554">
        <v>3468</v>
      </c>
      <c r="P605" s="555" t="s">
        <v>64</v>
      </c>
      <c r="Q605" s="69">
        <v>729</v>
      </c>
      <c r="R605" s="148"/>
      <c r="S605" s="21">
        <f t="shared" si="29"/>
        <v>1</v>
      </c>
      <c r="T605" s="652">
        <v>3468</v>
      </c>
      <c r="U605" s="637" t="s">
        <v>64</v>
      </c>
      <c r="V605" s="554">
        <v>729</v>
      </c>
      <c r="W605" s="148"/>
    </row>
    <row r="606" spans="1:23">
      <c r="A606" s="554">
        <v>3469</v>
      </c>
      <c r="B606" s="555" t="s">
        <v>67</v>
      </c>
      <c r="C606" s="69">
        <v>729</v>
      </c>
      <c r="D606" s="148"/>
      <c r="F606" s="21">
        <f t="shared" si="27"/>
        <v>1</v>
      </c>
      <c r="G606" s="21">
        <v>1</v>
      </c>
      <c r="H606" s="554">
        <v>3469</v>
      </c>
      <c r="I606" s="555" t="s">
        <v>67</v>
      </c>
      <c r="J606" s="69">
        <v>730</v>
      </c>
      <c r="K606" s="148"/>
      <c r="M606" s="21">
        <f t="shared" si="28"/>
        <v>1</v>
      </c>
      <c r="N606" s="21">
        <v>1</v>
      </c>
      <c r="O606" s="554">
        <v>3469</v>
      </c>
      <c r="P606" s="555" t="s">
        <v>67</v>
      </c>
      <c r="Q606" s="69">
        <v>730</v>
      </c>
      <c r="R606" s="148"/>
      <c r="S606" s="21">
        <f t="shared" si="29"/>
        <v>1</v>
      </c>
      <c r="T606" s="652">
        <v>3469</v>
      </c>
      <c r="U606" s="642" t="s">
        <v>67</v>
      </c>
      <c r="V606" s="554">
        <v>730</v>
      </c>
      <c r="W606" s="148"/>
    </row>
    <row r="607" spans="1:23">
      <c r="A607" s="554">
        <v>3473</v>
      </c>
      <c r="B607" s="555" t="s">
        <v>63</v>
      </c>
      <c r="C607" s="69">
        <v>731</v>
      </c>
      <c r="D607" s="148"/>
      <c r="F607" s="21">
        <f t="shared" si="27"/>
        <v>1</v>
      </c>
      <c r="G607" s="21">
        <v>1</v>
      </c>
      <c r="H607" s="554">
        <v>3473</v>
      </c>
      <c r="I607" s="555" t="s">
        <v>63</v>
      </c>
      <c r="J607" s="69">
        <v>732</v>
      </c>
      <c r="K607" s="148"/>
      <c r="M607" s="21">
        <f t="shared" si="28"/>
        <v>1</v>
      </c>
      <c r="N607" s="21">
        <v>1</v>
      </c>
      <c r="O607" s="554">
        <v>3473</v>
      </c>
      <c r="P607" s="555" t="s">
        <v>63</v>
      </c>
      <c r="Q607" s="69">
        <v>732</v>
      </c>
      <c r="R607" s="148"/>
      <c r="S607" s="21">
        <f t="shared" si="29"/>
        <v>1</v>
      </c>
      <c r="T607" s="652">
        <v>3473</v>
      </c>
      <c r="U607" s="637" t="s">
        <v>63</v>
      </c>
      <c r="V607" s="554">
        <v>732</v>
      </c>
      <c r="W607" s="148"/>
    </row>
    <row r="608" spans="1:23">
      <c r="A608" s="554">
        <v>3474</v>
      </c>
      <c r="B608" s="555" t="s">
        <v>64</v>
      </c>
      <c r="C608" s="69">
        <v>732</v>
      </c>
      <c r="D608" s="148"/>
      <c r="F608" s="21">
        <f t="shared" si="27"/>
        <v>1</v>
      </c>
      <c r="G608" s="21">
        <v>1</v>
      </c>
      <c r="H608" s="554">
        <v>3474</v>
      </c>
      <c r="I608" s="555" t="s">
        <v>64</v>
      </c>
      <c r="J608" s="69">
        <v>733</v>
      </c>
      <c r="K608" s="148"/>
      <c r="M608" s="21">
        <f t="shared" si="28"/>
        <v>1</v>
      </c>
      <c r="N608" s="21">
        <v>1</v>
      </c>
      <c r="O608" s="554">
        <v>3474</v>
      </c>
      <c r="P608" s="555" t="s">
        <v>64</v>
      </c>
      <c r="Q608" s="69">
        <v>733</v>
      </c>
      <c r="R608" s="148"/>
      <c r="S608" s="21">
        <f t="shared" si="29"/>
        <v>1</v>
      </c>
      <c r="T608" s="652">
        <v>3474</v>
      </c>
      <c r="U608" s="637" t="s">
        <v>64</v>
      </c>
      <c r="V608" s="554">
        <v>733</v>
      </c>
      <c r="W608" s="148"/>
    </row>
    <row r="609" spans="1:23">
      <c r="A609" s="554">
        <v>3475</v>
      </c>
      <c r="B609" s="555" t="s">
        <v>67</v>
      </c>
      <c r="C609" s="69">
        <v>733</v>
      </c>
      <c r="D609" s="148"/>
      <c r="F609" s="21">
        <f t="shared" si="27"/>
        <v>1</v>
      </c>
      <c r="G609" s="21">
        <v>1</v>
      </c>
      <c r="H609" s="554">
        <v>3475</v>
      </c>
      <c r="I609" s="555" t="s">
        <v>67</v>
      </c>
      <c r="J609" s="69">
        <v>734</v>
      </c>
      <c r="K609" s="148"/>
      <c r="M609" s="21">
        <f t="shared" si="28"/>
        <v>1</v>
      </c>
      <c r="N609" s="21">
        <v>1</v>
      </c>
      <c r="O609" s="554">
        <v>3475</v>
      </c>
      <c r="P609" s="555" t="s">
        <v>67</v>
      </c>
      <c r="Q609" s="69">
        <v>734</v>
      </c>
      <c r="R609" s="148"/>
      <c r="S609" s="21">
        <f t="shared" si="29"/>
        <v>1</v>
      </c>
      <c r="T609" s="652">
        <v>3475</v>
      </c>
      <c r="U609" s="642" t="s">
        <v>67</v>
      </c>
      <c r="V609" s="554">
        <v>734</v>
      </c>
      <c r="W609" s="148"/>
    </row>
    <row r="610" spans="1:23">
      <c r="A610" s="554">
        <v>3476</v>
      </c>
      <c r="B610" s="555" t="s">
        <v>68</v>
      </c>
      <c r="C610" s="69">
        <v>735</v>
      </c>
      <c r="D610" s="148"/>
      <c r="F610" s="21">
        <f t="shared" si="27"/>
        <v>1</v>
      </c>
      <c r="G610" s="21">
        <v>1</v>
      </c>
      <c r="H610" s="554">
        <v>3476</v>
      </c>
      <c r="I610" s="555" t="s">
        <v>68</v>
      </c>
      <c r="J610" s="69">
        <v>736</v>
      </c>
      <c r="K610" s="148"/>
      <c r="M610" s="21">
        <f t="shared" si="28"/>
        <v>1</v>
      </c>
      <c r="N610" s="21">
        <v>1</v>
      </c>
      <c r="O610" s="554">
        <v>3476</v>
      </c>
      <c r="P610" s="555" t="s">
        <v>68</v>
      </c>
      <c r="Q610" s="69">
        <v>736</v>
      </c>
      <c r="R610" s="148"/>
      <c r="S610" s="21">
        <f t="shared" si="29"/>
        <v>1</v>
      </c>
      <c r="T610" s="652">
        <v>3476</v>
      </c>
      <c r="U610" s="637" t="s">
        <v>68</v>
      </c>
      <c r="V610" s="554">
        <v>736</v>
      </c>
      <c r="W610" s="148"/>
    </row>
    <row r="611" spans="1:23">
      <c r="A611" s="554">
        <v>3477</v>
      </c>
      <c r="B611" s="555" t="s">
        <v>62</v>
      </c>
      <c r="C611" s="69">
        <v>736</v>
      </c>
      <c r="D611" s="148"/>
      <c r="F611" s="21">
        <f t="shared" si="27"/>
        <v>1</v>
      </c>
      <c r="G611" s="21"/>
      <c r="H611" s="554">
        <v>3477</v>
      </c>
      <c r="I611" s="555" t="s">
        <v>62</v>
      </c>
      <c r="J611" s="69">
        <v>737</v>
      </c>
      <c r="K611" s="148"/>
      <c r="M611" s="21">
        <f t="shared" si="28"/>
        <v>1</v>
      </c>
      <c r="O611" s="554">
        <v>3477</v>
      </c>
      <c r="P611" s="555" t="s">
        <v>62</v>
      </c>
      <c r="Q611" s="69">
        <v>737</v>
      </c>
      <c r="R611" s="148"/>
      <c r="S611" s="21">
        <f t="shared" si="29"/>
        <v>1</v>
      </c>
      <c r="T611" s="652">
        <v>3477</v>
      </c>
      <c r="U611" s="637" t="s">
        <v>62</v>
      </c>
      <c r="V611" s="554">
        <v>737</v>
      </c>
      <c r="W611" s="148"/>
    </row>
    <row r="612" spans="1:23">
      <c r="A612" s="554">
        <v>3478</v>
      </c>
      <c r="B612" s="555" t="s">
        <v>63</v>
      </c>
      <c r="C612" s="69">
        <v>737</v>
      </c>
      <c r="D612" s="148"/>
      <c r="F612" s="21">
        <f t="shared" si="27"/>
        <v>1</v>
      </c>
      <c r="G612" s="21">
        <v>1</v>
      </c>
      <c r="H612" s="554">
        <v>3478</v>
      </c>
      <c r="I612" s="555" t="s">
        <v>63</v>
      </c>
      <c r="J612" s="69">
        <v>738</v>
      </c>
      <c r="K612" s="148"/>
      <c r="M612" s="21">
        <f t="shared" si="28"/>
        <v>1</v>
      </c>
      <c r="N612" s="21">
        <v>1</v>
      </c>
      <c r="O612" s="554">
        <v>3478</v>
      </c>
      <c r="P612" s="555" t="s">
        <v>63</v>
      </c>
      <c r="Q612" s="69">
        <v>738</v>
      </c>
      <c r="R612" s="148"/>
      <c r="S612" s="21">
        <f t="shared" si="29"/>
        <v>1</v>
      </c>
      <c r="T612" s="652">
        <v>3478</v>
      </c>
      <c r="U612" s="637" t="s">
        <v>63</v>
      </c>
      <c r="V612" s="554">
        <v>738</v>
      </c>
      <c r="W612" s="148"/>
    </row>
    <row r="613" spans="1:23">
      <c r="A613" s="554">
        <v>3479</v>
      </c>
      <c r="B613" s="555" t="s">
        <v>67</v>
      </c>
      <c r="C613" s="69">
        <v>738</v>
      </c>
      <c r="D613" s="148"/>
      <c r="F613" s="21">
        <f t="shared" si="27"/>
        <v>1</v>
      </c>
      <c r="G613" s="21">
        <v>1</v>
      </c>
      <c r="H613" s="554">
        <v>3479</v>
      </c>
      <c r="I613" s="555" t="s">
        <v>67</v>
      </c>
      <c r="J613" s="69">
        <v>739</v>
      </c>
      <c r="K613" s="148"/>
      <c r="M613" s="21">
        <f t="shared" si="28"/>
        <v>1</v>
      </c>
      <c r="N613" s="21">
        <v>1</v>
      </c>
      <c r="O613" s="554">
        <v>3479</v>
      </c>
      <c r="P613" s="555" t="s">
        <v>67</v>
      </c>
      <c r="Q613" s="69">
        <v>739</v>
      </c>
      <c r="R613" s="148"/>
      <c r="S613" s="21">
        <f t="shared" si="29"/>
        <v>1</v>
      </c>
      <c r="T613" s="652">
        <v>3479</v>
      </c>
      <c r="U613" s="642" t="s">
        <v>67</v>
      </c>
      <c r="V613" s="554">
        <v>739</v>
      </c>
      <c r="W613" s="148"/>
    </row>
    <row r="614" spans="1:23">
      <c r="A614" s="554">
        <v>3481</v>
      </c>
      <c r="B614" s="555" t="s">
        <v>64</v>
      </c>
      <c r="C614" s="69">
        <v>740</v>
      </c>
      <c r="D614" s="559"/>
      <c r="F614" s="21">
        <f t="shared" si="27"/>
        <v>1</v>
      </c>
      <c r="G614" s="21">
        <v>1</v>
      </c>
      <c r="H614" s="554">
        <v>3481</v>
      </c>
      <c r="I614" s="555" t="s">
        <v>64</v>
      </c>
      <c r="J614" s="69">
        <v>741</v>
      </c>
      <c r="K614" s="148"/>
      <c r="M614" s="21">
        <f t="shared" si="28"/>
        <v>1</v>
      </c>
      <c r="N614" s="21">
        <v>1</v>
      </c>
      <c r="O614" s="554">
        <v>3481</v>
      </c>
      <c r="P614" s="555" t="s">
        <v>64</v>
      </c>
      <c r="Q614" s="69">
        <v>741</v>
      </c>
      <c r="R614" s="148"/>
      <c r="S614" s="21">
        <f t="shared" si="29"/>
        <v>1</v>
      </c>
      <c r="T614" s="650">
        <v>3481</v>
      </c>
      <c r="U614" s="643" t="s">
        <v>64</v>
      </c>
      <c r="V614" s="554">
        <v>741</v>
      </c>
      <c r="W614" s="148"/>
    </row>
    <row r="615" spans="1:23">
      <c r="A615" s="554">
        <v>3482</v>
      </c>
      <c r="B615" s="555" t="s">
        <v>65</v>
      </c>
      <c r="C615" s="69">
        <v>741</v>
      </c>
      <c r="D615" s="148"/>
      <c r="F615" s="21">
        <f t="shared" si="27"/>
        <v>1</v>
      </c>
      <c r="G615" s="21">
        <v>1</v>
      </c>
      <c r="H615" s="554">
        <v>3482</v>
      </c>
      <c r="I615" s="555" t="s">
        <v>65</v>
      </c>
      <c r="J615" s="69">
        <v>742</v>
      </c>
      <c r="K615" s="148"/>
      <c r="M615" s="21">
        <f t="shared" si="28"/>
        <v>1</v>
      </c>
      <c r="N615" s="21">
        <v>1</v>
      </c>
      <c r="O615" s="554">
        <v>3482</v>
      </c>
      <c r="P615" s="555" t="s">
        <v>65</v>
      </c>
      <c r="Q615" s="69">
        <v>742</v>
      </c>
      <c r="R615" s="148"/>
      <c r="S615" s="21">
        <f t="shared" si="29"/>
        <v>1</v>
      </c>
      <c r="T615" s="650">
        <v>3482</v>
      </c>
      <c r="U615" s="643" t="s">
        <v>65</v>
      </c>
      <c r="V615" s="554">
        <v>742</v>
      </c>
      <c r="W615" s="148"/>
    </row>
    <row r="616" spans="1:23">
      <c r="A616" s="554">
        <v>3485</v>
      </c>
      <c r="B616" s="555" t="s">
        <v>66</v>
      </c>
      <c r="C616" s="69">
        <v>742</v>
      </c>
      <c r="D616" s="148"/>
      <c r="F616" s="21">
        <f t="shared" si="27"/>
        <v>1</v>
      </c>
      <c r="G616" s="21">
        <v>1</v>
      </c>
      <c r="H616" s="554">
        <v>3485</v>
      </c>
      <c r="I616" s="555" t="s">
        <v>66</v>
      </c>
      <c r="J616" s="69">
        <v>743</v>
      </c>
      <c r="K616" s="148"/>
      <c r="M616" s="21">
        <f t="shared" si="28"/>
        <v>1</v>
      </c>
      <c r="N616" s="21">
        <v>1</v>
      </c>
      <c r="O616" s="554">
        <v>3485</v>
      </c>
      <c r="P616" s="555" t="s">
        <v>66</v>
      </c>
      <c r="Q616" s="69">
        <v>743</v>
      </c>
      <c r="R616" s="148"/>
      <c r="S616" s="21">
        <f t="shared" si="29"/>
        <v>1</v>
      </c>
      <c r="T616" s="650">
        <v>3485</v>
      </c>
      <c r="U616" s="643" t="s">
        <v>66</v>
      </c>
      <c r="V616" s="554">
        <v>743</v>
      </c>
      <c r="W616" s="148"/>
    </row>
    <row r="617" spans="1:23">
      <c r="A617" s="554">
        <v>3486</v>
      </c>
      <c r="B617" s="555" t="s">
        <v>67</v>
      </c>
      <c r="C617" s="69">
        <v>743</v>
      </c>
      <c r="D617" s="148"/>
      <c r="F617" s="21">
        <f t="shared" si="27"/>
        <v>1</v>
      </c>
      <c r="G617" s="21">
        <v>1</v>
      </c>
      <c r="H617" s="554">
        <v>3486</v>
      </c>
      <c r="I617" s="555" t="s">
        <v>67</v>
      </c>
      <c r="J617" s="69">
        <v>744</v>
      </c>
      <c r="K617" s="148"/>
      <c r="M617" s="21">
        <f t="shared" si="28"/>
        <v>1</v>
      </c>
      <c r="N617" s="21">
        <v>1</v>
      </c>
      <c r="O617" s="554">
        <v>3486</v>
      </c>
      <c r="P617" s="555" t="s">
        <v>67</v>
      </c>
      <c r="Q617" s="69">
        <v>744</v>
      </c>
      <c r="R617" s="148"/>
      <c r="S617" s="21">
        <f t="shared" si="29"/>
        <v>1</v>
      </c>
      <c r="T617" s="650">
        <v>3486</v>
      </c>
      <c r="U617" s="644" t="s">
        <v>67</v>
      </c>
      <c r="V617" s="554">
        <v>744</v>
      </c>
      <c r="W617" s="148"/>
    </row>
    <row r="618" spans="1:23">
      <c r="A618" s="554">
        <v>3487</v>
      </c>
      <c r="B618" s="555" t="s">
        <v>68</v>
      </c>
      <c r="C618" s="69">
        <v>745</v>
      </c>
      <c r="D618" s="148"/>
      <c r="F618" s="21">
        <f t="shared" si="27"/>
        <v>1</v>
      </c>
      <c r="G618" s="21">
        <v>1</v>
      </c>
      <c r="H618" s="554">
        <v>3487</v>
      </c>
      <c r="I618" s="555" t="s">
        <v>68</v>
      </c>
      <c r="J618" s="69">
        <v>746</v>
      </c>
      <c r="K618" s="148"/>
      <c r="M618" s="21">
        <f t="shared" si="28"/>
        <v>1</v>
      </c>
      <c r="N618" s="21">
        <v>1</v>
      </c>
      <c r="O618" s="554">
        <v>3487</v>
      </c>
      <c r="P618" s="555" t="s">
        <v>68</v>
      </c>
      <c r="Q618" s="69">
        <v>746</v>
      </c>
      <c r="R618" s="148"/>
      <c r="S618" s="21">
        <f t="shared" si="29"/>
        <v>1</v>
      </c>
      <c r="T618" s="650">
        <v>3487</v>
      </c>
      <c r="U618" s="637" t="s">
        <v>68</v>
      </c>
      <c r="V618" s="554">
        <v>746</v>
      </c>
      <c r="W618" s="148"/>
    </row>
    <row r="619" spans="1:23">
      <c r="A619" s="554">
        <v>3488</v>
      </c>
      <c r="B619" s="555" t="s">
        <v>62</v>
      </c>
      <c r="C619" s="69">
        <v>746</v>
      </c>
      <c r="D619" s="148"/>
      <c r="F619" s="21">
        <f t="shared" si="27"/>
        <v>1</v>
      </c>
      <c r="G619" s="21">
        <v>1</v>
      </c>
      <c r="H619" s="554">
        <v>3488</v>
      </c>
      <c r="I619" s="555" t="s">
        <v>62</v>
      </c>
      <c r="J619" s="69">
        <v>747</v>
      </c>
      <c r="K619" s="148"/>
      <c r="M619" s="21">
        <f t="shared" si="28"/>
        <v>1</v>
      </c>
      <c r="N619" s="21">
        <v>1</v>
      </c>
      <c r="O619" s="554">
        <v>3488</v>
      </c>
      <c r="P619" s="555" t="s">
        <v>62</v>
      </c>
      <c r="Q619" s="69">
        <v>747</v>
      </c>
      <c r="R619" s="148"/>
      <c r="S619" s="21">
        <f t="shared" si="29"/>
        <v>1</v>
      </c>
      <c r="T619" s="650">
        <v>3488</v>
      </c>
      <c r="U619" s="637" t="s">
        <v>62</v>
      </c>
      <c r="V619" s="554">
        <v>747</v>
      </c>
      <c r="W619" s="148"/>
    </row>
    <row r="620" spans="1:23">
      <c r="A620" s="554">
        <v>3489</v>
      </c>
      <c r="B620" s="555" t="s">
        <v>63</v>
      </c>
      <c r="C620" s="69">
        <v>747</v>
      </c>
      <c r="D620" s="148"/>
      <c r="F620" s="21">
        <f t="shared" si="27"/>
        <v>1</v>
      </c>
      <c r="G620" s="21">
        <v>1</v>
      </c>
      <c r="H620" s="554">
        <v>3489</v>
      </c>
      <c r="I620" s="555" t="s">
        <v>63</v>
      </c>
      <c r="J620" s="69">
        <v>748</v>
      </c>
      <c r="K620" s="148"/>
      <c r="M620" s="21">
        <f t="shared" si="28"/>
        <v>1</v>
      </c>
      <c r="N620" s="21">
        <v>1</v>
      </c>
      <c r="O620" s="554">
        <v>3489</v>
      </c>
      <c r="P620" s="555" t="s">
        <v>63</v>
      </c>
      <c r="Q620" s="69">
        <v>748</v>
      </c>
      <c r="R620" s="148"/>
      <c r="S620" s="21">
        <f t="shared" si="29"/>
        <v>1</v>
      </c>
      <c r="T620" s="650">
        <v>3489</v>
      </c>
      <c r="U620" s="637" t="s">
        <v>63</v>
      </c>
      <c r="V620" s="554">
        <v>748</v>
      </c>
      <c r="W620" s="148"/>
    </row>
    <row r="621" spans="1:23">
      <c r="A621" s="554">
        <v>3490</v>
      </c>
      <c r="B621" s="555" t="s">
        <v>64</v>
      </c>
      <c r="C621" s="69">
        <v>748</v>
      </c>
      <c r="D621" s="148"/>
      <c r="F621" s="21">
        <f t="shared" si="27"/>
        <v>1</v>
      </c>
      <c r="G621" s="21">
        <v>1</v>
      </c>
      <c r="H621" s="554">
        <v>3490</v>
      </c>
      <c r="I621" s="555" t="s">
        <v>64</v>
      </c>
      <c r="J621" s="69">
        <v>749</v>
      </c>
      <c r="K621" s="148"/>
      <c r="M621" s="21">
        <f t="shared" si="28"/>
        <v>1</v>
      </c>
      <c r="N621" s="21">
        <v>1</v>
      </c>
      <c r="O621" s="554">
        <v>3490</v>
      </c>
      <c r="P621" s="555" t="s">
        <v>64</v>
      </c>
      <c r="Q621" s="69">
        <v>749</v>
      </c>
      <c r="R621" s="148"/>
      <c r="S621" s="21">
        <f t="shared" si="29"/>
        <v>1</v>
      </c>
      <c r="T621" s="650">
        <v>3490</v>
      </c>
      <c r="U621" s="637" t="s">
        <v>64</v>
      </c>
      <c r="V621" s="554">
        <v>749</v>
      </c>
      <c r="W621" s="148"/>
    </row>
    <row r="622" spans="1:23">
      <c r="A622" s="554">
        <v>3491</v>
      </c>
      <c r="B622" s="555" t="s">
        <v>65</v>
      </c>
      <c r="C622" s="69">
        <v>749</v>
      </c>
      <c r="D622" s="148"/>
      <c r="F622" s="21">
        <f t="shared" si="27"/>
        <v>1</v>
      </c>
      <c r="G622" s="21">
        <v>1</v>
      </c>
      <c r="H622" s="554">
        <v>3491</v>
      </c>
      <c r="I622" s="555" t="s">
        <v>65</v>
      </c>
      <c r="J622" s="69">
        <v>750</v>
      </c>
      <c r="K622" s="148"/>
      <c r="M622" s="21">
        <f t="shared" si="28"/>
        <v>1</v>
      </c>
      <c r="N622" s="21">
        <v>1</v>
      </c>
      <c r="O622" s="554">
        <v>3491</v>
      </c>
      <c r="P622" s="555" t="s">
        <v>65</v>
      </c>
      <c r="Q622" s="69">
        <v>750</v>
      </c>
      <c r="R622" s="148"/>
      <c r="S622" s="21">
        <f t="shared" si="29"/>
        <v>1</v>
      </c>
      <c r="T622" s="650">
        <v>3491</v>
      </c>
      <c r="U622" s="637" t="s">
        <v>65</v>
      </c>
      <c r="V622" s="554">
        <v>750</v>
      </c>
      <c r="W622" s="148"/>
    </row>
    <row r="623" spans="1:23">
      <c r="A623" s="554">
        <v>3492</v>
      </c>
      <c r="B623" s="555" t="s">
        <v>66</v>
      </c>
      <c r="C623" s="69">
        <v>750</v>
      </c>
      <c r="D623" s="148"/>
      <c r="F623" s="21">
        <f t="shared" si="27"/>
        <v>1</v>
      </c>
      <c r="G623" s="21">
        <v>1</v>
      </c>
      <c r="H623" s="554">
        <v>3492</v>
      </c>
      <c r="I623" s="555" t="s">
        <v>66</v>
      </c>
      <c r="J623" s="69">
        <v>751</v>
      </c>
      <c r="K623" s="148"/>
      <c r="M623" s="21">
        <f t="shared" si="28"/>
        <v>1</v>
      </c>
      <c r="N623" s="21">
        <v>1</v>
      </c>
      <c r="O623" s="554">
        <v>3492</v>
      </c>
      <c r="P623" s="555" t="s">
        <v>66</v>
      </c>
      <c r="Q623" s="69">
        <v>751</v>
      </c>
      <c r="R623" s="148"/>
      <c r="S623" s="21">
        <f t="shared" si="29"/>
        <v>1</v>
      </c>
      <c r="T623" s="650">
        <v>3492</v>
      </c>
      <c r="U623" s="637" t="s">
        <v>66</v>
      </c>
      <c r="V623" s="554">
        <v>751</v>
      </c>
      <c r="W623" s="148"/>
    </row>
    <row r="624" spans="1:23">
      <c r="A624" s="554">
        <v>3493</v>
      </c>
      <c r="B624" s="555" t="s">
        <v>67</v>
      </c>
      <c r="C624" s="69">
        <v>751</v>
      </c>
      <c r="D624" s="148"/>
      <c r="F624" s="21">
        <f t="shared" si="27"/>
        <v>1</v>
      </c>
      <c r="G624" s="21">
        <v>1</v>
      </c>
      <c r="H624" s="554">
        <v>3493</v>
      </c>
      <c r="I624" s="555" t="s">
        <v>67</v>
      </c>
      <c r="J624" s="69">
        <v>752</v>
      </c>
      <c r="K624" s="148"/>
      <c r="M624" s="21">
        <f t="shared" si="28"/>
        <v>1</v>
      </c>
      <c r="N624" s="21">
        <v>1</v>
      </c>
      <c r="O624" s="554">
        <v>3493</v>
      </c>
      <c r="P624" s="555" t="s">
        <v>67</v>
      </c>
      <c r="Q624" s="69">
        <v>752</v>
      </c>
      <c r="R624" s="148"/>
      <c r="S624" s="21">
        <f t="shared" si="29"/>
        <v>1</v>
      </c>
      <c r="T624" s="650">
        <v>3493</v>
      </c>
      <c r="U624" s="642" t="s">
        <v>67</v>
      </c>
      <c r="V624" s="554">
        <v>752</v>
      </c>
      <c r="W624" s="148"/>
    </row>
    <row r="625" spans="1:23">
      <c r="A625" s="554">
        <v>3494</v>
      </c>
      <c r="B625" s="555" t="s">
        <v>68</v>
      </c>
      <c r="C625" s="69">
        <v>753</v>
      </c>
      <c r="D625" s="148"/>
      <c r="F625" s="21">
        <f t="shared" si="27"/>
        <v>1</v>
      </c>
      <c r="G625" s="21">
        <v>1</v>
      </c>
      <c r="H625" s="554">
        <v>3494</v>
      </c>
      <c r="I625" s="555" t="s">
        <v>68</v>
      </c>
      <c r="J625" s="69">
        <v>754</v>
      </c>
      <c r="K625" s="148"/>
      <c r="M625" s="21">
        <f t="shared" si="28"/>
        <v>1</v>
      </c>
      <c r="N625" s="21">
        <v>1</v>
      </c>
      <c r="O625" s="554">
        <v>3494</v>
      </c>
      <c r="P625" s="555" t="s">
        <v>68</v>
      </c>
      <c r="Q625" s="69">
        <v>754</v>
      </c>
      <c r="R625" s="148"/>
      <c r="S625" s="21">
        <f t="shared" si="29"/>
        <v>1</v>
      </c>
      <c r="T625" s="650">
        <v>3494</v>
      </c>
      <c r="U625" s="637" t="s">
        <v>68</v>
      </c>
      <c r="V625" s="554">
        <v>754</v>
      </c>
      <c r="W625" s="148"/>
    </row>
    <row r="626" spans="1:23">
      <c r="A626" s="554">
        <v>3495</v>
      </c>
      <c r="B626" s="555" t="s">
        <v>64</v>
      </c>
      <c r="C626" s="69">
        <v>754</v>
      </c>
      <c r="D626" s="148"/>
      <c r="F626" s="21">
        <f t="shared" si="27"/>
        <v>1</v>
      </c>
      <c r="G626" s="21">
        <v>1</v>
      </c>
      <c r="H626" s="554">
        <v>3495</v>
      </c>
      <c r="I626" s="555" t="s">
        <v>64</v>
      </c>
      <c r="J626" s="69">
        <v>755</v>
      </c>
      <c r="K626" s="148"/>
      <c r="M626" s="21">
        <f t="shared" si="28"/>
        <v>1</v>
      </c>
      <c r="N626" s="21">
        <v>1</v>
      </c>
      <c r="O626" s="554">
        <v>3495</v>
      </c>
      <c r="P626" s="555" t="s">
        <v>64</v>
      </c>
      <c r="Q626" s="69">
        <v>755</v>
      </c>
      <c r="R626" s="148"/>
      <c r="S626" s="21">
        <f t="shared" si="29"/>
        <v>1</v>
      </c>
      <c r="T626" s="650">
        <v>3495</v>
      </c>
      <c r="U626" s="637" t="s">
        <v>64</v>
      </c>
      <c r="V626" s="554">
        <v>755</v>
      </c>
      <c r="W626" s="148"/>
    </row>
    <row r="627" spans="1:23">
      <c r="A627" s="554">
        <v>3496</v>
      </c>
      <c r="B627" s="555" t="s">
        <v>65</v>
      </c>
      <c r="C627" s="69">
        <v>755</v>
      </c>
      <c r="D627" s="148"/>
      <c r="F627" s="21">
        <f t="shared" si="27"/>
        <v>1</v>
      </c>
      <c r="G627" s="21">
        <v>1</v>
      </c>
      <c r="H627" s="554">
        <v>3496</v>
      </c>
      <c r="I627" s="555" t="s">
        <v>65</v>
      </c>
      <c r="J627" s="69">
        <v>756</v>
      </c>
      <c r="K627" s="148"/>
      <c r="M627" s="21">
        <f t="shared" si="28"/>
        <v>1</v>
      </c>
      <c r="N627" s="21">
        <v>1</v>
      </c>
      <c r="O627" s="554">
        <v>3496</v>
      </c>
      <c r="P627" s="555" t="s">
        <v>65</v>
      </c>
      <c r="Q627" s="69">
        <v>756</v>
      </c>
      <c r="R627" s="148"/>
      <c r="S627" s="21">
        <f t="shared" si="29"/>
        <v>1</v>
      </c>
      <c r="T627" s="650">
        <v>3496</v>
      </c>
      <c r="U627" s="637" t="s">
        <v>65</v>
      </c>
      <c r="V627" s="554">
        <v>756</v>
      </c>
      <c r="W627" s="148"/>
    </row>
    <row r="628" spans="1:23">
      <c r="A628" s="554">
        <v>3497</v>
      </c>
      <c r="B628" s="555" t="s">
        <v>66</v>
      </c>
      <c r="C628" s="69">
        <v>756</v>
      </c>
      <c r="D628" s="148"/>
      <c r="F628" s="21">
        <f t="shared" si="27"/>
        <v>1</v>
      </c>
      <c r="G628" s="21">
        <v>1</v>
      </c>
      <c r="H628" s="554">
        <v>3497</v>
      </c>
      <c r="I628" s="555" t="s">
        <v>66</v>
      </c>
      <c r="J628" s="69">
        <v>757</v>
      </c>
      <c r="K628" s="148"/>
      <c r="M628" s="21">
        <f t="shared" si="28"/>
        <v>1</v>
      </c>
      <c r="N628" s="21">
        <v>1</v>
      </c>
      <c r="O628" s="554">
        <v>3497</v>
      </c>
      <c r="P628" s="555" t="s">
        <v>66</v>
      </c>
      <c r="Q628" s="69">
        <v>757</v>
      </c>
      <c r="R628" s="148"/>
      <c r="S628" s="21">
        <f t="shared" si="29"/>
        <v>1</v>
      </c>
      <c r="T628" s="650">
        <v>3497</v>
      </c>
      <c r="U628" s="637" t="s">
        <v>66</v>
      </c>
      <c r="V628" s="554">
        <v>757</v>
      </c>
      <c r="W628" s="148"/>
    </row>
    <row r="629" spans="1:23">
      <c r="A629" s="554">
        <v>3498</v>
      </c>
      <c r="B629" s="555" t="s">
        <v>67</v>
      </c>
      <c r="C629" s="69">
        <v>757</v>
      </c>
      <c r="D629" s="148"/>
      <c r="F629" s="21">
        <f t="shared" si="27"/>
        <v>1</v>
      </c>
      <c r="G629" s="21">
        <v>1</v>
      </c>
      <c r="H629" s="554">
        <v>3498</v>
      </c>
      <c r="I629" s="555" t="s">
        <v>67</v>
      </c>
      <c r="J629" s="69">
        <v>758</v>
      </c>
      <c r="K629" s="148"/>
      <c r="M629" s="21">
        <f t="shared" si="28"/>
        <v>1</v>
      </c>
      <c r="N629" s="21">
        <v>1</v>
      </c>
      <c r="O629" s="554">
        <v>3498</v>
      </c>
      <c r="P629" s="555" t="s">
        <v>67</v>
      </c>
      <c r="Q629" s="69">
        <v>758</v>
      </c>
      <c r="R629" s="148"/>
      <c r="S629" s="21">
        <f t="shared" si="29"/>
        <v>1</v>
      </c>
      <c r="T629" s="650">
        <v>3498</v>
      </c>
      <c r="U629" s="642" t="s">
        <v>67</v>
      </c>
      <c r="V629" s="554">
        <v>758</v>
      </c>
      <c r="W629" s="148"/>
    </row>
    <row r="630" spans="1:23">
      <c r="A630" s="554">
        <v>3499</v>
      </c>
      <c r="B630" s="555" t="s">
        <v>68</v>
      </c>
      <c r="C630" s="69">
        <v>759</v>
      </c>
      <c r="D630" s="148"/>
      <c r="F630" s="21">
        <f t="shared" si="27"/>
        <v>1</v>
      </c>
      <c r="G630" s="21">
        <v>1</v>
      </c>
      <c r="H630" s="554">
        <v>3499</v>
      </c>
      <c r="I630" s="555" t="s">
        <v>68</v>
      </c>
      <c r="J630" s="69">
        <v>760</v>
      </c>
      <c r="K630" s="559"/>
      <c r="M630" s="21">
        <f t="shared" si="28"/>
        <v>1</v>
      </c>
      <c r="N630" s="21">
        <v>1</v>
      </c>
      <c r="O630" s="554">
        <v>3499</v>
      </c>
      <c r="P630" s="555" t="s">
        <v>68</v>
      </c>
      <c r="Q630" s="69">
        <v>760</v>
      </c>
      <c r="R630" s="559"/>
      <c r="S630" s="21">
        <f t="shared" si="29"/>
        <v>1</v>
      </c>
      <c r="T630" s="650">
        <v>3499</v>
      </c>
      <c r="U630" s="637" t="s">
        <v>68</v>
      </c>
      <c r="V630" s="554">
        <v>760</v>
      </c>
      <c r="W630" s="559"/>
    </row>
    <row r="631" spans="1:23">
      <c r="A631" s="554">
        <v>3501</v>
      </c>
      <c r="B631" s="555" t="s">
        <v>68</v>
      </c>
      <c r="C631" s="69">
        <v>761</v>
      </c>
      <c r="D631" s="559"/>
      <c r="F631" s="21">
        <f t="shared" si="27"/>
        <v>1</v>
      </c>
      <c r="G631" s="21">
        <v>1</v>
      </c>
      <c r="H631" s="554">
        <v>3501</v>
      </c>
      <c r="I631" s="555" t="s">
        <v>68</v>
      </c>
      <c r="J631" s="69">
        <v>762</v>
      </c>
      <c r="K631" s="148"/>
      <c r="M631" s="21">
        <f t="shared" si="28"/>
        <v>1</v>
      </c>
      <c r="N631" s="21">
        <v>1</v>
      </c>
      <c r="O631" s="554">
        <v>3501</v>
      </c>
      <c r="P631" s="555" t="s">
        <v>68</v>
      </c>
      <c r="Q631" s="69">
        <v>762</v>
      </c>
      <c r="R631" s="148"/>
      <c r="S631" s="21">
        <f t="shared" si="29"/>
        <v>1</v>
      </c>
      <c r="T631" s="650">
        <v>3501</v>
      </c>
      <c r="U631" s="637" t="s">
        <v>68</v>
      </c>
      <c r="V631" s="554">
        <v>762</v>
      </c>
      <c r="W631" s="148"/>
    </row>
    <row r="632" spans="1:23">
      <c r="A632" s="554">
        <v>3502</v>
      </c>
      <c r="B632" s="555" t="s">
        <v>63</v>
      </c>
      <c r="C632" s="69">
        <v>762</v>
      </c>
      <c r="D632" s="148"/>
      <c r="F632" s="21">
        <f t="shared" si="27"/>
        <v>1</v>
      </c>
      <c r="G632" s="21">
        <v>1</v>
      </c>
      <c r="H632" s="554">
        <v>3502</v>
      </c>
      <c r="I632" s="555" t="s">
        <v>63</v>
      </c>
      <c r="J632" s="69">
        <v>763</v>
      </c>
      <c r="K632" s="148"/>
      <c r="M632" s="21">
        <f t="shared" si="28"/>
        <v>1</v>
      </c>
      <c r="N632" s="21">
        <v>1</v>
      </c>
      <c r="O632" s="554">
        <v>3502</v>
      </c>
      <c r="P632" s="555" t="s">
        <v>63</v>
      </c>
      <c r="Q632" s="69">
        <v>763</v>
      </c>
      <c r="R632" s="148"/>
      <c r="S632" s="21">
        <f t="shared" si="29"/>
        <v>1</v>
      </c>
      <c r="T632" s="650">
        <v>3502</v>
      </c>
      <c r="U632" s="637" t="s">
        <v>63</v>
      </c>
      <c r="V632" s="554">
        <v>763</v>
      </c>
      <c r="W632" s="148"/>
    </row>
    <row r="633" spans="1:23">
      <c r="A633" s="554">
        <v>3503</v>
      </c>
      <c r="B633" s="555" t="s">
        <v>65</v>
      </c>
      <c r="C633" s="69">
        <v>763</v>
      </c>
      <c r="D633" s="148"/>
      <c r="F633" s="21">
        <f t="shared" si="27"/>
        <v>1</v>
      </c>
      <c r="G633" s="21">
        <v>1</v>
      </c>
      <c r="H633" s="554">
        <v>3503</v>
      </c>
      <c r="I633" s="555" t="s">
        <v>65</v>
      </c>
      <c r="J633" s="69">
        <v>764</v>
      </c>
      <c r="K633" s="148"/>
      <c r="M633" s="21">
        <f t="shared" si="28"/>
        <v>1</v>
      </c>
      <c r="N633" s="21">
        <v>1</v>
      </c>
      <c r="O633" s="554">
        <v>3503</v>
      </c>
      <c r="P633" s="555" t="s">
        <v>65</v>
      </c>
      <c r="Q633" s="69">
        <v>764</v>
      </c>
      <c r="R633" s="148"/>
      <c r="S633" s="21">
        <f t="shared" si="29"/>
        <v>1</v>
      </c>
      <c r="T633" s="650">
        <v>3503</v>
      </c>
      <c r="U633" s="637" t="s">
        <v>65</v>
      </c>
      <c r="V633" s="554">
        <v>764</v>
      </c>
      <c r="W633" s="148"/>
    </row>
    <row r="634" spans="1:23">
      <c r="A634" s="554">
        <v>3504</v>
      </c>
      <c r="B634" s="555" t="s">
        <v>66</v>
      </c>
      <c r="C634" s="69">
        <v>764</v>
      </c>
      <c r="D634" s="148"/>
      <c r="F634" s="21">
        <f t="shared" si="27"/>
        <v>1</v>
      </c>
      <c r="G634" s="21">
        <v>1</v>
      </c>
      <c r="H634" s="554">
        <v>3504</v>
      </c>
      <c r="I634" s="555" t="s">
        <v>66</v>
      </c>
      <c r="J634" s="69">
        <v>765</v>
      </c>
      <c r="K634" s="148"/>
      <c r="M634" s="21">
        <f t="shared" si="28"/>
        <v>1</v>
      </c>
      <c r="N634" s="21">
        <v>1</v>
      </c>
      <c r="O634" s="554">
        <v>3504</v>
      </c>
      <c r="P634" s="555" t="s">
        <v>66</v>
      </c>
      <c r="Q634" s="69">
        <v>765</v>
      </c>
      <c r="R634" s="148"/>
      <c r="S634" s="21">
        <f t="shared" si="29"/>
        <v>1</v>
      </c>
      <c r="T634" s="650">
        <v>3504</v>
      </c>
      <c r="U634" s="637" t="s">
        <v>66</v>
      </c>
      <c r="V634" s="554">
        <v>765</v>
      </c>
      <c r="W634" s="148"/>
    </row>
    <row r="635" spans="1:23">
      <c r="A635" s="554">
        <v>3505</v>
      </c>
      <c r="B635" s="555" t="s">
        <v>67</v>
      </c>
      <c r="C635" s="69">
        <v>765</v>
      </c>
      <c r="D635" s="148"/>
      <c r="F635" s="21">
        <f t="shared" si="27"/>
        <v>1</v>
      </c>
      <c r="G635" s="21">
        <v>1</v>
      </c>
      <c r="H635" s="554">
        <v>3505</v>
      </c>
      <c r="I635" s="555" t="s">
        <v>67</v>
      </c>
      <c r="J635" s="69">
        <v>766</v>
      </c>
      <c r="K635" s="148"/>
      <c r="M635" s="21">
        <f t="shared" si="28"/>
        <v>1</v>
      </c>
      <c r="N635" s="21">
        <v>1</v>
      </c>
      <c r="O635" s="554">
        <v>3505</v>
      </c>
      <c r="P635" s="555" t="s">
        <v>67</v>
      </c>
      <c r="Q635" s="69">
        <v>766</v>
      </c>
      <c r="R635" s="148"/>
      <c r="S635" s="21">
        <f t="shared" si="29"/>
        <v>1</v>
      </c>
      <c r="T635" s="650">
        <v>3505</v>
      </c>
      <c r="U635" s="642" t="s">
        <v>67</v>
      </c>
      <c r="V635" s="554">
        <v>766</v>
      </c>
      <c r="W635" s="148"/>
    </row>
    <row r="636" spans="1:23">
      <c r="A636" s="554">
        <v>3506</v>
      </c>
      <c r="B636" s="555" t="s">
        <v>64</v>
      </c>
      <c r="C636" s="69">
        <v>767</v>
      </c>
      <c r="D636" s="148"/>
      <c r="F636" s="21">
        <f t="shared" si="27"/>
        <v>1</v>
      </c>
      <c r="G636" s="21">
        <v>1</v>
      </c>
      <c r="H636" s="554">
        <v>3506</v>
      </c>
      <c r="I636" s="555" t="s">
        <v>64</v>
      </c>
      <c r="J636" s="69">
        <v>768</v>
      </c>
      <c r="K636" s="148"/>
      <c r="M636" s="21">
        <f t="shared" si="28"/>
        <v>1</v>
      </c>
      <c r="N636" s="21">
        <v>1</v>
      </c>
      <c r="O636" s="554">
        <v>3506</v>
      </c>
      <c r="P636" s="555" t="s">
        <v>64</v>
      </c>
      <c r="Q636" s="69">
        <v>768</v>
      </c>
      <c r="R636" s="148"/>
      <c r="S636" s="21">
        <f t="shared" si="29"/>
        <v>1</v>
      </c>
      <c r="T636" s="650">
        <v>3506</v>
      </c>
      <c r="U636" s="637" t="s">
        <v>64</v>
      </c>
      <c r="V636" s="554">
        <v>768</v>
      </c>
      <c r="W636" s="148"/>
    </row>
    <row r="637" spans="1:23">
      <c r="A637" s="554">
        <v>3507</v>
      </c>
      <c r="B637" s="555" t="s">
        <v>65</v>
      </c>
      <c r="C637" s="69">
        <v>768</v>
      </c>
      <c r="D637" s="148"/>
      <c r="F637" s="21">
        <f t="shared" si="27"/>
        <v>1</v>
      </c>
      <c r="G637" s="21">
        <v>1</v>
      </c>
      <c r="H637" s="554">
        <v>3507</v>
      </c>
      <c r="I637" s="555" t="s">
        <v>65</v>
      </c>
      <c r="J637" s="69">
        <v>769</v>
      </c>
      <c r="K637" s="148"/>
      <c r="M637" s="21">
        <f t="shared" si="28"/>
        <v>1</v>
      </c>
      <c r="N637" s="21">
        <v>1</v>
      </c>
      <c r="O637" s="554">
        <v>3507</v>
      </c>
      <c r="P637" s="555" t="s">
        <v>65</v>
      </c>
      <c r="Q637" s="69">
        <v>769</v>
      </c>
      <c r="R637" s="148"/>
      <c r="S637" s="21">
        <f t="shared" si="29"/>
        <v>1</v>
      </c>
      <c r="T637" s="650">
        <v>3507</v>
      </c>
      <c r="U637" s="637" t="s">
        <v>65</v>
      </c>
      <c r="V637" s="554">
        <v>769</v>
      </c>
      <c r="W637" s="148"/>
    </row>
    <row r="638" spans="1:23">
      <c r="A638" s="554">
        <v>3508</v>
      </c>
      <c r="B638" s="555" t="s">
        <v>66</v>
      </c>
      <c r="C638" s="69">
        <v>769</v>
      </c>
      <c r="D638" s="148"/>
      <c r="F638" s="21">
        <f t="shared" si="27"/>
        <v>1</v>
      </c>
      <c r="G638" s="21">
        <v>1</v>
      </c>
      <c r="H638" s="554">
        <v>3508</v>
      </c>
      <c r="I638" s="555" t="s">
        <v>66</v>
      </c>
      <c r="J638" s="69">
        <v>770</v>
      </c>
      <c r="K638" s="148"/>
      <c r="M638" s="21">
        <f t="shared" si="28"/>
        <v>1</v>
      </c>
      <c r="N638" s="21">
        <v>1</v>
      </c>
      <c r="O638" s="554">
        <v>3508</v>
      </c>
      <c r="P638" s="555" t="s">
        <v>66</v>
      </c>
      <c r="Q638" s="69">
        <v>770</v>
      </c>
      <c r="R638" s="148"/>
      <c r="S638" s="21">
        <f t="shared" si="29"/>
        <v>1</v>
      </c>
      <c r="T638" s="650">
        <v>3508</v>
      </c>
      <c r="U638" s="637" t="s">
        <v>66</v>
      </c>
      <c r="V638" s="554">
        <v>770</v>
      </c>
      <c r="W638" s="148"/>
    </row>
    <row r="639" spans="1:23">
      <c r="A639" s="554">
        <v>3509</v>
      </c>
      <c r="B639" s="555" t="s">
        <v>67</v>
      </c>
      <c r="C639" s="69">
        <v>770</v>
      </c>
      <c r="D639" s="148"/>
      <c r="F639" s="21">
        <f t="shared" si="27"/>
        <v>1</v>
      </c>
      <c r="G639" s="21">
        <v>1</v>
      </c>
      <c r="H639" s="554">
        <v>3509</v>
      </c>
      <c r="I639" s="555" t="s">
        <v>67</v>
      </c>
      <c r="J639" s="69">
        <v>771</v>
      </c>
      <c r="K639" s="148"/>
      <c r="M639" s="21">
        <f t="shared" si="28"/>
        <v>1</v>
      </c>
      <c r="N639" s="21">
        <v>1</v>
      </c>
      <c r="O639" s="554">
        <v>3509</v>
      </c>
      <c r="P639" s="555" t="s">
        <v>67</v>
      </c>
      <c r="Q639" s="69">
        <v>771</v>
      </c>
      <c r="R639" s="148"/>
      <c r="S639" s="21">
        <f t="shared" si="29"/>
        <v>1</v>
      </c>
      <c r="T639" s="650">
        <v>3509</v>
      </c>
      <c r="U639" s="642" t="s">
        <v>67</v>
      </c>
      <c r="V639" s="554">
        <v>771</v>
      </c>
      <c r="W639" s="148"/>
    </row>
    <row r="640" spans="1:23">
      <c r="A640" s="554">
        <v>3511</v>
      </c>
      <c r="B640" s="555" t="s">
        <v>65</v>
      </c>
      <c r="C640" s="69">
        <v>772</v>
      </c>
      <c r="D640" s="148"/>
      <c r="F640" s="21">
        <f t="shared" si="27"/>
        <v>1</v>
      </c>
      <c r="G640" s="21">
        <v>1</v>
      </c>
      <c r="H640" s="554">
        <v>3511</v>
      </c>
      <c r="I640" s="555" t="s">
        <v>65</v>
      </c>
      <c r="J640" s="69">
        <v>773</v>
      </c>
      <c r="K640" s="148"/>
      <c r="M640" s="21">
        <f t="shared" si="28"/>
        <v>1</v>
      </c>
      <c r="N640" s="21">
        <v>1</v>
      </c>
      <c r="O640" s="554">
        <v>3511</v>
      </c>
      <c r="P640" s="555" t="s">
        <v>65</v>
      </c>
      <c r="Q640" s="69">
        <v>773</v>
      </c>
      <c r="R640" s="148"/>
      <c r="S640" s="21">
        <f t="shared" si="29"/>
        <v>1</v>
      </c>
      <c r="T640" s="650">
        <v>3511</v>
      </c>
      <c r="U640" s="637" t="s">
        <v>65</v>
      </c>
      <c r="V640" s="554">
        <v>773</v>
      </c>
      <c r="W640" s="148"/>
    </row>
    <row r="641" spans="1:23">
      <c r="A641" s="554">
        <v>3514</v>
      </c>
      <c r="B641" s="555" t="s">
        <v>64</v>
      </c>
      <c r="C641" s="69">
        <v>774</v>
      </c>
      <c r="D641" s="148"/>
      <c r="F641" s="21">
        <f t="shared" si="27"/>
        <v>1</v>
      </c>
      <c r="G641" s="21">
        <v>1</v>
      </c>
      <c r="H641" s="554">
        <v>3514</v>
      </c>
      <c r="I641" s="555" t="s">
        <v>64</v>
      </c>
      <c r="J641" s="69">
        <v>775</v>
      </c>
      <c r="K641" s="148"/>
      <c r="M641" s="21">
        <f t="shared" si="28"/>
        <v>1</v>
      </c>
      <c r="N641" s="21">
        <v>1</v>
      </c>
      <c r="O641" s="554">
        <v>3514</v>
      </c>
      <c r="P641" s="555" t="s">
        <v>64</v>
      </c>
      <c r="Q641" s="69">
        <v>775</v>
      </c>
      <c r="R641" s="148"/>
      <c r="S641" s="21">
        <f t="shared" si="29"/>
        <v>1</v>
      </c>
      <c r="T641" s="652">
        <v>3514</v>
      </c>
      <c r="U641" s="637" t="s">
        <v>64</v>
      </c>
      <c r="V641" s="554">
        <v>775</v>
      </c>
      <c r="W641" s="148"/>
    </row>
    <row r="642" spans="1:23">
      <c r="A642" s="554">
        <v>3515</v>
      </c>
      <c r="B642" s="555" t="s">
        <v>65</v>
      </c>
      <c r="C642" s="69">
        <v>775</v>
      </c>
      <c r="D642" s="148"/>
      <c r="F642" s="21">
        <f t="shared" si="27"/>
        <v>1</v>
      </c>
      <c r="G642" s="21">
        <v>1</v>
      </c>
      <c r="H642" s="554">
        <v>3515</v>
      </c>
      <c r="I642" s="555" t="s">
        <v>65</v>
      </c>
      <c r="J642" s="69">
        <v>776</v>
      </c>
      <c r="K642" s="148"/>
      <c r="M642" s="21">
        <f t="shared" si="28"/>
        <v>1</v>
      </c>
      <c r="N642" s="21">
        <v>1</v>
      </c>
      <c r="O642" s="554">
        <v>3515</v>
      </c>
      <c r="P642" s="555" t="s">
        <v>65</v>
      </c>
      <c r="Q642" s="69">
        <v>776</v>
      </c>
      <c r="R642" s="148"/>
      <c r="S642" s="21">
        <f t="shared" si="29"/>
        <v>1</v>
      </c>
      <c r="T642" s="652">
        <v>3515</v>
      </c>
      <c r="U642" s="637" t="s">
        <v>65</v>
      </c>
      <c r="V642" s="554">
        <v>776</v>
      </c>
      <c r="W642" s="148"/>
    </row>
    <row r="643" spans="1:23">
      <c r="A643" s="554">
        <v>3516</v>
      </c>
      <c r="B643" s="555" t="s">
        <v>66</v>
      </c>
      <c r="C643" s="69">
        <v>776</v>
      </c>
      <c r="D643" s="148"/>
      <c r="F643" s="21">
        <f t="shared" si="27"/>
        <v>1</v>
      </c>
      <c r="G643" s="21">
        <v>1</v>
      </c>
      <c r="H643" s="554">
        <v>3516</v>
      </c>
      <c r="I643" s="555" t="s">
        <v>66</v>
      </c>
      <c r="J643" s="69">
        <v>777</v>
      </c>
      <c r="K643" s="148"/>
      <c r="M643" s="21">
        <f t="shared" si="28"/>
        <v>1</v>
      </c>
      <c r="N643" s="21">
        <v>1</v>
      </c>
      <c r="O643" s="554">
        <v>3516</v>
      </c>
      <c r="P643" s="555" t="s">
        <v>66</v>
      </c>
      <c r="Q643" s="69">
        <v>777</v>
      </c>
      <c r="R643" s="148"/>
      <c r="S643" s="21">
        <f t="shared" si="29"/>
        <v>1</v>
      </c>
      <c r="T643" s="652">
        <v>3516</v>
      </c>
      <c r="U643" s="637" t="s">
        <v>66</v>
      </c>
      <c r="V643" s="554">
        <v>777</v>
      </c>
      <c r="W643" s="148"/>
    </row>
    <row r="644" spans="1:23">
      <c r="A644" s="554">
        <v>3519</v>
      </c>
      <c r="B644" s="555" t="s">
        <v>67</v>
      </c>
      <c r="C644" s="69">
        <v>777</v>
      </c>
      <c r="D644" s="148"/>
      <c r="F644" s="21">
        <f t="shared" si="27"/>
        <v>1</v>
      </c>
      <c r="G644" s="21">
        <v>1</v>
      </c>
      <c r="H644" s="554">
        <v>3519</v>
      </c>
      <c r="I644" s="555" t="s">
        <v>67</v>
      </c>
      <c r="J644" s="69">
        <v>778</v>
      </c>
      <c r="K644" s="148"/>
      <c r="M644" s="21">
        <f t="shared" si="28"/>
        <v>1</v>
      </c>
      <c r="N644" s="21">
        <v>1</v>
      </c>
      <c r="O644" s="554">
        <v>3519</v>
      </c>
      <c r="P644" s="555" t="s">
        <v>67</v>
      </c>
      <c r="Q644" s="69">
        <v>778</v>
      </c>
      <c r="R644" s="148"/>
      <c r="S644" s="21">
        <f t="shared" si="29"/>
        <v>1</v>
      </c>
      <c r="T644" s="652">
        <v>3519</v>
      </c>
      <c r="U644" s="642" t="s">
        <v>67</v>
      </c>
      <c r="V644" s="554">
        <v>778</v>
      </c>
      <c r="W644" s="148"/>
    </row>
    <row r="645" spans="1:23">
      <c r="A645" s="554">
        <v>3524</v>
      </c>
      <c r="B645" s="555" t="s">
        <v>64</v>
      </c>
      <c r="C645" s="69">
        <v>779</v>
      </c>
      <c r="D645" s="148"/>
      <c r="F645" s="21">
        <f t="shared" si="27"/>
        <v>1</v>
      </c>
      <c r="G645" s="21">
        <v>1</v>
      </c>
      <c r="H645" s="554">
        <v>3524</v>
      </c>
      <c r="I645" s="555" t="s">
        <v>64</v>
      </c>
      <c r="J645" s="69">
        <v>780</v>
      </c>
      <c r="K645" s="148"/>
      <c r="M645" s="21">
        <f t="shared" si="28"/>
        <v>1</v>
      </c>
      <c r="N645" s="21">
        <v>1</v>
      </c>
      <c r="O645" s="554">
        <v>3524</v>
      </c>
      <c r="P645" s="555" t="s">
        <v>64</v>
      </c>
      <c r="Q645" s="69">
        <v>780</v>
      </c>
      <c r="R645" s="148"/>
      <c r="S645" s="21">
        <f t="shared" si="29"/>
        <v>1</v>
      </c>
      <c r="T645" s="652">
        <v>3524</v>
      </c>
      <c r="U645" s="637" t="s">
        <v>64</v>
      </c>
      <c r="V645" s="554">
        <v>780</v>
      </c>
      <c r="W645" s="148"/>
    </row>
    <row r="646" spans="1:23">
      <c r="A646" s="554">
        <v>3525</v>
      </c>
      <c r="B646" s="555" t="s">
        <v>65</v>
      </c>
      <c r="C646" s="69">
        <v>780</v>
      </c>
      <c r="D646" s="148"/>
      <c r="F646" s="21">
        <f t="shared" si="27"/>
        <v>1</v>
      </c>
      <c r="G646" s="21">
        <v>1</v>
      </c>
      <c r="H646" s="554">
        <v>3525</v>
      </c>
      <c r="I646" s="555" t="s">
        <v>65</v>
      </c>
      <c r="J646" s="69">
        <v>781</v>
      </c>
      <c r="K646" s="148"/>
      <c r="M646" s="21">
        <f t="shared" si="28"/>
        <v>1</v>
      </c>
      <c r="N646" s="21">
        <v>1</v>
      </c>
      <c r="O646" s="554">
        <v>3525</v>
      </c>
      <c r="P646" s="555" t="s">
        <v>65</v>
      </c>
      <c r="Q646" s="69">
        <v>781</v>
      </c>
      <c r="R646" s="148"/>
      <c r="S646" s="21">
        <f t="shared" si="29"/>
        <v>1</v>
      </c>
      <c r="T646" s="652">
        <v>3525</v>
      </c>
      <c r="U646" s="637" t="s">
        <v>65</v>
      </c>
      <c r="V646" s="554">
        <v>781</v>
      </c>
      <c r="W646" s="148"/>
    </row>
    <row r="647" spans="1:23">
      <c r="A647" s="554">
        <v>3526</v>
      </c>
      <c r="B647" s="555" t="s">
        <v>66</v>
      </c>
      <c r="C647" s="69">
        <v>781</v>
      </c>
      <c r="D647" s="148"/>
      <c r="F647" s="21">
        <f t="shared" si="27"/>
        <v>1</v>
      </c>
      <c r="G647" s="21">
        <v>1</v>
      </c>
      <c r="H647" s="554">
        <v>3526</v>
      </c>
      <c r="I647" s="555" t="s">
        <v>66</v>
      </c>
      <c r="J647" s="69">
        <v>782</v>
      </c>
      <c r="K647" s="559"/>
      <c r="M647" s="21">
        <f t="shared" si="28"/>
        <v>1</v>
      </c>
      <c r="N647" s="21">
        <v>1</v>
      </c>
      <c r="O647" s="554">
        <v>3526</v>
      </c>
      <c r="P647" s="555" t="s">
        <v>66</v>
      </c>
      <c r="Q647" s="69">
        <v>782</v>
      </c>
      <c r="R647" s="559"/>
      <c r="S647" s="21">
        <f t="shared" si="29"/>
        <v>1</v>
      </c>
      <c r="T647" s="652">
        <v>3526</v>
      </c>
      <c r="U647" s="637" t="s">
        <v>66</v>
      </c>
      <c r="V647" s="554">
        <v>782</v>
      </c>
      <c r="W647" s="559"/>
    </row>
    <row r="648" spans="1:23">
      <c r="A648" s="554">
        <v>3529</v>
      </c>
      <c r="B648" s="555" t="s">
        <v>67</v>
      </c>
      <c r="C648" s="69">
        <v>782</v>
      </c>
      <c r="D648" s="148"/>
      <c r="F648" s="21">
        <f t="shared" si="27"/>
        <v>1</v>
      </c>
      <c r="G648" s="21">
        <v>1</v>
      </c>
      <c r="H648" s="554">
        <v>3529</v>
      </c>
      <c r="I648" s="555" t="s">
        <v>67</v>
      </c>
      <c r="J648" s="69">
        <v>783</v>
      </c>
      <c r="K648" s="148"/>
      <c r="M648" s="21">
        <f t="shared" si="28"/>
        <v>1</v>
      </c>
      <c r="N648" s="21">
        <v>1</v>
      </c>
      <c r="O648" s="554">
        <v>3529</v>
      </c>
      <c r="P648" s="555" t="s">
        <v>67</v>
      </c>
      <c r="Q648" s="69">
        <v>783</v>
      </c>
      <c r="R648" s="148"/>
      <c r="S648" s="21">
        <f t="shared" si="29"/>
        <v>1</v>
      </c>
      <c r="T648" s="652">
        <v>3529</v>
      </c>
      <c r="U648" s="642" t="s">
        <v>67</v>
      </c>
      <c r="V648" s="554">
        <v>783</v>
      </c>
      <c r="W648" s="148"/>
    </row>
    <row r="649" spans="1:23">
      <c r="A649" s="554">
        <v>3535</v>
      </c>
      <c r="B649" s="555" t="s">
        <v>65</v>
      </c>
      <c r="C649" s="69">
        <v>784</v>
      </c>
      <c r="D649" s="148"/>
      <c r="F649" s="21">
        <f t="shared" si="27"/>
        <v>1</v>
      </c>
      <c r="G649" s="21">
        <v>1</v>
      </c>
      <c r="H649" s="554">
        <v>3535</v>
      </c>
      <c r="I649" s="555" t="s">
        <v>65</v>
      </c>
      <c r="J649" s="69">
        <v>785</v>
      </c>
      <c r="K649" s="148"/>
      <c r="M649" s="21">
        <f t="shared" si="28"/>
        <v>1</v>
      </c>
      <c r="N649" s="21">
        <v>1</v>
      </c>
      <c r="O649" s="554">
        <v>3535</v>
      </c>
      <c r="P649" s="555" t="s">
        <v>65</v>
      </c>
      <c r="Q649" s="69">
        <v>785</v>
      </c>
      <c r="R649" s="148"/>
      <c r="S649" s="21">
        <f t="shared" si="29"/>
        <v>1</v>
      </c>
      <c r="T649" s="652">
        <v>3535</v>
      </c>
      <c r="U649" s="637" t="s">
        <v>65</v>
      </c>
      <c r="V649" s="554">
        <v>785</v>
      </c>
      <c r="W649" s="148"/>
    </row>
    <row r="650" spans="1:23">
      <c r="A650" s="554">
        <v>3540</v>
      </c>
      <c r="B650" s="555" t="s">
        <v>63</v>
      </c>
      <c r="C650" s="69">
        <v>786</v>
      </c>
      <c r="D650" s="148"/>
      <c r="F650" s="21">
        <f t="shared" ref="F650:F713" si="30">IF(B650=I650,1,0)</f>
        <v>1</v>
      </c>
      <c r="G650" s="21">
        <v>1</v>
      </c>
      <c r="H650" s="554">
        <v>3540</v>
      </c>
      <c r="I650" s="555" t="s">
        <v>63</v>
      </c>
      <c r="J650" s="69">
        <v>787</v>
      </c>
      <c r="K650" s="148"/>
      <c r="M650" s="21">
        <f t="shared" ref="M650:M713" si="31">IF(I650=P650,1,0)</f>
        <v>1</v>
      </c>
      <c r="N650" s="21">
        <v>1</v>
      </c>
      <c r="O650" s="554">
        <v>3540</v>
      </c>
      <c r="P650" s="555" t="s">
        <v>63</v>
      </c>
      <c r="Q650" s="69">
        <v>787</v>
      </c>
      <c r="R650" s="148"/>
      <c r="S650" s="21">
        <f t="shared" si="29"/>
        <v>1</v>
      </c>
      <c r="T650" s="652">
        <v>3540</v>
      </c>
      <c r="U650" s="637" t="s">
        <v>63</v>
      </c>
      <c r="V650" s="554">
        <v>787</v>
      </c>
      <c r="W650" s="148"/>
    </row>
    <row r="651" spans="1:23">
      <c r="A651" s="554">
        <v>3541</v>
      </c>
      <c r="B651" s="555" t="s">
        <v>64</v>
      </c>
      <c r="C651" s="69">
        <v>787</v>
      </c>
      <c r="D651" s="148"/>
      <c r="F651" s="21">
        <f t="shared" si="30"/>
        <v>1</v>
      </c>
      <c r="G651" s="21">
        <v>1</v>
      </c>
      <c r="H651" s="554">
        <v>3541</v>
      </c>
      <c r="I651" s="555" t="s">
        <v>64</v>
      </c>
      <c r="J651" s="69">
        <v>788</v>
      </c>
      <c r="K651" s="148"/>
      <c r="M651" s="21">
        <f t="shared" si="31"/>
        <v>1</v>
      </c>
      <c r="N651" s="21">
        <v>1</v>
      </c>
      <c r="O651" s="554">
        <v>3541</v>
      </c>
      <c r="P651" s="555" t="s">
        <v>64</v>
      </c>
      <c r="Q651" s="69">
        <v>788</v>
      </c>
      <c r="R651" s="148"/>
      <c r="S651" s="21">
        <f t="shared" ref="S651:S714" si="32">IF(U651=P651,1,0)</f>
        <v>1</v>
      </c>
      <c r="T651" s="652">
        <v>3541</v>
      </c>
      <c r="U651" s="637" t="s">
        <v>64</v>
      </c>
      <c r="V651" s="554">
        <v>788</v>
      </c>
      <c r="W651" s="148"/>
    </row>
    <row r="652" spans="1:23">
      <c r="A652" s="554">
        <v>3542</v>
      </c>
      <c r="B652" s="555" t="s">
        <v>65</v>
      </c>
      <c r="C652" s="69">
        <v>788</v>
      </c>
      <c r="D652" s="148"/>
      <c r="F652" s="21">
        <f t="shared" si="30"/>
        <v>1</v>
      </c>
      <c r="G652" s="21">
        <v>1</v>
      </c>
      <c r="H652" s="554">
        <v>3542</v>
      </c>
      <c r="I652" s="555" t="s">
        <v>65</v>
      </c>
      <c r="J652" s="69">
        <v>789</v>
      </c>
      <c r="K652" s="148"/>
      <c r="M652" s="21">
        <f t="shared" si="31"/>
        <v>1</v>
      </c>
      <c r="N652" s="21">
        <v>1</v>
      </c>
      <c r="O652" s="554">
        <v>3542</v>
      </c>
      <c r="P652" s="555" t="s">
        <v>65</v>
      </c>
      <c r="Q652" s="69">
        <v>789</v>
      </c>
      <c r="R652" s="148"/>
      <c r="S652" s="21">
        <f t="shared" si="32"/>
        <v>1</v>
      </c>
      <c r="T652" s="652">
        <v>3542</v>
      </c>
      <c r="U652" s="637" t="s">
        <v>65</v>
      </c>
      <c r="V652" s="554">
        <v>789</v>
      </c>
      <c r="W652" s="148"/>
    </row>
    <row r="653" spans="1:23">
      <c r="A653" s="554">
        <v>3543</v>
      </c>
      <c r="B653" s="555" t="s">
        <v>66</v>
      </c>
      <c r="C653" s="69">
        <v>789</v>
      </c>
      <c r="D653" s="148"/>
      <c r="F653" s="21">
        <f t="shared" si="30"/>
        <v>1</v>
      </c>
      <c r="G653" s="21">
        <v>1</v>
      </c>
      <c r="H653" s="554">
        <v>3543</v>
      </c>
      <c r="I653" s="555" t="s">
        <v>66</v>
      </c>
      <c r="J653" s="69">
        <v>790</v>
      </c>
      <c r="K653" s="148"/>
      <c r="M653" s="21">
        <f t="shared" si="31"/>
        <v>1</v>
      </c>
      <c r="N653" s="21">
        <v>1</v>
      </c>
      <c r="O653" s="554">
        <v>3543</v>
      </c>
      <c r="P653" s="555" t="s">
        <v>66</v>
      </c>
      <c r="Q653" s="69">
        <v>790</v>
      </c>
      <c r="R653" s="148"/>
      <c r="S653" s="21">
        <f t="shared" si="32"/>
        <v>1</v>
      </c>
      <c r="T653" s="652">
        <v>3543</v>
      </c>
      <c r="U653" s="637" t="s">
        <v>66</v>
      </c>
      <c r="V653" s="554">
        <v>790</v>
      </c>
      <c r="W653" s="148"/>
    </row>
    <row r="654" spans="1:23">
      <c r="A654" s="554">
        <v>3544</v>
      </c>
      <c r="B654" s="555" t="s">
        <v>67</v>
      </c>
      <c r="C654" s="69">
        <v>790</v>
      </c>
      <c r="D654" s="148"/>
      <c r="F654" s="21">
        <f t="shared" si="30"/>
        <v>1</v>
      </c>
      <c r="G654" s="21">
        <v>1</v>
      </c>
      <c r="H654" s="554">
        <v>3544</v>
      </c>
      <c r="I654" s="555" t="s">
        <v>67</v>
      </c>
      <c r="J654" s="69">
        <v>791</v>
      </c>
      <c r="K654" s="148"/>
      <c r="M654" s="21">
        <f t="shared" si="31"/>
        <v>1</v>
      </c>
      <c r="N654" s="21">
        <v>1</v>
      </c>
      <c r="O654" s="554">
        <v>3544</v>
      </c>
      <c r="P654" s="555" t="s">
        <v>67</v>
      </c>
      <c r="Q654" s="69">
        <v>791</v>
      </c>
      <c r="R654" s="148"/>
      <c r="S654" s="21">
        <f t="shared" si="32"/>
        <v>1</v>
      </c>
      <c r="T654" s="652">
        <v>3544</v>
      </c>
      <c r="U654" s="642" t="s">
        <v>67</v>
      </c>
      <c r="V654" s="554">
        <v>791</v>
      </c>
      <c r="W654" s="148"/>
    </row>
    <row r="655" spans="1:23">
      <c r="A655" s="554">
        <v>3545</v>
      </c>
      <c r="B655" s="555" t="s">
        <v>64</v>
      </c>
      <c r="C655" s="69">
        <v>792</v>
      </c>
      <c r="D655" s="148"/>
      <c r="F655" s="21">
        <f t="shared" si="30"/>
        <v>1</v>
      </c>
      <c r="G655" s="21">
        <v>1</v>
      </c>
      <c r="H655" s="554">
        <v>3545</v>
      </c>
      <c r="I655" s="555" t="s">
        <v>64</v>
      </c>
      <c r="J655" s="69">
        <v>793</v>
      </c>
      <c r="K655" s="148"/>
      <c r="M655" s="21">
        <f t="shared" si="31"/>
        <v>1</v>
      </c>
      <c r="N655" s="21">
        <v>1</v>
      </c>
      <c r="O655" s="554">
        <v>3545</v>
      </c>
      <c r="P655" s="555" t="s">
        <v>64</v>
      </c>
      <c r="Q655" s="69">
        <v>793</v>
      </c>
      <c r="R655" s="148"/>
      <c r="S655" s="21">
        <f t="shared" si="32"/>
        <v>1</v>
      </c>
      <c r="T655" s="652">
        <v>3545</v>
      </c>
      <c r="U655" s="637" t="s">
        <v>64</v>
      </c>
      <c r="V655" s="554">
        <v>793</v>
      </c>
      <c r="W655" s="148"/>
    </row>
    <row r="656" spans="1:23">
      <c r="A656" s="554">
        <v>3546</v>
      </c>
      <c r="B656" s="555" t="s">
        <v>65</v>
      </c>
      <c r="C656" s="69">
        <v>793</v>
      </c>
      <c r="D656" s="148"/>
      <c r="F656" s="21">
        <f t="shared" si="30"/>
        <v>1</v>
      </c>
      <c r="G656" s="21">
        <v>1</v>
      </c>
      <c r="H656" s="554">
        <v>3546</v>
      </c>
      <c r="I656" s="555" t="s">
        <v>65</v>
      </c>
      <c r="J656" s="69">
        <v>794</v>
      </c>
      <c r="K656" s="148"/>
      <c r="M656" s="21">
        <f t="shared" si="31"/>
        <v>1</v>
      </c>
      <c r="N656" s="21">
        <v>1</v>
      </c>
      <c r="O656" s="554">
        <v>3546</v>
      </c>
      <c r="P656" s="555" t="s">
        <v>65</v>
      </c>
      <c r="Q656" s="69">
        <v>794</v>
      </c>
      <c r="R656" s="148"/>
      <c r="S656" s="21">
        <f t="shared" si="32"/>
        <v>1</v>
      </c>
      <c r="T656" s="652">
        <v>3546</v>
      </c>
      <c r="U656" s="637" t="s">
        <v>65</v>
      </c>
      <c r="V656" s="554">
        <v>794</v>
      </c>
      <c r="W656" s="148"/>
    </row>
    <row r="657" spans="1:23">
      <c r="A657" s="554">
        <v>3547</v>
      </c>
      <c r="B657" s="555" t="s">
        <v>66</v>
      </c>
      <c r="C657" s="69">
        <v>794</v>
      </c>
      <c r="D657" s="148"/>
      <c r="F657" s="21">
        <f t="shared" si="30"/>
        <v>1</v>
      </c>
      <c r="G657" s="21">
        <v>1</v>
      </c>
      <c r="H657" s="554">
        <v>3547</v>
      </c>
      <c r="I657" s="555" t="s">
        <v>66</v>
      </c>
      <c r="J657" s="69">
        <v>795</v>
      </c>
      <c r="K657" s="148"/>
      <c r="M657" s="21">
        <f t="shared" si="31"/>
        <v>1</v>
      </c>
      <c r="N657" s="21">
        <v>1</v>
      </c>
      <c r="O657" s="554">
        <v>3547</v>
      </c>
      <c r="P657" s="555" t="s">
        <v>66</v>
      </c>
      <c r="Q657" s="69">
        <v>795</v>
      </c>
      <c r="R657" s="148"/>
      <c r="S657" s="21">
        <f t="shared" si="32"/>
        <v>1</v>
      </c>
      <c r="T657" s="652">
        <v>3547</v>
      </c>
      <c r="U657" s="637" t="s">
        <v>66</v>
      </c>
      <c r="V657" s="554">
        <v>795</v>
      </c>
      <c r="W657" s="148"/>
    </row>
    <row r="658" spans="1:23">
      <c r="A658" s="554">
        <v>3548</v>
      </c>
      <c r="B658" s="555" t="s">
        <v>67</v>
      </c>
      <c r="C658" s="69">
        <v>795</v>
      </c>
      <c r="D658" s="148"/>
      <c r="F658" s="21">
        <f t="shared" si="30"/>
        <v>1</v>
      </c>
      <c r="G658" s="21">
        <v>1</v>
      </c>
      <c r="H658" s="554">
        <v>3548</v>
      </c>
      <c r="I658" s="555" t="s">
        <v>67</v>
      </c>
      <c r="J658" s="69">
        <v>796</v>
      </c>
      <c r="K658" s="148"/>
      <c r="M658" s="21">
        <f t="shared" si="31"/>
        <v>1</v>
      </c>
      <c r="N658" s="21">
        <v>1</v>
      </c>
      <c r="O658" s="554">
        <v>3548</v>
      </c>
      <c r="P658" s="555" t="s">
        <v>67</v>
      </c>
      <c r="Q658" s="69">
        <v>796</v>
      </c>
      <c r="R658" s="148"/>
      <c r="S658" s="21">
        <f t="shared" si="32"/>
        <v>1</v>
      </c>
      <c r="T658" s="652">
        <v>3548</v>
      </c>
      <c r="U658" s="642" t="s">
        <v>67</v>
      </c>
      <c r="V658" s="554">
        <v>796</v>
      </c>
      <c r="W658" s="148"/>
    </row>
    <row r="659" spans="1:23">
      <c r="A659" s="554">
        <v>3549</v>
      </c>
      <c r="B659" s="555" t="s">
        <v>64</v>
      </c>
      <c r="C659" s="69">
        <v>797</v>
      </c>
      <c r="D659" s="148"/>
      <c r="F659" s="21">
        <f t="shared" si="30"/>
        <v>1</v>
      </c>
      <c r="G659" s="21">
        <v>1</v>
      </c>
      <c r="H659" s="554">
        <v>3549</v>
      </c>
      <c r="I659" s="555" t="s">
        <v>64</v>
      </c>
      <c r="J659" s="69">
        <v>798</v>
      </c>
      <c r="K659" s="148"/>
      <c r="M659" s="21">
        <f t="shared" si="31"/>
        <v>1</v>
      </c>
      <c r="N659" s="21">
        <v>1</v>
      </c>
      <c r="O659" s="554">
        <v>3549</v>
      </c>
      <c r="P659" s="555" t="s">
        <v>64</v>
      </c>
      <c r="Q659" s="69">
        <v>798</v>
      </c>
      <c r="R659" s="148"/>
      <c r="S659" s="21">
        <f t="shared" si="32"/>
        <v>1</v>
      </c>
      <c r="T659" s="652">
        <v>3549</v>
      </c>
      <c r="U659" s="637" t="s">
        <v>64</v>
      </c>
      <c r="V659" s="554">
        <v>798</v>
      </c>
      <c r="W659" s="148"/>
    </row>
    <row r="660" spans="1:23">
      <c r="A660" s="554">
        <v>3550</v>
      </c>
      <c r="B660" s="555" t="s">
        <v>65</v>
      </c>
      <c r="C660" s="69">
        <v>798</v>
      </c>
      <c r="D660" s="148"/>
      <c r="F660" s="21">
        <f t="shared" si="30"/>
        <v>1</v>
      </c>
      <c r="G660" s="21">
        <v>1</v>
      </c>
      <c r="H660" s="554">
        <v>3550</v>
      </c>
      <c r="I660" s="555" t="s">
        <v>65</v>
      </c>
      <c r="J660" s="69">
        <v>799</v>
      </c>
      <c r="K660" s="148"/>
      <c r="M660" s="21">
        <f t="shared" si="31"/>
        <v>1</v>
      </c>
      <c r="N660" s="21">
        <v>1</v>
      </c>
      <c r="O660" s="554">
        <v>3550</v>
      </c>
      <c r="P660" s="555" t="s">
        <v>65</v>
      </c>
      <c r="Q660" s="69">
        <v>799</v>
      </c>
      <c r="R660" s="148"/>
      <c r="S660" s="21">
        <f t="shared" si="32"/>
        <v>1</v>
      </c>
      <c r="T660" s="652">
        <v>3550</v>
      </c>
      <c r="U660" s="637" t="s">
        <v>65</v>
      </c>
      <c r="V660" s="554">
        <v>799</v>
      </c>
      <c r="W660" s="148"/>
    </row>
    <row r="661" spans="1:23">
      <c r="A661" s="554">
        <v>3551</v>
      </c>
      <c r="B661" s="555" t="s">
        <v>66</v>
      </c>
      <c r="C661" s="69">
        <v>799</v>
      </c>
      <c r="D661" s="148"/>
      <c r="F661" s="21">
        <f t="shared" si="30"/>
        <v>1</v>
      </c>
      <c r="G661" s="21">
        <v>1</v>
      </c>
      <c r="H661" s="554">
        <v>3551</v>
      </c>
      <c r="I661" s="555" t="s">
        <v>66</v>
      </c>
      <c r="J661" s="69">
        <v>800</v>
      </c>
      <c r="K661" s="148"/>
      <c r="M661" s="21">
        <f t="shared" si="31"/>
        <v>1</v>
      </c>
      <c r="N661" s="21">
        <v>1</v>
      </c>
      <c r="O661" s="554">
        <v>3551</v>
      </c>
      <c r="P661" s="555" t="s">
        <v>66</v>
      </c>
      <c r="Q661" s="69">
        <v>800</v>
      </c>
      <c r="R661" s="148"/>
      <c r="S661" s="21">
        <f t="shared" si="32"/>
        <v>1</v>
      </c>
      <c r="T661" s="652">
        <v>3551</v>
      </c>
      <c r="U661" s="637" t="s">
        <v>66</v>
      </c>
      <c r="V661" s="554">
        <v>800</v>
      </c>
      <c r="W661" s="148"/>
    </row>
    <row r="662" spans="1:23">
      <c r="A662" s="554">
        <v>3552</v>
      </c>
      <c r="B662" s="555" t="s">
        <v>67</v>
      </c>
      <c r="C662" s="69">
        <v>800</v>
      </c>
      <c r="D662" s="148"/>
      <c r="F662" s="21">
        <f t="shared" si="30"/>
        <v>1</v>
      </c>
      <c r="G662" s="21">
        <v>1</v>
      </c>
      <c r="H662" s="554">
        <v>3552</v>
      </c>
      <c r="I662" s="555" t="s">
        <v>67</v>
      </c>
      <c r="J662" s="69">
        <v>801</v>
      </c>
      <c r="K662" s="148"/>
      <c r="M662" s="21">
        <f t="shared" si="31"/>
        <v>1</v>
      </c>
      <c r="N662" s="21">
        <v>1</v>
      </c>
      <c r="O662" s="554">
        <v>3552</v>
      </c>
      <c r="P662" s="555" t="s">
        <v>67</v>
      </c>
      <c r="Q662" s="69">
        <v>801</v>
      </c>
      <c r="R662" s="148"/>
      <c r="S662" s="21">
        <f t="shared" si="32"/>
        <v>1</v>
      </c>
      <c r="T662" s="652">
        <v>3552</v>
      </c>
      <c r="U662" s="642" t="s">
        <v>67</v>
      </c>
      <c r="V662" s="554">
        <v>801</v>
      </c>
      <c r="W662" s="148"/>
    </row>
    <row r="663" spans="1:23">
      <c r="A663" s="554">
        <v>3553</v>
      </c>
      <c r="B663" s="555" t="s">
        <v>64</v>
      </c>
      <c r="C663" s="69">
        <v>802</v>
      </c>
      <c r="D663" s="148"/>
      <c r="F663" s="21">
        <f t="shared" si="30"/>
        <v>1</v>
      </c>
      <c r="G663" s="21">
        <v>1</v>
      </c>
      <c r="H663" s="554">
        <v>3553</v>
      </c>
      <c r="I663" s="555" t="s">
        <v>64</v>
      </c>
      <c r="J663" s="69">
        <v>803</v>
      </c>
      <c r="K663" s="148"/>
      <c r="M663" s="21">
        <f t="shared" si="31"/>
        <v>1</v>
      </c>
      <c r="N663" s="21">
        <v>1</v>
      </c>
      <c r="O663" s="554">
        <v>3553</v>
      </c>
      <c r="P663" s="555" t="s">
        <v>64</v>
      </c>
      <c r="Q663" s="69">
        <v>803</v>
      </c>
      <c r="R663" s="148"/>
      <c r="S663" s="21">
        <f t="shared" si="32"/>
        <v>1</v>
      </c>
      <c r="T663" s="652">
        <v>3553</v>
      </c>
      <c r="U663" s="637" t="s">
        <v>64</v>
      </c>
      <c r="V663" s="554">
        <v>803</v>
      </c>
      <c r="W663" s="148"/>
    </row>
    <row r="664" spans="1:23">
      <c r="A664" s="554">
        <v>3554</v>
      </c>
      <c r="B664" s="555" t="s">
        <v>65</v>
      </c>
      <c r="C664" s="69">
        <v>803</v>
      </c>
      <c r="D664" s="148"/>
      <c r="F664" s="21">
        <f t="shared" si="30"/>
        <v>1</v>
      </c>
      <c r="G664" s="21">
        <v>1</v>
      </c>
      <c r="H664" s="554">
        <v>3554</v>
      </c>
      <c r="I664" s="555" t="s">
        <v>65</v>
      </c>
      <c r="J664" s="69">
        <v>804</v>
      </c>
      <c r="K664" s="148"/>
      <c r="M664" s="21">
        <f t="shared" si="31"/>
        <v>1</v>
      </c>
      <c r="N664" s="21">
        <v>1</v>
      </c>
      <c r="O664" s="554">
        <v>3554</v>
      </c>
      <c r="P664" s="555" t="s">
        <v>65</v>
      </c>
      <c r="Q664" s="69">
        <v>804</v>
      </c>
      <c r="R664" s="148"/>
      <c r="S664" s="21">
        <f t="shared" si="32"/>
        <v>1</v>
      </c>
      <c r="T664" s="652">
        <v>3554</v>
      </c>
      <c r="U664" s="637" t="s">
        <v>65</v>
      </c>
      <c r="V664" s="554">
        <v>804</v>
      </c>
      <c r="W664" s="148"/>
    </row>
    <row r="665" spans="1:23">
      <c r="A665" s="554">
        <v>3555</v>
      </c>
      <c r="B665" s="555" t="s">
        <v>66</v>
      </c>
      <c r="C665" s="69">
        <v>804</v>
      </c>
      <c r="D665" s="148"/>
      <c r="F665" s="21">
        <f t="shared" si="30"/>
        <v>1</v>
      </c>
      <c r="G665" s="21">
        <v>1</v>
      </c>
      <c r="H665" s="554">
        <v>3555</v>
      </c>
      <c r="I665" s="555" t="s">
        <v>66</v>
      </c>
      <c r="J665" s="69">
        <v>805</v>
      </c>
      <c r="K665" s="148"/>
      <c r="M665" s="21">
        <f t="shared" si="31"/>
        <v>1</v>
      </c>
      <c r="N665" s="21">
        <v>1</v>
      </c>
      <c r="O665" s="554">
        <v>3555</v>
      </c>
      <c r="P665" s="555" t="s">
        <v>66</v>
      </c>
      <c r="Q665" s="69">
        <v>805</v>
      </c>
      <c r="R665" s="148"/>
      <c r="S665" s="21">
        <f t="shared" si="32"/>
        <v>1</v>
      </c>
      <c r="T665" s="652">
        <v>3555</v>
      </c>
      <c r="U665" s="637" t="s">
        <v>66</v>
      </c>
      <c r="V665" s="554">
        <v>805</v>
      </c>
      <c r="W665" s="148"/>
    </row>
    <row r="666" spans="1:23">
      <c r="A666" s="554">
        <v>3556</v>
      </c>
      <c r="B666" s="555" t="s">
        <v>67</v>
      </c>
      <c r="C666" s="69">
        <v>805</v>
      </c>
      <c r="D666" s="148"/>
      <c r="F666" s="21">
        <f t="shared" si="30"/>
        <v>1</v>
      </c>
      <c r="G666" s="21">
        <v>1</v>
      </c>
      <c r="H666" s="554">
        <v>3556</v>
      </c>
      <c r="I666" s="555" t="s">
        <v>67</v>
      </c>
      <c r="J666" s="69">
        <v>806</v>
      </c>
      <c r="K666" s="148"/>
      <c r="M666" s="21">
        <f t="shared" si="31"/>
        <v>1</v>
      </c>
      <c r="N666" s="21">
        <v>1</v>
      </c>
      <c r="O666" s="554">
        <v>3556</v>
      </c>
      <c r="P666" s="555" t="s">
        <v>67</v>
      </c>
      <c r="Q666" s="69">
        <v>806</v>
      </c>
      <c r="R666" s="148"/>
      <c r="S666" s="21">
        <f t="shared" si="32"/>
        <v>1</v>
      </c>
      <c r="T666" s="652">
        <v>3556</v>
      </c>
      <c r="U666" s="642" t="s">
        <v>67</v>
      </c>
      <c r="V666" s="554">
        <v>806</v>
      </c>
      <c r="W666" s="148"/>
    </row>
    <row r="667" spans="1:23">
      <c r="A667" s="554">
        <v>3561</v>
      </c>
      <c r="B667" s="555" t="s">
        <v>68</v>
      </c>
      <c r="C667" s="69">
        <v>807</v>
      </c>
      <c r="D667" s="148"/>
      <c r="F667" s="21">
        <f t="shared" si="30"/>
        <v>1</v>
      </c>
      <c r="G667" s="21">
        <v>1</v>
      </c>
      <c r="H667" s="554">
        <v>3561</v>
      </c>
      <c r="I667" s="555" t="s">
        <v>68</v>
      </c>
      <c r="J667" s="69">
        <v>808</v>
      </c>
      <c r="K667" s="148"/>
      <c r="M667" s="21">
        <f t="shared" si="31"/>
        <v>1</v>
      </c>
      <c r="N667" s="21">
        <v>1</v>
      </c>
      <c r="O667" s="554">
        <v>3561</v>
      </c>
      <c r="P667" s="555" t="s">
        <v>68</v>
      </c>
      <c r="Q667" s="69">
        <v>808</v>
      </c>
      <c r="R667" s="148"/>
      <c r="S667" s="21">
        <f t="shared" si="32"/>
        <v>1</v>
      </c>
      <c r="T667" s="652">
        <v>3561</v>
      </c>
      <c r="U667" s="637" t="s">
        <v>68</v>
      </c>
      <c r="V667" s="554">
        <v>808</v>
      </c>
      <c r="W667" s="148"/>
    </row>
    <row r="668" spans="1:23">
      <c r="A668" s="554">
        <v>3562</v>
      </c>
      <c r="B668" s="555" t="s">
        <v>62</v>
      </c>
      <c r="C668" s="69">
        <v>808</v>
      </c>
      <c r="D668" s="148"/>
      <c r="F668" s="21">
        <f t="shared" si="30"/>
        <v>1</v>
      </c>
      <c r="G668" s="21">
        <v>1</v>
      </c>
      <c r="H668" s="554">
        <v>3562</v>
      </c>
      <c r="I668" s="555" t="s">
        <v>62</v>
      </c>
      <c r="J668" s="69">
        <v>809</v>
      </c>
      <c r="K668" s="148"/>
      <c r="M668" s="21">
        <f t="shared" si="31"/>
        <v>1</v>
      </c>
      <c r="N668" s="21">
        <v>1</v>
      </c>
      <c r="O668" s="554">
        <v>3562</v>
      </c>
      <c r="P668" s="555" t="s">
        <v>62</v>
      </c>
      <c r="Q668" s="69">
        <v>809</v>
      </c>
      <c r="R668" s="148"/>
      <c r="S668" s="21">
        <f t="shared" si="32"/>
        <v>1</v>
      </c>
      <c r="T668" s="652">
        <v>3562</v>
      </c>
      <c r="U668" s="637" t="s">
        <v>62</v>
      </c>
      <c r="V668" s="554">
        <v>809</v>
      </c>
      <c r="W668" s="148"/>
    </row>
    <row r="669" spans="1:23">
      <c r="A669" s="554">
        <v>3563</v>
      </c>
      <c r="B669" s="555" t="s">
        <v>63</v>
      </c>
      <c r="C669" s="69">
        <v>809</v>
      </c>
      <c r="D669" s="148"/>
      <c r="F669" s="21">
        <f t="shared" si="30"/>
        <v>1</v>
      </c>
      <c r="G669" s="21">
        <v>1</v>
      </c>
      <c r="H669" s="554">
        <v>3563</v>
      </c>
      <c r="I669" s="555" t="s">
        <v>63</v>
      </c>
      <c r="J669" s="69">
        <v>810</v>
      </c>
      <c r="K669" s="148"/>
      <c r="M669" s="21">
        <f t="shared" si="31"/>
        <v>1</v>
      </c>
      <c r="N669" s="21">
        <v>1</v>
      </c>
      <c r="O669" s="554">
        <v>3563</v>
      </c>
      <c r="P669" s="555" t="s">
        <v>63</v>
      </c>
      <c r="Q669" s="69">
        <v>810</v>
      </c>
      <c r="R669" s="148"/>
      <c r="S669" s="21">
        <f t="shared" si="32"/>
        <v>1</v>
      </c>
      <c r="T669" s="652">
        <v>3563</v>
      </c>
      <c r="U669" s="637" t="s">
        <v>63</v>
      </c>
      <c r="V669" s="554">
        <v>810</v>
      </c>
      <c r="W669" s="148"/>
    </row>
    <row r="670" spans="1:23">
      <c r="A670" s="554">
        <v>3564</v>
      </c>
      <c r="B670" s="555" t="s">
        <v>64</v>
      </c>
      <c r="C670" s="69">
        <v>810</v>
      </c>
      <c r="D670" s="148"/>
      <c r="F670" s="21">
        <f t="shared" si="30"/>
        <v>1</v>
      </c>
      <c r="G670" s="21">
        <v>1</v>
      </c>
      <c r="H670" s="554">
        <v>3564</v>
      </c>
      <c r="I670" s="555" t="s">
        <v>64</v>
      </c>
      <c r="J670" s="69">
        <v>811</v>
      </c>
      <c r="K670" s="148"/>
      <c r="M670" s="21">
        <f t="shared" si="31"/>
        <v>1</v>
      </c>
      <c r="N670" s="21">
        <v>1</v>
      </c>
      <c r="O670" s="554">
        <v>3564</v>
      </c>
      <c r="P670" s="555" t="s">
        <v>64</v>
      </c>
      <c r="Q670" s="69">
        <v>811</v>
      </c>
      <c r="R670" s="148"/>
      <c r="S670" s="21">
        <f t="shared" si="32"/>
        <v>1</v>
      </c>
      <c r="T670" s="652">
        <v>3564</v>
      </c>
      <c r="U670" s="637" t="s">
        <v>64</v>
      </c>
      <c r="V670" s="554">
        <v>811</v>
      </c>
      <c r="W670" s="148"/>
    </row>
    <row r="671" spans="1:23">
      <c r="A671" s="554">
        <v>3565</v>
      </c>
      <c r="B671" s="555" t="s">
        <v>65</v>
      </c>
      <c r="C671" s="69">
        <v>811</v>
      </c>
      <c r="D671" s="148"/>
      <c r="F671" s="21">
        <f t="shared" si="30"/>
        <v>1</v>
      </c>
      <c r="G671" s="21">
        <v>1</v>
      </c>
      <c r="H671" s="554">
        <v>3565</v>
      </c>
      <c r="I671" s="555" t="s">
        <v>65</v>
      </c>
      <c r="J671" s="69">
        <v>812</v>
      </c>
      <c r="K671" s="148"/>
      <c r="M671" s="21">
        <f t="shared" si="31"/>
        <v>1</v>
      </c>
      <c r="N671" s="21">
        <v>1</v>
      </c>
      <c r="O671" s="554">
        <v>3565</v>
      </c>
      <c r="P671" s="555" t="s">
        <v>65</v>
      </c>
      <c r="Q671" s="69">
        <v>812</v>
      </c>
      <c r="R671" s="148"/>
      <c r="S671" s="21">
        <f t="shared" si="32"/>
        <v>1</v>
      </c>
      <c r="T671" s="652">
        <v>3565</v>
      </c>
      <c r="U671" s="637" t="s">
        <v>65</v>
      </c>
      <c r="V671" s="554">
        <v>812</v>
      </c>
      <c r="W671" s="148"/>
    </row>
    <row r="672" spans="1:23">
      <c r="A672" s="554">
        <v>3566</v>
      </c>
      <c r="B672" s="555" t="s">
        <v>66</v>
      </c>
      <c r="C672" s="69">
        <v>812</v>
      </c>
      <c r="D672" s="148"/>
      <c r="F672" s="21">
        <f t="shared" si="30"/>
        <v>1</v>
      </c>
      <c r="G672" s="21">
        <v>1</v>
      </c>
      <c r="H672" s="554">
        <v>3566</v>
      </c>
      <c r="I672" s="555" t="s">
        <v>66</v>
      </c>
      <c r="J672" s="69">
        <v>813</v>
      </c>
      <c r="K672" s="148"/>
      <c r="M672" s="21">
        <f t="shared" si="31"/>
        <v>1</v>
      </c>
      <c r="N672" s="21">
        <v>1</v>
      </c>
      <c r="O672" s="554">
        <v>3566</v>
      </c>
      <c r="P672" s="555" t="s">
        <v>66</v>
      </c>
      <c r="Q672" s="69">
        <v>813</v>
      </c>
      <c r="R672" s="148"/>
      <c r="S672" s="21">
        <f t="shared" si="32"/>
        <v>1</v>
      </c>
      <c r="T672" s="652">
        <v>3566</v>
      </c>
      <c r="U672" s="637" t="s">
        <v>66</v>
      </c>
      <c r="V672" s="554">
        <v>813</v>
      </c>
      <c r="W672" s="148"/>
    </row>
    <row r="673" spans="1:23">
      <c r="A673" s="554">
        <v>3569</v>
      </c>
      <c r="B673" s="555" t="s">
        <v>67</v>
      </c>
      <c r="C673" s="69">
        <v>813</v>
      </c>
      <c r="D673" s="148"/>
      <c r="F673" s="21">
        <f t="shared" si="30"/>
        <v>1</v>
      </c>
      <c r="G673" s="21">
        <v>1</v>
      </c>
      <c r="H673" s="554">
        <v>3569</v>
      </c>
      <c r="I673" s="555" t="s">
        <v>67</v>
      </c>
      <c r="J673" s="69">
        <v>814</v>
      </c>
      <c r="K673" s="148"/>
      <c r="M673" s="21">
        <f t="shared" si="31"/>
        <v>1</v>
      </c>
      <c r="N673" s="21">
        <v>1</v>
      </c>
      <c r="O673" s="554">
        <v>3569</v>
      </c>
      <c r="P673" s="555" t="s">
        <v>67</v>
      </c>
      <c r="Q673" s="69">
        <v>814</v>
      </c>
      <c r="R673" s="148"/>
      <c r="S673" s="21">
        <f t="shared" si="32"/>
        <v>1</v>
      </c>
      <c r="T673" s="652">
        <v>3569</v>
      </c>
      <c r="U673" s="642" t="s">
        <v>67</v>
      </c>
      <c r="V673" s="554">
        <v>814</v>
      </c>
      <c r="W673" s="148"/>
    </row>
    <row r="674" spans="1:23">
      <c r="A674" s="554">
        <v>3571</v>
      </c>
      <c r="B674" s="555" t="s">
        <v>68</v>
      </c>
      <c r="C674" s="69">
        <v>815</v>
      </c>
      <c r="D674" s="148"/>
      <c r="F674" s="21">
        <f t="shared" si="30"/>
        <v>1</v>
      </c>
      <c r="G674" s="21">
        <v>1</v>
      </c>
      <c r="H674" s="554">
        <v>3571</v>
      </c>
      <c r="I674" s="555" t="s">
        <v>68</v>
      </c>
      <c r="J674" s="69">
        <v>816</v>
      </c>
      <c r="K674" s="148"/>
      <c r="M674" s="21">
        <f t="shared" si="31"/>
        <v>1</v>
      </c>
      <c r="N674" s="21">
        <v>1</v>
      </c>
      <c r="O674" s="554">
        <v>3571</v>
      </c>
      <c r="P674" s="555" t="s">
        <v>68</v>
      </c>
      <c r="Q674" s="69">
        <v>816</v>
      </c>
      <c r="R674" s="148"/>
      <c r="S674" s="21">
        <f t="shared" si="32"/>
        <v>1</v>
      </c>
      <c r="T674" s="652">
        <v>3571</v>
      </c>
      <c r="U674" s="637" t="s">
        <v>68</v>
      </c>
      <c r="V674" s="554">
        <v>816</v>
      </c>
      <c r="W674" s="148"/>
    </row>
    <row r="675" spans="1:23">
      <c r="A675" s="554">
        <v>3572</v>
      </c>
      <c r="B675" s="555" t="s">
        <v>62</v>
      </c>
      <c r="C675" s="69">
        <v>816</v>
      </c>
      <c r="D675" s="148"/>
      <c r="F675" s="21">
        <f t="shared" si="30"/>
        <v>1</v>
      </c>
      <c r="G675" s="21">
        <v>1</v>
      </c>
      <c r="H675" s="554">
        <v>3572</v>
      </c>
      <c r="I675" s="555" t="s">
        <v>62</v>
      </c>
      <c r="J675" s="69">
        <v>817</v>
      </c>
      <c r="K675" s="148"/>
      <c r="M675" s="21">
        <f t="shared" si="31"/>
        <v>1</v>
      </c>
      <c r="N675" s="21">
        <v>1</v>
      </c>
      <c r="O675" s="554">
        <v>3572</v>
      </c>
      <c r="P675" s="555" t="s">
        <v>62</v>
      </c>
      <c r="Q675" s="69">
        <v>817</v>
      </c>
      <c r="R675" s="148"/>
      <c r="S675" s="21">
        <f t="shared" si="32"/>
        <v>1</v>
      </c>
      <c r="T675" s="652">
        <v>3572</v>
      </c>
      <c r="U675" s="637" t="s">
        <v>62</v>
      </c>
      <c r="V675" s="554">
        <v>817</v>
      </c>
      <c r="W675" s="148"/>
    </row>
    <row r="676" spans="1:23">
      <c r="A676" s="554">
        <v>3573</v>
      </c>
      <c r="B676" s="555" t="s">
        <v>63</v>
      </c>
      <c r="C676" s="69">
        <v>817</v>
      </c>
      <c r="D676" s="148"/>
      <c r="F676" s="21">
        <f t="shared" si="30"/>
        <v>1</v>
      </c>
      <c r="G676" s="21">
        <v>1</v>
      </c>
      <c r="H676" s="554">
        <v>3573</v>
      </c>
      <c r="I676" s="555" t="s">
        <v>63</v>
      </c>
      <c r="J676" s="69">
        <v>818</v>
      </c>
      <c r="K676" s="148"/>
      <c r="M676" s="21">
        <f t="shared" si="31"/>
        <v>1</v>
      </c>
      <c r="N676" s="21">
        <v>1</v>
      </c>
      <c r="O676" s="554">
        <v>3573</v>
      </c>
      <c r="P676" s="555" t="s">
        <v>63</v>
      </c>
      <c r="Q676" s="69">
        <v>818</v>
      </c>
      <c r="R676" s="148"/>
      <c r="S676" s="21">
        <f t="shared" si="32"/>
        <v>1</v>
      </c>
      <c r="T676" s="652">
        <v>3573</v>
      </c>
      <c r="U676" s="637" t="s">
        <v>63</v>
      </c>
      <c r="V676" s="554">
        <v>818</v>
      </c>
      <c r="W676" s="148"/>
    </row>
    <row r="677" spans="1:23">
      <c r="A677" s="554">
        <v>3574</v>
      </c>
      <c r="B677" s="555" t="s">
        <v>64</v>
      </c>
      <c r="C677" s="69">
        <v>818</v>
      </c>
      <c r="D677" s="148"/>
      <c r="F677" s="21">
        <f t="shared" si="30"/>
        <v>1</v>
      </c>
      <c r="G677" s="21">
        <v>1</v>
      </c>
      <c r="H677" s="554">
        <v>3574</v>
      </c>
      <c r="I677" s="555" t="s">
        <v>64</v>
      </c>
      <c r="J677" s="69">
        <v>819</v>
      </c>
      <c r="K677" s="148"/>
      <c r="M677" s="21">
        <f t="shared" si="31"/>
        <v>1</v>
      </c>
      <c r="N677" s="21">
        <v>1</v>
      </c>
      <c r="O677" s="554">
        <v>3574</v>
      </c>
      <c r="P677" s="555" t="s">
        <v>64</v>
      </c>
      <c r="Q677" s="69">
        <v>819</v>
      </c>
      <c r="R677" s="148"/>
      <c r="S677" s="21">
        <f t="shared" si="32"/>
        <v>1</v>
      </c>
      <c r="T677" s="652">
        <v>3574</v>
      </c>
      <c r="U677" s="637" t="s">
        <v>64</v>
      </c>
      <c r="V677" s="554">
        <v>819</v>
      </c>
      <c r="W677" s="148"/>
    </row>
    <row r="678" spans="1:23">
      <c r="A678" s="554">
        <v>3575</v>
      </c>
      <c r="B678" s="555" t="s">
        <v>65</v>
      </c>
      <c r="C678" s="69">
        <v>819</v>
      </c>
      <c r="D678" s="148"/>
      <c r="F678" s="21">
        <f t="shared" si="30"/>
        <v>1</v>
      </c>
      <c r="G678" s="21">
        <v>1</v>
      </c>
      <c r="H678" s="554">
        <v>3575</v>
      </c>
      <c r="I678" s="555" t="s">
        <v>65</v>
      </c>
      <c r="J678" s="69">
        <v>820</v>
      </c>
      <c r="K678" s="148"/>
      <c r="M678" s="21">
        <f t="shared" si="31"/>
        <v>1</v>
      </c>
      <c r="N678" s="21">
        <v>1</v>
      </c>
      <c r="O678" s="554">
        <v>3575</v>
      </c>
      <c r="P678" s="555" t="s">
        <v>65</v>
      </c>
      <c r="Q678" s="69">
        <v>820</v>
      </c>
      <c r="R678" s="148"/>
      <c r="S678" s="21">
        <f t="shared" si="32"/>
        <v>1</v>
      </c>
      <c r="T678" s="652">
        <v>3575</v>
      </c>
      <c r="U678" s="637" t="s">
        <v>65</v>
      </c>
      <c r="V678" s="554">
        <v>820</v>
      </c>
      <c r="W678" s="148"/>
    </row>
    <row r="679" spans="1:23">
      <c r="A679" s="554">
        <v>3576</v>
      </c>
      <c r="B679" s="555" t="s">
        <v>66</v>
      </c>
      <c r="C679" s="69">
        <v>820</v>
      </c>
      <c r="D679" s="148"/>
      <c r="F679" s="21">
        <f t="shared" si="30"/>
        <v>1</v>
      </c>
      <c r="G679" s="21">
        <v>1</v>
      </c>
      <c r="H679" s="554">
        <v>3576</v>
      </c>
      <c r="I679" s="555" t="s">
        <v>66</v>
      </c>
      <c r="J679" s="69">
        <v>821</v>
      </c>
      <c r="K679" s="148"/>
      <c r="M679" s="21">
        <f t="shared" si="31"/>
        <v>1</v>
      </c>
      <c r="N679" s="21">
        <v>1</v>
      </c>
      <c r="O679" s="554">
        <v>3576</v>
      </c>
      <c r="P679" s="555" t="s">
        <v>66</v>
      </c>
      <c r="Q679" s="69">
        <v>821</v>
      </c>
      <c r="R679" s="148"/>
      <c r="S679" s="21">
        <f t="shared" si="32"/>
        <v>1</v>
      </c>
      <c r="T679" s="652">
        <v>3576</v>
      </c>
      <c r="U679" s="637" t="s">
        <v>66</v>
      </c>
      <c r="V679" s="554">
        <v>821</v>
      </c>
      <c r="W679" s="148"/>
    </row>
    <row r="680" spans="1:23">
      <c r="A680" s="554">
        <v>3579</v>
      </c>
      <c r="B680" s="555" t="s">
        <v>67</v>
      </c>
      <c r="C680" s="69">
        <v>821</v>
      </c>
      <c r="D680" s="148"/>
      <c r="F680" s="21">
        <f t="shared" si="30"/>
        <v>1</v>
      </c>
      <c r="G680" s="21">
        <v>1</v>
      </c>
      <c r="H680" s="554">
        <v>3579</v>
      </c>
      <c r="I680" s="555" t="s">
        <v>67</v>
      </c>
      <c r="J680" s="69">
        <v>822</v>
      </c>
      <c r="K680" s="148"/>
      <c r="M680" s="21">
        <f t="shared" si="31"/>
        <v>1</v>
      </c>
      <c r="N680" s="21">
        <v>1</v>
      </c>
      <c r="O680" s="554">
        <v>3579</v>
      </c>
      <c r="P680" s="555" t="s">
        <v>67</v>
      </c>
      <c r="Q680" s="69">
        <v>822</v>
      </c>
      <c r="R680" s="148"/>
      <c r="S680" s="21">
        <f t="shared" si="32"/>
        <v>1</v>
      </c>
      <c r="T680" s="652">
        <v>3579</v>
      </c>
      <c r="U680" s="642" t="s">
        <v>67</v>
      </c>
      <c r="V680" s="554">
        <v>822</v>
      </c>
      <c r="W680" s="148"/>
    </row>
    <row r="681" spans="1:23">
      <c r="A681" s="554">
        <v>3581</v>
      </c>
      <c r="B681" s="555" t="s">
        <v>68</v>
      </c>
      <c r="C681" s="69">
        <v>823</v>
      </c>
      <c r="D681" s="148"/>
      <c r="F681" s="21">
        <f t="shared" si="30"/>
        <v>1</v>
      </c>
      <c r="G681" s="21">
        <v>1</v>
      </c>
      <c r="H681" s="554">
        <v>3581</v>
      </c>
      <c r="I681" s="555" t="s">
        <v>68</v>
      </c>
      <c r="J681" s="69">
        <v>824</v>
      </c>
      <c r="K681" s="148"/>
      <c r="M681" s="21">
        <f t="shared" si="31"/>
        <v>1</v>
      </c>
      <c r="N681" s="21">
        <v>1</v>
      </c>
      <c r="O681" s="554">
        <v>3581</v>
      </c>
      <c r="P681" s="555" t="s">
        <v>68</v>
      </c>
      <c r="Q681" s="69">
        <v>824</v>
      </c>
      <c r="R681" s="148"/>
      <c r="S681" s="21">
        <f t="shared" si="32"/>
        <v>1</v>
      </c>
      <c r="T681" s="652">
        <v>3581</v>
      </c>
      <c r="U681" s="637" t="s">
        <v>68</v>
      </c>
      <c r="V681" s="554">
        <v>824</v>
      </c>
      <c r="W681" s="148"/>
    </row>
    <row r="682" spans="1:23">
      <c r="A682" s="554">
        <v>3582</v>
      </c>
      <c r="B682" s="555" t="s">
        <v>62</v>
      </c>
      <c r="C682" s="69">
        <v>824</v>
      </c>
      <c r="D682" s="148"/>
      <c r="F682" s="21">
        <f t="shared" si="30"/>
        <v>1</v>
      </c>
      <c r="G682" s="21">
        <v>1</v>
      </c>
      <c r="H682" s="554">
        <v>3582</v>
      </c>
      <c r="I682" s="555" t="s">
        <v>62</v>
      </c>
      <c r="J682" s="69">
        <v>825</v>
      </c>
      <c r="K682" s="148"/>
      <c r="M682" s="21">
        <f t="shared" si="31"/>
        <v>1</v>
      </c>
      <c r="N682" s="21">
        <v>1</v>
      </c>
      <c r="O682" s="554">
        <v>3582</v>
      </c>
      <c r="P682" s="555" t="s">
        <v>62</v>
      </c>
      <c r="Q682" s="69">
        <v>825</v>
      </c>
      <c r="R682" s="148"/>
      <c r="S682" s="21">
        <f t="shared" si="32"/>
        <v>1</v>
      </c>
      <c r="T682" s="652">
        <v>3582</v>
      </c>
      <c r="U682" s="637" t="s">
        <v>62</v>
      </c>
      <c r="V682" s="554">
        <v>825</v>
      </c>
      <c r="W682" s="148"/>
    </row>
    <row r="683" spans="1:23">
      <c r="A683" s="554">
        <v>3583</v>
      </c>
      <c r="B683" s="555" t="s">
        <v>63</v>
      </c>
      <c r="C683" s="69">
        <v>825</v>
      </c>
      <c r="D683" s="148"/>
      <c r="F683" s="21">
        <f t="shared" si="30"/>
        <v>1</v>
      </c>
      <c r="G683" s="21">
        <v>1</v>
      </c>
      <c r="H683" s="554">
        <v>3583</v>
      </c>
      <c r="I683" s="555" t="s">
        <v>63</v>
      </c>
      <c r="J683" s="69">
        <v>826</v>
      </c>
      <c r="K683" s="148"/>
      <c r="M683" s="21">
        <f t="shared" si="31"/>
        <v>1</v>
      </c>
      <c r="N683" s="21">
        <v>1</v>
      </c>
      <c r="O683" s="554">
        <v>3583</v>
      </c>
      <c r="P683" s="555" t="s">
        <v>63</v>
      </c>
      <c r="Q683" s="69">
        <v>826</v>
      </c>
      <c r="R683" s="148"/>
      <c r="S683" s="21">
        <f t="shared" si="32"/>
        <v>1</v>
      </c>
      <c r="T683" s="652">
        <v>3583</v>
      </c>
      <c r="U683" s="637" t="s">
        <v>63</v>
      </c>
      <c r="V683" s="554">
        <v>826</v>
      </c>
      <c r="W683" s="148"/>
    </row>
    <row r="684" spans="1:23">
      <c r="A684" s="554">
        <v>3584</v>
      </c>
      <c r="B684" s="555" t="s">
        <v>64</v>
      </c>
      <c r="C684" s="69">
        <v>826</v>
      </c>
      <c r="D684" s="148"/>
      <c r="F684" s="21">
        <f t="shared" si="30"/>
        <v>1</v>
      </c>
      <c r="G684" s="21">
        <v>1</v>
      </c>
      <c r="H684" s="554">
        <v>3584</v>
      </c>
      <c r="I684" s="555" t="s">
        <v>64</v>
      </c>
      <c r="J684" s="69">
        <v>827</v>
      </c>
      <c r="K684" s="148"/>
      <c r="M684" s="21">
        <f t="shared" si="31"/>
        <v>1</v>
      </c>
      <c r="N684" s="21">
        <v>1</v>
      </c>
      <c r="O684" s="554">
        <v>3584</v>
      </c>
      <c r="P684" s="555" t="s">
        <v>64</v>
      </c>
      <c r="Q684" s="69">
        <v>827</v>
      </c>
      <c r="R684" s="148"/>
      <c r="S684" s="21">
        <f t="shared" si="32"/>
        <v>1</v>
      </c>
      <c r="T684" s="652">
        <v>3584</v>
      </c>
      <c r="U684" s="637" t="s">
        <v>64</v>
      </c>
      <c r="V684" s="554">
        <v>827</v>
      </c>
      <c r="W684" s="148"/>
    </row>
    <row r="685" spans="1:23">
      <c r="A685" s="554">
        <v>3585</v>
      </c>
      <c r="B685" s="555" t="s">
        <v>65</v>
      </c>
      <c r="C685" s="69">
        <v>827</v>
      </c>
      <c r="D685" s="148"/>
      <c r="F685" s="21">
        <f t="shared" si="30"/>
        <v>1</v>
      </c>
      <c r="G685" s="21">
        <v>1</v>
      </c>
      <c r="H685" s="554">
        <v>3585</v>
      </c>
      <c r="I685" s="555" t="s">
        <v>65</v>
      </c>
      <c r="J685" s="69">
        <v>828</v>
      </c>
      <c r="K685" s="148"/>
      <c r="M685" s="21">
        <f t="shared" si="31"/>
        <v>1</v>
      </c>
      <c r="N685" s="21">
        <v>1</v>
      </c>
      <c r="O685" s="554">
        <v>3585</v>
      </c>
      <c r="P685" s="555" t="s">
        <v>65</v>
      </c>
      <c r="Q685" s="69">
        <v>828</v>
      </c>
      <c r="R685" s="148"/>
      <c r="S685" s="21">
        <f t="shared" si="32"/>
        <v>1</v>
      </c>
      <c r="T685" s="652">
        <v>3585</v>
      </c>
      <c r="U685" s="637" t="s">
        <v>65</v>
      </c>
      <c r="V685" s="554">
        <v>828</v>
      </c>
      <c r="W685" s="148"/>
    </row>
    <row r="686" spans="1:23">
      <c r="A686" s="554">
        <v>3586</v>
      </c>
      <c r="B686" s="555" t="s">
        <v>66</v>
      </c>
      <c r="C686" s="69">
        <v>828</v>
      </c>
      <c r="D686" s="148"/>
      <c r="F686" s="21">
        <f t="shared" si="30"/>
        <v>1</v>
      </c>
      <c r="G686" s="21">
        <v>1</v>
      </c>
      <c r="H686" s="554">
        <v>3586</v>
      </c>
      <c r="I686" s="555" t="s">
        <v>66</v>
      </c>
      <c r="J686" s="69">
        <v>829</v>
      </c>
      <c r="K686" s="148"/>
      <c r="M686" s="21">
        <f t="shared" si="31"/>
        <v>1</v>
      </c>
      <c r="N686" s="21">
        <v>1</v>
      </c>
      <c r="O686" s="554">
        <v>3586</v>
      </c>
      <c r="P686" s="555" t="s">
        <v>66</v>
      </c>
      <c r="Q686" s="69">
        <v>829</v>
      </c>
      <c r="R686" s="148"/>
      <c r="S686" s="21">
        <f t="shared" si="32"/>
        <v>1</v>
      </c>
      <c r="T686" s="652">
        <v>3586</v>
      </c>
      <c r="U686" s="637" t="s">
        <v>66</v>
      </c>
      <c r="V686" s="554">
        <v>829</v>
      </c>
      <c r="W686" s="148"/>
    </row>
    <row r="687" spans="1:23">
      <c r="A687" s="554">
        <v>3589</v>
      </c>
      <c r="B687" s="555" t="s">
        <v>67</v>
      </c>
      <c r="C687" s="69">
        <v>829</v>
      </c>
      <c r="D687" s="148"/>
      <c r="F687" s="21">
        <f t="shared" si="30"/>
        <v>1</v>
      </c>
      <c r="G687" s="21">
        <v>1</v>
      </c>
      <c r="H687" s="554">
        <v>3589</v>
      </c>
      <c r="I687" s="555" t="s">
        <v>67</v>
      </c>
      <c r="J687" s="69">
        <v>830</v>
      </c>
      <c r="K687" s="148"/>
      <c r="M687" s="21">
        <f t="shared" si="31"/>
        <v>1</v>
      </c>
      <c r="N687" s="21">
        <v>1</v>
      </c>
      <c r="O687" s="554">
        <v>3589</v>
      </c>
      <c r="P687" s="555" t="s">
        <v>67</v>
      </c>
      <c r="Q687" s="69">
        <v>830</v>
      </c>
      <c r="R687" s="148"/>
      <c r="S687" s="21">
        <f t="shared" si="32"/>
        <v>1</v>
      </c>
      <c r="T687" s="652">
        <v>3589</v>
      </c>
      <c r="U687" s="642" t="s">
        <v>67</v>
      </c>
      <c r="V687" s="554">
        <v>830</v>
      </c>
      <c r="W687" s="148"/>
    </row>
    <row r="688" spans="1:23">
      <c r="A688" s="554">
        <v>3599</v>
      </c>
      <c r="B688" s="555" t="s">
        <v>1552</v>
      </c>
      <c r="C688" s="69">
        <v>830</v>
      </c>
      <c r="D688" s="148"/>
      <c r="F688" s="21">
        <f t="shared" si="30"/>
        <v>1</v>
      </c>
      <c r="G688" s="21">
        <v>1</v>
      </c>
      <c r="H688" s="554">
        <v>3599</v>
      </c>
      <c r="I688" s="555" t="s">
        <v>1552</v>
      </c>
      <c r="J688" s="69">
        <v>831</v>
      </c>
      <c r="K688" s="148"/>
      <c r="M688" s="21">
        <f t="shared" si="31"/>
        <v>1</v>
      </c>
      <c r="N688" s="21">
        <v>1</v>
      </c>
      <c r="O688" s="554">
        <v>3599</v>
      </c>
      <c r="P688" s="555" t="s">
        <v>1552</v>
      </c>
      <c r="Q688" s="69">
        <v>831</v>
      </c>
      <c r="R688" s="148"/>
      <c r="S688" s="21">
        <f t="shared" si="32"/>
        <v>1</v>
      </c>
      <c r="T688" s="652">
        <v>3599</v>
      </c>
      <c r="U688" s="637" t="s">
        <v>1552</v>
      </c>
      <c r="V688" s="554">
        <v>831</v>
      </c>
      <c r="W688" s="148"/>
    </row>
    <row r="689" spans="1:23">
      <c r="A689" s="554">
        <v>3601</v>
      </c>
      <c r="B689" s="555" t="s">
        <v>68</v>
      </c>
      <c r="C689" s="69">
        <v>840</v>
      </c>
      <c r="D689" s="148"/>
      <c r="F689" s="21">
        <f t="shared" si="30"/>
        <v>1</v>
      </c>
      <c r="G689" s="21">
        <v>1</v>
      </c>
      <c r="H689" s="554">
        <v>3601</v>
      </c>
      <c r="I689" s="555" t="s">
        <v>68</v>
      </c>
      <c r="J689" s="69">
        <v>841</v>
      </c>
      <c r="K689" s="148"/>
      <c r="M689" s="21">
        <f t="shared" si="31"/>
        <v>1</v>
      </c>
      <c r="N689" s="21">
        <v>1</v>
      </c>
      <c r="O689" s="554">
        <v>3601</v>
      </c>
      <c r="P689" s="555" t="s">
        <v>68</v>
      </c>
      <c r="Q689" s="69">
        <v>841</v>
      </c>
      <c r="R689" s="148"/>
      <c r="S689" s="21">
        <f t="shared" si="32"/>
        <v>1</v>
      </c>
      <c r="T689" s="652">
        <v>3601</v>
      </c>
      <c r="U689" s="637" t="s">
        <v>68</v>
      </c>
      <c r="V689" s="554">
        <v>841</v>
      </c>
      <c r="W689" s="148"/>
    </row>
    <row r="690" spans="1:23">
      <c r="A690" s="554">
        <v>3602</v>
      </c>
      <c r="B690" s="555" t="s">
        <v>62</v>
      </c>
      <c r="C690" s="69">
        <v>841</v>
      </c>
      <c r="D690" s="148"/>
      <c r="F690" s="21">
        <f t="shared" si="30"/>
        <v>1</v>
      </c>
      <c r="G690" s="21">
        <v>1</v>
      </c>
      <c r="H690" s="554">
        <v>3602</v>
      </c>
      <c r="I690" s="555" t="s">
        <v>62</v>
      </c>
      <c r="J690" s="69">
        <v>842</v>
      </c>
      <c r="K690" s="148"/>
      <c r="M690" s="21">
        <f t="shared" si="31"/>
        <v>1</v>
      </c>
      <c r="N690" s="21">
        <v>1</v>
      </c>
      <c r="O690" s="554">
        <v>3602</v>
      </c>
      <c r="P690" s="555" t="s">
        <v>62</v>
      </c>
      <c r="Q690" s="69">
        <v>842</v>
      </c>
      <c r="R690" s="148"/>
      <c r="S690" s="21">
        <f t="shared" si="32"/>
        <v>1</v>
      </c>
      <c r="T690" s="652">
        <v>3602</v>
      </c>
      <c r="U690" s="637" t="s">
        <v>62</v>
      </c>
      <c r="V690" s="554">
        <v>842</v>
      </c>
      <c r="W690" s="148"/>
    </row>
    <row r="691" spans="1:23">
      <c r="A691" s="554">
        <v>3603</v>
      </c>
      <c r="B691" s="555" t="s">
        <v>63</v>
      </c>
      <c r="C691" s="69">
        <v>842</v>
      </c>
      <c r="D691" s="148"/>
      <c r="F691" s="21">
        <f t="shared" si="30"/>
        <v>1</v>
      </c>
      <c r="G691" s="21">
        <v>1</v>
      </c>
      <c r="H691" s="554">
        <v>3603</v>
      </c>
      <c r="I691" s="555" t="s">
        <v>63</v>
      </c>
      <c r="J691" s="69">
        <v>843</v>
      </c>
      <c r="K691" s="148"/>
      <c r="M691" s="21">
        <f t="shared" si="31"/>
        <v>1</v>
      </c>
      <c r="N691" s="21">
        <v>1</v>
      </c>
      <c r="O691" s="554">
        <v>3603</v>
      </c>
      <c r="P691" s="555" t="s">
        <v>63</v>
      </c>
      <c r="Q691" s="69">
        <v>843</v>
      </c>
      <c r="R691" s="148"/>
      <c r="S691" s="21">
        <f t="shared" si="32"/>
        <v>1</v>
      </c>
      <c r="T691" s="652">
        <v>3603</v>
      </c>
      <c r="U691" s="637" t="s">
        <v>63</v>
      </c>
      <c r="V691" s="554">
        <v>843</v>
      </c>
      <c r="W691" s="148"/>
    </row>
    <row r="692" spans="1:23">
      <c r="A692" s="554">
        <v>3604</v>
      </c>
      <c r="B692" s="555" t="s">
        <v>64</v>
      </c>
      <c r="C692" s="69">
        <v>843</v>
      </c>
      <c r="D692" s="148"/>
      <c r="F692" s="21">
        <f t="shared" si="30"/>
        <v>1</v>
      </c>
      <c r="G692" s="21">
        <v>1</v>
      </c>
      <c r="H692" s="554">
        <v>3604</v>
      </c>
      <c r="I692" s="555" t="s">
        <v>64</v>
      </c>
      <c r="J692" s="69">
        <v>844</v>
      </c>
      <c r="K692" s="148"/>
      <c r="M692" s="21">
        <f t="shared" si="31"/>
        <v>1</v>
      </c>
      <c r="N692" s="21">
        <v>1</v>
      </c>
      <c r="O692" s="554">
        <v>3604</v>
      </c>
      <c r="P692" s="555" t="s">
        <v>64</v>
      </c>
      <c r="Q692" s="69">
        <v>844</v>
      </c>
      <c r="R692" s="148"/>
      <c r="S692" s="21">
        <f t="shared" si="32"/>
        <v>1</v>
      </c>
      <c r="T692" s="652">
        <v>3604</v>
      </c>
      <c r="U692" s="637" t="s">
        <v>64</v>
      </c>
      <c r="V692" s="554">
        <v>844</v>
      </c>
      <c r="W692" s="148"/>
    </row>
    <row r="693" spans="1:23">
      <c r="A693" s="554">
        <v>3605</v>
      </c>
      <c r="B693" s="555" t="s">
        <v>65</v>
      </c>
      <c r="C693" s="69">
        <v>844</v>
      </c>
      <c r="D693" s="148"/>
      <c r="F693" s="21">
        <f t="shared" si="30"/>
        <v>1</v>
      </c>
      <c r="G693" s="21">
        <v>1</v>
      </c>
      <c r="H693" s="554">
        <v>3605</v>
      </c>
      <c r="I693" s="555" t="s">
        <v>65</v>
      </c>
      <c r="J693" s="69">
        <v>845</v>
      </c>
      <c r="K693" s="148"/>
      <c r="M693" s="21">
        <f t="shared" si="31"/>
        <v>1</v>
      </c>
      <c r="N693" s="21">
        <v>1</v>
      </c>
      <c r="O693" s="554">
        <v>3605</v>
      </c>
      <c r="P693" s="555" t="s">
        <v>65</v>
      </c>
      <c r="Q693" s="69">
        <v>845</v>
      </c>
      <c r="R693" s="148"/>
      <c r="S693" s="21">
        <f t="shared" si="32"/>
        <v>1</v>
      </c>
      <c r="T693" s="652">
        <v>3605</v>
      </c>
      <c r="U693" s="637" t="s">
        <v>65</v>
      </c>
      <c r="V693" s="554">
        <v>845</v>
      </c>
      <c r="W693" s="148"/>
    </row>
    <row r="694" spans="1:23">
      <c r="A694" s="554">
        <v>3606</v>
      </c>
      <c r="B694" s="555" t="s">
        <v>66</v>
      </c>
      <c r="C694" s="69">
        <v>845</v>
      </c>
      <c r="D694" s="148"/>
      <c r="F694" s="21">
        <f t="shared" si="30"/>
        <v>1</v>
      </c>
      <c r="G694" s="21">
        <v>1</v>
      </c>
      <c r="H694" s="554">
        <v>3606</v>
      </c>
      <c r="I694" s="555" t="s">
        <v>66</v>
      </c>
      <c r="J694" s="69">
        <v>846</v>
      </c>
      <c r="K694" s="148"/>
      <c r="M694" s="21">
        <f t="shared" si="31"/>
        <v>1</v>
      </c>
      <c r="N694" s="21">
        <v>1</v>
      </c>
      <c r="O694" s="554">
        <v>3606</v>
      </c>
      <c r="P694" s="555" t="s">
        <v>66</v>
      </c>
      <c r="Q694" s="69">
        <v>846</v>
      </c>
      <c r="R694" s="148"/>
      <c r="S694" s="21">
        <f t="shared" si="32"/>
        <v>1</v>
      </c>
      <c r="T694" s="652">
        <v>3606</v>
      </c>
      <c r="U694" s="637" t="s">
        <v>66</v>
      </c>
      <c r="V694" s="554">
        <v>846</v>
      </c>
      <c r="W694" s="148"/>
    </row>
    <row r="695" spans="1:23">
      <c r="A695" s="554">
        <v>3609</v>
      </c>
      <c r="B695" s="555" t="s">
        <v>67</v>
      </c>
      <c r="C695" s="69">
        <v>846</v>
      </c>
      <c r="D695" s="148"/>
      <c r="F695" s="21">
        <f t="shared" si="30"/>
        <v>1</v>
      </c>
      <c r="G695" s="21">
        <v>1</v>
      </c>
      <c r="H695" s="554">
        <v>3609</v>
      </c>
      <c r="I695" s="555" t="s">
        <v>67</v>
      </c>
      <c r="J695" s="69">
        <v>847</v>
      </c>
      <c r="K695" s="148"/>
      <c r="M695" s="21">
        <f t="shared" si="31"/>
        <v>1</v>
      </c>
      <c r="N695" s="21">
        <v>1</v>
      </c>
      <c r="O695" s="554">
        <v>3609</v>
      </c>
      <c r="P695" s="555" t="s">
        <v>67</v>
      </c>
      <c r="Q695" s="69">
        <v>847</v>
      </c>
      <c r="R695" s="148"/>
      <c r="S695" s="21">
        <f t="shared" si="32"/>
        <v>1</v>
      </c>
      <c r="T695" s="652">
        <v>3609</v>
      </c>
      <c r="U695" s="642" t="s">
        <v>67</v>
      </c>
      <c r="V695" s="554">
        <v>847</v>
      </c>
      <c r="W695" s="148"/>
    </row>
    <row r="696" spans="1:23">
      <c r="A696" s="554">
        <v>3611</v>
      </c>
      <c r="B696" s="555" t="s">
        <v>68</v>
      </c>
      <c r="C696" s="69">
        <v>848</v>
      </c>
      <c r="D696" s="148"/>
      <c r="F696" s="21">
        <f t="shared" si="30"/>
        <v>1</v>
      </c>
      <c r="G696" s="21">
        <v>1</v>
      </c>
      <c r="H696" s="554">
        <v>3611</v>
      </c>
      <c r="I696" s="555" t="s">
        <v>68</v>
      </c>
      <c r="J696" s="69">
        <v>849</v>
      </c>
      <c r="K696" s="148"/>
      <c r="M696" s="21">
        <f t="shared" si="31"/>
        <v>1</v>
      </c>
      <c r="N696" s="21">
        <v>1</v>
      </c>
      <c r="O696" s="554">
        <v>3611</v>
      </c>
      <c r="P696" s="555" t="s">
        <v>68</v>
      </c>
      <c r="Q696" s="69">
        <v>849</v>
      </c>
      <c r="R696" s="148"/>
      <c r="S696" s="21">
        <f t="shared" si="32"/>
        <v>1</v>
      </c>
      <c r="T696" s="652">
        <v>3611</v>
      </c>
      <c r="U696" s="637" t="s">
        <v>68</v>
      </c>
      <c r="V696" s="554">
        <v>849</v>
      </c>
      <c r="W696" s="148"/>
    </row>
    <row r="697" spans="1:23">
      <c r="A697" s="554">
        <v>3612</v>
      </c>
      <c r="B697" s="555" t="s">
        <v>62</v>
      </c>
      <c r="C697" s="69">
        <v>849</v>
      </c>
      <c r="D697" s="148"/>
      <c r="F697" s="21">
        <f t="shared" si="30"/>
        <v>1</v>
      </c>
      <c r="G697" s="21">
        <v>1</v>
      </c>
      <c r="H697" s="554">
        <v>3612</v>
      </c>
      <c r="I697" s="555" t="s">
        <v>62</v>
      </c>
      <c r="J697" s="69">
        <v>850</v>
      </c>
      <c r="K697" s="148"/>
      <c r="M697" s="21">
        <f t="shared" si="31"/>
        <v>1</v>
      </c>
      <c r="N697" s="21">
        <v>1</v>
      </c>
      <c r="O697" s="554">
        <v>3612</v>
      </c>
      <c r="P697" s="555" t="s">
        <v>62</v>
      </c>
      <c r="Q697" s="69">
        <v>850</v>
      </c>
      <c r="R697" s="148"/>
      <c r="S697" s="21">
        <f t="shared" si="32"/>
        <v>1</v>
      </c>
      <c r="T697" s="652">
        <v>3612</v>
      </c>
      <c r="U697" s="637" t="s">
        <v>62</v>
      </c>
      <c r="V697" s="554">
        <v>850</v>
      </c>
      <c r="W697" s="148"/>
    </row>
    <row r="698" spans="1:23">
      <c r="A698" s="554">
        <v>3613</v>
      </c>
      <c r="B698" s="555" t="s">
        <v>63</v>
      </c>
      <c r="C698" s="69">
        <v>850</v>
      </c>
      <c r="D698" s="148"/>
      <c r="F698" s="21">
        <f t="shared" si="30"/>
        <v>1</v>
      </c>
      <c r="G698" s="21">
        <v>1</v>
      </c>
      <c r="H698" s="554">
        <v>3613</v>
      </c>
      <c r="I698" s="555" t="s">
        <v>63</v>
      </c>
      <c r="J698" s="69">
        <v>851</v>
      </c>
      <c r="K698" s="148"/>
      <c r="M698" s="21">
        <f t="shared" si="31"/>
        <v>1</v>
      </c>
      <c r="N698" s="21">
        <v>1</v>
      </c>
      <c r="O698" s="554">
        <v>3613</v>
      </c>
      <c r="P698" s="555" t="s">
        <v>63</v>
      </c>
      <c r="Q698" s="69">
        <v>851</v>
      </c>
      <c r="R698" s="148"/>
      <c r="S698" s="21">
        <f t="shared" si="32"/>
        <v>1</v>
      </c>
      <c r="T698" s="652">
        <v>3613</v>
      </c>
      <c r="U698" s="637" t="s">
        <v>63</v>
      </c>
      <c r="V698" s="554">
        <v>851</v>
      </c>
      <c r="W698" s="148"/>
    </row>
    <row r="699" spans="1:23">
      <c r="A699" s="554">
        <v>3614</v>
      </c>
      <c r="B699" s="555" t="s">
        <v>64</v>
      </c>
      <c r="C699" s="69">
        <v>851</v>
      </c>
      <c r="D699" s="148"/>
      <c r="F699" s="21">
        <f t="shared" si="30"/>
        <v>1</v>
      </c>
      <c r="G699" s="21">
        <v>1</v>
      </c>
      <c r="H699" s="554">
        <v>3614</v>
      </c>
      <c r="I699" s="555" t="s">
        <v>64</v>
      </c>
      <c r="J699" s="69">
        <v>852</v>
      </c>
      <c r="K699" s="148"/>
      <c r="M699" s="21">
        <f t="shared" si="31"/>
        <v>1</v>
      </c>
      <c r="N699" s="21">
        <v>1</v>
      </c>
      <c r="O699" s="554">
        <v>3614</v>
      </c>
      <c r="P699" s="555" t="s">
        <v>64</v>
      </c>
      <c r="Q699" s="69">
        <v>852</v>
      </c>
      <c r="R699" s="148"/>
      <c r="S699" s="21">
        <f t="shared" si="32"/>
        <v>1</v>
      </c>
      <c r="T699" s="652">
        <v>3614</v>
      </c>
      <c r="U699" s="637" t="s">
        <v>64</v>
      </c>
      <c r="V699" s="554">
        <v>852</v>
      </c>
      <c r="W699" s="148"/>
    </row>
    <row r="700" spans="1:23">
      <c r="A700" s="554">
        <v>3615</v>
      </c>
      <c r="B700" s="555" t="s">
        <v>65</v>
      </c>
      <c r="C700" s="69">
        <v>852</v>
      </c>
      <c r="D700" s="148"/>
      <c r="F700" s="21">
        <f t="shared" si="30"/>
        <v>1</v>
      </c>
      <c r="G700" s="21">
        <v>1</v>
      </c>
      <c r="H700" s="554">
        <v>3615</v>
      </c>
      <c r="I700" s="555" t="s">
        <v>65</v>
      </c>
      <c r="J700" s="69">
        <v>853</v>
      </c>
      <c r="K700" s="148"/>
      <c r="M700" s="21">
        <f t="shared" si="31"/>
        <v>1</v>
      </c>
      <c r="N700" s="21">
        <v>1</v>
      </c>
      <c r="O700" s="554">
        <v>3615</v>
      </c>
      <c r="P700" s="555" t="s">
        <v>65</v>
      </c>
      <c r="Q700" s="69">
        <v>853</v>
      </c>
      <c r="R700" s="148"/>
      <c r="S700" s="21">
        <f t="shared" si="32"/>
        <v>1</v>
      </c>
      <c r="T700" s="652">
        <v>3615</v>
      </c>
      <c r="U700" s="637" t="s">
        <v>65</v>
      </c>
      <c r="V700" s="554">
        <v>853</v>
      </c>
      <c r="W700" s="148"/>
    </row>
    <row r="701" spans="1:23">
      <c r="A701" s="554">
        <v>3616</v>
      </c>
      <c r="B701" s="555" t="s">
        <v>66</v>
      </c>
      <c r="C701" s="69">
        <v>853</v>
      </c>
      <c r="D701" s="148"/>
      <c r="F701" s="21">
        <f t="shared" si="30"/>
        <v>1</v>
      </c>
      <c r="G701" s="21">
        <v>1</v>
      </c>
      <c r="H701" s="554">
        <v>3616</v>
      </c>
      <c r="I701" s="555" t="s">
        <v>66</v>
      </c>
      <c r="J701" s="69">
        <v>854</v>
      </c>
      <c r="K701" s="148"/>
      <c r="M701" s="21">
        <f t="shared" si="31"/>
        <v>1</v>
      </c>
      <c r="N701" s="21">
        <v>1</v>
      </c>
      <c r="O701" s="554">
        <v>3616</v>
      </c>
      <c r="P701" s="555" t="s">
        <v>66</v>
      </c>
      <c r="Q701" s="69">
        <v>854</v>
      </c>
      <c r="R701" s="148"/>
      <c r="S701" s="21">
        <f t="shared" si="32"/>
        <v>1</v>
      </c>
      <c r="T701" s="652">
        <v>3616</v>
      </c>
      <c r="U701" s="637" t="s">
        <v>66</v>
      </c>
      <c r="V701" s="554">
        <v>854</v>
      </c>
      <c r="W701" s="148"/>
    </row>
    <row r="702" spans="1:23">
      <c r="A702" s="554">
        <v>3619</v>
      </c>
      <c r="B702" s="555" t="s">
        <v>67</v>
      </c>
      <c r="C702" s="69">
        <v>854</v>
      </c>
      <c r="D702" s="148"/>
      <c r="F702" s="21">
        <f t="shared" si="30"/>
        <v>1</v>
      </c>
      <c r="G702" s="21">
        <v>1</v>
      </c>
      <c r="H702" s="554">
        <v>3619</v>
      </c>
      <c r="I702" s="555" t="s">
        <v>67</v>
      </c>
      <c r="J702" s="69">
        <v>855</v>
      </c>
      <c r="K702" s="148"/>
      <c r="M702" s="21">
        <f t="shared" si="31"/>
        <v>1</v>
      </c>
      <c r="N702" s="21">
        <v>1</v>
      </c>
      <c r="O702" s="554">
        <v>3619</v>
      </c>
      <c r="P702" s="555" t="s">
        <v>67</v>
      </c>
      <c r="Q702" s="69">
        <v>855</v>
      </c>
      <c r="R702" s="148"/>
      <c r="S702" s="21">
        <f t="shared" si="32"/>
        <v>1</v>
      </c>
      <c r="T702" s="652">
        <v>3619</v>
      </c>
      <c r="U702" s="642" t="s">
        <v>67</v>
      </c>
      <c r="V702" s="554">
        <v>855</v>
      </c>
      <c r="W702" s="148"/>
    </row>
    <row r="703" spans="1:23">
      <c r="A703" s="554">
        <v>3621</v>
      </c>
      <c r="B703" s="555" t="s">
        <v>68</v>
      </c>
      <c r="C703" s="69">
        <v>856</v>
      </c>
      <c r="D703" s="559"/>
      <c r="F703" s="21">
        <f t="shared" si="30"/>
        <v>1</v>
      </c>
      <c r="G703" s="21">
        <v>1</v>
      </c>
      <c r="H703" s="554">
        <v>3621</v>
      </c>
      <c r="I703" s="555" t="s">
        <v>68</v>
      </c>
      <c r="J703" s="69">
        <v>857</v>
      </c>
      <c r="K703" s="148"/>
      <c r="M703" s="21">
        <f t="shared" si="31"/>
        <v>1</v>
      </c>
      <c r="N703" s="21">
        <v>1</v>
      </c>
      <c r="O703" s="554">
        <v>3621</v>
      </c>
      <c r="P703" s="555" t="s">
        <v>68</v>
      </c>
      <c r="Q703" s="69">
        <v>857</v>
      </c>
      <c r="R703" s="148"/>
      <c r="S703" s="21">
        <f t="shared" si="32"/>
        <v>1</v>
      </c>
      <c r="T703" s="650">
        <v>3621</v>
      </c>
      <c r="U703" s="643" t="s">
        <v>68</v>
      </c>
      <c r="V703" s="554">
        <v>857</v>
      </c>
      <c r="W703" s="148"/>
    </row>
    <row r="704" spans="1:23">
      <c r="A704" s="554">
        <v>3622</v>
      </c>
      <c r="B704" s="555" t="s">
        <v>62</v>
      </c>
      <c r="C704" s="69">
        <v>857</v>
      </c>
      <c r="D704" s="148"/>
      <c r="F704" s="21">
        <f t="shared" si="30"/>
        <v>1</v>
      </c>
      <c r="G704" s="21">
        <v>1</v>
      </c>
      <c r="H704" s="554">
        <v>3622</v>
      </c>
      <c r="I704" s="555" t="s">
        <v>62</v>
      </c>
      <c r="J704" s="69">
        <v>858</v>
      </c>
      <c r="K704" s="148"/>
      <c r="M704" s="21">
        <f t="shared" si="31"/>
        <v>1</v>
      </c>
      <c r="N704" s="21">
        <v>1</v>
      </c>
      <c r="O704" s="554">
        <v>3622</v>
      </c>
      <c r="P704" s="555" t="s">
        <v>62</v>
      </c>
      <c r="Q704" s="69">
        <v>858</v>
      </c>
      <c r="R704" s="148"/>
      <c r="S704" s="21">
        <f t="shared" si="32"/>
        <v>1</v>
      </c>
      <c r="T704" s="650">
        <v>3622</v>
      </c>
      <c r="U704" s="643" t="s">
        <v>62</v>
      </c>
      <c r="V704" s="554">
        <v>858</v>
      </c>
      <c r="W704" s="148"/>
    </row>
    <row r="705" spans="1:23">
      <c r="A705" s="554">
        <v>3623</v>
      </c>
      <c r="B705" s="555" t="s">
        <v>63</v>
      </c>
      <c r="C705" s="69">
        <v>858</v>
      </c>
      <c r="D705" s="148"/>
      <c r="F705" s="21">
        <f t="shared" si="30"/>
        <v>1</v>
      </c>
      <c r="G705" s="21">
        <v>1</v>
      </c>
      <c r="H705" s="554">
        <v>3623</v>
      </c>
      <c r="I705" s="555" t="s">
        <v>63</v>
      </c>
      <c r="J705" s="69">
        <v>859</v>
      </c>
      <c r="K705" s="148"/>
      <c r="M705" s="21">
        <f t="shared" si="31"/>
        <v>1</v>
      </c>
      <c r="N705" s="21">
        <v>1</v>
      </c>
      <c r="O705" s="554">
        <v>3623</v>
      </c>
      <c r="P705" s="555" t="s">
        <v>63</v>
      </c>
      <c r="Q705" s="69">
        <v>859</v>
      </c>
      <c r="R705" s="148"/>
      <c r="S705" s="21">
        <f t="shared" si="32"/>
        <v>1</v>
      </c>
      <c r="T705" s="650">
        <v>3623</v>
      </c>
      <c r="U705" s="643" t="s">
        <v>63</v>
      </c>
      <c r="V705" s="554">
        <v>859</v>
      </c>
      <c r="W705" s="148"/>
    </row>
    <row r="706" spans="1:23">
      <c r="A706" s="554">
        <v>3624</v>
      </c>
      <c r="B706" s="555" t="s">
        <v>64</v>
      </c>
      <c r="C706" s="69">
        <v>859</v>
      </c>
      <c r="D706" s="148"/>
      <c r="F706" s="21">
        <f t="shared" si="30"/>
        <v>1</v>
      </c>
      <c r="G706" s="21">
        <v>1</v>
      </c>
      <c r="H706" s="554">
        <v>3624</v>
      </c>
      <c r="I706" s="555" t="s">
        <v>64</v>
      </c>
      <c r="J706" s="69">
        <v>860</v>
      </c>
      <c r="K706" s="148"/>
      <c r="M706" s="21">
        <f t="shared" si="31"/>
        <v>1</v>
      </c>
      <c r="N706" s="21">
        <v>1</v>
      </c>
      <c r="O706" s="554">
        <v>3624</v>
      </c>
      <c r="P706" s="555" t="s">
        <v>64</v>
      </c>
      <c r="Q706" s="69">
        <v>860</v>
      </c>
      <c r="R706" s="148"/>
      <c r="S706" s="21">
        <f t="shared" si="32"/>
        <v>1</v>
      </c>
      <c r="T706" s="650">
        <v>3624</v>
      </c>
      <c r="U706" s="643" t="s">
        <v>64</v>
      </c>
      <c r="V706" s="554">
        <v>860</v>
      </c>
      <c r="W706" s="148"/>
    </row>
    <row r="707" spans="1:23">
      <c r="A707" s="554">
        <v>3625</v>
      </c>
      <c r="B707" s="555" t="s">
        <v>65</v>
      </c>
      <c r="C707" s="69">
        <v>860</v>
      </c>
      <c r="D707" s="148"/>
      <c r="F707" s="21">
        <f t="shared" si="30"/>
        <v>1</v>
      </c>
      <c r="G707" s="21">
        <v>1</v>
      </c>
      <c r="H707" s="554">
        <v>3625</v>
      </c>
      <c r="I707" s="555" t="s">
        <v>65</v>
      </c>
      <c r="J707" s="69">
        <v>861</v>
      </c>
      <c r="K707" s="148"/>
      <c r="M707" s="21">
        <f t="shared" si="31"/>
        <v>1</v>
      </c>
      <c r="N707" s="21">
        <v>1</v>
      </c>
      <c r="O707" s="554">
        <v>3625</v>
      </c>
      <c r="P707" s="555" t="s">
        <v>65</v>
      </c>
      <c r="Q707" s="69">
        <v>861</v>
      </c>
      <c r="R707" s="148"/>
      <c r="S707" s="21">
        <f t="shared" si="32"/>
        <v>1</v>
      </c>
      <c r="T707" s="650">
        <v>3625</v>
      </c>
      <c r="U707" s="643" t="s">
        <v>65</v>
      </c>
      <c r="V707" s="554">
        <v>861</v>
      </c>
      <c r="W707" s="148"/>
    </row>
    <row r="708" spans="1:23">
      <c r="A708" s="554">
        <v>3626</v>
      </c>
      <c r="B708" s="555" t="s">
        <v>66</v>
      </c>
      <c r="C708" s="69">
        <v>861</v>
      </c>
      <c r="D708" s="148"/>
      <c r="F708" s="21">
        <f t="shared" si="30"/>
        <v>1</v>
      </c>
      <c r="G708" s="21">
        <v>1</v>
      </c>
      <c r="H708" s="554">
        <v>3626</v>
      </c>
      <c r="I708" s="555" t="s">
        <v>66</v>
      </c>
      <c r="J708" s="69">
        <v>862</v>
      </c>
      <c r="K708" s="148"/>
      <c r="M708" s="21">
        <f t="shared" si="31"/>
        <v>1</v>
      </c>
      <c r="N708" s="21">
        <v>1</v>
      </c>
      <c r="O708" s="554">
        <v>3626</v>
      </c>
      <c r="P708" s="555" t="s">
        <v>66</v>
      </c>
      <c r="Q708" s="69">
        <v>862</v>
      </c>
      <c r="R708" s="148"/>
      <c r="S708" s="21">
        <f t="shared" si="32"/>
        <v>1</v>
      </c>
      <c r="T708" s="650">
        <v>3626</v>
      </c>
      <c r="U708" s="643" t="s">
        <v>66</v>
      </c>
      <c r="V708" s="554">
        <v>862</v>
      </c>
      <c r="W708" s="148"/>
    </row>
    <row r="709" spans="1:23">
      <c r="A709" s="554">
        <v>3627</v>
      </c>
      <c r="B709" s="555" t="s">
        <v>67</v>
      </c>
      <c r="C709" s="69">
        <v>862</v>
      </c>
      <c r="D709" s="559"/>
      <c r="F709" s="21">
        <f t="shared" si="30"/>
        <v>1</v>
      </c>
      <c r="G709" s="21">
        <v>1</v>
      </c>
      <c r="H709" s="554">
        <v>3627</v>
      </c>
      <c r="I709" s="555" t="s">
        <v>67</v>
      </c>
      <c r="J709" s="69">
        <v>863</v>
      </c>
      <c r="K709" s="148"/>
      <c r="M709" s="21">
        <f t="shared" si="31"/>
        <v>1</v>
      </c>
      <c r="N709" s="21">
        <v>1</v>
      </c>
      <c r="O709" s="554">
        <v>3627</v>
      </c>
      <c r="P709" s="555" t="s">
        <v>67</v>
      </c>
      <c r="Q709" s="69">
        <v>863</v>
      </c>
      <c r="R709" s="148"/>
      <c r="S709" s="21">
        <f t="shared" si="32"/>
        <v>1</v>
      </c>
      <c r="T709" s="650">
        <v>3627</v>
      </c>
      <c r="U709" s="644" t="s">
        <v>67</v>
      </c>
      <c r="V709" s="554">
        <v>863</v>
      </c>
      <c r="W709" s="148"/>
    </row>
    <row r="710" spans="1:23">
      <c r="A710" s="554">
        <v>3629</v>
      </c>
      <c r="B710" s="555" t="s">
        <v>68</v>
      </c>
      <c r="C710" s="69">
        <v>864</v>
      </c>
      <c r="D710" s="148"/>
      <c r="F710" s="21">
        <f t="shared" si="30"/>
        <v>1</v>
      </c>
      <c r="G710" s="21">
        <v>1</v>
      </c>
      <c r="H710" s="554">
        <v>3629</v>
      </c>
      <c r="I710" s="555" t="s">
        <v>68</v>
      </c>
      <c r="J710" s="69">
        <v>865</v>
      </c>
      <c r="K710" s="148"/>
      <c r="M710" s="21">
        <f t="shared" si="31"/>
        <v>1</v>
      </c>
      <c r="N710" s="21">
        <v>1</v>
      </c>
      <c r="O710" s="554">
        <v>3629</v>
      </c>
      <c r="P710" s="555" t="s">
        <v>68</v>
      </c>
      <c r="Q710" s="69">
        <v>865</v>
      </c>
      <c r="R710" s="148"/>
      <c r="S710" s="21">
        <f t="shared" si="32"/>
        <v>1</v>
      </c>
      <c r="T710" s="650">
        <v>3629</v>
      </c>
      <c r="U710" s="637" t="s">
        <v>68</v>
      </c>
      <c r="V710" s="554">
        <v>865</v>
      </c>
      <c r="W710" s="148"/>
    </row>
    <row r="711" spans="1:23">
      <c r="A711" s="554">
        <v>3630</v>
      </c>
      <c r="B711" s="555" t="s">
        <v>62</v>
      </c>
      <c r="C711" s="69">
        <v>865</v>
      </c>
      <c r="D711" s="148"/>
      <c r="F711" s="21">
        <f t="shared" si="30"/>
        <v>1</v>
      </c>
      <c r="G711" s="21">
        <v>1</v>
      </c>
      <c r="H711" s="554">
        <v>3630</v>
      </c>
      <c r="I711" s="555" t="s">
        <v>62</v>
      </c>
      <c r="J711" s="69">
        <v>866</v>
      </c>
      <c r="K711" s="148"/>
      <c r="M711" s="21">
        <f t="shared" si="31"/>
        <v>1</v>
      </c>
      <c r="N711" s="21">
        <v>1</v>
      </c>
      <c r="O711" s="554">
        <v>3630</v>
      </c>
      <c r="P711" s="555" t="s">
        <v>62</v>
      </c>
      <c r="Q711" s="69">
        <v>866</v>
      </c>
      <c r="R711" s="148"/>
      <c r="S711" s="21">
        <f t="shared" si="32"/>
        <v>1</v>
      </c>
      <c r="T711" s="650">
        <v>3630</v>
      </c>
      <c r="U711" s="637" t="s">
        <v>62</v>
      </c>
      <c r="V711" s="554">
        <v>866</v>
      </c>
      <c r="W711" s="148"/>
    </row>
    <row r="712" spans="1:23">
      <c r="A712" s="554">
        <v>3631</v>
      </c>
      <c r="B712" s="555" t="s">
        <v>63</v>
      </c>
      <c r="C712" s="69">
        <v>866</v>
      </c>
      <c r="D712" s="148"/>
      <c r="F712" s="21">
        <f t="shared" si="30"/>
        <v>1</v>
      </c>
      <c r="G712" s="21">
        <v>1</v>
      </c>
      <c r="H712" s="554">
        <v>3631</v>
      </c>
      <c r="I712" s="555" t="s">
        <v>63</v>
      </c>
      <c r="J712" s="69">
        <v>867</v>
      </c>
      <c r="K712" s="148"/>
      <c r="M712" s="21">
        <f t="shared" si="31"/>
        <v>1</v>
      </c>
      <c r="N712" s="21">
        <v>1</v>
      </c>
      <c r="O712" s="554">
        <v>3631</v>
      </c>
      <c r="P712" s="555" t="s">
        <v>63</v>
      </c>
      <c r="Q712" s="69">
        <v>867</v>
      </c>
      <c r="R712" s="148"/>
      <c r="S712" s="21">
        <f t="shared" si="32"/>
        <v>1</v>
      </c>
      <c r="T712" s="650">
        <v>3631</v>
      </c>
      <c r="U712" s="637" t="s">
        <v>63</v>
      </c>
      <c r="V712" s="554">
        <v>867</v>
      </c>
      <c r="W712" s="148"/>
    </row>
    <row r="713" spans="1:23">
      <c r="A713" s="554">
        <v>3632</v>
      </c>
      <c r="B713" s="555" t="s">
        <v>64</v>
      </c>
      <c r="C713" s="69">
        <v>867</v>
      </c>
      <c r="D713" s="148"/>
      <c r="F713" s="21">
        <f t="shared" si="30"/>
        <v>1</v>
      </c>
      <c r="G713" s="21">
        <v>1</v>
      </c>
      <c r="H713" s="554">
        <v>3632</v>
      </c>
      <c r="I713" s="555" t="s">
        <v>64</v>
      </c>
      <c r="J713" s="69">
        <v>868</v>
      </c>
      <c r="K713" s="148"/>
      <c r="M713" s="21">
        <f t="shared" si="31"/>
        <v>1</v>
      </c>
      <c r="N713" s="21">
        <v>1</v>
      </c>
      <c r="O713" s="554">
        <v>3632</v>
      </c>
      <c r="P713" s="555" t="s">
        <v>64</v>
      </c>
      <c r="Q713" s="69">
        <v>868</v>
      </c>
      <c r="R713" s="148"/>
      <c r="S713" s="21">
        <f t="shared" si="32"/>
        <v>1</v>
      </c>
      <c r="T713" s="650">
        <v>3632</v>
      </c>
      <c r="U713" s="637" t="s">
        <v>64</v>
      </c>
      <c r="V713" s="554">
        <v>868</v>
      </c>
      <c r="W713" s="148"/>
    </row>
    <row r="714" spans="1:23">
      <c r="A714" s="554">
        <v>3633</v>
      </c>
      <c r="B714" s="555" t="s">
        <v>65</v>
      </c>
      <c r="C714" s="69">
        <v>868</v>
      </c>
      <c r="D714" s="148"/>
      <c r="F714" s="21">
        <f t="shared" ref="F714:F777" si="33">IF(B714=I714,1,0)</f>
        <v>1</v>
      </c>
      <c r="G714" s="21">
        <v>1</v>
      </c>
      <c r="H714" s="554">
        <v>3633</v>
      </c>
      <c r="I714" s="555" t="s">
        <v>65</v>
      </c>
      <c r="J714" s="69">
        <v>869</v>
      </c>
      <c r="K714" s="148"/>
      <c r="M714" s="21">
        <f t="shared" ref="M714:M777" si="34">IF(I714=P714,1,0)</f>
        <v>1</v>
      </c>
      <c r="N714" s="21">
        <v>1</v>
      </c>
      <c r="O714" s="554">
        <v>3633</v>
      </c>
      <c r="P714" s="555" t="s">
        <v>65</v>
      </c>
      <c r="Q714" s="69">
        <v>869</v>
      </c>
      <c r="R714" s="148"/>
      <c r="S714" s="21">
        <f t="shared" si="32"/>
        <v>1</v>
      </c>
      <c r="T714" s="650">
        <v>3633</v>
      </c>
      <c r="U714" s="637" t="s">
        <v>65</v>
      </c>
      <c r="V714" s="554">
        <v>869</v>
      </c>
      <c r="W714" s="148"/>
    </row>
    <row r="715" spans="1:23">
      <c r="A715" s="554">
        <v>3634</v>
      </c>
      <c r="B715" s="555" t="s">
        <v>66</v>
      </c>
      <c r="C715" s="69">
        <v>869</v>
      </c>
      <c r="D715" s="148"/>
      <c r="F715" s="21">
        <f t="shared" si="33"/>
        <v>1</v>
      </c>
      <c r="G715" s="21">
        <v>1</v>
      </c>
      <c r="H715" s="554">
        <v>3634</v>
      </c>
      <c r="I715" s="555" t="s">
        <v>66</v>
      </c>
      <c r="J715" s="69">
        <v>870</v>
      </c>
      <c r="K715" s="148"/>
      <c r="M715" s="21">
        <f t="shared" si="34"/>
        <v>1</v>
      </c>
      <c r="N715" s="21">
        <v>1</v>
      </c>
      <c r="O715" s="554">
        <v>3634</v>
      </c>
      <c r="P715" s="555" t="s">
        <v>66</v>
      </c>
      <c r="Q715" s="69">
        <v>870</v>
      </c>
      <c r="R715" s="148"/>
      <c r="S715" s="21">
        <f t="shared" ref="S715:S778" si="35">IF(U715=P715,1,0)</f>
        <v>1</v>
      </c>
      <c r="T715" s="650">
        <v>3634</v>
      </c>
      <c r="U715" s="637" t="s">
        <v>66</v>
      </c>
      <c r="V715" s="554">
        <v>870</v>
      </c>
      <c r="W715" s="148"/>
    </row>
    <row r="716" spans="1:23">
      <c r="A716" s="554">
        <v>3635</v>
      </c>
      <c r="B716" s="555" t="s">
        <v>67</v>
      </c>
      <c r="C716" s="69">
        <v>870</v>
      </c>
      <c r="D716" s="148"/>
      <c r="F716" s="21">
        <f t="shared" si="33"/>
        <v>1</v>
      </c>
      <c r="G716" s="21">
        <v>1</v>
      </c>
      <c r="H716" s="554">
        <v>3635</v>
      </c>
      <c r="I716" s="555" t="s">
        <v>67</v>
      </c>
      <c r="J716" s="69">
        <v>871</v>
      </c>
      <c r="K716" s="148"/>
      <c r="M716" s="21">
        <f t="shared" si="34"/>
        <v>1</v>
      </c>
      <c r="N716" s="21">
        <v>1</v>
      </c>
      <c r="O716" s="554">
        <v>3635</v>
      </c>
      <c r="P716" s="555" t="s">
        <v>67</v>
      </c>
      <c r="Q716" s="69">
        <v>871</v>
      </c>
      <c r="R716" s="148"/>
      <c r="S716" s="21">
        <f t="shared" si="35"/>
        <v>1</v>
      </c>
      <c r="T716" s="650">
        <v>3635</v>
      </c>
      <c r="U716" s="642" t="s">
        <v>67</v>
      </c>
      <c r="V716" s="554">
        <v>871</v>
      </c>
      <c r="W716" s="148"/>
    </row>
    <row r="717" spans="1:23">
      <c r="A717" s="554">
        <v>3644</v>
      </c>
      <c r="B717" s="555" t="s">
        <v>64</v>
      </c>
      <c r="C717" s="69">
        <v>872</v>
      </c>
      <c r="D717" s="559"/>
      <c r="F717" s="21">
        <f t="shared" si="33"/>
        <v>1</v>
      </c>
      <c r="G717" s="21">
        <v>1</v>
      </c>
      <c r="H717" s="554">
        <v>3644</v>
      </c>
      <c r="I717" s="555" t="s">
        <v>64</v>
      </c>
      <c r="J717" s="69">
        <v>873</v>
      </c>
      <c r="K717" s="148"/>
      <c r="M717" s="21">
        <f t="shared" si="34"/>
        <v>1</v>
      </c>
      <c r="N717" s="21">
        <v>1</v>
      </c>
      <c r="O717" s="554">
        <v>3644</v>
      </c>
      <c r="P717" s="555" t="s">
        <v>64</v>
      </c>
      <c r="Q717" s="69">
        <v>873</v>
      </c>
      <c r="R717" s="148"/>
      <c r="S717" s="21">
        <f t="shared" si="35"/>
        <v>1</v>
      </c>
      <c r="T717" s="652">
        <v>3644</v>
      </c>
      <c r="U717" s="637" t="s">
        <v>64</v>
      </c>
      <c r="V717" s="554">
        <v>873</v>
      </c>
      <c r="W717" s="148"/>
    </row>
    <row r="718" spans="1:23">
      <c r="A718" s="554">
        <v>3645</v>
      </c>
      <c r="B718" s="555" t="s">
        <v>65</v>
      </c>
      <c r="C718" s="69">
        <v>873</v>
      </c>
      <c r="D718" s="148"/>
      <c r="F718" s="21">
        <f t="shared" si="33"/>
        <v>1</v>
      </c>
      <c r="G718" s="21">
        <v>1</v>
      </c>
      <c r="H718" s="554">
        <v>3645</v>
      </c>
      <c r="I718" s="555" t="s">
        <v>65</v>
      </c>
      <c r="J718" s="69">
        <v>874</v>
      </c>
      <c r="K718" s="148"/>
      <c r="M718" s="21">
        <f t="shared" si="34"/>
        <v>1</v>
      </c>
      <c r="N718" s="21">
        <v>1</v>
      </c>
      <c r="O718" s="554">
        <v>3645</v>
      </c>
      <c r="P718" s="555" t="s">
        <v>65</v>
      </c>
      <c r="Q718" s="69">
        <v>874</v>
      </c>
      <c r="R718" s="148"/>
      <c r="S718" s="21">
        <f t="shared" si="35"/>
        <v>1</v>
      </c>
      <c r="T718" s="652">
        <v>3645</v>
      </c>
      <c r="U718" s="637" t="s">
        <v>65</v>
      </c>
      <c r="V718" s="554">
        <v>874</v>
      </c>
      <c r="W718" s="148"/>
    </row>
    <row r="719" spans="1:23">
      <c r="A719" s="554">
        <v>3646</v>
      </c>
      <c r="B719" s="555" t="s">
        <v>66</v>
      </c>
      <c r="C719" s="69">
        <v>874</v>
      </c>
      <c r="D719" s="148"/>
      <c r="F719" s="21">
        <f t="shared" si="33"/>
        <v>1</v>
      </c>
      <c r="G719" s="21">
        <v>1</v>
      </c>
      <c r="H719" s="554">
        <v>3646</v>
      </c>
      <c r="I719" s="555" t="s">
        <v>66</v>
      </c>
      <c r="J719" s="69">
        <v>875</v>
      </c>
      <c r="K719" s="148"/>
      <c r="M719" s="21">
        <f t="shared" si="34"/>
        <v>1</v>
      </c>
      <c r="N719" s="21">
        <v>1</v>
      </c>
      <c r="O719" s="554">
        <v>3646</v>
      </c>
      <c r="P719" s="555" t="s">
        <v>66</v>
      </c>
      <c r="Q719" s="69">
        <v>875</v>
      </c>
      <c r="R719" s="148"/>
      <c r="S719" s="21">
        <f t="shared" si="35"/>
        <v>1</v>
      </c>
      <c r="T719" s="652">
        <v>3646</v>
      </c>
      <c r="U719" s="637" t="s">
        <v>66</v>
      </c>
      <c r="V719" s="554">
        <v>875</v>
      </c>
      <c r="W719" s="148"/>
    </row>
    <row r="720" spans="1:23">
      <c r="A720" s="554">
        <v>3649</v>
      </c>
      <c r="B720" s="555" t="s">
        <v>67</v>
      </c>
      <c r="C720" s="69">
        <v>875</v>
      </c>
      <c r="D720" s="148"/>
      <c r="F720" s="21">
        <f t="shared" si="33"/>
        <v>1</v>
      </c>
      <c r="G720" s="21">
        <v>1</v>
      </c>
      <c r="H720" s="554">
        <v>3649</v>
      </c>
      <c r="I720" s="555" t="s">
        <v>67</v>
      </c>
      <c r="J720" s="69">
        <v>876</v>
      </c>
      <c r="K720" s="148"/>
      <c r="M720" s="21">
        <f t="shared" si="34"/>
        <v>1</v>
      </c>
      <c r="N720" s="21">
        <v>1</v>
      </c>
      <c r="O720" s="554">
        <v>3649</v>
      </c>
      <c r="P720" s="555" t="s">
        <v>67</v>
      </c>
      <c r="Q720" s="69">
        <v>876</v>
      </c>
      <c r="R720" s="148"/>
      <c r="S720" s="21">
        <f t="shared" si="35"/>
        <v>1</v>
      </c>
      <c r="T720" s="652">
        <v>3649</v>
      </c>
      <c r="U720" s="642" t="s">
        <v>67</v>
      </c>
      <c r="V720" s="554">
        <v>876</v>
      </c>
      <c r="W720" s="148"/>
    </row>
    <row r="721" spans="1:23">
      <c r="A721" s="554">
        <v>3650</v>
      </c>
      <c r="B721" s="555" t="s">
        <v>68</v>
      </c>
      <c r="C721" s="69">
        <v>877</v>
      </c>
      <c r="D721" s="148"/>
      <c r="F721" s="21">
        <f t="shared" si="33"/>
        <v>1</v>
      </c>
      <c r="G721" s="21">
        <v>1</v>
      </c>
      <c r="H721" s="554">
        <v>3650</v>
      </c>
      <c r="I721" s="555" t="s">
        <v>68</v>
      </c>
      <c r="J721" s="69">
        <v>878</v>
      </c>
      <c r="K721" s="148"/>
      <c r="M721" s="21">
        <f t="shared" si="34"/>
        <v>1</v>
      </c>
      <c r="N721" s="21">
        <v>1</v>
      </c>
      <c r="O721" s="554">
        <v>3650</v>
      </c>
      <c r="P721" s="555" t="s">
        <v>68</v>
      </c>
      <c r="Q721" s="69">
        <v>878</v>
      </c>
      <c r="R721" s="148"/>
      <c r="S721" s="21">
        <f t="shared" si="35"/>
        <v>1</v>
      </c>
      <c r="T721" s="652">
        <v>3650</v>
      </c>
      <c r="U721" s="637" t="s">
        <v>68</v>
      </c>
      <c r="V721" s="554">
        <v>878</v>
      </c>
      <c r="W721" s="148"/>
    </row>
    <row r="722" spans="1:23">
      <c r="A722" s="554">
        <v>3652</v>
      </c>
      <c r="B722" s="555" t="s">
        <v>68</v>
      </c>
      <c r="C722" s="69">
        <v>879</v>
      </c>
      <c r="D722" s="148"/>
      <c r="F722" s="21">
        <f t="shared" si="33"/>
        <v>1</v>
      </c>
      <c r="G722" s="21">
        <v>1</v>
      </c>
      <c r="H722" s="554">
        <v>3652</v>
      </c>
      <c r="I722" s="555" t="s">
        <v>68</v>
      </c>
      <c r="J722" s="69">
        <v>880</v>
      </c>
      <c r="K722" s="559"/>
      <c r="M722" s="21">
        <f t="shared" si="34"/>
        <v>1</v>
      </c>
      <c r="N722" s="21">
        <v>1</v>
      </c>
      <c r="O722" s="554">
        <v>3652</v>
      </c>
      <c r="P722" s="555" t="s">
        <v>68</v>
      </c>
      <c r="Q722" s="69">
        <v>880</v>
      </c>
      <c r="R722" s="559"/>
      <c r="S722" s="21">
        <f t="shared" si="35"/>
        <v>1</v>
      </c>
      <c r="T722" s="652">
        <v>3652</v>
      </c>
      <c r="U722" s="637" t="s">
        <v>68</v>
      </c>
      <c r="V722" s="554">
        <v>880</v>
      </c>
      <c r="W722" s="559"/>
    </row>
    <row r="723" spans="1:23">
      <c r="A723" s="554">
        <v>3653</v>
      </c>
      <c r="B723" s="555" t="s">
        <v>62</v>
      </c>
      <c r="C723" s="69">
        <v>880</v>
      </c>
      <c r="D723" s="148"/>
      <c r="F723" s="21">
        <f t="shared" si="33"/>
        <v>1</v>
      </c>
      <c r="G723" s="21">
        <v>1</v>
      </c>
      <c r="H723" s="554">
        <v>3653</v>
      </c>
      <c r="I723" s="555" t="s">
        <v>62</v>
      </c>
      <c r="J723" s="69">
        <v>881</v>
      </c>
      <c r="K723" s="148"/>
      <c r="M723" s="21">
        <f t="shared" si="34"/>
        <v>1</v>
      </c>
      <c r="N723" s="21">
        <v>1</v>
      </c>
      <c r="O723" s="554">
        <v>3653</v>
      </c>
      <c r="P723" s="555" t="s">
        <v>62</v>
      </c>
      <c r="Q723" s="69">
        <v>881</v>
      </c>
      <c r="R723" s="148"/>
      <c r="S723" s="21">
        <f t="shared" si="35"/>
        <v>1</v>
      </c>
      <c r="T723" s="652">
        <v>3653</v>
      </c>
      <c r="U723" s="637" t="s">
        <v>62</v>
      </c>
      <c r="V723" s="554">
        <v>881</v>
      </c>
      <c r="W723" s="148"/>
    </row>
    <row r="724" spans="1:23">
      <c r="A724" s="554">
        <v>3654</v>
      </c>
      <c r="B724" s="555" t="s">
        <v>63</v>
      </c>
      <c r="C724" s="69">
        <v>881</v>
      </c>
      <c r="D724" s="148"/>
      <c r="F724" s="21">
        <f t="shared" si="33"/>
        <v>1</v>
      </c>
      <c r="G724" s="21">
        <v>1</v>
      </c>
      <c r="H724" s="554">
        <v>3654</v>
      </c>
      <c r="I724" s="555" t="s">
        <v>63</v>
      </c>
      <c r="J724" s="69">
        <v>882</v>
      </c>
      <c r="K724" s="148"/>
      <c r="M724" s="21">
        <f t="shared" si="34"/>
        <v>1</v>
      </c>
      <c r="N724" s="21">
        <v>1</v>
      </c>
      <c r="O724" s="554">
        <v>3654</v>
      </c>
      <c r="P724" s="555" t="s">
        <v>63</v>
      </c>
      <c r="Q724" s="69">
        <v>882</v>
      </c>
      <c r="R724" s="148"/>
      <c r="S724" s="21">
        <f t="shared" si="35"/>
        <v>1</v>
      </c>
      <c r="T724" s="652">
        <v>3654</v>
      </c>
      <c r="U724" s="637" t="s">
        <v>63</v>
      </c>
      <c r="V724" s="554">
        <v>882</v>
      </c>
      <c r="W724" s="148"/>
    </row>
    <row r="725" spans="1:23">
      <c r="A725" s="554">
        <v>3655</v>
      </c>
      <c r="B725" s="555" t="s">
        <v>64</v>
      </c>
      <c r="C725" s="69">
        <v>882</v>
      </c>
      <c r="D725" s="148"/>
      <c r="F725" s="21">
        <f t="shared" si="33"/>
        <v>1</v>
      </c>
      <c r="G725" s="21">
        <v>1</v>
      </c>
      <c r="H725" s="554">
        <v>3655</v>
      </c>
      <c r="I725" s="555" t="s">
        <v>64</v>
      </c>
      <c r="J725" s="69">
        <v>883</v>
      </c>
      <c r="K725" s="148"/>
      <c r="M725" s="21">
        <f t="shared" si="34"/>
        <v>1</v>
      </c>
      <c r="N725" s="21">
        <v>1</v>
      </c>
      <c r="O725" s="554">
        <v>3655</v>
      </c>
      <c r="P725" s="555" t="s">
        <v>64</v>
      </c>
      <c r="Q725" s="69">
        <v>883</v>
      </c>
      <c r="R725" s="148"/>
      <c r="S725" s="21">
        <f t="shared" si="35"/>
        <v>1</v>
      </c>
      <c r="T725" s="652">
        <v>3655</v>
      </c>
      <c r="U725" s="637" t="s">
        <v>64</v>
      </c>
      <c r="V725" s="554">
        <v>883</v>
      </c>
      <c r="W725" s="148"/>
    </row>
    <row r="726" spans="1:23">
      <c r="A726" s="556" t="s">
        <v>1271</v>
      </c>
      <c r="B726" s="557" t="s">
        <v>1529</v>
      </c>
      <c r="C726" s="556" t="s">
        <v>1271</v>
      </c>
      <c r="D726" s="558" t="s">
        <v>1530</v>
      </c>
      <c r="F726" s="21">
        <f t="shared" si="33"/>
        <v>0</v>
      </c>
      <c r="G726" s="21">
        <v>1</v>
      </c>
      <c r="H726" s="554" t="s">
        <v>1587</v>
      </c>
      <c r="I726" s="555" t="s">
        <v>65</v>
      </c>
      <c r="J726" s="69">
        <v>884</v>
      </c>
      <c r="K726" s="148" t="s">
        <v>1590</v>
      </c>
      <c r="M726" s="21">
        <f t="shared" si="34"/>
        <v>1</v>
      </c>
      <c r="N726" s="21">
        <v>1</v>
      </c>
      <c r="O726" s="554" t="s">
        <v>1587</v>
      </c>
      <c r="P726" s="555" t="s">
        <v>65</v>
      </c>
      <c r="Q726" s="69">
        <v>884</v>
      </c>
      <c r="R726" s="148"/>
      <c r="S726" s="21">
        <f t="shared" si="35"/>
        <v>1</v>
      </c>
      <c r="T726" s="652">
        <v>3656</v>
      </c>
      <c r="U726" s="637" t="s">
        <v>65</v>
      </c>
      <c r="V726" s="554">
        <v>884</v>
      </c>
      <c r="W726" s="148"/>
    </row>
    <row r="727" spans="1:23">
      <c r="A727" s="554">
        <v>3656</v>
      </c>
      <c r="B727" s="555" t="s">
        <v>66</v>
      </c>
      <c r="C727" s="69">
        <v>883</v>
      </c>
      <c r="D727" s="148" t="s">
        <v>1567</v>
      </c>
      <c r="F727" s="21">
        <f t="shared" si="33"/>
        <v>1</v>
      </c>
      <c r="G727" s="21">
        <v>1</v>
      </c>
      <c r="H727" s="554" t="s">
        <v>1588</v>
      </c>
      <c r="I727" s="555" t="s">
        <v>66</v>
      </c>
      <c r="J727" s="69">
        <v>885</v>
      </c>
      <c r="K727" s="148"/>
      <c r="M727" s="21">
        <f t="shared" si="34"/>
        <v>1</v>
      </c>
      <c r="N727" s="21">
        <v>1</v>
      </c>
      <c r="O727" s="554" t="s">
        <v>1588</v>
      </c>
      <c r="P727" s="555" t="s">
        <v>66</v>
      </c>
      <c r="Q727" s="69">
        <v>885</v>
      </c>
      <c r="R727" s="148"/>
      <c r="S727" s="21">
        <f t="shared" si="35"/>
        <v>1</v>
      </c>
      <c r="T727" s="652">
        <v>3657</v>
      </c>
      <c r="U727" s="637" t="s">
        <v>66</v>
      </c>
      <c r="V727" s="554">
        <v>885</v>
      </c>
      <c r="W727" s="148"/>
    </row>
    <row r="728" spans="1:23">
      <c r="A728" s="554">
        <v>3659</v>
      </c>
      <c r="B728" s="555" t="s">
        <v>67</v>
      </c>
      <c r="C728" s="69">
        <v>884</v>
      </c>
      <c r="D728" s="148"/>
      <c r="F728" s="21">
        <f t="shared" si="33"/>
        <v>1</v>
      </c>
      <c r="G728" s="21">
        <v>1</v>
      </c>
      <c r="H728" s="554">
        <v>3659</v>
      </c>
      <c r="I728" s="555" t="s">
        <v>67</v>
      </c>
      <c r="J728" s="69">
        <v>886</v>
      </c>
      <c r="K728" s="559"/>
      <c r="M728" s="21">
        <f t="shared" si="34"/>
        <v>1</v>
      </c>
      <c r="N728" s="21">
        <v>1</v>
      </c>
      <c r="O728" s="554">
        <v>3659</v>
      </c>
      <c r="P728" s="555" t="s">
        <v>67</v>
      </c>
      <c r="Q728" s="69">
        <v>886</v>
      </c>
      <c r="R728" s="559"/>
      <c r="S728" s="21">
        <f t="shared" si="35"/>
        <v>1</v>
      </c>
      <c r="T728" s="652">
        <v>3659</v>
      </c>
      <c r="U728" s="642" t="s">
        <v>67</v>
      </c>
      <c r="V728" s="554">
        <v>886</v>
      </c>
      <c r="W728" s="559"/>
    </row>
    <row r="729" spans="1:23">
      <c r="A729" s="554">
        <v>3662</v>
      </c>
      <c r="B729" s="555" t="s">
        <v>68</v>
      </c>
      <c r="C729" s="69">
        <v>886</v>
      </c>
      <c r="D729" s="148"/>
      <c r="F729" s="21">
        <f t="shared" si="33"/>
        <v>1</v>
      </c>
      <c r="G729" s="21">
        <v>1</v>
      </c>
      <c r="H729" s="554">
        <v>3662</v>
      </c>
      <c r="I729" s="555" t="s">
        <v>68</v>
      </c>
      <c r="J729" s="69">
        <v>888</v>
      </c>
      <c r="K729" s="148"/>
      <c r="M729" s="21">
        <f t="shared" si="34"/>
        <v>1</v>
      </c>
      <c r="N729" s="21">
        <v>1</v>
      </c>
      <c r="O729" s="554">
        <v>3662</v>
      </c>
      <c r="P729" s="555" t="s">
        <v>68</v>
      </c>
      <c r="Q729" s="69">
        <v>888</v>
      </c>
      <c r="R729" s="148"/>
      <c r="S729" s="21">
        <f t="shared" si="35"/>
        <v>1</v>
      </c>
      <c r="T729" s="652">
        <v>3662</v>
      </c>
      <c r="U729" s="637" t="s">
        <v>68</v>
      </c>
      <c r="V729" s="554">
        <v>888</v>
      </c>
      <c r="W729" s="148"/>
    </row>
    <row r="730" spans="1:23">
      <c r="A730" s="554">
        <v>3663</v>
      </c>
      <c r="B730" s="555" t="s">
        <v>63</v>
      </c>
      <c r="C730" s="69">
        <v>887</v>
      </c>
      <c r="D730" s="148"/>
      <c r="F730" s="21">
        <f t="shared" si="33"/>
        <v>1</v>
      </c>
      <c r="G730" s="21">
        <v>1</v>
      </c>
      <c r="H730" s="554">
        <v>3663</v>
      </c>
      <c r="I730" s="555" t="s">
        <v>63</v>
      </c>
      <c r="J730" s="69">
        <v>889</v>
      </c>
      <c r="K730" s="148"/>
      <c r="M730" s="21">
        <f t="shared" si="34"/>
        <v>1</v>
      </c>
      <c r="N730" s="21">
        <v>1</v>
      </c>
      <c r="O730" s="554">
        <v>3663</v>
      </c>
      <c r="P730" s="555" t="s">
        <v>63</v>
      </c>
      <c r="Q730" s="69">
        <v>889</v>
      </c>
      <c r="R730" s="148"/>
      <c r="S730" s="21">
        <f t="shared" si="35"/>
        <v>1</v>
      </c>
      <c r="T730" s="652">
        <v>3663</v>
      </c>
      <c r="U730" s="637" t="s">
        <v>63</v>
      </c>
      <c r="V730" s="554">
        <v>889</v>
      </c>
      <c r="W730" s="148"/>
    </row>
    <row r="731" spans="1:23">
      <c r="A731" s="554">
        <v>3664</v>
      </c>
      <c r="B731" s="555" t="s">
        <v>64</v>
      </c>
      <c r="C731" s="69">
        <v>888</v>
      </c>
      <c r="D731" s="148"/>
      <c r="F731" s="21">
        <f t="shared" si="33"/>
        <v>1</v>
      </c>
      <c r="G731" s="21">
        <v>1</v>
      </c>
      <c r="H731" s="554">
        <v>3664</v>
      </c>
      <c r="I731" s="555" t="s">
        <v>64</v>
      </c>
      <c r="J731" s="69">
        <v>890</v>
      </c>
      <c r="K731" s="148"/>
      <c r="M731" s="21">
        <f t="shared" si="34"/>
        <v>1</v>
      </c>
      <c r="N731" s="21">
        <v>1</v>
      </c>
      <c r="O731" s="554">
        <v>3664</v>
      </c>
      <c r="P731" s="555" t="s">
        <v>64</v>
      </c>
      <c r="Q731" s="69">
        <v>890</v>
      </c>
      <c r="R731" s="148"/>
      <c r="S731" s="21">
        <f t="shared" si="35"/>
        <v>1</v>
      </c>
      <c r="T731" s="652">
        <v>3664</v>
      </c>
      <c r="U731" s="637" t="s">
        <v>64</v>
      </c>
      <c r="V731" s="554">
        <v>890</v>
      </c>
      <c r="W731" s="148"/>
    </row>
    <row r="732" spans="1:23">
      <c r="A732" s="554">
        <v>3665</v>
      </c>
      <c r="B732" s="555" t="s">
        <v>67</v>
      </c>
      <c r="C732" s="69">
        <v>889</v>
      </c>
      <c r="D732" s="148"/>
      <c r="F732" s="21">
        <f t="shared" si="33"/>
        <v>1</v>
      </c>
      <c r="G732" s="21">
        <v>1</v>
      </c>
      <c r="H732" s="554">
        <v>3665</v>
      </c>
      <c r="I732" s="555" t="s">
        <v>67</v>
      </c>
      <c r="J732" s="69">
        <v>891</v>
      </c>
      <c r="K732" s="148"/>
      <c r="M732" s="21">
        <f t="shared" si="34"/>
        <v>1</v>
      </c>
      <c r="N732" s="21">
        <v>1</v>
      </c>
      <c r="O732" s="554">
        <v>3665</v>
      </c>
      <c r="P732" s="555" t="s">
        <v>67</v>
      </c>
      <c r="Q732" s="69">
        <v>891</v>
      </c>
      <c r="R732" s="148"/>
      <c r="S732" s="21">
        <f t="shared" si="35"/>
        <v>1</v>
      </c>
      <c r="T732" s="652">
        <v>3665</v>
      </c>
      <c r="U732" s="642" t="s">
        <v>67</v>
      </c>
      <c r="V732" s="554">
        <v>891</v>
      </c>
      <c r="W732" s="148"/>
    </row>
    <row r="733" spans="1:23">
      <c r="A733" s="554">
        <v>3667</v>
      </c>
      <c r="B733" s="555" t="s">
        <v>63</v>
      </c>
      <c r="C733" s="69">
        <v>891</v>
      </c>
      <c r="D733" s="148"/>
      <c r="F733" s="21">
        <f t="shared" si="33"/>
        <v>1</v>
      </c>
      <c r="G733" s="21">
        <v>1</v>
      </c>
      <c r="H733" s="554">
        <v>3667</v>
      </c>
      <c r="I733" s="555" t="s">
        <v>63</v>
      </c>
      <c r="J733" s="69">
        <v>893</v>
      </c>
      <c r="K733" s="148"/>
      <c r="M733" s="21">
        <f t="shared" si="34"/>
        <v>1</v>
      </c>
      <c r="N733" s="21">
        <v>1</v>
      </c>
      <c r="O733" s="554">
        <v>3667</v>
      </c>
      <c r="P733" s="555" t="s">
        <v>63</v>
      </c>
      <c r="Q733" s="69">
        <v>893</v>
      </c>
      <c r="R733" s="148"/>
      <c r="S733" s="21">
        <f t="shared" si="35"/>
        <v>1</v>
      </c>
      <c r="T733" s="652">
        <v>3667</v>
      </c>
      <c r="U733" s="637" t="s">
        <v>63</v>
      </c>
      <c r="V733" s="554">
        <v>893</v>
      </c>
      <c r="W733" s="148"/>
    </row>
    <row r="734" spans="1:23">
      <c r="A734" s="554">
        <v>3668</v>
      </c>
      <c r="B734" s="555" t="s">
        <v>64</v>
      </c>
      <c r="C734" s="69">
        <v>892</v>
      </c>
      <c r="D734" s="148"/>
      <c r="F734" s="21">
        <f t="shared" si="33"/>
        <v>1</v>
      </c>
      <c r="G734" s="21">
        <v>1</v>
      </c>
      <c r="H734" s="554">
        <v>3668</v>
      </c>
      <c r="I734" s="555" t="s">
        <v>64</v>
      </c>
      <c r="J734" s="69">
        <v>894</v>
      </c>
      <c r="K734" s="148"/>
      <c r="M734" s="21">
        <f t="shared" si="34"/>
        <v>1</v>
      </c>
      <c r="N734" s="21">
        <v>1</v>
      </c>
      <c r="O734" s="554">
        <v>3668</v>
      </c>
      <c r="P734" s="555" t="s">
        <v>64</v>
      </c>
      <c r="Q734" s="69">
        <v>894</v>
      </c>
      <c r="R734" s="148"/>
      <c r="S734" s="21">
        <f t="shared" si="35"/>
        <v>1</v>
      </c>
      <c r="T734" s="652">
        <v>3668</v>
      </c>
      <c r="U734" s="637" t="s">
        <v>64</v>
      </c>
      <c r="V734" s="554">
        <v>894</v>
      </c>
      <c r="W734" s="148"/>
    </row>
    <row r="735" spans="1:23">
      <c r="A735" s="554">
        <v>3669</v>
      </c>
      <c r="B735" s="555" t="s">
        <v>67</v>
      </c>
      <c r="C735" s="69">
        <v>893</v>
      </c>
      <c r="D735" s="148"/>
      <c r="F735" s="21">
        <f t="shared" si="33"/>
        <v>1</v>
      </c>
      <c r="G735" s="21">
        <v>1</v>
      </c>
      <c r="H735" s="554">
        <v>3669</v>
      </c>
      <c r="I735" s="555" t="s">
        <v>67</v>
      </c>
      <c r="J735" s="69">
        <v>895</v>
      </c>
      <c r="K735" s="148"/>
      <c r="M735" s="21">
        <f t="shared" si="34"/>
        <v>1</v>
      </c>
      <c r="N735" s="21">
        <v>1</v>
      </c>
      <c r="O735" s="554">
        <v>3669</v>
      </c>
      <c r="P735" s="555" t="s">
        <v>67</v>
      </c>
      <c r="Q735" s="69">
        <v>895</v>
      </c>
      <c r="R735" s="148"/>
      <c r="S735" s="21">
        <f t="shared" si="35"/>
        <v>1</v>
      </c>
      <c r="T735" s="652">
        <v>3669</v>
      </c>
      <c r="U735" s="642" t="s">
        <v>67</v>
      </c>
      <c r="V735" s="554">
        <v>895</v>
      </c>
      <c r="W735" s="148"/>
    </row>
    <row r="736" spans="1:23">
      <c r="A736" s="554">
        <v>3673</v>
      </c>
      <c r="B736" s="555" t="s">
        <v>63</v>
      </c>
      <c r="C736" s="69">
        <v>895</v>
      </c>
      <c r="D736" s="148"/>
      <c r="F736" s="21">
        <f t="shared" si="33"/>
        <v>1</v>
      </c>
      <c r="G736" s="21">
        <v>1</v>
      </c>
      <c r="H736" s="554">
        <v>3673</v>
      </c>
      <c r="I736" s="555" t="s">
        <v>63</v>
      </c>
      <c r="J736" s="69">
        <v>897</v>
      </c>
      <c r="K736" s="148"/>
      <c r="M736" s="21">
        <f t="shared" si="34"/>
        <v>1</v>
      </c>
      <c r="N736" s="21">
        <v>1</v>
      </c>
      <c r="O736" s="554">
        <v>3673</v>
      </c>
      <c r="P736" s="555" t="s">
        <v>63</v>
      </c>
      <c r="Q736" s="69">
        <v>897</v>
      </c>
      <c r="R736" s="148"/>
      <c r="S736" s="21">
        <f t="shared" si="35"/>
        <v>1</v>
      </c>
      <c r="T736" s="652">
        <v>3673</v>
      </c>
      <c r="U736" s="637" t="s">
        <v>63</v>
      </c>
      <c r="V736" s="554">
        <v>897</v>
      </c>
      <c r="W736" s="148"/>
    </row>
    <row r="737" spans="1:23">
      <c r="A737" s="554">
        <v>3674</v>
      </c>
      <c r="B737" s="555" t="s">
        <v>64</v>
      </c>
      <c r="C737" s="69">
        <v>896</v>
      </c>
      <c r="D737" s="148"/>
      <c r="F737" s="21">
        <f t="shared" si="33"/>
        <v>1</v>
      </c>
      <c r="G737" s="21">
        <v>1</v>
      </c>
      <c r="H737" s="554">
        <v>3674</v>
      </c>
      <c r="I737" s="555" t="s">
        <v>64</v>
      </c>
      <c r="J737" s="69">
        <v>898</v>
      </c>
      <c r="K737" s="148"/>
      <c r="M737" s="21">
        <f t="shared" si="34"/>
        <v>1</v>
      </c>
      <c r="N737" s="21">
        <v>1</v>
      </c>
      <c r="O737" s="554">
        <v>3674</v>
      </c>
      <c r="P737" s="555" t="s">
        <v>64</v>
      </c>
      <c r="Q737" s="69">
        <v>898</v>
      </c>
      <c r="R737" s="148"/>
      <c r="S737" s="21">
        <f t="shared" si="35"/>
        <v>1</v>
      </c>
      <c r="T737" s="652">
        <v>3674</v>
      </c>
      <c r="U737" s="637" t="s">
        <v>64</v>
      </c>
      <c r="V737" s="554">
        <v>898</v>
      </c>
      <c r="W737" s="148"/>
    </row>
    <row r="738" spans="1:23">
      <c r="A738" s="554">
        <v>3675</v>
      </c>
      <c r="B738" s="555" t="s">
        <v>67</v>
      </c>
      <c r="C738" s="69">
        <v>897</v>
      </c>
      <c r="D738" s="148"/>
      <c r="F738" s="21">
        <f t="shared" si="33"/>
        <v>1</v>
      </c>
      <c r="G738" s="21">
        <v>1</v>
      </c>
      <c r="H738" s="554">
        <v>3675</v>
      </c>
      <c r="I738" s="555" t="s">
        <v>67</v>
      </c>
      <c r="J738" s="69">
        <v>899</v>
      </c>
      <c r="K738" s="148"/>
      <c r="M738" s="21">
        <f t="shared" si="34"/>
        <v>1</v>
      </c>
      <c r="N738" s="21">
        <v>1</v>
      </c>
      <c r="O738" s="554">
        <v>3675</v>
      </c>
      <c r="P738" s="555" t="s">
        <v>67</v>
      </c>
      <c r="Q738" s="69">
        <v>899</v>
      </c>
      <c r="R738" s="148"/>
      <c r="S738" s="21">
        <f t="shared" si="35"/>
        <v>1</v>
      </c>
      <c r="T738" s="652">
        <v>3675</v>
      </c>
      <c r="U738" s="642" t="s">
        <v>67</v>
      </c>
      <c r="V738" s="554">
        <v>899</v>
      </c>
      <c r="W738" s="148"/>
    </row>
    <row r="739" spans="1:23">
      <c r="A739" s="554">
        <v>3676</v>
      </c>
      <c r="B739" s="555" t="s">
        <v>68</v>
      </c>
      <c r="C739" s="69">
        <v>899</v>
      </c>
      <c r="D739" s="148"/>
      <c r="F739" s="21">
        <f t="shared" si="33"/>
        <v>1</v>
      </c>
      <c r="G739" s="21">
        <v>1</v>
      </c>
      <c r="H739" s="554">
        <v>3676</v>
      </c>
      <c r="I739" s="555" t="s">
        <v>68</v>
      </c>
      <c r="J739" s="69">
        <v>901</v>
      </c>
      <c r="K739" s="148"/>
      <c r="M739" s="21">
        <f t="shared" si="34"/>
        <v>1</v>
      </c>
      <c r="N739" s="21">
        <v>1</v>
      </c>
      <c r="O739" s="554">
        <v>3676</v>
      </c>
      <c r="P739" s="555" t="s">
        <v>68</v>
      </c>
      <c r="Q739" s="69">
        <v>901</v>
      </c>
      <c r="R739" s="148"/>
      <c r="S739" s="21">
        <f t="shared" si="35"/>
        <v>1</v>
      </c>
      <c r="T739" s="652">
        <v>3676</v>
      </c>
      <c r="U739" s="637" t="s">
        <v>68</v>
      </c>
      <c r="V739" s="554">
        <v>901</v>
      </c>
      <c r="W739" s="148"/>
    </row>
    <row r="740" spans="1:23">
      <c r="A740" s="554">
        <v>3677</v>
      </c>
      <c r="B740" s="555" t="s">
        <v>62</v>
      </c>
      <c r="C740" s="69">
        <v>900</v>
      </c>
      <c r="D740" s="148"/>
      <c r="F740" s="21">
        <f t="shared" si="33"/>
        <v>1</v>
      </c>
      <c r="G740" s="21">
        <v>1</v>
      </c>
      <c r="H740" s="554">
        <v>3677</v>
      </c>
      <c r="I740" s="555" t="s">
        <v>62</v>
      </c>
      <c r="J740" s="69">
        <v>902</v>
      </c>
      <c r="K740" s="148"/>
      <c r="M740" s="21">
        <f t="shared" si="34"/>
        <v>1</v>
      </c>
      <c r="N740" s="21">
        <v>1</v>
      </c>
      <c r="O740" s="554">
        <v>3677</v>
      </c>
      <c r="P740" s="555" t="s">
        <v>62</v>
      </c>
      <c r="Q740" s="69">
        <v>902</v>
      </c>
      <c r="R740" s="148"/>
      <c r="S740" s="21">
        <f t="shared" si="35"/>
        <v>1</v>
      </c>
      <c r="T740" s="652">
        <v>3677</v>
      </c>
      <c r="U740" s="637" t="s">
        <v>62</v>
      </c>
      <c r="V740" s="554">
        <v>902</v>
      </c>
      <c r="W740" s="148"/>
    </row>
    <row r="741" spans="1:23">
      <c r="A741" s="554">
        <v>3678</v>
      </c>
      <c r="B741" s="555" t="s">
        <v>63</v>
      </c>
      <c r="C741" s="69">
        <v>901</v>
      </c>
      <c r="D741" s="148"/>
      <c r="F741" s="21">
        <f t="shared" si="33"/>
        <v>1</v>
      </c>
      <c r="G741" s="21">
        <v>1</v>
      </c>
      <c r="H741" s="554">
        <v>3678</v>
      </c>
      <c r="I741" s="555" t="s">
        <v>63</v>
      </c>
      <c r="J741" s="69">
        <v>903</v>
      </c>
      <c r="K741" s="148"/>
      <c r="M741" s="21">
        <f t="shared" si="34"/>
        <v>1</v>
      </c>
      <c r="N741" s="21">
        <v>1</v>
      </c>
      <c r="O741" s="554">
        <v>3678</v>
      </c>
      <c r="P741" s="555" t="s">
        <v>63</v>
      </c>
      <c r="Q741" s="69">
        <v>903</v>
      </c>
      <c r="R741" s="148"/>
      <c r="S741" s="21">
        <f t="shared" si="35"/>
        <v>1</v>
      </c>
      <c r="T741" s="652">
        <v>3678</v>
      </c>
      <c r="U741" s="637" t="s">
        <v>63</v>
      </c>
      <c r="V741" s="554">
        <v>903</v>
      </c>
      <c r="W741" s="148"/>
    </row>
    <row r="742" spans="1:23">
      <c r="A742" s="554">
        <v>3679</v>
      </c>
      <c r="B742" s="555" t="s">
        <v>67</v>
      </c>
      <c r="C742" s="69">
        <v>902</v>
      </c>
      <c r="D742" s="148"/>
      <c r="F742" s="21">
        <f t="shared" si="33"/>
        <v>1</v>
      </c>
      <c r="G742" s="21">
        <v>1</v>
      </c>
      <c r="H742" s="554">
        <v>3679</v>
      </c>
      <c r="I742" s="555" t="s">
        <v>67</v>
      </c>
      <c r="J742" s="69">
        <v>904</v>
      </c>
      <c r="K742" s="148"/>
      <c r="M742" s="21">
        <f t="shared" si="34"/>
        <v>1</v>
      </c>
      <c r="N742" s="21">
        <v>1</v>
      </c>
      <c r="O742" s="554">
        <v>3679</v>
      </c>
      <c r="P742" s="555" t="s">
        <v>67</v>
      </c>
      <c r="Q742" s="69">
        <v>904</v>
      </c>
      <c r="R742" s="148"/>
      <c r="S742" s="21">
        <f t="shared" si="35"/>
        <v>1</v>
      </c>
      <c r="T742" s="652">
        <v>3679</v>
      </c>
      <c r="U742" s="642" t="s">
        <v>67</v>
      </c>
      <c r="V742" s="554">
        <v>904</v>
      </c>
      <c r="W742" s="148"/>
    </row>
    <row r="743" spans="1:23">
      <c r="A743" s="554">
        <v>3681</v>
      </c>
      <c r="B743" s="555" t="s">
        <v>64</v>
      </c>
      <c r="C743" s="69">
        <v>904</v>
      </c>
      <c r="D743" s="559"/>
      <c r="F743" s="21">
        <f t="shared" si="33"/>
        <v>1</v>
      </c>
      <c r="G743" s="21">
        <v>1</v>
      </c>
      <c r="H743" s="554">
        <v>3681</v>
      </c>
      <c r="I743" s="555" t="s">
        <v>64</v>
      </c>
      <c r="J743" s="69">
        <v>906</v>
      </c>
      <c r="K743" s="148"/>
      <c r="M743" s="21">
        <f t="shared" si="34"/>
        <v>1</v>
      </c>
      <c r="N743" s="21">
        <v>1</v>
      </c>
      <c r="O743" s="554">
        <v>3681</v>
      </c>
      <c r="P743" s="555" t="s">
        <v>64</v>
      </c>
      <c r="Q743" s="69">
        <v>906</v>
      </c>
      <c r="R743" s="148"/>
      <c r="S743" s="21">
        <f t="shared" si="35"/>
        <v>1</v>
      </c>
      <c r="T743" s="650">
        <v>3681</v>
      </c>
      <c r="U743" s="643" t="s">
        <v>64</v>
      </c>
      <c r="V743" s="554">
        <v>906</v>
      </c>
      <c r="W743" s="148"/>
    </row>
    <row r="744" spans="1:23">
      <c r="A744" s="554">
        <v>3682</v>
      </c>
      <c r="B744" s="555" t="s">
        <v>65</v>
      </c>
      <c r="C744" s="69">
        <v>905</v>
      </c>
      <c r="D744" s="148"/>
      <c r="F744" s="21">
        <f t="shared" si="33"/>
        <v>1</v>
      </c>
      <c r="G744" s="21">
        <v>1</v>
      </c>
      <c r="H744" s="554">
        <v>3682</v>
      </c>
      <c r="I744" s="555" t="s">
        <v>65</v>
      </c>
      <c r="J744" s="69">
        <v>907</v>
      </c>
      <c r="K744" s="148"/>
      <c r="M744" s="21">
        <f t="shared" si="34"/>
        <v>1</v>
      </c>
      <c r="N744" s="21">
        <v>1</v>
      </c>
      <c r="O744" s="554">
        <v>3682</v>
      </c>
      <c r="P744" s="555" t="s">
        <v>65</v>
      </c>
      <c r="Q744" s="69">
        <v>907</v>
      </c>
      <c r="R744" s="148"/>
      <c r="S744" s="21">
        <f t="shared" si="35"/>
        <v>1</v>
      </c>
      <c r="T744" s="650">
        <v>3682</v>
      </c>
      <c r="U744" s="643" t="s">
        <v>65</v>
      </c>
      <c r="V744" s="554">
        <v>907</v>
      </c>
      <c r="W744" s="148"/>
    </row>
    <row r="745" spans="1:23">
      <c r="A745" s="554">
        <v>3685</v>
      </c>
      <c r="B745" s="555" t="s">
        <v>66</v>
      </c>
      <c r="C745" s="69">
        <v>906</v>
      </c>
      <c r="D745" s="148"/>
      <c r="F745" s="21">
        <f t="shared" si="33"/>
        <v>1</v>
      </c>
      <c r="G745" s="21"/>
      <c r="H745" s="554">
        <v>3685</v>
      </c>
      <c r="I745" s="555" t="s">
        <v>66</v>
      </c>
      <c r="J745" s="69">
        <v>908</v>
      </c>
      <c r="K745" s="148"/>
      <c r="M745" s="21">
        <f t="shared" si="34"/>
        <v>1</v>
      </c>
      <c r="O745" s="554">
        <v>3685</v>
      </c>
      <c r="P745" s="555" t="s">
        <v>66</v>
      </c>
      <c r="Q745" s="69">
        <v>908</v>
      </c>
      <c r="R745" s="148"/>
      <c r="S745" s="21">
        <f t="shared" si="35"/>
        <v>1</v>
      </c>
      <c r="T745" s="650">
        <v>3685</v>
      </c>
      <c r="U745" s="643" t="s">
        <v>66</v>
      </c>
      <c r="V745" s="554">
        <v>908</v>
      </c>
      <c r="W745" s="148"/>
    </row>
    <row r="746" spans="1:23">
      <c r="A746" s="554">
        <v>3686</v>
      </c>
      <c r="B746" s="555" t="s">
        <v>67</v>
      </c>
      <c r="C746" s="69">
        <v>907</v>
      </c>
      <c r="D746" s="148"/>
      <c r="F746" s="21">
        <f t="shared" si="33"/>
        <v>1</v>
      </c>
      <c r="G746" s="21">
        <v>1</v>
      </c>
      <c r="H746" s="554">
        <v>3686</v>
      </c>
      <c r="I746" s="555" t="s">
        <v>67</v>
      </c>
      <c r="J746" s="69">
        <v>909</v>
      </c>
      <c r="K746" s="148"/>
      <c r="M746" s="21">
        <f t="shared" si="34"/>
        <v>1</v>
      </c>
      <c r="N746" s="21">
        <v>1</v>
      </c>
      <c r="O746" s="554">
        <v>3686</v>
      </c>
      <c r="P746" s="555" t="s">
        <v>67</v>
      </c>
      <c r="Q746" s="69">
        <v>909</v>
      </c>
      <c r="R746" s="148"/>
      <c r="S746" s="21">
        <f t="shared" si="35"/>
        <v>1</v>
      </c>
      <c r="T746" s="650">
        <v>3686</v>
      </c>
      <c r="U746" s="644" t="s">
        <v>67</v>
      </c>
      <c r="V746" s="554">
        <v>909</v>
      </c>
      <c r="W746" s="148"/>
    </row>
    <row r="747" spans="1:23">
      <c r="A747" s="554">
        <v>3688</v>
      </c>
      <c r="B747" s="555" t="s">
        <v>68</v>
      </c>
      <c r="C747" s="69">
        <v>909</v>
      </c>
      <c r="D747" s="148"/>
      <c r="F747" s="21">
        <f t="shared" si="33"/>
        <v>1</v>
      </c>
      <c r="G747" s="21">
        <v>1</v>
      </c>
      <c r="H747" s="554">
        <v>3688</v>
      </c>
      <c r="I747" s="555" t="s">
        <v>68</v>
      </c>
      <c r="J747" s="69">
        <v>911</v>
      </c>
      <c r="K747" s="148"/>
      <c r="M747" s="21">
        <f t="shared" si="34"/>
        <v>1</v>
      </c>
      <c r="N747" s="21">
        <v>1</v>
      </c>
      <c r="O747" s="554">
        <v>3688</v>
      </c>
      <c r="P747" s="555" t="s">
        <v>68</v>
      </c>
      <c r="Q747" s="69">
        <v>911</v>
      </c>
      <c r="R747" s="148"/>
      <c r="S747" s="21">
        <f t="shared" si="35"/>
        <v>1</v>
      </c>
      <c r="T747" s="652">
        <v>3688</v>
      </c>
      <c r="U747" s="637" t="s">
        <v>68</v>
      </c>
      <c r="V747" s="554">
        <v>911</v>
      </c>
      <c r="W747" s="148"/>
    </row>
    <row r="748" spans="1:23">
      <c r="A748" s="554">
        <v>3689</v>
      </c>
      <c r="B748" s="555" t="s">
        <v>62</v>
      </c>
      <c r="C748" s="69">
        <v>910</v>
      </c>
      <c r="D748" s="148"/>
      <c r="F748" s="21">
        <f t="shared" si="33"/>
        <v>1</v>
      </c>
      <c r="G748" s="21">
        <v>1</v>
      </c>
      <c r="H748" s="554">
        <v>3689</v>
      </c>
      <c r="I748" s="555" t="s">
        <v>62</v>
      </c>
      <c r="J748" s="69">
        <v>912</v>
      </c>
      <c r="K748" s="148"/>
      <c r="M748" s="21">
        <f t="shared" si="34"/>
        <v>1</v>
      </c>
      <c r="N748" s="21">
        <v>1</v>
      </c>
      <c r="O748" s="554">
        <v>3689</v>
      </c>
      <c r="P748" s="555" t="s">
        <v>62</v>
      </c>
      <c r="Q748" s="69">
        <v>912</v>
      </c>
      <c r="R748" s="148"/>
      <c r="S748" s="21">
        <f t="shared" si="35"/>
        <v>1</v>
      </c>
      <c r="T748" s="652">
        <v>3689</v>
      </c>
      <c r="U748" s="637" t="s">
        <v>62</v>
      </c>
      <c r="V748" s="554">
        <v>912</v>
      </c>
      <c r="W748" s="148"/>
    </row>
    <row r="749" spans="1:23">
      <c r="A749" s="554">
        <v>3690</v>
      </c>
      <c r="B749" s="555" t="s">
        <v>63</v>
      </c>
      <c r="C749" s="69">
        <v>911</v>
      </c>
      <c r="D749" s="148"/>
      <c r="F749" s="21">
        <f t="shared" si="33"/>
        <v>1</v>
      </c>
      <c r="G749" s="21">
        <v>1</v>
      </c>
      <c r="H749" s="554">
        <v>3690</v>
      </c>
      <c r="I749" s="555" t="s">
        <v>63</v>
      </c>
      <c r="J749" s="69">
        <v>913</v>
      </c>
      <c r="K749" s="148"/>
      <c r="M749" s="21">
        <f t="shared" si="34"/>
        <v>1</v>
      </c>
      <c r="N749" s="21">
        <v>1</v>
      </c>
      <c r="O749" s="554">
        <v>3690</v>
      </c>
      <c r="P749" s="555" t="s">
        <v>63</v>
      </c>
      <c r="Q749" s="69">
        <v>913</v>
      </c>
      <c r="R749" s="148"/>
      <c r="S749" s="21">
        <f t="shared" si="35"/>
        <v>1</v>
      </c>
      <c r="T749" s="652">
        <v>3690</v>
      </c>
      <c r="U749" s="637" t="s">
        <v>63</v>
      </c>
      <c r="V749" s="554">
        <v>913</v>
      </c>
      <c r="W749" s="148"/>
    </row>
    <row r="750" spans="1:23">
      <c r="A750" s="554">
        <v>3691</v>
      </c>
      <c r="B750" s="555" t="s">
        <v>64</v>
      </c>
      <c r="C750" s="69">
        <v>912</v>
      </c>
      <c r="D750" s="148"/>
      <c r="F750" s="21">
        <f t="shared" si="33"/>
        <v>1</v>
      </c>
      <c r="G750" s="21">
        <v>1</v>
      </c>
      <c r="H750" s="554">
        <v>3691</v>
      </c>
      <c r="I750" s="555" t="s">
        <v>64</v>
      </c>
      <c r="J750" s="69">
        <v>914</v>
      </c>
      <c r="K750" s="148"/>
      <c r="M750" s="21">
        <f t="shared" si="34"/>
        <v>1</v>
      </c>
      <c r="N750" s="21">
        <v>1</v>
      </c>
      <c r="O750" s="554">
        <v>3691</v>
      </c>
      <c r="P750" s="555" t="s">
        <v>64</v>
      </c>
      <c r="Q750" s="69">
        <v>914</v>
      </c>
      <c r="R750" s="148"/>
      <c r="S750" s="21">
        <f t="shared" si="35"/>
        <v>1</v>
      </c>
      <c r="T750" s="652">
        <v>3691</v>
      </c>
      <c r="U750" s="637" t="s">
        <v>64</v>
      </c>
      <c r="V750" s="554">
        <v>914</v>
      </c>
      <c r="W750" s="148"/>
    </row>
    <row r="751" spans="1:23">
      <c r="A751" s="554">
        <v>3692</v>
      </c>
      <c r="B751" s="555" t="s">
        <v>65</v>
      </c>
      <c r="C751" s="69">
        <v>913</v>
      </c>
      <c r="D751" s="148"/>
      <c r="F751" s="21">
        <f t="shared" si="33"/>
        <v>1</v>
      </c>
      <c r="G751" s="21">
        <v>1</v>
      </c>
      <c r="H751" s="554">
        <v>3692</v>
      </c>
      <c r="I751" s="555" t="s">
        <v>65</v>
      </c>
      <c r="J751" s="69">
        <v>915</v>
      </c>
      <c r="K751" s="148"/>
      <c r="M751" s="21">
        <f t="shared" si="34"/>
        <v>1</v>
      </c>
      <c r="N751" s="21">
        <v>1</v>
      </c>
      <c r="O751" s="554">
        <v>3692</v>
      </c>
      <c r="P751" s="555" t="s">
        <v>65</v>
      </c>
      <c r="Q751" s="69">
        <v>915</v>
      </c>
      <c r="R751" s="148"/>
      <c r="S751" s="21">
        <f t="shared" si="35"/>
        <v>1</v>
      </c>
      <c r="T751" s="652">
        <v>3692</v>
      </c>
      <c r="U751" s="637" t="s">
        <v>65</v>
      </c>
      <c r="V751" s="554">
        <v>915</v>
      </c>
      <c r="W751" s="148"/>
    </row>
    <row r="752" spans="1:23">
      <c r="A752" s="554">
        <v>3693</v>
      </c>
      <c r="B752" s="555" t="s">
        <v>66</v>
      </c>
      <c r="C752" s="69">
        <v>914</v>
      </c>
      <c r="D752" s="148"/>
      <c r="F752" s="21">
        <f t="shared" si="33"/>
        <v>1</v>
      </c>
      <c r="G752" s="21">
        <v>1</v>
      </c>
      <c r="H752" s="554">
        <v>3693</v>
      </c>
      <c r="I752" s="555" t="s">
        <v>66</v>
      </c>
      <c r="J752" s="69">
        <v>916</v>
      </c>
      <c r="K752" s="148"/>
      <c r="M752" s="21">
        <f t="shared" si="34"/>
        <v>1</v>
      </c>
      <c r="N752" s="21">
        <v>1</v>
      </c>
      <c r="O752" s="554">
        <v>3693</v>
      </c>
      <c r="P752" s="555" t="s">
        <v>66</v>
      </c>
      <c r="Q752" s="69">
        <v>916</v>
      </c>
      <c r="R752" s="148"/>
      <c r="S752" s="21">
        <f t="shared" si="35"/>
        <v>1</v>
      </c>
      <c r="T752" s="652">
        <v>3693</v>
      </c>
      <c r="U752" s="637" t="s">
        <v>66</v>
      </c>
      <c r="V752" s="554">
        <v>916</v>
      </c>
      <c r="W752" s="148"/>
    </row>
    <row r="753" spans="1:23">
      <c r="A753" s="554">
        <v>3694</v>
      </c>
      <c r="B753" s="555" t="s">
        <v>67</v>
      </c>
      <c r="C753" s="69">
        <v>915</v>
      </c>
      <c r="D753" s="148"/>
      <c r="F753" s="21">
        <f t="shared" si="33"/>
        <v>1</v>
      </c>
      <c r="G753" s="21">
        <v>1</v>
      </c>
      <c r="H753" s="554">
        <v>3694</v>
      </c>
      <c r="I753" s="555" t="s">
        <v>67</v>
      </c>
      <c r="J753" s="69">
        <v>917</v>
      </c>
      <c r="K753" s="148"/>
      <c r="M753" s="21">
        <f t="shared" si="34"/>
        <v>1</v>
      </c>
      <c r="N753" s="21">
        <v>1</v>
      </c>
      <c r="O753" s="554">
        <v>3694</v>
      </c>
      <c r="P753" s="555" t="s">
        <v>67</v>
      </c>
      <c r="Q753" s="69">
        <v>917</v>
      </c>
      <c r="R753" s="148"/>
      <c r="S753" s="21">
        <f t="shared" si="35"/>
        <v>1</v>
      </c>
      <c r="T753" s="652">
        <v>3694</v>
      </c>
      <c r="U753" s="642" t="s">
        <v>67</v>
      </c>
      <c r="V753" s="554">
        <v>917</v>
      </c>
      <c r="W753" s="148"/>
    </row>
    <row r="754" spans="1:23">
      <c r="A754" s="554">
        <v>3695</v>
      </c>
      <c r="B754" s="555" t="s">
        <v>68</v>
      </c>
      <c r="C754" s="69">
        <v>917</v>
      </c>
      <c r="D754" s="148"/>
      <c r="F754" s="21">
        <f t="shared" si="33"/>
        <v>1</v>
      </c>
      <c r="G754" s="21">
        <v>1</v>
      </c>
      <c r="H754" s="554">
        <v>3695</v>
      </c>
      <c r="I754" s="555" t="s">
        <v>68</v>
      </c>
      <c r="J754" s="69">
        <v>919</v>
      </c>
      <c r="K754" s="148"/>
      <c r="M754" s="21">
        <f t="shared" si="34"/>
        <v>1</v>
      </c>
      <c r="N754" s="21">
        <v>1</v>
      </c>
      <c r="O754" s="554">
        <v>3695</v>
      </c>
      <c r="P754" s="555" t="s">
        <v>68</v>
      </c>
      <c r="Q754" s="69">
        <v>919</v>
      </c>
      <c r="R754" s="148"/>
      <c r="S754" s="21">
        <f t="shared" si="35"/>
        <v>1</v>
      </c>
      <c r="T754" s="652">
        <v>3695</v>
      </c>
      <c r="U754" s="637" t="s">
        <v>68</v>
      </c>
      <c r="V754" s="554">
        <v>919</v>
      </c>
      <c r="W754" s="148"/>
    </row>
    <row r="755" spans="1:23">
      <c r="A755" s="554">
        <v>3696</v>
      </c>
      <c r="B755" s="555" t="s">
        <v>64</v>
      </c>
      <c r="C755" s="69">
        <v>918</v>
      </c>
      <c r="D755" s="148"/>
      <c r="F755" s="21">
        <f t="shared" si="33"/>
        <v>1</v>
      </c>
      <c r="G755" s="21">
        <v>1</v>
      </c>
      <c r="H755" s="554">
        <v>3696</v>
      </c>
      <c r="I755" s="555" t="s">
        <v>64</v>
      </c>
      <c r="J755" s="69">
        <v>920</v>
      </c>
      <c r="K755" s="148"/>
      <c r="M755" s="21">
        <f t="shared" si="34"/>
        <v>1</v>
      </c>
      <c r="N755" s="21">
        <v>1</v>
      </c>
      <c r="O755" s="554">
        <v>3696</v>
      </c>
      <c r="P755" s="555" t="s">
        <v>64</v>
      </c>
      <c r="Q755" s="69">
        <v>920</v>
      </c>
      <c r="R755" s="148"/>
      <c r="S755" s="21">
        <f t="shared" si="35"/>
        <v>1</v>
      </c>
      <c r="T755" s="652">
        <v>3696</v>
      </c>
      <c r="U755" s="637" t="s">
        <v>64</v>
      </c>
      <c r="V755" s="554">
        <v>920</v>
      </c>
      <c r="W755" s="148"/>
    </row>
    <row r="756" spans="1:23">
      <c r="A756" s="554">
        <v>3697</v>
      </c>
      <c r="B756" s="555" t="s">
        <v>65</v>
      </c>
      <c r="C756" s="69">
        <v>919</v>
      </c>
      <c r="D756" s="148"/>
      <c r="F756" s="21">
        <f t="shared" si="33"/>
        <v>1</v>
      </c>
      <c r="G756" s="21">
        <v>1</v>
      </c>
      <c r="H756" s="554">
        <v>3697</v>
      </c>
      <c r="I756" s="555" t="s">
        <v>65</v>
      </c>
      <c r="J756" s="69">
        <v>921</v>
      </c>
      <c r="K756" s="148"/>
      <c r="M756" s="21">
        <f t="shared" si="34"/>
        <v>1</v>
      </c>
      <c r="N756" s="21">
        <v>1</v>
      </c>
      <c r="O756" s="554">
        <v>3697</v>
      </c>
      <c r="P756" s="555" t="s">
        <v>65</v>
      </c>
      <c r="Q756" s="69">
        <v>921</v>
      </c>
      <c r="R756" s="148"/>
      <c r="S756" s="21">
        <f t="shared" si="35"/>
        <v>1</v>
      </c>
      <c r="T756" s="652">
        <v>3697</v>
      </c>
      <c r="U756" s="637" t="s">
        <v>65</v>
      </c>
      <c r="V756" s="554">
        <v>921</v>
      </c>
      <c r="W756" s="148"/>
    </row>
    <row r="757" spans="1:23">
      <c r="A757" s="554">
        <v>3698</v>
      </c>
      <c r="B757" s="555" t="s">
        <v>66</v>
      </c>
      <c r="C757" s="69">
        <v>920</v>
      </c>
      <c r="D757" s="148"/>
      <c r="F757" s="21">
        <f t="shared" si="33"/>
        <v>1</v>
      </c>
      <c r="G757" s="21">
        <v>1</v>
      </c>
      <c r="H757" s="554">
        <v>3698</v>
      </c>
      <c r="I757" s="555" t="s">
        <v>66</v>
      </c>
      <c r="J757" s="69">
        <v>922</v>
      </c>
      <c r="K757" s="148"/>
      <c r="M757" s="21">
        <f t="shared" si="34"/>
        <v>1</v>
      </c>
      <c r="N757" s="21">
        <v>1</v>
      </c>
      <c r="O757" s="554">
        <v>3698</v>
      </c>
      <c r="P757" s="555" t="s">
        <v>66</v>
      </c>
      <c r="Q757" s="69">
        <v>922</v>
      </c>
      <c r="R757" s="148"/>
      <c r="S757" s="21">
        <f t="shared" si="35"/>
        <v>1</v>
      </c>
      <c r="T757" s="652">
        <v>3698</v>
      </c>
      <c r="U757" s="637" t="s">
        <v>66</v>
      </c>
      <c r="V757" s="554">
        <v>922</v>
      </c>
      <c r="W757" s="148"/>
    </row>
    <row r="758" spans="1:23">
      <c r="A758" s="554">
        <v>3699</v>
      </c>
      <c r="B758" s="555" t="s">
        <v>67</v>
      </c>
      <c r="C758" s="69">
        <v>921</v>
      </c>
      <c r="D758" s="148"/>
      <c r="F758" s="21">
        <f t="shared" si="33"/>
        <v>1</v>
      </c>
      <c r="G758" s="21">
        <v>1</v>
      </c>
      <c r="H758" s="554">
        <v>3699</v>
      </c>
      <c r="I758" s="555" t="s">
        <v>67</v>
      </c>
      <c r="J758" s="69">
        <v>923</v>
      </c>
      <c r="K758" s="148"/>
      <c r="M758" s="21">
        <f t="shared" si="34"/>
        <v>1</v>
      </c>
      <c r="N758" s="21">
        <v>1</v>
      </c>
      <c r="O758" s="554">
        <v>3699</v>
      </c>
      <c r="P758" s="555" t="s">
        <v>67</v>
      </c>
      <c r="Q758" s="69">
        <v>923</v>
      </c>
      <c r="R758" s="148"/>
      <c r="S758" s="21">
        <f t="shared" si="35"/>
        <v>1</v>
      </c>
      <c r="T758" s="652">
        <v>3699</v>
      </c>
      <c r="U758" s="642" t="s">
        <v>67</v>
      </c>
      <c r="V758" s="554">
        <v>923</v>
      </c>
      <c r="W758" s="148"/>
    </row>
    <row r="759" spans="1:23">
      <c r="A759" s="554">
        <v>3700</v>
      </c>
      <c r="B759" s="555" t="s">
        <v>68</v>
      </c>
      <c r="C759" s="69">
        <v>923</v>
      </c>
      <c r="D759" s="148"/>
      <c r="F759" s="21">
        <f t="shared" si="33"/>
        <v>1</v>
      </c>
      <c r="G759" s="21">
        <v>1</v>
      </c>
      <c r="H759" s="554">
        <v>3700</v>
      </c>
      <c r="I759" s="555" t="s">
        <v>68</v>
      </c>
      <c r="J759" s="69">
        <v>925</v>
      </c>
      <c r="K759" s="148"/>
      <c r="M759" s="21">
        <f t="shared" si="34"/>
        <v>1</v>
      </c>
      <c r="N759" s="21">
        <v>1</v>
      </c>
      <c r="O759" s="554">
        <v>3700</v>
      </c>
      <c r="P759" s="555" t="s">
        <v>68</v>
      </c>
      <c r="Q759" s="69">
        <v>925</v>
      </c>
      <c r="R759" s="148"/>
      <c r="S759" s="21">
        <f t="shared" si="35"/>
        <v>1</v>
      </c>
      <c r="T759" s="652">
        <v>3700</v>
      </c>
      <c r="U759" s="637" t="s">
        <v>68</v>
      </c>
      <c r="V759" s="554">
        <v>925</v>
      </c>
      <c r="W759" s="148"/>
    </row>
    <row r="760" spans="1:23">
      <c r="A760" s="554">
        <v>3701</v>
      </c>
      <c r="B760" s="555" t="s">
        <v>68</v>
      </c>
      <c r="C760" s="69">
        <v>925</v>
      </c>
      <c r="D760" s="559"/>
      <c r="F760" s="21">
        <f t="shared" si="33"/>
        <v>1</v>
      </c>
      <c r="G760" s="21">
        <v>1</v>
      </c>
      <c r="H760" s="554">
        <v>3701</v>
      </c>
      <c r="I760" s="555" t="s">
        <v>68</v>
      </c>
      <c r="J760" s="69">
        <v>927</v>
      </c>
      <c r="K760" s="148"/>
      <c r="M760" s="21">
        <f t="shared" si="34"/>
        <v>1</v>
      </c>
      <c r="N760" s="21">
        <v>1</v>
      </c>
      <c r="O760" s="554">
        <v>3701</v>
      </c>
      <c r="P760" s="555" t="s">
        <v>68</v>
      </c>
      <c r="Q760" s="69">
        <v>927</v>
      </c>
      <c r="R760" s="148"/>
      <c r="S760" s="21">
        <f t="shared" si="35"/>
        <v>1</v>
      </c>
      <c r="T760" s="652">
        <v>3701</v>
      </c>
      <c r="U760" s="637" t="s">
        <v>68</v>
      </c>
      <c r="V760" s="554">
        <v>927</v>
      </c>
      <c r="W760" s="148"/>
    </row>
    <row r="761" spans="1:23">
      <c r="A761" s="554">
        <v>3702</v>
      </c>
      <c r="B761" s="555" t="s">
        <v>63</v>
      </c>
      <c r="C761" s="69">
        <v>926</v>
      </c>
      <c r="D761" s="148"/>
      <c r="F761" s="21">
        <f t="shared" si="33"/>
        <v>1</v>
      </c>
      <c r="G761" s="21">
        <v>1</v>
      </c>
      <c r="H761" s="554">
        <v>3702</v>
      </c>
      <c r="I761" s="555" t="s">
        <v>63</v>
      </c>
      <c r="J761" s="69">
        <v>928</v>
      </c>
      <c r="K761" s="148"/>
      <c r="M761" s="21">
        <f t="shared" si="34"/>
        <v>1</v>
      </c>
      <c r="N761" s="21">
        <v>1</v>
      </c>
      <c r="O761" s="554">
        <v>3702</v>
      </c>
      <c r="P761" s="555" t="s">
        <v>63</v>
      </c>
      <c r="Q761" s="69">
        <v>928</v>
      </c>
      <c r="R761" s="148"/>
      <c r="S761" s="21">
        <f t="shared" si="35"/>
        <v>1</v>
      </c>
      <c r="T761" s="652">
        <v>3702</v>
      </c>
      <c r="U761" s="637" t="s">
        <v>63</v>
      </c>
      <c r="V761" s="554">
        <v>928</v>
      </c>
      <c r="W761" s="148"/>
    </row>
    <row r="762" spans="1:23">
      <c r="A762" s="554">
        <v>3703</v>
      </c>
      <c r="B762" s="555" t="s">
        <v>65</v>
      </c>
      <c r="C762" s="69">
        <v>927</v>
      </c>
      <c r="D762" s="148"/>
      <c r="F762" s="21">
        <f t="shared" si="33"/>
        <v>1</v>
      </c>
      <c r="G762" s="21">
        <v>1</v>
      </c>
      <c r="H762" s="554">
        <v>3703</v>
      </c>
      <c r="I762" s="555" t="s">
        <v>65</v>
      </c>
      <c r="J762" s="69">
        <v>929</v>
      </c>
      <c r="K762" s="148"/>
      <c r="M762" s="21">
        <f t="shared" si="34"/>
        <v>1</v>
      </c>
      <c r="N762" s="21">
        <v>1</v>
      </c>
      <c r="O762" s="554">
        <v>3703</v>
      </c>
      <c r="P762" s="555" t="s">
        <v>65</v>
      </c>
      <c r="Q762" s="69">
        <v>929</v>
      </c>
      <c r="R762" s="148"/>
      <c r="S762" s="21">
        <f t="shared" si="35"/>
        <v>1</v>
      </c>
      <c r="T762" s="652">
        <v>3703</v>
      </c>
      <c r="U762" s="637" t="s">
        <v>65</v>
      </c>
      <c r="V762" s="554">
        <v>929</v>
      </c>
      <c r="W762" s="148"/>
    </row>
    <row r="763" spans="1:23">
      <c r="A763" s="554">
        <v>3704</v>
      </c>
      <c r="B763" s="555" t="s">
        <v>66</v>
      </c>
      <c r="C763" s="69">
        <v>928</v>
      </c>
      <c r="D763" s="148"/>
      <c r="F763" s="21">
        <f t="shared" si="33"/>
        <v>1</v>
      </c>
      <c r="G763" s="21">
        <v>1</v>
      </c>
      <c r="H763" s="554">
        <v>3704</v>
      </c>
      <c r="I763" s="555" t="s">
        <v>66</v>
      </c>
      <c r="J763" s="69">
        <v>930</v>
      </c>
      <c r="K763" s="148"/>
      <c r="M763" s="21">
        <f t="shared" si="34"/>
        <v>1</v>
      </c>
      <c r="N763" s="21">
        <v>1</v>
      </c>
      <c r="O763" s="554">
        <v>3704</v>
      </c>
      <c r="P763" s="555" t="s">
        <v>66</v>
      </c>
      <c r="Q763" s="69">
        <v>930</v>
      </c>
      <c r="R763" s="148"/>
      <c r="S763" s="21">
        <f t="shared" si="35"/>
        <v>1</v>
      </c>
      <c r="T763" s="652">
        <v>3704</v>
      </c>
      <c r="U763" s="637" t="s">
        <v>66</v>
      </c>
      <c r="V763" s="554">
        <v>930</v>
      </c>
      <c r="W763" s="148"/>
    </row>
    <row r="764" spans="1:23">
      <c r="A764" s="554">
        <v>3705</v>
      </c>
      <c r="B764" s="555" t="s">
        <v>67</v>
      </c>
      <c r="C764" s="69">
        <v>929</v>
      </c>
      <c r="D764" s="148"/>
      <c r="F764" s="21">
        <f t="shared" si="33"/>
        <v>1</v>
      </c>
      <c r="G764" s="21">
        <v>1</v>
      </c>
      <c r="H764" s="554">
        <v>3705</v>
      </c>
      <c r="I764" s="555" t="s">
        <v>67</v>
      </c>
      <c r="J764" s="69">
        <v>931</v>
      </c>
      <c r="K764" s="559"/>
      <c r="M764" s="21">
        <f t="shared" si="34"/>
        <v>1</v>
      </c>
      <c r="N764" s="21">
        <v>1</v>
      </c>
      <c r="O764" s="554">
        <v>3705</v>
      </c>
      <c r="P764" s="555" t="s">
        <v>67</v>
      </c>
      <c r="Q764" s="69">
        <v>931</v>
      </c>
      <c r="R764" s="559"/>
      <c r="S764" s="21">
        <f t="shared" si="35"/>
        <v>1</v>
      </c>
      <c r="T764" s="652">
        <v>3705</v>
      </c>
      <c r="U764" s="642" t="s">
        <v>67</v>
      </c>
      <c r="V764" s="554">
        <v>931</v>
      </c>
      <c r="W764" s="559"/>
    </row>
    <row r="765" spans="1:23">
      <c r="A765" s="554">
        <v>3706</v>
      </c>
      <c r="B765" s="555" t="s">
        <v>64</v>
      </c>
      <c r="C765" s="69">
        <v>931</v>
      </c>
      <c r="D765" s="148"/>
      <c r="F765" s="21">
        <f t="shared" si="33"/>
        <v>1</v>
      </c>
      <c r="G765" s="21">
        <v>1</v>
      </c>
      <c r="H765" s="554">
        <v>3706</v>
      </c>
      <c r="I765" s="555" t="s">
        <v>64</v>
      </c>
      <c r="J765" s="69">
        <v>933</v>
      </c>
      <c r="K765" s="148"/>
      <c r="M765" s="21">
        <f t="shared" si="34"/>
        <v>1</v>
      </c>
      <c r="N765" s="21">
        <v>1</v>
      </c>
      <c r="O765" s="554">
        <v>3706</v>
      </c>
      <c r="P765" s="555" t="s">
        <v>64</v>
      </c>
      <c r="Q765" s="69">
        <v>933</v>
      </c>
      <c r="R765" s="148"/>
      <c r="S765" s="21">
        <f t="shared" si="35"/>
        <v>1</v>
      </c>
      <c r="T765" s="652">
        <v>3706</v>
      </c>
      <c r="U765" s="637" t="s">
        <v>64</v>
      </c>
      <c r="V765" s="554">
        <v>933</v>
      </c>
      <c r="W765" s="148"/>
    </row>
    <row r="766" spans="1:23">
      <c r="A766" s="554">
        <v>3707</v>
      </c>
      <c r="B766" s="555" t="s">
        <v>65</v>
      </c>
      <c r="C766" s="69">
        <v>932</v>
      </c>
      <c r="D766" s="148"/>
      <c r="F766" s="21">
        <f t="shared" si="33"/>
        <v>1</v>
      </c>
      <c r="G766" s="21">
        <v>1</v>
      </c>
      <c r="H766" s="554">
        <v>3707</v>
      </c>
      <c r="I766" s="555" t="s">
        <v>65</v>
      </c>
      <c r="J766" s="69">
        <v>934</v>
      </c>
      <c r="K766" s="148"/>
      <c r="M766" s="21">
        <f t="shared" si="34"/>
        <v>1</v>
      </c>
      <c r="N766" s="21">
        <v>1</v>
      </c>
      <c r="O766" s="554">
        <v>3707</v>
      </c>
      <c r="P766" s="555" t="s">
        <v>65</v>
      </c>
      <c r="Q766" s="69">
        <v>934</v>
      </c>
      <c r="R766" s="148"/>
      <c r="S766" s="21">
        <f t="shared" si="35"/>
        <v>1</v>
      </c>
      <c r="T766" s="652">
        <v>3707</v>
      </c>
      <c r="U766" s="637" t="s">
        <v>65</v>
      </c>
      <c r="V766" s="554">
        <v>934</v>
      </c>
      <c r="W766" s="148"/>
    </row>
    <row r="767" spans="1:23">
      <c r="A767" s="554">
        <v>3708</v>
      </c>
      <c r="B767" s="555" t="s">
        <v>66</v>
      </c>
      <c r="C767" s="69">
        <v>933</v>
      </c>
      <c r="D767" s="148"/>
      <c r="F767" s="21">
        <f t="shared" si="33"/>
        <v>1</v>
      </c>
      <c r="G767" s="21">
        <v>1</v>
      </c>
      <c r="H767" s="554">
        <v>3708</v>
      </c>
      <c r="I767" s="555" t="s">
        <v>66</v>
      </c>
      <c r="J767" s="69">
        <v>935</v>
      </c>
      <c r="K767" s="148"/>
      <c r="M767" s="21">
        <f t="shared" si="34"/>
        <v>1</v>
      </c>
      <c r="N767" s="21">
        <v>1</v>
      </c>
      <c r="O767" s="554">
        <v>3708</v>
      </c>
      <c r="P767" s="555" t="s">
        <v>66</v>
      </c>
      <c r="Q767" s="69">
        <v>935</v>
      </c>
      <c r="R767" s="148"/>
      <c r="S767" s="21">
        <f t="shared" si="35"/>
        <v>1</v>
      </c>
      <c r="T767" s="652">
        <v>3708</v>
      </c>
      <c r="U767" s="637" t="s">
        <v>66</v>
      </c>
      <c r="V767" s="554">
        <v>935</v>
      </c>
      <c r="W767" s="148"/>
    </row>
    <row r="768" spans="1:23">
      <c r="A768" s="554">
        <v>3709</v>
      </c>
      <c r="B768" s="555" t="s">
        <v>67</v>
      </c>
      <c r="C768" s="69">
        <v>934</v>
      </c>
      <c r="D768" s="148"/>
      <c r="F768" s="21">
        <f t="shared" si="33"/>
        <v>1</v>
      </c>
      <c r="G768" s="21">
        <v>1</v>
      </c>
      <c r="H768" s="554">
        <v>3709</v>
      </c>
      <c r="I768" s="555" t="s">
        <v>67</v>
      </c>
      <c r="J768" s="69">
        <v>936</v>
      </c>
      <c r="K768" s="148"/>
      <c r="M768" s="21">
        <f t="shared" si="34"/>
        <v>1</v>
      </c>
      <c r="N768" s="21">
        <v>1</v>
      </c>
      <c r="O768" s="554">
        <v>3709</v>
      </c>
      <c r="P768" s="555" t="s">
        <v>67</v>
      </c>
      <c r="Q768" s="69">
        <v>936</v>
      </c>
      <c r="R768" s="148"/>
      <c r="S768" s="21">
        <f t="shared" si="35"/>
        <v>1</v>
      </c>
      <c r="T768" s="652">
        <v>3709</v>
      </c>
      <c r="U768" s="642" t="s">
        <v>67</v>
      </c>
      <c r="V768" s="554">
        <v>936</v>
      </c>
      <c r="W768" s="148"/>
    </row>
    <row r="769" spans="1:23">
      <c r="A769" s="554">
        <v>3711</v>
      </c>
      <c r="B769" s="555" t="s">
        <v>65</v>
      </c>
      <c r="C769" s="69">
        <v>936</v>
      </c>
      <c r="D769" s="148"/>
      <c r="F769" s="21">
        <f t="shared" si="33"/>
        <v>1</v>
      </c>
      <c r="G769" s="21">
        <v>1</v>
      </c>
      <c r="H769" s="554">
        <v>3711</v>
      </c>
      <c r="I769" s="555" t="s">
        <v>65</v>
      </c>
      <c r="J769" s="69">
        <v>938</v>
      </c>
      <c r="K769" s="148"/>
      <c r="M769" s="21">
        <f t="shared" si="34"/>
        <v>1</v>
      </c>
      <c r="N769" s="21">
        <v>1</v>
      </c>
      <c r="O769" s="554">
        <v>3711</v>
      </c>
      <c r="P769" s="555" t="s">
        <v>65</v>
      </c>
      <c r="Q769" s="69">
        <v>938</v>
      </c>
      <c r="R769" s="148"/>
      <c r="S769" s="21">
        <f t="shared" si="35"/>
        <v>1</v>
      </c>
      <c r="T769" s="652">
        <v>3711</v>
      </c>
      <c r="U769" s="637" t="s">
        <v>65</v>
      </c>
      <c r="V769" s="554">
        <v>938</v>
      </c>
      <c r="W769" s="148"/>
    </row>
    <row r="770" spans="1:23">
      <c r="A770" s="554">
        <v>3714</v>
      </c>
      <c r="B770" s="555" t="s">
        <v>64</v>
      </c>
      <c r="C770" s="69">
        <v>938</v>
      </c>
      <c r="D770" s="148"/>
      <c r="F770" s="21">
        <f t="shared" si="33"/>
        <v>1</v>
      </c>
      <c r="G770" s="21">
        <v>1</v>
      </c>
      <c r="H770" s="554">
        <v>3714</v>
      </c>
      <c r="I770" s="555" t="s">
        <v>64</v>
      </c>
      <c r="J770" s="69">
        <v>940</v>
      </c>
      <c r="K770" s="148"/>
      <c r="M770" s="21">
        <f t="shared" si="34"/>
        <v>1</v>
      </c>
      <c r="N770" s="21">
        <v>1</v>
      </c>
      <c r="O770" s="554">
        <v>3714</v>
      </c>
      <c r="P770" s="555" t="s">
        <v>64</v>
      </c>
      <c r="Q770" s="69">
        <v>940</v>
      </c>
      <c r="R770" s="148"/>
      <c r="S770" s="21">
        <f t="shared" si="35"/>
        <v>1</v>
      </c>
      <c r="T770" s="652">
        <v>3714</v>
      </c>
      <c r="U770" s="637" t="s">
        <v>64</v>
      </c>
      <c r="V770" s="554">
        <v>940</v>
      </c>
      <c r="W770" s="148"/>
    </row>
    <row r="771" spans="1:23">
      <c r="A771" s="554">
        <v>3715</v>
      </c>
      <c r="B771" s="555" t="s">
        <v>65</v>
      </c>
      <c r="C771" s="69">
        <v>939</v>
      </c>
      <c r="D771" s="148"/>
      <c r="F771" s="21">
        <f t="shared" si="33"/>
        <v>1</v>
      </c>
      <c r="G771" s="21">
        <v>1</v>
      </c>
      <c r="H771" s="554">
        <v>3715</v>
      </c>
      <c r="I771" s="555" t="s">
        <v>65</v>
      </c>
      <c r="J771" s="69">
        <v>941</v>
      </c>
      <c r="K771" s="148"/>
      <c r="M771" s="21">
        <f t="shared" si="34"/>
        <v>1</v>
      </c>
      <c r="N771" s="21">
        <v>1</v>
      </c>
      <c r="O771" s="554">
        <v>3715</v>
      </c>
      <c r="P771" s="555" t="s">
        <v>65</v>
      </c>
      <c r="Q771" s="69">
        <v>941</v>
      </c>
      <c r="R771" s="148"/>
      <c r="S771" s="21">
        <f t="shared" si="35"/>
        <v>1</v>
      </c>
      <c r="T771" s="652">
        <v>3715</v>
      </c>
      <c r="U771" s="637" t="s">
        <v>65</v>
      </c>
      <c r="V771" s="554">
        <v>941</v>
      </c>
      <c r="W771" s="148"/>
    </row>
    <row r="772" spans="1:23">
      <c r="A772" s="554">
        <v>3716</v>
      </c>
      <c r="B772" s="555" t="s">
        <v>66</v>
      </c>
      <c r="C772" s="69">
        <v>940</v>
      </c>
      <c r="D772" s="148"/>
      <c r="F772" s="21">
        <f t="shared" si="33"/>
        <v>1</v>
      </c>
      <c r="G772" s="21">
        <v>1</v>
      </c>
      <c r="H772" s="554">
        <v>3716</v>
      </c>
      <c r="I772" s="555" t="s">
        <v>66</v>
      </c>
      <c r="J772" s="69">
        <v>942</v>
      </c>
      <c r="K772" s="148"/>
      <c r="M772" s="21">
        <f t="shared" si="34"/>
        <v>1</v>
      </c>
      <c r="N772" s="21">
        <v>1</v>
      </c>
      <c r="O772" s="554">
        <v>3716</v>
      </c>
      <c r="P772" s="555" t="s">
        <v>66</v>
      </c>
      <c r="Q772" s="69">
        <v>942</v>
      </c>
      <c r="R772" s="148"/>
      <c r="S772" s="21">
        <f t="shared" si="35"/>
        <v>1</v>
      </c>
      <c r="T772" s="652">
        <v>3716</v>
      </c>
      <c r="U772" s="637" t="s">
        <v>66</v>
      </c>
      <c r="V772" s="554">
        <v>942</v>
      </c>
      <c r="W772" s="148"/>
    </row>
    <row r="773" spans="1:23">
      <c r="A773" s="554">
        <v>3719</v>
      </c>
      <c r="B773" s="555" t="s">
        <v>67</v>
      </c>
      <c r="C773" s="69">
        <v>941</v>
      </c>
      <c r="D773" s="148"/>
      <c r="F773" s="21">
        <f t="shared" si="33"/>
        <v>1</v>
      </c>
      <c r="G773" s="21">
        <v>1</v>
      </c>
      <c r="H773" s="554">
        <v>3719</v>
      </c>
      <c r="I773" s="555" t="s">
        <v>67</v>
      </c>
      <c r="J773" s="69">
        <v>943</v>
      </c>
      <c r="K773" s="148"/>
      <c r="M773" s="21">
        <f t="shared" si="34"/>
        <v>1</v>
      </c>
      <c r="N773" s="21">
        <v>1</v>
      </c>
      <c r="O773" s="554">
        <v>3719</v>
      </c>
      <c r="P773" s="555" t="s">
        <v>67</v>
      </c>
      <c r="Q773" s="69">
        <v>943</v>
      </c>
      <c r="R773" s="148"/>
      <c r="S773" s="21">
        <f t="shared" si="35"/>
        <v>1</v>
      </c>
      <c r="T773" s="652">
        <v>3719</v>
      </c>
      <c r="U773" s="642" t="s">
        <v>67</v>
      </c>
      <c r="V773" s="554">
        <v>943</v>
      </c>
      <c r="W773" s="148"/>
    </row>
    <row r="774" spans="1:23">
      <c r="A774" s="554">
        <v>3724</v>
      </c>
      <c r="B774" s="555" t="s">
        <v>64</v>
      </c>
      <c r="C774" s="69">
        <v>943</v>
      </c>
      <c r="D774" s="148"/>
      <c r="F774" s="21">
        <f t="shared" si="33"/>
        <v>1</v>
      </c>
      <c r="G774" s="21">
        <v>1</v>
      </c>
      <c r="H774" s="554">
        <v>3724</v>
      </c>
      <c r="I774" s="555" t="s">
        <v>64</v>
      </c>
      <c r="J774" s="69">
        <v>945</v>
      </c>
      <c r="K774" s="148"/>
      <c r="M774" s="21">
        <f t="shared" si="34"/>
        <v>1</v>
      </c>
      <c r="N774" s="21">
        <v>1</v>
      </c>
      <c r="O774" s="554">
        <v>3724</v>
      </c>
      <c r="P774" s="555" t="s">
        <v>64</v>
      </c>
      <c r="Q774" s="69">
        <v>945</v>
      </c>
      <c r="R774" s="148"/>
      <c r="S774" s="21">
        <f t="shared" si="35"/>
        <v>1</v>
      </c>
      <c r="T774" s="652">
        <v>3724</v>
      </c>
      <c r="U774" s="637" t="s">
        <v>64</v>
      </c>
      <c r="V774" s="554">
        <v>945</v>
      </c>
      <c r="W774" s="148"/>
    </row>
    <row r="775" spans="1:23">
      <c r="A775" s="554">
        <v>3725</v>
      </c>
      <c r="B775" s="555" t="s">
        <v>65</v>
      </c>
      <c r="C775" s="69">
        <v>944</v>
      </c>
      <c r="D775" s="148"/>
      <c r="F775" s="21">
        <f t="shared" si="33"/>
        <v>1</v>
      </c>
      <c r="G775" s="21">
        <v>1</v>
      </c>
      <c r="H775" s="554">
        <v>3725</v>
      </c>
      <c r="I775" s="555" t="s">
        <v>65</v>
      </c>
      <c r="J775" s="69">
        <v>946</v>
      </c>
      <c r="K775" s="148"/>
      <c r="M775" s="21">
        <f t="shared" si="34"/>
        <v>1</v>
      </c>
      <c r="N775" s="21">
        <v>1</v>
      </c>
      <c r="O775" s="554">
        <v>3725</v>
      </c>
      <c r="P775" s="555" t="s">
        <v>65</v>
      </c>
      <c r="Q775" s="69">
        <v>946</v>
      </c>
      <c r="R775" s="148"/>
      <c r="S775" s="21">
        <f t="shared" si="35"/>
        <v>1</v>
      </c>
      <c r="T775" s="652">
        <v>3725</v>
      </c>
      <c r="U775" s="637" t="s">
        <v>65</v>
      </c>
      <c r="V775" s="554">
        <v>946</v>
      </c>
      <c r="W775" s="148"/>
    </row>
    <row r="776" spans="1:23">
      <c r="A776" s="554">
        <v>3726</v>
      </c>
      <c r="B776" s="555" t="s">
        <v>66</v>
      </c>
      <c r="C776" s="69">
        <v>945</v>
      </c>
      <c r="D776" s="148"/>
      <c r="F776" s="21">
        <f t="shared" si="33"/>
        <v>1</v>
      </c>
      <c r="G776" s="21">
        <v>1</v>
      </c>
      <c r="H776" s="554">
        <v>3726</v>
      </c>
      <c r="I776" s="555" t="s">
        <v>66</v>
      </c>
      <c r="J776" s="69">
        <v>947</v>
      </c>
      <c r="K776" s="148"/>
      <c r="M776" s="21">
        <f t="shared" si="34"/>
        <v>1</v>
      </c>
      <c r="N776" s="21">
        <v>1</v>
      </c>
      <c r="O776" s="554">
        <v>3726</v>
      </c>
      <c r="P776" s="555" t="s">
        <v>66</v>
      </c>
      <c r="Q776" s="69">
        <v>947</v>
      </c>
      <c r="R776" s="148"/>
      <c r="S776" s="21">
        <f t="shared" si="35"/>
        <v>1</v>
      </c>
      <c r="T776" s="652">
        <v>3726</v>
      </c>
      <c r="U776" s="637" t="s">
        <v>66</v>
      </c>
      <c r="V776" s="554">
        <v>947</v>
      </c>
      <c r="W776" s="148"/>
    </row>
    <row r="777" spans="1:23">
      <c r="A777" s="554">
        <v>3729</v>
      </c>
      <c r="B777" s="555" t="s">
        <v>67</v>
      </c>
      <c r="C777" s="69">
        <v>946</v>
      </c>
      <c r="D777" s="148"/>
      <c r="F777" s="21">
        <f t="shared" si="33"/>
        <v>1</v>
      </c>
      <c r="G777" s="21">
        <v>1</v>
      </c>
      <c r="H777" s="554">
        <v>3729</v>
      </c>
      <c r="I777" s="555" t="s">
        <v>67</v>
      </c>
      <c r="J777" s="69">
        <v>948</v>
      </c>
      <c r="K777" s="148"/>
      <c r="M777" s="21">
        <f t="shared" si="34"/>
        <v>1</v>
      </c>
      <c r="N777" s="21">
        <v>1</v>
      </c>
      <c r="O777" s="554">
        <v>3729</v>
      </c>
      <c r="P777" s="555" t="s">
        <v>67</v>
      </c>
      <c r="Q777" s="69">
        <v>948</v>
      </c>
      <c r="R777" s="148"/>
      <c r="S777" s="21">
        <f t="shared" si="35"/>
        <v>1</v>
      </c>
      <c r="T777" s="652">
        <v>3729</v>
      </c>
      <c r="U777" s="642" t="s">
        <v>67</v>
      </c>
      <c r="V777" s="554">
        <v>948</v>
      </c>
      <c r="W777" s="148"/>
    </row>
    <row r="778" spans="1:23">
      <c r="A778" s="554">
        <v>3735</v>
      </c>
      <c r="B778" s="555" t="s">
        <v>65</v>
      </c>
      <c r="C778" s="69">
        <v>948</v>
      </c>
      <c r="D778" s="148"/>
      <c r="F778" s="21">
        <f t="shared" ref="F778:F841" si="36">IF(B778=I778,1,0)</f>
        <v>1</v>
      </c>
      <c r="G778" s="21">
        <v>1</v>
      </c>
      <c r="H778" s="554">
        <v>3735</v>
      </c>
      <c r="I778" s="555" t="s">
        <v>65</v>
      </c>
      <c r="J778" s="69">
        <v>950</v>
      </c>
      <c r="K778" s="148"/>
      <c r="M778" s="21">
        <f t="shared" ref="M778:M841" si="37">IF(I778=P778,1,0)</f>
        <v>1</v>
      </c>
      <c r="N778" s="21">
        <v>1</v>
      </c>
      <c r="O778" s="554">
        <v>3735</v>
      </c>
      <c r="P778" s="555" t="s">
        <v>65</v>
      </c>
      <c r="Q778" s="69">
        <v>950</v>
      </c>
      <c r="R778" s="148"/>
      <c r="S778" s="21">
        <f t="shared" si="35"/>
        <v>1</v>
      </c>
      <c r="T778" s="652">
        <v>3735</v>
      </c>
      <c r="U778" s="637" t="s">
        <v>65</v>
      </c>
      <c r="V778" s="554">
        <v>950</v>
      </c>
      <c r="W778" s="148"/>
    </row>
    <row r="779" spans="1:23">
      <c r="A779" s="554">
        <v>3740</v>
      </c>
      <c r="B779" s="555" t="s">
        <v>63</v>
      </c>
      <c r="C779" s="69">
        <v>950</v>
      </c>
      <c r="D779" s="148"/>
      <c r="F779" s="21">
        <f t="shared" si="36"/>
        <v>1</v>
      </c>
      <c r="G779" s="21">
        <v>1</v>
      </c>
      <c r="H779" s="554">
        <v>3740</v>
      </c>
      <c r="I779" s="555" t="s">
        <v>63</v>
      </c>
      <c r="J779" s="69">
        <v>952</v>
      </c>
      <c r="K779" s="148"/>
      <c r="M779" s="21">
        <f t="shared" si="37"/>
        <v>1</v>
      </c>
      <c r="N779" s="21">
        <v>1</v>
      </c>
      <c r="O779" s="554">
        <v>3740</v>
      </c>
      <c r="P779" s="555" t="s">
        <v>63</v>
      </c>
      <c r="Q779" s="69">
        <v>952</v>
      </c>
      <c r="R779" s="148"/>
      <c r="S779" s="21">
        <f t="shared" ref="S779:S842" si="38">IF(U779=P779,1,0)</f>
        <v>1</v>
      </c>
      <c r="T779" s="652">
        <v>3740</v>
      </c>
      <c r="U779" s="637" t="s">
        <v>63</v>
      </c>
      <c r="V779" s="554">
        <v>952</v>
      </c>
      <c r="W779" s="148"/>
    </row>
    <row r="780" spans="1:23">
      <c r="A780" s="554">
        <v>3741</v>
      </c>
      <c r="B780" s="555" t="s">
        <v>64</v>
      </c>
      <c r="C780" s="69">
        <v>951</v>
      </c>
      <c r="D780" s="148"/>
      <c r="F780" s="21">
        <f t="shared" si="36"/>
        <v>1</v>
      </c>
      <c r="G780" s="21">
        <v>1</v>
      </c>
      <c r="H780" s="554">
        <v>3741</v>
      </c>
      <c r="I780" s="555" t="s">
        <v>64</v>
      </c>
      <c r="J780" s="69">
        <v>953</v>
      </c>
      <c r="K780" s="148"/>
      <c r="M780" s="21">
        <f t="shared" si="37"/>
        <v>1</v>
      </c>
      <c r="N780" s="21">
        <v>1</v>
      </c>
      <c r="O780" s="554">
        <v>3741</v>
      </c>
      <c r="P780" s="555" t="s">
        <v>64</v>
      </c>
      <c r="Q780" s="69">
        <v>953</v>
      </c>
      <c r="R780" s="148"/>
      <c r="S780" s="21">
        <f t="shared" si="38"/>
        <v>1</v>
      </c>
      <c r="T780" s="652">
        <v>3741</v>
      </c>
      <c r="U780" s="637" t="s">
        <v>64</v>
      </c>
      <c r="V780" s="554">
        <v>953</v>
      </c>
      <c r="W780" s="148"/>
    </row>
    <row r="781" spans="1:23">
      <c r="A781" s="554">
        <v>3742</v>
      </c>
      <c r="B781" s="555" t="s">
        <v>65</v>
      </c>
      <c r="C781" s="69">
        <v>952</v>
      </c>
      <c r="D781" s="148"/>
      <c r="F781" s="21">
        <f t="shared" si="36"/>
        <v>1</v>
      </c>
      <c r="G781" s="21">
        <v>1</v>
      </c>
      <c r="H781" s="554">
        <v>3742</v>
      </c>
      <c r="I781" s="555" t="s">
        <v>65</v>
      </c>
      <c r="J781" s="69">
        <v>954</v>
      </c>
      <c r="K781" s="559"/>
      <c r="M781" s="21">
        <f t="shared" si="37"/>
        <v>1</v>
      </c>
      <c r="N781" s="21">
        <v>1</v>
      </c>
      <c r="O781" s="554">
        <v>3742</v>
      </c>
      <c r="P781" s="555" t="s">
        <v>65</v>
      </c>
      <c r="Q781" s="69">
        <v>954</v>
      </c>
      <c r="R781" s="559"/>
      <c r="S781" s="21">
        <f t="shared" si="38"/>
        <v>1</v>
      </c>
      <c r="T781" s="652">
        <v>3742</v>
      </c>
      <c r="U781" s="637" t="s">
        <v>65</v>
      </c>
      <c r="V781" s="554">
        <v>954</v>
      </c>
      <c r="W781" s="559"/>
    </row>
    <row r="782" spans="1:23">
      <c r="A782" s="554">
        <v>3743</v>
      </c>
      <c r="B782" s="555" t="s">
        <v>66</v>
      </c>
      <c r="C782" s="69">
        <v>953</v>
      </c>
      <c r="D782" s="148"/>
      <c r="F782" s="21">
        <f t="shared" si="36"/>
        <v>1</v>
      </c>
      <c r="G782" s="21">
        <v>1</v>
      </c>
      <c r="H782" s="554">
        <v>3743</v>
      </c>
      <c r="I782" s="555" t="s">
        <v>66</v>
      </c>
      <c r="J782" s="69">
        <v>955</v>
      </c>
      <c r="K782" s="148"/>
      <c r="M782" s="21">
        <f t="shared" si="37"/>
        <v>1</v>
      </c>
      <c r="N782" s="21">
        <v>1</v>
      </c>
      <c r="O782" s="554">
        <v>3743</v>
      </c>
      <c r="P782" s="555" t="s">
        <v>66</v>
      </c>
      <c r="Q782" s="69">
        <v>955</v>
      </c>
      <c r="R782" s="148"/>
      <c r="S782" s="21">
        <f t="shared" si="38"/>
        <v>1</v>
      </c>
      <c r="T782" s="652">
        <v>3743</v>
      </c>
      <c r="U782" s="637" t="s">
        <v>66</v>
      </c>
      <c r="V782" s="554">
        <v>955</v>
      </c>
      <c r="W782" s="148"/>
    </row>
    <row r="783" spans="1:23">
      <c r="A783" s="554">
        <v>3744</v>
      </c>
      <c r="B783" s="555" t="s">
        <v>67</v>
      </c>
      <c r="C783" s="69">
        <v>954</v>
      </c>
      <c r="D783" s="148"/>
      <c r="F783" s="21">
        <f t="shared" si="36"/>
        <v>1</v>
      </c>
      <c r="G783" s="21">
        <v>1</v>
      </c>
      <c r="H783" s="554">
        <v>3744</v>
      </c>
      <c r="I783" s="555" t="s">
        <v>67</v>
      </c>
      <c r="J783" s="69">
        <v>956</v>
      </c>
      <c r="K783" s="148"/>
      <c r="M783" s="21">
        <f t="shared" si="37"/>
        <v>1</v>
      </c>
      <c r="N783" s="21">
        <v>1</v>
      </c>
      <c r="O783" s="554">
        <v>3744</v>
      </c>
      <c r="P783" s="555" t="s">
        <v>67</v>
      </c>
      <c r="Q783" s="69">
        <v>956</v>
      </c>
      <c r="R783" s="148"/>
      <c r="S783" s="21">
        <f t="shared" si="38"/>
        <v>1</v>
      </c>
      <c r="T783" s="652">
        <v>3744</v>
      </c>
      <c r="U783" s="642" t="s">
        <v>67</v>
      </c>
      <c r="V783" s="554">
        <v>956</v>
      </c>
      <c r="W783" s="148"/>
    </row>
    <row r="784" spans="1:23">
      <c r="A784" s="554">
        <v>3745</v>
      </c>
      <c r="B784" s="555" t="s">
        <v>64</v>
      </c>
      <c r="C784" s="69">
        <v>956</v>
      </c>
      <c r="D784" s="148"/>
      <c r="F784" s="21">
        <f t="shared" si="36"/>
        <v>1</v>
      </c>
      <c r="G784" s="21">
        <v>1</v>
      </c>
      <c r="H784" s="554">
        <v>3745</v>
      </c>
      <c r="I784" s="555" t="s">
        <v>64</v>
      </c>
      <c r="J784" s="69">
        <v>958</v>
      </c>
      <c r="K784" s="148"/>
      <c r="M784" s="21">
        <f t="shared" si="37"/>
        <v>1</v>
      </c>
      <c r="N784" s="21">
        <v>1</v>
      </c>
      <c r="O784" s="554">
        <v>3745</v>
      </c>
      <c r="P784" s="555" t="s">
        <v>64</v>
      </c>
      <c r="Q784" s="69">
        <v>958</v>
      </c>
      <c r="R784" s="148"/>
      <c r="S784" s="21">
        <f t="shared" si="38"/>
        <v>1</v>
      </c>
      <c r="T784" s="652">
        <v>3745</v>
      </c>
      <c r="U784" s="637" t="s">
        <v>64</v>
      </c>
      <c r="V784" s="554">
        <v>958</v>
      </c>
      <c r="W784" s="148"/>
    </row>
    <row r="785" spans="1:23">
      <c r="A785" s="554">
        <v>3746</v>
      </c>
      <c r="B785" s="555" t="s">
        <v>65</v>
      </c>
      <c r="C785" s="69">
        <v>957</v>
      </c>
      <c r="D785" s="148"/>
      <c r="F785" s="21">
        <f t="shared" si="36"/>
        <v>1</v>
      </c>
      <c r="G785" s="21">
        <v>1</v>
      </c>
      <c r="H785" s="554">
        <v>3746</v>
      </c>
      <c r="I785" s="555" t="s">
        <v>65</v>
      </c>
      <c r="J785" s="69">
        <v>959</v>
      </c>
      <c r="K785" s="148"/>
      <c r="M785" s="21">
        <f t="shared" si="37"/>
        <v>1</v>
      </c>
      <c r="N785" s="21">
        <v>1</v>
      </c>
      <c r="O785" s="554">
        <v>3746</v>
      </c>
      <c r="P785" s="555" t="s">
        <v>65</v>
      </c>
      <c r="Q785" s="69">
        <v>959</v>
      </c>
      <c r="R785" s="148"/>
      <c r="S785" s="21">
        <f t="shared" si="38"/>
        <v>1</v>
      </c>
      <c r="T785" s="652">
        <v>3746</v>
      </c>
      <c r="U785" s="637" t="s">
        <v>65</v>
      </c>
      <c r="V785" s="554">
        <v>959</v>
      </c>
      <c r="W785" s="148"/>
    </row>
    <row r="786" spans="1:23">
      <c r="A786" s="554">
        <v>3747</v>
      </c>
      <c r="B786" s="555" t="s">
        <v>66</v>
      </c>
      <c r="C786" s="69">
        <v>958</v>
      </c>
      <c r="D786" s="148"/>
      <c r="F786" s="21">
        <f t="shared" si="36"/>
        <v>1</v>
      </c>
      <c r="G786" s="21">
        <v>1</v>
      </c>
      <c r="H786" s="554">
        <v>3747</v>
      </c>
      <c r="I786" s="555" t="s">
        <v>66</v>
      </c>
      <c r="J786" s="69">
        <v>960</v>
      </c>
      <c r="K786" s="148"/>
      <c r="M786" s="21">
        <f t="shared" si="37"/>
        <v>1</v>
      </c>
      <c r="N786" s="21">
        <v>1</v>
      </c>
      <c r="O786" s="554">
        <v>3747</v>
      </c>
      <c r="P786" s="555" t="s">
        <v>66</v>
      </c>
      <c r="Q786" s="69">
        <v>960</v>
      </c>
      <c r="R786" s="148"/>
      <c r="S786" s="21">
        <f t="shared" si="38"/>
        <v>1</v>
      </c>
      <c r="T786" s="652">
        <v>3747</v>
      </c>
      <c r="U786" s="637" t="s">
        <v>66</v>
      </c>
      <c r="V786" s="554">
        <v>960</v>
      </c>
      <c r="W786" s="148"/>
    </row>
    <row r="787" spans="1:23">
      <c r="A787" s="554">
        <v>3748</v>
      </c>
      <c r="B787" s="555" t="s">
        <v>67</v>
      </c>
      <c r="C787" s="69">
        <v>959</v>
      </c>
      <c r="D787" s="148"/>
      <c r="F787" s="21">
        <f t="shared" si="36"/>
        <v>1</v>
      </c>
      <c r="G787" s="21">
        <v>1</v>
      </c>
      <c r="H787" s="554">
        <v>3748</v>
      </c>
      <c r="I787" s="555" t="s">
        <v>67</v>
      </c>
      <c r="J787" s="69">
        <v>961</v>
      </c>
      <c r="K787" s="148"/>
      <c r="M787" s="21">
        <f t="shared" si="37"/>
        <v>1</v>
      </c>
      <c r="N787" s="21">
        <v>1</v>
      </c>
      <c r="O787" s="554">
        <v>3748</v>
      </c>
      <c r="P787" s="555" t="s">
        <v>67</v>
      </c>
      <c r="Q787" s="69">
        <v>961</v>
      </c>
      <c r="R787" s="148"/>
      <c r="S787" s="21">
        <f t="shared" si="38"/>
        <v>1</v>
      </c>
      <c r="T787" s="652">
        <v>3748</v>
      </c>
      <c r="U787" s="642" t="s">
        <v>67</v>
      </c>
      <c r="V787" s="554">
        <v>961</v>
      </c>
      <c r="W787" s="148"/>
    </row>
    <row r="788" spans="1:23">
      <c r="A788" s="554">
        <v>3749</v>
      </c>
      <c r="B788" s="555" t="s">
        <v>64</v>
      </c>
      <c r="C788" s="69">
        <v>961</v>
      </c>
      <c r="D788" s="148"/>
      <c r="F788" s="21">
        <f t="shared" si="36"/>
        <v>1</v>
      </c>
      <c r="G788" s="21">
        <v>1</v>
      </c>
      <c r="H788" s="554">
        <v>3749</v>
      </c>
      <c r="I788" s="555" t="s">
        <v>64</v>
      </c>
      <c r="J788" s="69">
        <v>963</v>
      </c>
      <c r="K788" s="148"/>
      <c r="M788" s="21">
        <f t="shared" si="37"/>
        <v>1</v>
      </c>
      <c r="N788" s="21">
        <v>1</v>
      </c>
      <c r="O788" s="554">
        <v>3749</v>
      </c>
      <c r="P788" s="555" t="s">
        <v>64</v>
      </c>
      <c r="Q788" s="69">
        <v>963</v>
      </c>
      <c r="R788" s="148"/>
      <c r="S788" s="21">
        <f t="shared" si="38"/>
        <v>1</v>
      </c>
      <c r="T788" s="652">
        <v>3749</v>
      </c>
      <c r="U788" s="637" t="s">
        <v>64</v>
      </c>
      <c r="V788" s="554">
        <v>963</v>
      </c>
      <c r="W788" s="148"/>
    </row>
    <row r="789" spans="1:23">
      <c r="A789" s="554">
        <v>3750</v>
      </c>
      <c r="B789" s="555" t="s">
        <v>65</v>
      </c>
      <c r="C789" s="69">
        <v>962</v>
      </c>
      <c r="D789" s="148"/>
      <c r="F789" s="21">
        <f t="shared" si="36"/>
        <v>1</v>
      </c>
      <c r="G789" s="21">
        <v>1</v>
      </c>
      <c r="H789" s="554">
        <v>3750</v>
      </c>
      <c r="I789" s="555" t="s">
        <v>65</v>
      </c>
      <c r="J789" s="69">
        <v>964</v>
      </c>
      <c r="K789" s="148"/>
      <c r="M789" s="21">
        <f t="shared" si="37"/>
        <v>1</v>
      </c>
      <c r="N789" s="21">
        <v>1</v>
      </c>
      <c r="O789" s="554">
        <v>3750</v>
      </c>
      <c r="P789" s="555" t="s">
        <v>65</v>
      </c>
      <c r="Q789" s="69">
        <v>964</v>
      </c>
      <c r="R789" s="148"/>
      <c r="S789" s="21">
        <f t="shared" si="38"/>
        <v>1</v>
      </c>
      <c r="T789" s="652">
        <v>3750</v>
      </c>
      <c r="U789" s="637" t="s">
        <v>65</v>
      </c>
      <c r="V789" s="554">
        <v>964</v>
      </c>
      <c r="W789" s="148"/>
    </row>
    <row r="790" spans="1:23">
      <c r="A790" s="554">
        <v>3751</v>
      </c>
      <c r="B790" s="555" t="s">
        <v>66</v>
      </c>
      <c r="C790" s="69">
        <v>963</v>
      </c>
      <c r="D790" s="148"/>
      <c r="F790" s="21">
        <f t="shared" si="36"/>
        <v>1</v>
      </c>
      <c r="G790" s="21">
        <v>1</v>
      </c>
      <c r="H790" s="554">
        <v>3751</v>
      </c>
      <c r="I790" s="555" t="s">
        <v>66</v>
      </c>
      <c r="J790" s="69">
        <v>965</v>
      </c>
      <c r="K790" s="148"/>
      <c r="M790" s="21">
        <f t="shared" si="37"/>
        <v>1</v>
      </c>
      <c r="N790" s="21">
        <v>1</v>
      </c>
      <c r="O790" s="554">
        <v>3751</v>
      </c>
      <c r="P790" s="555" t="s">
        <v>66</v>
      </c>
      <c r="Q790" s="69">
        <v>965</v>
      </c>
      <c r="R790" s="148"/>
      <c r="S790" s="21">
        <f t="shared" si="38"/>
        <v>1</v>
      </c>
      <c r="T790" s="652">
        <v>3751</v>
      </c>
      <c r="U790" s="637" t="s">
        <v>66</v>
      </c>
      <c r="V790" s="554">
        <v>965</v>
      </c>
      <c r="W790" s="148"/>
    </row>
    <row r="791" spans="1:23">
      <c r="A791" s="554">
        <v>3752</v>
      </c>
      <c r="B791" s="555" t="s">
        <v>67</v>
      </c>
      <c r="C791" s="69">
        <v>964</v>
      </c>
      <c r="D791" s="148"/>
      <c r="F791" s="21">
        <f t="shared" si="36"/>
        <v>1</v>
      </c>
      <c r="G791" s="21">
        <v>1</v>
      </c>
      <c r="H791" s="554">
        <v>3752</v>
      </c>
      <c r="I791" s="555" t="s">
        <v>67</v>
      </c>
      <c r="J791" s="69">
        <v>966</v>
      </c>
      <c r="K791" s="148"/>
      <c r="M791" s="21">
        <f t="shared" si="37"/>
        <v>1</v>
      </c>
      <c r="N791" s="21">
        <v>1</v>
      </c>
      <c r="O791" s="554">
        <v>3752</v>
      </c>
      <c r="P791" s="555" t="s">
        <v>67</v>
      </c>
      <c r="Q791" s="69">
        <v>966</v>
      </c>
      <c r="R791" s="148"/>
      <c r="S791" s="21">
        <f t="shared" si="38"/>
        <v>1</v>
      </c>
      <c r="T791" s="652">
        <v>3752</v>
      </c>
      <c r="U791" s="642" t="s">
        <v>67</v>
      </c>
      <c r="V791" s="554">
        <v>966</v>
      </c>
      <c r="W791" s="148"/>
    </row>
    <row r="792" spans="1:23">
      <c r="A792" s="554">
        <v>3753</v>
      </c>
      <c r="B792" s="555" t="s">
        <v>64</v>
      </c>
      <c r="C792" s="69">
        <v>966</v>
      </c>
      <c r="D792" s="148"/>
      <c r="F792" s="21">
        <f t="shared" si="36"/>
        <v>1</v>
      </c>
      <c r="G792" s="21">
        <v>1</v>
      </c>
      <c r="H792" s="554">
        <v>3753</v>
      </c>
      <c r="I792" s="555" t="s">
        <v>64</v>
      </c>
      <c r="J792" s="69">
        <v>968</v>
      </c>
      <c r="K792" s="148"/>
      <c r="M792" s="21">
        <f t="shared" si="37"/>
        <v>1</v>
      </c>
      <c r="N792" s="21">
        <v>1</v>
      </c>
      <c r="O792" s="554">
        <v>3753</v>
      </c>
      <c r="P792" s="555" t="s">
        <v>64</v>
      </c>
      <c r="Q792" s="69">
        <v>968</v>
      </c>
      <c r="R792" s="148"/>
      <c r="S792" s="21">
        <f t="shared" si="38"/>
        <v>1</v>
      </c>
      <c r="T792" s="652">
        <v>3753</v>
      </c>
      <c r="U792" s="637" t="s">
        <v>64</v>
      </c>
      <c r="V792" s="554">
        <v>968</v>
      </c>
      <c r="W792" s="148"/>
    </row>
    <row r="793" spans="1:23">
      <c r="A793" s="554">
        <v>3754</v>
      </c>
      <c r="B793" s="555" t="s">
        <v>65</v>
      </c>
      <c r="C793" s="69">
        <v>967</v>
      </c>
      <c r="D793" s="148"/>
      <c r="F793" s="21">
        <f t="shared" si="36"/>
        <v>1</v>
      </c>
      <c r="G793" s="21">
        <v>1</v>
      </c>
      <c r="H793" s="554">
        <v>3754</v>
      </c>
      <c r="I793" s="555" t="s">
        <v>65</v>
      </c>
      <c r="J793" s="69">
        <v>969</v>
      </c>
      <c r="K793" s="148"/>
      <c r="M793" s="21">
        <f t="shared" si="37"/>
        <v>1</v>
      </c>
      <c r="N793" s="21">
        <v>1</v>
      </c>
      <c r="O793" s="554">
        <v>3754</v>
      </c>
      <c r="P793" s="555" t="s">
        <v>65</v>
      </c>
      <c r="Q793" s="69">
        <v>969</v>
      </c>
      <c r="R793" s="148"/>
      <c r="S793" s="21">
        <f t="shared" si="38"/>
        <v>1</v>
      </c>
      <c r="T793" s="652">
        <v>3754</v>
      </c>
      <c r="U793" s="637" t="s">
        <v>65</v>
      </c>
      <c r="V793" s="554">
        <v>969</v>
      </c>
      <c r="W793" s="148"/>
    </row>
    <row r="794" spans="1:23">
      <c r="A794" s="554">
        <v>3755</v>
      </c>
      <c r="B794" s="555" t="s">
        <v>66</v>
      </c>
      <c r="C794" s="69">
        <v>968</v>
      </c>
      <c r="D794" s="148"/>
      <c r="F794" s="21">
        <f t="shared" si="36"/>
        <v>1</v>
      </c>
      <c r="G794" s="21">
        <v>1</v>
      </c>
      <c r="H794" s="554">
        <v>3755</v>
      </c>
      <c r="I794" s="555" t="s">
        <v>66</v>
      </c>
      <c r="J794" s="69">
        <v>970</v>
      </c>
      <c r="K794" s="148"/>
      <c r="M794" s="21">
        <f t="shared" si="37"/>
        <v>1</v>
      </c>
      <c r="N794" s="21">
        <v>1</v>
      </c>
      <c r="O794" s="554">
        <v>3755</v>
      </c>
      <c r="P794" s="555" t="s">
        <v>66</v>
      </c>
      <c r="Q794" s="69">
        <v>970</v>
      </c>
      <c r="R794" s="148"/>
      <c r="S794" s="21">
        <f t="shared" si="38"/>
        <v>1</v>
      </c>
      <c r="T794" s="652">
        <v>3755</v>
      </c>
      <c r="U794" s="637" t="s">
        <v>66</v>
      </c>
      <c r="V794" s="554">
        <v>970</v>
      </c>
      <c r="W794" s="148"/>
    </row>
    <row r="795" spans="1:23">
      <c r="A795" s="554">
        <v>3756</v>
      </c>
      <c r="B795" s="555" t="s">
        <v>67</v>
      </c>
      <c r="C795" s="69">
        <v>969</v>
      </c>
      <c r="D795" s="148"/>
      <c r="F795" s="21">
        <f t="shared" si="36"/>
        <v>1</v>
      </c>
      <c r="G795" s="21">
        <v>1</v>
      </c>
      <c r="H795" s="554">
        <v>3756</v>
      </c>
      <c r="I795" s="555" t="s">
        <v>67</v>
      </c>
      <c r="J795" s="69">
        <v>971</v>
      </c>
      <c r="K795" s="148"/>
      <c r="M795" s="21">
        <f t="shared" si="37"/>
        <v>1</v>
      </c>
      <c r="N795" s="21">
        <v>1</v>
      </c>
      <c r="O795" s="554">
        <v>3756</v>
      </c>
      <c r="P795" s="555" t="s">
        <v>67</v>
      </c>
      <c r="Q795" s="69">
        <v>971</v>
      </c>
      <c r="R795" s="148"/>
      <c r="S795" s="21">
        <f t="shared" si="38"/>
        <v>1</v>
      </c>
      <c r="T795" s="652">
        <v>3756</v>
      </c>
      <c r="U795" s="642" t="s">
        <v>67</v>
      </c>
      <c r="V795" s="554">
        <v>971</v>
      </c>
      <c r="W795" s="148"/>
    </row>
    <row r="796" spans="1:23">
      <c r="A796" s="554">
        <v>3761</v>
      </c>
      <c r="B796" s="555" t="s">
        <v>68</v>
      </c>
      <c r="C796" s="69">
        <v>971</v>
      </c>
      <c r="D796" s="148"/>
      <c r="F796" s="21">
        <f t="shared" si="36"/>
        <v>1</v>
      </c>
      <c r="G796" s="21">
        <v>1</v>
      </c>
      <c r="H796" s="554">
        <v>3761</v>
      </c>
      <c r="I796" s="555" t="s">
        <v>68</v>
      </c>
      <c r="J796" s="69">
        <v>973</v>
      </c>
      <c r="K796" s="148"/>
      <c r="M796" s="21">
        <f t="shared" si="37"/>
        <v>1</v>
      </c>
      <c r="N796" s="21">
        <v>1</v>
      </c>
      <c r="O796" s="554">
        <v>3761</v>
      </c>
      <c r="P796" s="555" t="s">
        <v>68</v>
      </c>
      <c r="Q796" s="69">
        <v>973</v>
      </c>
      <c r="R796" s="148"/>
      <c r="S796" s="21">
        <f t="shared" si="38"/>
        <v>1</v>
      </c>
      <c r="T796" s="652">
        <v>3761</v>
      </c>
      <c r="U796" s="637" t="s">
        <v>68</v>
      </c>
      <c r="V796" s="554">
        <v>973</v>
      </c>
      <c r="W796" s="148"/>
    </row>
    <row r="797" spans="1:23">
      <c r="A797" s="554">
        <v>3762</v>
      </c>
      <c r="B797" s="555" t="s">
        <v>62</v>
      </c>
      <c r="C797" s="69">
        <v>972</v>
      </c>
      <c r="D797" s="148"/>
      <c r="F797" s="21">
        <f t="shared" si="36"/>
        <v>1</v>
      </c>
      <c r="G797" s="21">
        <v>1</v>
      </c>
      <c r="H797" s="554">
        <v>3762</v>
      </c>
      <c r="I797" s="555" t="s">
        <v>62</v>
      </c>
      <c r="J797" s="69">
        <v>974</v>
      </c>
      <c r="K797" s="148"/>
      <c r="M797" s="21">
        <f t="shared" si="37"/>
        <v>1</v>
      </c>
      <c r="N797" s="21">
        <v>1</v>
      </c>
      <c r="O797" s="554">
        <v>3762</v>
      </c>
      <c r="P797" s="555" t="s">
        <v>62</v>
      </c>
      <c r="Q797" s="69">
        <v>974</v>
      </c>
      <c r="R797" s="148"/>
      <c r="S797" s="21">
        <f t="shared" si="38"/>
        <v>1</v>
      </c>
      <c r="T797" s="652">
        <v>3762</v>
      </c>
      <c r="U797" s="637" t="s">
        <v>62</v>
      </c>
      <c r="V797" s="554">
        <v>974</v>
      </c>
      <c r="W797" s="148"/>
    </row>
    <row r="798" spans="1:23">
      <c r="A798" s="554">
        <v>3763</v>
      </c>
      <c r="B798" s="555" t="s">
        <v>63</v>
      </c>
      <c r="C798" s="69">
        <v>973</v>
      </c>
      <c r="D798" s="148"/>
      <c r="F798" s="21">
        <f t="shared" si="36"/>
        <v>1</v>
      </c>
      <c r="G798" s="21">
        <v>1</v>
      </c>
      <c r="H798" s="554">
        <v>3763</v>
      </c>
      <c r="I798" s="555" t="s">
        <v>63</v>
      </c>
      <c r="J798" s="69">
        <v>975</v>
      </c>
      <c r="K798" s="148"/>
      <c r="M798" s="21">
        <f t="shared" si="37"/>
        <v>1</v>
      </c>
      <c r="N798" s="21">
        <v>1</v>
      </c>
      <c r="O798" s="554">
        <v>3763</v>
      </c>
      <c r="P798" s="555" t="s">
        <v>63</v>
      </c>
      <c r="Q798" s="69">
        <v>975</v>
      </c>
      <c r="R798" s="148"/>
      <c r="S798" s="21">
        <f t="shared" si="38"/>
        <v>1</v>
      </c>
      <c r="T798" s="652">
        <v>3763</v>
      </c>
      <c r="U798" s="637" t="s">
        <v>63</v>
      </c>
      <c r="V798" s="554">
        <v>975</v>
      </c>
      <c r="W798" s="148"/>
    </row>
    <row r="799" spans="1:23">
      <c r="A799" s="554">
        <v>3764</v>
      </c>
      <c r="B799" s="555" t="s">
        <v>64</v>
      </c>
      <c r="C799" s="69">
        <v>974</v>
      </c>
      <c r="D799" s="148"/>
      <c r="F799" s="21">
        <f t="shared" si="36"/>
        <v>1</v>
      </c>
      <c r="G799" s="21">
        <v>1</v>
      </c>
      <c r="H799" s="554">
        <v>3764</v>
      </c>
      <c r="I799" s="555" t="s">
        <v>64</v>
      </c>
      <c r="J799" s="69">
        <v>976</v>
      </c>
      <c r="K799" s="148"/>
      <c r="M799" s="21">
        <f t="shared" si="37"/>
        <v>1</v>
      </c>
      <c r="N799" s="21">
        <v>1</v>
      </c>
      <c r="O799" s="554">
        <v>3764</v>
      </c>
      <c r="P799" s="555" t="s">
        <v>64</v>
      </c>
      <c r="Q799" s="69">
        <v>976</v>
      </c>
      <c r="R799" s="148"/>
      <c r="S799" s="21">
        <f t="shared" si="38"/>
        <v>1</v>
      </c>
      <c r="T799" s="652">
        <v>3764</v>
      </c>
      <c r="U799" s="637" t="s">
        <v>64</v>
      </c>
      <c r="V799" s="554">
        <v>976</v>
      </c>
      <c r="W799" s="148"/>
    </row>
    <row r="800" spans="1:23">
      <c r="A800" s="554">
        <v>3765</v>
      </c>
      <c r="B800" s="555" t="s">
        <v>65</v>
      </c>
      <c r="C800" s="69">
        <v>975</v>
      </c>
      <c r="D800" s="148"/>
      <c r="F800" s="21">
        <f t="shared" si="36"/>
        <v>1</v>
      </c>
      <c r="G800" s="21">
        <v>1</v>
      </c>
      <c r="H800" s="554">
        <v>3765</v>
      </c>
      <c r="I800" s="555" t="s">
        <v>65</v>
      </c>
      <c r="J800" s="69">
        <v>977</v>
      </c>
      <c r="K800" s="148"/>
      <c r="M800" s="21">
        <f t="shared" si="37"/>
        <v>1</v>
      </c>
      <c r="N800" s="21">
        <v>1</v>
      </c>
      <c r="O800" s="554">
        <v>3765</v>
      </c>
      <c r="P800" s="555" t="s">
        <v>65</v>
      </c>
      <c r="Q800" s="69">
        <v>977</v>
      </c>
      <c r="R800" s="148"/>
      <c r="S800" s="21">
        <f t="shared" si="38"/>
        <v>1</v>
      </c>
      <c r="T800" s="652">
        <v>3765</v>
      </c>
      <c r="U800" s="637" t="s">
        <v>65</v>
      </c>
      <c r="V800" s="554">
        <v>977</v>
      </c>
      <c r="W800" s="148"/>
    </row>
    <row r="801" spans="1:23">
      <c r="A801" s="554">
        <v>3766</v>
      </c>
      <c r="B801" s="555" t="s">
        <v>66</v>
      </c>
      <c r="C801" s="69">
        <v>976</v>
      </c>
      <c r="D801" s="148"/>
      <c r="F801" s="21">
        <f t="shared" si="36"/>
        <v>1</v>
      </c>
      <c r="G801" s="21">
        <v>1</v>
      </c>
      <c r="H801" s="554">
        <v>3766</v>
      </c>
      <c r="I801" s="555" t="s">
        <v>66</v>
      </c>
      <c r="J801" s="69">
        <v>978</v>
      </c>
      <c r="K801" s="148"/>
      <c r="M801" s="21">
        <f t="shared" si="37"/>
        <v>1</v>
      </c>
      <c r="N801" s="21">
        <v>1</v>
      </c>
      <c r="O801" s="554">
        <v>3766</v>
      </c>
      <c r="P801" s="555" t="s">
        <v>66</v>
      </c>
      <c r="Q801" s="69">
        <v>978</v>
      </c>
      <c r="R801" s="148"/>
      <c r="S801" s="21">
        <f t="shared" si="38"/>
        <v>1</v>
      </c>
      <c r="T801" s="652">
        <v>3766</v>
      </c>
      <c r="U801" s="637" t="s">
        <v>66</v>
      </c>
      <c r="V801" s="554">
        <v>978</v>
      </c>
      <c r="W801" s="148"/>
    </row>
    <row r="802" spans="1:23">
      <c r="A802" s="554">
        <v>3769</v>
      </c>
      <c r="B802" s="555" t="s">
        <v>67</v>
      </c>
      <c r="C802" s="69">
        <v>975</v>
      </c>
      <c r="D802" s="148"/>
      <c r="F802" s="21">
        <f t="shared" si="36"/>
        <v>1</v>
      </c>
      <c r="G802" s="21">
        <v>1</v>
      </c>
      <c r="H802" s="554">
        <v>3769</v>
      </c>
      <c r="I802" s="555" t="s">
        <v>67</v>
      </c>
      <c r="J802" s="585">
        <v>979</v>
      </c>
      <c r="K802" s="586" t="s">
        <v>1593</v>
      </c>
      <c r="M802" s="21">
        <f t="shared" si="37"/>
        <v>1</v>
      </c>
      <c r="N802" s="21">
        <v>1</v>
      </c>
      <c r="O802" s="554">
        <v>3769</v>
      </c>
      <c r="P802" s="555" t="s">
        <v>67</v>
      </c>
      <c r="Q802" s="69">
        <v>979</v>
      </c>
      <c r="R802" s="586"/>
      <c r="S802" s="22" t="s">
        <v>1592</v>
      </c>
      <c r="T802" s="652">
        <v>3769</v>
      </c>
      <c r="U802" s="642" t="s">
        <v>67</v>
      </c>
      <c r="V802" s="554">
        <v>979</v>
      </c>
      <c r="W802" s="586"/>
    </row>
    <row r="803" spans="1:23">
      <c r="A803" s="554">
        <v>3771</v>
      </c>
      <c r="B803" s="555" t="s">
        <v>68</v>
      </c>
      <c r="C803" s="69">
        <v>979</v>
      </c>
      <c r="D803" s="148"/>
      <c r="F803" s="21">
        <f t="shared" si="36"/>
        <v>1</v>
      </c>
      <c r="G803" s="21">
        <v>1</v>
      </c>
      <c r="H803" s="554">
        <v>3771</v>
      </c>
      <c r="I803" s="555" t="s">
        <v>68</v>
      </c>
      <c r="J803" s="69">
        <v>981</v>
      </c>
      <c r="K803" s="148"/>
      <c r="M803" s="21">
        <f t="shared" si="37"/>
        <v>1</v>
      </c>
      <c r="N803" s="21">
        <v>1</v>
      </c>
      <c r="O803" s="554">
        <v>3771</v>
      </c>
      <c r="P803" s="555" t="s">
        <v>68</v>
      </c>
      <c r="Q803" s="69">
        <v>981</v>
      </c>
      <c r="R803" s="148"/>
      <c r="S803" s="21">
        <f t="shared" si="38"/>
        <v>1</v>
      </c>
      <c r="T803" s="652">
        <v>3771</v>
      </c>
      <c r="U803" s="637" t="s">
        <v>68</v>
      </c>
      <c r="V803" s="554">
        <v>981</v>
      </c>
      <c r="W803" s="148"/>
    </row>
    <row r="804" spans="1:23">
      <c r="A804" s="554">
        <v>3772</v>
      </c>
      <c r="B804" s="555" t="s">
        <v>62</v>
      </c>
      <c r="C804" s="69">
        <v>980</v>
      </c>
      <c r="D804" s="148"/>
      <c r="F804" s="21">
        <f t="shared" si="36"/>
        <v>1</v>
      </c>
      <c r="G804" s="21">
        <v>1</v>
      </c>
      <c r="H804" s="554">
        <v>3772</v>
      </c>
      <c r="I804" s="555" t="s">
        <v>62</v>
      </c>
      <c r="J804" s="69">
        <v>982</v>
      </c>
      <c r="K804" s="148"/>
      <c r="M804" s="21">
        <f t="shared" si="37"/>
        <v>1</v>
      </c>
      <c r="N804" s="21">
        <v>1</v>
      </c>
      <c r="O804" s="554">
        <v>3772</v>
      </c>
      <c r="P804" s="555" t="s">
        <v>62</v>
      </c>
      <c r="Q804" s="69">
        <v>982</v>
      </c>
      <c r="R804" s="148"/>
      <c r="S804" s="21">
        <f t="shared" si="38"/>
        <v>1</v>
      </c>
      <c r="T804" s="652">
        <v>3772</v>
      </c>
      <c r="U804" s="637" t="s">
        <v>62</v>
      </c>
      <c r="V804" s="554">
        <v>982</v>
      </c>
      <c r="W804" s="148"/>
    </row>
    <row r="805" spans="1:23">
      <c r="A805" s="554">
        <v>3773</v>
      </c>
      <c r="B805" s="555" t="s">
        <v>63</v>
      </c>
      <c r="C805" s="69">
        <v>981</v>
      </c>
      <c r="D805" s="148"/>
      <c r="F805" s="21">
        <f t="shared" si="36"/>
        <v>1</v>
      </c>
      <c r="G805" s="21">
        <v>1</v>
      </c>
      <c r="H805" s="554">
        <v>3773</v>
      </c>
      <c r="I805" s="555" t="s">
        <v>63</v>
      </c>
      <c r="J805" s="69">
        <v>983</v>
      </c>
      <c r="K805" s="148"/>
      <c r="M805" s="21">
        <f t="shared" si="37"/>
        <v>1</v>
      </c>
      <c r="N805" s="21">
        <v>1</v>
      </c>
      <c r="O805" s="554">
        <v>3773</v>
      </c>
      <c r="P805" s="555" t="s">
        <v>63</v>
      </c>
      <c r="Q805" s="69">
        <v>983</v>
      </c>
      <c r="R805" s="148"/>
      <c r="S805" s="21">
        <f t="shared" si="38"/>
        <v>1</v>
      </c>
      <c r="T805" s="652">
        <v>3773</v>
      </c>
      <c r="U805" s="637" t="s">
        <v>63</v>
      </c>
      <c r="V805" s="554">
        <v>983</v>
      </c>
      <c r="W805" s="148"/>
    </row>
    <row r="806" spans="1:23">
      <c r="A806" s="554">
        <v>3774</v>
      </c>
      <c r="B806" s="555" t="s">
        <v>64</v>
      </c>
      <c r="C806" s="69">
        <v>982</v>
      </c>
      <c r="D806" s="148"/>
      <c r="F806" s="21">
        <f t="shared" si="36"/>
        <v>1</v>
      </c>
      <c r="G806" s="21">
        <v>1</v>
      </c>
      <c r="H806" s="554">
        <v>3774</v>
      </c>
      <c r="I806" s="555" t="s">
        <v>64</v>
      </c>
      <c r="J806" s="69">
        <v>984</v>
      </c>
      <c r="K806" s="148"/>
      <c r="M806" s="21">
        <f t="shared" si="37"/>
        <v>1</v>
      </c>
      <c r="N806" s="21">
        <v>1</v>
      </c>
      <c r="O806" s="554">
        <v>3774</v>
      </c>
      <c r="P806" s="555" t="s">
        <v>64</v>
      </c>
      <c r="Q806" s="69">
        <v>984</v>
      </c>
      <c r="R806" s="148"/>
      <c r="S806" s="21">
        <f t="shared" si="38"/>
        <v>1</v>
      </c>
      <c r="T806" s="652">
        <v>3774</v>
      </c>
      <c r="U806" s="637" t="s">
        <v>64</v>
      </c>
      <c r="V806" s="554">
        <v>984</v>
      </c>
      <c r="W806" s="148"/>
    </row>
    <row r="807" spans="1:23">
      <c r="A807" s="554">
        <v>3775</v>
      </c>
      <c r="B807" s="555" t="s">
        <v>65</v>
      </c>
      <c r="C807" s="69">
        <v>983</v>
      </c>
      <c r="D807" s="148"/>
      <c r="F807" s="21">
        <f t="shared" si="36"/>
        <v>1</v>
      </c>
      <c r="G807" s="21">
        <v>1</v>
      </c>
      <c r="H807" s="554">
        <v>3775</v>
      </c>
      <c r="I807" s="555" t="s">
        <v>65</v>
      </c>
      <c r="J807" s="69">
        <v>985</v>
      </c>
      <c r="K807" s="148"/>
      <c r="M807" s="21">
        <f t="shared" si="37"/>
        <v>1</v>
      </c>
      <c r="N807" s="21">
        <v>1</v>
      </c>
      <c r="O807" s="554">
        <v>3775</v>
      </c>
      <c r="P807" s="555" t="s">
        <v>65</v>
      </c>
      <c r="Q807" s="69">
        <v>985</v>
      </c>
      <c r="R807" s="148"/>
      <c r="S807" s="21">
        <f t="shared" si="38"/>
        <v>1</v>
      </c>
      <c r="T807" s="652">
        <v>3775</v>
      </c>
      <c r="U807" s="637" t="s">
        <v>65</v>
      </c>
      <c r="V807" s="554">
        <v>985</v>
      </c>
      <c r="W807" s="148"/>
    </row>
    <row r="808" spans="1:23">
      <c r="A808" s="554">
        <v>3776</v>
      </c>
      <c r="B808" s="555" t="s">
        <v>66</v>
      </c>
      <c r="C808" s="69">
        <v>984</v>
      </c>
      <c r="D808" s="148"/>
      <c r="F808" s="21">
        <f t="shared" si="36"/>
        <v>1</v>
      </c>
      <c r="G808" s="21">
        <v>1</v>
      </c>
      <c r="H808" s="554">
        <v>3776</v>
      </c>
      <c r="I808" s="555" t="s">
        <v>66</v>
      </c>
      <c r="J808" s="69">
        <v>986</v>
      </c>
      <c r="K808" s="148"/>
      <c r="M808" s="21">
        <f t="shared" si="37"/>
        <v>1</v>
      </c>
      <c r="N808" s="21">
        <v>1</v>
      </c>
      <c r="O808" s="554">
        <v>3776</v>
      </c>
      <c r="P808" s="555" t="s">
        <v>66</v>
      </c>
      <c r="Q808" s="69">
        <v>986</v>
      </c>
      <c r="R808" s="148"/>
      <c r="S808" s="21">
        <f t="shared" si="38"/>
        <v>1</v>
      </c>
      <c r="T808" s="652">
        <v>3776</v>
      </c>
      <c r="U808" s="637" t="s">
        <v>66</v>
      </c>
      <c r="V808" s="554">
        <v>986</v>
      </c>
      <c r="W808" s="148"/>
    </row>
    <row r="809" spans="1:23">
      <c r="A809" s="554">
        <v>3779</v>
      </c>
      <c r="B809" s="555" t="s">
        <v>67</v>
      </c>
      <c r="C809" s="69">
        <v>985</v>
      </c>
      <c r="D809" s="148"/>
      <c r="F809" s="21">
        <f t="shared" si="36"/>
        <v>1</v>
      </c>
      <c r="G809" s="21">
        <v>1</v>
      </c>
      <c r="H809" s="554">
        <v>3779</v>
      </c>
      <c r="I809" s="555" t="s">
        <v>67</v>
      </c>
      <c r="J809" s="69">
        <v>987</v>
      </c>
      <c r="K809" s="148"/>
      <c r="M809" s="21">
        <f t="shared" si="37"/>
        <v>1</v>
      </c>
      <c r="N809" s="21">
        <v>1</v>
      </c>
      <c r="O809" s="554">
        <v>3779</v>
      </c>
      <c r="P809" s="555" t="s">
        <v>67</v>
      </c>
      <c r="Q809" s="69">
        <v>987</v>
      </c>
      <c r="R809" s="148"/>
      <c r="S809" s="21">
        <f t="shared" si="38"/>
        <v>1</v>
      </c>
      <c r="T809" s="652">
        <v>3779</v>
      </c>
      <c r="U809" s="642" t="s">
        <v>67</v>
      </c>
      <c r="V809" s="554">
        <v>987</v>
      </c>
      <c r="W809" s="148"/>
    </row>
    <row r="810" spans="1:23">
      <c r="A810" s="554">
        <v>3781</v>
      </c>
      <c r="B810" s="555" t="s">
        <v>68</v>
      </c>
      <c r="C810" s="69">
        <v>987</v>
      </c>
      <c r="D810" s="148"/>
      <c r="F810" s="21">
        <f t="shared" si="36"/>
        <v>1</v>
      </c>
      <c r="G810" s="21">
        <v>1</v>
      </c>
      <c r="H810" s="554">
        <v>3781</v>
      </c>
      <c r="I810" s="555" t="s">
        <v>68</v>
      </c>
      <c r="J810" s="69">
        <v>989</v>
      </c>
      <c r="K810" s="148"/>
      <c r="M810" s="21">
        <f t="shared" si="37"/>
        <v>1</v>
      </c>
      <c r="N810" s="21">
        <v>1</v>
      </c>
      <c r="O810" s="554">
        <v>3781</v>
      </c>
      <c r="P810" s="555" t="s">
        <v>68</v>
      </c>
      <c r="Q810" s="69">
        <v>989</v>
      </c>
      <c r="R810" s="148"/>
      <c r="S810" s="21">
        <f t="shared" si="38"/>
        <v>1</v>
      </c>
      <c r="T810" s="652">
        <v>3781</v>
      </c>
      <c r="U810" s="637" t="s">
        <v>68</v>
      </c>
      <c r="V810" s="554">
        <v>989</v>
      </c>
      <c r="W810" s="148"/>
    </row>
    <row r="811" spans="1:23">
      <c r="A811" s="554">
        <v>3782</v>
      </c>
      <c r="B811" s="555" t="s">
        <v>62</v>
      </c>
      <c r="C811" s="69">
        <v>988</v>
      </c>
      <c r="D811" s="148"/>
      <c r="F811" s="21">
        <f t="shared" si="36"/>
        <v>1</v>
      </c>
      <c r="G811" s="21">
        <v>1</v>
      </c>
      <c r="H811" s="554">
        <v>3782</v>
      </c>
      <c r="I811" s="555" t="s">
        <v>62</v>
      </c>
      <c r="J811" s="69">
        <v>990</v>
      </c>
      <c r="K811" s="148"/>
      <c r="M811" s="21">
        <f t="shared" si="37"/>
        <v>1</v>
      </c>
      <c r="N811" s="21">
        <v>1</v>
      </c>
      <c r="O811" s="554">
        <v>3782</v>
      </c>
      <c r="P811" s="555" t="s">
        <v>62</v>
      </c>
      <c r="Q811" s="69">
        <v>990</v>
      </c>
      <c r="R811" s="148"/>
      <c r="S811" s="21">
        <f t="shared" si="38"/>
        <v>1</v>
      </c>
      <c r="T811" s="652">
        <v>3782</v>
      </c>
      <c r="U811" s="637" t="s">
        <v>62</v>
      </c>
      <c r="V811" s="554">
        <v>990</v>
      </c>
      <c r="W811" s="148"/>
    </row>
    <row r="812" spans="1:23">
      <c r="A812" s="554">
        <v>3783</v>
      </c>
      <c r="B812" s="555" t="s">
        <v>63</v>
      </c>
      <c r="C812" s="69">
        <v>989</v>
      </c>
      <c r="D812" s="148"/>
      <c r="F812" s="21">
        <f t="shared" si="36"/>
        <v>1</v>
      </c>
      <c r="G812" s="21">
        <v>1</v>
      </c>
      <c r="H812" s="554">
        <v>3783</v>
      </c>
      <c r="I812" s="555" t="s">
        <v>63</v>
      </c>
      <c r="J812" s="69">
        <v>991</v>
      </c>
      <c r="K812" s="148"/>
      <c r="M812" s="21">
        <f t="shared" si="37"/>
        <v>1</v>
      </c>
      <c r="N812" s="21">
        <v>1</v>
      </c>
      <c r="O812" s="554">
        <v>3783</v>
      </c>
      <c r="P812" s="555" t="s">
        <v>63</v>
      </c>
      <c r="Q812" s="69">
        <v>991</v>
      </c>
      <c r="R812" s="148"/>
      <c r="S812" s="21">
        <f t="shared" si="38"/>
        <v>1</v>
      </c>
      <c r="T812" s="652">
        <v>3783</v>
      </c>
      <c r="U812" s="637" t="s">
        <v>63</v>
      </c>
      <c r="V812" s="554">
        <v>991</v>
      </c>
      <c r="W812" s="148"/>
    </row>
    <row r="813" spans="1:23">
      <c r="A813" s="554">
        <v>3784</v>
      </c>
      <c r="B813" s="555" t="s">
        <v>64</v>
      </c>
      <c r="C813" s="69">
        <v>990</v>
      </c>
      <c r="D813" s="148"/>
      <c r="F813" s="21">
        <f t="shared" si="36"/>
        <v>1</v>
      </c>
      <c r="G813" s="21">
        <v>1</v>
      </c>
      <c r="H813" s="554">
        <v>3784</v>
      </c>
      <c r="I813" s="555" t="s">
        <v>64</v>
      </c>
      <c r="J813" s="69">
        <v>992</v>
      </c>
      <c r="K813" s="148"/>
      <c r="M813" s="21">
        <f t="shared" si="37"/>
        <v>1</v>
      </c>
      <c r="N813" s="21">
        <v>1</v>
      </c>
      <c r="O813" s="554">
        <v>3784</v>
      </c>
      <c r="P813" s="555" t="s">
        <v>64</v>
      </c>
      <c r="Q813" s="69">
        <v>992</v>
      </c>
      <c r="R813" s="148"/>
      <c r="S813" s="21">
        <f t="shared" si="38"/>
        <v>1</v>
      </c>
      <c r="T813" s="652">
        <v>3784</v>
      </c>
      <c r="U813" s="637" t="s">
        <v>64</v>
      </c>
      <c r="V813" s="554">
        <v>992</v>
      </c>
      <c r="W813" s="148"/>
    </row>
    <row r="814" spans="1:23">
      <c r="A814" s="554">
        <v>3785</v>
      </c>
      <c r="B814" s="555" t="s">
        <v>65</v>
      </c>
      <c r="C814" s="69">
        <v>991</v>
      </c>
      <c r="D814" s="148"/>
      <c r="F814" s="21">
        <f t="shared" si="36"/>
        <v>1</v>
      </c>
      <c r="G814" s="21">
        <v>1</v>
      </c>
      <c r="H814" s="554">
        <v>3785</v>
      </c>
      <c r="I814" s="555" t="s">
        <v>65</v>
      </c>
      <c r="J814" s="69">
        <v>993</v>
      </c>
      <c r="K814" s="148"/>
      <c r="M814" s="21">
        <f t="shared" si="37"/>
        <v>1</v>
      </c>
      <c r="N814" s="21">
        <v>1</v>
      </c>
      <c r="O814" s="554">
        <v>3785</v>
      </c>
      <c r="P814" s="555" t="s">
        <v>65</v>
      </c>
      <c r="Q814" s="69">
        <v>993</v>
      </c>
      <c r="R814" s="148"/>
      <c r="S814" s="21">
        <f t="shared" si="38"/>
        <v>1</v>
      </c>
      <c r="T814" s="652">
        <v>3785</v>
      </c>
      <c r="U814" s="637" t="s">
        <v>65</v>
      </c>
      <c r="V814" s="554">
        <v>993</v>
      </c>
      <c r="W814" s="148"/>
    </row>
    <row r="815" spans="1:23">
      <c r="A815" s="554">
        <v>3786</v>
      </c>
      <c r="B815" s="555" t="s">
        <v>66</v>
      </c>
      <c r="C815" s="69">
        <v>992</v>
      </c>
      <c r="D815" s="148"/>
      <c r="F815" s="21">
        <f t="shared" si="36"/>
        <v>1</v>
      </c>
      <c r="G815" s="21">
        <v>1</v>
      </c>
      <c r="H815" s="554">
        <v>3786</v>
      </c>
      <c r="I815" s="555" t="s">
        <v>66</v>
      </c>
      <c r="J815" s="69">
        <v>994</v>
      </c>
      <c r="K815" s="148"/>
      <c r="M815" s="21">
        <f t="shared" si="37"/>
        <v>1</v>
      </c>
      <c r="N815" s="21">
        <v>1</v>
      </c>
      <c r="O815" s="554">
        <v>3786</v>
      </c>
      <c r="P815" s="555" t="s">
        <v>66</v>
      </c>
      <c r="Q815" s="69">
        <v>994</v>
      </c>
      <c r="R815" s="148"/>
      <c r="S815" s="21">
        <f t="shared" si="38"/>
        <v>1</v>
      </c>
      <c r="T815" s="652">
        <v>3786</v>
      </c>
      <c r="U815" s="637" t="s">
        <v>66</v>
      </c>
      <c r="V815" s="554">
        <v>994</v>
      </c>
      <c r="W815" s="148"/>
    </row>
    <row r="816" spans="1:23">
      <c r="A816" s="554">
        <v>3789</v>
      </c>
      <c r="B816" s="555" t="s">
        <v>67</v>
      </c>
      <c r="C816" s="69">
        <v>993</v>
      </c>
      <c r="D816" s="148"/>
      <c r="F816" s="21">
        <f t="shared" si="36"/>
        <v>1</v>
      </c>
      <c r="G816" s="21">
        <v>1</v>
      </c>
      <c r="H816" s="554">
        <v>3789</v>
      </c>
      <c r="I816" s="555" t="s">
        <v>67</v>
      </c>
      <c r="J816" s="69">
        <v>995</v>
      </c>
      <c r="K816" s="148"/>
      <c r="M816" s="21">
        <f t="shared" si="37"/>
        <v>1</v>
      </c>
      <c r="N816" s="21">
        <v>1</v>
      </c>
      <c r="O816" s="554">
        <v>3789</v>
      </c>
      <c r="P816" s="555" t="s">
        <v>67</v>
      </c>
      <c r="Q816" s="69">
        <v>995</v>
      </c>
      <c r="R816" s="148"/>
      <c r="S816" s="21">
        <f t="shared" si="38"/>
        <v>1</v>
      </c>
      <c r="T816" s="652">
        <v>3789</v>
      </c>
      <c r="U816" s="642" t="s">
        <v>67</v>
      </c>
      <c r="V816" s="554">
        <v>995</v>
      </c>
      <c r="W816" s="148"/>
    </row>
    <row r="817" spans="1:23">
      <c r="A817" s="554">
        <v>3799</v>
      </c>
      <c r="B817" s="555" t="s">
        <v>1552</v>
      </c>
      <c r="C817" s="69">
        <v>994</v>
      </c>
      <c r="D817" s="148"/>
      <c r="F817" s="21">
        <f t="shared" si="36"/>
        <v>1</v>
      </c>
      <c r="G817" s="21">
        <v>1</v>
      </c>
      <c r="H817" s="554">
        <v>3799</v>
      </c>
      <c r="I817" s="555" t="s">
        <v>1552</v>
      </c>
      <c r="J817" s="69">
        <v>996</v>
      </c>
      <c r="K817" s="148"/>
      <c r="M817" s="21">
        <f t="shared" si="37"/>
        <v>1</v>
      </c>
      <c r="N817" s="21">
        <v>1</v>
      </c>
      <c r="O817" s="554">
        <v>3799</v>
      </c>
      <c r="P817" s="555" t="s">
        <v>1552</v>
      </c>
      <c r="Q817" s="69">
        <v>996</v>
      </c>
      <c r="R817" s="148"/>
      <c r="S817" s="21">
        <f t="shared" si="38"/>
        <v>1</v>
      </c>
      <c r="T817" s="652">
        <v>3799</v>
      </c>
      <c r="U817" s="637" t="s">
        <v>1552</v>
      </c>
      <c r="V817" s="554">
        <v>996</v>
      </c>
      <c r="W817" s="148"/>
    </row>
    <row r="818" spans="1:23">
      <c r="A818" s="554" t="s">
        <v>1330</v>
      </c>
      <c r="B818" s="555" t="s">
        <v>168</v>
      </c>
      <c r="C818" s="69">
        <v>1004</v>
      </c>
      <c r="D818" s="148"/>
      <c r="F818" s="21">
        <f t="shared" si="36"/>
        <v>1</v>
      </c>
      <c r="G818" s="21">
        <v>1</v>
      </c>
      <c r="H818" s="554" t="s">
        <v>1330</v>
      </c>
      <c r="I818" s="555" t="s">
        <v>168</v>
      </c>
      <c r="J818" s="69">
        <v>1006</v>
      </c>
      <c r="K818" s="148"/>
      <c r="M818" s="21">
        <f t="shared" si="37"/>
        <v>1</v>
      </c>
      <c r="N818" s="21">
        <v>1</v>
      </c>
      <c r="O818" s="554" t="s">
        <v>1330</v>
      </c>
      <c r="P818" s="555" t="s">
        <v>168</v>
      </c>
      <c r="Q818" s="69">
        <v>1006</v>
      </c>
      <c r="R818" s="148"/>
      <c r="S818" s="21">
        <f t="shared" si="38"/>
        <v>1</v>
      </c>
      <c r="T818" s="650">
        <v>3810</v>
      </c>
      <c r="U818" s="643" t="s">
        <v>168</v>
      </c>
      <c r="V818" s="554">
        <v>1006</v>
      </c>
      <c r="W818" s="148"/>
    </row>
    <row r="819" spans="1:23">
      <c r="A819" s="554">
        <v>3815</v>
      </c>
      <c r="B819" s="555" t="s">
        <v>169</v>
      </c>
      <c r="C819" s="69">
        <v>1005</v>
      </c>
      <c r="D819" s="148"/>
      <c r="F819" s="21">
        <f t="shared" si="36"/>
        <v>1</v>
      </c>
      <c r="G819" s="21">
        <v>1</v>
      </c>
      <c r="H819" s="554">
        <v>3815</v>
      </c>
      <c r="I819" s="555" t="s">
        <v>169</v>
      </c>
      <c r="J819" s="69">
        <v>1007</v>
      </c>
      <c r="K819" s="148"/>
      <c r="M819" s="21">
        <f t="shared" si="37"/>
        <v>1</v>
      </c>
      <c r="N819" s="21">
        <v>1</v>
      </c>
      <c r="O819" s="554">
        <v>3815</v>
      </c>
      <c r="P819" s="555" t="s">
        <v>169</v>
      </c>
      <c r="Q819" s="69">
        <v>1007</v>
      </c>
      <c r="R819" s="148"/>
      <c r="S819" s="21">
        <f t="shared" si="38"/>
        <v>1</v>
      </c>
      <c r="T819" s="650">
        <v>3815</v>
      </c>
      <c r="U819" s="643" t="s">
        <v>169</v>
      </c>
      <c r="V819" s="554">
        <v>1007</v>
      </c>
      <c r="W819" s="148"/>
    </row>
    <row r="820" spans="1:23">
      <c r="A820" s="554" t="s">
        <v>1331</v>
      </c>
      <c r="B820" s="555" t="s">
        <v>170</v>
      </c>
      <c r="C820" s="69">
        <v>1006</v>
      </c>
      <c r="D820" s="148"/>
      <c r="F820" s="21">
        <f t="shared" si="36"/>
        <v>1</v>
      </c>
      <c r="G820" s="21">
        <v>1</v>
      </c>
      <c r="H820" s="554" t="s">
        <v>1331</v>
      </c>
      <c r="I820" s="555" t="s">
        <v>170</v>
      </c>
      <c r="J820" s="69">
        <v>1008</v>
      </c>
      <c r="K820" s="148"/>
      <c r="M820" s="21">
        <f t="shared" si="37"/>
        <v>1</v>
      </c>
      <c r="N820" s="21">
        <v>1</v>
      </c>
      <c r="O820" s="554" t="s">
        <v>1331</v>
      </c>
      <c r="P820" s="555" t="s">
        <v>170</v>
      </c>
      <c r="Q820" s="69">
        <v>1008</v>
      </c>
      <c r="R820" s="148"/>
      <c r="S820" s="21">
        <f t="shared" si="38"/>
        <v>1</v>
      </c>
      <c r="T820" s="650">
        <v>3820</v>
      </c>
      <c r="U820" s="643" t="s">
        <v>170</v>
      </c>
      <c r="V820" s="554">
        <v>1008</v>
      </c>
      <c r="W820" s="148"/>
    </row>
    <row r="821" spans="1:23">
      <c r="A821" s="554" t="s">
        <v>1332</v>
      </c>
      <c r="B821" s="555" t="s">
        <v>171</v>
      </c>
      <c r="C821" s="69">
        <v>1007</v>
      </c>
      <c r="D821" s="148"/>
      <c r="F821" s="21">
        <f t="shared" si="36"/>
        <v>1</v>
      </c>
      <c r="G821" s="21">
        <v>1</v>
      </c>
      <c r="H821" s="554" t="s">
        <v>1332</v>
      </c>
      <c r="I821" s="555" t="s">
        <v>171</v>
      </c>
      <c r="J821" s="69">
        <v>1009</v>
      </c>
      <c r="K821" s="148"/>
      <c r="M821" s="21">
        <f t="shared" si="37"/>
        <v>1</v>
      </c>
      <c r="N821" s="21">
        <v>1</v>
      </c>
      <c r="O821" s="554" t="s">
        <v>1332</v>
      </c>
      <c r="P821" s="555" t="s">
        <v>171</v>
      </c>
      <c r="Q821" s="69">
        <v>1009</v>
      </c>
      <c r="R821" s="148"/>
      <c r="S821" s="21">
        <f t="shared" si="38"/>
        <v>1</v>
      </c>
      <c r="T821" s="650">
        <v>3830</v>
      </c>
      <c r="U821" s="643" t="s">
        <v>171</v>
      </c>
      <c r="V821" s="554">
        <v>1009</v>
      </c>
      <c r="W821" s="148"/>
    </row>
    <row r="822" spans="1:23">
      <c r="A822" s="554" t="s">
        <v>1333</v>
      </c>
      <c r="B822" s="555" t="s">
        <v>172</v>
      </c>
      <c r="C822" s="69">
        <v>1008</v>
      </c>
      <c r="D822" s="148"/>
      <c r="F822" s="21">
        <f t="shared" si="36"/>
        <v>1</v>
      </c>
      <c r="G822" s="21">
        <v>1</v>
      </c>
      <c r="H822" s="554" t="s">
        <v>1333</v>
      </c>
      <c r="I822" s="555" t="s">
        <v>172</v>
      </c>
      <c r="J822" s="69">
        <v>1010</v>
      </c>
      <c r="K822" s="148"/>
      <c r="M822" s="21">
        <f t="shared" si="37"/>
        <v>1</v>
      </c>
      <c r="N822" s="21">
        <v>1</v>
      </c>
      <c r="O822" s="554" t="s">
        <v>1333</v>
      </c>
      <c r="P822" s="555" t="s">
        <v>172</v>
      </c>
      <c r="Q822" s="69">
        <v>1010</v>
      </c>
      <c r="R822" s="148"/>
      <c r="S822" s="21">
        <f t="shared" si="38"/>
        <v>1</v>
      </c>
      <c r="T822" s="650">
        <v>3840</v>
      </c>
      <c r="U822" s="643" t="s">
        <v>172</v>
      </c>
      <c r="V822" s="554">
        <v>1010</v>
      </c>
      <c r="W822" s="148"/>
    </row>
    <row r="823" spans="1:23">
      <c r="A823" s="554" t="s">
        <v>1334</v>
      </c>
      <c r="B823" s="555" t="s">
        <v>173</v>
      </c>
      <c r="C823" s="69">
        <v>1009</v>
      </c>
      <c r="D823" s="148"/>
      <c r="F823" s="21">
        <f t="shared" si="36"/>
        <v>1</v>
      </c>
      <c r="G823" s="21">
        <v>1</v>
      </c>
      <c r="H823" s="554" t="s">
        <v>1334</v>
      </c>
      <c r="I823" s="555" t="s">
        <v>173</v>
      </c>
      <c r="J823" s="69">
        <v>1011</v>
      </c>
      <c r="K823" s="148"/>
      <c r="M823" s="21">
        <f t="shared" si="37"/>
        <v>1</v>
      </c>
      <c r="N823" s="21">
        <v>1</v>
      </c>
      <c r="O823" s="554" t="s">
        <v>1334</v>
      </c>
      <c r="P823" s="555" t="s">
        <v>173</v>
      </c>
      <c r="Q823" s="69">
        <v>1011</v>
      </c>
      <c r="R823" s="148"/>
      <c r="S823" s="21">
        <f t="shared" si="38"/>
        <v>1</v>
      </c>
      <c r="T823" s="650">
        <v>3850</v>
      </c>
      <c r="U823" s="643" t="s">
        <v>173</v>
      </c>
      <c r="V823" s="554">
        <v>1011</v>
      </c>
      <c r="W823" s="148"/>
    </row>
    <row r="824" spans="1:23">
      <c r="A824" s="554" t="s">
        <v>1335</v>
      </c>
      <c r="B824" s="555" t="s">
        <v>167</v>
      </c>
      <c r="C824" s="69">
        <v>1010</v>
      </c>
      <c r="D824" s="148"/>
      <c r="F824" s="21">
        <f t="shared" si="36"/>
        <v>1</v>
      </c>
      <c r="G824" s="21">
        <v>1</v>
      </c>
      <c r="H824" s="554" t="s">
        <v>1335</v>
      </c>
      <c r="I824" s="555" t="s">
        <v>167</v>
      </c>
      <c r="J824" s="69">
        <v>1012</v>
      </c>
      <c r="K824" s="148"/>
      <c r="M824" s="21">
        <f t="shared" si="37"/>
        <v>1</v>
      </c>
      <c r="N824" s="21">
        <v>1</v>
      </c>
      <c r="O824" s="554" t="s">
        <v>1335</v>
      </c>
      <c r="P824" s="555" t="s">
        <v>167</v>
      </c>
      <c r="Q824" s="69">
        <v>1012</v>
      </c>
      <c r="R824" s="148"/>
      <c r="S824" s="21">
        <f t="shared" si="38"/>
        <v>1</v>
      </c>
      <c r="T824" s="650">
        <v>3860</v>
      </c>
      <c r="U824" s="643" t="s">
        <v>167</v>
      </c>
      <c r="V824" s="554">
        <v>1012</v>
      </c>
      <c r="W824" s="148"/>
    </row>
    <row r="825" spans="1:23">
      <c r="A825" s="554" t="s">
        <v>1336</v>
      </c>
      <c r="B825" s="555" t="s">
        <v>174</v>
      </c>
      <c r="C825" s="69">
        <v>1011</v>
      </c>
      <c r="D825" s="148"/>
      <c r="F825" s="21">
        <f t="shared" si="36"/>
        <v>1</v>
      </c>
      <c r="G825" s="21">
        <v>1</v>
      </c>
      <c r="H825" s="554" t="s">
        <v>1336</v>
      </c>
      <c r="I825" s="555" t="s">
        <v>174</v>
      </c>
      <c r="J825" s="69">
        <v>1013</v>
      </c>
      <c r="K825" s="148"/>
      <c r="M825" s="21">
        <f t="shared" si="37"/>
        <v>1</v>
      </c>
      <c r="N825" s="21">
        <v>1</v>
      </c>
      <c r="O825" s="554" t="s">
        <v>1336</v>
      </c>
      <c r="P825" s="555" t="s">
        <v>174</v>
      </c>
      <c r="Q825" s="69">
        <v>1013</v>
      </c>
      <c r="R825" s="148"/>
      <c r="S825" s="21">
        <f t="shared" si="38"/>
        <v>1</v>
      </c>
      <c r="T825" s="650">
        <v>3870</v>
      </c>
      <c r="U825" s="643" t="s">
        <v>174</v>
      </c>
      <c r="V825" s="554">
        <v>1013</v>
      </c>
      <c r="W825" s="148"/>
    </row>
    <row r="826" spans="1:23">
      <c r="A826" s="554" t="s">
        <v>1337</v>
      </c>
      <c r="B826" s="555" t="s">
        <v>1531</v>
      </c>
      <c r="C826" s="69">
        <v>1013</v>
      </c>
      <c r="D826" s="148"/>
      <c r="F826" s="21">
        <f t="shared" si="36"/>
        <v>1</v>
      </c>
      <c r="G826" s="21">
        <v>1</v>
      </c>
      <c r="H826" s="554" t="s">
        <v>1337</v>
      </c>
      <c r="I826" s="555" t="s">
        <v>1531</v>
      </c>
      <c r="J826" s="69">
        <v>1015</v>
      </c>
      <c r="K826" s="148"/>
      <c r="M826" s="21">
        <f t="shared" si="37"/>
        <v>1</v>
      </c>
      <c r="N826" s="21">
        <v>1</v>
      </c>
      <c r="O826" s="554" t="s">
        <v>1337</v>
      </c>
      <c r="P826" s="555" t="s">
        <v>1531</v>
      </c>
      <c r="Q826" s="69">
        <v>1015</v>
      </c>
      <c r="R826" s="148"/>
      <c r="S826" s="21">
        <f t="shared" si="38"/>
        <v>1</v>
      </c>
      <c r="T826" s="650">
        <v>3880</v>
      </c>
      <c r="U826" s="643" t="s">
        <v>1531</v>
      </c>
      <c r="V826" s="554">
        <v>1015</v>
      </c>
      <c r="W826" s="148"/>
    </row>
    <row r="827" spans="1:23">
      <c r="A827" s="554">
        <v>3885</v>
      </c>
      <c r="B827" s="555" t="s">
        <v>175</v>
      </c>
      <c r="C827" s="69">
        <v>1014</v>
      </c>
      <c r="D827" s="148"/>
      <c r="F827" s="21">
        <f t="shared" si="36"/>
        <v>1</v>
      </c>
      <c r="G827" s="21">
        <v>1</v>
      </c>
      <c r="H827" s="554">
        <v>3885</v>
      </c>
      <c r="I827" s="555" t="s">
        <v>175</v>
      </c>
      <c r="J827" s="69">
        <v>1016</v>
      </c>
      <c r="K827" s="148"/>
      <c r="M827" s="21">
        <f t="shared" si="37"/>
        <v>1</v>
      </c>
      <c r="N827" s="21">
        <v>1</v>
      </c>
      <c r="O827" s="554">
        <v>3885</v>
      </c>
      <c r="P827" s="555" t="s">
        <v>175</v>
      </c>
      <c r="Q827" s="69">
        <v>1016</v>
      </c>
      <c r="R827" s="148"/>
      <c r="S827" s="21">
        <f t="shared" si="38"/>
        <v>1</v>
      </c>
      <c r="T827" s="650">
        <v>3885</v>
      </c>
      <c r="U827" s="643" t="s">
        <v>175</v>
      </c>
      <c r="V827" s="554">
        <v>1016</v>
      </c>
      <c r="W827" s="148"/>
    </row>
    <row r="828" spans="1:23">
      <c r="A828" s="554">
        <v>3887</v>
      </c>
      <c r="B828" s="555" t="s">
        <v>176</v>
      </c>
      <c r="C828" s="69">
        <v>1015</v>
      </c>
      <c r="D828" s="148"/>
      <c r="F828" s="21">
        <f t="shared" si="36"/>
        <v>1</v>
      </c>
      <c r="G828" s="21">
        <v>1</v>
      </c>
      <c r="H828" s="554">
        <v>3887</v>
      </c>
      <c r="I828" s="555" t="s">
        <v>176</v>
      </c>
      <c r="J828" s="69">
        <v>1017</v>
      </c>
      <c r="K828" s="148"/>
      <c r="M828" s="21">
        <f t="shared" si="37"/>
        <v>1</v>
      </c>
      <c r="N828" s="21">
        <v>1</v>
      </c>
      <c r="O828" s="554">
        <v>3887</v>
      </c>
      <c r="P828" s="555" t="s">
        <v>176</v>
      </c>
      <c r="Q828" s="69">
        <v>1017</v>
      </c>
      <c r="R828" s="148"/>
      <c r="S828" s="21">
        <f t="shared" si="38"/>
        <v>1</v>
      </c>
      <c r="T828" s="650">
        <v>3887</v>
      </c>
      <c r="U828" s="643" t="s">
        <v>176</v>
      </c>
      <c r="V828" s="554">
        <v>1017</v>
      </c>
      <c r="W828" s="148"/>
    </row>
    <row r="829" spans="1:23">
      <c r="A829" s="554">
        <v>3888</v>
      </c>
      <c r="B829" s="555" t="s">
        <v>89</v>
      </c>
      <c r="C829" s="69">
        <v>1016</v>
      </c>
      <c r="D829" s="148"/>
      <c r="F829" s="21">
        <f t="shared" si="36"/>
        <v>1</v>
      </c>
      <c r="G829" s="21">
        <v>1</v>
      </c>
      <c r="H829" s="554">
        <v>3888</v>
      </c>
      <c r="I829" s="555" t="s">
        <v>89</v>
      </c>
      <c r="J829" s="69">
        <v>1018</v>
      </c>
      <c r="K829" s="148"/>
      <c r="M829" s="21">
        <f t="shared" si="37"/>
        <v>1</v>
      </c>
      <c r="N829" s="21">
        <v>1</v>
      </c>
      <c r="O829" s="554">
        <v>3888</v>
      </c>
      <c r="P829" s="555" t="s">
        <v>89</v>
      </c>
      <c r="Q829" s="69">
        <v>1018</v>
      </c>
      <c r="R829" s="148"/>
      <c r="S829" s="21">
        <f t="shared" si="38"/>
        <v>1</v>
      </c>
      <c r="T829" s="650">
        <v>3888</v>
      </c>
      <c r="U829" s="643" t="s">
        <v>89</v>
      </c>
      <c r="V829" s="554">
        <v>1018</v>
      </c>
      <c r="W829" s="148"/>
    </row>
    <row r="830" spans="1:23">
      <c r="A830" s="554" t="s">
        <v>1338</v>
      </c>
      <c r="B830" s="555" t="s">
        <v>90</v>
      </c>
      <c r="C830" s="69">
        <v>1017</v>
      </c>
      <c r="D830" s="148"/>
      <c r="F830" s="21">
        <f t="shared" si="36"/>
        <v>1</v>
      </c>
      <c r="G830" s="21">
        <v>1</v>
      </c>
      <c r="H830" s="554" t="s">
        <v>1338</v>
      </c>
      <c r="I830" s="555" t="s">
        <v>90</v>
      </c>
      <c r="J830" s="69">
        <v>1019</v>
      </c>
      <c r="K830" s="148"/>
      <c r="M830" s="21">
        <f t="shared" si="37"/>
        <v>1</v>
      </c>
      <c r="N830" s="21">
        <v>1</v>
      </c>
      <c r="O830" s="554" t="s">
        <v>1338</v>
      </c>
      <c r="P830" s="555" t="s">
        <v>90</v>
      </c>
      <c r="Q830" s="69">
        <v>1019</v>
      </c>
      <c r="R830" s="148"/>
      <c r="S830" s="21">
        <f t="shared" si="38"/>
        <v>1</v>
      </c>
      <c r="T830" s="650">
        <v>3890</v>
      </c>
      <c r="U830" s="643" t="s">
        <v>90</v>
      </c>
      <c r="V830" s="554">
        <v>1019</v>
      </c>
      <c r="W830" s="148"/>
    </row>
    <row r="831" spans="1:23">
      <c r="A831" s="554" t="s">
        <v>1339</v>
      </c>
      <c r="B831" s="555" t="s">
        <v>177</v>
      </c>
      <c r="C831" s="69">
        <v>1018</v>
      </c>
      <c r="D831" s="148"/>
      <c r="F831" s="21">
        <f t="shared" si="36"/>
        <v>1</v>
      </c>
      <c r="G831" s="21">
        <v>1</v>
      </c>
      <c r="H831" s="554" t="s">
        <v>1339</v>
      </c>
      <c r="I831" s="555" t="s">
        <v>177</v>
      </c>
      <c r="J831" s="69">
        <v>1020</v>
      </c>
      <c r="K831" s="148"/>
      <c r="M831" s="21">
        <f t="shared" si="37"/>
        <v>1</v>
      </c>
      <c r="N831" s="21">
        <v>1</v>
      </c>
      <c r="O831" s="554" t="s">
        <v>1339</v>
      </c>
      <c r="P831" s="555" t="s">
        <v>177</v>
      </c>
      <c r="Q831" s="69">
        <v>1020</v>
      </c>
      <c r="R831" s="148"/>
      <c r="S831" s="21">
        <f t="shared" si="38"/>
        <v>1</v>
      </c>
      <c r="T831" s="650">
        <v>3900</v>
      </c>
      <c r="U831" s="643" t="s">
        <v>177</v>
      </c>
      <c r="V831" s="554">
        <v>1020</v>
      </c>
      <c r="W831" s="148"/>
    </row>
    <row r="832" spans="1:23">
      <c r="A832" s="554" t="s">
        <v>1340</v>
      </c>
      <c r="B832" s="555" t="s">
        <v>92</v>
      </c>
      <c r="C832" s="69">
        <v>1019</v>
      </c>
      <c r="D832" s="148"/>
      <c r="F832" s="21">
        <f t="shared" si="36"/>
        <v>1</v>
      </c>
      <c r="G832" s="21">
        <v>1</v>
      </c>
      <c r="H832" s="554" t="s">
        <v>1340</v>
      </c>
      <c r="I832" s="555" t="s">
        <v>92</v>
      </c>
      <c r="J832" s="69">
        <v>1021</v>
      </c>
      <c r="K832" s="148"/>
      <c r="M832" s="21">
        <f t="shared" si="37"/>
        <v>1</v>
      </c>
      <c r="N832" s="21">
        <v>1</v>
      </c>
      <c r="O832" s="554" t="s">
        <v>1340</v>
      </c>
      <c r="P832" s="555" t="s">
        <v>92</v>
      </c>
      <c r="Q832" s="69">
        <v>1021</v>
      </c>
      <c r="R832" s="148"/>
      <c r="S832" s="21">
        <f t="shared" si="38"/>
        <v>1</v>
      </c>
      <c r="T832" s="650">
        <v>3910</v>
      </c>
      <c r="U832" s="643" t="s">
        <v>92</v>
      </c>
      <c r="V832" s="554">
        <v>1021</v>
      </c>
      <c r="W832" s="148"/>
    </row>
    <row r="833" spans="1:23">
      <c r="A833" s="554" t="s">
        <v>1341</v>
      </c>
      <c r="B833" s="555" t="s">
        <v>178</v>
      </c>
      <c r="C833" s="69">
        <v>1020</v>
      </c>
      <c r="D833" s="148"/>
      <c r="F833" s="21">
        <f t="shared" si="36"/>
        <v>1</v>
      </c>
      <c r="G833" s="21">
        <v>1</v>
      </c>
      <c r="H833" s="554" t="s">
        <v>1341</v>
      </c>
      <c r="I833" s="555" t="s">
        <v>178</v>
      </c>
      <c r="J833" s="69">
        <v>1022</v>
      </c>
      <c r="K833" s="148"/>
      <c r="M833" s="21">
        <f t="shared" si="37"/>
        <v>1</v>
      </c>
      <c r="N833" s="21">
        <v>1</v>
      </c>
      <c r="O833" s="554" t="s">
        <v>1341</v>
      </c>
      <c r="P833" s="555" t="s">
        <v>178</v>
      </c>
      <c r="Q833" s="69">
        <v>1022</v>
      </c>
      <c r="R833" s="148"/>
      <c r="S833" s="21">
        <f t="shared" si="38"/>
        <v>1</v>
      </c>
      <c r="T833" s="650">
        <v>3920</v>
      </c>
      <c r="U833" s="643" t="s">
        <v>178</v>
      </c>
      <c r="V833" s="554">
        <v>1022</v>
      </c>
      <c r="W833" s="148"/>
    </row>
    <row r="834" spans="1:23" ht="22.5">
      <c r="A834" s="554" t="s">
        <v>1342</v>
      </c>
      <c r="B834" s="555" t="s">
        <v>1553</v>
      </c>
      <c r="C834" s="69">
        <v>1021</v>
      </c>
      <c r="D834" s="148"/>
      <c r="F834" s="21">
        <f t="shared" si="36"/>
        <v>1</v>
      </c>
      <c r="G834" s="21">
        <v>1</v>
      </c>
      <c r="H834" s="554" t="s">
        <v>1342</v>
      </c>
      <c r="I834" s="555" t="s">
        <v>1553</v>
      </c>
      <c r="J834" s="69">
        <v>1023</v>
      </c>
      <c r="K834" s="148"/>
      <c r="M834" s="21">
        <f t="shared" si="37"/>
        <v>1</v>
      </c>
      <c r="N834" s="21">
        <v>1</v>
      </c>
      <c r="O834" s="554" t="s">
        <v>1342</v>
      </c>
      <c r="P834" s="555" t="s">
        <v>1553</v>
      </c>
      <c r="Q834" s="69">
        <v>1023</v>
      </c>
      <c r="R834" s="148"/>
      <c r="S834" s="21">
        <f t="shared" si="38"/>
        <v>1</v>
      </c>
      <c r="T834" s="650">
        <v>3930</v>
      </c>
      <c r="U834" s="643" t="s">
        <v>1553</v>
      </c>
      <c r="V834" s="554">
        <v>1023</v>
      </c>
      <c r="W834" s="148"/>
    </row>
    <row r="835" spans="1:23">
      <c r="A835" s="554" t="s">
        <v>1343</v>
      </c>
      <c r="B835" s="555" t="s">
        <v>179</v>
      </c>
      <c r="C835" s="69">
        <v>1022</v>
      </c>
      <c r="D835" s="148"/>
      <c r="F835" s="21">
        <f t="shared" si="36"/>
        <v>1</v>
      </c>
      <c r="G835" s="21">
        <v>1</v>
      </c>
      <c r="H835" s="554" t="s">
        <v>1343</v>
      </c>
      <c r="I835" s="555" t="s">
        <v>179</v>
      </c>
      <c r="J835" s="69">
        <v>1024</v>
      </c>
      <c r="K835" s="148"/>
      <c r="M835" s="21">
        <f t="shared" si="37"/>
        <v>1</v>
      </c>
      <c r="N835" s="21">
        <v>1</v>
      </c>
      <c r="O835" s="554" t="s">
        <v>1343</v>
      </c>
      <c r="P835" s="555" t="s">
        <v>179</v>
      </c>
      <c r="Q835" s="69">
        <v>1024</v>
      </c>
      <c r="R835" s="148"/>
      <c r="S835" s="21">
        <f t="shared" si="38"/>
        <v>1</v>
      </c>
      <c r="T835" s="650">
        <v>3950</v>
      </c>
      <c r="U835" s="643" t="s">
        <v>179</v>
      </c>
      <c r="V835" s="554">
        <v>1024</v>
      </c>
      <c r="W835" s="148"/>
    </row>
    <row r="836" spans="1:23">
      <c r="A836" s="554" t="s">
        <v>1344</v>
      </c>
      <c r="B836" s="555" t="s">
        <v>180</v>
      </c>
      <c r="C836" s="69">
        <v>1034</v>
      </c>
      <c r="D836" s="148"/>
      <c r="F836" s="21">
        <f t="shared" si="36"/>
        <v>1</v>
      </c>
      <c r="G836" s="21">
        <v>1</v>
      </c>
      <c r="H836" s="554" t="s">
        <v>1344</v>
      </c>
      <c r="I836" s="555" t="s">
        <v>180</v>
      </c>
      <c r="J836" s="69">
        <v>1036</v>
      </c>
      <c r="K836" s="148"/>
      <c r="M836" s="21">
        <f t="shared" si="37"/>
        <v>1</v>
      </c>
      <c r="N836" s="21">
        <v>1</v>
      </c>
      <c r="O836" s="554" t="s">
        <v>1344</v>
      </c>
      <c r="P836" s="555" t="s">
        <v>180</v>
      </c>
      <c r="Q836" s="69">
        <v>1036</v>
      </c>
      <c r="R836" s="148"/>
      <c r="S836" s="21">
        <f t="shared" si="38"/>
        <v>1</v>
      </c>
      <c r="T836" s="650">
        <v>4000</v>
      </c>
      <c r="U836" s="643" t="s">
        <v>180</v>
      </c>
      <c r="V836" s="554">
        <v>1036</v>
      </c>
      <c r="W836" s="148"/>
    </row>
    <row r="837" spans="1:23">
      <c r="A837" s="554" t="s">
        <v>1345</v>
      </c>
      <c r="B837" s="555" t="s">
        <v>181</v>
      </c>
      <c r="C837" s="69">
        <v>1035</v>
      </c>
      <c r="D837" s="148"/>
      <c r="F837" s="21">
        <f t="shared" si="36"/>
        <v>1</v>
      </c>
      <c r="G837" s="21">
        <v>1</v>
      </c>
      <c r="H837" s="554" t="s">
        <v>1345</v>
      </c>
      <c r="I837" s="555" t="s">
        <v>181</v>
      </c>
      <c r="J837" s="69">
        <v>1037</v>
      </c>
      <c r="K837" s="148"/>
      <c r="M837" s="21">
        <f t="shared" si="37"/>
        <v>1</v>
      </c>
      <c r="N837" s="21">
        <v>1</v>
      </c>
      <c r="O837" s="554" t="s">
        <v>1345</v>
      </c>
      <c r="P837" s="555" t="s">
        <v>181</v>
      </c>
      <c r="Q837" s="69">
        <v>1037</v>
      </c>
      <c r="R837" s="148"/>
      <c r="S837" s="21">
        <f t="shared" si="38"/>
        <v>1</v>
      </c>
      <c r="T837" s="650">
        <v>4010</v>
      </c>
      <c r="U837" s="643" t="s">
        <v>181</v>
      </c>
      <c r="V837" s="554">
        <v>1037</v>
      </c>
      <c r="W837" s="148"/>
    </row>
    <row r="838" spans="1:23">
      <c r="A838" s="554" t="s">
        <v>1346</v>
      </c>
      <c r="B838" s="555" t="s">
        <v>182</v>
      </c>
      <c r="C838" s="69">
        <v>1036</v>
      </c>
      <c r="D838" s="148"/>
      <c r="F838" s="21">
        <f t="shared" si="36"/>
        <v>1</v>
      </c>
      <c r="G838" s="21">
        <v>1</v>
      </c>
      <c r="H838" s="554" t="s">
        <v>1346</v>
      </c>
      <c r="I838" s="555" t="s">
        <v>182</v>
      </c>
      <c r="J838" s="69">
        <v>1038</v>
      </c>
      <c r="K838" s="148"/>
      <c r="M838" s="21">
        <f t="shared" si="37"/>
        <v>1</v>
      </c>
      <c r="N838" s="21">
        <v>1</v>
      </c>
      <c r="O838" s="554" t="s">
        <v>1346</v>
      </c>
      <c r="P838" s="555" t="s">
        <v>182</v>
      </c>
      <c r="Q838" s="69">
        <v>1038</v>
      </c>
      <c r="R838" s="148"/>
      <c r="S838" s="21">
        <f t="shared" si="38"/>
        <v>1</v>
      </c>
      <c r="T838" s="650">
        <v>4020</v>
      </c>
      <c r="U838" s="643" t="s">
        <v>182</v>
      </c>
      <c r="V838" s="554">
        <v>1038</v>
      </c>
      <c r="W838" s="148"/>
    </row>
    <row r="839" spans="1:23">
      <c r="A839" s="587" t="s">
        <v>1347</v>
      </c>
      <c r="B839" s="588" t="s">
        <v>183</v>
      </c>
      <c r="C839" s="589">
        <v>1037</v>
      </c>
      <c r="D839" s="558" t="s">
        <v>1554</v>
      </c>
      <c r="F839" s="21">
        <f t="shared" si="36"/>
        <v>1</v>
      </c>
      <c r="G839" s="21">
        <v>1</v>
      </c>
      <c r="H839" s="587" t="s">
        <v>1347</v>
      </c>
      <c r="I839" s="588" t="s">
        <v>183</v>
      </c>
      <c r="J839" s="589">
        <v>1039</v>
      </c>
      <c r="K839" s="558" t="s">
        <v>1554</v>
      </c>
      <c r="M839" s="21">
        <f t="shared" si="37"/>
        <v>1</v>
      </c>
      <c r="N839" s="21">
        <v>1</v>
      </c>
      <c r="O839" s="587" t="s">
        <v>1347</v>
      </c>
      <c r="P839" s="588" t="s">
        <v>183</v>
      </c>
      <c r="Q839" s="589">
        <v>1039</v>
      </c>
      <c r="R839" s="558" t="s">
        <v>1554</v>
      </c>
      <c r="S839" s="21">
        <f t="shared" si="38"/>
        <v>1</v>
      </c>
      <c r="T839" s="554">
        <v>4040</v>
      </c>
      <c r="U839" s="636" t="s">
        <v>183</v>
      </c>
      <c r="V839" s="554">
        <v>1039</v>
      </c>
      <c r="W839" s="558" t="s">
        <v>1554</v>
      </c>
    </row>
    <row r="840" spans="1:23">
      <c r="A840" s="587" t="s">
        <v>1348</v>
      </c>
      <c r="B840" s="588" t="s">
        <v>1018</v>
      </c>
      <c r="C840" s="589">
        <v>1041</v>
      </c>
      <c r="D840" s="558" t="s">
        <v>1554</v>
      </c>
      <c r="F840" s="21">
        <f t="shared" si="36"/>
        <v>1</v>
      </c>
      <c r="G840" s="21">
        <v>1</v>
      </c>
      <c r="H840" s="587" t="s">
        <v>1348</v>
      </c>
      <c r="I840" s="588" t="s">
        <v>1018</v>
      </c>
      <c r="J840" s="589">
        <v>1043</v>
      </c>
      <c r="K840" s="558" t="s">
        <v>1554</v>
      </c>
      <c r="M840" s="21">
        <f t="shared" si="37"/>
        <v>1</v>
      </c>
      <c r="N840" s="21">
        <v>1</v>
      </c>
      <c r="O840" s="587" t="s">
        <v>1348</v>
      </c>
      <c r="P840" s="588" t="s">
        <v>1018</v>
      </c>
      <c r="Q840" s="589">
        <v>1043</v>
      </c>
      <c r="R840" s="558" t="s">
        <v>1554</v>
      </c>
      <c r="S840" s="21">
        <f t="shared" si="38"/>
        <v>1</v>
      </c>
      <c r="T840" s="554">
        <v>4070</v>
      </c>
      <c r="U840" s="636" t="s">
        <v>1018</v>
      </c>
      <c r="V840" s="554">
        <v>1043</v>
      </c>
      <c r="W840" s="558" t="s">
        <v>1554</v>
      </c>
    </row>
    <row r="841" spans="1:23" ht="22.5">
      <c r="A841" s="587" t="s">
        <v>1349</v>
      </c>
      <c r="B841" s="588" t="s">
        <v>184</v>
      </c>
      <c r="C841" s="589">
        <v>1042</v>
      </c>
      <c r="D841" s="558" t="s">
        <v>1554</v>
      </c>
      <c r="F841" s="21">
        <f t="shared" si="36"/>
        <v>1</v>
      </c>
      <c r="G841" s="21">
        <v>1</v>
      </c>
      <c r="H841" s="587" t="s">
        <v>1349</v>
      </c>
      <c r="I841" s="588" t="s">
        <v>184</v>
      </c>
      <c r="J841" s="589">
        <v>1044</v>
      </c>
      <c r="K841" s="558" t="s">
        <v>1554</v>
      </c>
      <c r="M841" s="21">
        <f t="shared" si="37"/>
        <v>1</v>
      </c>
      <c r="N841" s="21">
        <v>1</v>
      </c>
      <c r="O841" s="587" t="s">
        <v>1349</v>
      </c>
      <c r="P841" s="588" t="s">
        <v>184</v>
      </c>
      <c r="Q841" s="589">
        <v>1044</v>
      </c>
      <c r="R841" s="558" t="s">
        <v>1554</v>
      </c>
      <c r="S841" s="21">
        <f t="shared" si="38"/>
        <v>1</v>
      </c>
      <c r="T841" s="554">
        <v>4080</v>
      </c>
      <c r="U841" s="636" t="s">
        <v>184</v>
      </c>
      <c r="V841" s="554">
        <v>1044</v>
      </c>
      <c r="W841" s="558" t="s">
        <v>1554</v>
      </c>
    </row>
    <row r="842" spans="1:23">
      <c r="A842" s="554" t="s">
        <v>1350</v>
      </c>
      <c r="B842" s="555" t="s">
        <v>185</v>
      </c>
      <c r="C842" s="69">
        <v>1043</v>
      </c>
      <c r="D842" s="148"/>
      <c r="F842" s="21">
        <f t="shared" ref="F842:F905" si="39">IF(B842=I842,1,0)</f>
        <v>1</v>
      </c>
      <c r="G842" s="21">
        <v>1</v>
      </c>
      <c r="H842" s="554" t="s">
        <v>1350</v>
      </c>
      <c r="I842" s="555" t="s">
        <v>185</v>
      </c>
      <c r="J842" s="69">
        <v>1045</v>
      </c>
      <c r="K842" s="148"/>
      <c r="M842" s="21">
        <f t="shared" ref="M842:M905" si="40">IF(I842=P842,1,0)</f>
        <v>1</v>
      </c>
      <c r="N842" s="21">
        <v>1</v>
      </c>
      <c r="O842" s="554" t="s">
        <v>1350</v>
      </c>
      <c r="P842" s="555" t="s">
        <v>185</v>
      </c>
      <c r="Q842" s="69">
        <v>1045</v>
      </c>
      <c r="R842" s="148"/>
      <c r="S842" s="21">
        <f t="shared" si="38"/>
        <v>1</v>
      </c>
      <c r="T842" s="554">
        <v>4110</v>
      </c>
      <c r="U842" s="636" t="s">
        <v>185</v>
      </c>
      <c r="V842" s="554">
        <v>1045</v>
      </c>
      <c r="W842" s="148"/>
    </row>
    <row r="843" spans="1:23" ht="22.5">
      <c r="A843" s="554">
        <v>4120</v>
      </c>
      <c r="B843" s="555" t="s">
        <v>186</v>
      </c>
      <c r="C843" s="69">
        <v>1044</v>
      </c>
      <c r="D843" s="148"/>
      <c r="F843" s="21">
        <f t="shared" si="39"/>
        <v>1</v>
      </c>
      <c r="G843" s="21">
        <v>1</v>
      </c>
      <c r="H843" s="554">
        <v>4120</v>
      </c>
      <c r="I843" s="555" t="s">
        <v>186</v>
      </c>
      <c r="J843" s="69">
        <v>1046</v>
      </c>
      <c r="K843" s="148"/>
      <c r="M843" s="21">
        <f t="shared" si="40"/>
        <v>1</v>
      </c>
      <c r="N843" s="21">
        <v>1</v>
      </c>
      <c r="O843" s="554">
        <v>4120</v>
      </c>
      <c r="P843" s="555" t="s">
        <v>186</v>
      </c>
      <c r="Q843" s="69">
        <v>1046</v>
      </c>
      <c r="R843" s="148"/>
      <c r="S843" s="21">
        <f t="shared" ref="S843:S906" si="41">IF(U843=P843,1,0)</f>
        <v>1</v>
      </c>
      <c r="T843" s="554">
        <v>4120</v>
      </c>
      <c r="U843" s="636" t="s">
        <v>186</v>
      </c>
      <c r="V843" s="554">
        <v>1046</v>
      </c>
      <c r="W843" s="148"/>
    </row>
    <row r="844" spans="1:23">
      <c r="A844" s="554">
        <v>4130</v>
      </c>
      <c r="B844" s="555" t="s">
        <v>187</v>
      </c>
      <c r="C844" s="69">
        <v>1045</v>
      </c>
      <c r="D844" s="148"/>
      <c r="F844" s="21">
        <f t="shared" si="39"/>
        <v>1</v>
      </c>
      <c r="G844" s="21">
        <v>1</v>
      </c>
      <c r="H844" s="554">
        <v>4130</v>
      </c>
      <c r="I844" s="555" t="s">
        <v>187</v>
      </c>
      <c r="J844" s="69">
        <v>1047</v>
      </c>
      <c r="K844" s="148"/>
      <c r="M844" s="21">
        <f t="shared" si="40"/>
        <v>1</v>
      </c>
      <c r="N844" s="21">
        <v>1</v>
      </c>
      <c r="O844" s="554">
        <v>4130</v>
      </c>
      <c r="P844" s="555" t="s">
        <v>187</v>
      </c>
      <c r="Q844" s="69">
        <v>1047</v>
      </c>
      <c r="R844" s="148"/>
      <c r="S844" s="21">
        <f t="shared" si="41"/>
        <v>1</v>
      </c>
      <c r="T844" s="554">
        <v>4130</v>
      </c>
      <c r="U844" s="636" t="s">
        <v>187</v>
      </c>
      <c r="V844" s="554">
        <v>1047</v>
      </c>
      <c r="W844" s="148"/>
    </row>
    <row r="845" spans="1:23">
      <c r="A845" s="587">
        <v>4140</v>
      </c>
      <c r="B845" s="588" t="s">
        <v>188</v>
      </c>
      <c r="C845" s="589">
        <v>1046</v>
      </c>
      <c r="D845" s="558" t="s">
        <v>1554</v>
      </c>
      <c r="F845" s="21">
        <f t="shared" si="39"/>
        <v>1</v>
      </c>
      <c r="G845" s="21">
        <v>1</v>
      </c>
      <c r="H845" s="587">
        <v>4140</v>
      </c>
      <c r="I845" s="588" t="s">
        <v>188</v>
      </c>
      <c r="J845" s="589">
        <v>1048</v>
      </c>
      <c r="K845" s="558" t="s">
        <v>1554</v>
      </c>
      <c r="M845" s="21">
        <f t="shared" si="40"/>
        <v>1</v>
      </c>
      <c r="N845" s="21">
        <v>1</v>
      </c>
      <c r="O845" s="587">
        <v>4140</v>
      </c>
      <c r="P845" s="588" t="s">
        <v>188</v>
      </c>
      <c r="Q845" s="589">
        <v>1048</v>
      </c>
      <c r="R845" s="558" t="s">
        <v>1554</v>
      </c>
      <c r="S845" s="21">
        <f t="shared" si="41"/>
        <v>1</v>
      </c>
      <c r="T845" s="554">
        <v>4140</v>
      </c>
      <c r="U845" s="636" t="s">
        <v>188</v>
      </c>
      <c r="V845" s="554">
        <v>1048</v>
      </c>
      <c r="W845" s="558" t="s">
        <v>1554</v>
      </c>
    </row>
    <row r="846" spans="1:23">
      <c r="A846" s="554">
        <v>4150</v>
      </c>
      <c r="B846" s="555" t="s">
        <v>189</v>
      </c>
      <c r="C846" s="69">
        <v>1047</v>
      </c>
      <c r="D846" s="148"/>
      <c r="F846" s="21">
        <f t="shared" si="39"/>
        <v>1</v>
      </c>
      <c r="G846" s="21">
        <v>1</v>
      </c>
      <c r="H846" s="554">
        <v>4150</v>
      </c>
      <c r="I846" s="555" t="s">
        <v>189</v>
      </c>
      <c r="J846" s="69">
        <v>1049</v>
      </c>
      <c r="K846" s="148"/>
      <c r="M846" s="21">
        <f t="shared" si="40"/>
        <v>1</v>
      </c>
      <c r="N846" s="21">
        <v>1</v>
      </c>
      <c r="O846" s="554">
        <v>4150</v>
      </c>
      <c r="P846" s="555" t="s">
        <v>189</v>
      </c>
      <c r="Q846" s="69">
        <v>1049</v>
      </c>
      <c r="R846" s="148"/>
      <c r="S846" s="21">
        <f t="shared" si="41"/>
        <v>1</v>
      </c>
      <c r="T846" s="554">
        <v>4150</v>
      </c>
      <c r="U846" s="636" t="s">
        <v>189</v>
      </c>
      <c r="V846" s="554">
        <v>1049</v>
      </c>
      <c r="W846" s="148"/>
    </row>
    <row r="847" spans="1:23">
      <c r="A847" s="554">
        <v>4160</v>
      </c>
      <c r="B847" s="555" t="s">
        <v>190</v>
      </c>
      <c r="C847" s="69">
        <v>1048</v>
      </c>
      <c r="D847" s="148"/>
      <c r="F847" s="21">
        <f t="shared" si="39"/>
        <v>1</v>
      </c>
      <c r="G847" s="21">
        <v>1</v>
      </c>
      <c r="H847" s="554">
        <v>4160</v>
      </c>
      <c r="I847" s="555" t="s">
        <v>190</v>
      </c>
      <c r="J847" s="69">
        <v>1050</v>
      </c>
      <c r="K847" s="148"/>
      <c r="M847" s="21">
        <f t="shared" si="40"/>
        <v>1</v>
      </c>
      <c r="N847" s="21">
        <v>1</v>
      </c>
      <c r="O847" s="554">
        <v>4160</v>
      </c>
      <c r="P847" s="555" t="s">
        <v>190</v>
      </c>
      <c r="Q847" s="69">
        <v>1050</v>
      </c>
      <c r="R847" s="148"/>
      <c r="S847" s="21">
        <f t="shared" si="41"/>
        <v>1</v>
      </c>
      <c r="T847" s="554">
        <v>4160</v>
      </c>
      <c r="U847" s="636" t="s">
        <v>190</v>
      </c>
      <c r="V847" s="554">
        <v>1050</v>
      </c>
      <c r="W847" s="148"/>
    </row>
    <row r="848" spans="1:23">
      <c r="A848" s="554" t="s">
        <v>1351</v>
      </c>
      <c r="B848" s="555" t="s">
        <v>180</v>
      </c>
      <c r="C848" s="69">
        <v>1056</v>
      </c>
      <c r="D848" s="148"/>
      <c r="F848" s="21">
        <f t="shared" si="39"/>
        <v>1</v>
      </c>
      <c r="G848" s="21">
        <v>1</v>
      </c>
      <c r="H848" s="554" t="s">
        <v>1351</v>
      </c>
      <c r="I848" s="555" t="s">
        <v>180</v>
      </c>
      <c r="J848" s="69">
        <v>1058</v>
      </c>
      <c r="K848" s="148"/>
      <c r="M848" s="21">
        <f t="shared" si="40"/>
        <v>1</v>
      </c>
      <c r="N848" s="21">
        <v>1</v>
      </c>
      <c r="O848" s="554" t="s">
        <v>1351</v>
      </c>
      <c r="P848" s="555" t="s">
        <v>180</v>
      </c>
      <c r="Q848" s="69">
        <v>1058</v>
      </c>
      <c r="R848" s="148"/>
      <c r="S848" s="21">
        <f t="shared" si="41"/>
        <v>1</v>
      </c>
      <c r="T848" s="554">
        <v>4190</v>
      </c>
      <c r="U848" s="636" t="s">
        <v>180</v>
      </c>
      <c r="V848" s="554">
        <v>1058</v>
      </c>
      <c r="W848" s="148"/>
    </row>
    <row r="849" spans="1:23">
      <c r="A849" s="554" t="s">
        <v>1352</v>
      </c>
      <c r="B849" s="555" t="s">
        <v>181</v>
      </c>
      <c r="C849" s="69">
        <v>1057</v>
      </c>
      <c r="D849" s="148"/>
      <c r="F849" s="21">
        <f t="shared" si="39"/>
        <v>1</v>
      </c>
      <c r="G849" s="21">
        <v>1</v>
      </c>
      <c r="H849" s="554" t="s">
        <v>1352</v>
      </c>
      <c r="I849" s="555" t="s">
        <v>181</v>
      </c>
      <c r="J849" s="69">
        <v>1059</v>
      </c>
      <c r="K849" s="148"/>
      <c r="M849" s="21">
        <f t="shared" si="40"/>
        <v>1</v>
      </c>
      <c r="N849" s="21">
        <v>1</v>
      </c>
      <c r="O849" s="554" t="s">
        <v>1352</v>
      </c>
      <c r="P849" s="555" t="s">
        <v>181</v>
      </c>
      <c r="Q849" s="69">
        <v>1059</v>
      </c>
      <c r="R849" s="148"/>
      <c r="S849" s="21">
        <f t="shared" si="41"/>
        <v>1</v>
      </c>
      <c r="T849" s="554">
        <v>4200</v>
      </c>
      <c r="U849" s="636" t="s">
        <v>181</v>
      </c>
      <c r="V849" s="554">
        <v>1059</v>
      </c>
      <c r="W849" s="148"/>
    </row>
    <row r="850" spans="1:23">
      <c r="A850" s="554" t="s">
        <v>1353</v>
      </c>
      <c r="B850" s="555" t="s">
        <v>180</v>
      </c>
      <c r="C850" s="69">
        <v>1065</v>
      </c>
      <c r="D850" s="148"/>
      <c r="F850" s="21">
        <f t="shared" si="39"/>
        <v>1</v>
      </c>
      <c r="G850" s="21">
        <v>1</v>
      </c>
      <c r="H850" s="554" t="s">
        <v>1353</v>
      </c>
      <c r="I850" s="555" t="s">
        <v>180</v>
      </c>
      <c r="J850" s="69">
        <v>1067</v>
      </c>
      <c r="K850" s="148"/>
      <c r="M850" s="21">
        <f t="shared" si="40"/>
        <v>1</v>
      </c>
      <c r="N850" s="21">
        <v>1</v>
      </c>
      <c r="O850" s="554" t="s">
        <v>1353</v>
      </c>
      <c r="P850" s="555" t="s">
        <v>180</v>
      </c>
      <c r="Q850" s="69">
        <v>1067</v>
      </c>
      <c r="R850" s="148"/>
      <c r="S850" s="21">
        <f t="shared" si="41"/>
        <v>1</v>
      </c>
      <c r="T850" s="554">
        <v>4220</v>
      </c>
      <c r="U850" s="636" t="s">
        <v>180</v>
      </c>
      <c r="V850" s="554">
        <v>1067</v>
      </c>
      <c r="W850" s="148"/>
    </row>
    <row r="851" spans="1:23">
      <c r="A851" s="554" t="s">
        <v>1354</v>
      </c>
      <c r="B851" s="555" t="s">
        <v>181</v>
      </c>
      <c r="C851" s="69">
        <v>1066</v>
      </c>
      <c r="D851" s="148"/>
      <c r="F851" s="21">
        <f t="shared" si="39"/>
        <v>1</v>
      </c>
      <c r="G851" s="21">
        <v>1</v>
      </c>
      <c r="H851" s="554" t="s">
        <v>1354</v>
      </c>
      <c r="I851" s="555" t="s">
        <v>181</v>
      </c>
      <c r="J851" s="69">
        <v>1068</v>
      </c>
      <c r="K851" s="148"/>
      <c r="M851" s="21">
        <f t="shared" si="40"/>
        <v>1</v>
      </c>
      <c r="N851" s="21">
        <v>1</v>
      </c>
      <c r="O851" s="554" t="s">
        <v>1354</v>
      </c>
      <c r="P851" s="555" t="s">
        <v>181</v>
      </c>
      <c r="Q851" s="69">
        <v>1068</v>
      </c>
      <c r="R851" s="148"/>
      <c r="S851" s="21">
        <f t="shared" si="41"/>
        <v>1</v>
      </c>
      <c r="T851" s="554">
        <v>4230</v>
      </c>
      <c r="U851" s="636" t="s">
        <v>181</v>
      </c>
      <c r="V851" s="554">
        <v>1068</v>
      </c>
      <c r="W851" s="148"/>
    </row>
    <row r="852" spans="1:23">
      <c r="A852" s="554" t="s">
        <v>1355</v>
      </c>
      <c r="B852" s="555" t="s">
        <v>1363</v>
      </c>
      <c r="C852" s="69">
        <v>1075</v>
      </c>
      <c r="D852" s="148"/>
      <c r="F852" s="21">
        <f t="shared" si="39"/>
        <v>1</v>
      </c>
      <c r="G852" s="21">
        <v>1</v>
      </c>
      <c r="H852" s="554" t="s">
        <v>1355</v>
      </c>
      <c r="I852" s="555" t="s">
        <v>1363</v>
      </c>
      <c r="J852" s="69">
        <v>1077</v>
      </c>
      <c r="K852" s="148"/>
      <c r="M852" s="21">
        <f t="shared" si="40"/>
        <v>1</v>
      </c>
      <c r="N852" s="21">
        <v>1</v>
      </c>
      <c r="O852" s="554" t="s">
        <v>1355</v>
      </c>
      <c r="P852" s="555" t="s">
        <v>1363</v>
      </c>
      <c r="Q852" s="69">
        <v>1077</v>
      </c>
      <c r="R852" s="148"/>
      <c r="S852" s="21">
        <f t="shared" si="41"/>
        <v>1</v>
      </c>
      <c r="T852" s="554">
        <v>4250</v>
      </c>
      <c r="U852" s="636" t="s">
        <v>1363</v>
      </c>
      <c r="V852" s="554">
        <v>1077</v>
      </c>
      <c r="W852" s="148"/>
    </row>
    <row r="853" spans="1:23">
      <c r="A853" s="554" t="s">
        <v>1356</v>
      </c>
      <c r="B853" s="555" t="s">
        <v>191</v>
      </c>
      <c r="C853" s="69">
        <v>1076</v>
      </c>
      <c r="D853" s="148"/>
      <c r="F853" s="21">
        <f t="shared" si="39"/>
        <v>1</v>
      </c>
      <c r="G853" s="21">
        <v>1</v>
      </c>
      <c r="H853" s="554" t="s">
        <v>1356</v>
      </c>
      <c r="I853" s="555" t="s">
        <v>191</v>
      </c>
      <c r="J853" s="69">
        <v>1078</v>
      </c>
      <c r="K853" s="148"/>
      <c r="M853" s="21">
        <f t="shared" si="40"/>
        <v>1</v>
      </c>
      <c r="N853" s="21">
        <v>1</v>
      </c>
      <c r="O853" s="554" t="s">
        <v>1356</v>
      </c>
      <c r="P853" s="555" t="s">
        <v>191</v>
      </c>
      <c r="Q853" s="69">
        <v>1078</v>
      </c>
      <c r="R853" s="148"/>
      <c r="S853" s="21">
        <f t="shared" si="41"/>
        <v>1</v>
      </c>
      <c r="T853" s="554">
        <v>4260</v>
      </c>
      <c r="U853" s="636" t="s">
        <v>191</v>
      </c>
      <c r="V853" s="554">
        <v>1078</v>
      </c>
      <c r="W853" s="148"/>
    </row>
    <row r="854" spans="1:23">
      <c r="A854" s="554" t="s">
        <v>1357</v>
      </c>
      <c r="B854" s="555" t="s">
        <v>192</v>
      </c>
      <c r="C854" s="69">
        <v>1077</v>
      </c>
      <c r="D854" s="148"/>
      <c r="F854" s="21">
        <f t="shared" si="39"/>
        <v>1</v>
      </c>
      <c r="G854" s="21">
        <v>1</v>
      </c>
      <c r="H854" s="554" t="s">
        <v>1357</v>
      </c>
      <c r="I854" s="555" t="s">
        <v>192</v>
      </c>
      <c r="J854" s="69">
        <v>1079</v>
      </c>
      <c r="K854" s="148"/>
      <c r="M854" s="21">
        <f t="shared" si="40"/>
        <v>1</v>
      </c>
      <c r="N854" s="21">
        <v>1</v>
      </c>
      <c r="O854" s="554" t="s">
        <v>1357</v>
      </c>
      <c r="P854" s="555" t="s">
        <v>192</v>
      </c>
      <c r="Q854" s="69">
        <v>1079</v>
      </c>
      <c r="R854" s="148"/>
      <c r="S854" s="21">
        <f t="shared" si="41"/>
        <v>1</v>
      </c>
      <c r="T854" s="554">
        <v>4270</v>
      </c>
      <c r="U854" s="636" t="s">
        <v>192</v>
      </c>
      <c r="V854" s="554">
        <v>1079</v>
      </c>
      <c r="W854" s="148"/>
    </row>
    <row r="855" spans="1:23">
      <c r="A855" s="554" t="s">
        <v>1358</v>
      </c>
      <c r="B855" s="555" t="s">
        <v>193</v>
      </c>
      <c r="C855" s="69">
        <v>1078</v>
      </c>
      <c r="D855" s="148"/>
      <c r="F855" s="21">
        <f t="shared" si="39"/>
        <v>1</v>
      </c>
      <c r="G855" s="21">
        <v>1</v>
      </c>
      <c r="H855" s="554" t="s">
        <v>1358</v>
      </c>
      <c r="I855" s="555" t="s">
        <v>193</v>
      </c>
      <c r="J855" s="69">
        <v>1080</v>
      </c>
      <c r="K855" s="148"/>
      <c r="M855" s="21">
        <f t="shared" si="40"/>
        <v>1</v>
      </c>
      <c r="N855" s="21">
        <v>1</v>
      </c>
      <c r="O855" s="554" t="s">
        <v>1358</v>
      </c>
      <c r="P855" s="555" t="s">
        <v>193</v>
      </c>
      <c r="Q855" s="69">
        <v>1080</v>
      </c>
      <c r="R855" s="148"/>
      <c r="S855" s="21">
        <f t="shared" si="41"/>
        <v>1</v>
      </c>
      <c r="T855" s="554">
        <v>4280</v>
      </c>
      <c r="U855" s="636" t="s">
        <v>193</v>
      </c>
      <c r="V855" s="554">
        <v>1080</v>
      </c>
      <c r="W855" s="148"/>
    </row>
    <row r="856" spans="1:23">
      <c r="A856" s="554" t="s">
        <v>1359</v>
      </c>
      <c r="B856" s="555" t="s">
        <v>1314</v>
      </c>
      <c r="C856" s="69">
        <v>1079</v>
      </c>
      <c r="D856" s="148"/>
      <c r="F856" s="21">
        <f t="shared" si="39"/>
        <v>1</v>
      </c>
      <c r="G856" s="21">
        <v>1</v>
      </c>
      <c r="H856" s="554" t="s">
        <v>1359</v>
      </c>
      <c r="I856" s="555" t="s">
        <v>1314</v>
      </c>
      <c r="J856" s="69">
        <v>1081</v>
      </c>
      <c r="K856" s="148"/>
      <c r="M856" s="21">
        <f t="shared" si="40"/>
        <v>1</v>
      </c>
      <c r="N856" s="21">
        <v>1</v>
      </c>
      <c r="O856" s="554" t="s">
        <v>1359</v>
      </c>
      <c r="P856" s="555" t="s">
        <v>1314</v>
      </c>
      <c r="Q856" s="69">
        <v>1081</v>
      </c>
      <c r="R856" s="148"/>
      <c r="S856" s="21">
        <f t="shared" si="41"/>
        <v>1</v>
      </c>
      <c r="T856" s="554">
        <v>4283</v>
      </c>
      <c r="U856" s="636" t="s">
        <v>1314</v>
      </c>
      <c r="V856" s="554">
        <v>1081</v>
      </c>
      <c r="W856" s="148"/>
    </row>
    <row r="857" spans="1:23">
      <c r="A857" s="554" t="s">
        <v>1360</v>
      </c>
      <c r="B857" s="555" t="s">
        <v>1315</v>
      </c>
      <c r="C857" s="69">
        <v>1080</v>
      </c>
      <c r="D857" s="148"/>
      <c r="F857" s="21">
        <f t="shared" si="39"/>
        <v>1</v>
      </c>
      <c r="G857" s="21">
        <v>1</v>
      </c>
      <c r="H857" s="554" t="s">
        <v>1360</v>
      </c>
      <c r="I857" s="555" t="s">
        <v>1315</v>
      </c>
      <c r="J857" s="69">
        <v>1082</v>
      </c>
      <c r="K857" s="148"/>
      <c r="M857" s="21">
        <f t="shared" si="40"/>
        <v>1</v>
      </c>
      <c r="N857" s="21">
        <v>1</v>
      </c>
      <c r="O857" s="554" t="s">
        <v>1360</v>
      </c>
      <c r="P857" s="555" t="s">
        <v>1315</v>
      </c>
      <c r="Q857" s="69">
        <v>1082</v>
      </c>
      <c r="R857" s="148"/>
      <c r="S857" s="21">
        <f t="shared" si="41"/>
        <v>1</v>
      </c>
      <c r="T857" s="554">
        <v>4285</v>
      </c>
      <c r="U857" s="636" t="s">
        <v>1315</v>
      </c>
      <c r="V857" s="554">
        <v>1082</v>
      </c>
      <c r="W857" s="148"/>
    </row>
    <row r="858" spans="1:23" ht="22.5">
      <c r="A858" s="554" t="s">
        <v>1555</v>
      </c>
      <c r="B858" s="555" t="s">
        <v>1556</v>
      </c>
      <c r="C858" s="69">
        <v>1081</v>
      </c>
      <c r="D858" s="148"/>
      <c r="F858" s="21">
        <f t="shared" si="39"/>
        <v>1</v>
      </c>
      <c r="G858" s="21">
        <v>1</v>
      </c>
      <c r="H858" s="554" t="s">
        <v>1555</v>
      </c>
      <c r="I858" s="555" t="s">
        <v>1556</v>
      </c>
      <c r="J858" s="69">
        <v>1083</v>
      </c>
      <c r="K858" s="148"/>
      <c r="M858" s="21">
        <f t="shared" si="40"/>
        <v>1</v>
      </c>
      <c r="N858" s="21">
        <v>1</v>
      </c>
      <c r="O858" s="554" t="s">
        <v>1555</v>
      </c>
      <c r="P858" s="555" t="s">
        <v>1556</v>
      </c>
      <c r="Q858" s="69">
        <v>1083</v>
      </c>
      <c r="R858" s="148"/>
      <c r="S858" s="21">
        <f t="shared" si="41"/>
        <v>1</v>
      </c>
      <c r="T858" s="554">
        <v>4286</v>
      </c>
      <c r="U858" s="636" t="s">
        <v>1556</v>
      </c>
      <c r="V858" s="554">
        <v>1083</v>
      </c>
      <c r="W858" s="148"/>
    </row>
    <row r="859" spans="1:23">
      <c r="A859" s="554" t="s">
        <v>1361</v>
      </c>
      <c r="B859" s="555" t="s">
        <v>194</v>
      </c>
      <c r="C859" s="69">
        <v>1083</v>
      </c>
      <c r="D859" s="148"/>
      <c r="F859" s="21">
        <f t="shared" si="39"/>
        <v>1</v>
      </c>
      <c r="G859" s="21">
        <v>1</v>
      </c>
      <c r="H859" s="554" t="s">
        <v>1361</v>
      </c>
      <c r="I859" s="555" t="s">
        <v>194</v>
      </c>
      <c r="J859" s="69">
        <v>1085</v>
      </c>
      <c r="K859" s="148"/>
      <c r="M859" s="21">
        <f t="shared" si="40"/>
        <v>1</v>
      </c>
      <c r="N859" s="21">
        <v>1</v>
      </c>
      <c r="O859" s="554" t="s">
        <v>1361</v>
      </c>
      <c r="P859" s="555" t="s">
        <v>194</v>
      </c>
      <c r="Q859" s="69">
        <v>1085</v>
      </c>
      <c r="R859" s="148"/>
      <c r="S859" s="21">
        <f t="shared" si="41"/>
        <v>1</v>
      </c>
      <c r="T859" s="554">
        <v>4290</v>
      </c>
      <c r="U859" s="636" t="s">
        <v>194</v>
      </c>
      <c r="V859" s="554">
        <v>1085</v>
      </c>
      <c r="W859" s="148"/>
    </row>
    <row r="860" spans="1:23">
      <c r="A860" s="554" t="s">
        <v>1362</v>
      </c>
      <c r="B860" s="555" t="s">
        <v>195</v>
      </c>
      <c r="C860" s="69">
        <v>1085</v>
      </c>
      <c r="D860" s="148"/>
      <c r="F860" s="21">
        <f t="shared" si="39"/>
        <v>1</v>
      </c>
      <c r="G860" s="21">
        <v>1</v>
      </c>
      <c r="H860" s="554" t="s">
        <v>1362</v>
      </c>
      <c r="I860" s="555" t="s">
        <v>195</v>
      </c>
      <c r="J860" s="69">
        <v>1087</v>
      </c>
      <c r="K860" s="148"/>
      <c r="M860" s="21">
        <f t="shared" si="40"/>
        <v>1</v>
      </c>
      <c r="N860" s="21">
        <v>1</v>
      </c>
      <c r="O860" s="554" t="s">
        <v>1362</v>
      </c>
      <c r="P860" s="555" t="s">
        <v>195</v>
      </c>
      <c r="Q860" s="69">
        <v>1087</v>
      </c>
      <c r="R860" s="148"/>
      <c r="S860" s="21">
        <f t="shared" si="41"/>
        <v>1</v>
      </c>
      <c r="T860" s="554">
        <v>4310</v>
      </c>
      <c r="U860" s="636" t="s">
        <v>195</v>
      </c>
      <c r="V860" s="554">
        <v>1087</v>
      </c>
      <c r="W860" s="148"/>
    </row>
    <row r="861" spans="1:23" ht="22.5">
      <c r="A861" s="554">
        <v>4320</v>
      </c>
      <c r="B861" s="555" t="s">
        <v>196</v>
      </c>
      <c r="C861" s="69">
        <v>1086</v>
      </c>
      <c r="D861" s="148"/>
      <c r="F861" s="21">
        <f t="shared" si="39"/>
        <v>1</v>
      </c>
      <c r="G861" s="21">
        <v>1</v>
      </c>
      <c r="H861" s="554">
        <v>4320</v>
      </c>
      <c r="I861" s="555" t="s">
        <v>196</v>
      </c>
      <c r="J861" s="69">
        <v>1088</v>
      </c>
      <c r="K861" s="148"/>
      <c r="M861" s="21">
        <f t="shared" si="40"/>
        <v>1</v>
      </c>
      <c r="N861" s="21">
        <v>1</v>
      </c>
      <c r="O861" s="554">
        <v>4320</v>
      </c>
      <c r="P861" s="555" t="s">
        <v>196</v>
      </c>
      <c r="Q861" s="69">
        <v>1088</v>
      </c>
      <c r="R861" s="148"/>
      <c r="S861" s="21">
        <f t="shared" si="41"/>
        <v>1</v>
      </c>
      <c r="T861" s="554">
        <v>4320</v>
      </c>
      <c r="U861" s="636" t="s">
        <v>196</v>
      </c>
      <c r="V861" s="554">
        <v>1088</v>
      </c>
      <c r="W861" s="148"/>
    </row>
    <row r="862" spans="1:23">
      <c r="A862" s="554">
        <v>7010</v>
      </c>
      <c r="B862" s="555" t="s">
        <v>197</v>
      </c>
      <c r="C862" s="69">
        <v>1097</v>
      </c>
      <c r="D862" s="148"/>
      <c r="F862" s="21">
        <f t="shared" si="39"/>
        <v>1</v>
      </c>
      <c r="G862" s="21">
        <v>1</v>
      </c>
      <c r="H862" s="554">
        <v>7010</v>
      </c>
      <c r="I862" s="555" t="s">
        <v>197</v>
      </c>
      <c r="J862" s="69">
        <v>1099</v>
      </c>
      <c r="K862" s="148"/>
      <c r="M862" s="21">
        <f t="shared" si="40"/>
        <v>1</v>
      </c>
      <c r="N862" s="21">
        <v>1</v>
      </c>
      <c r="O862" s="554">
        <v>7010</v>
      </c>
      <c r="P862" s="555" t="s">
        <v>197</v>
      </c>
      <c r="Q862" s="69">
        <v>1099</v>
      </c>
      <c r="R862" s="148"/>
      <c r="S862" s="21">
        <f t="shared" si="41"/>
        <v>1</v>
      </c>
      <c r="T862" s="554">
        <v>7010</v>
      </c>
      <c r="U862" s="636" t="s">
        <v>197</v>
      </c>
      <c r="V862" s="554">
        <v>1099</v>
      </c>
      <c r="W862" s="148"/>
    </row>
    <row r="863" spans="1:23">
      <c r="A863" s="554">
        <v>7030</v>
      </c>
      <c r="B863" s="555" t="s">
        <v>198</v>
      </c>
      <c r="C863" s="69">
        <v>1098</v>
      </c>
      <c r="D863" s="148"/>
      <c r="F863" s="21">
        <f t="shared" si="39"/>
        <v>1</v>
      </c>
      <c r="G863" s="21">
        <v>1</v>
      </c>
      <c r="H863" s="554">
        <v>7030</v>
      </c>
      <c r="I863" s="555" t="s">
        <v>198</v>
      </c>
      <c r="J863" s="69">
        <v>1100</v>
      </c>
      <c r="K863" s="148"/>
      <c r="M863" s="21">
        <f t="shared" si="40"/>
        <v>1</v>
      </c>
      <c r="N863" s="21">
        <v>1</v>
      </c>
      <c r="O863" s="554">
        <v>7030</v>
      </c>
      <c r="P863" s="555" t="s">
        <v>198</v>
      </c>
      <c r="Q863" s="69">
        <v>1100</v>
      </c>
      <c r="R863" s="148"/>
      <c r="S863" s="21">
        <f t="shared" si="41"/>
        <v>1</v>
      </c>
      <c r="T863" s="554">
        <v>7030</v>
      </c>
      <c r="U863" s="636" t="s">
        <v>198</v>
      </c>
      <c r="V863" s="554">
        <v>1100</v>
      </c>
      <c r="W863" s="148"/>
    </row>
    <row r="864" spans="1:23">
      <c r="A864" s="554">
        <v>7040</v>
      </c>
      <c r="B864" s="555" t="s">
        <v>199</v>
      </c>
      <c r="C864" s="69">
        <v>1099</v>
      </c>
      <c r="D864" s="148"/>
      <c r="F864" s="21">
        <f t="shared" si="39"/>
        <v>1</v>
      </c>
      <c r="G864" s="21">
        <v>1</v>
      </c>
      <c r="H864" s="554">
        <v>7040</v>
      </c>
      <c r="I864" s="555" t="s">
        <v>199</v>
      </c>
      <c r="J864" s="69">
        <v>1101</v>
      </c>
      <c r="K864" s="148"/>
      <c r="M864" s="21">
        <f t="shared" si="40"/>
        <v>1</v>
      </c>
      <c r="N864" s="21">
        <v>1</v>
      </c>
      <c r="O864" s="554">
        <v>7040</v>
      </c>
      <c r="P864" s="555" t="s">
        <v>199</v>
      </c>
      <c r="Q864" s="69">
        <v>1101</v>
      </c>
      <c r="R864" s="148"/>
      <c r="S864" s="21">
        <f t="shared" si="41"/>
        <v>1</v>
      </c>
      <c r="T864" s="554">
        <v>7040</v>
      </c>
      <c r="U864" s="636" t="s">
        <v>199</v>
      </c>
      <c r="V864" s="554">
        <v>1101</v>
      </c>
      <c r="W864" s="148"/>
    </row>
    <row r="865" spans="1:23">
      <c r="A865" s="554">
        <v>7050</v>
      </c>
      <c r="B865" s="555" t="s">
        <v>102</v>
      </c>
      <c r="C865" s="69">
        <v>1100</v>
      </c>
      <c r="D865" s="148"/>
      <c r="F865" s="21">
        <f t="shared" si="39"/>
        <v>1</v>
      </c>
      <c r="G865" s="21">
        <v>1</v>
      </c>
      <c r="H865" s="554">
        <v>7050</v>
      </c>
      <c r="I865" s="555" t="s">
        <v>102</v>
      </c>
      <c r="J865" s="69">
        <v>1102</v>
      </c>
      <c r="K865" s="148"/>
      <c r="M865" s="21">
        <f t="shared" si="40"/>
        <v>1</v>
      </c>
      <c r="N865" s="21">
        <v>1</v>
      </c>
      <c r="O865" s="554">
        <v>7050</v>
      </c>
      <c r="P865" s="555" t="s">
        <v>102</v>
      </c>
      <c r="Q865" s="69">
        <v>1102</v>
      </c>
      <c r="R865" s="148"/>
      <c r="S865" s="21">
        <f t="shared" si="41"/>
        <v>1</v>
      </c>
      <c r="T865" s="653">
        <v>7050</v>
      </c>
      <c r="U865" s="641" t="s">
        <v>102</v>
      </c>
      <c r="V865" s="554">
        <v>1102</v>
      </c>
      <c r="W865" s="148"/>
    </row>
    <row r="866" spans="1:23">
      <c r="A866" s="554">
        <v>7060</v>
      </c>
      <c r="B866" s="555" t="s">
        <v>200</v>
      </c>
      <c r="C866" s="69">
        <v>1101</v>
      </c>
      <c r="D866" s="148"/>
      <c r="F866" s="21">
        <f t="shared" si="39"/>
        <v>1</v>
      </c>
      <c r="G866" s="21">
        <v>1</v>
      </c>
      <c r="H866" s="554">
        <v>7060</v>
      </c>
      <c r="I866" s="555" t="s">
        <v>200</v>
      </c>
      <c r="J866" s="69">
        <v>1103</v>
      </c>
      <c r="K866" s="148"/>
      <c r="M866" s="21">
        <f t="shared" si="40"/>
        <v>1</v>
      </c>
      <c r="N866" s="21">
        <v>1</v>
      </c>
      <c r="O866" s="554">
        <v>7060</v>
      </c>
      <c r="P866" s="555" t="s">
        <v>200</v>
      </c>
      <c r="Q866" s="69">
        <v>1103</v>
      </c>
      <c r="R866" s="148"/>
      <c r="S866" s="21">
        <f t="shared" si="41"/>
        <v>1</v>
      </c>
      <c r="T866" s="554">
        <v>7060</v>
      </c>
      <c r="U866" s="636" t="s">
        <v>200</v>
      </c>
      <c r="V866" s="554">
        <v>1103</v>
      </c>
      <c r="W866" s="148"/>
    </row>
    <row r="867" spans="1:23">
      <c r="A867" s="554">
        <v>7070</v>
      </c>
      <c r="B867" s="555" t="s">
        <v>201</v>
      </c>
      <c r="C867" s="69">
        <v>1102</v>
      </c>
      <c r="D867" s="148"/>
      <c r="F867" s="21">
        <f t="shared" si="39"/>
        <v>1</v>
      </c>
      <c r="G867" s="21">
        <v>1</v>
      </c>
      <c r="H867" s="554">
        <v>7070</v>
      </c>
      <c r="I867" s="555" t="s">
        <v>201</v>
      </c>
      <c r="J867" s="69">
        <v>1104</v>
      </c>
      <c r="K867" s="148"/>
      <c r="M867" s="21">
        <f t="shared" si="40"/>
        <v>1</v>
      </c>
      <c r="N867" s="21">
        <v>1</v>
      </c>
      <c r="O867" s="554">
        <v>7070</v>
      </c>
      <c r="P867" s="555" t="s">
        <v>201</v>
      </c>
      <c r="Q867" s="69">
        <v>1104</v>
      </c>
      <c r="R867" s="148"/>
      <c r="S867" s="21">
        <f t="shared" si="41"/>
        <v>1</v>
      </c>
      <c r="T867" s="554">
        <v>7070</v>
      </c>
      <c r="U867" s="636" t="s">
        <v>201</v>
      </c>
      <c r="V867" s="554">
        <v>1104</v>
      </c>
      <c r="W867" s="148"/>
    </row>
    <row r="868" spans="1:23">
      <c r="A868" s="554">
        <v>7075</v>
      </c>
      <c r="B868" s="555" t="s">
        <v>103</v>
      </c>
      <c r="C868" s="69">
        <v>1103</v>
      </c>
      <c r="D868" s="148"/>
      <c r="F868" s="21">
        <f t="shared" si="39"/>
        <v>1</v>
      </c>
      <c r="G868" s="21">
        <v>1</v>
      </c>
      <c r="H868" s="554">
        <v>7075</v>
      </c>
      <c r="I868" s="555" t="s">
        <v>103</v>
      </c>
      <c r="J868" s="69">
        <v>1105</v>
      </c>
      <c r="K868" s="148"/>
      <c r="M868" s="21">
        <f t="shared" si="40"/>
        <v>1</v>
      </c>
      <c r="N868" s="21">
        <v>1</v>
      </c>
      <c r="O868" s="554">
        <v>7075</v>
      </c>
      <c r="P868" s="555" t="s">
        <v>103</v>
      </c>
      <c r="Q868" s="69">
        <v>1105</v>
      </c>
      <c r="R868" s="148"/>
      <c r="S868" s="21">
        <f t="shared" si="41"/>
        <v>1</v>
      </c>
      <c r="T868" s="554">
        <v>7075</v>
      </c>
      <c r="U868" s="636" t="s">
        <v>103</v>
      </c>
      <c r="V868" s="554">
        <v>1105</v>
      </c>
      <c r="W868" s="148"/>
    </row>
    <row r="869" spans="1:23">
      <c r="A869" s="554">
        <v>7080</v>
      </c>
      <c r="B869" s="555" t="s">
        <v>202</v>
      </c>
      <c r="C869" s="69">
        <v>1104</v>
      </c>
      <c r="D869" s="148"/>
      <c r="F869" s="21">
        <f t="shared" si="39"/>
        <v>1</v>
      </c>
      <c r="G869" s="21">
        <v>1</v>
      </c>
      <c r="H869" s="554">
        <v>7080</v>
      </c>
      <c r="I869" s="555" t="s">
        <v>202</v>
      </c>
      <c r="J869" s="69">
        <v>1106</v>
      </c>
      <c r="K869" s="148"/>
      <c r="M869" s="21">
        <f t="shared" si="40"/>
        <v>1</v>
      </c>
      <c r="N869" s="21">
        <v>1</v>
      </c>
      <c r="O869" s="554">
        <v>7080</v>
      </c>
      <c r="P869" s="555" t="s">
        <v>202</v>
      </c>
      <c r="Q869" s="69">
        <v>1106</v>
      </c>
      <c r="R869" s="148"/>
      <c r="S869" s="21">
        <f t="shared" si="41"/>
        <v>1</v>
      </c>
      <c r="T869" s="554">
        <v>7080</v>
      </c>
      <c r="U869" s="636" t="s">
        <v>202</v>
      </c>
      <c r="V869" s="554">
        <v>1106</v>
      </c>
      <c r="W869" s="148"/>
    </row>
    <row r="870" spans="1:23">
      <c r="A870" s="554">
        <v>7090</v>
      </c>
      <c r="B870" s="555" t="s">
        <v>203</v>
      </c>
      <c r="C870" s="69">
        <v>1105</v>
      </c>
      <c r="D870" s="148"/>
      <c r="F870" s="21">
        <f t="shared" si="39"/>
        <v>1</v>
      </c>
      <c r="G870" s="21">
        <v>1</v>
      </c>
      <c r="H870" s="554">
        <v>7090</v>
      </c>
      <c r="I870" s="555" t="s">
        <v>203</v>
      </c>
      <c r="J870" s="69">
        <v>1107</v>
      </c>
      <c r="K870" s="148"/>
      <c r="M870" s="21">
        <f t="shared" si="40"/>
        <v>1</v>
      </c>
      <c r="N870" s="21">
        <v>1</v>
      </c>
      <c r="O870" s="554">
        <v>7090</v>
      </c>
      <c r="P870" s="555" t="s">
        <v>203</v>
      </c>
      <c r="Q870" s="69">
        <v>1107</v>
      </c>
      <c r="R870" s="148"/>
      <c r="S870" s="21">
        <f t="shared" si="41"/>
        <v>1</v>
      </c>
      <c r="T870" s="554">
        <v>7090</v>
      </c>
      <c r="U870" s="636" t="s">
        <v>203</v>
      </c>
      <c r="V870" s="554">
        <v>1107</v>
      </c>
      <c r="W870" s="148"/>
    </row>
    <row r="871" spans="1:23">
      <c r="A871" s="554">
        <v>7100</v>
      </c>
      <c r="B871" s="555" t="s">
        <v>69</v>
      </c>
      <c r="C871" s="69">
        <v>1106</v>
      </c>
      <c r="D871" s="148"/>
      <c r="F871" s="21">
        <f t="shared" si="39"/>
        <v>1</v>
      </c>
      <c r="G871" s="21">
        <v>1</v>
      </c>
      <c r="H871" s="554">
        <v>7100</v>
      </c>
      <c r="I871" s="555" t="s">
        <v>69</v>
      </c>
      <c r="J871" s="69">
        <v>1108</v>
      </c>
      <c r="K871" s="148"/>
      <c r="M871" s="21">
        <f t="shared" si="40"/>
        <v>1</v>
      </c>
      <c r="N871" s="21">
        <v>1</v>
      </c>
      <c r="O871" s="554">
        <v>7100</v>
      </c>
      <c r="P871" s="555" t="s">
        <v>69</v>
      </c>
      <c r="Q871" s="69">
        <v>1108</v>
      </c>
      <c r="R871" s="148"/>
      <c r="S871" s="21">
        <f t="shared" si="41"/>
        <v>1</v>
      </c>
      <c r="T871" s="554">
        <v>7100</v>
      </c>
      <c r="U871" s="636" t="s">
        <v>69</v>
      </c>
      <c r="V871" s="554">
        <v>1108</v>
      </c>
      <c r="W871" s="148"/>
    </row>
    <row r="872" spans="1:23">
      <c r="A872" s="554">
        <v>7105</v>
      </c>
      <c r="B872" s="555" t="s">
        <v>1316</v>
      </c>
      <c r="C872" s="69">
        <v>1107</v>
      </c>
      <c r="D872" s="148"/>
      <c r="F872" s="21">
        <f t="shared" si="39"/>
        <v>1</v>
      </c>
      <c r="G872" s="21">
        <v>1</v>
      </c>
      <c r="H872" s="554">
        <v>7105</v>
      </c>
      <c r="I872" s="555" t="s">
        <v>1316</v>
      </c>
      <c r="J872" s="69">
        <v>1109</v>
      </c>
      <c r="K872" s="148"/>
      <c r="M872" s="21">
        <f t="shared" si="40"/>
        <v>1</v>
      </c>
      <c r="N872" s="21">
        <v>1</v>
      </c>
      <c r="O872" s="554">
        <v>7105</v>
      </c>
      <c r="P872" s="555" t="s">
        <v>1316</v>
      </c>
      <c r="Q872" s="69">
        <v>1109</v>
      </c>
      <c r="R872" s="148"/>
      <c r="S872" s="21">
        <f t="shared" si="41"/>
        <v>1</v>
      </c>
      <c r="T872" s="554">
        <v>7105</v>
      </c>
      <c r="U872" s="636" t="s">
        <v>1316</v>
      </c>
      <c r="V872" s="554">
        <v>1109</v>
      </c>
      <c r="W872" s="148"/>
    </row>
    <row r="873" spans="1:23">
      <c r="A873" s="554">
        <v>7110</v>
      </c>
      <c r="B873" s="555" t="s">
        <v>70</v>
      </c>
      <c r="C873" s="69">
        <v>1108</v>
      </c>
      <c r="D873" s="148"/>
      <c r="F873" s="21">
        <f t="shared" si="39"/>
        <v>1</v>
      </c>
      <c r="G873" s="21">
        <v>1</v>
      </c>
      <c r="H873" s="554">
        <v>7110</v>
      </c>
      <c r="I873" s="555" t="s">
        <v>70</v>
      </c>
      <c r="J873" s="69">
        <v>1110</v>
      </c>
      <c r="K873" s="148"/>
      <c r="M873" s="21">
        <f t="shared" si="40"/>
        <v>1</v>
      </c>
      <c r="N873" s="21">
        <v>1</v>
      </c>
      <c r="O873" s="554">
        <v>7110</v>
      </c>
      <c r="P873" s="555" t="s">
        <v>70</v>
      </c>
      <c r="Q873" s="69">
        <v>1110</v>
      </c>
      <c r="R873" s="148"/>
      <c r="S873" s="21">
        <f t="shared" si="41"/>
        <v>1</v>
      </c>
      <c r="T873" s="554">
        <v>7110</v>
      </c>
      <c r="U873" s="636" t="s">
        <v>70</v>
      </c>
      <c r="V873" s="554">
        <v>1110</v>
      </c>
      <c r="W873" s="148"/>
    </row>
    <row r="874" spans="1:23">
      <c r="A874" s="587">
        <v>7120</v>
      </c>
      <c r="B874" s="588" t="s">
        <v>204</v>
      </c>
      <c r="C874" s="589">
        <v>1109</v>
      </c>
      <c r="D874" s="558" t="s">
        <v>1554</v>
      </c>
      <c r="F874" s="21">
        <f t="shared" si="39"/>
        <v>1</v>
      </c>
      <c r="G874" s="21">
        <v>1</v>
      </c>
      <c r="H874" s="587">
        <v>7120</v>
      </c>
      <c r="I874" s="588" t="s">
        <v>204</v>
      </c>
      <c r="J874" s="589">
        <v>1111</v>
      </c>
      <c r="K874" s="558" t="s">
        <v>1554</v>
      </c>
      <c r="M874" s="21">
        <f t="shared" si="40"/>
        <v>1</v>
      </c>
      <c r="N874" s="21">
        <v>1</v>
      </c>
      <c r="O874" s="587">
        <v>7120</v>
      </c>
      <c r="P874" s="588" t="s">
        <v>204</v>
      </c>
      <c r="Q874" s="589">
        <v>1111</v>
      </c>
      <c r="R874" s="558" t="s">
        <v>1554</v>
      </c>
      <c r="S874" s="21">
        <f t="shared" si="41"/>
        <v>1</v>
      </c>
      <c r="T874" s="554">
        <v>7120</v>
      </c>
      <c r="U874" s="636" t="s">
        <v>204</v>
      </c>
      <c r="V874" s="554">
        <v>1111</v>
      </c>
      <c r="W874" s="558" t="s">
        <v>1554</v>
      </c>
    </row>
    <row r="875" spans="1:23">
      <c r="A875" s="554">
        <v>7130</v>
      </c>
      <c r="B875" s="555" t="s">
        <v>72</v>
      </c>
      <c r="C875" s="69">
        <v>1110</v>
      </c>
      <c r="D875" s="148"/>
      <c r="F875" s="21">
        <f t="shared" si="39"/>
        <v>1</v>
      </c>
      <c r="G875" s="21">
        <v>1</v>
      </c>
      <c r="H875" s="554">
        <v>7130</v>
      </c>
      <c r="I875" s="555" t="s">
        <v>72</v>
      </c>
      <c r="J875" s="69">
        <v>1112</v>
      </c>
      <c r="K875" s="148"/>
      <c r="M875" s="21">
        <f t="shared" si="40"/>
        <v>1</v>
      </c>
      <c r="N875" s="21">
        <v>1</v>
      </c>
      <c r="O875" s="554">
        <v>7130</v>
      </c>
      <c r="P875" s="555" t="s">
        <v>72</v>
      </c>
      <c r="Q875" s="69">
        <v>1112</v>
      </c>
      <c r="R875" s="148"/>
      <c r="S875" s="21">
        <f t="shared" si="41"/>
        <v>1</v>
      </c>
      <c r="T875" s="554">
        <v>7130</v>
      </c>
      <c r="U875" s="636" t="s">
        <v>72</v>
      </c>
      <c r="V875" s="554">
        <v>1112</v>
      </c>
      <c r="W875" s="148"/>
    </row>
    <row r="876" spans="1:23">
      <c r="A876" s="554">
        <v>7140</v>
      </c>
      <c r="B876" s="555" t="s">
        <v>205</v>
      </c>
      <c r="C876" s="69">
        <v>1111</v>
      </c>
      <c r="D876" s="148"/>
      <c r="F876" s="21">
        <f t="shared" si="39"/>
        <v>1</v>
      </c>
      <c r="G876" s="21">
        <v>1</v>
      </c>
      <c r="H876" s="554">
        <v>7140</v>
      </c>
      <c r="I876" s="555" t="s">
        <v>205</v>
      </c>
      <c r="J876" s="69">
        <v>1113</v>
      </c>
      <c r="K876" s="148"/>
      <c r="M876" s="21">
        <f t="shared" si="40"/>
        <v>1</v>
      </c>
      <c r="N876" s="21">
        <v>1</v>
      </c>
      <c r="O876" s="554">
        <v>7140</v>
      </c>
      <c r="P876" s="555" t="s">
        <v>205</v>
      </c>
      <c r="Q876" s="69">
        <v>1113</v>
      </c>
      <c r="R876" s="148"/>
      <c r="S876" s="21">
        <f t="shared" si="41"/>
        <v>1</v>
      </c>
      <c r="T876" s="554">
        <v>7140</v>
      </c>
      <c r="U876" s="636" t="s">
        <v>205</v>
      </c>
      <c r="V876" s="554">
        <v>1113</v>
      </c>
      <c r="W876" s="148"/>
    </row>
    <row r="877" spans="1:23">
      <c r="A877" s="554">
        <v>7150</v>
      </c>
      <c r="B877" s="555" t="s">
        <v>206</v>
      </c>
      <c r="C877" s="69">
        <v>1112</v>
      </c>
      <c r="D877" s="148"/>
      <c r="F877" s="21">
        <f t="shared" si="39"/>
        <v>1</v>
      </c>
      <c r="G877" s="21">
        <v>1</v>
      </c>
      <c r="H877" s="554">
        <v>7150</v>
      </c>
      <c r="I877" s="555" t="s">
        <v>206</v>
      </c>
      <c r="J877" s="69">
        <v>1114</v>
      </c>
      <c r="K877" s="148"/>
      <c r="M877" s="21">
        <f t="shared" si="40"/>
        <v>1</v>
      </c>
      <c r="N877" s="21">
        <v>1</v>
      </c>
      <c r="O877" s="554">
        <v>7150</v>
      </c>
      <c r="P877" s="555" t="s">
        <v>206</v>
      </c>
      <c r="Q877" s="69">
        <v>1114</v>
      </c>
      <c r="R877" s="148"/>
      <c r="S877" s="21">
        <f t="shared" si="41"/>
        <v>1</v>
      </c>
      <c r="T877" s="554">
        <v>7150</v>
      </c>
      <c r="U877" s="636" t="s">
        <v>206</v>
      </c>
      <c r="V877" s="554">
        <v>1114</v>
      </c>
      <c r="W877" s="148"/>
    </row>
    <row r="878" spans="1:23">
      <c r="A878" s="554">
        <v>7155</v>
      </c>
      <c r="B878" s="555" t="s">
        <v>207</v>
      </c>
      <c r="C878" s="69">
        <v>1113</v>
      </c>
      <c r="D878" s="148"/>
      <c r="F878" s="21">
        <f t="shared" si="39"/>
        <v>1</v>
      </c>
      <c r="G878" s="21">
        <v>1</v>
      </c>
      <c r="H878" s="554">
        <v>7155</v>
      </c>
      <c r="I878" s="555" t="s">
        <v>207</v>
      </c>
      <c r="J878" s="69">
        <v>1115</v>
      </c>
      <c r="K878" s="148"/>
      <c r="M878" s="21">
        <f t="shared" si="40"/>
        <v>1</v>
      </c>
      <c r="N878" s="21">
        <v>1</v>
      </c>
      <c r="O878" s="554">
        <v>7155</v>
      </c>
      <c r="P878" s="555" t="s">
        <v>207</v>
      </c>
      <c r="Q878" s="69">
        <v>1115</v>
      </c>
      <c r="R878" s="148"/>
      <c r="S878" s="21">
        <f t="shared" si="41"/>
        <v>1</v>
      </c>
      <c r="T878" s="651">
        <v>7155</v>
      </c>
      <c r="U878" s="638" t="s">
        <v>207</v>
      </c>
      <c r="V878" s="554">
        <v>1115</v>
      </c>
      <c r="W878" s="148"/>
    </row>
    <row r="879" spans="1:23">
      <c r="A879" s="554">
        <v>7160</v>
      </c>
      <c r="B879" s="555" t="s">
        <v>77</v>
      </c>
      <c r="C879" s="69">
        <v>1114</v>
      </c>
      <c r="D879" s="148"/>
      <c r="F879" s="21">
        <f t="shared" si="39"/>
        <v>1</v>
      </c>
      <c r="G879" s="21">
        <v>1</v>
      </c>
      <c r="H879" s="554">
        <v>7160</v>
      </c>
      <c r="I879" s="555" t="s">
        <v>77</v>
      </c>
      <c r="J879" s="69">
        <v>1116</v>
      </c>
      <c r="K879" s="148"/>
      <c r="M879" s="21">
        <f t="shared" si="40"/>
        <v>1</v>
      </c>
      <c r="N879" s="21">
        <v>1</v>
      </c>
      <c r="O879" s="554">
        <v>7160</v>
      </c>
      <c r="P879" s="555" t="s">
        <v>77</v>
      </c>
      <c r="Q879" s="69">
        <v>1116</v>
      </c>
      <c r="R879" s="148"/>
      <c r="S879" s="21">
        <f t="shared" si="41"/>
        <v>1</v>
      </c>
      <c r="T879" s="651">
        <v>7160</v>
      </c>
      <c r="U879" s="638" t="s">
        <v>77</v>
      </c>
      <c r="V879" s="554">
        <v>1116</v>
      </c>
      <c r="W879" s="148"/>
    </row>
    <row r="880" spans="1:23">
      <c r="A880" s="554">
        <v>7165</v>
      </c>
      <c r="B880" s="555" t="s">
        <v>78</v>
      </c>
      <c r="C880" s="69">
        <v>1115</v>
      </c>
      <c r="D880" s="148"/>
      <c r="F880" s="21">
        <f t="shared" si="39"/>
        <v>1</v>
      </c>
      <c r="G880" s="21">
        <v>1</v>
      </c>
      <c r="H880" s="554">
        <v>7165</v>
      </c>
      <c r="I880" s="555" t="s">
        <v>78</v>
      </c>
      <c r="J880" s="69">
        <v>1117</v>
      </c>
      <c r="K880" s="148"/>
      <c r="M880" s="21">
        <f t="shared" si="40"/>
        <v>1</v>
      </c>
      <c r="N880" s="21">
        <v>1</v>
      </c>
      <c r="O880" s="554">
        <v>7165</v>
      </c>
      <c r="P880" s="555" t="s">
        <v>78</v>
      </c>
      <c r="Q880" s="69">
        <v>1117</v>
      </c>
      <c r="R880" s="148"/>
      <c r="S880" s="21">
        <f t="shared" si="41"/>
        <v>1</v>
      </c>
      <c r="T880" s="651">
        <v>7165</v>
      </c>
      <c r="U880" s="638" t="s">
        <v>78</v>
      </c>
      <c r="V880" s="554">
        <v>1117</v>
      </c>
      <c r="W880" s="148"/>
    </row>
    <row r="881" spans="1:23">
      <c r="A881" s="554">
        <v>7170</v>
      </c>
      <c r="B881" s="555" t="s">
        <v>208</v>
      </c>
      <c r="C881" s="69">
        <v>1116</v>
      </c>
      <c r="D881" s="148"/>
      <c r="F881" s="21">
        <f t="shared" si="39"/>
        <v>1</v>
      </c>
      <c r="G881" s="21">
        <v>1</v>
      </c>
      <c r="H881" s="554">
        <v>7170</v>
      </c>
      <c r="I881" s="555" t="s">
        <v>208</v>
      </c>
      <c r="J881" s="69">
        <v>1118</v>
      </c>
      <c r="K881" s="148"/>
      <c r="M881" s="21">
        <f t="shared" si="40"/>
        <v>1</v>
      </c>
      <c r="N881" s="21">
        <v>1</v>
      </c>
      <c r="O881" s="554">
        <v>7170</v>
      </c>
      <c r="P881" s="555" t="s">
        <v>208</v>
      </c>
      <c r="Q881" s="69">
        <v>1118</v>
      </c>
      <c r="R881" s="148"/>
      <c r="S881" s="21">
        <f t="shared" si="41"/>
        <v>1</v>
      </c>
      <c r="T881" s="651">
        <v>7170</v>
      </c>
      <c r="U881" s="638" t="s">
        <v>208</v>
      </c>
      <c r="V881" s="554">
        <v>1118</v>
      </c>
      <c r="W881" s="148"/>
    </row>
    <row r="882" spans="1:23">
      <c r="A882" s="554">
        <v>7180</v>
      </c>
      <c r="B882" s="555" t="s">
        <v>209</v>
      </c>
      <c r="C882" s="69">
        <v>1117</v>
      </c>
      <c r="D882" s="148"/>
      <c r="F882" s="21">
        <f t="shared" si="39"/>
        <v>1</v>
      </c>
      <c r="G882" s="21">
        <v>1</v>
      </c>
      <c r="H882" s="554">
        <v>7180</v>
      </c>
      <c r="I882" s="555" t="s">
        <v>209</v>
      </c>
      <c r="J882" s="69">
        <v>1119</v>
      </c>
      <c r="K882" s="148"/>
      <c r="M882" s="21">
        <f t="shared" si="40"/>
        <v>1</v>
      </c>
      <c r="N882" s="21">
        <v>1</v>
      </c>
      <c r="O882" s="554">
        <v>7180</v>
      </c>
      <c r="P882" s="555" t="s">
        <v>209</v>
      </c>
      <c r="Q882" s="69">
        <v>1119</v>
      </c>
      <c r="R882" s="148"/>
      <c r="S882" s="21">
        <f t="shared" si="41"/>
        <v>1</v>
      </c>
      <c r="T882" s="651">
        <v>7180</v>
      </c>
      <c r="U882" s="638" t="s">
        <v>209</v>
      </c>
      <c r="V882" s="554">
        <v>1119</v>
      </c>
      <c r="W882" s="148"/>
    </row>
    <row r="883" spans="1:23">
      <c r="A883" s="554">
        <v>7190</v>
      </c>
      <c r="B883" s="555" t="s">
        <v>210</v>
      </c>
      <c r="C883" s="69">
        <v>1118</v>
      </c>
      <c r="D883" s="148"/>
      <c r="F883" s="21">
        <f t="shared" si="39"/>
        <v>1</v>
      </c>
      <c r="G883" s="21">
        <v>1</v>
      </c>
      <c r="H883" s="554">
        <v>7190</v>
      </c>
      <c r="I883" s="555" t="s">
        <v>210</v>
      </c>
      <c r="J883" s="69">
        <v>1120</v>
      </c>
      <c r="K883" s="148"/>
      <c r="M883" s="21">
        <f t="shared" si="40"/>
        <v>1</v>
      </c>
      <c r="N883" s="21">
        <v>1</v>
      </c>
      <c r="O883" s="554">
        <v>7190</v>
      </c>
      <c r="P883" s="555" t="s">
        <v>210</v>
      </c>
      <c r="Q883" s="69">
        <v>1120</v>
      </c>
      <c r="R883" s="148"/>
      <c r="S883" s="21">
        <f t="shared" si="41"/>
        <v>1</v>
      </c>
      <c r="T883" s="651">
        <v>7190</v>
      </c>
      <c r="U883" s="638" t="s">
        <v>210</v>
      </c>
      <c r="V883" s="554">
        <v>1120</v>
      </c>
      <c r="W883" s="148"/>
    </row>
    <row r="884" spans="1:23" ht="22.5">
      <c r="A884" s="554">
        <v>7200</v>
      </c>
      <c r="B884" s="555" t="s">
        <v>211</v>
      </c>
      <c r="C884" s="69">
        <v>1119</v>
      </c>
      <c r="D884" s="148"/>
      <c r="F884" s="21">
        <f t="shared" si="39"/>
        <v>1</v>
      </c>
      <c r="G884" s="21">
        <v>1</v>
      </c>
      <c r="H884" s="554">
        <v>7200</v>
      </c>
      <c r="I884" s="555" t="s">
        <v>211</v>
      </c>
      <c r="J884" s="69">
        <v>1121</v>
      </c>
      <c r="K884" s="148"/>
      <c r="M884" s="21">
        <f t="shared" si="40"/>
        <v>1</v>
      </c>
      <c r="N884" s="21">
        <v>1</v>
      </c>
      <c r="O884" s="554">
        <v>7200</v>
      </c>
      <c r="P884" s="555" t="s">
        <v>211</v>
      </c>
      <c r="Q884" s="69">
        <v>1121</v>
      </c>
      <c r="R884" s="148"/>
      <c r="S884" s="21">
        <f t="shared" si="41"/>
        <v>1</v>
      </c>
      <c r="T884" s="651">
        <v>7200</v>
      </c>
      <c r="U884" s="638" t="s">
        <v>211</v>
      </c>
      <c r="V884" s="554">
        <v>1121</v>
      </c>
      <c r="W884" s="148"/>
    </row>
    <row r="885" spans="1:23">
      <c r="A885" s="554">
        <v>7210</v>
      </c>
      <c r="B885" s="555" t="s">
        <v>121</v>
      </c>
      <c r="C885" s="69">
        <v>1120</v>
      </c>
      <c r="D885" s="148"/>
      <c r="F885" s="21">
        <f t="shared" si="39"/>
        <v>1</v>
      </c>
      <c r="G885" s="21">
        <v>1</v>
      </c>
      <c r="H885" s="554">
        <v>7210</v>
      </c>
      <c r="I885" s="555" t="s">
        <v>121</v>
      </c>
      <c r="J885" s="69">
        <v>1122</v>
      </c>
      <c r="K885" s="148"/>
      <c r="M885" s="21">
        <f t="shared" si="40"/>
        <v>1</v>
      </c>
      <c r="N885" s="21">
        <v>1</v>
      </c>
      <c r="O885" s="554">
        <v>7210</v>
      </c>
      <c r="P885" s="555" t="s">
        <v>121</v>
      </c>
      <c r="Q885" s="69">
        <v>1122</v>
      </c>
      <c r="R885" s="148"/>
      <c r="S885" s="21">
        <f t="shared" si="41"/>
        <v>1</v>
      </c>
      <c r="T885" s="651">
        <v>7210</v>
      </c>
      <c r="U885" s="638" t="s">
        <v>121</v>
      </c>
      <c r="V885" s="554">
        <v>1122</v>
      </c>
      <c r="W885" s="148"/>
    </row>
    <row r="886" spans="1:23" ht="22.5">
      <c r="A886" s="554">
        <v>7270</v>
      </c>
      <c r="B886" s="555" t="s">
        <v>212</v>
      </c>
      <c r="C886" s="69">
        <v>1121</v>
      </c>
      <c r="D886" s="148"/>
      <c r="F886" s="21">
        <f t="shared" si="39"/>
        <v>0</v>
      </c>
      <c r="G886" s="21">
        <v>1</v>
      </c>
      <c r="H886" s="554">
        <v>7270</v>
      </c>
      <c r="I886" s="555" t="s">
        <v>1586</v>
      </c>
      <c r="J886" s="69">
        <v>1123</v>
      </c>
      <c r="K886" s="148" t="s">
        <v>1591</v>
      </c>
      <c r="M886" s="21">
        <f t="shared" si="40"/>
        <v>1</v>
      </c>
      <c r="N886" s="21">
        <v>1</v>
      </c>
      <c r="O886" s="554">
        <v>7270</v>
      </c>
      <c r="P886" s="555" t="s">
        <v>1586</v>
      </c>
      <c r="Q886" s="69">
        <v>1123</v>
      </c>
      <c r="R886" s="148"/>
      <c r="S886" s="21">
        <f t="shared" si="41"/>
        <v>1</v>
      </c>
      <c r="T886" s="651">
        <v>7270</v>
      </c>
      <c r="U886" s="638" t="s">
        <v>1586</v>
      </c>
      <c r="V886" s="554">
        <v>1123</v>
      </c>
      <c r="W886" s="148"/>
    </row>
    <row r="887" spans="1:23">
      <c r="A887" s="587">
        <v>7280</v>
      </c>
      <c r="B887" s="588" t="s">
        <v>1531</v>
      </c>
      <c r="C887" s="589">
        <v>1122</v>
      </c>
      <c r="D887" s="558" t="s">
        <v>1554</v>
      </c>
      <c r="F887" s="21">
        <f t="shared" si="39"/>
        <v>1</v>
      </c>
      <c r="G887" s="21">
        <v>1</v>
      </c>
      <c r="H887" s="587">
        <v>7280</v>
      </c>
      <c r="I887" s="588" t="s">
        <v>1531</v>
      </c>
      <c r="J887" s="589">
        <v>1124</v>
      </c>
      <c r="K887" s="558" t="s">
        <v>1554</v>
      </c>
      <c r="M887" s="21">
        <f t="shared" si="40"/>
        <v>1</v>
      </c>
      <c r="N887" s="21">
        <v>1</v>
      </c>
      <c r="O887" s="587">
        <v>7280</v>
      </c>
      <c r="P887" s="588" t="s">
        <v>1531</v>
      </c>
      <c r="Q887" s="589">
        <v>1124</v>
      </c>
      <c r="R887" s="558" t="s">
        <v>1554</v>
      </c>
      <c r="S887" s="21">
        <f t="shared" si="41"/>
        <v>1</v>
      </c>
      <c r="T887" s="650">
        <v>7280</v>
      </c>
      <c r="U887" s="643" t="s">
        <v>1531</v>
      </c>
      <c r="V887" s="554">
        <v>1124</v>
      </c>
      <c r="W887" s="558" t="s">
        <v>1554</v>
      </c>
    </row>
    <row r="888" spans="1:23">
      <c r="A888" s="587">
        <v>7285</v>
      </c>
      <c r="B888" s="588" t="s">
        <v>87</v>
      </c>
      <c r="C888" s="589">
        <v>1123</v>
      </c>
      <c r="D888" s="558" t="s">
        <v>1554</v>
      </c>
      <c r="F888" s="21">
        <f t="shared" si="39"/>
        <v>1</v>
      </c>
      <c r="G888" s="21">
        <v>1</v>
      </c>
      <c r="H888" s="587">
        <v>7285</v>
      </c>
      <c r="I888" s="588" t="s">
        <v>87</v>
      </c>
      <c r="J888" s="589">
        <v>1125</v>
      </c>
      <c r="K888" s="558" t="s">
        <v>1554</v>
      </c>
      <c r="M888" s="21">
        <f t="shared" si="40"/>
        <v>1</v>
      </c>
      <c r="N888" s="21">
        <v>1</v>
      </c>
      <c r="O888" s="587">
        <v>7285</v>
      </c>
      <c r="P888" s="588" t="s">
        <v>87</v>
      </c>
      <c r="Q888" s="589">
        <v>1125</v>
      </c>
      <c r="R888" s="558" t="s">
        <v>1554</v>
      </c>
      <c r="S888" s="21">
        <f t="shared" si="41"/>
        <v>1</v>
      </c>
      <c r="T888" s="650">
        <v>7285</v>
      </c>
      <c r="U888" s="643" t="s">
        <v>87</v>
      </c>
      <c r="V888" s="554">
        <v>1125</v>
      </c>
      <c r="W888" s="558" t="s">
        <v>1554</v>
      </c>
    </row>
    <row r="889" spans="1:23">
      <c r="A889" s="587">
        <v>7290</v>
      </c>
      <c r="B889" s="588" t="s">
        <v>88</v>
      </c>
      <c r="C889" s="589">
        <v>1124</v>
      </c>
      <c r="D889" s="558" t="s">
        <v>1554</v>
      </c>
      <c r="F889" s="21">
        <f t="shared" si="39"/>
        <v>1</v>
      </c>
      <c r="G889" s="21">
        <v>1</v>
      </c>
      <c r="H889" s="587">
        <v>7290</v>
      </c>
      <c r="I889" s="588" t="s">
        <v>88</v>
      </c>
      <c r="J889" s="589">
        <v>1126</v>
      </c>
      <c r="K889" s="558" t="s">
        <v>1554</v>
      </c>
      <c r="M889" s="21">
        <f t="shared" si="40"/>
        <v>1</v>
      </c>
      <c r="N889" s="21">
        <v>1</v>
      </c>
      <c r="O889" s="587">
        <v>7290</v>
      </c>
      <c r="P889" s="588" t="s">
        <v>88</v>
      </c>
      <c r="Q889" s="589">
        <v>1126</v>
      </c>
      <c r="R889" s="558" t="s">
        <v>1554</v>
      </c>
      <c r="S889" s="21">
        <f t="shared" si="41"/>
        <v>1</v>
      </c>
      <c r="T889" s="650">
        <v>7290</v>
      </c>
      <c r="U889" s="643" t="s">
        <v>88</v>
      </c>
      <c r="V889" s="554">
        <v>1126</v>
      </c>
      <c r="W889" s="558" t="s">
        <v>1554</v>
      </c>
    </row>
    <row r="890" spans="1:23">
      <c r="A890" s="587">
        <v>7295</v>
      </c>
      <c r="B890" s="588" t="s">
        <v>1407</v>
      </c>
      <c r="C890" s="589">
        <v>1125</v>
      </c>
      <c r="D890" s="558" t="s">
        <v>1554</v>
      </c>
      <c r="F890" s="21">
        <f t="shared" si="39"/>
        <v>1</v>
      </c>
      <c r="G890" s="21">
        <v>1</v>
      </c>
      <c r="H890" s="587">
        <v>7295</v>
      </c>
      <c r="I890" s="588" t="s">
        <v>1407</v>
      </c>
      <c r="J890" s="589">
        <v>1127</v>
      </c>
      <c r="K890" s="558" t="s">
        <v>1554</v>
      </c>
      <c r="M890" s="21">
        <f t="shared" si="40"/>
        <v>1</v>
      </c>
      <c r="N890" s="21">
        <v>1</v>
      </c>
      <c r="O890" s="587">
        <v>7295</v>
      </c>
      <c r="P890" s="588" t="s">
        <v>1407</v>
      </c>
      <c r="Q890" s="589">
        <v>1127</v>
      </c>
      <c r="R890" s="558" t="s">
        <v>1554</v>
      </c>
      <c r="S890" s="21">
        <f t="shared" si="41"/>
        <v>1</v>
      </c>
      <c r="T890" s="650">
        <v>7295</v>
      </c>
      <c r="U890" s="643" t="s">
        <v>1407</v>
      </c>
      <c r="V890" s="554">
        <v>1127</v>
      </c>
      <c r="W890" s="558" t="s">
        <v>1554</v>
      </c>
    </row>
    <row r="891" spans="1:23">
      <c r="A891" s="554">
        <v>7296</v>
      </c>
      <c r="B891" s="555" t="s">
        <v>1557</v>
      </c>
      <c r="C891" s="69">
        <v>1126</v>
      </c>
      <c r="D891" s="148"/>
      <c r="F891" s="21">
        <f t="shared" si="39"/>
        <v>1</v>
      </c>
      <c r="G891" s="21">
        <v>1</v>
      </c>
      <c r="H891" s="554">
        <v>7296</v>
      </c>
      <c r="I891" s="555" t="s">
        <v>1557</v>
      </c>
      <c r="J891" s="69">
        <v>1128</v>
      </c>
      <c r="K891" s="148"/>
      <c r="M891" s="21">
        <f t="shared" si="40"/>
        <v>1</v>
      </c>
      <c r="N891" s="21">
        <v>1</v>
      </c>
      <c r="O891" s="554">
        <v>7296</v>
      </c>
      <c r="P891" s="555" t="s">
        <v>1557</v>
      </c>
      <c r="Q891" s="69">
        <v>1128</v>
      </c>
      <c r="R891" s="148"/>
      <c r="S891" s="21">
        <f t="shared" si="41"/>
        <v>1</v>
      </c>
      <c r="T891" s="651">
        <v>7296</v>
      </c>
      <c r="U891" s="638" t="s">
        <v>1557</v>
      </c>
      <c r="V891" s="554">
        <v>1128</v>
      </c>
      <c r="W891" s="148"/>
    </row>
    <row r="892" spans="1:23">
      <c r="A892" s="587">
        <v>7300</v>
      </c>
      <c r="B892" s="588" t="s">
        <v>90</v>
      </c>
      <c r="C892" s="589">
        <v>1127</v>
      </c>
      <c r="D892" s="558" t="s">
        <v>1554</v>
      </c>
      <c r="F892" s="21">
        <f t="shared" si="39"/>
        <v>1</v>
      </c>
      <c r="G892" s="21">
        <v>1</v>
      </c>
      <c r="H892" s="587">
        <v>7300</v>
      </c>
      <c r="I892" s="588" t="s">
        <v>90</v>
      </c>
      <c r="J892" s="589">
        <v>1129</v>
      </c>
      <c r="K892" s="558" t="s">
        <v>1554</v>
      </c>
      <c r="M892" s="21">
        <f t="shared" si="40"/>
        <v>1</v>
      </c>
      <c r="N892" s="21">
        <v>1</v>
      </c>
      <c r="O892" s="587">
        <v>7300</v>
      </c>
      <c r="P892" s="588" t="s">
        <v>90</v>
      </c>
      <c r="Q892" s="589">
        <v>1129</v>
      </c>
      <c r="R892" s="558" t="s">
        <v>1554</v>
      </c>
      <c r="S892" s="21">
        <f t="shared" si="41"/>
        <v>1</v>
      </c>
      <c r="T892" s="650">
        <v>7300</v>
      </c>
      <c r="U892" s="643" t="s">
        <v>90</v>
      </c>
      <c r="V892" s="554">
        <v>1129</v>
      </c>
      <c r="W892" s="558" t="s">
        <v>1554</v>
      </c>
    </row>
    <row r="893" spans="1:23">
      <c r="A893" s="587">
        <v>7305</v>
      </c>
      <c r="B893" s="588" t="s">
        <v>91</v>
      </c>
      <c r="C893" s="589">
        <v>1128</v>
      </c>
      <c r="D893" s="558" t="s">
        <v>1554</v>
      </c>
      <c r="F893" s="21">
        <f t="shared" si="39"/>
        <v>1</v>
      </c>
      <c r="G893" s="21">
        <v>1</v>
      </c>
      <c r="H893" s="587">
        <v>7305</v>
      </c>
      <c r="I893" s="588" t="s">
        <v>91</v>
      </c>
      <c r="J893" s="589">
        <v>1130</v>
      </c>
      <c r="K893" s="558" t="s">
        <v>1554</v>
      </c>
      <c r="M893" s="21">
        <f t="shared" si="40"/>
        <v>1</v>
      </c>
      <c r="N893" s="21">
        <v>1</v>
      </c>
      <c r="O893" s="587">
        <v>7305</v>
      </c>
      <c r="P893" s="588" t="s">
        <v>91</v>
      </c>
      <c r="Q893" s="589">
        <v>1130</v>
      </c>
      <c r="R893" s="558" t="s">
        <v>1554</v>
      </c>
      <c r="S893" s="21">
        <f t="shared" si="41"/>
        <v>1</v>
      </c>
      <c r="T893" s="650">
        <v>7305</v>
      </c>
      <c r="U893" s="643" t="s">
        <v>91</v>
      </c>
      <c r="V893" s="554">
        <v>1130</v>
      </c>
      <c r="W893" s="558" t="s">
        <v>1554</v>
      </c>
    </row>
    <row r="894" spans="1:23">
      <c r="A894" s="587">
        <v>7310</v>
      </c>
      <c r="B894" s="588" t="s">
        <v>92</v>
      </c>
      <c r="C894" s="589">
        <v>1129</v>
      </c>
      <c r="D894" s="558" t="s">
        <v>1554</v>
      </c>
      <c r="F894" s="21">
        <f t="shared" si="39"/>
        <v>1</v>
      </c>
      <c r="G894" s="21">
        <v>1</v>
      </c>
      <c r="H894" s="587">
        <v>7310</v>
      </c>
      <c r="I894" s="588" t="s">
        <v>92</v>
      </c>
      <c r="J894" s="589">
        <v>1131</v>
      </c>
      <c r="K894" s="558" t="s">
        <v>1554</v>
      </c>
      <c r="M894" s="21">
        <f t="shared" si="40"/>
        <v>1</v>
      </c>
      <c r="N894" s="21">
        <v>1</v>
      </c>
      <c r="O894" s="587">
        <v>7310</v>
      </c>
      <c r="P894" s="588" t="s">
        <v>92</v>
      </c>
      <c r="Q894" s="589">
        <v>1131</v>
      </c>
      <c r="R894" s="558" t="s">
        <v>1554</v>
      </c>
      <c r="S894" s="21">
        <f t="shared" si="41"/>
        <v>1</v>
      </c>
      <c r="T894" s="650">
        <v>7310</v>
      </c>
      <c r="U894" s="643" t="s">
        <v>92</v>
      </c>
      <c r="V894" s="554">
        <v>1131</v>
      </c>
      <c r="W894" s="558" t="s">
        <v>1554</v>
      </c>
    </row>
    <row r="895" spans="1:23">
      <c r="A895" s="554">
        <v>7320</v>
      </c>
      <c r="B895" s="555" t="s">
        <v>213</v>
      </c>
      <c r="C895" s="69">
        <v>1130</v>
      </c>
      <c r="D895" s="148"/>
      <c r="F895" s="21">
        <f t="shared" si="39"/>
        <v>1</v>
      </c>
      <c r="G895" s="21">
        <v>1</v>
      </c>
      <c r="H895" s="554">
        <v>7320</v>
      </c>
      <c r="I895" s="555" t="s">
        <v>213</v>
      </c>
      <c r="J895" s="69">
        <v>1132</v>
      </c>
      <c r="K895" s="148"/>
      <c r="M895" s="21">
        <f t="shared" si="40"/>
        <v>1</v>
      </c>
      <c r="N895" s="21">
        <v>1</v>
      </c>
      <c r="O895" s="554">
        <v>7320</v>
      </c>
      <c r="P895" s="555" t="s">
        <v>213</v>
      </c>
      <c r="Q895" s="69">
        <v>1132</v>
      </c>
      <c r="R895" s="148"/>
      <c r="S895" s="21">
        <f t="shared" si="41"/>
        <v>1</v>
      </c>
      <c r="T895" s="650">
        <v>7320</v>
      </c>
      <c r="U895" s="643" t="s">
        <v>213</v>
      </c>
      <c r="V895" s="554">
        <v>1132</v>
      </c>
      <c r="W895" s="148"/>
    </row>
    <row r="896" spans="1:23">
      <c r="A896" s="554">
        <v>7400</v>
      </c>
      <c r="B896" s="555" t="s">
        <v>214</v>
      </c>
      <c r="C896" s="69">
        <v>1142</v>
      </c>
      <c r="D896" s="148"/>
      <c r="F896" s="21">
        <f t="shared" si="39"/>
        <v>1</v>
      </c>
      <c r="G896" s="21">
        <v>1</v>
      </c>
      <c r="H896" s="554">
        <v>7400</v>
      </c>
      <c r="I896" s="555" t="s">
        <v>214</v>
      </c>
      <c r="J896" s="69">
        <v>1144</v>
      </c>
      <c r="K896" s="148"/>
      <c r="M896" s="21">
        <f t="shared" si="40"/>
        <v>1</v>
      </c>
      <c r="N896" s="21">
        <v>1</v>
      </c>
      <c r="O896" s="554">
        <v>7400</v>
      </c>
      <c r="P896" s="555" t="s">
        <v>214</v>
      </c>
      <c r="Q896" s="69">
        <v>1144</v>
      </c>
      <c r="R896" s="148"/>
      <c r="S896" s="21">
        <f t="shared" si="41"/>
        <v>1</v>
      </c>
      <c r="T896" s="650">
        <v>7400</v>
      </c>
      <c r="U896" s="643" t="s">
        <v>214</v>
      </c>
      <c r="V896" s="554">
        <v>1144</v>
      </c>
      <c r="W896" s="148"/>
    </row>
    <row r="897" spans="1:23">
      <c r="A897" s="554">
        <v>7420</v>
      </c>
      <c r="B897" s="555" t="s">
        <v>215</v>
      </c>
      <c r="C897" s="69">
        <v>1143</v>
      </c>
      <c r="D897" s="148"/>
      <c r="F897" s="21">
        <f t="shared" si="39"/>
        <v>1</v>
      </c>
      <c r="G897" s="21">
        <v>1</v>
      </c>
      <c r="H897" s="554">
        <v>7420</v>
      </c>
      <c r="I897" s="555" t="s">
        <v>215</v>
      </c>
      <c r="J897" s="69">
        <v>1145</v>
      </c>
      <c r="K897" s="148"/>
      <c r="M897" s="21">
        <f t="shared" si="40"/>
        <v>1</v>
      </c>
      <c r="N897" s="21">
        <v>1</v>
      </c>
      <c r="O897" s="554">
        <v>7420</v>
      </c>
      <c r="P897" s="555" t="s">
        <v>215</v>
      </c>
      <c r="Q897" s="69">
        <v>1145</v>
      </c>
      <c r="R897" s="148"/>
      <c r="S897" s="21">
        <f t="shared" si="41"/>
        <v>1</v>
      </c>
      <c r="T897" s="650">
        <v>7420</v>
      </c>
      <c r="U897" s="643" t="s">
        <v>215</v>
      </c>
      <c r="V897" s="554">
        <v>1145</v>
      </c>
      <c r="W897" s="148"/>
    </row>
    <row r="898" spans="1:23">
      <c r="A898" s="554">
        <v>7430</v>
      </c>
      <c r="B898" s="555" t="s">
        <v>216</v>
      </c>
      <c r="C898" s="69">
        <v>1144</v>
      </c>
      <c r="D898" s="148"/>
      <c r="F898" s="21">
        <f t="shared" si="39"/>
        <v>1</v>
      </c>
      <c r="G898" s="21">
        <v>1</v>
      </c>
      <c r="H898" s="554">
        <v>7430</v>
      </c>
      <c r="I898" s="555" t="s">
        <v>216</v>
      </c>
      <c r="J898" s="69">
        <v>1146</v>
      </c>
      <c r="K898" s="148"/>
      <c r="M898" s="21">
        <f t="shared" si="40"/>
        <v>1</v>
      </c>
      <c r="N898" s="21">
        <v>1</v>
      </c>
      <c r="O898" s="554">
        <v>7430</v>
      </c>
      <c r="P898" s="555" t="s">
        <v>216</v>
      </c>
      <c r="Q898" s="69">
        <v>1146</v>
      </c>
      <c r="R898" s="148"/>
      <c r="S898" s="21">
        <f t="shared" si="41"/>
        <v>1</v>
      </c>
      <c r="T898" s="650">
        <v>7430</v>
      </c>
      <c r="U898" s="643" t="s">
        <v>216</v>
      </c>
      <c r="V898" s="554">
        <v>1146</v>
      </c>
      <c r="W898" s="148"/>
    </row>
    <row r="899" spans="1:23">
      <c r="A899" s="554">
        <v>7440</v>
      </c>
      <c r="B899" s="555" t="s">
        <v>102</v>
      </c>
      <c r="C899" s="69">
        <v>1145</v>
      </c>
      <c r="D899" s="148"/>
      <c r="F899" s="21">
        <f t="shared" si="39"/>
        <v>1</v>
      </c>
      <c r="G899" s="21">
        <v>1</v>
      </c>
      <c r="H899" s="554">
        <v>7440</v>
      </c>
      <c r="I899" s="555" t="s">
        <v>102</v>
      </c>
      <c r="J899" s="69">
        <v>1147</v>
      </c>
      <c r="K899" s="148"/>
      <c r="M899" s="21">
        <f t="shared" si="40"/>
        <v>1</v>
      </c>
      <c r="N899" s="21">
        <v>1</v>
      </c>
      <c r="O899" s="554">
        <v>7440</v>
      </c>
      <c r="P899" s="555" t="s">
        <v>102</v>
      </c>
      <c r="Q899" s="69">
        <v>1147</v>
      </c>
      <c r="R899" s="148"/>
      <c r="S899" s="21">
        <f t="shared" si="41"/>
        <v>1</v>
      </c>
      <c r="T899" s="651">
        <v>7440</v>
      </c>
      <c r="U899" s="638" t="s">
        <v>102</v>
      </c>
      <c r="V899" s="554">
        <v>1147</v>
      </c>
      <c r="W899" s="148"/>
    </row>
    <row r="900" spans="1:23">
      <c r="A900" s="554">
        <v>7445</v>
      </c>
      <c r="B900" s="555" t="s">
        <v>103</v>
      </c>
      <c r="C900" s="69">
        <v>1146</v>
      </c>
      <c r="D900" s="148"/>
      <c r="F900" s="21">
        <f t="shared" si="39"/>
        <v>1</v>
      </c>
      <c r="G900" s="21">
        <v>1</v>
      </c>
      <c r="H900" s="554">
        <v>7445</v>
      </c>
      <c r="I900" s="555" t="s">
        <v>103</v>
      </c>
      <c r="J900" s="69">
        <v>1148</v>
      </c>
      <c r="K900" s="148"/>
      <c r="M900" s="21">
        <f t="shared" si="40"/>
        <v>1</v>
      </c>
      <c r="N900" s="21">
        <v>1</v>
      </c>
      <c r="O900" s="554">
        <v>7445</v>
      </c>
      <c r="P900" s="555" t="s">
        <v>103</v>
      </c>
      <c r="Q900" s="69">
        <v>1148</v>
      </c>
      <c r="R900" s="148"/>
      <c r="S900" s="21">
        <f t="shared" si="41"/>
        <v>1</v>
      </c>
      <c r="T900" s="651">
        <v>7445</v>
      </c>
      <c r="U900" s="638" t="s">
        <v>103</v>
      </c>
      <c r="V900" s="554">
        <v>1148</v>
      </c>
      <c r="W900" s="148"/>
    </row>
    <row r="901" spans="1:23">
      <c r="A901" s="554">
        <v>7450</v>
      </c>
      <c r="B901" s="555" t="s">
        <v>202</v>
      </c>
      <c r="C901" s="69">
        <v>1147</v>
      </c>
      <c r="D901" s="148"/>
      <c r="F901" s="21">
        <f t="shared" si="39"/>
        <v>1</v>
      </c>
      <c r="G901" s="21">
        <v>1</v>
      </c>
      <c r="H901" s="554">
        <v>7450</v>
      </c>
      <c r="I901" s="555" t="s">
        <v>202</v>
      </c>
      <c r="J901" s="69">
        <v>1149</v>
      </c>
      <c r="K901" s="148"/>
      <c r="M901" s="21">
        <f t="shared" si="40"/>
        <v>1</v>
      </c>
      <c r="N901" s="21">
        <v>1</v>
      </c>
      <c r="O901" s="554">
        <v>7450</v>
      </c>
      <c r="P901" s="555" t="s">
        <v>202</v>
      </c>
      <c r="Q901" s="69">
        <v>1149</v>
      </c>
      <c r="R901" s="148"/>
      <c r="S901" s="21">
        <f t="shared" si="41"/>
        <v>1</v>
      </c>
      <c r="T901" s="650">
        <v>7450</v>
      </c>
      <c r="U901" s="643" t="s">
        <v>202</v>
      </c>
      <c r="V901" s="554">
        <v>1149</v>
      </c>
      <c r="W901" s="148"/>
    </row>
    <row r="902" spans="1:23">
      <c r="A902" s="554">
        <v>7460</v>
      </c>
      <c r="B902" s="555" t="s">
        <v>217</v>
      </c>
      <c r="C902" s="69">
        <v>1148</v>
      </c>
      <c r="D902" s="148"/>
      <c r="F902" s="21">
        <f t="shared" si="39"/>
        <v>1</v>
      </c>
      <c r="G902" s="21">
        <v>1</v>
      </c>
      <c r="H902" s="554">
        <v>7460</v>
      </c>
      <c r="I902" s="555" t="s">
        <v>217</v>
      </c>
      <c r="J902" s="69">
        <v>1150</v>
      </c>
      <c r="K902" s="148"/>
      <c r="M902" s="21">
        <f t="shared" si="40"/>
        <v>1</v>
      </c>
      <c r="N902" s="21">
        <v>1</v>
      </c>
      <c r="O902" s="554">
        <v>7460</v>
      </c>
      <c r="P902" s="555" t="s">
        <v>217</v>
      </c>
      <c r="Q902" s="69">
        <v>1150</v>
      </c>
      <c r="R902" s="148"/>
      <c r="S902" s="21">
        <f t="shared" si="41"/>
        <v>1</v>
      </c>
      <c r="T902" s="650">
        <v>7460</v>
      </c>
      <c r="U902" s="643" t="s">
        <v>217</v>
      </c>
      <c r="V902" s="554">
        <v>1150</v>
      </c>
      <c r="W902" s="148"/>
    </row>
    <row r="903" spans="1:23">
      <c r="A903" s="554">
        <v>7470</v>
      </c>
      <c r="B903" s="555" t="s">
        <v>69</v>
      </c>
      <c r="C903" s="69">
        <v>1149</v>
      </c>
      <c r="D903" s="148"/>
      <c r="F903" s="21">
        <f t="shared" si="39"/>
        <v>1</v>
      </c>
      <c r="G903" s="21">
        <v>1</v>
      </c>
      <c r="H903" s="554">
        <v>7470</v>
      </c>
      <c r="I903" s="555" t="s">
        <v>69</v>
      </c>
      <c r="J903" s="69">
        <v>1151</v>
      </c>
      <c r="K903" s="148"/>
      <c r="M903" s="21">
        <f t="shared" si="40"/>
        <v>1</v>
      </c>
      <c r="N903" s="21">
        <v>1</v>
      </c>
      <c r="O903" s="554">
        <v>7470</v>
      </c>
      <c r="P903" s="555" t="s">
        <v>69</v>
      </c>
      <c r="Q903" s="69">
        <v>1151</v>
      </c>
      <c r="R903" s="148"/>
      <c r="S903" s="21">
        <f t="shared" si="41"/>
        <v>1</v>
      </c>
      <c r="T903" s="650">
        <v>7470</v>
      </c>
      <c r="U903" s="643" t="s">
        <v>69</v>
      </c>
      <c r="V903" s="554">
        <v>1151</v>
      </c>
      <c r="W903" s="148"/>
    </row>
    <row r="904" spans="1:23">
      <c r="A904" s="554">
        <v>7475</v>
      </c>
      <c r="B904" s="555" t="s">
        <v>1316</v>
      </c>
      <c r="C904" s="69">
        <v>1150</v>
      </c>
      <c r="D904" s="148"/>
      <c r="F904" s="21">
        <f t="shared" si="39"/>
        <v>1</v>
      </c>
      <c r="G904" s="21">
        <v>1</v>
      </c>
      <c r="H904" s="554">
        <v>7475</v>
      </c>
      <c r="I904" s="555" t="s">
        <v>1316</v>
      </c>
      <c r="J904" s="69">
        <v>1152</v>
      </c>
      <c r="K904" s="148"/>
      <c r="M904" s="21">
        <f t="shared" si="40"/>
        <v>1</v>
      </c>
      <c r="N904" s="21">
        <v>1</v>
      </c>
      <c r="O904" s="554">
        <v>7475</v>
      </c>
      <c r="P904" s="555" t="s">
        <v>1316</v>
      </c>
      <c r="Q904" s="69">
        <v>1152</v>
      </c>
      <c r="R904" s="148"/>
      <c r="S904" s="21">
        <f t="shared" si="41"/>
        <v>1</v>
      </c>
      <c r="T904" s="650">
        <v>7475</v>
      </c>
      <c r="U904" s="643" t="s">
        <v>1316</v>
      </c>
      <c r="V904" s="554">
        <v>1152</v>
      </c>
      <c r="W904" s="148"/>
    </row>
    <row r="905" spans="1:23">
      <c r="A905" s="554">
        <v>7480</v>
      </c>
      <c r="B905" s="555" t="s">
        <v>70</v>
      </c>
      <c r="C905" s="69">
        <v>1151</v>
      </c>
      <c r="D905" s="148"/>
      <c r="F905" s="21">
        <f t="shared" si="39"/>
        <v>1</v>
      </c>
      <c r="G905" s="21">
        <v>1</v>
      </c>
      <c r="H905" s="554">
        <v>7480</v>
      </c>
      <c r="I905" s="555" t="s">
        <v>70</v>
      </c>
      <c r="J905" s="69">
        <v>1153</v>
      </c>
      <c r="K905" s="148"/>
      <c r="M905" s="21">
        <f t="shared" si="40"/>
        <v>1</v>
      </c>
      <c r="N905" s="21">
        <v>1</v>
      </c>
      <c r="O905" s="554">
        <v>7480</v>
      </c>
      <c r="P905" s="555" t="s">
        <v>70</v>
      </c>
      <c r="Q905" s="69">
        <v>1153</v>
      </c>
      <c r="R905" s="148"/>
      <c r="S905" s="21">
        <f t="shared" si="41"/>
        <v>1</v>
      </c>
      <c r="T905" s="650">
        <v>7480</v>
      </c>
      <c r="U905" s="643" t="s">
        <v>70</v>
      </c>
      <c r="V905" s="554">
        <v>1153</v>
      </c>
      <c r="W905" s="148"/>
    </row>
    <row r="906" spans="1:23">
      <c r="A906" s="587">
        <v>7490</v>
      </c>
      <c r="B906" s="588" t="s">
        <v>204</v>
      </c>
      <c r="C906" s="589">
        <v>1152</v>
      </c>
      <c r="D906" s="558" t="s">
        <v>1554</v>
      </c>
      <c r="F906" s="21">
        <f t="shared" ref="F906:F969" si="42">IF(B906=I906,1,0)</f>
        <v>1</v>
      </c>
      <c r="G906" s="21">
        <v>1</v>
      </c>
      <c r="H906" s="587">
        <v>7490</v>
      </c>
      <c r="I906" s="588" t="s">
        <v>204</v>
      </c>
      <c r="J906" s="589">
        <v>1154</v>
      </c>
      <c r="K906" s="558" t="s">
        <v>1554</v>
      </c>
      <c r="M906" s="21">
        <f t="shared" ref="M906:M969" si="43">IF(I906=P906,1,0)</f>
        <v>1</v>
      </c>
      <c r="N906" s="21">
        <v>1</v>
      </c>
      <c r="O906" s="587">
        <v>7490</v>
      </c>
      <c r="P906" s="588" t="s">
        <v>204</v>
      </c>
      <c r="Q906" s="589">
        <v>1154</v>
      </c>
      <c r="R906" s="558" t="s">
        <v>1554</v>
      </c>
      <c r="S906" s="21">
        <f t="shared" si="41"/>
        <v>1</v>
      </c>
      <c r="T906" s="650">
        <v>7490</v>
      </c>
      <c r="U906" s="643" t="s">
        <v>204</v>
      </c>
      <c r="V906" s="554">
        <v>1154</v>
      </c>
      <c r="W906" s="558" t="s">
        <v>1554</v>
      </c>
    </row>
    <row r="907" spans="1:23">
      <c r="A907" s="554">
        <v>7500</v>
      </c>
      <c r="B907" s="555" t="s">
        <v>114</v>
      </c>
      <c r="C907" s="69">
        <v>1153</v>
      </c>
      <c r="D907" s="148"/>
      <c r="F907" s="21">
        <f t="shared" si="42"/>
        <v>1</v>
      </c>
      <c r="G907" s="21">
        <v>1</v>
      </c>
      <c r="H907" s="554">
        <v>7500</v>
      </c>
      <c r="I907" s="555" t="s">
        <v>114</v>
      </c>
      <c r="J907" s="69">
        <v>1155</v>
      </c>
      <c r="K907" s="148"/>
      <c r="M907" s="21">
        <f t="shared" si="43"/>
        <v>1</v>
      </c>
      <c r="N907" s="21">
        <v>1</v>
      </c>
      <c r="O907" s="554">
        <v>7500</v>
      </c>
      <c r="P907" s="555" t="s">
        <v>114</v>
      </c>
      <c r="Q907" s="69">
        <v>1155</v>
      </c>
      <c r="R907" s="148"/>
      <c r="S907" s="21">
        <f t="shared" ref="S907:S970" si="44">IF(U907=P907,1,0)</f>
        <v>1</v>
      </c>
      <c r="T907" s="650">
        <v>7500</v>
      </c>
      <c r="U907" s="643" t="s">
        <v>114</v>
      </c>
      <c r="V907" s="554">
        <v>1155</v>
      </c>
      <c r="W907" s="148"/>
    </row>
    <row r="908" spans="1:23">
      <c r="A908" s="554">
        <v>7510</v>
      </c>
      <c r="B908" s="555" t="s">
        <v>218</v>
      </c>
      <c r="C908" s="69">
        <v>1154</v>
      </c>
      <c r="D908" s="148"/>
      <c r="F908" s="21">
        <f t="shared" si="42"/>
        <v>1</v>
      </c>
      <c r="G908" s="21">
        <v>1</v>
      </c>
      <c r="H908" s="554">
        <v>7510</v>
      </c>
      <c r="I908" s="555" t="s">
        <v>218</v>
      </c>
      <c r="J908" s="69">
        <v>1156</v>
      </c>
      <c r="K908" s="148"/>
      <c r="M908" s="21">
        <f t="shared" si="43"/>
        <v>1</v>
      </c>
      <c r="N908" s="21">
        <v>1</v>
      </c>
      <c r="O908" s="554">
        <v>7510</v>
      </c>
      <c r="P908" s="555" t="s">
        <v>218</v>
      </c>
      <c r="Q908" s="69">
        <v>1156</v>
      </c>
      <c r="R908" s="148"/>
      <c r="S908" s="21">
        <f t="shared" si="44"/>
        <v>1</v>
      </c>
      <c r="T908" s="650">
        <v>7510</v>
      </c>
      <c r="U908" s="643" t="s">
        <v>218</v>
      </c>
      <c r="V908" s="554">
        <v>1156</v>
      </c>
      <c r="W908" s="148"/>
    </row>
    <row r="909" spans="1:23">
      <c r="A909" s="554">
        <v>7515</v>
      </c>
      <c r="B909" s="555" t="s">
        <v>206</v>
      </c>
      <c r="C909" s="69">
        <v>1155</v>
      </c>
      <c r="D909" s="148"/>
      <c r="F909" s="21">
        <f t="shared" si="42"/>
        <v>1</v>
      </c>
      <c r="G909" s="21">
        <v>1</v>
      </c>
      <c r="H909" s="554">
        <v>7515</v>
      </c>
      <c r="I909" s="555" t="s">
        <v>206</v>
      </c>
      <c r="J909" s="69">
        <v>1157</v>
      </c>
      <c r="K909" s="148"/>
      <c r="M909" s="21">
        <f t="shared" si="43"/>
        <v>1</v>
      </c>
      <c r="N909" s="21">
        <v>1</v>
      </c>
      <c r="O909" s="554">
        <v>7515</v>
      </c>
      <c r="P909" s="555" t="s">
        <v>206</v>
      </c>
      <c r="Q909" s="69">
        <v>1157</v>
      </c>
      <c r="R909" s="148"/>
      <c r="S909" s="21">
        <f t="shared" si="44"/>
        <v>1</v>
      </c>
      <c r="T909" s="650">
        <v>7515</v>
      </c>
      <c r="U909" s="643" t="s">
        <v>206</v>
      </c>
      <c r="V909" s="554">
        <v>1157</v>
      </c>
      <c r="W909" s="148"/>
    </row>
    <row r="910" spans="1:23">
      <c r="A910" s="554">
        <v>7520</v>
      </c>
      <c r="B910" s="555" t="s">
        <v>207</v>
      </c>
      <c r="C910" s="69">
        <v>1156</v>
      </c>
      <c r="D910" s="148"/>
      <c r="F910" s="21">
        <f t="shared" si="42"/>
        <v>1</v>
      </c>
      <c r="G910" s="21">
        <v>1</v>
      </c>
      <c r="H910" s="554">
        <v>7520</v>
      </c>
      <c r="I910" s="555" t="s">
        <v>207</v>
      </c>
      <c r="J910" s="69">
        <v>1158</v>
      </c>
      <c r="K910" s="148"/>
      <c r="M910" s="21">
        <f t="shared" si="43"/>
        <v>1</v>
      </c>
      <c r="N910" s="21">
        <v>1</v>
      </c>
      <c r="O910" s="554">
        <v>7520</v>
      </c>
      <c r="P910" s="555" t="s">
        <v>207</v>
      </c>
      <c r="Q910" s="69">
        <v>1158</v>
      </c>
      <c r="R910" s="148"/>
      <c r="S910" s="21">
        <f t="shared" si="44"/>
        <v>1</v>
      </c>
      <c r="T910" s="651">
        <v>7520</v>
      </c>
      <c r="U910" s="638" t="s">
        <v>207</v>
      </c>
      <c r="V910" s="554">
        <v>1158</v>
      </c>
      <c r="W910" s="148"/>
    </row>
    <row r="911" spans="1:23">
      <c r="A911" s="554">
        <v>7530</v>
      </c>
      <c r="B911" s="555" t="s">
        <v>77</v>
      </c>
      <c r="C911" s="69">
        <v>1157</v>
      </c>
      <c r="D911" s="148"/>
      <c r="F911" s="21">
        <f t="shared" si="42"/>
        <v>1</v>
      </c>
      <c r="G911" s="21">
        <v>1</v>
      </c>
      <c r="H911" s="554">
        <v>7530</v>
      </c>
      <c r="I911" s="555" t="s">
        <v>77</v>
      </c>
      <c r="J911" s="69">
        <v>1159</v>
      </c>
      <c r="K911" s="148"/>
      <c r="M911" s="21">
        <f t="shared" si="43"/>
        <v>1</v>
      </c>
      <c r="N911" s="21">
        <v>1</v>
      </c>
      <c r="O911" s="554">
        <v>7530</v>
      </c>
      <c r="P911" s="555" t="s">
        <v>77</v>
      </c>
      <c r="Q911" s="69">
        <v>1159</v>
      </c>
      <c r="R911" s="148"/>
      <c r="S911" s="21">
        <f t="shared" si="44"/>
        <v>1</v>
      </c>
      <c r="T911" s="651">
        <v>7530</v>
      </c>
      <c r="U911" s="638" t="s">
        <v>77</v>
      </c>
      <c r="V911" s="554">
        <v>1159</v>
      </c>
      <c r="W911" s="148"/>
    </row>
    <row r="912" spans="1:23">
      <c r="A912" s="554">
        <v>7535</v>
      </c>
      <c r="B912" s="555" t="s">
        <v>78</v>
      </c>
      <c r="C912" s="69">
        <v>1158</v>
      </c>
      <c r="D912" s="148"/>
      <c r="F912" s="21">
        <f t="shared" si="42"/>
        <v>1</v>
      </c>
      <c r="G912" s="21">
        <v>1</v>
      </c>
      <c r="H912" s="554">
        <v>7535</v>
      </c>
      <c r="I912" s="555" t="s">
        <v>78</v>
      </c>
      <c r="J912" s="69">
        <v>1160</v>
      </c>
      <c r="K912" s="148"/>
      <c r="M912" s="21">
        <f t="shared" si="43"/>
        <v>1</v>
      </c>
      <c r="N912" s="21">
        <v>1</v>
      </c>
      <c r="O912" s="554">
        <v>7535</v>
      </c>
      <c r="P912" s="555" t="s">
        <v>78</v>
      </c>
      <c r="Q912" s="69">
        <v>1160</v>
      </c>
      <c r="R912" s="148"/>
      <c r="S912" s="21">
        <f t="shared" si="44"/>
        <v>1</v>
      </c>
      <c r="T912" s="651">
        <v>7535</v>
      </c>
      <c r="U912" s="638" t="s">
        <v>78</v>
      </c>
      <c r="V912" s="554">
        <v>1160</v>
      </c>
      <c r="W912" s="148"/>
    </row>
    <row r="913" spans="1:23">
      <c r="A913" s="554">
        <v>7540</v>
      </c>
      <c r="B913" s="555" t="s">
        <v>208</v>
      </c>
      <c r="C913" s="69">
        <v>1159</v>
      </c>
      <c r="D913" s="148"/>
      <c r="F913" s="21">
        <f t="shared" si="42"/>
        <v>1</v>
      </c>
      <c r="G913" s="21">
        <v>1</v>
      </c>
      <c r="H913" s="554">
        <v>7540</v>
      </c>
      <c r="I913" s="555" t="s">
        <v>208</v>
      </c>
      <c r="J913" s="69">
        <v>1161</v>
      </c>
      <c r="K913" s="148"/>
      <c r="M913" s="21">
        <f t="shared" si="43"/>
        <v>1</v>
      </c>
      <c r="N913" s="21">
        <v>1</v>
      </c>
      <c r="O913" s="554">
        <v>7540</v>
      </c>
      <c r="P913" s="555" t="s">
        <v>208</v>
      </c>
      <c r="Q913" s="69">
        <v>1161</v>
      </c>
      <c r="R913" s="148"/>
      <c r="S913" s="21">
        <f t="shared" si="44"/>
        <v>1</v>
      </c>
      <c r="T913" s="651">
        <v>7540</v>
      </c>
      <c r="U913" s="638" t="s">
        <v>208</v>
      </c>
      <c r="V913" s="554">
        <v>1161</v>
      </c>
      <c r="W913" s="148"/>
    </row>
    <row r="914" spans="1:23">
      <c r="A914" s="554">
        <v>7550</v>
      </c>
      <c r="B914" s="555" t="s">
        <v>209</v>
      </c>
      <c r="C914" s="69">
        <v>1160</v>
      </c>
      <c r="D914" s="148"/>
      <c r="F914" s="21">
        <f t="shared" si="42"/>
        <v>1</v>
      </c>
      <c r="G914" s="21">
        <v>1</v>
      </c>
      <c r="H914" s="554">
        <v>7550</v>
      </c>
      <c r="I914" s="555" t="s">
        <v>209</v>
      </c>
      <c r="J914" s="69">
        <v>1162</v>
      </c>
      <c r="K914" s="148"/>
      <c r="M914" s="21">
        <f t="shared" si="43"/>
        <v>1</v>
      </c>
      <c r="N914" s="21">
        <v>1</v>
      </c>
      <c r="O914" s="554">
        <v>7550</v>
      </c>
      <c r="P914" s="555" t="s">
        <v>209</v>
      </c>
      <c r="Q914" s="69">
        <v>1162</v>
      </c>
      <c r="R914" s="148"/>
      <c r="S914" s="21">
        <f t="shared" si="44"/>
        <v>1</v>
      </c>
      <c r="T914" s="651">
        <v>7550</v>
      </c>
      <c r="U914" s="638" t="s">
        <v>209</v>
      </c>
      <c r="V914" s="554">
        <v>1162</v>
      </c>
      <c r="W914" s="148"/>
    </row>
    <row r="915" spans="1:23">
      <c r="A915" s="554">
        <v>7560</v>
      </c>
      <c r="B915" s="555" t="s">
        <v>210</v>
      </c>
      <c r="C915" s="69">
        <v>1161</v>
      </c>
      <c r="D915" s="148"/>
      <c r="F915" s="21">
        <f t="shared" si="42"/>
        <v>1</v>
      </c>
      <c r="G915" s="21">
        <v>1</v>
      </c>
      <c r="H915" s="554">
        <v>7560</v>
      </c>
      <c r="I915" s="555" t="s">
        <v>210</v>
      </c>
      <c r="J915" s="69">
        <v>1163</v>
      </c>
      <c r="K915" s="148"/>
      <c r="M915" s="21">
        <f t="shared" si="43"/>
        <v>1</v>
      </c>
      <c r="N915" s="21">
        <v>1</v>
      </c>
      <c r="O915" s="554">
        <v>7560</v>
      </c>
      <c r="P915" s="555" t="s">
        <v>210</v>
      </c>
      <c r="Q915" s="69">
        <v>1163</v>
      </c>
      <c r="R915" s="148"/>
      <c r="S915" s="21">
        <f t="shared" si="44"/>
        <v>1</v>
      </c>
      <c r="T915" s="651">
        <v>7560</v>
      </c>
      <c r="U915" s="638" t="s">
        <v>210</v>
      </c>
      <c r="V915" s="554">
        <v>1163</v>
      </c>
      <c r="W915" s="148"/>
    </row>
    <row r="916" spans="1:23" ht="22.5">
      <c r="A916" s="554">
        <v>7570</v>
      </c>
      <c r="B916" s="555" t="s">
        <v>211</v>
      </c>
      <c r="C916" s="69">
        <v>1162</v>
      </c>
      <c r="D916" s="148"/>
      <c r="F916" s="21">
        <f t="shared" si="42"/>
        <v>1</v>
      </c>
      <c r="G916" s="21">
        <v>1</v>
      </c>
      <c r="H916" s="554">
        <v>7570</v>
      </c>
      <c r="I916" s="555" t="s">
        <v>211</v>
      </c>
      <c r="J916" s="69">
        <v>1164</v>
      </c>
      <c r="K916" s="148"/>
      <c r="M916" s="21">
        <f t="shared" si="43"/>
        <v>1</v>
      </c>
      <c r="N916" s="21">
        <v>1</v>
      </c>
      <c r="O916" s="554">
        <v>7570</v>
      </c>
      <c r="P916" s="555" t="s">
        <v>211</v>
      </c>
      <c r="Q916" s="69">
        <v>1164</v>
      </c>
      <c r="R916" s="148"/>
      <c r="S916" s="21">
        <f t="shared" si="44"/>
        <v>1</v>
      </c>
      <c r="T916" s="651">
        <v>7570</v>
      </c>
      <c r="U916" s="638" t="s">
        <v>211</v>
      </c>
      <c r="V916" s="554">
        <v>1164</v>
      </c>
      <c r="W916" s="148"/>
    </row>
    <row r="917" spans="1:23">
      <c r="A917" s="554">
        <v>7580</v>
      </c>
      <c r="B917" s="555" t="s">
        <v>121</v>
      </c>
      <c r="C917" s="69">
        <v>1163</v>
      </c>
      <c r="D917" s="148"/>
      <c r="F917" s="21">
        <f t="shared" si="42"/>
        <v>1</v>
      </c>
      <c r="G917" s="21">
        <v>1</v>
      </c>
      <c r="H917" s="554">
        <v>7580</v>
      </c>
      <c r="I917" s="555" t="s">
        <v>121</v>
      </c>
      <c r="J917" s="69">
        <v>1165</v>
      </c>
      <c r="K917" s="148"/>
      <c r="M917" s="21">
        <f t="shared" si="43"/>
        <v>1</v>
      </c>
      <c r="N917" s="21">
        <v>1</v>
      </c>
      <c r="O917" s="554">
        <v>7580</v>
      </c>
      <c r="P917" s="555" t="s">
        <v>121</v>
      </c>
      <c r="Q917" s="69">
        <v>1165</v>
      </c>
      <c r="R917" s="148"/>
      <c r="S917" s="21">
        <f t="shared" si="44"/>
        <v>1</v>
      </c>
      <c r="T917" s="651">
        <v>7580</v>
      </c>
      <c r="U917" s="638" t="s">
        <v>121</v>
      </c>
      <c r="V917" s="554">
        <v>1165</v>
      </c>
      <c r="W917" s="148"/>
    </row>
    <row r="918" spans="1:23" ht="22.5">
      <c r="A918" s="554">
        <v>7640</v>
      </c>
      <c r="B918" s="555" t="s">
        <v>212</v>
      </c>
      <c r="C918" s="69">
        <v>1164</v>
      </c>
      <c r="D918" s="148"/>
      <c r="F918" s="21">
        <f t="shared" si="42"/>
        <v>0</v>
      </c>
      <c r="G918" s="21">
        <v>1</v>
      </c>
      <c r="H918" s="554">
        <v>7640</v>
      </c>
      <c r="I918" s="555" t="s">
        <v>1589</v>
      </c>
      <c r="J918" s="69">
        <v>1166</v>
      </c>
      <c r="K918" s="148" t="s">
        <v>1591</v>
      </c>
      <c r="M918" s="21">
        <f t="shared" si="43"/>
        <v>1</v>
      </c>
      <c r="N918" s="21">
        <v>1</v>
      </c>
      <c r="O918" s="554">
        <v>7640</v>
      </c>
      <c r="P918" s="555" t="s">
        <v>1589</v>
      </c>
      <c r="Q918" s="69">
        <v>1166</v>
      </c>
      <c r="R918" s="148"/>
      <c r="S918" s="21">
        <f t="shared" si="44"/>
        <v>1</v>
      </c>
      <c r="T918" s="651">
        <v>7640</v>
      </c>
      <c r="U918" s="638" t="s">
        <v>1589</v>
      </c>
      <c r="V918" s="554">
        <v>1166</v>
      </c>
      <c r="W918" s="148"/>
    </row>
    <row r="919" spans="1:23">
      <c r="A919" s="587">
        <v>7645</v>
      </c>
      <c r="B919" s="588" t="s">
        <v>1531</v>
      </c>
      <c r="C919" s="589">
        <v>1165</v>
      </c>
      <c r="D919" s="558" t="s">
        <v>1554</v>
      </c>
      <c r="F919" s="21">
        <f t="shared" si="42"/>
        <v>1</v>
      </c>
      <c r="G919" s="21">
        <v>1</v>
      </c>
      <c r="H919" s="587">
        <v>7645</v>
      </c>
      <c r="I919" s="588" t="s">
        <v>1531</v>
      </c>
      <c r="J919" s="589">
        <v>1167</v>
      </c>
      <c r="K919" s="558" t="s">
        <v>1554</v>
      </c>
      <c r="M919" s="21">
        <f t="shared" si="43"/>
        <v>1</v>
      </c>
      <c r="N919" s="21">
        <v>1</v>
      </c>
      <c r="O919" s="587">
        <v>7645</v>
      </c>
      <c r="P919" s="588" t="s">
        <v>1531</v>
      </c>
      <c r="Q919" s="589">
        <v>1167</v>
      </c>
      <c r="R919" s="558" t="s">
        <v>1554</v>
      </c>
      <c r="S919" s="21">
        <f t="shared" si="44"/>
        <v>1</v>
      </c>
      <c r="T919" s="650">
        <v>7645</v>
      </c>
      <c r="U919" s="643" t="s">
        <v>1531</v>
      </c>
      <c r="V919" s="554">
        <v>1167</v>
      </c>
      <c r="W919" s="558" t="s">
        <v>1554</v>
      </c>
    </row>
    <row r="920" spans="1:23">
      <c r="A920" s="587">
        <v>7650</v>
      </c>
      <c r="B920" s="588" t="s">
        <v>87</v>
      </c>
      <c r="C920" s="589">
        <v>1166</v>
      </c>
      <c r="D920" s="558" t="s">
        <v>1554</v>
      </c>
      <c r="F920" s="21">
        <f t="shared" si="42"/>
        <v>1</v>
      </c>
      <c r="G920" s="21">
        <v>1</v>
      </c>
      <c r="H920" s="587">
        <v>7650</v>
      </c>
      <c r="I920" s="588" t="s">
        <v>87</v>
      </c>
      <c r="J920" s="589">
        <v>1168</v>
      </c>
      <c r="K920" s="558" t="s">
        <v>1554</v>
      </c>
      <c r="M920" s="21">
        <f t="shared" si="43"/>
        <v>1</v>
      </c>
      <c r="N920" s="21">
        <v>1</v>
      </c>
      <c r="O920" s="587">
        <v>7650</v>
      </c>
      <c r="P920" s="588" t="s">
        <v>87</v>
      </c>
      <c r="Q920" s="589">
        <v>1168</v>
      </c>
      <c r="R920" s="558" t="s">
        <v>1554</v>
      </c>
      <c r="S920" s="21">
        <f t="shared" si="44"/>
        <v>1</v>
      </c>
      <c r="T920" s="650">
        <v>7650</v>
      </c>
      <c r="U920" s="643" t="s">
        <v>87</v>
      </c>
      <c r="V920" s="554">
        <v>1168</v>
      </c>
      <c r="W920" s="558" t="s">
        <v>1554</v>
      </c>
    </row>
    <row r="921" spans="1:23">
      <c r="A921" s="587">
        <v>7655</v>
      </c>
      <c r="B921" s="588" t="s">
        <v>88</v>
      </c>
      <c r="C921" s="589">
        <v>1167</v>
      </c>
      <c r="D921" s="558" t="s">
        <v>1554</v>
      </c>
      <c r="F921" s="21">
        <f t="shared" si="42"/>
        <v>1</v>
      </c>
      <c r="G921" s="21">
        <v>1</v>
      </c>
      <c r="H921" s="587">
        <v>7655</v>
      </c>
      <c r="I921" s="588" t="s">
        <v>88</v>
      </c>
      <c r="J921" s="589">
        <v>1169</v>
      </c>
      <c r="K921" s="558" t="s">
        <v>1554</v>
      </c>
      <c r="M921" s="21">
        <f t="shared" si="43"/>
        <v>1</v>
      </c>
      <c r="N921" s="21">
        <v>1</v>
      </c>
      <c r="O921" s="587">
        <v>7655</v>
      </c>
      <c r="P921" s="588" t="s">
        <v>88</v>
      </c>
      <c r="Q921" s="589">
        <v>1169</v>
      </c>
      <c r="R921" s="558" t="s">
        <v>1554</v>
      </c>
      <c r="S921" s="21">
        <f t="shared" si="44"/>
        <v>1</v>
      </c>
      <c r="T921" s="650">
        <v>7655</v>
      </c>
      <c r="U921" s="643" t="s">
        <v>88</v>
      </c>
      <c r="V921" s="554">
        <v>1169</v>
      </c>
      <c r="W921" s="558" t="s">
        <v>1554</v>
      </c>
    </row>
    <row r="922" spans="1:23">
      <c r="A922" s="587">
        <v>7660</v>
      </c>
      <c r="B922" s="588" t="s">
        <v>1407</v>
      </c>
      <c r="C922" s="589">
        <v>1168</v>
      </c>
      <c r="D922" s="558" t="s">
        <v>1554</v>
      </c>
      <c r="F922" s="21">
        <f t="shared" si="42"/>
        <v>1</v>
      </c>
      <c r="G922" s="21">
        <v>1</v>
      </c>
      <c r="H922" s="587">
        <v>7660</v>
      </c>
      <c r="I922" s="588" t="s">
        <v>1407</v>
      </c>
      <c r="J922" s="589">
        <v>1170</v>
      </c>
      <c r="K922" s="558" t="s">
        <v>1554</v>
      </c>
      <c r="M922" s="21">
        <f t="shared" si="43"/>
        <v>1</v>
      </c>
      <c r="N922" s="21">
        <v>1</v>
      </c>
      <c r="O922" s="587">
        <v>7660</v>
      </c>
      <c r="P922" s="588" t="s">
        <v>1407</v>
      </c>
      <c r="Q922" s="589">
        <v>1170</v>
      </c>
      <c r="R922" s="558" t="s">
        <v>1554</v>
      </c>
      <c r="S922" s="21">
        <f t="shared" si="44"/>
        <v>1</v>
      </c>
      <c r="T922" s="650">
        <v>7660</v>
      </c>
      <c r="U922" s="643" t="s">
        <v>1407</v>
      </c>
      <c r="V922" s="554">
        <v>1170</v>
      </c>
      <c r="W922" s="558" t="s">
        <v>1554</v>
      </c>
    </row>
    <row r="923" spans="1:23">
      <c r="A923" s="554">
        <v>7661</v>
      </c>
      <c r="B923" s="555" t="s">
        <v>1557</v>
      </c>
      <c r="C923" s="69">
        <v>1169</v>
      </c>
      <c r="D923" s="148"/>
      <c r="F923" s="21">
        <f t="shared" si="42"/>
        <v>1</v>
      </c>
      <c r="G923" s="21">
        <v>1</v>
      </c>
      <c r="H923" s="554">
        <v>7661</v>
      </c>
      <c r="I923" s="555" t="s">
        <v>1557</v>
      </c>
      <c r="J923" s="69">
        <v>1171</v>
      </c>
      <c r="K923" s="148"/>
      <c r="M923" s="21">
        <f t="shared" si="43"/>
        <v>1</v>
      </c>
      <c r="N923" s="21">
        <v>1</v>
      </c>
      <c r="O923" s="554">
        <v>7661</v>
      </c>
      <c r="P923" s="555" t="s">
        <v>1557</v>
      </c>
      <c r="Q923" s="69">
        <v>1171</v>
      </c>
      <c r="R923" s="148"/>
      <c r="S923" s="21">
        <f t="shared" si="44"/>
        <v>1</v>
      </c>
      <c r="T923" s="651">
        <v>7661</v>
      </c>
      <c r="U923" s="638" t="s">
        <v>1557</v>
      </c>
      <c r="V923" s="554">
        <v>1171</v>
      </c>
      <c r="W923" s="148"/>
    </row>
    <row r="924" spans="1:23">
      <c r="A924" s="587">
        <v>7665</v>
      </c>
      <c r="B924" s="588" t="s">
        <v>90</v>
      </c>
      <c r="C924" s="589">
        <v>1170</v>
      </c>
      <c r="D924" s="558" t="s">
        <v>1554</v>
      </c>
      <c r="F924" s="21">
        <f t="shared" si="42"/>
        <v>1</v>
      </c>
      <c r="G924" s="21">
        <v>1</v>
      </c>
      <c r="H924" s="587">
        <v>7665</v>
      </c>
      <c r="I924" s="588" t="s">
        <v>90</v>
      </c>
      <c r="J924" s="589">
        <v>1172</v>
      </c>
      <c r="K924" s="558" t="s">
        <v>1554</v>
      </c>
      <c r="M924" s="21">
        <f t="shared" si="43"/>
        <v>1</v>
      </c>
      <c r="N924" s="21">
        <v>1</v>
      </c>
      <c r="O924" s="587">
        <v>7665</v>
      </c>
      <c r="P924" s="588" t="s">
        <v>90</v>
      </c>
      <c r="Q924" s="589">
        <v>1172</v>
      </c>
      <c r="R924" s="558" t="s">
        <v>1554</v>
      </c>
      <c r="S924" s="21">
        <f t="shared" si="44"/>
        <v>1</v>
      </c>
      <c r="T924" s="650">
        <v>7665</v>
      </c>
      <c r="U924" s="643" t="s">
        <v>90</v>
      </c>
      <c r="V924" s="554">
        <v>1172</v>
      </c>
      <c r="W924" s="558" t="s">
        <v>1554</v>
      </c>
    </row>
    <row r="925" spans="1:23">
      <c r="A925" s="587">
        <v>7670</v>
      </c>
      <c r="B925" s="588" t="s">
        <v>91</v>
      </c>
      <c r="C925" s="589">
        <v>1171</v>
      </c>
      <c r="D925" s="558" t="s">
        <v>1554</v>
      </c>
      <c r="F925" s="21">
        <f t="shared" si="42"/>
        <v>1</v>
      </c>
      <c r="G925" s="21">
        <v>1</v>
      </c>
      <c r="H925" s="587">
        <v>7670</v>
      </c>
      <c r="I925" s="588" t="s">
        <v>91</v>
      </c>
      <c r="J925" s="589">
        <v>1173</v>
      </c>
      <c r="K925" s="558" t="s">
        <v>1554</v>
      </c>
      <c r="M925" s="21">
        <f t="shared" si="43"/>
        <v>1</v>
      </c>
      <c r="N925" s="21">
        <v>1</v>
      </c>
      <c r="O925" s="587">
        <v>7670</v>
      </c>
      <c r="P925" s="588" t="s">
        <v>91</v>
      </c>
      <c r="Q925" s="589">
        <v>1173</v>
      </c>
      <c r="R925" s="558" t="s">
        <v>1554</v>
      </c>
      <c r="S925" s="21">
        <f t="shared" si="44"/>
        <v>1</v>
      </c>
      <c r="T925" s="650">
        <v>7670</v>
      </c>
      <c r="U925" s="643" t="s">
        <v>91</v>
      </c>
      <c r="V925" s="554">
        <v>1173</v>
      </c>
      <c r="W925" s="558" t="s">
        <v>1554</v>
      </c>
    </row>
    <row r="926" spans="1:23">
      <c r="A926" s="587">
        <v>7675</v>
      </c>
      <c r="B926" s="588" t="s">
        <v>92</v>
      </c>
      <c r="C926" s="589">
        <v>1172</v>
      </c>
      <c r="D926" s="558" t="s">
        <v>1554</v>
      </c>
      <c r="F926" s="21">
        <f t="shared" si="42"/>
        <v>1</v>
      </c>
      <c r="G926" s="21">
        <v>1</v>
      </c>
      <c r="H926" s="587">
        <v>7675</v>
      </c>
      <c r="I926" s="588" t="s">
        <v>92</v>
      </c>
      <c r="J926" s="589">
        <v>1174</v>
      </c>
      <c r="K926" s="558" t="s">
        <v>1554</v>
      </c>
      <c r="M926" s="21">
        <f t="shared" si="43"/>
        <v>1</v>
      </c>
      <c r="N926" s="21">
        <v>1</v>
      </c>
      <c r="O926" s="587">
        <v>7675</v>
      </c>
      <c r="P926" s="588" t="s">
        <v>92</v>
      </c>
      <c r="Q926" s="589">
        <v>1174</v>
      </c>
      <c r="R926" s="558" t="s">
        <v>1554</v>
      </c>
      <c r="S926" s="21">
        <f t="shared" si="44"/>
        <v>1</v>
      </c>
      <c r="T926" s="650">
        <v>7675</v>
      </c>
      <c r="U926" s="643" t="s">
        <v>92</v>
      </c>
      <c r="V926" s="554">
        <v>1174</v>
      </c>
      <c r="W926" s="558" t="s">
        <v>1554</v>
      </c>
    </row>
    <row r="927" spans="1:23">
      <c r="A927" s="554">
        <v>7680</v>
      </c>
      <c r="B927" s="555" t="s">
        <v>219</v>
      </c>
      <c r="C927" s="69">
        <v>1173</v>
      </c>
      <c r="D927" s="148"/>
      <c r="F927" s="21">
        <f t="shared" si="42"/>
        <v>1</v>
      </c>
      <c r="G927" s="21">
        <v>1</v>
      </c>
      <c r="H927" s="554">
        <v>7680</v>
      </c>
      <c r="I927" s="555" t="s">
        <v>219</v>
      </c>
      <c r="J927" s="69">
        <v>1175</v>
      </c>
      <c r="K927" s="148"/>
      <c r="M927" s="21">
        <f t="shared" si="43"/>
        <v>1</v>
      </c>
      <c r="N927" s="21">
        <v>1</v>
      </c>
      <c r="O927" s="554">
        <v>7680</v>
      </c>
      <c r="P927" s="555" t="s">
        <v>219</v>
      </c>
      <c r="Q927" s="69">
        <v>1175</v>
      </c>
      <c r="R927" s="148"/>
      <c r="S927" s="21">
        <f t="shared" si="44"/>
        <v>1</v>
      </c>
      <c r="T927" s="651">
        <v>7680</v>
      </c>
      <c r="U927" s="638" t="s">
        <v>219</v>
      </c>
      <c r="V927" s="554">
        <v>1175</v>
      </c>
      <c r="W927" s="148"/>
    </row>
    <row r="928" spans="1:23">
      <c r="A928" s="554">
        <v>7690</v>
      </c>
      <c r="B928" s="555" t="s">
        <v>220</v>
      </c>
      <c r="C928" s="69">
        <v>1174</v>
      </c>
      <c r="D928" s="148"/>
      <c r="F928" s="21">
        <f t="shared" si="42"/>
        <v>1</v>
      </c>
      <c r="G928" s="21">
        <v>1</v>
      </c>
      <c r="H928" s="554">
        <v>7690</v>
      </c>
      <c r="I928" s="555" t="s">
        <v>220</v>
      </c>
      <c r="J928" s="69">
        <v>1176</v>
      </c>
      <c r="K928" s="148"/>
      <c r="M928" s="21">
        <f t="shared" si="43"/>
        <v>1</v>
      </c>
      <c r="N928" s="21">
        <v>1</v>
      </c>
      <c r="O928" s="554">
        <v>7690</v>
      </c>
      <c r="P928" s="555" t="s">
        <v>220</v>
      </c>
      <c r="Q928" s="69">
        <v>1176</v>
      </c>
      <c r="R928" s="148"/>
      <c r="S928" s="21">
        <f t="shared" si="44"/>
        <v>1</v>
      </c>
      <c r="T928" s="650">
        <v>7690</v>
      </c>
      <c r="U928" s="643" t="s">
        <v>220</v>
      </c>
      <c r="V928" s="554">
        <v>1176</v>
      </c>
      <c r="W928" s="148"/>
    </row>
    <row r="929" spans="1:23">
      <c r="A929" s="554">
        <v>7750</v>
      </c>
      <c r="B929" s="555" t="s">
        <v>221</v>
      </c>
      <c r="C929" s="69">
        <v>1175</v>
      </c>
      <c r="D929" s="148"/>
      <c r="F929" s="21">
        <f t="shared" si="42"/>
        <v>1</v>
      </c>
      <c r="G929" s="21">
        <v>1</v>
      </c>
      <c r="H929" s="554">
        <v>7750</v>
      </c>
      <c r="I929" s="555" t="s">
        <v>221</v>
      </c>
      <c r="J929" s="69">
        <v>1177</v>
      </c>
      <c r="K929" s="148"/>
      <c r="M929" s="21">
        <f t="shared" si="43"/>
        <v>1</v>
      </c>
      <c r="N929" s="21">
        <v>1</v>
      </c>
      <c r="O929" s="554">
        <v>7750</v>
      </c>
      <c r="P929" s="555" t="s">
        <v>221</v>
      </c>
      <c r="Q929" s="69">
        <v>1177</v>
      </c>
      <c r="R929" s="148"/>
      <c r="S929" s="21">
        <f t="shared" si="44"/>
        <v>1</v>
      </c>
      <c r="T929" s="650">
        <v>7750</v>
      </c>
      <c r="U929" s="643" t="s">
        <v>221</v>
      </c>
      <c r="V929" s="554">
        <v>1177</v>
      </c>
      <c r="W929" s="148"/>
    </row>
    <row r="930" spans="1:23">
      <c r="A930" s="554">
        <v>7800</v>
      </c>
      <c r="B930" s="555" t="s">
        <v>33</v>
      </c>
      <c r="C930" s="69">
        <v>1182</v>
      </c>
      <c r="D930" s="148"/>
      <c r="F930" s="21">
        <f t="shared" si="42"/>
        <v>1</v>
      </c>
      <c r="G930" s="21">
        <v>1</v>
      </c>
      <c r="H930" s="554">
        <v>7800</v>
      </c>
      <c r="I930" s="555" t="s">
        <v>33</v>
      </c>
      <c r="J930" s="69">
        <v>1184</v>
      </c>
      <c r="K930" s="148"/>
      <c r="M930" s="21">
        <f t="shared" si="43"/>
        <v>1</v>
      </c>
      <c r="N930" s="21">
        <v>1</v>
      </c>
      <c r="O930" s="554">
        <v>7800</v>
      </c>
      <c r="P930" s="555" t="s">
        <v>33</v>
      </c>
      <c r="Q930" s="69">
        <v>1184</v>
      </c>
      <c r="R930" s="148"/>
      <c r="S930" s="21">
        <f t="shared" si="44"/>
        <v>1</v>
      </c>
      <c r="T930" s="651">
        <v>7800</v>
      </c>
      <c r="U930" s="638" t="s">
        <v>33</v>
      </c>
      <c r="V930" s="554">
        <v>1184</v>
      </c>
      <c r="W930" s="148"/>
    </row>
    <row r="931" spans="1:23">
      <c r="A931" s="554">
        <v>7810</v>
      </c>
      <c r="B931" s="555" t="s">
        <v>222</v>
      </c>
      <c r="C931" s="69">
        <v>1183</v>
      </c>
      <c r="D931" s="148"/>
      <c r="F931" s="21">
        <f t="shared" si="42"/>
        <v>1</v>
      </c>
      <c r="G931" s="21">
        <v>1</v>
      </c>
      <c r="H931" s="554">
        <v>7810</v>
      </c>
      <c r="I931" s="555" t="s">
        <v>222</v>
      </c>
      <c r="J931" s="69">
        <v>1185</v>
      </c>
      <c r="K931" s="148"/>
      <c r="M931" s="21">
        <f t="shared" si="43"/>
        <v>1</v>
      </c>
      <c r="N931" s="21">
        <v>1</v>
      </c>
      <c r="O931" s="554">
        <v>7810</v>
      </c>
      <c r="P931" s="555" t="s">
        <v>222</v>
      </c>
      <c r="Q931" s="69">
        <v>1185</v>
      </c>
      <c r="R931" s="148"/>
      <c r="S931" s="21">
        <f t="shared" si="44"/>
        <v>1</v>
      </c>
      <c r="T931" s="651">
        <v>7810</v>
      </c>
      <c r="U931" s="638" t="s">
        <v>222</v>
      </c>
      <c r="V931" s="554">
        <v>1185</v>
      </c>
      <c r="W931" s="148"/>
    </row>
    <row r="932" spans="1:23">
      <c r="A932" s="554">
        <v>7820</v>
      </c>
      <c r="B932" s="555" t="s">
        <v>34</v>
      </c>
      <c r="C932" s="69">
        <v>1184</v>
      </c>
      <c r="D932" s="148"/>
      <c r="F932" s="21">
        <f t="shared" si="42"/>
        <v>1</v>
      </c>
      <c r="G932" s="21">
        <v>1</v>
      </c>
      <c r="H932" s="554">
        <v>7820</v>
      </c>
      <c r="I932" s="555" t="s">
        <v>34</v>
      </c>
      <c r="J932" s="69">
        <v>1186</v>
      </c>
      <c r="K932" s="148"/>
      <c r="M932" s="21">
        <f t="shared" si="43"/>
        <v>1</v>
      </c>
      <c r="N932" s="21">
        <v>1</v>
      </c>
      <c r="O932" s="554">
        <v>7820</v>
      </c>
      <c r="P932" s="555" t="s">
        <v>34</v>
      </c>
      <c r="Q932" s="69">
        <v>1186</v>
      </c>
      <c r="R932" s="148"/>
      <c r="S932" s="21">
        <f t="shared" si="44"/>
        <v>1</v>
      </c>
      <c r="T932" s="650">
        <v>7820</v>
      </c>
      <c r="U932" s="643" t="s">
        <v>34</v>
      </c>
      <c r="V932" s="554">
        <v>1186</v>
      </c>
      <c r="W932" s="148"/>
    </row>
    <row r="933" spans="1:23">
      <c r="A933" s="554">
        <v>7830</v>
      </c>
      <c r="B933" s="555" t="s">
        <v>35</v>
      </c>
      <c r="C933" s="69">
        <v>1185</v>
      </c>
      <c r="D933" s="148"/>
      <c r="F933" s="21">
        <f t="shared" si="42"/>
        <v>1</v>
      </c>
      <c r="G933" s="21">
        <v>1</v>
      </c>
      <c r="H933" s="554">
        <v>7830</v>
      </c>
      <c r="I933" s="555" t="s">
        <v>35</v>
      </c>
      <c r="J933" s="69">
        <v>1187</v>
      </c>
      <c r="K933" s="148"/>
      <c r="M933" s="21">
        <f t="shared" si="43"/>
        <v>1</v>
      </c>
      <c r="N933" s="21">
        <v>1</v>
      </c>
      <c r="O933" s="554">
        <v>7830</v>
      </c>
      <c r="P933" s="555" t="s">
        <v>35</v>
      </c>
      <c r="Q933" s="69">
        <v>1187</v>
      </c>
      <c r="R933" s="148"/>
      <c r="S933" s="21">
        <f t="shared" si="44"/>
        <v>1</v>
      </c>
      <c r="T933" s="650">
        <v>7830</v>
      </c>
      <c r="U933" s="643" t="s">
        <v>35</v>
      </c>
      <c r="V933" s="554">
        <v>1187</v>
      </c>
      <c r="W933" s="148"/>
    </row>
    <row r="934" spans="1:23">
      <c r="A934" s="554">
        <v>7840</v>
      </c>
      <c r="B934" s="555" t="s">
        <v>36</v>
      </c>
      <c r="C934" s="69">
        <v>1186</v>
      </c>
      <c r="D934" s="148"/>
      <c r="F934" s="21">
        <f t="shared" si="42"/>
        <v>1</v>
      </c>
      <c r="G934" s="21">
        <v>1</v>
      </c>
      <c r="H934" s="554">
        <v>7840</v>
      </c>
      <c r="I934" s="555" t="s">
        <v>36</v>
      </c>
      <c r="J934" s="69">
        <v>1188</v>
      </c>
      <c r="K934" s="148"/>
      <c r="M934" s="21">
        <f t="shared" si="43"/>
        <v>1</v>
      </c>
      <c r="N934" s="21">
        <v>1</v>
      </c>
      <c r="O934" s="554">
        <v>7840</v>
      </c>
      <c r="P934" s="555" t="s">
        <v>36</v>
      </c>
      <c r="Q934" s="69">
        <v>1188</v>
      </c>
      <c r="R934" s="148"/>
      <c r="S934" s="21">
        <f t="shared" si="44"/>
        <v>1</v>
      </c>
      <c r="T934" s="650">
        <v>7840</v>
      </c>
      <c r="U934" s="643" t="s">
        <v>36</v>
      </c>
      <c r="V934" s="554">
        <v>1188</v>
      </c>
      <c r="W934" s="148"/>
    </row>
    <row r="935" spans="1:23">
      <c r="A935" s="554">
        <v>7850</v>
      </c>
      <c r="B935" s="555" t="s">
        <v>38</v>
      </c>
      <c r="C935" s="69">
        <v>1187</v>
      </c>
      <c r="D935" s="148"/>
      <c r="F935" s="21">
        <f t="shared" si="42"/>
        <v>1</v>
      </c>
      <c r="G935" s="21">
        <v>1</v>
      </c>
      <c r="H935" s="554">
        <v>7850</v>
      </c>
      <c r="I935" s="555" t="s">
        <v>38</v>
      </c>
      <c r="J935" s="69">
        <v>1189</v>
      </c>
      <c r="K935" s="148"/>
      <c r="M935" s="21">
        <f t="shared" si="43"/>
        <v>1</v>
      </c>
      <c r="N935" s="21">
        <v>1</v>
      </c>
      <c r="O935" s="554">
        <v>7850</v>
      </c>
      <c r="P935" s="555" t="s">
        <v>38</v>
      </c>
      <c r="Q935" s="69">
        <v>1189</v>
      </c>
      <c r="R935" s="148"/>
      <c r="S935" s="21">
        <f t="shared" si="44"/>
        <v>1</v>
      </c>
      <c r="T935" s="651">
        <v>7850</v>
      </c>
      <c r="U935" s="638" t="s">
        <v>38</v>
      </c>
      <c r="V935" s="554">
        <v>1189</v>
      </c>
      <c r="W935" s="148"/>
    </row>
    <row r="936" spans="1:23">
      <c r="A936" s="554">
        <v>7860</v>
      </c>
      <c r="B936" s="555" t="s">
        <v>39</v>
      </c>
      <c r="C936" s="69">
        <v>1188</v>
      </c>
      <c r="D936" s="148"/>
      <c r="F936" s="21">
        <f t="shared" si="42"/>
        <v>1</v>
      </c>
      <c r="G936" s="21">
        <v>1</v>
      </c>
      <c r="H936" s="554">
        <v>7860</v>
      </c>
      <c r="I936" s="555" t="s">
        <v>39</v>
      </c>
      <c r="J936" s="69">
        <v>1190</v>
      </c>
      <c r="K936" s="148"/>
      <c r="M936" s="21">
        <f t="shared" si="43"/>
        <v>1</v>
      </c>
      <c r="N936" s="21">
        <v>1</v>
      </c>
      <c r="O936" s="554">
        <v>7860</v>
      </c>
      <c r="P936" s="555" t="s">
        <v>39</v>
      </c>
      <c r="Q936" s="69">
        <v>1190</v>
      </c>
      <c r="R936" s="148"/>
      <c r="S936" s="21">
        <f t="shared" si="44"/>
        <v>1</v>
      </c>
      <c r="T936" s="650">
        <v>7860</v>
      </c>
      <c r="U936" s="643" t="s">
        <v>39</v>
      </c>
      <c r="V936" s="554">
        <v>1190</v>
      </c>
      <c r="W936" s="148"/>
    </row>
    <row r="937" spans="1:23">
      <c r="A937" s="554">
        <v>7870</v>
      </c>
      <c r="B937" s="555" t="s">
        <v>40</v>
      </c>
      <c r="C937" s="69">
        <v>1189</v>
      </c>
      <c r="D937" s="148"/>
      <c r="F937" s="21">
        <f t="shared" si="42"/>
        <v>1</v>
      </c>
      <c r="G937" s="21">
        <v>1</v>
      </c>
      <c r="H937" s="554">
        <v>7870</v>
      </c>
      <c r="I937" s="555" t="s">
        <v>40</v>
      </c>
      <c r="J937" s="69">
        <v>1191</v>
      </c>
      <c r="K937" s="148"/>
      <c r="M937" s="21">
        <f t="shared" si="43"/>
        <v>1</v>
      </c>
      <c r="N937" s="21">
        <v>1</v>
      </c>
      <c r="O937" s="554">
        <v>7870</v>
      </c>
      <c r="P937" s="555" t="s">
        <v>40</v>
      </c>
      <c r="Q937" s="69">
        <v>1191</v>
      </c>
      <c r="R937" s="148"/>
      <c r="S937" s="21">
        <f t="shared" si="44"/>
        <v>1</v>
      </c>
      <c r="T937" s="650">
        <v>7870</v>
      </c>
      <c r="U937" s="643" t="s">
        <v>40</v>
      </c>
      <c r="V937" s="554">
        <v>1191</v>
      </c>
      <c r="W937" s="148"/>
    </row>
    <row r="938" spans="1:23">
      <c r="A938" s="554">
        <v>7880</v>
      </c>
      <c r="B938" s="555" t="s">
        <v>223</v>
      </c>
      <c r="C938" s="69">
        <v>1190</v>
      </c>
      <c r="D938" s="148"/>
      <c r="F938" s="21">
        <f t="shared" si="42"/>
        <v>1</v>
      </c>
      <c r="G938" s="21">
        <v>1</v>
      </c>
      <c r="H938" s="554">
        <v>7880</v>
      </c>
      <c r="I938" s="555" t="s">
        <v>223</v>
      </c>
      <c r="J938" s="69">
        <v>1192</v>
      </c>
      <c r="K938" s="148"/>
      <c r="M938" s="21">
        <f t="shared" si="43"/>
        <v>1</v>
      </c>
      <c r="N938" s="21">
        <v>1</v>
      </c>
      <c r="O938" s="554">
        <v>7880</v>
      </c>
      <c r="P938" s="555" t="s">
        <v>223</v>
      </c>
      <c r="Q938" s="69">
        <v>1192</v>
      </c>
      <c r="R938" s="148"/>
      <c r="S938" s="21">
        <f t="shared" si="44"/>
        <v>1</v>
      </c>
      <c r="T938" s="650">
        <v>7880</v>
      </c>
      <c r="U938" s="643" t="s">
        <v>223</v>
      </c>
      <c r="V938" s="554">
        <v>1192</v>
      </c>
      <c r="W938" s="148"/>
    </row>
    <row r="939" spans="1:23">
      <c r="A939" s="554">
        <v>7890</v>
      </c>
      <c r="B939" s="555" t="s">
        <v>42</v>
      </c>
      <c r="C939" s="69">
        <v>1191</v>
      </c>
      <c r="D939" s="148"/>
      <c r="F939" s="21">
        <f t="shared" si="42"/>
        <v>1</v>
      </c>
      <c r="G939" s="21">
        <v>1</v>
      </c>
      <c r="H939" s="554">
        <v>7890</v>
      </c>
      <c r="I939" s="555" t="s">
        <v>42</v>
      </c>
      <c r="J939" s="69">
        <v>1193</v>
      </c>
      <c r="K939" s="148"/>
      <c r="M939" s="21">
        <f t="shared" si="43"/>
        <v>1</v>
      </c>
      <c r="N939" s="21">
        <v>1</v>
      </c>
      <c r="O939" s="554">
        <v>7890</v>
      </c>
      <c r="P939" s="555" t="s">
        <v>42</v>
      </c>
      <c r="Q939" s="69">
        <v>1193</v>
      </c>
      <c r="R939" s="148"/>
      <c r="S939" s="21">
        <f t="shared" si="44"/>
        <v>1</v>
      </c>
      <c r="T939" s="651">
        <v>7890</v>
      </c>
      <c r="U939" s="638" t="s">
        <v>42</v>
      </c>
      <c r="V939" s="554">
        <v>1193</v>
      </c>
      <c r="W939" s="148"/>
    </row>
    <row r="940" spans="1:23">
      <c r="A940" s="554">
        <v>7900</v>
      </c>
      <c r="B940" s="555" t="s">
        <v>43</v>
      </c>
      <c r="C940" s="69">
        <v>1192</v>
      </c>
      <c r="D940" s="148"/>
      <c r="F940" s="21">
        <f t="shared" si="42"/>
        <v>1</v>
      </c>
      <c r="G940" s="21">
        <v>1</v>
      </c>
      <c r="H940" s="554">
        <v>7900</v>
      </c>
      <c r="I940" s="555" t="s">
        <v>43</v>
      </c>
      <c r="J940" s="69">
        <v>1194</v>
      </c>
      <c r="K940" s="148"/>
      <c r="M940" s="21">
        <f t="shared" si="43"/>
        <v>1</v>
      </c>
      <c r="N940" s="21">
        <v>1</v>
      </c>
      <c r="O940" s="554">
        <v>7900</v>
      </c>
      <c r="P940" s="555" t="s">
        <v>43</v>
      </c>
      <c r="Q940" s="69">
        <v>1194</v>
      </c>
      <c r="R940" s="148"/>
      <c r="S940" s="21">
        <f t="shared" si="44"/>
        <v>1</v>
      </c>
      <c r="T940" s="651">
        <v>7900</v>
      </c>
      <c r="U940" s="638" t="s">
        <v>43</v>
      </c>
      <c r="V940" s="554">
        <v>1194</v>
      </c>
      <c r="W940" s="148"/>
    </row>
    <row r="941" spans="1:23">
      <c r="A941" s="554">
        <v>7910</v>
      </c>
      <c r="B941" s="555" t="s">
        <v>44</v>
      </c>
      <c r="C941" s="69">
        <v>1193</v>
      </c>
      <c r="D941" s="148"/>
      <c r="F941" s="21">
        <f t="shared" si="42"/>
        <v>1</v>
      </c>
      <c r="G941" s="21">
        <v>1</v>
      </c>
      <c r="H941" s="554">
        <v>7910</v>
      </c>
      <c r="I941" s="555" t="s">
        <v>44</v>
      </c>
      <c r="J941" s="69">
        <v>1195</v>
      </c>
      <c r="K941" s="148"/>
      <c r="M941" s="21">
        <f t="shared" si="43"/>
        <v>1</v>
      </c>
      <c r="N941" s="21">
        <v>1</v>
      </c>
      <c r="O941" s="554">
        <v>7910</v>
      </c>
      <c r="P941" s="555" t="s">
        <v>44</v>
      </c>
      <c r="Q941" s="69">
        <v>1195</v>
      </c>
      <c r="R941" s="148"/>
      <c r="S941" s="21">
        <f t="shared" si="44"/>
        <v>1</v>
      </c>
      <c r="T941" s="650">
        <v>7910</v>
      </c>
      <c r="U941" s="643" t="s">
        <v>44</v>
      </c>
      <c r="V941" s="554">
        <v>1195</v>
      </c>
      <c r="W941" s="148"/>
    </row>
    <row r="942" spans="1:23">
      <c r="A942" s="554">
        <v>8000</v>
      </c>
      <c r="B942" s="555"/>
      <c r="C942" s="69">
        <v>1202</v>
      </c>
      <c r="D942" s="148"/>
      <c r="F942" s="21">
        <f t="shared" si="42"/>
        <v>1</v>
      </c>
      <c r="G942" s="21">
        <v>1</v>
      </c>
      <c r="H942" s="554">
        <v>8000</v>
      </c>
      <c r="I942" s="555"/>
      <c r="J942" s="69">
        <v>1204</v>
      </c>
      <c r="K942" s="148"/>
      <c r="M942" s="21">
        <f t="shared" si="43"/>
        <v>1</v>
      </c>
      <c r="N942" s="21">
        <v>1</v>
      </c>
      <c r="O942" s="554">
        <v>8000</v>
      </c>
      <c r="P942" s="555">
        <v>0</v>
      </c>
      <c r="Q942" s="69">
        <v>1204</v>
      </c>
      <c r="R942" s="148"/>
      <c r="S942" s="21">
        <f t="shared" si="44"/>
        <v>1</v>
      </c>
      <c r="T942" s="650">
        <v>8000</v>
      </c>
      <c r="U942" s="643"/>
      <c r="V942" s="554">
        <v>1204</v>
      </c>
      <c r="W942" s="148"/>
    </row>
    <row r="943" spans="1:23">
      <c r="A943" s="554">
        <v>8010</v>
      </c>
      <c r="B943" s="555"/>
      <c r="C943" s="69">
        <v>1203</v>
      </c>
      <c r="D943" s="148"/>
      <c r="F943" s="21">
        <f t="shared" si="42"/>
        <v>1</v>
      </c>
      <c r="G943" s="21">
        <v>1</v>
      </c>
      <c r="H943" s="554">
        <v>8010</v>
      </c>
      <c r="I943" s="555"/>
      <c r="J943" s="69">
        <v>1205</v>
      </c>
      <c r="K943" s="148"/>
      <c r="M943" s="21">
        <f t="shared" si="43"/>
        <v>1</v>
      </c>
      <c r="N943" s="21">
        <v>1</v>
      </c>
      <c r="O943" s="554">
        <v>8010</v>
      </c>
      <c r="P943" s="555">
        <v>0</v>
      </c>
      <c r="Q943" s="69">
        <v>1205</v>
      </c>
      <c r="R943" s="148"/>
      <c r="S943" s="21">
        <f t="shared" si="44"/>
        <v>1</v>
      </c>
      <c r="T943" s="650">
        <v>8010</v>
      </c>
      <c r="U943" s="643"/>
      <c r="V943" s="554">
        <v>1205</v>
      </c>
      <c r="W943" s="148"/>
    </row>
    <row r="944" spans="1:23">
      <c r="A944" s="554">
        <v>8020</v>
      </c>
      <c r="B944" s="555"/>
      <c r="C944" s="69">
        <v>1204</v>
      </c>
      <c r="D944" s="148"/>
      <c r="F944" s="21">
        <f t="shared" si="42"/>
        <v>1</v>
      </c>
      <c r="G944" s="21">
        <v>1</v>
      </c>
      <c r="H944" s="554">
        <v>8020</v>
      </c>
      <c r="I944" s="555"/>
      <c r="J944" s="69">
        <v>1206</v>
      </c>
      <c r="K944" s="148"/>
      <c r="M944" s="21">
        <f t="shared" si="43"/>
        <v>1</v>
      </c>
      <c r="N944" s="21">
        <v>1</v>
      </c>
      <c r="O944" s="554">
        <v>8020</v>
      </c>
      <c r="P944" s="555">
        <v>0</v>
      </c>
      <c r="Q944" s="69">
        <v>1206</v>
      </c>
      <c r="R944" s="148"/>
      <c r="S944" s="21">
        <f t="shared" si="44"/>
        <v>1</v>
      </c>
      <c r="T944" s="650">
        <v>8020</v>
      </c>
      <c r="U944" s="643"/>
      <c r="V944" s="554">
        <v>1206</v>
      </c>
      <c r="W944" s="148"/>
    </row>
    <row r="945" spans="1:23">
      <c r="A945" s="554">
        <v>8030</v>
      </c>
      <c r="B945" s="555"/>
      <c r="C945" s="69">
        <v>1205</v>
      </c>
      <c r="D945" s="148"/>
      <c r="F945" s="21">
        <f t="shared" si="42"/>
        <v>1</v>
      </c>
      <c r="G945" s="21">
        <v>1</v>
      </c>
      <c r="H945" s="554">
        <v>8030</v>
      </c>
      <c r="I945" s="555"/>
      <c r="J945" s="69">
        <v>1207</v>
      </c>
      <c r="K945" s="148"/>
      <c r="M945" s="21">
        <f t="shared" si="43"/>
        <v>1</v>
      </c>
      <c r="N945" s="21">
        <v>1</v>
      </c>
      <c r="O945" s="554">
        <v>8030</v>
      </c>
      <c r="P945" s="555">
        <v>0</v>
      </c>
      <c r="Q945" s="69">
        <v>1207</v>
      </c>
      <c r="R945" s="148"/>
      <c r="S945" s="21">
        <f t="shared" si="44"/>
        <v>1</v>
      </c>
      <c r="T945" s="650">
        <v>8030</v>
      </c>
      <c r="U945" s="643"/>
      <c r="V945" s="554">
        <v>1207</v>
      </c>
      <c r="W945" s="148"/>
    </row>
    <row r="946" spans="1:23">
      <c r="A946" s="554">
        <v>8040</v>
      </c>
      <c r="B946" s="555"/>
      <c r="C946" s="69">
        <v>1206</v>
      </c>
      <c r="D946" s="148"/>
      <c r="F946" s="21">
        <f t="shared" si="42"/>
        <v>1</v>
      </c>
      <c r="G946" s="21">
        <v>1</v>
      </c>
      <c r="H946" s="554">
        <v>8040</v>
      </c>
      <c r="I946" s="555"/>
      <c r="J946" s="69">
        <v>1208</v>
      </c>
      <c r="K946" s="148"/>
      <c r="M946" s="21">
        <f t="shared" si="43"/>
        <v>1</v>
      </c>
      <c r="N946" s="21">
        <v>1</v>
      </c>
      <c r="O946" s="554">
        <v>8040</v>
      </c>
      <c r="P946" s="555">
        <v>0</v>
      </c>
      <c r="Q946" s="69">
        <v>1208</v>
      </c>
      <c r="R946" s="148"/>
      <c r="S946" s="21">
        <f t="shared" si="44"/>
        <v>1</v>
      </c>
      <c r="T946" s="650">
        <v>8040</v>
      </c>
      <c r="U946" s="643"/>
      <c r="V946" s="554">
        <v>1208</v>
      </c>
      <c r="W946" s="148"/>
    </row>
    <row r="947" spans="1:23">
      <c r="A947" s="554">
        <v>8050</v>
      </c>
      <c r="B947" s="555"/>
      <c r="C947" s="69">
        <v>1207</v>
      </c>
      <c r="D947" s="148"/>
      <c r="F947" s="21">
        <f t="shared" si="42"/>
        <v>1</v>
      </c>
      <c r="G947" s="21">
        <v>1</v>
      </c>
      <c r="H947" s="554">
        <v>8050</v>
      </c>
      <c r="I947" s="555"/>
      <c r="J947" s="69">
        <v>1209</v>
      </c>
      <c r="K947" s="148"/>
      <c r="M947" s="21">
        <f t="shared" si="43"/>
        <v>1</v>
      </c>
      <c r="N947" s="21">
        <v>1</v>
      </c>
      <c r="O947" s="554">
        <v>8050</v>
      </c>
      <c r="P947" s="555">
        <v>0</v>
      </c>
      <c r="Q947" s="69">
        <v>1209</v>
      </c>
      <c r="R947" s="148"/>
      <c r="S947" s="21">
        <f t="shared" si="44"/>
        <v>1</v>
      </c>
      <c r="T947" s="650">
        <v>8050</v>
      </c>
      <c r="U947" s="643"/>
      <c r="V947" s="554">
        <v>1209</v>
      </c>
      <c r="W947" s="148"/>
    </row>
    <row r="948" spans="1:23">
      <c r="A948" s="554">
        <v>8060</v>
      </c>
      <c r="B948" s="555"/>
      <c r="C948" s="69">
        <v>1208</v>
      </c>
      <c r="D948" s="148"/>
      <c r="F948" s="21">
        <f t="shared" si="42"/>
        <v>1</v>
      </c>
      <c r="G948" s="21">
        <v>1</v>
      </c>
      <c r="H948" s="554">
        <v>8060</v>
      </c>
      <c r="I948" s="555"/>
      <c r="J948" s="69">
        <v>1210</v>
      </c>
      <c r="K948" s="148"/>
      <c r="M948" s="21">
        <f t="shared" si="43"/>
        <v>1</v>
      </c>
      <c r="N948" s="21">
        <v>1</v>
      </c>
      <c r="O948" s="554">
        <v>8060</v>
      </c>
      <c r="P948" s="555">
        <v>0</v>
      </c>
      <c r="Q948" s="69">
        <v>1210</v>
      </c>
      <c r="R948" s="148"/>
      <c r="S948" s="21">
        <f t="shared" si="44"/>
        <v>1</v>
      </c>
      <c r="T948" s="650">
        <v>8060</v>
      </c>
      <c r="U948" s="643"/>
      <c r="V948" s="554">
        <v>1210</v>
      </c>
      <c r="W948" s="148"/>
    </row>
    <row r="949" spans="1:23">
      <c r="A949" s="554">
        <v>8070</v>
      </c>
      <c r="B949" s="555"/>
      <c r="C949" s="69">
        <v>1209</v>
      </c>
      <c r="D949" s="148"/>
      <c r="F949" s="21">
        <f t="shared" si="42"/>
        <v>1</v>
      </c>
      <c r="G949" s="21">
        <v>1</v>
      </c>
      <c r="H949" s="554">
        <v>8070</v>
      </c>
      <c r="I949" s="555"/>
      <c r="J949" s="69">
        <v>1211</v>
      </c>
      <c r="K949" s="148"/>
      <c r="M949" s="21">
        <f t="shared" si="43"/>
        <v>1</v>
      </c>
      <c r="N949" s="21">
        <v>1</v>
      </c>
      <c r="O949" s="554">
        <v>8070</v>
      </c>
      <c r="P949" s="555">
        <v>0</v>
      </c>
      <c r="Q949" s="69">
        <v>1211</v>
      </c>
      <c r="R949" s="148"/>
      <c r="S949" s="21">
        <f t="shared" si="44"/>
        <v>1</v>
      </c>
      <c r="T949" s="650">
        <v>8070</v>
      </c>
      <c r="U949" s="643"/>
      <c r="V949" s="554">
        <v>1211</v>
      </c>
      <c r="W949" s="148"/>
    </row>
    <row r="950" spans="1:23">
      <c r="A950" s="554">
        <v>8080</v>
      </c>
      <c r="B950" s="555"/>
      <c r="C950" s="69">
        <v>1210</v>
      </c>
      <c r="D950" s="148"/>
      <c r="F950" s="21">
        <f t="shared" si="42"/>
        <v>1</v>
      </c>
      <c r="G950" s="21">
        <v>1</v>
      </c>
      <c r="H950" s="554">
        <v>8080</v>
      </c>
      <c r="I950" s="555"/>
      <c r="J950" s="69">
        <v>1212</v>
      </c>
      <c r="K950" s="148"/>
      <c r="M950" s="21">
        <f t="shared" si="43"/>
        <v>1</v>
      </c>
      <c r="N950" s="21">
        <v>1</v>
      </c>
      <c r="O950" s="554">
        <v>8080</v>
      </c>
      <c r="P950" s="555">
        <v>0</v>
      </c>
      <c r="Q950" s="69">
        <v>1212</v>
      </c>
      <c r="R950" s="148"/>
      <c r="S950" s="21">
        <f t="shared" si="44"/>
        <v>1</v>
      </c>
      <c r="T950" s="650">
        <v>8080</v>
      </c>
      <c r="U950" s="643"/>
      <c r="V950" s="554">
        <v>1212</v>
      </c>
      <c r="W950" s="148"/>
    </row>
    <row r="951" spans="1:23">
      <c r="A951" s="554">
        <v>8090</v>
      </c>
      <c r="B951" s="555"/>
      <c r="C951" s="69">
        <v>1211</v>
      </c>
      <c r="D951" s="148"/>
      <c r="F951" s="21">
        <f t="shared" si="42"/>
        <v>1</v>
      </c>
      <c r="G951" s="21">
        <v>1</v>
      </c>
      <c r="H951" s="554">
        <v>8090</v>
      </c>
      <c r="I951" s="555"/>
      <c r="J951" s="69">
        <v>1213</v>
      </c>
      <c r="K951" s="148"/>
      <c r="M951" s="21">
        <f t="shared" si="43"/>
        <v>1</v>
      </c>
      <c r="N951" s="21">
        <v>1</v>
      </c>
      <c r="O951" s="554">
        <v>8090</v>
      </c>
      <c r="P951" s="555">
        <v>0</v>
      </c>
      <c r="Q951" s="69">
        <v>1213</v>
      </c>
      <c r="R951" s="148"/>
      <c r="S951" s="21">
        <f t="shared" si="44"/>
        <v>1</v>
      </c>
      <c r="T951" s="650">
        <v>8090</v>
      </c>
      <c r="U951" s="643"/>
      <c r="V951" s="554">
        <v>1213</v>
      </c>
      <c r="W951" s="148"/>
    </row>
    <row r="952" spans="1:23">
      <c r="A952" s="554">
        <v>8100</v>
      </c>
      <c r="B952" s="555"/>
      <c r="C952" s="69">
        <v>1212</v>
      </c>
      <c r="D952" s="148"/>
      <c r="F952" s="21">
        <f t="shared" si="42"/>
        <v>1</v>
      </c>
      <c r="G952" s="21">
        <v>1</v>
      </c>
      <c r="H952" s="554">
        <v>8100</v>
      </c>
      <c r="I952" s="555"/>
      <c r="J952" s="69">
        <v>1214</v>
      </c>
      <c r="K952" s="148"/>
      <c r="M952" s="21">
        <f t="shared" si="43"/>
        <v>1</v>
      </c>
      <c r="N952" s="21">
        <v>1</v>
      </c>
      <c r="O952" s="554">
        <v>8100</v>
      </c>
      <c r="P952" s="555">
        <v>0</v>
      </c>
      <c r="Q952" s="69">
        <v>1214</v>
      </c>
      <c r="R952" s="148"/>
      <c r="S952" s="21">
        <f t="shared" si="44"/>
        <v>1</v>
      </c>
      <c r="T952" s="650">
        <v>8100</v>
      </c>
      <c r="U952" s="643"/>
      <c r="V952" s="554">
        <v>1214</v>
      </c>
      <c r="W952" s="148"/>
    </row>
    <row r="953" spans="1:23">
      <c r="A953" s="554">
        <v>8110</v>
      </c>
      <c r="B953" s="555"/>
      <c r="C953" s="69">
        <v>1213</v>
      </c>
      <c r="D953" s="148"/>
      <c r="F953" s="21">
        <f t="shared" si="42"/>
        <v>1</v>
      </c>
      <c r="G953" s="21">
        <v>1</v>
      </c>
      <c r="H953" s="554">
        <v>8110</v>
      </c>
      <c r="I953" s="555"/>
      <c r="J953" s="69">
        <v>1215</v>
      </c>
      <c r="K953" s="148"/>
      <c r="M953" s="21">
        <f t="shared" si="43"/>
        <v>1</v>
      </c>
      <c r="N953" s="21">
        <v>1</v>
      </c>
      <c r="O953" s="554">
        <v>8110</v>
      </c>
      <c r="P953" s="555">
        <v>0</v>
      </c>
      <c r="Q953" s="69">
        <v>1215</v>
      </c>
      <c r="R953" s="148"/>
      <c r="S953" s="21">
        <f t="shared" si="44"/>
        <v>1</v>
      </c>
      <c r="T953" s="650">
        <v>8110</v>
      </c>
      <c r="U953" s="643"/>
      <c r="V953" s="554">
        <v>1215</v>
      </c>
      <c r="W953" s="148"/>
    </row>
    <row r="954" spans="1:23">
      <c r="A954" s="554">
        <v>8120</v>
      </c>
      <c r="B954" s="555"/>
      <c r="C954" s="69">
        <v>1214</v>
      </c>
      <c r="D954" s="148"/>
      <c r="F954" s="21">
        <f t="shared" si="42"/>
        <v>1</v>
      </c>
      <c r="G954" s="21">
        <v>1</v>
      </c>
      <c r="H954" s="554">
        <v>8120</v>
      </c>
      <c r="I954" s="555"/>
      <c r="J954" s="69">
        <v>1216</v>
      </c>
      <c r="K954" s="148"/>
      <c r="M954" s="21">
        <f t="shared" si="43"/>
        <v>1</v>
      </c>
      <c r="N954" s="21">
        <v>1</v>
      </c>
      <c r="O954" s="554">
        <v>8120</v>
      </c>
      <c r="P954" s="555">
        <v>0</v>
      </c>
      <c r="Q954" s="69">
        <v>1216</v>
      </c>
      <c r="R954" s="148"/>
      <c r="S954" s="21">
        <f t="shared" si="44"/>
        <v>1</v>
      </c>
      <c r="T954" s="650">
        <v>8120</v>
      </c>
      <c r="U954" s="643"/>
      <c r="V954" s="554">
        <v>1216</v>
      </c>
      <c r="W954" s="148"/>
    </row>
    <row r="955" spans="1:23">
      <c r="A955" s="554">
        <v>8130</v>
      </c>
      <c r="B955" s="555"/>
      <c r="C955" s="69">
        <v>1215</v>
      </c>
      <c r="D955" s="148"/>
      <c r="F955" s="21">
        <f t="shared" si="42"/>
        <v>1</v>
      </c>
      <c r="G955" s="21">
        <v>1</v>
      </c>
      <c r="H955" s="554">
        <v>8130</v>
      </c>
      <c r="I955" s="555"/>
      <c r="J955" s="69">
        <v>1217</v>
      </c>
      <c r="K955" s="148"/>
      <c r="M955" s="21">
        <f t="shared" si="43"/>
        <v>1</v>
      </c>
      <c r="N955" s="21">
        <v>1</v>
      </c>
      <c r="O955" s="554">
        <v>8130</v>
      </c>
      <c r="P955" s="555">
        <v>0</v>
      </c>
      <c r="Q955" s="69">
        <v>1217</v>
      </c>
      <c r="R955" s="148"/>
      <c r="S955" s="21">
        <f t="shared" si="44"/>
        <v>1</v>
      </c>
      <c r="T955" s="650">
        <v>8130</v>
      </c>
      <c r="U955" s="643"/>
      <c r="V955" s="554">
        <v>1217</v>
      </c>
      <c r="W955" s="148"/>
    </row>
    <row r="956" spans="1:23">
      <c r="A956" s="554">
        <v>8140</v>
      </c>
      <c r="B956" s="555"/>
      <c r="C956" s="69">
        <v>1216</v>
      </c>
      <c r="D956" s="148"/>
      <c r="F956" s="21">
        <f t="shared" si="42"/>
        <v>1</v>
      </c>
      <c r="G956" s="21">
        <v>1</v>
      </c>
      <c r="H956" s="554">
        <v>8140</v>
      </c>
      <c r="I956" s="555"/>
      <c r="J956" s="69">
        <v>1218</v>
      </c>
      <c r="K956" s="148"/>
      <c r="M956" s="21">
        <f t="shared" si="43"/>
        <v>1</v>
      </c>
      <c r="N956" s="21">
        <v>1</v>
      </c>
      <c r="O956" s="554">
        <v>8140</v>
      </c>
      <c r="P956" s="555">
        <v>0</v>
      </c>
      <c r="Q956" s="69">
        <v>1218</v>
      </c>
      <c r="R956" s="148"/>
      <c r="S956" s="21">
        <f t="shared" si="44"/>
        <v>1</v>
      </c>
      <c r="T956" s="650">
        <v>8140</v>
      </c>
      <c r="U956" s="643"/>
      <c r="V956" s="554">
        <v>1218</v>
      </c>
      <c r="W956" s="148"/>
    </row>
    <row r="957" spans="1:23">
      <c r="A957" s="554">
        <v>8150</v>
      </c>
      <c r="B957" s="555"/>
      <c r="C957" s="69">
        <v>1217</v>
      </c>
      <c r="D957" s="148"/>
      <c r="F957" s="21">
        <f t="shared" si="42"/>
        <v>1</v>
      </c>
      <c r="G957" s="21">
        <v>1</v>
      </c>
      <c r="H957" s="554">
        <v>8150</v>
      </c>
      <c r="I957" s="555"/>
      <c r="J957" s="69">
        <v>1219</v>
      </c>
      <c r="K957" s="148"/>
      <c r="M957" s="21">
        <f t="shared" si="43"/>
        <v>1</v>
      </c>
      <c r="N957" s="21">
        <v>1</v>
      </c>
      <c r="O957" s="554">
        <v>8150</v>
      </c>
      <c r="P957" s="555">
        <v>0</v>
      </c>
      <c r="Q957" s="69">
        <v>1219</v>
      </c>
      <c r="R957" s="148"/>
      <c r="S957" s="21">
        <f t="shared" si="44"/>
        <v>1</v>
      </c>
      <c r="T957" s="650">
        <v>8150</v>
      </c>
      <c r="U957" s="643"/>
      <c r="V957" s="554">
        <v>1219</v>
      </c>
      <c r="W957" s="148"/>
    </row>
    <row r="958" spans="1:23">
      <c r="A958" s="554">
        <v>8160</v>
      </c>
      <c r="B958" s="555"/>
      <c r="C958" s="69">
        <v>1218</v>
      </c>
      <c r="D958" s="148"/>
      <c r="F958" s="21">
        <f t="shared" si="42"/>
        <v>1</v>
      </c>
      <c r="G958" s="21">
        <v>1</v>
      </c>
      <c r="H958" s="554">
        <v>8160</v>
      </c>
      <c r="I958" s="555"/>
      <c r="J958" s="69">
        <v>1220</v>
      </c>
      <c r="K958" s="148"/>
      <c r="M958" s="21">
        <f t="shared" si="43"/>
        <v>1</v>
      </c>
      <c r="N958" s="21">
        <v>1</v>
      </c>
      <c r="O958" s="554">
        <v>8160</v>
      </c>
      <c r="P958" s="555">
        <v>0</v>
      </c>
      <c r="Q958" s="69">
        <v>1220</v>
      </c>
      <c r="R958" s="148"/>
      <c r="S958" s="21">
        <f t="shared" si="44"/>
        <v>1</v>
      </c>
      <c r="T958" s="650">
        <v>8160</v>
      </c>
      <c r="U958" s="643"/>
      <c r="V958" s="554">
        <v>1220</v>
      </c>
      <c r="W958" s="148"/>
    </row>
    <row r="959" spans="1:23">
      <c r="A959" s="554">
        <v>8170</v>
      </c>
      <c r="B959" s="555"/>
      <c r="C959" s="69">
        <v>1219</v>
      </c>
      <c r="D959" s="148"/>
      <c r="F959" s="21">
        <f t="shared" si="42"/>
        <v>1</v>
      </c>
      <c r="G959" s="21">
        <v>1</v>
      </c>
      <c r="H959" s="554">
        <v>8170</v>
      </c>
      <c r="I959" s="555"/>
      <c r="J959" s="69">
        <v>1221</v>
      </c>
      <c r="K959" s="148"/>
      <c r="M959" s="21">
        <f t="shared" si="43"/>
        <v>1</v>
      </c>
      <c r="N959" s="21">
        <v>1</v>
      </c>
      <c r="O959" s="554">
        <v>8170</v>
      </c>
      <c r="P959" s="555">
        <v>0</v>
      </c>
      <c r="Q959" s="69">
        <v>1221</v>
      </c>
      <c r="R959" s="148"/>
      <c r="S959" s="21">
        <f t="shared" si="44"/>
        <v>1</v>
      </c>
      <c r="T959" s="650">
        <v>8170</v>
      </c>
      <c r="U959" s="643"/>
      <c r="V959" s="554">
        <v>1221</v>
      </c>
      <c r="W959" s="148"/>
    </row>
    <row r="960" spans="1:23">
      <c r="A960" s="554">
        <v>8180</v>
      </c>
      <c r="B960" s="555"/>
      <c r="C960" s="69">
        <v>1220</v>
      </c>
      <c r="D960" s="148"/>
      <c r="F960" s="21">
        <f t="shared" si="42"/>
        <v>1</v>
      </c>
      <c r="G960" s="21">
        <v>1</v>
      </c>
      <c r="H960" s="554">
        <v>8180</v>
      </c>
      <c r="I960" s="555"/>
      <c r="J960" s="69">
        <v>1222</v>
      </c>
      <c r="K960" s="148"/>
      <c r="M960" s="21">
        <f t="shared" si="43"/>
        <v>1</v>
      </c>
      <c r="N960" s="21">
        <v>1</v>
      </c>
      <c r="O960" s="554">
        <v>8180</v>
      </c>
      <c r="P960" s="555">
        <v>0</v>
      </c>
      <c r="Q960" s="69">
        <v>1222</v>
      </c>
      <c r="R960" s="148"/>
      <c r="S960" s="21">
        <f t="shared" si="44"/>
        <v>1</v>
      </c>
      <c r="T960" s="650">
        <v>8180</v>
      </c>
      <c r="U960" s="643"/>
      <c r="V960" s="554">
        <v>1222</v>
      </c>
      <c r="W960" s="148"/>
    </row>
    <row r="961" spans="1:23">
      <c r="A961" s="554">
        <v>8190</v>
      </c>
      <c r="B961" s="555"/>
      <c r="C961" s="69">
        <v>1221</v>
      </c>
      <c r="D961" s="148"/>
      <c r="F961" s="21">
        <f t="shared" si="42"/>
        <v>1</v>
      </c>
      <c r="G961" s="21">
        <v>1</v>
      </c>
      <c r="H961" s="554">
        <v>8190</v>
      </c>
      <c r="I961" s="555"/>
      <c r="J961" s="69">
        <v>1223</v>
      </c>
      <c r="K961" s="148"/>
      <c r="M961" s="21">
        <f t="shared" si="43"/>
        <v>1</v>
      </c>
      <c r="N961" s="21">
        <v>1</v>
      </c>
      <c r="O961" s="554">
        <v>8190</v>
      </c>
      <c r="P961" s="555">
        <v>0</v>
      </c>
      <c r="Q961" s="69">
        <v>1223</v>
      </c>
      <c r="R961" s="148"/>
      <c r="S961" s="21">
        <f t="shared" si="44"/>
        <v>1</v>
      </c>
      <c r="T961" s="650">
        <v>8190</v>
      </c>
      <c r="U961" s="643"/>
      <c r="V961" s="554">
        <v>1223</v>
      </c>
      <c r="W961" s="148"/>
    </row>
    <row r="962" spans="1:23">
      <c r="A962" s="554">
        <v>8200</v>
      </c>
      <c r="B962" s="555"/>
      <c r="C962" s="69">
        <v>1222</v>
      </c>
      <c r="D962" s="148"/>
      <c r="F962" s="21">
        <f t="shared" si="42"/>
        <v>1</v>
      </c>
      <c r="G962" s="21">
        <v>1</v>
      </c>
      <c r="H962" s="554">
        <v>8200</v>
      </c>
      <c r="I962" s="555"/>
      <c r="J962" s="69">
        <v>1224</v>
      </c>
      <c r="K962" s="148"/>
      <c r="M962" s="21">
        <f t="shared" si="43"/>
        <v>1</v>
      </c>
      <c r="N962" s="21">
        <v>1</v>
      </c>
      <c r="O962" s="554">
        <v>8200</v>
      </c>
      <c r="P962" s="555">
        <v>0</v>
      </c>
      <c r="Q962" s="69">
        <v>1224</v>
      </c>
      <c r="R962" s="148"/>
      <c r="S962" s="21">
        <f t="shared" si="44"/>
        <v>1</v>
      </c>
      <c r="T962" s="650">
        <v>8200</v>
      </c>
      <c r="U962" s="643"/>
      <c r="V962" s="554">
        <v>1224</v>
      </c>
      <c r="W962" s="148"/>
    </row>
    <row r="963" spans="1:23">
      <c r="A963" s="554">
        <v>8210</v>
      </c>
      <c r="B963" s="555"/>
      <c r="C963" s="69">
        <v>1223</v>
      </c>
      <c r="D963" s="148"/>
      <c r="F963" s="21">
        <f t="shared" si="42"/>
        <v>1</v>
      </c>
      <c r="G963" s="21">
        <v>1</v>
      </c>
      <c r="H963" s="554">
        <v>8210</v>
      </c>
      <c r="I963" s="555"/>
      <c r="J963" s="69">
        <v>1225</v>
      </c>
      <c r="K963" s="148"/>
      <c r="M963" s="21">
        <f t="shared" si="43"/>
        <v>1</v>
      </c>
      <c r="N963" s="21">
        <v>1</v>
      </c>
      <c r="O963" s="554">
        <v>8210</v>
      </c>
      <c r="P963" s="555">
        <v>0</v>
      </c>
      <c r="Q963" s="69">
        <v>1225</v>
      </c>
      <c r="R963" s="148"/>
      <c r="S963" s="21">
        <f t="shared" si="44"/>
        <v>1</v>
      </c>
      <c r="T963" s="650">
        <v>8210</v>
      </c>
      <c r="U963" s="643"/>
      <c r="V963" s="554">
        <v>1225</v>
      </c>
      <c r="W963" s="148"/>
    </row>
    <row r="964" spans="1:23">
      <c r="A964" s="554">
        <v>8220</v>
      </c>
      <c r="B964" s="555"/>
      <c r="C964" s="69">
        <v>1224</v>
      </c>
      <c r="D964" s="148"/>
      <c r="F964" s="21">
        <f t="shared" si="42"/>
        <v>1</v>
      </c>
      <c r="G964" s="21">
        <v>1</v>
      </c>
      <c r="H964" s="554">
        <v>8220</v>
      </c>
      <c r="I964" s="555"/>
      <c r="J964" s="69">
        <v>1226</v>
      </c>
      <c r="K964" s="148"/>
      <c r="M964" s="21">
        <f t="shared" si="43"/>
        <v>1</v>
      </c>
      <c r="N964" s="21">
        <v>1</v>
      </c>
      <c r="O964" s="554">
        <v>8220</v>
      </c>
      <c r="P964" s="555">
        <v>0</v>
      </c>
      <c r="Q964" s="69">
        <v>1226</v>
      </c>
      <c r="R964" s="148"/>
      <c r="S964" s="21">
        <f t="shared" si="44"/>
        <v>1</v>
      </c>
      <c r="T964" s="650">
        <v>8220</v>
      </c>
      <c r="U964" s="643"/>
      <c r="V964" s="554">
        <v>1226</v>
      </c>
      <c r="W964" s="148"/>
    </row>
    <row r="965" spans="1:23">
      <c r="A965" s="554">
        <v>8230</v>
      </c>
      <c r="B965" s="555"/>
      <c r="C965" s="69">
        <v>1225</v>
      </c>
      <c r="D965" s="148"/>
      <c r="F965" s="21">
        <f t="shared" si="42"/>
        <v>1</v>
      </c>
      <c r="G965" s="21">
        <v>1</v>
      </c>
      <c r="H965" s="554">
        <v>8230</v>
      </c>
      <c r="I965" s="555"/>
      <c r="J965" s="69">
        <v>1227</v>
      </c>
      <c r="K965" s="148"/>
      <c r="M965" s="21">
        <f t="shared" si="43"/>
        <v>1</v>
      </c>
      <c r="N965" s="21">
        <v>1</v>
      </c>
      <c r="O965" s="554">
        <v>8230</v>
      </c>
      <c r="P965" s="555">
        <v>0</v>
      </c>
      <c r="Q965" s="69">
        <v>1227</v>
      </c>
      <c r="R965" s="148"/>
      <c r="S965" s="21">
        <f t="shared" si="44"/>
        <v>1</v>
      </c>
      <c r="T965" s="650">
        <v>8230</v>
      </c>
      <c r="U965" s="643"/>
      <c r="V965" s="554">
        <v>1227</v>
      </c>
      <c r="W965" s="148"/>
    </row>
    <row r="966" spans="1:23">
      <c r="A966" s="554">
        <v>8240</v>
      </c>
      <c r="B966" s="555"/>
      <c r="C966" s="69">
        <v>1226</v>
      </c>
      <c r="D966" s="148"/>
      <c r="F966" s="21">
        <f t="shared" si="42"/>
        <v>1</v>
      </c>
      <c r="G966" s="21">
        <v>1</v>
      </c>
      <c r="H966" s="554">
        <v>8240</v>
      </c>
      <c r="I966" s="555"/>
      <c r="J966" s="69">
        <v>1228</v>
      </c>
      <c r="K966" s="148"/>
      <c r="M966" s="21">
        <f t="shared" si="43"/>
        <v>1</v>
      </c>
      <c r="N966" s="21">
        <v>1</v>
      </c>
      <c r="O966" s="554">
        <v>8240</v>
      </c>
      <c r="P966" s="555">
        <v>0</v>
      </c>
      <c r="Q966" s="69">
        <v>1228</v>
      </c>
      <c r="R966" s="148"/>
      <c r="S966" s="21">
        <f t="shared" si="44"/>
        <v>1</v>
      </c>
      <c r="T966" s="650">
        <v>8240</v>
      </c>
      <c r="U966" s="643"/>
      <c r="V966" s="554">
        <v>1228</v>
      </c>
      <c r="W966" s="148"/>
    </row>
    <row r="967" spans="1:23">
      <c r="A967" s="554">
        <v>8250</v>
      </c>
      <c r="B967" s="555"/>
      <c r="C967" s="69">
        <v>1227</v>
      </c>
      <c r="D967" s="148"/>
      <c r="F967" s="21">
        <f t="shared" si="42"/>
        <v>1</v>
      </c>
      <c r="G967" s="21">
        <v>1</v>
      </c>
      <c r="H967" s="554">
        <v>8250</v>
      </c>
      <c r="I967" s="555"/>
      <c r="J967" s="69">
        <v>1229</v>
      </c>
      <c r="K967" s="148"/>
      <c r="M967" s="21">
        <f t="shared" si="43"/>
        <v>1</v>
      </c>
      <c r="N967" s="21">
        <v>1</v>
      </c>
      <c r="O967" s="554">
        <v>8250</v>
      </c>
      <c r="P967" s="555">
        <v>0</v>
      </c>
      <c r="Q967" s="69">
        <v>1229</v>
      </c>
      <c r="R967" s="148"/>
      <c r="S967" s="21">
        <f t="shared" si="44"/>
        <v>1</v>
      </c>
      <c r="T967" s="650">
        <v>8250</v>
      </c>
      <c r="U967" s="643"/>
      <c r="V967" s="554">
        <v>1229</v>
      </c>
      <c r="W967" s="148"/>
    </row>
    <row r="968" spans="1:23">
      <c r="A968" s="554">
        <v>8260</v>
      </c>
      <c r="B968" s="555"/>
      <c r="C968" s="69">
        <v>1228</v>
      </c>
      <c r="D968" s="148"/>
      <c r="F968" s="21">
        <f t="shared" si="42"/>
        <v>1</v>
      </c>
      <c r="G968" s="21">
        <v>1</v>
      </c>
      <c r="H968" s="554">
        <v>8260</v>
      </c>
      <c r="I968" s="555"/>
      <c r="J968" s="69">
        <v>1230</v>
      </c>
      <c r="K968" s="148"/>
      <c r="M968" s="21">
        <f t="shared" si="43"/>
        <v>1</v>
      </c>
      <c r="N968" s="21">
        <v>1</v>
      </c>
      <c r="O968" s="554">
        <v>8260</v>
      </c>
      <c r="P968" s="555">
        <v>0</v>
      </c>
      <c r="Q968" s="69">
        <v>1230</v>
      </c>
      <c r="R968" s="148"/>
      <c r="S968" s="21">
        <f t="shared" si="44"/>
        <v>1</v>
      </c>
      <c r="T968" s="650">
        <v>8260</v>
      </c>
      <c r="U968" s="643"/>
      <c r="V968" s="554">
        <v>1230</v>
      </c>
      <c r="W968" s="148"/>
    </row>
    <row r="969" spans="1:23" ht="12.75">
      <c r="A969" s="554">
        <v>8270</v>
      </c>
      <c r="B969" s="555" t="s">
        <v>166</v>
      </c>
      <c r="C969" s="69">
        <v>1229</v>
      </c>
      <c r="D969" s="148"/>
      <c r="F969" s="21">
        <f t="shared" si="42"/>
        <v>1</v>
      </c>
      <c r="G969" s="21">
        <v>1</v>
      </c>
      <c r="H969" s="554">
        <v>8270</v>
      </c>
      <c r="I969" s="555" t="s">
        <v>166</v>
      </c>
      <c r="J969" s="69">
        <v>1231</v>
      </c>
      <c r="K969" s="148"/>
      <c r="M969" s="21">
        <f t="shared" si="43"/>
        <v>1</v>
      </c>
      <c r="N969" s="21">
        <v>1</v>
      </c>
      <c r="O969" s="554">
        <v>8270</v>
      </c>
      <c r="P969" s="555" t="s">
        <v>166</v>
      </c>
      <c r="Q969" s="69">
        <v>1231</v>
      </c>
      <c r="R969" s="148"/>
      <c r="S969" s="21">
        <f t="shared" si="44"/>
        <v>1</v>
      </c>
      <c r="T969" s="650">
        <v>8270</v>
      </c>
      <c r="U969" s="646" t="s">
        <v>166</v>
      </c>
      <c r="V969" s="554">
        <v>1231</v>
      </c>
      <c r="W969" s="148"/>
    </row>
    <row r="970" spans="1:23">
      <c r="A970" s="554">
        <v>8300</v>
      </c>
      <c r="B970" s="555" t="s">
        <v>94</v>
      </c>
      <c r="C970" s="69">
        <v>1238</v>
      </c>
      <c r="D970" s="148"/>
      <c r="F970" s="21">
        <f t="shared" ref="F970:F1033" si="45">IF(B970=I970,1,0)</f>
        <v>1</v>
      </c>
      <c r="G970" s="21">
        <v>1</v>
      </c>
      <c r="H970" s="554">
        <v>8300</v>
      </c>
      <c r="I970" s="555" t="s">
        <v>94</v>
      </c>
      <c r="J970" s="69">
        <v>1240</v>
      </c>
      <c r="K970" s="148"/>
      <c r="M970" s="21">
        <f t="shared" ref="M970:M1033" si="46">IF(I970=P970,1,0)</f>
        <v>1</v>
      </c>
      <c r="N970" s="21">
        <v>1</v>
      </c>
      <c r="O970" s="554">
        <v>8300</v>
      </c>
      <c r="P970" s="555" t="s">
        <v>94</v>
      </c>
      <c r="Q970" s="69">
        <v>1240</v>
      </c>
      <c r="R970" s="148"/>
      <c r="S970" s="21">
        <f t="shared" si="44"/>
        <v>1</v>
      </c>
      <c r="T970" s="650">
        <v>8300</v>
      </c>
      <c r="U970" s="643" t="s">
        <v>94</v>
      </c>
      <c r="V970" s="554">
        <v>1240</v>
      </c>
      <c r="W970" s="148"/>
    </row>
    <row r="971" spans="1:23">
      <c r="A971" s="554">
        <v>8305</v>
      </c>
      <c r="B971" s="555" t="s">
        <v>125</v>
      </c>
      <c r="C971" s="69">
        <v>1239</v>
      </c>
      <c r="D971" s="148"/>
      <c r="F971" s="21">
        <f t="shared" si="45"/>
        <v>1</v>
      </c>
      <c r="G971" s="21">
        <v>1</v>
      </c>
      <c r="H971" s="554">
        <v>8305</v>
      </c>
      <c r="I971" s="555" t="s">
        <v>125</v>
      </c>
      <c r="J971" s="69">
        <v>1241</v>
      </c>
      <c r="K971" s="148"/>
      <c r="M971" s="21">
        <f t="shared" si="46"/>
        <v>1</v>
      </c>
      <c r="N971" s="21">
        <v>1</v>
      </c>
      <c r="O971" s="554">
        <v>8305</v>
      </c>
      <c r="P971" s="555" t="s">
        <v>125</v>
      </c>
      <c r="Q971" s="69">
        <v>1241</v>
      </c>
      <c r="R971" s="148"/>
      <c r="S971" s="21">
        <f t="shared" ref="S971:S1034" si="47">IF(U971=P971,1,0)</f>
        <v>1</v>
      </c>
      <c r="T971" s="650">
        <v>8305</v>
      </c>
      <c r="U971" s="643" t="s">
        <v>125</v>
      </c>
      <c r="V971" s="554">
        <v>1241</v>
      </c>
      <c r="W971" s="148"/>
    </row>
    <row r="972" spans="1:23">
      <c r="A972" s="554">
        <v>8310</v>
      </c>
      <c r="B972" s="555" t="s">
        <v>126</v>
      </c>
      <c r="C972" s="69">
        <v>1240</v>
      </c>
      <c r="D972" s="148"/>
      <c r="F972" s="21">
        <f t="shared" si="45"/>
        <v>1</v>
      </c>
      <c r="G972" s="21">
        <v>1</v>
      </c>
      <c r="H972" s="554">
        <v>8310</v>
      </c>
      <c r="I972" s="555" t="s">
        <v>126</v>
      </c>
      <c r="J972" s="69">
        <v>1242</v>
      </c>
      <c r="K972" s="148"/>
      <c r="M972" s="21">
        <f t="shared" si="46"/>
        <v>1</v>
      </c>
      <c r="N972" s="21">
        <v>1</v>
      </c>
      <c r="O972" s="554">
        <v>8310</v>
      </c>
      <c r="P972" s="555" t="s">
        <v>126</v>
      </c>
      <c r="Q972" s="69">
        <v>1242</v>
      </c>
      <c r="R972" s="148"/>
      <c r="S972" s="21">
        <f t="shared" si="47"/>
        <v>1</v>
      </c>
      <c r="T972" s="650">
        <v>8310</v>
      </c>
      <c r="U972" s="643" t="s">
        <v>126</v>
      </c>
      <c r="V972" s="554">
        <v>1242</v>
      </c>
      <c r="W972" s="148"/>
    </row>
    <row r="973" spans="1:23">
      <c r="A973" s="554">
        <v>8315</v>
      </c>
      <c r="B973" s="555" t="s">
        <v>127</v>
      </c>
      <c r="C973" s="69">
        <v>1241</v>
      </c>
      <c r="D973" s="148"/>
      <c r="F973" s="21">
        <f t="shared" si="45"/>
        <v>1</v>
      </c>
      <c r="G973" s="21">
        <v>1</v>
      </c>
      <c r="H973" s="554">
        <v>8315</v>
      </c>
      <c r="I973" s="555" t="s">
        <v>127</v>
      </c>
      <c r="J973" s="69">
        <v>1243</v>
      </c>
      <c r="K973" s="148"/>
      <c r="M973" s="21">
        <f t="shared" si="46"/>
        <v>1</v>
      </c>
      <c r="N973" s="21">
        <v>1</v>
      </c>
      <c r="O973" s="554">
        <v>8315</v>
      </c>
      <c r="P973" s="555" t="s">
        <v>127</v>
      </c>
      <c r="Q973" s="69">
        <v>1243</v>
      </c>
      <c r="R973" s="148"/>
      <c r="S973" s="21">
        <f t="shared" si="47"/>
        <v>1</v>
      </c>
      <c r="T973" s="650">
        <v>8315</v>
      </c>
      <c r="U973" s="643" t="s">
        <v>127</v>
      </c>
      <c r="V973" s="554">
        <v>1243</v>
      </c>
      <c r="W973" s="148"/>
    </row>
    <row r="974" spans="1:23">
      <c r="A974" s="554">
        <v>8320</v>
      </c>
      <c r="B974" s="555" t="s">
        <v>95</v>
      </c>
      <c r="C974" s="69">
        <v>1242</v>
      </c>
      <c r="D974" s="148"/>
      <c r="F974" s="21">
        <f t="shared" si="45"/>
        <v>1</v>
      </c>
      <c r="G974" s="21">
        <v>1</v>
      </c>
      <c r="H974" s="554">
        <v>8320</v>
      </c>
      <c r="I974" s="555" t="s">
        <v>95</v>
      </c>
      <c r="J974" s="69">
        <v>1244</v>
      </c>
      <c r="K974" s="148"/>
      <c r="M974" s="21">
        <f t="shared" si="46"/>
        <v>1</v>
      </c>
      <c r="N974" s="21">
        <v>1</v>
      </c>
      <c r="O974" s="554">
        <v>8320</v>
      </c>
      <c r="P974" s="555" t="s">
        <v>95</v>
      </c>
      <c r="Q974" s="69">
        <v>1244</v>
      </c>
      <c r="R974" s="148"/>
      <c r="S974" s="21">
        <f t="shared" si="47"/>
        <v>1</v>
      </c>
      <c r="T974" s="650">
        <v>8320</v>
      </c>
      <c r="U974" s="643" t="s">
        <v>95</v>
      </c>
      <c r="V974" s="554">
        <v>1244</v>
      </c>
      <c r="W974" s="148"/>
    </row>
    <row r="975" spans="1:23">
      <c r="A975" s="554">
        <v>8325</v>
      </c>
      <c r="B975" s="555" t="s">
        <v>96</v>
      </c>
      <c r="C975" s="69">
        <v>1243</v>
      </c>
      <c r="D975" s="148"/>
      <c r="F975" s="21">
        <f t="shared" si="45"/>
        <v>1</v>
      </c>
      <c r="G975" s="21">
        <v>1</v>
      </c>
      <c r="H975" s="554">
        <v>8325</v>
      </c>
      <c r="I975" s="555" t="s">
        <v>96</v>
      </c>
      <c r="J975" s="69">
        <v>1245</v>
      </c>
      <c r="K975" s="148"/>
      <c r="M975" s="21">
        <f t="shared" si="46"/>
        <v>1</v>
      </c>
      <c r="N975" s="21">
        <v>1</v>
      </c>
      <c r="O975" s="554">
        <v>8325</v>
      </c>
      <c r="P975" s="555" t="s">
        <v>96</v>
      </c>
      <c r="Q975" s="69">
        <v>1245</v>
      </c>
      <c r="R975" s="148"/>
      <c r="S975" s="21">
        <f t="shared" si="47"/>
        <v>1</v>
      </c>
      <c r="T975" s="650">
        <v>8325</v>
      </c>
      <c r="U975" s="643" t="s">
        <v>96</v>
      </c>
      <c r="V975" s="554">
        <v>1245</v>
      </c>
      <c r="W975" s="148"/>
    </row>
    <row r="976" spans="1:23">
      <c r="A976" s="554">
        <v>8330</v>
      </c>
      <c r="B976" s="555" t="s">
        <v>128</v>
      </c>
      <c r="C976" s="69">
        <v>1244</v>
      </c>
      <c r="D976" s="148"/>
      <c r="F976" s="21">
        <f t="shared" si="45"/>
        <v>1</v>
      </c>
      <c r="G976" s="21">
        <v>1</v>
      </c>
      <c r="H976" s="554">
        <v>8330</v>
      </c>
      <c r="I976" s="555" t="s">
        <v>128</v>
      </c>
      <c r="J976" s="69">
        <v>1246</v>
      </c>
      <c r="K976" s="148"/>
      <c r="M976" s="21">
        <f t="shared" si="46"/>
        <v>1</v>
      </c>
      <c r="N976" s="21">
        <v>1</v>
      </c>
      <c r="O976" s="554">
        <v>8330</v>
      </c>
      <c r="P976" s="555" t="s">
        <v>128</v>
      </c>
      <c r="Q976" s="69">
        <v>1246</v>
      </c>
      <c r="R976" s="148"/>
      <c r="S976" s="21">
        <f t="shared" si="47"/>
        <v>1</v>
      </c>
      <c r="T976" s="650">
        <v>8330</v>
      </c>
      <c r="U976" s="643" t="s">
        <v>128</v>
      </c>
      <c r="V976" s="554">
        <v>1246</v>
      </c>
      <c r="W976" s="148"/>
    </row>
    <row r="977" spans="1:23">
      <c r="A977" s="554">
        <v>8335</v>
      </c>
      <c r="B977" s="555" t="s">
        <v>98</v>
      </c>
      <c r="C977" s="69">
        <v>1245</v>
      </c>
      <c r="D977" s="148"/>
      <c r="F977" s="21">
        <f t="shared" si="45"/>
        <v>1</v>
      </c>
      <c r="G977" s="21">
        <v>1</v>
      </c>
      <c r="H977" s="554">
        <v>8335</v>
      </c>
      <c r="I977" s="555" t="s">
        <v>98</v>
      </c>
      <c r="J977" s="69">
        <v>1247</v>
      </c>
      <c r="K977" s="148"/>
      <c r="M977" s="21">
        <f t="shared" si="46"/>
        <v>1</v>
      </c>
      <c r="N977" s="21">
        <v>1</v>
      </c>
      <c r="O977" s="554">
        <v>8335</v>
      </c>
      <c r="P977" s="555" t="s">
        <v>98</v>
      </c>
      <c r="Q977" s="69">
        <v>1247</v>
      </c>
      <c r="R977" s="148"/>
      <c r="S977" s="21">
        <f t="shared" si="47"/>
        <v>1</v>
      </c>
      <c r="T977" s="650">
        <v>8335</v>
      </c>
      <c r="U977" s="643" t="s">
        <v>98</v>
      </c>
      <c r="V977" s="554">
        <v>1247</v>
      </c>
      <c r="W977" s="148"/>
    </row>
    <row r="978" spans="1:23">
      <c r="A978" s="554">
        <v>8340</v>
      </c>
      <c r="B978" s="555" t="s">
        <v>1532</v>
      </c>
      <c r="C978" s="69">
        <v>1246</v>
      </c>
      <c r="D978" s="148"/>
      <c r="F978" s="21">
        <f t="shared" si="45"/>
        <v>1</v>
      </c>
      <c r="G978" s="21">
        <v>1</v>
      </c>
      <c r="H978" s="554">
        <v>8340</v>
      </c>
      <c r="I978" s="555" t="s">
        <v>1532</v>
      </c>
      <c r="J978" s="69">
        <v>1248</v>
      </c>
      <c r="K978" s="148"/>
      <c r="M978" s="21">
        <f t="shared" si="46"/>
        <v>1</v>
      </c>
      <c r="N978" s="21">
        <v>1</v>
      </c>
      <c r="O978" s="554">
        <v>8340</v>
      </c>
      <c r="P978" s="555" t="s">
        <v>1532</v>
      </c>
      <c r="Q978" s="69">
        <v>1248</v>
      </c>
      <c r="R978" s="148"/>
      <c r="S978" s="21">
        <f t="shared" si="47"/>
        <v>1</v>
      </c>
      <c r="T978" s="650">
        <v>8340</v>
      </c>
      <c r="U978" s="643" t="s">
        <v>1532</v>
      </c>
      <c r="V978" s="554">
        <v>1248</v>
      </c>
      <c r="W978" s="148"/>
    </row>
    <row r="979" spans="1:23" ht="22.5">
      <c r="A979" s="554">
        <v>8345</v>
      </c>
      <c r="B979" s="555" t="s">
        <v>1535</v>
      </c>
      <c r="C979" s="69">
        <v>1247</v>
      </c>
      <c r="D979" s="148"/>
      <c r="F979" s="21">
        <f t="shared" si="45"/>
        <v>1</v>
      </c>
      <c r="G979" s="21">
        <v>1</v>
      </c>
      <c r="H979" s="554">
        <v>8345</v>
      </c>
      <c r="I979" s="555" t="s">
        <v>1535</v>
      </c>
      <c r="J979" s="69">
        <v>1249</v>
      </c>
      <c r="K979" s="148"/>
      <c r="M979" s="21">
        <f t="shared" si="46"/>
        <v>1</v>
      </c>
      <c r="N979" s="21">
        <v>1</v>
      </c>
      <c r="O979" s="554">
        <v>8345</v>
      </c>
      <c r="P979" s="555" t="s">
        <v>1535</v>
      </c>
      <c r="Q979" s="69">
        <v>1249</v>
      </c>
      <c r="R979" s="148"/>
      <c r="S979" s="21">
        <f t="shared" si="47"/>
        <v>1</v>
      </c>
      <c r="T979" s="650">
        <v>8345</v>
      </c>
      <c r="U979" s="643" t="s">
        <v>1535</v>
      </c>
      <c r="V979" s="554">
        <v>1249</v>
      </c>
      <c r="W979" s="148"/>
    </row>
    <row r="980" spans="1:23" ht="22.5">
      <c r="A980" s="554">
        <v>8350</v>
      </c>
      <c r="B980" s="555" t="s">
        <v>1536</v>
      </c>
      <c r="C980" s="69">
        <v>1248</v>
      </c>
      <c r="D980" s="148"/>
      <c r="F980" s="21">
        <f t="shared" si="45"/>
        <v>1</v>
      </c>
      <c r="G980" s="21">
        <v>1</v>
      </c>
      <c r="H980" s="554">
        <v>8350</v>
      </c>
      <c r="I980" s="555" t="s">
        <v>1536</v>
      </c>
      <c r="J980" s="69">
        <v>1250</v>
      </c>
      <c r="K980" s="148"/>
      <c r="M980" s="21">
        <f t="shared" si="46"/>
        <v>1</v>
      </c>
      <c r="N980" s="21">
        <v>1</v>
      </c>
      <c r="O980" s="554">
        <v>8350</v>
      </c>
      <c r="P980" s="555" t="s">
        <v>1536</v>
      </c>
      <c r="Q980" s="69">
        <v>1250</v>
      </c>
      <c r="R980" s="148"/>
      <c r="S980" s="21">
        <f t="shared" si="47"/>
        <v>1</v>
      </c>
      <c r="T980" s="650">
        <v>8350</v>
      </c>
      <c r="U980" s="643" t="s">
        <v>1536</v>
      </c>
      <c r="V980" s="554">
        <v>1250</v>
      </c>
      <c r="W980" s="148"/>
    </row>
    <row r="981" spans="1:23" ht="22.5">
      <c r="A981" s="554">
        <v>8355</v>
      </c>
      <c r="B981" s="555" t="s">
        <v>1537</v>
      </c>
      <c r="C981" s="69">
        <v>1249</v>
      </c>
      <c r="D981" s="559"/>
      <c r="F981" s="21">
        <f t="shared" si="45"/>
        <v>1</v>
      </c>
      <c r="G981" s="21">
        <v>1</v>
      </c>
      <c r="H981" s="554">
        <v>8355</v>
      </c>
      <c r="I981" s="555" t="s">
        <v>1537</v>
      </c>
      <c r="J981" s="69">
        <v>1251</v>
      </c>
      <c r="K981" s="148"/>
      <c r="M981" s="21">
        <f t="shared" si="46"/>
        <v>1</v>
      </c>
      <c r="N981" s="21">
        <v>1</v>
      </c>
      <c r="O981" s="554">
        <v>8355</v>
      </c>
      <c r="P981" s="555" t="s">
        <v>1537</v>
      </c>
      <c r="Q981" s="69">
        <v>1251</v>
      </c>
      <c r="R981" s="148"/>
      <c r="S981" s="21">
        <f t="shared" si="47"/>
        <v>1</v>
      </c>
      <c r="T981" s="650">
        <v>8355</v>
      </c>
      <c r="U981" s="643" t="s">
        <v>1537</v>
      </c>
      <c r="V981" s="554">
        <v>1251</v>
      </c>
      <c r="W981" s="148"/>
    </row>
    <row r="982" spans="1:23">
      <c r="A982" s="554">
        <v>8360</v>
      </c>
      <c r="B982" s="555" t="s">
        <v>129</v>
      </c>
      <c r="C982" s="69">
        <v>1250</v>
      </c>
      <c r="D982" s="559"/>
      <c r="F982" s="21">
        <f t="shared" si="45"/>
        <v>1</v>
      </c>
      <c r="G982" s="21">
        <v>1</v>
      </c>
      <c r="H982" s="554">
        <v>8360</v>
      </c>
      <c r="I982" s="555" t="s">
        <v>129</v>
      </c>
      <c r="J982" s="69">
        <v>1252</v>
      </c>
      <c r="K982" s="148"/>
      <c r="M982" s="21">
        <f t="shared" si="46"/>
        <v>1</v>
      </c>
      <c r="N982" s="21">
        <v>1</v>
      </c>
      <c r="O982" s="554">
        <v>8360</v>
      </c>
      <c r="P982" s="555" t="s">
        <v>129</v>
      </c>
      <c r="Q982" s="69">
        <v>1252</v>
      </c>
      <c r="R982" s="148"/>
      <c r="S982" s="21">
        <f t="shared" si="47"/>
        <v>1</v>
      </c>
      <c r="T982" s="650">
        <v>8360</v>
      </c>
      <c r="U982" s="643" t="s">
        <v>129</v>
      </c>
      <c r="V982" s="554">
        <v>1252</v>
      </c>
      <c r="W982" s="148"/>
    </row>
    <row r="983" spans="1:23" ht="22.5">
      <c r="A983" s="554">
        <v>8365</v>
      </c>
      <c r="B983" s="555" t="s">
        <v>1538</v>
      </c>
      <c r="C983" s="69">
        <v>1251</v>
      </c>
      <c r="D983" s="559"/>
      <c r="F983" s="21">
        <f t="shared" si="45"/>
        <v>1</v>
      </c>
      <c r="G983" s="21">
        <v>1</v>
      </c>
      <c r="H983" s="554">
        <v>8365</v>
      </c>
      <c r="I983" s="555" t="s">
        <v>1538</v>
      </c>
      <c r="J983" s="69">
        <v>1253</v>
      </c>
      <c r="K983" s="148"/>
      <c r="M983" s="21">
        <f t="shared" si="46"/>
        <v>1</v>
      </c>
      <c r="N983" s="21">
        <v>1</v>
      </c>
      <c r="O983" s="554">
        <v>8365</v>
      </c>
      <c r="P983" s="555" t="s">
        <v>1538</v>
      </c>
      <c r="Q983" s="69">
        <v>1253</v>
      </c>
      <c r="R983" s="148"/>
      <c r="S983" s="21">
        <f t="shared" si="47"/>
        <v>1</v>
      </c>
      <c r="T983" s="650">
        <v>8365</v>
      </c>
      <c r="U983" s="643" t="s">
        <v>1538</v>
      </c>
      <c r="V983" s="554">
        <v>1253</v>
      </c>
      <c r="W983" s="148"/>
    </row>
    <row r="984" spans="1:23">
      <c r="A984" s="554">
        <v>8370</v>
      </c>
      <c r="B984" s="555" t="s">
        <v>1539</v>
      </c>
      <c r="C984" s="69">
        <v>1252</v>
      </c>
      <c r="D984" s="148"/>
      <c r="F984" s="21">
        <f t="shared" si="45"/>
        <v>1</v>
      </c>
      <c r="G984" s="21">
        <v>1</v>
      </c>
      <c r="H984" s="554">
        <v>8370</v>
      </c>
      <c r="I984" s="555" t="s">
        <v>1539</v>
      </c>
      <c r="J984" s="69">
        <v>1254</v>
      </c>
      <c r="K984" s="148"/>
      <c r="M984" s="21">
        <f t="shared" si="46"/>
        <v>1</v>
      </c>
      <c r="N984" s="21">
        <v>1</v>
      </c>
      <c r="O984" s="554">
        <v>8370</v>
      </c>
      <c r="P984" s="555" t="s">
        <v>1539</v>
      </c>
      <c r="Q984" s="69">
        <v>1254</v>
      </c>
      <c r="R984" s="148"/>
      <c r="S984" s="21">
        <f t="shared" si="47"/>
        <v>1</v>
      </c>
      <c r="T984" s="650">
        <v>8370</v>
      </c>
      <c r="U984" s="643" t="s">
        <v>1539</v>
      </c>
      <c r="V984" s="554">
        <v>1254</v>
      </c>
      <c r="W984" s="148"/>
    </row>
    <row r="985" spans="1:23">
      <c r="A985" s="554">
        <v>8385</v>
      </c>
      <c r="B985" s="555" t="s">
        <v>131</v>
      </c>
      <c r="C985" s="69">
        <v>1253</v>
      </c>
      <c r="D985" s="148"/>
      <c r="F985" s="21">
        <f t="shared" si="45"/>
        <v>1</v>
      </c>
      <c r="G985" s="21">
        <v>1</v>
      </c>
      <c r="H985" s="554">
        <v>8385</v>
      </c>
      <c r="I985" s="555" t="s">
        <v>131</v>
      </c>
      <c r="J985" s="69">
        <v>1255</v>
      </c>
      <c r="K985" s="148"/>
      <c r="M985" s="21">
        <f t="shared" si="46"/>
        <v>1</v>
      </c>
      <c r="N985" s="21">
        <v>1</v>
      </c>
      <c r="O985" s="554">
        <v>8385</v>
      </c>
      <c r="P985" s="555" t="s">
        <v>131</v>
      </c>
      <c r="Q985" s="69">
        <v>1255</v>
      </c>
      <c r="R985" s="148"/>
      <c r="S985" s="21">
        <f t="shared" si="47"/>
        <v>1</v>
      </c>
      <c r="T985" s="650">
        <v>8385</v>
      </c>
      <c r="U985" s="643" t="s">
        <v>131</v>
      </c>
      <c r="V985" s="554">
        <v>1255</v>
      </c>
      <c r="W985" s="148"/>
    </row>
    <row r="986" spans="1:23">
      <c r="A986" s="554">
        <v>8391</v>
      </c>
      <c r="B986" s="555" t="s">
        <v>1541</v>
      </c>
      <c r="C986" s="69">
        <v>1254</v>
      </c>
      <c r="D986" s="148"/>
      <c r="F986" s="21">
        <f t="shared" si="45"/>
        <v>1</v>
      </c>
      <c r="G986" s="21">
        <v>1</v>
      </c>
      <c r="H986" s="554">
        <v>8391</v>
      </c>
      <c r="I986" s="555" t="s">
        <v>1541</v>
      </c>
      <c r="J986" s="69">
        <v>1256</v>
      </c>
      <c r="K986" s="148"/>
      <c r="M986" s="21">
        <f t="shared" si="46"/>
        <v>1</v>
      </c>
      <c r="N986" s="21">
        <v>1</v>
      </c>
      <c r="O986" s="554">
        <v>8391</v>
      </c>
      <c r="P986" s="555" t="s">
        <v>1541</v>
      </c>
      <c r="Q986" s="69">
        <v>1256</v>
      </c>
      <c r="R986" s="148"/>
      <c r="S986" s="21">
        <f t="shared" si="47"/>
        <v>1</v>
      </c>
      <c r="T986" s="650">
        <v>8391</v>
      </c>
      <c r="U986" s="643" t="s">
        <v>1541</v>
      </c>
      <c r="V986" s="554">
        <v>1256</v>
      </c>
      <c r="W986" s="148"/>
    </row>
    <row r="987" spans="1:23">
      <c r="A987" s="554">
        <v>8392</v>
      </c>
      <c r="B987" s="555" t="s">
        <v>1542</v>
      </c>
      <c r="C987" s="69">
        <v>1255</v>
      </c>
      <c r="D987" s="148"/>
      <c r="F987" s="21">
        <f t="shared" si="45"/>
        <v>1</v>
      </c>
      <c r="G987" s="21">
        <v>1</v>
      </c>
      <c r="H987" s="554">
        <v>8392</v>
      </c>
      <c r="I987" s="555" t="s">
        <v>1542</v>
      </c>
      <c r="J987" s="69">
        <v>1257</v>
      </c>
      <c r="K987" s="148"/>
      <c r="M987" s="21">
        <f t="shared" si="46"/>
        <v>1</v>
      </c>
      <c r="N987" s="21">
        <v>1</v>
      </c>
      <c r="O987" s="554">
        <v>8392</v>
      </c>
      <c r="P987" s="555" t="s">
        <v>1542</v>
      </c>
      <c r="Q987" s="69">
        <v>1257</v>
      </c>
      <c r="R987" s="148"/>
      <c r="S987" s="21">
        <f t="shared" si="47"/>
        <v>1</v>
      </c>
      <c r="T987" s="650">
        <v>8392</v>
      </c>
      <c r="U987" s="643" t="s">
        <v>1542</v>
      </c>
      <c r="V987" s="554">
        <v>1257</v>
      </c>
      <c r="W987" s="148"/>
    </row>
    <row r="988" spans="1:23" ht="22.5">
      <c r="A988" s="554">
        <v>8395</v>
      </c>
      <c r="B988" s="555" t="s">
        <v>132</v>
      </c>
      <c r="C988" s="69">
        <v>1256</v>
      </c>
      <c r="D988" s="148"/>
      <c r="F988" s="21">
        <f t="shared" si="45"/>
        <v>1</v>
      </c>
      <c r="G988" s="21">
        <v>1</v>
      </c>
      <c r="H988" s="554">
        <v>8395</v>
      </c>
      <c r="I988" s="555" t="s">
        <v>132</v>
      </c>
      <c r="J988" s="69">
        <v>1258</v>
      </c>
      <c r="K988" s="148"/>
      <c r="M988" s="21">
        <f t="shared" si="46"/>
        <v>1</v>
      </c>
      <c r="N988" s="21">
        <v>1</v>
      </c>
      <c r="O988" s="554">
        <v>8395</v>
      </c>
      <c r="P988" s="555" t="s">
        <v>132</v>
      </c>
      <c r="Q988" s="69">
        <v>1258</v>
      </c>
      <c r="R988" s="148"/>
      <c r="S988" s="21">
        <f t="shared" si="47"/>
        <v>1</v>
      </c>
      <c r="T988" s="650">
        <v>8395</v>
      </c>
      <c r="U988" s="643" t="s">
        <v>132</v>
      </c>
      <c r="V988" s="554">
        <v>1258</v>
      </c>
      <c r="W988" s="148"/>
    </row>
    <row r="989" spans="1:23">
      <c r="A989" s="554">
        <v>8400</v>
      </c>
      <c r="B989" s="555" t="s">
        <v>99</v>
      </c>
      <c r="C989" s="69">
        <v>1257</v>
      </c>
      <c r="D989" s="148"/>
      <c r="F989" s="21">
        <f t="shared" si="45"/>
        <v>1</v>
      </c>
      <c r="G989" s="21">
        <v>1</v>
      </c>
      <c r="H989" s="554">
        <v>8400</v>
      </c>
      <c r="I989" s="555" t="s">
        <v>99</v>
      </c>
      <c r="J989" s="69">
        <v>1259</v>
      </c>
      <c r="K989" s="148"/>
      <c r="M989" s="21">
        <f t="shared" si="46"/>
        <v>1</v>
      </c>
      <c r="N989" s="21">
        <v>1</v>
      </c>
      <c r="O989" s="554">
        <v>8400</v>
      </c>
      <c r="P989" s="555" t="s">
        <v>99</v>
      </c>
      <c r="Q989" s="69">
        <v>1259</v>
      </c>
      <c r="R989" s="148"/>
      <c r="S989" s="21">
        <f t="shared" si="47"/>
        <v>1</v>
      </c>
      <c r="T989" s="650">
        <v>8400</v>
      </c>
      <c r="U989" s="643" t="s">
        <v>99</v>
      </c>
      <c r="V989" s="554">
        <v>1259</v>
      </c>
      <c r="W989" s="148"/>
    </row>
    <row r="990" spans="1:23" ht="33.75">
      <c r="A990" s="554">
        <v>8401</v>
      </c>
      <c r="B990" s="555" t="s">
        <v>1543</v>
      </c>
      <c r="C990" s="69">
        <v>1258</v>
      </c>
      <c r="D990" s="148"/>
      <c r="F990" s="21">
        <f t="shared" si="45"/>
        <v>1</v>
      </c>
      <c r="G990" s="21">
        <v>1</v>
      </c>
      <c r="H990" s="554">
        <v>8401</v>
      </c>
      <c r="I990" s="555" t="s">
        <v>1543</v>
      </c>
      <c r="J990" s="69">
        <v>1260</v>
      </c>
      <c r="K990" s="148"/>
      <c r="M990" s="21">
        <f t="shared" si="46"/>
        <v>1</v>
      </c>
      <c r="N990" s="21">
        <v>1</v>
      </c>
      <c r="O990" s="554">
        <v>8401</v>
      </c>
      <c r="P990" s="555" t="s">
        <v>1543</v>
      </c>
      <c r="Q990" s="69">
        <v>1260</v>
      </c>
      <c r="R990" s="148"/>
      <c r="S990" s="21">
        <f t="shared" si="47"/>
        <v>1</v>
      </c>
      <c r="T990" s="650">
        <v>8401</v>
      </c>
      <c r="U990" s="643" t="s">
        <v>1543</v>
      </c>
      <c r="V990" s="554">
        <v>1260</v>
      </c>
      <c r="W990" s="148"/>
    </row>
    <row r="991" spans="1:23">
      <c r="A991" s="554">
        <v>8405</v>
      </c>
      <c r="B991" s="555" t="s">
        <v>134</v>
      </c>
      <c r="C991" s="69">
        <v>1259</v>
      </c>
      <c r="D991" s="148"/>
      <c r="F991" s="21">
        <f t="shared" si="45"/>
        <v>1</v>
      </c>
      <c r="G991" s="21">
        <v>1</v>
      </c>
      <c r="H991" s="554">
        <v>8405</v>
      </c>
      <c r="I991" s="555" t="s">
        <v>134</v>
      </c>
      <c r="J991" s="69">
        <v>1261</v>
      </c>
      <c r="K991" s="148"/>
      <c r="M991" s="21">
        <f t="shared" si="46"/>
        <v>1</v>
      </c>
      <c r="N991" s="21">
        <v>1</v>
      </c>
      <c r="O991" s="554">
        <v>8405</v>
      </c>
      <c r="P991" s="555" t="s">
        <v>134</v>
      </c>
      <c r="Q991" s="69">
        <v>1261</v>
      </c>
      <c r="R991" s="148"/>
      <c r="S991" s="21">
        <f t="shared" si="47"/>
        <v>1</v>
      </c>
      <c r="T991" s="650">
        <v>8405</v>
      </c>
      <c r="U991" s="643" t="s">
        <v>134</v>
      </c>
      <c r="V991" s="554">
        <v>1261</v>
      </c>
      <c r="W991" s="148"/>
    </row>
    <row r="992" spans="1:23">
      <c r="A992" s="554">
        <v>8409</v>
      </c>
      <c r="B992" s="555" t="s">
        <v>1544</v>
      </c>
      <c r="C992" s="69">
        <v>1260</v>
      </c>
      <c r="D992" s="148"/>
      <c r="F992" s="21">
        <f t="shared" si="45"/>
        <v>1</v>
      </c>
      <c r="G992" s="21">
        <v>1</v>
      </c>
      <c r="H992" s="554">
        <v>8409</v>
      </c>
      <c r="I992" s="555" t="s">
        <v>1544</v>
      </c>
      <c r="J992" s="69">
        <v>1262</v>
      </c>
      <c r="K992" s="148"/>
      <c r="M992" s="21">
        <f t="shared" si="46"/>
        <v>1</v>
      </c>
      <c r="N992" s="21">
        <v>1</v>
      </c>
      <c r="O992" s="554">
        <v>8409</v>
      </c>
      <c r="P992" s="555" t="s">
        <v>1544</v>
      </c>
      <c r="Q992" s="69">
        <v>1262</v>
      </c>
      <c r="R992" s="148"/>
      <c r="S992" s="21">
        <f t="shared" si="47"/>
        <v>1</v>
      </c>
      <c r="T992" s="650">
        <v>8409</v>
      </c>
      <c r="U992" s="643" t="s">
        <v>1544</v>
      </c>
      <c r="V992" s="554">
        <v>1262</v>
      </c>
      <c r="W992" s="148"/>
    </row>
    <row r="993" spans="1:23">
      <c r="A993" s="554">
        <v>8413</v>
      </c>
      <c r="B993" s="555" t="s">
        <v>1558</v>
      </c>
      <c r="C993" s="69">
        <v>1261</v>
      </c>
      <c r="D993" s="148"/>
      <c r="F993" s="21">
        <f t="shared" si="45"/>
        <v>1</v>
      </c>
      <c r="G993" s="21">
        <v>1</v>
      </c>
      <c r="H993" s="554">
        <v>8413</v>
      </c>
      <c r="I993" s="555" t="s">
        <v>1558</v>
      </c>
      <c r="J993" s="69">
        <v>1263</v>
      </c>
      <c r="K993" s="148"/>
      <c r="M993" s="21">
        <f t="shared" si="46"/>
        <v>1</v>
      </c>
      <c r="N993" s="21">
        <v>1</v>
      </c>
      <c r="O993" s="554">
        <v>8413</v>
      </c>
      <c r="P993" s="555" t="s">
        <v>1558</v>
      </c>
      <c r="Q993" s="69">
        <v>1263</v>
      </c>
      <c r="R993" s="148"/>
      <c r="S993" s="21">
        <f t="shared" si="47"/>
        <v>1</v>
      </c>
      <c r="T993" s="650">
        <v>8413</v>
      </c>
      <c r="U993" s="643" t="s">
        <v>1558</v>
      </c>
      <c r="V993" s="554">
        <v>1263</v>
      </c>
      <c r="W993" s="148"/>
    </row>
    <row r="994" spans="1:23" ht="22.5">
      <c r="A994" s="554">
        <v>8417</v>
      </c>
      <c r="B994" s="555" t="s">
        <v>1559</v>
      </c>
      <c r="C994" s="69">
        <v>1262</v>
      </c>
      <c r="D994" s="148"/>
      <c r="F994" s="21">
        <f t="shared" si="45"/>
        <v>1</v>
      </c>
      <c r="G994" s="21">
        <v>1</v>
      </c>
      <c r="H994" s="554">
        <v>8417</v>
      </c>
      <c r="I994" s="555" t="s">
        <v>1559</v>
      </c>
      <c r="J994" s="69">
        <v>1264</v>
      </c>
      <c r="K994" s="148"/>
      <c r="M994" s="21">
        <f t="shared" si="46"/>
        <v>1</v>
      </c>
      <c r="N994" s="21">
        <v>1</v>
      </c>
      <c r="O994" s="554">
        <v>8417</v>
      </c>
      <c r="P994" s="555" t="s">
        <v>1559</v>
      </c>
      <c r="Q994" s="69">
        <v>1264</v>
      </c>
      <c r="R994" s="148"/>
      <c r="S994" s="21">
        <f t="shared" si="47"/>
        <v>1</v>
      </c>
      <c r="T994" s="650">
        <v>8417</v>
      </c>
      <c r="U994" s="643" t="s">
        <v>1559</v>
      </c>
      <c r="V994" s="554">
        <v>1264</v>
      </c>
      <c r="W994" s="148"/>
    </row>
    <row r="995" spans="1:23" ht="22.5">
      <c r="A995" s="554">
        <v>8421</v>
      </c>
      <c r="B995" s="555" t="s">
        <v>1560</v>
      </c>
      <c r="C995" s="69">
        <v>1263</v>
      </c>
      <c r="D995" s="148"/>
      <c r="F995" s="21">
        <f t="shared" si="45"/>
        <v>1</v>
      </c>
      <c r="G995" s="21">
        <v>1</v>
      </c>
      <c r="H995" s="554">
        <v>8421</v>
      </c>
      <c r="I995" s="555" t="s">
        <v>1560</v>
      </c>
      <c r="J995" s="69">
        <v>1265</v>
      </c>
      <c r="K995" s="148"/>
      <c r="M995" s="21">
        <f t="shared" si="46"/>
        <v>1</v>
      </c>
      <c r="N995" s="21">
        <v>1</v>
      </c>
      <c r="O995" s="554">
        <v>8421</v>
      </c>
      <c r="P995" s="555" t="s">
        <v>1560</v>
      </c>
      <c r="Q995" s="69">
        <v>1265</v>
      </c>
      <c r="R995" s="148"/>
      <c r="S995" s="21">
        <f t="shared" si="47"/>
        <v>1</v>
      </c>
      <c r="T995" s="650">
        <v>8421</v>
      </c>
      <c r="U995" s="643" t="s">
        <v>1560</v>
      </c>
      <c r="V995" s="554">
        <v>1265</v>
      </c>
      <c r="W995" s="148"/>
    </row>
    <row r="996" spans="1:23">
      <c r="A996" s="554">
        <v>8425</v>
      </c>
      <c r="B996" s="555" t="s">
        <v>1548</v>
      </c>
      <c r="C996" s="69">
        <v>1264</v>
      </c>
      <c r="D996" s="148"/>
      <c r="F996" s="21">
        <f t="shared" si="45"/>
        <v>1</v>
      </c>
      <c r="G996" s="21">
        <v>1</v>
      </c>
      <c r="H996" s="554">
        <v>8425</v>
      </c>
      <c r="I996" s="555" t="s">
        <v>1548</v>
      </c>
      <c r="J996" s="69">
        <v>1266</v>
      </c>
      <c r="K996" s="148"/>
      <c r="M996" s="21">
        <f t="shared" si="46"/>
        <v>1</v>
      </c>
      <c r="N996" s="21">
        <v>1</v>
      </c>
      <c r="O996" s="554">
        <v>8425</v>
      </c>
      <c r="P996" s="555" t="s">
        <v>1548</v>
      </c>
      <c r="Q996" s="69">
        <v>1266</v>
      </c>
      <c r="R996" s="148"/>
      <c r="S996" s="21">
        <f t="shared" si="47"/>
        <v>1</v>
      </c>
      <c r="T996" s="650">
        <v>8425</v>
      </c>
      <c r="U996" s="643" t="s">
        <v>1548</v>
      </c>
      <c r="V996" s="554">
        <v>1266</v>
      </c>
      <c r="W996" s="148"/>
    </row>
    <row r="997" spans="1:23">
      <c r="A997" s="554">
        <v>8430</v>
      </c>
      <c r="B997" s="555" t="s">
        <v>100</v>
      </c>
      <c r="C997" s="69">
        <v>1265</v>
      </c>
      <c r="D997" s="148"/>
      <c r="F997" s="21">
        <f t="shared" si="45"/>
        <v>1</v>
      </c>
      <c r="G997" s="21">
        <v>1</v>
      </c>
      <c r="H997" s="554">
        <v>8430</v>
      </c>
      <c r="I997" s="555" t="s">
        <v>100</v>
      </c>
      <c r="J997" s="69">
        <v>1267</v>
      </c>
      <c r="K997" s="148"/>
      <c r="M997" s="21">
        <f t="shared" si="46"/>
        <v>1</v>
      </c>
      <c r="N997" s="21">
        <v>1</v>
      </c>
      <c r="O997" s="554">
        <v>8430</v>
      </c>
      <c r="P997" s="555" t="s">
        <v>100</v>
      </c>
      <c r="Q997" s="69">
        <v>1267</v>
      </c>
      <c r="R997" s="148"/>
      <c r="S997" s="21">
        <f t="shared" si="47"/>
        <v>1</v>
      </c>
      <c r="T997" s="650">
        <v>8430</v>
      </c>
      <c r="U997" s="643" t="s">
        <v>100</v>
      </c>
      <c r="V997" s="554">
        <v>1267</v>
      </c>
      <c r="W997" s="148"/>
    </row>
    <row r="998" spans="1:23">
      <c r="A998" s="554">
        <v>8435</v>
      </c>
      <c r="B998" s="555" t="s">
        <v>135</v>
      </c>
      <c r="C998" s="69">
        <v>1266</v>
      </c>
      <c r="D998" s="148"/>
      <c r="F998" s="21">
        <f t="shared" si="45"/>
        <v>1</v>
      </c>
      <c r="G998" s="21">
        <v>1</v>
      </c>
      <c r="H998" s="554">
        <v>8435</v>
      </c>
      <c r="I998" s="555" t="s">
        <v>135</v>
      </c>
      <c r="J998" s="69">
        <v>1268</v>
      </c>
      <c r="K998" s="148"/>
      <c r="M998" s="21">
        <f t="shared" si="46"/>
        <v>1</v>
      </c>
      <c r="N998" s="21">
        <v>1</v>
      </c>
      <c r="O998" s="554">
        <v>8435</v>
      </c>
      <c r="P998" s="555" t="s">
        <v>135</v>
      </c>
      <c r="Q998" s="69">
        <v>1268</v>
      </c>
      <c r="R998" s="148"/>
      <c r="S998" s="21">
        <f t="shared" si="47"/>
        <v>1</v>
      </c>
      <c r="T998" s="650">
        <v>8435</v>
      </c>
      <c r="U998" s="643" t="s">
        <v>135</v>
      </c>
      <c r="V998" s="554">
        <v>1268</v>
      </c>
      <c r="W998" s="148"/>
    </row>
    <row r="999" spans="1:23">
      <c r="A999" s="554">
        <v>8440</v>
      </c>
      <c r="B999" s="555" t="s">
        <v>136</v>
      </c>
      <c r="C999" s="69">
        <v>1267</v>
      </c>
      <c r="D999" s="148"/>
      <c r="F999" s="21">
        <f t="shared" si="45"/>
        <v>1</v>
      </c>
      <c r="G999" s="21">
        <v>1</v>
      </c>
      <c r="H999" s="554">
        <v>8440</v>
      </c>
      <c r="I999" s="555" t="s">
        <v>136</v>
      </c>
      <c r="J999" s="69">
        <v>1269</v>
      </c>
      <c r="K999" s="148"/>
      <c r="M999" s="21">
        <f t="shared" si="46"/>
        <v>1</v>
      </c>
      <c r="N999" s="21">
        <v>1</v>
      </c>
      <c r="O999" s="554">
        <v>8440</v>
      </c>
      <c r="P999" s="555" t="s">
        <v>136</v>
      </c>
      <c r="Q999" s="69">
        <v>1269</v>
      </c>
      <c r="R999" s="148"/>
      <c r="S999" s="21">
        <f t="shared" si="47"/>
        <v>1</v>
      </c>
      <c r="T999" s="650">
        <v>8440</v>
      </c>
      <c r="U999" s="643" t="s">
        <v>136</v>
      </c>
      <c r="V999" s="554">
        <v>1269</v>
      </c>
      <c r="W999" s="148"/>
    </row>
    <row r="1000" spans="1:23">
      <c r="A1000" s="554">
        <v>8445</v>
      </c>
      <c r="B1000" s="555" t="s">
        <v>137</v>
      </c>
      <c r="C1000" s="69">
        <v>1268</v>
      </c>
      <c r="D1000" s="148"/>
      <c r="F1000" s="21">
        <f t="shared" si="45"/>
        <v>1</v>
      </c>
      <c r="G1000" s="21">
        <v>1</v>
      </c>
      <c r="H1000" s="554">
        <v>8445</v>
      </c>
      <c r="I1000" s="555" t="s">
        <v>137</v>
      </c>
      <c r="J1000" s="69">
        <v>1270</v>
      </c>
      <c r="K1000" s="148"/>
      <c r="M1000" s="21">
        <f t="shared" si="46"/>
        <v>1</v>
      </c>
      <c r="N1000" s="21">
        <v>1</v>
      </c>
      <c r="O1000" s="554">
        <v>8445</v>
      </c>
      <c r="P1000" s="555" t="s">
        <v>137</v>
      </c>
      <c r="Q1000" s="69">
        <v>1270</v>
      </c>
      <c r="R1000" s="148"/>
      <c r="S1000" s="21">
        <f t="shared" si="47"/>
        <v>1</v>
      </c>
      <c r="T1000" s="650">
        <v>8445</v>
      </c>
      <c r="U1000" s="643" t="s">
        <v>137</v>
      </c>
      <c r="V1000" s="554">
        <v>1270</v>
      </c>
      <c r="W1000" s="148"/>
    </row>
    <row r="1001" spans="1:23" ht="22.5">
      <c r="A1001" s="554">
        <v>8450</v>
      </c>
      <c r="B1001" s="555" t="s">
        <v>1549</v>
      </c>
      <c r="C1001" s="69">
        <v>1269</v>
      </c>
      <c r="D1001" s="148"/>
      <c r="F1001" s="21">
        <f t="shared" si="45"/>
        <v>1</v>
      </c>
      <c r="G1001" s="21">
        <v>1</v>
      </c>
      <c r="H1001" s="554">
        <v>8450</v>
      </c>
      <c r="I1001" s="555" t="s">
        <v>1549</v>
      </c>
      <c r="J1001" s="69">
        <v>1271</v>
      </c>
      <c r="K1001" s="148"/>
      <c r="M1001" s="21">
        <f t="shared" si="46"/>
        <v>1</v>
      </c>
      <c r="N1001" s="21">
        <v>1</v>
      </c>
      <c r="O1001" s="554">
        <v>8450</v>
      </c>
      <c r="P1001" s="555" t="s">
        <v>1549</v>
      </c>
      <c r="Q1001" s="69">
        <v>1271</v>
      </c>
      <c r="R1001" s="148"/>
      <c r="S1001" s="21">
        <f t="shared" si="47"/>
        <v>1</v>
      </c>
      <c r="T1001" s="650">
        <v>8450</v>
      </c>
      <c r="U1001" s="643" t="s">
        <v>1549</v>
      </c>
      <c r="V1001" s="554">
        <v>1271</v>
      </c>
      <c r="W1001" s="148"/>
    </row>
    <row r="1002" spans="1:23">
      <c r="A1002" s="554">
        <v>8455</v>
      </c>
      <c r="B1002" s="555" t="s">
        <v>1550</v>
      </c>
      <c r="C1002" s="69">
        <v>1270</v>
      </c>
      <c r="D1002" s="148"/>
      <c r="F1002" s="21">
        <f t="shared" si="45"/>
        <v>1</v>
      </c>
      <c r="G1002" s="21">
        <v>1</v>
      </c>
      <c r="H1002" s="554">
        <v>8455</v>
      </c>
      <c r="I1002" s="555" t="s">
        <v>1550</v>
      </c>
      <c r="J1002" s="69">
        <v>1272</v>
      </c>
      <c r="K1002" s="148"/>
      <c r="M1002" s="21">
        <f t="shared" si="46"/>
        <v>1</v>
      </c>
      <c r="N1002" s="21">
        <v>1</v>
      </c>
      <c r="O1002" s="554">
        <v>8455</v>
      </c>
      <c r="P1002" s="555" t="s">
        <v>1550</v>
      </c>
      <c r="Q1002" s="69">
        <v>1272</v>
      </c>
      <c r="R1002" s="148"/>
      <c r="S1002" s="21">
        <f t="shared" si="47"/>
        <v>1</v>
      </c>
      <c r="T1002" s="650">
        <v>8455</v>
      </c>
      <c r="U1002" s="643" t="s">
        <v>1550</v>
      </c>
      <c r="V1002" s="554">
        <v>1272</v>
      </c>
      <c r="W1002" s="148"/>
    </row>
    <row r="1003" spans="1:23" ht="22.5">
      <c r="A1003" s="554">
        <v>8460</v>
      </c>
      <c r="B1003" s="555" t="s">
        <v>1551</v>
      </c>
      <c r="C1003" s="69">
        <v>1271</v>
      </c>
      <c r="D1003" s="148"/>
      <c r="F1003" s="21">
        <f t="shared" si="45"/>
        <v>1</v>
      </c>
      <c r="G1003" s="21">
        <v>1</v>
      </c>
      <c r="H1003" s="554">
        <v>8460</v>
      </c>
      <c r="I1003" s="555" t="s">
        <v>1551</v>
      </c>
      <c r="J1003" s="69">
        <v>1273</v>
      </c>
      <c r="K1003" s="148"/>
      <c r="M1003" s="21">
        <f t="shared" si="46"/>
        <v>1</v>
      </c>
      <c r="N1003" s="21">
        <v>1</v>
      </c>
      <c r="O1003" s="554">
        <v>8460</v>
      </c>
      <c r="P1003" s="555" t="s">
        <v>1551</v>
      </c>
      <c r="Q1003" s="69">
        <v>1273</v>
      </c>
      <c r="R1003" s="148"/>
      <c r="S1003" s="21">
        <f t="shared" si="47"/>
        <v>1</v>
      </c>
      <c r="T1003" s="650">
        <v>8460</v>
      </c>
      <c r="U1003" s="643" t="s">
        <v>1551</v>
      </c>
      <c r="V1003" s="554">
        <v>1273</v>
      </c>
      <c r="W1003" s="148"/>
    </row>
    <row r="1004" spans="1:23" ht="22.5">
      <c r="A1004" s="554">
        <v>8465</v>
      </c>
      <c r="B1004" s="555" t="s">
        <v>138</v>
      </c>
      <c r="C1004" s="69">
        <v>1272</v>
      </c>
      <c r="D1004" s="148"/>
      <c r="F1004" s="21">
        <f t="shared" si="45"/>
        <v>1</v>
      </c>
      <c r="G1004" s="21">
        <v>1</v>
      </c>
      <c r="H1004" s="554">
        <v>8465</v>
      </c>
      <c r="I1004" s="555" t="s">
        <v>138</v>
      </c>
      <c r="J1004" s="69">
        <v>1274</v>
      </c>
      <c r="K1004" s="148"/>
      <c r="M1004" s="21">
        <f t="shared" si="46"/>
        <v>1</v>
      </c>
      <c r="N1004" s="21">
        <v>1</v>
      </c>
      <c r="O1004" s="554">
        <v>8465</v>
      </c>
      <c r="P1004" s="555" t="s">
        <v>138</v>
      </c>
      <c r="Q1004" s="69">
        <v>1274</v>
      </c>
      <c r="R1004" s="148"/>
      <c r="S1004" s="21">
        <f t="shared" si="47"/>
        <v>1</v>
      </c>
      <c r="T1004" s="650">
        <v>8465</v>
      </c>
      <c r="U1004" s="643" t="s">
        <v>138</v>
      </c>
      <c r="V1004" s="554">
        <v>1274</v>
      </c>
      <c r="W1004" s="148"/>
    </row>
    <row r="1005" spans="1:23">
      <c r="A1005" s="554">
        <v>8470</v>
      </c>
      <c r="B1005" s="555" t="s">
        <v>139</v>
      </c>
      <c r="C1005" s="69">
        <v>1273</v>
      </c>
      <c r="D1005" s="148"/>
      <c r="F1005" s="21">
        <f t="shared" si="45"/>
        <v>1</v>
      </c>
      <c r="G1005" s="21">
        <v>1</v>
      </c>
      <c r="H1005" s="554">
        <v>8470</v>
      </c>
      <c r="I1005" s="555" t="s">
        <v>139</v>
      </c>
      <c r="J1005" s="69">
        <v>1275</v>
      </c>
      <c r="K1005" s="559"/>
      <c r="M1005" s="21">
        <f t="shared" si="46"/>
        <v>1</v>
      </c>
      <c r="N1005" s="21">
        <v>1</v>
      </c>
      <c r="O1005" s="554">
        <v>8470</v>
      </c>
      <c r="P1005" s="555" t="s">
        <v>139</v>
      </c>
      <c r="Q1005" s="69">
        <v>1275</v>
      </c>
      <c r="R1005" s="559"/>
      <c r="S1005" s="21">
        <f t="shared" si="47"/>
        <v>1</v>
      </c>
      <c r="T1005" s="650">
        <v>8470</v>
      </c>
      <c r="U1005" s="643" t="s">
        <v>139</v>
      </c>
      <c r="V1005" s="554">
        <v>1275</v>
      </c>
      <c r="W1005" s="559"/>
    </row>
    <row r="1006" spans="1:23">
      <c r="A1006" s="554">
        <v>8475</v>
      </c>
      <c r="B1006" s="555" t="s">
        <v>140</v>
      </c>
      <c r="C1006" s="69">
        <v>1274</v>
      </c>
      <c r="D1006" s="148"/>
      <c r="F1006" s="21">
        <f t="shared" si="45"/>
        <v>1</v>
      </c>
      <c r="G1006" s="21">
        <v>1</v>
      </c>
      <c r="H1006" s="554">
        <v>8475</v>
      </c>
      <c r="I1006" s="555" t="s">
        <v>140</v>
      </c>
      <c r="J1006" s="69">
        <v>1276</v>
      </c>
      <c r="K1006" s="559"/>
      <c r="M1006" s="21">
        <f t="shared" si="46"/>
        <v>1</v>
      </c>
      <c r="N1006" s="21">
        <v>1</v>
      </c>
      <c r="O1006" s="554">
        <v>8475</v>
      </c>
      <c r="P1006" s="555" t="s">
        <v>140</v>
      </c>
      <c r="Q1006" s="69">
        <v>1276</v>
      </c>
      <c r="R1006" s="559"/>
      <c r="S1006" s="21">
        <f t="shared" si="47"/>
        <v>1</v>
      </c>
      <c r="T1006" s="650">
        <v>8475</v>
      </c>
      <c r="U1006" s="643" t="s">
        <v>140</v>
      </c>
      <c r="V1006" s="554">
        <v>1276</v>
      </c>
      <c r="W1006" s="559"/>
    </row>
    <row r="1007" spans="1:23">
      <c r="A1007" s="554">
        <v>8480</v>
      </c>
      <c r="B1007" s="555" t="s">
        <v>141</v>
      </c>
      <c r="C1007" s="69">
        <v>1275</v>
      </c>
      <c r="D1007" s="148"/>
      <c r="F1007" s="21">
        <f t="shared" si="45"/>
        <v>1</v>
      </c>
      <c r="G1007" s="21">
        <v>1</v>
      </c>
      <c r="H1007" s="554">
        <v>8480</v>
      </c>
      <c r="I1007" s="555" t="s">
        <v>141</v>
      </c>
      <c r="J1007" s="69">
        <v>1277</v>
      </c>
      <c r="K1007" s="559"/>
      <c r="M1007" s="21">
        <f t="shared" si="46"/>
        <v>1</v>
      </c>
      <c r="N1007" s="21">
        <v>1</v>
      </c>
      <c r="O1007" s="554">
        <v>8480</v>
      </c>
      <c r="P1007" s="555" t="s">
        <v>141</v>
      </c>
      <c r="Q1007" s="69">
        <v>1277</v>
      </c>
      <c r="R1007" s="559"/>
      <c r="S1007" s="21">
        <f t="shared" si="47"/>
        <v>1</v>
      </c>
      <c r="T1007" s="650">
        <v>8480</v>
      </c>
      <c r="U1007" s="643" t="s">
        <v>141</v>
      </c>
      <c r="V1007" s="554">
        <v>1277</v>
      </c>
      <c r="W1007" s="559"/>
    </row>
    <row r="1008" spans="1:23">
      <c r="A1008" s="554">
        <v>8485</v>
      </c>
      <c r="B1008" s="555" t="s">
        <v>142</v>
      </c>
      <c r="C1008" s="69">
        <v>1276</v>
      </c>
      <c r="D1008" s="148"/>
      <c r="F1008" s="21">
        <f t="shared" si="45"/>
        <v>1</v>
      </c>
      <c r="G1008" s="21">
        <v>1</v>
      </c>
      <c r="H1008" s="554">
        <v>8485</v>
      </c>
      <c r="I1008" s="555" t="s">
        <v>142</v>
      </c>
      <c r="J1008" s="69">
        <v>1278</v>
      </c>
      <c r="K1008" s="148"/>
      <c r="M1008" s="21">
        <f t="shared" si="46"/>
        <v>1</v>
      </c>
      <c r="N1008" s="21">
        <v>1</v>
      </c>
      <c r="O1008" s="554">
        <v>8485</v>
      </c>
      <c r="P1008" s="555" t="s">
        <v>142</v>
      </c>
      <c r="Q1008" s="69">
        <v>1278</v>
      </c>
      <c r="R1008" s="148"/>
      <c r="S1008" s="21">
        <f t="shared" si="47"/>
        <v>1</v>
      </c>
      <c r="T1008" s="650">
        <v>8485</v>
      </c>
      <c r="U1008" s="643" t="s">
        <v>142</v>
      </c>
      <c r="V1008" s="554">
        <v>1278</v>
      </c>
      <c r="W1008" s="148"/>
    </row>
    <row r="1009" spans="1:23">
      <c r="A1009" s="554">
        <v>8490</v>
      </c>
      <c r="B1009" s="555" t="s">
        <v>143</v>
      </c>
      <c r="C1009" s="69">
        <v>1277</v>
      </c>
      <c r="D1009" s="148"/>
      <c r="F1009" s="21">
        <f t="shared" si="45"/>
        <v>1</v>
      </c>
      <c r="G1009" s="21">
        <v>1</v>
      </c>
      <c r="H1009" s="554">
        <v>8490</v>
      </c>
      <c r="I1009" s="555" t="s">
        <v>143</v>
      </c>
      <c r="J1009" s="69">
        <v>1279</v>
      </c>
      <c r="K1009" s="148"/>
      <c r="M1009" s="21">
        <f t="shared" si="46"/>
        <v>1</v>
      </c>
      <c r="N1009" s="21">
        <v>1</v>
      </c>
      <c r="O1009" s="554">
        <v>8490</v>
      </c>
      <c r="P1009" s="555" t="s">
        <v>143</v>
      </c>
      <c r="Q1009" s="69">
        <v>1279</v>
      </c>
      <c r="R1009" s="148"/>
      <c r="S1009" s="21">
        <f t="shared" si="47"/>
        <v>1</v>
      </c>
      <c r="T1009" s="650">
        <v>8490</v>
      </c>
      <c r="U1009" s="643" t="s">
        <v>143</v>
      </c>
      <c r="V1009" s="554">
        <v>1279</v>
      </c>
      <c r="W1009" s="148"/>
    </row>
    <row r="1010" spans="1:23">
      <c r="A1010" s="554">
        <v>8495</v>
      </c>
      <c r="B1010" s="555" t="s">
        <v>144</v>
      </c>
      <c r="C1010" s="69">
        <v>1278</v>
      </c>
      <c r="D1010" s="148"/>
      <c r="F1010" s="21">
        <f t="shared" si="45"/>
        <v>1</v>
      </c>
      <c r="G1010" s="21">
        <v>1</v>
      </c>
      <c r="H1010" s="554">
        <v>8495</v>
      </c>
      <c r="I1010" s="555" t="s">
        <v>144</v>
      </c>
      <c r="J1010" s="69">
        <v>1280</v>
      </c>
      <c r="K1010" s="148"/>
      <c r="M1010" s="21">
        <f t="shared" si="46"/>
        <v>1</v>
      </c>
      <c r="N1010" s="21">
        <v>1</v>
      </c>
      <c r="O1010" s="554">
        <v>8495</v>
      </c>
      <c r="P1010" s="555" t="s">
        <v>144</v>
      </c>
      <c r="Q1010" s="69">
        <v>1280</v>
      </c>
      <c r="R1010" s="148"/>
      <c r="S1010" s="21">
        <f t="shared" si="47"/>
        <v>1</v>
      </c>
      <c r="T1010" s="650">
        <v>8495</v>
      </c>
      <c r="U1010" s="643" t="s">
        <v>144</v>
      </c>
      <c r="V1010" s="554">
        <v>1280</v>
      </c>
      <c r="W1010" s="148"/>
    </row>
    <row r="1011" spans="1:23">
      <c r="A1011" s="554">
        <v>8500</v>
      </c>
      <c r="B1011" s="555" t="s">
        <v>145</v>
      </c>
      <c r="C1011" s="69">
        <v>1279</v>
      </c>
      <c r="D1011" s="148"/>
      <c r="F1011" s="21">
        <f t="shared" si="45"/>
        <v>1</v>
      </c>
      <c r="G1011" s="21">
        <v>1</v>
      </c>
      <c r="H1011" s="554">
        <v>8500</v>
      </c>
      <c r="I1011" s="555" t="s">
        <v>145</v>
      </c>
      <c r="J1011" s="69">
        <v>1281</v>
      </c>
      <c r="K1011" s="148"/>
      <c r="M1011" s="21">
        <f t="shared" si="46"/>
        <v>1</v>
      </c>
      <c r="N1011" s="21">
        <v>1</v>
      </c>
      <c r="O1011" s="554">
        <v>8500</v>
      </c>
      <c r="P1011" s="555" t="s">
        <v>145</v>
      </c>
      <c r="Q1011" s="69">
        <v>1281</v>
      </c>
      <c r="R1011" s="148"/>
      <c r="S1011" s="21">
        <f t="shared" si="47"/>
        <v>1</v>
      </c>
      <c r="T1011" s="650">
        <v>8500</v>
      </c>
      <c r="U1011" s="643" t="s">
        <v>145</v>
      </c>
      <c r="V1011" s="554">
        <v>1281</v>
      </c>
      <c r="W1011" s="148"/>
    </row>
    <row r="1012" spans="1:23">
      <c r="A1012" s="554">
        <v>8505</v>
      </c>
      <c r="B1012" s="555" t="s">
        <v>146</v>
      </c>
      <c r="C1012" s="69">
        <v>1280</v>
      </c>
      <c r="D1012" s="148"/>
      <c r="F1012" s="21">
        <f t="shared" si="45"/>
        <v>1</v>
      </c>
      <c r="G1012" s="21">
        <v>1</v>
      </c>
      <c r="H1012" s="554">
        <v>8505</v>
      </c>
      <c r="I1012" s="555" t="s">
        <v>146</v>
      </c>
      <c r="J1012" s="69">
        <v>1282</v>
      </c>
      <c r="K1012" s="148"/>
      <c r="M1012" s="21">
        <f t="shared" si="46"/>
        <v>1</v>
      </c>
      <c r="N1012" s="21">
        <v>1</v>
      </c>
      <c r="O1012" s="554">
        <v>8505</v>
      </c>
      <c r="P1012" s="555" t="s">
        <v>146</v>
      </c>
      <c r="Q1012" s="69">
        <v>1282</v>
      </c>
      <c r="R1012" s="148"/>
      <c r="S1012" s="21">
        <f t="shared" si="47"/>
        <v>1</v>
      </c>
      <c r="T1012" s="650">
        <v>8505</v>
      </c>
      <c r="U1012" s="643" t="s">
        <v>146</v>
      </c>
      <c r="V1012" s="554">
        <v>1282</v>
      </c>
      <c r="W1012" s="148"/>
    </row>
    <row r="1013" spans="1:23">
      <c r="A1013" s="554">
        <v>8510</v>
      </c>
      <c r="B1013" s="555" t="s">
        <v>147</v>
      </c>
      <c r="C1013" s="69">
        <v>1281</v>
      </c>
      <c r="D1013" s="148"/>
      <c r="F1013" s="21">
        <f t="shared" si="45"/>
        <v>1</v>
      </c>
      <c r="G1013" s="21">
        <v>1</v>
      </c>
      <c r="H1013" s="554">
        <v>8510</v>
      </c>
      <c r="I1013" s="555" t="s">
        <v>147</v>
      </c>
      <c r="J1013" s="69">
        <v>1283</v>
      </c>
      <c r="K1013" s="148"/>
      <c r="M1013" s="21">
        <f t="shared" si="46"/>
        <v>1</v>
      </c>
      <c r="N1013" s="21">
        <v>1</v>
      </c>
      <c r="O1013" s="554">
        <v>8510</v>
      </c>
      <c r="P1013" s="555" t="s">
        <v>147</v>
      </c>
      <c r="Q1013" s="69">
        <v>1283</v>
      </c>
      <c r="R1013" s="148"/>
      <c r="S1013" s="21">
        <f t="shared" si="47"/>
        <v>1</v>
      </c>
      <c r="T1013" s="650">
        <v>8510</v>
      </c>
      <c r="U1013" s="643" t="s">
        <v>147</v>
      </c>
      <c r="V1013" s="554">
        <v>1283</v>
      </c>
      <c r="W1013" s="148"/>
    </row>
    <row r="1014" spans="1:23">
      <c r="A1014" s="554">
        <v>8515</v>
      </c>
      <c r="B1014" s="555" t="s">
        <v>148</v>
      </c>
      <c r="C1014" s="69">
        <v>1282</v>
      </c>
      <c r="D1014" s="148"/>
      <c r="F1014" s="21">
        <f t="shared" si="45"/>
        <v>1</v>
      </c>
      <c r="G1014" s="21">
        <v>1</v>
      </c>
      <c r="H1014" s="554">
        <v>8515</v>
      </c>
      <c r="I1014" s="555" t="s">
        <v>148</v>
      </c>
      <c r="J1014" s="69">
        <v>1284</v>
      </c>
      <c r="K1014" s="148"/>
      <c r="M1014" s="21">
        <f t="shared" si="46"/>
        <v>1</v>
      </c>
      <c r="N1014" s="21">
        <v>1</v>
      </c>
      <c r="O1014" s="554">
        <v>8515</v>
      </c>
      <c r="P1014" s="555" t="s">
        <v>148</v>
      </c>
      <c r="Q1014" s="69">
        <v>1284</v>
      </c>
      <c r="R1014" s="148"/>
      <c r="S1014" s="21">
        <f t="shared" si="47"/>
        <v>1</v>
      </c>
      <c r="T1014" s="650">
        <v>8515</v>
      </c>
      <c r="U1014" s="643" t="s">
        <v>148</v>
      </c>
      <c r="V1014" s="554">
        <v>1284</v>
      </c>
      <c r="W1014" s="148"/>
    </row>
    <row r="1015" spans="1:23">
      <c r="A1015" s="554">
        <v>8520</v>
      </c>
      <c r="B1015" s="555" t="s">
        <v>149</v>
      </c>
      <c r="C1015" s="69">
        <v>1283</v>
      </c>
      <c r="D1015" s="148"/>
      <c r="F1015" s="21">
        <f t="shared" si="45"/>
        <v>1</v>
      </c>
      <c r="G1015" s="21">
        <v>1</v>
      </c>
      <c r="H1015" s="554">
        <v>8520</v>
      </c>
      <c r="I1015" s="555" t="s">
        <v>149</v>
      </c>
      <c r="J1015" s="69">
        <v>1285</v>
      </c>
      <c r="K1015" s="148"/>
      <c r="M1015" s="21">
        <f t="shared" si="46"/>
        <v>1</v>
      </c>
      <c r="N1015" s="21">
        <v>1</v>
      </c>
      <c r="O1015" s="554">
        <v>8520</v>
      </c>
      <c r="P1015" s="555" t="s">
        <v>149</v>
      </c>
      <c r="Q1015" s="69">
        <v>1285</v>
      </c>
      <c r="R1015" s="148"/>
      <c r="S1015" s="21">
        <f t="shared" si="47"/>
        <v>1</v>
      </c>
      <c r="T1015" s="650">
        <v>8520</v>
      </c>
      <c r="U1015" s="643" t="s">
        <v>149</v>
      </c>
      <c r="V1015" s="554">
        <v>1285</v>
      </c>
      <c r="W1015" s="148"/>
    </row>
    <row r="1016" spans="1:23">
      <c r="A1016" s="554">
        <v>8525</v>
      </c>
      <c r="B1016" s="555" t="s">
        <v>150</v>
      </c>
      <c r="C1016" s="69">
        <v>1284</v>
      </c>
      <c r="D1016" s="148"/>
      <c r="F1016" s="21">
        <f t="shared" si="45"/>
        <v>1</v>
      </c>
      <c r="G1016" s="21">
        <v>1</v>
      </c>
      <c r="H1016" s="554">
        <v>8525</v>
      </c>
      <c r="I1016" s="555" t="s">
        <v>150</v>
      </c>
      <c r="J1016" s="69">
        <v>1286</v>
      </c>
      <c r="K1016" s="148"/>
      <c r="M1016" s="21">
        <f t="shared" si="46"/>
        <v>1</v>
      </c>
      <c r="N1016" s="21">
        <v>1</v>
      </c>
      <c r="O1016" s="554">
        <v>8525</v>
      </c>
      <c r="P1016" s="555" t="s">
        <v>150</v>
      </c>
      <c r="Q1016" s="69">
        <v>1286</v>
      </c>
      <c r="R1016" s="148"/>
      <c r="S1016" s="21">
        <f t="shared" si="47"/>
        <v>1</v>
      </c>
      <c r="T1016" s="650">
        <v>8525</v>
      </c>
      <c r="U1016" s="643" t="s">
        <v>150</v>
      </c>
      <c r="V1016" s="554">
        <v>1286</v>
      </c>
      <c r="W1016" s="148"/>
    </row>
    <row r="1017" spans="1:23">
      <c r="A1017" s="554">
        <v>8530</v>
      </c>
      <c r="B1017" s="555" t="s">
        <v>151</v>
      </c>
      <c r="C1017" s="69">
        <v>1285</v>
      </c>
      <c r="D1017" s="148"/>
      <c r="F1017" s="21">
        <f t="shared" si="45"/>
        <v>1</v>
      </c>
      <c r="G1017" s="21">
        <v>1</v>
      </c>
      <c r="H1017" s="554">
        <v>8530</v>
      </c>
      <c r="I1017" s="555" t="s">
        <v>151</v>
      </c>
      <c r="J1017" s="69">
        <v>1287</v>
      </c>
      <c r="K1017" s="148"/>
      <c r="M1017" s="21">
        <f t="shared" si="46"/>
        <v>1</v>
      </c>
      <c r="N1017" s="21">
        <v>1</v>
      </c>
      <c r="O1017" s="554">
        <v>8530</v>
      </c>
      <c r="P1017" s="555" t="s">
        <v>151</v>
      </c>
      <c r="Q1017" s="69">
        <v>1287</v>
      </c>
      <c r="R1017" s="148"/>
      <c r="S1017" s="21">
        <f t="shared" si="47"/>
        <v>1</v>
      </c>
      <c r="T1017" s="650">
        <v>8530</v>
      </c>
      <c r="U1017" s="643" t="s">
        <v>151</v>
      </c>
      <c r="V1017" s="554">
        <v>1287</v>
      </c>
      <c r="W1017" s="148"/>
    </row>
    <row r="1018" spans="1:23">
      <c r="A1018" s="554">
        <v>8535</v>
      </c>
      <c r="B1018" s="555" t="s">
        <v>152</v>
      </c>
      <c r="C1018" s="69">
        <v>1286</v>
      </c>
      <c r="D1018" s="148"/>
      <c r="F1018" s="21">
        <f t="shared" si="45"/>
        <v>1</v>
      </c>
      <c r="G1018" s="21">
        <v>1</v>
      </c>
      <c r="H1018" s="554">
        <v>8535</v>
      </c>
      <c r="I1018" s="555" t="s">
        <v>152</v>
      </c>
      <c r="J1018" s="69">
        <v>1288</v>
      </c>
      <c r="K1018" s="148"/>
      <c r="M1018" s="21">
        <f t="shared" si="46"/>
        <v>1</v>
      </c>
      <c r="N1018" s="21">
        <v>1</v>
      </c>
      <c r="O1018" s="554">
        <v>8535</v>
      </c>
      <c r="P1018" s="555" t="s">
        <v>152</v>
      </c>
      <c r="Q1018" s="69">
        <v>1288</v>
      </c>
      <c r="R1018" s="148"/>
      <c r="S1018" s="21">
        <f t="shared" si="47"/>
        <v>1</v>
      </c>
      <c r="T1018" s="650">
        <v>8535</v>
      </c>
      <c r="U1018" s="643" t="s">
        <v>152</v>
      </c>
      <c r="V1018" s="554">
        <v>1288</v>
      </c>
      <c r="W1018" s="148"/>
    </row>
    <row r="1019" spans="1:23">
      <c r="A1019" s="554">
        <v>8540</v>
      </c>
      <c r="B1019" s="555" t="s">
        <v>153</v>
      </c>
      <c r="C1019" s="69">
        <v>1287</v>
      </c>
      <c r="D1019" s="148"/>
      <c r="F1019" s="21">
        <f t="shared" si="45"/>
        <v>1</v>
      </c>
      <c r="G1019" s="21">
        <v>1</v>
      </c>
      <c r="H1019" s="554">
        <v>8540</v>
      </c>
      <c r="I1019" s="555" t="s">
        <v>153</v>
      </c>
      <c r="J1019" s="69">
        <v>1289</v>
      </c>
      <c r="K1019" s="148"/>
      <c r="M1019" s="21">
        <f t="shared" si="46"/>
        <v>1</v>
      </c>
      <c r="N1019" s="21">
        <v>1</v>
      </c>
      <c r="O1019" s="554">
        <v>8540</v>
      </c>
      <c r="P1019" s="555" t="s">
        <v>153</v>
      </c>
      <c r="Q1019" s="69">
        <v>1289</v>
      </c>
      <c r="R1019" s="148"/>
      <c r="S1019" s="21">
        <f t="shared" si="47"/>
        <v>1</v>
      </c>
      <c r="T1019" s="650">
        <v>8540</v>
      </c>
      <c r="U1019" s="643" t="s">
        <v>153</v>
      </c>
      <c r="V1019" s="554">
        <v>1289</v>
      </c>
      <c r="W1019" s="148"/>
    </row>
    <row r="1020" spans="1:23">
      <c r="A1020" s="554">
        <v>8545</v>
      </c>
      <c r="B1020" s="555" t="s">
        <v>154</v>
      </c>
      <c r="C1020" s="69">
        <v>1288</v>
      </c>
      <c r="D1020" s="148"/>
      <c r="F1020" s="21">
        <f t="shared" si="45"/>
        <v>1</v>
      </c>
      <c r="G1020" s="21">
        <v>1</v>
      </c>
      <c r="H1020" s="554">
        <v>8545</v>
      </c>
      <c r="I1020" s="555" t="s">
        <v>154</v>
      </c>
      <c r="J1020" s="69">
        <v>1290</v>
      </c>
      <c r="K1020" s="148"/>
      <c r="M1020" s="21">
        <f t="shared" si="46"/>
        <v>1</v>
      </c>
      <c r="N1020" s="21">
        <v>1</v>
      </c>
      <c r="O1020" s="554">
        <v>8545</v>
      </c>
      <c r="P1020" s="555" t="s">
        <v>154</v>
      </c>
      <c r="Q1020" s="69">
        <v>1290</v>
      </c>
      <c r="R1020" s="148"/>
      <c r="S1020" s="21">
        <f t="shared" si="47"/>
        <v>1</v>
      </c>
      <c r="T1020" s="650">
        <v>8545</v>
      </c>
      <c r="U1020" s="643" t="s">
        <v>154</v>
      </c>
      <c r="V1020" s="554">
        <v>1290</v>
      </c>
      <c r="W1020" s="148"/>
    </row>
    <row r="1021" spans="1:23">
      <c r="A1021" s="554">
        <v>8550</v>
      </c>
      <c r="B1021" s="555" t="s">
        <v>155</v>
      </c>
      <c r="C1021" s="69">
        <v>1289</v>
      </c>
      <c r="D1021" s="148"/>
      <c r="F1021" s="21">
        <f t="shared" si="45"/>
        <v>1</v>
      </c>
      <c r="G1021" s="21">
        <v>1</v>
      </c>
      <c r="H1021" s="554">
        <v>8550</v>
      </c>
      <c r="I1021" s="555" t="s">
        <v>155</v>
      </c>
      <c r="J1021" s="69">
        <v>1291</v>
      </c>
      <c r="K1021" s="148"/>
      <c r="M1021" s="21">
        <f t="shared" si="46"/>
        <v>1</v>
      </c>
      <c r="N1021" s="21">
        <v>1</v>
      </c>
      <c r="O1021" s="554">
        <v>8550</v>
      </c>
      <c r="P1021" s="555" t="s">
        <v>155</v>
      </c>
      <c r="Q1021" s="69">
        <v>1291</v>
      </c>
      <c r="R1021" s="148"/>
      <c r="S1021" s="21">
        <f t="shared" si="47"/>
        <v>1</v>
      </c>
      <c r="T1021" s="650">
        <v>8550</v>
      </c>
      <c r="U1021" s="643" t="s">
        <v>155</v>
      </c>
      <c r="V1021" s="554">
        <v>1291</v>
      </c>
      <c r="W1021" s="148"/>
    </row>
    <row r="1022" spans="1:23">
      <c r="A1022" s="554">
        <v>8555</v>
      </c>
      <c r="B1022" s="555" t="s">
        <v>156</v>
      </c>
      <c r="C1022" s="69">
        <v>1290</v>
      </c>
      <c r="D1022" s="148"/>
      <c r="F1022" s="21">
        <f t="shared" si="45"/>
        <v>1</v>
      </c>
      <c r="G1022" s="21">
        <v>1</v>
      </c>
      <c r="H1022" s="554">
        <v>8555</v>
      </c>
      <c r="I1022" s="555" t="s">
        <v>156</v>
      </c>
      <c r="J1022" s="69">
        <v>1292</v>
      </c>
      <c r="K1022" s="148"/>
      <c r="M1022" s="21">
        <f t="shared" si="46"/>
        <v>1</v>
      </c>
      <c r="N1022" s="21">
        <v>1</v>
      </c>
      <c r="O1022" s="554">
        <v>8555</v>
      </c>
      <c r="P1022" s="555" t="s">
        <v>156</v>
      </c>
      <c r="Q1022" s="69">
        <v>1292</v>
      </c>
      <c r="R1022" s="148"/>
      <c r="S1022" s="21">
        <f t="shared" si="47"/>
        <v>1</v>
      </c>
      <c r="T1022" s="650">
        <v>8555</v>
      </c>
      <c r="U1022" s="643" t="s">
        <v>156</v>
      </c>
      <c r="V1022" s="554">
        <v>1292</v>
      </c>
      <c r="W1022" s="148"/>
    </row>
    <row r="1023" spans="1:23" ht="22.5">
      <c r="A1023" s="554">
        <v>8560</v>
      </c>
      <c r="B1023" s="555" t="s">
        <v>1533</v>
      </c>
      <c r="C1023" s="69">
        <v>1291</v>
      </c>
      <c r="D1023" s="148"/>
      <c r="E1023" s="22" t="s">
        <v>388</v>
      </c>
      <c r="F1023" s="21">
        <f t="shared" si="45"/>
        <v>1</v>
      </c>
      <c r="G1023" s="21">
        <v>1</v>
      </c>
      <c r="H1023" s="554">
        <v>8560</v>
      </c>
      <c r="I1023" s="555" t="s">
        <v>1533</v>
      </c>
      <c r="J1023" s="69">
        <v>1293</v>
      </c>
      <c r="K1023" s="148"/>
      <c r="L1023" s="22" t="s">
        <v>388</v>
      </c>
      <c r="M1023" s="21">
        <f t="shared" si="46"/>
        <v>1</v>
      </c>
      <c r="N1023" s="21">
        <v>1</v>
      </c>
      <c r="O1023" s="554">
        <v>8560</v>
      </c>
      <c r="P1023" s="555" t="s">
        <v>1533</v>
      </c>
      <c r="Q1023" s="69">
        <v>1293</v>
      </c>
      <c r="R1023" s="148"/>
      <c r="S1023" s="21">
        <f t="shared" si="47"/>
        <v>1</v>
      </c>
      <c r="T1023" s="650">
        <v>8560</v>
      </c>
      <c r="U1023" s="643" t="s">
        <v>1533</v>
      </c>
      <c r="V1023" s="554">
        <v>1293</v>
      </c>
      <c r="W1023" s="148"/>
    </row>
    <row r="1024" spans="1:23" ht="22.5">
      <c r="A1024" s="554">
        <v>8565</v>
      </c>
      <c r="B1024" s="555" t="s">
        <v>1534</v>
      </c>
      <c r="C1024" s="69">
        <v>1292</v>
      </c>
      <c r="D1024" s="148"/>
      <c r="E1024" s="22" t="s">
        <v>388</v>
      </c>
      <c r="F1024" s="21">
        <f t="shared" si="45"/>
        <v>1</v>
      </c>
      <c r="G1024" s="21">
        <v>1</v>
      </c>
      <c r="H1024" s="554">
        <v>8565</v>
      </c>
      <c r="I1024" s="555" t="s">
        <v>1534</v>
      </c>
      <c r="J1024" s="69">
        <v>1294</v>
      </c>
      <c r="K1024" s="148"/>
      <c r="L1024" s="22" t="s">
        <v>388</v>
      </c>
      <c r="M1024" s="21">
        <f t="shared" si="46"/>
        <v>1</v>
      </c>
      <c r="N1024" s="21">
        <v>1</v>
      </c>
      <c r="O1024" s="554">
        <v>8565</v>
      </c>
      <c r="P1024" s="555" t="s">
        <v>1534</v>
      </c>
      <c r="Q1024" s="69">
        <v>1294</v>
      </c>
      <c r="R1024" s="148"/>
      <c r="S1024" s="21">
        <f t="shared" si="47"/>
        <v>1</v>
      </c>
      <c r="T1024" s="650">
        <v>8565</v>
      </c>
      <c r="U1024" s="643" t="s">
        <v>1534</v>
      </c>
      <c r="V1024" s="554">
        <v>1294</v>
      </c>
      <c r="W1024" s="148"/>
    </row>
    <row r="1025" spans="1:23">
      <c r="A1025" s="554">
        <v>8570</v>
      </c>
      <c r="B1025" s="555" t="s">
        <v>69</v>
      </c>
      <c r="C1025" s="69">
        <v>1293</v>
      </c>
      <c r="D1025" s="148"/>
      <c r="E1025" s="22" t="s">
        <v>388</v>
      </c>
      <c r="F1025" s="21">
        <f t="shared" si="45"/>
        <v>1</v>
      </c>
      <c r="G1025" s="21">
        <v>1</v>
      </c>
      <c r="H1025" s="554">
        <v>8570</v>
      </c>
      <c r="I1025" s="555" t="s">
        <v>69</v>
      </c>
      <c r="J1025" s="69">
        <v>1295</v>
      </c>
      <c r="K1025" s="148"/>
      <c r="L1025" s="22" t="s">
        <v>388</v>
      </c>
      <c r="M1025" s="21">
        <f t="shared" si="46"/>
        <v>1</v>
      </c>
      <c r="N1025" s="21">
        <v>1</v>
      </c>
      <c r="O1025" s="554">
        <v>8570</v>
      </c>
      <c r="P1025" s="555" t="s">
        <v>69</v>
      </c>
      <c r="Q1025" s="69">
        <v>1295</v>
      </c>
      <c r="R1025" s="148"/>
      <c r="S1025" s="21">
        <f t="shared" si="47"/>
        <v>1</v>
      </c>
      <c r="T1025" s="650">
        <v>8570</v>
      </c>
      <c r="U1025" s="643" t="s">
        <v>69</v>
      </c>
      <c r="V1025" s="554">
        <v>1295</v>
      </c>
      <c r="W1025" s="148"/>
    </row>
    <row r="1026" spans="1:23">
      <c r="A1026" s="554">
        <v>8572</v>
      </c>
      <c r="B1026" s="555" t="s">
        <v>1316</v>
      </c>
      <c r="C1026" s="69">
        <v>1294</v>
      </c>
      <c r="D1026" s="148"/>
      <c r="E1026" s="22" t="s">
        <v>388</v>
      </c>
      <c r="F1026" s="21">
        <f t="shared" si="45"/>
        <v>1</v>
      </c>
      <c r="G1026" s="21">
        <v>1</v>
      </c>
      <c r="H1026" s="554">
        <v>8572</v>
      </c>
      <c r="I1026" s="555" t="s">
        <v>1316</v>
      </c>
      <c r="J1026" s="69">
        <v>1296</v>
      </c>
      <c r="K1026" s="148"/>
      <c r="L1026" s="22" t="s">
        <v>388</v>
      </c>
      <c r="M1026" s="21">
        <f t="shared" si="46"/>
        <v>1</v>
      </c>
      <c r="N1026" s="21">
        <v>1</v>
      </c>
      <c r="O1026" s="554">
        <v>8572</v>
      </c>
      <c r="P1026" s="555" t="s">
        <v>1316</v>
      </c>
      <c r="Q1026" s="69">
        <v>1296</v>
      </c>
      <c r="R1026" s="148"/>
      <c r="S1026" s="21">
        <f t="shared" si="47"/>
        <v>1</v>
      </c>
      <c r="T1026" s="650">
        <v>8572</v>
      </c>
      <c r="U1026" s="643" t="s">
        <v>1316</v>
      </c>
      <c r="V1026" s="554">
        <v>1296</v>
      </c>
      <c r="W1026" s="148"/>
    </row>
    <row r="1027" spans="1:23">
      <c r="A1027" s="554">
        <v>8575</v>
      </c>
      <c r="B1027" s="555" t="s">
        <v>70</v>
      </c>
      <c r="C1027" s="69">
        <v>1295</v>
      </c>
      <c r="D1027" s="148"/>
      <c r="E1027" s="22" t="s">
        <v>388</v>
      </c>
      <c r="F1027" s="21">
        <f t="shared" si="45"/>
        <v>1</v>
      </c>
      <c r="G1027" s="21">
        <v>1</v>
      </c>
      <c r="H1027" s="554">
        <v>8575</v>
      </c>
      <c r="I1027" s="555" t="s">
        <v>70</v>
      </c>
      <c r="J1027" s="69">
        <v>1297</v>
      </c>
      <c r="K1027" s="148"/>
      <c r="L1027" s="22" t="s">
        <v>388</v>
      </c>
      <c r="M1027" s="21">
        <f t="shared" si="46"/>
        <v>1</v>
      </c>
      <c r="N1027" s="21">
        <v>1</v>
      </c>
      <c r="O1027" s="554">
        <v>8575</v>
      </c>
      <c r="P1027" s="555" t="s">
        <v>70</v>
      </c>
      <c r="Q1027" s="69">
        <v>1297</v>
      </c>
      <c r="R1027" s="148"/>
      <c r="S1027" s="21">
        <f t="shared" si="47"/>
        <v>1</v>
      </c>
      <c r="T1027" s="650">
        <v>8575</v>
      </c>
      <c r="U1027" s="643" t="s">
        <v>70</v>
      </c>
      <c r="V1027" s="554">
        <v>1297</v>
      </c>
      <c r="W1027" s="148"/>
    </row>
    <row r="1028" spans="1:23">
      <c r="A1028" s="554">
        <v>8580</v>
      </c>
      <c r="B1028" s="555" t="s">
        <v>71</v>
      </c>
      <c r="C1028" s="69">
        <v>1296</v>
      </c>
      <c r="D1028" s="148"/>
      <c r="E1028" s="22" t="s">
        <v>388</v>
      </c>
      <c r="F1028" s="21">
        <f t="shared" si="45"/>
        <v>1</v>
      </c>
      <c r="G1028" s="21">
        <v>1</v>
      </c>
      <c r="H1028" s="554">
        <v>8580</v>
      </c>
      <c r="I1028" s="555" t="s">
        <v>71</v>
      </c>
      <c r="J1028" s="69">
        <v>1298</v>
      </c>
      <c r="K1028" s="148"/>
      <c r="L1028" s="22" t="s">
        <v>388</v>
      </c>
      <c r="M1028" s="21">
        <f t="shared" si="46"/>
        <v>1</v>
      </c>
      <c r="N1028" s="21">
        <v>1</v>
      </c>
      <c r="O1028" s="554">
        <v>8580</v>
      </c>
      <c r="P1028" s="555" t="s">
        <v>71</v>
      </c>
      <c r="Q1028" s="69">
        <v>1298</v>
      </c>
      <c r="R1028" s="148"/>
      <c r="S1028" s="21">
        <f t="shared" si="47"/>
        <v>1</v>
      </c>
      <c r="T1028" s="650">
        <v>8580</v>
      </c>
      <c r="U1028" s="643" t="s">
        <v>71</v>
      </c>
      <c r="V1028" s="554">
        <v>1298</v>
      </c>
      <c r="W1028" s="148"/>
    </row>
    <row r="1029" spans="1:23">
      <c r="A1029" s="554">
        <v>8585</v>
      </c>
      <c r="B1029" s="555" t="s">
        <v>114</v>
      </c>
      <c r="C1029" s="69">
        <v>1297</v>
      </c>
      <c r="D1029" s="148"/>
      <c r="E1029" s="22" t="s">
        <v>388</v>
      </c>
      <c r="F1029" s="21">
        <f t="shared" si="45"/>
        <v>1</v>
      </c>
      <c r="G1029" s="21">
        <v>1</v>
      </c>
      <c r="H1029" s="554">
        <v>8585</v>
      </c>
      <c r="I1029" s="555" t="s">
        <v>114</v>
      </c>
      <c r="J1029" s="69">
        <v>1299</v>
      </c>
      <c r="K1029" s="148"/>
      <c r="L1029" s="22" t="s">
        <v>388</v>
      </c>
      <c r="M1029" s="21">
        <f t="shared" si="46"/>
        <v>1</v>
      </c>
      <c r="N1029" s="21">
        <v>1</v>
      </c>
      <c r="O1029" s="554">
        <v>8585</v>
      </c>
      <c r="P1029" s="555" t="s">
        <v>114</v>
      </c>
      <c r="Q1029" s="69">
        <v>1299</v>
      </c>
      <c r="R1029" s="148"/>
      <c r="S1029" s="21">
        <f t="shared" si="47"/>
        <v>1</v>
      </c>
      <c r="T1029" s="650">
        <v>8585</v>
      </c>
      <c r="U1029" s="643" t="s">
        <v>114</v>
      </c>
      <c r="V1029" s="554">
        <v>1299</v>
      </c>
      <c r="W1029" s="148"/>
    </row>
    <row r="1030" spans="1:23">
      <c r="A1030" s="554">
        <v>8590</v>
      </c>
      <c r="B1030" s="555" t="s">
        <v>157</v>
      </c>
      <c r="C1030" s="69">
        <v>1298</v>
      </c>
      <c r="D1030" s="148"/>
      <c r="E1030" s="22" t="s">
        <v>388</v>
      </c>
      <c r="F1030" s="21">
        <f t="shared" si="45"/>
        <v>1</v>
      </c>
      <c r="G1030" s="21">
        <v>1</v>
      </c>
      <c r="H1030" s="554">
        <v>8590</v>
      </c>
      <c r="I1030" s="555" t="s">
        <v>157</v>
      </c>
      <c r="J1030" s="69">
        <v>1300</v>
      </c>
      <c r="K1030" s="148"/>
      <c r="L1030" s="22" t="s">
        <v>388</v>
      </c>
      <c r="M1030" s="21">
        <f t="shared" si="46"/>
        <v>1</v>
      </c>
      <c r="N1030" s="21">
        <v>1</v>
      </c>
      <c r="O1030" s="554">
        <v>8590</v>
      </c>
      <c r="P1030" s="555" t="s">
        <v>157</v>
      </c>
      <c r="Q1030" s="69">
        <v>1300</v>
      </c>
      <c r="R1030" s="148"/>
      <c r="S1030" s="21">
        <f t="shared" si="47"/>
        <v>1</v>
      </c>
      <c r="T1030" s="650">
        <v>8590</v>
      </c>
      <c r="U1030" s="643" t="s">
        <v>157</v>
      </c>
      <c r="V1030" s="554">
        <v>1300</v>
      </c>
      <c r="W1030" s="148"/>
    </row>
    <row r="1031" spans="1:23">
      <c r="A1031" s="554">
        <v>8595</v>
      </c>
      <c r="B1031" s="555" t="s">
        <v>158</v>
      </c>
      <c r="C1031" s="69">
        <v>1299</v>
      </c>
      <c r="D1031" s="148"/>
      <c r="E1031" s="22" t="s">
        <v>388</v>
      </c>
      <c r="F1031" s="21">
        <f t="shared" si="45"/>
        <v>1</v>
      </c>
      <c r="G1031" s="21">
        <v>1</v>
      </c>
      <c r="H1031" s="554">
        <v>8595</v>
      </c>
      <c r="I1031" s="555" t="s">
        <v>158</v>
      </c>
      <c r="J1031" s="69">
        <v>1301</v>
      </c>
      <c r="K1031" s="148"/>
      <c r="L1031" s="22" t="s">
        <v>388</v>
      </c>
      <c r="M1031" s="21">
        <f t="shared" si="46"/>
        <v>1</v>
      </c>
      <c r="N1031" s="21">
        <v>1</v>
      </c>
      <c r="O1031" s="554">
        <v>8595</v>
      </c>
      <c r="P1031" s="555" t="s">
        <v>158</v>
      </c>
      <c r="Q1031" s="69">
        <v>1301</v>
      </c>
      <c r="R1031" s="148"/>
      <c r="S1031" s="21">
        <f t="shared" si="47"/>
        <v>1</v>
      </c>
      <c r="T1031" s="650">
        <v>8595</v>
      </c>
      <c r="U1031" s="643" t="s">
        <v>158</v>
      </c>
      <c r="V1031" s="554">
        <v>1301</v>
      </c>
      <c r="W1031" s="148"/>
    </row>
    <row r="1032" spans="1:23">
      <c r="A1032" s="554">
        <v>8600</v>
      </c>
      <c r="B1032" s="555" t="s">
        <v>159</v>
      </c>
      <c r="C1032" s="69">
        <v>1300</v>
      </c>
      <c r="D1032" s="148"/>
      <c r="E1032" s="22" t="s">
        <v>388</v>
      </c>
      <c r="F1032" s="21">
        <f t="shared" si="45"/>
        <v>1</v>
      </c>
      <c r="G1032" s="21">
        <v>1</v>
      </c>
      <c r="H1032" s="554">
        <v>8600</v>
      </c>
      <c r="I1032" s="555" t="s">
        <v>159</v>
      </c>
      <c r="J1032" s="69">
        <v>1302</v>
      </c>
      <c r="K1032" s="148"/>
      <c r="L1032" s="22" t="s">
        <v>388</v>
      </c>
      <c r="M1032" s="21">
        <f t="shared" si="46"/>
        <v>1</v>
      </c>
      <c r="N1032" s="21">
        <v>1</v>
      </c>
      <c r="O1032" s="554">
        <v>8600</v>
      </c>
      <c r="P1032" s="555" t="s">
        <v>159</v>
      </c>
      <c r="Q1032" s="69">
        <v>1302</v>
      </c>
      <c r="R1032" s="148"/>
      <c r="S1032" s="21">
        <f t="shared" si="47"/>
        <v>1</v>
      </c>
      <c r="T1032" s="650">
        <v>8600</v>
      </c>
      <c r="U1032" s="643" t="s">
        <v>159</v>
      </c>
      <c r="V1032" s="554">
        <v>1302</v>
      </c>
      <c r="W1032" s="148"/>
    </row>
    <row r="1033" spans="1:23">
      <c r="A1033" s="554">
        <v>8605</v>
      </c>
      <c r="B1033" s="555" t="s">
        <v>160</v>
      </c>
      <c r="C1033" s="69">
        <v>1301</v>
      </c>
      <c r="D1033" s="148"/>
      <c r="E1033" s="22" t="s">
        <v>388</v>
      </c>
      <c r="F1033" s="21">
        <f t="shared" si="45"/>
        <v>1</v>
      </c>
      <c r="G1033" s="21">
        <v>1</v>
      </c>
      <c r="H1033" s="554">
        <v>8605</v>
      </c>
      <c r="I1033" s="555" t="s">
        <v>160</v>
      </c>
      <c r="J1033" s="69">
        <v>1303</v>
      </c>
      <c r="K1033" s="148"/>
      <c r="L1033" s="22" t="s">
        <v>388</v>
      </c>
      <c r="M1033" s="21">
        <f t="shared" si="46"/>
        <v>1</v>
      </c>
      <c r="N1033" s="21">
        <v>1</v>
      </c>
      <c r="O1033" s="554">
        <v>8605</v>
      </c>
      <c r="P1033" s="555" t="s">
        <v>160</v>
      </c>
      <c r="Q1033" s="69">
        <v>1303</v>
      </c>
      <c r="R1033" s="148"/>
      <c r="S1033" s="21">
        <f t="shared" si="47"/>
        <v>1</v>
      </c>
      <c r="T1033" s="650">
        <v>8605</v>
      </c>
      <c r="U1033" s="643" t="s">
        <v>160</v>
      </c>
      <c r="V1033" s="554">
        <v>1303</v>
      </c>
      <c r="W1033" s="148"/>
    </row>
    <row r="1034" spans="1:23">
      <c r="A1034" s="554">
        <v>8610</v>
      </c>
      <c r="B1034" s="555" t="s">
        <v>77</v>
      </c>
      <c r="C1034" s="69">
        <v>1302</v>
      </c>
      <c r="D1034" s="148"/>
      <c r="E1034" s="22" t="s">
        <v>388</v>
      </c>
      <c r="F1034" s="21">
        <f t="shared" ref="F1034:F1057" si="48">IF(B1034=I1034,1,0)</f>
        <v>1</v>
      </c>
      <c r="G1034" s="21">
        <v>1</v>
      </c>
      <c r="H1034" s="554">
        <v>8610</v>
      </c>
      <c r="I1034" s="555" t="s">
        <v>77</v>
      </c>
      <c r="J1034" s="69">
        <v>1304</v>
      </c>
      <c r="K1034" s="148"/>
      <c r="L1034" s="22" t="s">
        <v>388</v>
      </c>
      <c r="M1034" s="21">
        <f t="shared" ref="M1034:M1057" si="49">IF(I1034=P1034,1,0)</f>
        <v>1</v>
      </c>
      <c r="N1034" s="21">
        <v>1</v>
      </c>
      <c r="O1034" s="554">
        <v>8610</v>
      </c>
      <c r="P1034" s="555" t="s">
        <v>77</v>
      </c>
      <c r="Q1034" s="69">
        <v>1304</v>
      </c>
      <c r="R1034" s="148"/>
      <c r="S1034" s="21">
        <f t="shared" si="47"/>
        <v>1</v>
      </c>
      <c r="T1034" s="650">
        <v>8610</v>
      </c>
      <c r="U1034" s="643" t="s">
        <v>77</v>
      </c>
      <c r="V1034" s="554">
        <v>1304</v>
      </c>
      <c r="W1034" s="148"/>
    </row>
    <row r="1035" spans="1:23">
      <c r="A1035" s="554">
        <v>8612</v>
      </c>
      <c r="B1035" s="555" t="s">
        <v>78</v>
      </c>
      <c r="C1035" s="69">
        <v>1303</v>
      </c>
      <c r="D1035" s="148"/>
      <c r="E1035" s="22" t="s">
        <v>388</v>
      </c>
      <c r="F1035" s="21">
        <f t="shared" si="48"/>
        <v>1</v>
      </c>
      <c r="G1035" s="21">
        <v>1</v>
      </c>
      <c r="H1035" s="554">
        <v>8612</v>
      </c>
      <c r="I1035" s="555" t="s">
        <v>78</v>
      </c>
      <c r="J1035" s="69">
        <v>1305</v>
      </c>
      <c r="K1035" s="148"/>
      <c r="L1035" s="22" t="s">
        <v>388</v>
      </c>
      <c r="M1035" s="21">
        <f t="shared" si="49"/>
        <v>1</v>
      </c>
      <c r="N1035" s="21">
        <v>1</v>
      </c>
      <c r="O1035" s="554">
        <v>8612</v>
      </c>
      <c r="P1035" s="555" t="s">
        <v>78</v>
      </c>
      <c r="Q1035" s="69">
        <v>1305</v>
      </c>
      <c r="R1035" s="148"/>
      <c r="S1035" s="21">
        <f t="shared" ref="S1035:S1057" si="50">IF(U1035=P1035,1,0)</f>
        <v>1</v>
      </c>
      <c r="T1035" s="650">
        <v>8612</v>
      </c>
      <c r="U1035" s="643" t="s">
        <v>78</v>
      </c>
      <c r="V1035" s="554">
        <v>1305</v>
      </c>
      <c r="W1035" s="148"/>
    </row>
    <row r="1036" spans="1:23">
      <c r="A1036" s="554">
        <v>8615</v>
      </c>
      <c r="B1036" s="555" t="s">
        <v>161</v>
      </c>
      <c r="C1036" s="69">
        <v>1304</v>
      </c>
      <c r="D1036" s="148"/>
      <c r="E1036" s="22" t="s">
        <v>388</v>
      </c>
      <c r="F1036" s="21">
        <f t="shared" si="48"/>
        <v>1</v>
      </c>
      <c r="G1036" s="21">
        <v>1</v>
      </c>
      <c r="H1036" s="554">
        <v>8615</v>
      </c>
      <c r="I1036" s="555" t="s">
        <v>161</v>
      </c>
      <c r="J1036" s="69">
        <v>1306</v>
      </c>
      <c r="K1036" s="148"/>
      <c r="L1036" s="22" t="s">
        <v>388</v>
      </c>
      <c r="M1036" s="21">
        <f t="shared" si="49"/>
        <v>1</v>
      </c>
      <c r="N1036" s="21">
        <v>1</v>
      </c>
      <c r="O1036" s="554">
        <v>8615</v>
      </c>
      <c r="P1036" s="555" t="s">
        <v>161</v>
      </c>
      <c r="Q1036" s="69">
        <v>1306</v>
      </c>
      <c r="R1036" s="148"/>
      <c r="S1036" s="21">
        <f t="shared" si="50"/>
        <v>1</v>
      </c>
      <c r="T1036" s="650">
        <v>8615</v>
      </c>
      <c r="U1036" s="643" t="s">
        <v>161</v>
      </c>
      <c r="V1036" s="554">
        <v>1306</v>
      </c>
      <c r="W1036" s="148"/>
    </row>
    <row r="1037" spans="1:23">
      <c r="A1037" s="554">
        <v>8620</v>
      </c>
      <c r="B1037" s="555" t="s">
        <v>1019</v>
      </c>
      <c r="C1037" s="69">
        <v>1305</v>
      </c>
      <c r="D1037" s="148"/>
      <c r="E1037" s="22" t="s">
        <v>388</v>
      </c>
      <c r="F1037" s="21">
        <f t="shared" si="48"/>
        <v>1</v>
      </c>
      <c r="G1037" s="21">
        <v>1</v>
      </c>
      <c r="H1037" s="554">
        <v>8620</v>
      </c>
      <c r="I1037" s="555" t="s">
        <v>1019</v>
      </c>
      <c r="J1037" s="69">
        <v>1307</v>
      </c>
      <c r="K1037" s="148"/>
      <c r="L1037" s="22" t="s">
        <v>388</v>
      </c>
      <c r="M1037" s="21">
        <f t="shared" si="49"/>
        <v>1</v>
      </c>
      <c r="N1037" s="21">
        <v>1</v>
      </c>
      <c r="O1037" s="554">
        <v>8620</v>
      </c>
      <c r="P1037" s="555" t="s">
        <v>1019</v>
      </c>
      <c r="Q1037" s="69">
        <v>1307</v>
      </c>
      <c r="R1037" s="148"/>
      <c r="S1037" s="21">
        <f t="shared" si="50"/>
        <v>1</v>
      </c>
      <c r="T1037" s="650">
        <v>8620</v>
      </c>
      <c r="U1037" s="643" t="s">
        <v>1019</v>
      </c>
      <c r="V1037" s="554">
        <v>1307</v>
      </c>
      <c r="W1037" s="148"/>
    </row>
    <row r="1038" spans="1:23">
      <c r="A1038" s="554">
        <v>8625</v>
      </c>
      <c r="B1038" s="555" t="s">
        <v>162</v>
      </c>
      <c r="C1038" s="69">
        <v>1306</v>
      </c>
      <c r="D1038" s="148"/>
      <c r="E1038" s="22" t="s">
        <v>388</v>
      </c>
      <c r="F1038" s="21">
        <f t="shared" si="48"/>
        <v>1</v>
      </c>
      <c r="G1038" s="21">
        <v>1</v>
      </c>
      <c r="H1038" s="554">
        <v>8625</v>
      </c>
      <c r="I1038" s="555" t="s">
        <v>162</v>
      </c>
      <c r="J1038" s="69">
        <v>1308</v>
      </c>
      <c r="K1038" s="148"/>
      <c r="L1038" s="22" t="s">
        <v>388</v>
      </c>
      <c r="M1038" s="21">
        <f t="shared" si="49"/>
        <v>1</v>
      </c>
      <c r="N1038" s="21">
        <v>1</v>
      </c>
      <c r="O1038" s="554">
        <v>8625</v>
      </c>
      <c r="P1038" s="555" t="s">
        <v>162</v>
      </c>
      <c r="Q1038" s="69">
        <v>1308</v>
      </c>
      <c r="R1038" s="148"/>
      <c r="S1038" s="21">
        <f t="shared" si="50"/>
        <v>1</v>
      </c>
      <c r="T1038" s="650">
        <v>8625</v>
      </c>
      <c r="U1038" s="643" t="s">
        <v>162</v>
      </c>
      <c r="V1038" s="554">
        <v>1308</v>
      </c>
      <c r="W1038" s="148"/>
    </row>
    <row r="1039" spans="1:23">
      <c r="A1039" s="554">
        <v>8630</v>
      </c>
      <c r="B1039" s="555" t="s">
        <v>163</v>
      </c>
      <c r="C1039" s="69">
        <v>1307</v>
      </c>
      <c r="D1039" s="148"/>
      <c r="E1039" s="22" t="s">
        <v>388</v>
      </c>
      <c r="F1039" s="21">
        <f t="shared" si="48"/>
        <v>1</v>
      </c>
      <c r="G1039" s="21"/>
      <c r="H1039" s="554">
        <v>8630</v>
      </c>
      <c r="I1039" s="555" t="s">
        <v>163</v>
      </c>
      <c r="J1039" s="69">
        <v>1309</v>
      </c>
      <c r="K1039" s="148"/>
      <c r="L1039" s="22" t="s">
        <v>388</v>
      </c>
      <c r="M1039" s="21">
        <f t="shared" si="49"/>
        <v>1</v>
      </c>
      <c r="O1039" s="554">
        <v>8630</v>
      </c>
      <c r="P1039" s="555" t="s">
        <v>163</v>
      </c>
      <c r="Q1039" s="69">
        <v>1309</v>
      </c>
      <c r="R1039" s="148"/>
      <c r="S1039" s="21">
        <f t="shared" si="50"/>
        <v>1</v>
      </c>
      <c r="T1039" s="650">
        <v>8630</v>
      </c>
      <c r="U1039" s="643" t="s">
        <v>163</v>
      </c>
      <c r="V1039" s="554">
        <v>1309</v>
      </c>
      <c r="W1039" s="148"/>
    </row>
    <row r="1040" spans="1:23">
      <c r="A1040" s="554">
        <v>8635</v>
      </c>
      <c r="B1040" s="555" t="s">
        <v>164</v>
      </c>
      <c r="C1040" s="69">
        <v>1308</v>
      </c>
      <c r="D1040" s="148"/>
      <c r="E1040" s="22" t="s">
        <v>388</v>
      </c>
      <c r="F1040" s="21">
        <f t="shared" si="48"/>
        <v>1</v>
      </c>
      <c r="G1040" s="21"/>
      <c r="H1040" s="554">
        <v>8635</v>
      </c>
      <c r="I1040" s="555" t="s">
        <v>164</v>
      </c>
      <c r="J1040" s="69">
        <v>1310</v>
      </c>
      <c r="K1040" s="148"/>
      <c r="L1040" s="22" t="s">
        <v>388</v>
      </c>
      <c r="M1040" s="21">
        <f t="shared" si="49"/>
        <v>1</v>
      </c>
      <c r="O1040" s="554">
        <v>8635</v>
      </c>
      <c r="P1040" s="555" t="s">
        <v>164</v>
      </c>
      <c r="Q1040" s="69">
        <v>1310</v>
      </c>
      <c r="R1040" s="148"/>
      <c r="S1040" s="21">
        <f t="shared" si="50"/>
        <v>1</v>
      </c>
      <c r="T1040" s="650">
        <v>8635</v>
      </c>
      <c r="U1040" s="643" t="s">
        <v>164</v>
      </c>
      <c r="V1040" s="554">
        <v>1310</v>
      </c>
      <c r="W1040" s="148"/>
    </row>
    <row r="1041" spans="1:23">
      <c r="A1041" s="554">
        <v>8640</v>
      </c>
      <c r="B1041" s="555" t="s">
        <v>79</v>
      </c>
      <c r="C1041" s="69">
        <v>1309</v>
      </c>
      <c r="D1041" s="148"/>
      <c r="E1041" s="22" t="s">
        <v>388</v>
      </c>
      <c r="F1041" s="21">
        <f t="shared" si="48"/>
        <v>1</v>
      </c>
      <c r="G1041" s="21"/>
      <c r="H1041" s="554">
        <v>8640</v>
      </c>
      <c r="I1041" s="555" t="s">
        <v>79</v>
      </c>
      <c r="J1041" s="69">
        <v>1311</v>
      </c>
      <c r="K1041" s="148"/>
      <c r="L1041" s="22" t="s">
        <v>388</v>
      </c>
      <c r="M1041" s="21">
        <f t="shared" si="49"/>
        <v>1</v>
      </c>
      <c r="O1041" s="554">
        <v>8640</v>
      </c>
      <c r="P1041" s="555" t="s">
        <v>79</v>
      </c>
      <c r="Q1041" s="69">
        <v>1311</v>
      </c>
      <c r="R1041" s="148"/>
      <c r="S1041" s="21">
        <f t="shared" si="50"/>
        <v>1</v>
      </c>
      <c r="T1041" s="650">
        <v>8640</v>
      </c>
      <c r="U1041" s="643" t="s">
        <v>79</v>
      </c>
      <c r="V1041" s="554">
        <v>1311</v>
      </c>
      <c r="W1041" s="148"/>
    </row>
    <row r="1042" spans="1:23">
      <c r="A1042" s="554">
        <v>8645</v>
      </c>
      <c r="B1042" s="555" t="s">
        <v>80</v>
      </c>
      <c r="C1042" s="69">
        <v>1310</v>
      </c>
      <c r="D1042" s="148"/>
      <c r="E1042" s="22" t="s">
        <v>388</v>
      </c>
      <c r="F1042" s="21">
        <f t="shared" si="48"/>
        <v>1</v>
      </c>
      <c r="G1042" s="21"/>
      <c r="H1042" s="554">
        <v>8645</v>
      </c>
      <c r="I1042" s="555" t="s">
        <v>80</v>
      </c>
      <c r="J1042" s="69">
        <v>1312</v>
      </c>
      <c r="K1042" s="148"/>
      <c r="L1042" s="22" t="s">
        <v>388</v>
      </c>
      <c r="M1042" s="21">
        <f t="shared" si="49"/>
        <v>1</v>
      </c>
      <c r="O1042" s="554">
        <v>8645</v>
      </c>
      <c r="P1042" s="555" t="s">
        <v>80</v>
      </c>
      <c r="Q1042" s="69">
        <v>1312</v>
      </c>
      <c r="R1042" s="148"/>
      <c r="S1042" s="21">
        <f t="shared" si="50"/>
        <v>1</v>
      </c>
      <c r="T1042" s="650">
        <v>8645</v>
      </c>
      <c r="U1042" s="643" t="s">
        <v>80</v>
      </c>
      <c r="V1042" s="554">
        <v>1312</v>
      </c>
      <c r="W1042" s="148"/>
    </row>
    <row r="1043" spans="1:23">
      <c r="A1043" s="554">
        <v>8650</v>
      </c>
      <c r="B1043" s="555" t="s">
        <v>81</v>
      </c>
      <c r="C1043" s="69">
        <v>1311</v>
      </c>
      <c r="D1043" s="148"/>
      <c r="E1043" s="22" t="s">
        <v>388</v>
      </c>
      <c r="F1043" s="21">
        <f t="shared" si="48"/>
        <v>1</v>
      </c>
      <c r="G1043" s="21"/>
      <c r="H1043" s="554">
        <v>8650</v>
      </c>
      <c r="I1043" s="555" t="s">
        <v>81</v>
      </c>
      <c r="J1043" s="69">
        <v>1313</v>
      </c>
      <c r="K1043" s="148"/>
      <c r="L1043" s="22" t="s">
        <v>388</v>
      </c>
      <c r="M1043" s="21">
        <f t="shared" si="49"/>
        <v>1</v>
      </c>
      <c r="O1043" s="554">
        <v>8650</v>
      </c>
      <c r="P1043" s="555" t="s">
        <v>81</v>
      </c>
      <c r="Q1043" s="69">
        <v>1313</v>
      </c>
      <c r="R1043" s="148"/>
      <c r="S1043" s="21">
        <f t="shared" si="50"/>
        <v>1</v>
      </c>
      <c r="T1043" s="650">
        <v>8650</v>
      </c>
      <c r="U1043" s="643" t="s">
        <v>81</v>
      </c>
      <c r="V1043" s="554">
        <v>1313</v>
      </c>
      <c r="W1043" s="148"/>
    </row>
    <row r="1044" spans="1:23">
      <c r="A1044" s="554">
        <v>8655</v>
      </c>
      <c r="B1044" s="555" t="s">
        <v>82</v>
      </c>
      <c r="C1044" s="69">
        <v>1312</v>
      </c>
      <c r="D1044" s="148"/>
      <c r="E1044" s="22" t="s">
        <v>388</v>
      </c>
      <c r="F1044" s="21">
        <f t="shared" si="48"/>
        <v>1</v>
      </c>
      <c r="G1044" s="21"/>
      <c r="H1044" s="554">
        <v>8655</v>
      </c>
      <c r="I1044" s="555" t="s">
        <v>82</v>
      </c>
      <c r="J1044" s="69">
        <v>1314</v>
      </c>
      <c r="K1044" s="148"/>
      <c r="L1044" s="22" t="s">
        <v>388</v>
      </c>
      <c r="M1044" s="21">
        <f t="shared" si="49"/>
        <v>1</v>
      </c>
      <c r="O1044" s="554">
        <v>8655</v>
      </c>
      <c r="P1044" s="555" t="s">
        <v>82</v>
      </c>
      <c r="Q1044" s="69">
        <v>1314</v>
      </c>
      <c r="R1044" s="148"/>
      <c r="S1044" s="21">
        <f t="shared" si="50"/>
        <v>1</v>
      </c>
      <c r="T1044" s="650">
        <v>8655</v>
      </c>
      <c r="U1044" s="643" t="s">
        <v>82</v>
      </c>
      <c r="V1044" s="554">
        <v>1314</v>
      </c>
      <c r="W1044" s="148"/>
    </row>
    <row r="1045" spans="1:23">
      <c r="A1045" s="554">
        <v>8660</v>
      </c>
      <c r="B1045" s="555" t="s">
        <v>83</v>
      </c>
      <c r="C1045" s="69">
        <v>1313</v>
      </c>
      <c r="D1045" s="148"/>
      <c r="E1045" s="22" t="s">
        <v>388</v>
      </c>
      <c r="F1045" s="21">
        <f t="shared" si="48"/>
        <v>1</v>
      </c>
      <c r="G1045" s="21"/>
      <c r="H1045" s="554">
        <v>8660</v>
      </c>
      <c r="I1045" s="555" t="s">
        <v>83</v>
      </c>
      <c r="J1045" s="69">
        <v>1315</v>
      </c>
      <c r="K1045" s="148"/>
      <c r="L1045" s="22" t="s">
        <v>388</v>
      </c>
      <c r="M1045" s="21">
        <f t="shared" si="49"/>
        <v>1</v>
      </c>
      <c r="O1045" s="554">
        <v>8660</v>
      </c>
      <c r="P1045" s="555" t="s">
        <v>83</v>
      </c>
      <c r="Q1045" s="69">
        <v>1315</v>
      </c>
      <c r="R1045" s="148"/>
      <c r="S1045" s="21">
        <f t="shared" si="50"/>
        <v>1</v>
      </c>
      <c r="T1045" s="650">
        <v>8660</v>
      </c>
      <c r="U1045" s="643" t="s">
        <v>83</v>
      </c>
      <c r="V1045" s="554">
        <v>1315</v>
      </c>
      <c r="W1045" s="148"/>
    </row>
    <row r="1046" spans="1:23">
      <c r="A1046" s="554">
        <v>8665</v>
      </c>
      <c r="B1046" s="555" t="s">
        <v>84</v>
      </c>
      <c r="C1046" s="69">
        <v>1314</v>
      </c>
      <c r="D1046" s="148"/>
      <c r="F1046" s="21">
        <f t="shared" si="48"/>
        <v>1</v>
      </c>
      <c r="G1046" s="21"/>
      <c r="H1046" s="554">
        <v>8665</v>
      </c>
      <c r="I1046" s="555" t="s">
        <v>84</v>
      </c>
      <c r="J1046" s="69">
        <v>1316</v>
      </c>
      <c r="K1046" s="148"/>
      <c r="M1046" s="21">
        <f t="shared" si="49"/>
        <v>1</v>
      </c>
      <c r="O1046" s="554">
        <v>8665</v>
      </c>
      <c r="P1046" s="555" t="s">
        <v>84</v>
      </c>
      <c r="Q1046" s="69">
        <v>1316</v>
      </c>
      <c r="R1046" s="148"/>
      <c r="S1046" s="21">
        <f t="shared" si="50"/>
        <v>1</v>
      </c>
      <c r="T1046" s="650">
        <v>8665</v>
      </c>
      <c r="U1046" s="643" t="s">
        <v>84</v>
      </c>
      <c r="V1046" s="554">
        <v>1316</v>
      </c>
      <c r="W1046" s="148"/>
    </row>
    <row r="1047" spans="1:23">
      <c r="A1047" s="554">
        <v>8670</v>
      </c>
      <c r="B1047" s="555" t="s">
        <v>85</v>
      </c>
      <c r="C1047" s="69">
        <v>1315</v>
      </c>
      <c r="D1047" s="148"/>
      <c r="F1047" s="21">
        <f t="shared" si="48"/>
        <v>1</v>
      </c>
      <c r="G1047" s="21"/>
      <c r="H1047" s="554">
        <v>8670</v>
      </c>
      <c r="I1047" s="555" t="s">
        <v>85</v>
      </c>
      <c r="J1047" s="69">
        <v>1317</v>
      </c>
      <c r="K1047" s="148"/>
      <c r="M1047" s="21">
        <f t="shared" si="49"/>
        <v>1</v>
      </c>
      <c r="O1047" s="554">
        <v>8670</v>
      </c>
      <c r="P1047" s="555" t="s">
        <v>85</v>
      </c>
      <c r="Q1047" s="69">
        <v>1317</v>
      </c>
      <c r="R1047" s="148"/>
      <c r="S1047" s="21">
        <f t="shared" si="50"/>
        <v>1</v>
      </c>
      <c r="T1047" s="650">
        <v>8670</v>
      </c>
      <c r="U1047" s="643" t="s">
        <v>85</v>
      </c>
      <c r="V1047" s="554">
        <v>1317</v>
      </c>
      <c r="W1047" s="148"/>
    </row>
    <row r="1048" spans="1:23">
      <c r="A1048" s="554">
        <v>8675</v>
      </c>
      <c r="B1048" s="555" t="s">
        <v>86</v>
      </c>
      <c r="C1048" s="69">
        <v>1316</v>
      </c>
      <c r="D1048" s="148"/>
      <c r="F1048" s="21">
        <f t="shared" si="48"/>
        <v>1</v>
      </c>
      <c r="G1048" s="21"/>
      <c r="H1048" s="554">
        <v>8675</v>
      </c>
      <c r="I1048" s="555" t="s">
        <v>86</v>
      </c>
      <c r="J1048" s="69">
        <v>1318</v>
      </c>
      <c r="K1048" s="148"/>
      <c r="M1048" s="21">
        <f t="shared" si="49"/>
        <v>1</v>
      </c>
      <c r="O1048" s="554">
        <v>8675</v>
      </c>
      <c r="P1048" s="555" t="s">
        <v>86</v>
      </c>
      <c r="Q1048" s="69">
        <v>1318</v>
      </c>
      <c r="R1048" s="148"/>
      <c r="S1048" s="21">
        <f t="shared" si="50"/>
        <v>1</v>
      </c>
      <c r="T1048" s="650">
        <v>8675</v>
      </c>
      <c r="U1048" s="643" t="s">
        <v>86</v>
      </c>
      <c r="V1048" s="554">
        <v>1318</v>
      </c>
      <c r="W1048" s="148"/>
    </row>
    <row r="1049" spans="1:23">
      <c r="A1049" s="554">
        <v>8680</v>
      </c>
      <c r="B1049" s="555" t="s">
        <v>87</v>
      </c>
      <c r="C1049" s="69">
        <v>1317</v>
      </c>
      <c r="D1049" s="148"/>
      <c r="F1049" s="21">
        <f t="shared" si="48"/>
        <v>1</v>
      </c>
      <c r="G1049" s="21"/>
      <c r="H1049" s="554">
        <v>8680</v>
      </c>
      <c r="I1049" s="555" t="s">
        <v>87</v>
      </c>
      <c r="J1049" s="69">
        <v>1319</v>
      </c>
      <c r="K1049" s="148"/>
      <c r="M1049" s="21">
        <f t="shared" si="49"/>
        <v>1</v>
      </c>
      <c r="O1049" s="554">
        <v>8680</v>
      </c>
      <c r="P1049" s="555" t="s">
        <v>87</v>
      </c>
      <c r="Q1049" s="69">
        <v>1319</v>
      </c>
      <c r="R1049" s="148"/>
      <c r="S1049" s="21">
        <f t="shared" si="50"/>
        <v>1</v>
      </c>
      <c r="T1049" s="650">
        <v>8680</v>
      </c>
      <c r="U1049" s="643" t="s">
        <v>87</v>
      </c>
      <c r="V1049" s="554">
        <v>1319</v>
      </c>
      <c r="W1049" s="148"/>
    </row>
    <row r="1050" spans="1:23">
      <c r="A1050" s="554">
        <v>8685</v>
      </c>
      <c r="B1050" s="555" t="s">
        <v>88</v>
      </c>
      <c r="C1050" s="69">
        <v>1318</v>
      </c>
      <c r="D1050" s="148"/>
      <c r="F1050" s="21">
        <f t="shared" si="48"/>
        <v>1</v>
      </c>
      <c r="G1050" s="21"/>
      <c r="H1050" s="554">
        <v>8685</v>
      </c>
      <c r="I1050" s="555" t="s">
        <v>88</v>
      </c>
      <c r="J1050" s="69">
        <v>1320</v>
      </c>
      <c r="K1050" s="148"/>
      <c r="M1050" s="21">
        <f t="shared" si="49"/>
        <v>1</v>
      </c>
      <c r="O1050" s="554">
        <v>8685</v>
      </c>
      <c r="P1050" s="555" t="s">
        <v>88</v>
      </c>
      <c r="Q1050" s="69">
        <v>1320</v>
      </c>
      <c r="R1050" s="148"/>
      <c r="S1050" s="21">
        <f t="shared" si="50"/>
        <v>1</v>
      </c>
      <c r="T1050" s="650">
        <v>8685</v>
      </c>
      <c r="U1050" s="643" t="s">
        <v>88</v>
      </c>
      <c r="V1050" s="554">
        <v>1320</v>
      </c>
      <c r="W1050" s="148"/>
    </row>
    <row r="1051" spans="1:23">
      <c r="A1051" s="554">
        <v>8690</v>
      </c>
      <c r="B1051" s="555" t="s">
        <v>89</v>
      </c>
      <c r="C1051" s="69">
        <v>1319</v>
      </c>
      <c r="D1051" s="148"/>
      <c r="E1051" s="72"/>
      <c r="F1051" s="21">
        <f t="shared" si="48"/>
        <v>1</v>
      </c>
      <c r="G1051" s="21"/>
      <c r="H1051" s="554">
        <v>8690</v>
      </c>
      <c r="I1051" s="555" t="s">
        <v>89</v>
      </c>
      <c r="J1051" s="69">
        <v>1321</v>
      </c>
      <c r="K1051" s="148"/>
      <c r="L1051" s="72"/>
      <c r="M1051" s="21">
        <f t="shared" si="49"/>
        <v>0</v>
      </c>
      <c r="O1051" s="554">
        <v>8690</v>
      </c>
      <c r="P1051" s="555" t="s">
        <v>1407</v>
      </c>
      <c r="Q1051" s="69">
        <v>1321</v>
      </c>
      <c r="R1051" s="148" t="s">
        <v>1608</v>
      </c>
      <c r="S1051" s="21">
        <f t="shared" si="50"/>
        <v>1</v>
      </c>
      <c r="T1051" s="650">
        <v>8690</v>
      </c>
      <c r="U1051" s="643" t="s">
        <v>1407</v>
      </c>
      <c r="V1051" s="554">
        <v>1321</v>
      </c>
      <c r="W1051" s="148"/>
    </row>
    <row r="1052" spans="1:23">
      <c r="A1052" s="554">
        <v>8691</v>
      </c>
      <c r="B1052" s="555" t="s">
        <v>1557</v>
      </c>
      <c r="C1052" s="69">
        <v>1320</v>
      </c>
      <c r="D1052" s="148" t="s">
        <v>1567</v>
      </c>
      <c r="E1052" s="72"/>
      <c r="F1052" s="21">
        <f t="shared" si="48"/>
        <v>1</v>
      </c>
      <c r="G1052" s="21"/>
      <c r="H1052" s="554">
        <v>8691</v>
      </c>
      <c r="I1052" s="555" t="s">
        <v>1557</v>
      </c>
      <c r="J1052" s="69">
        <v>1322</v>
      </c>
      <c r="K1052" s="148"/>
      <c r="L1052" s="72"/>
      <c r="M1052" s="21">
        <f t="shared" si="49"/>
        <v>1</v>
      </c>
      <c r="O1052" s="554">
        <v>8691</v>
      </c>
      <c r="P1052" s="555" t="s">
        <v>1557</v>
      </c>
      <c r="Q1052" s="69">
        <v>1322</v>
      </c>
      <c r="R1052" s="148"/>
      <c r="S1052" s="21">
        <f t="shared" si="50"/>
        <v>1</v>
      </c>
      <c r="T1052" s="650">
        <v>8691</v>
      </c>
      <c r="U1052" s="643" t="s">
        <v>1557</v>
      </c>
      <c r="V1052" s="554">
        <v>1322</v>
      </c>
      <c r="W1052" s="148"/>
    </row>
    <row r="1053" spans="1:23">
      <c r="A1053" s="554">
        <v>8695</v>
      </c>
      <c r="B1053" s="555" t="s">
        <v>90</v>
      </c>
      <c r="C1053" s="69">
        <v>1321</v>
      </c>
      <c r="D1053" s="148"/>
      <c r="E1053" s="72"/>
      <c r="F1053" s="21">
        <f t="shared" si="48"/>
        <v>1</v>
      </c>
      <c r="G1053" s="21"/>
      <c r="H1053" s="554">
        <v>8695</v>
      </c>
      <c r="I1053" s="555" t="s">
        <v>90</v>
      </c>
      <c r="J1053" s="69">
        <v>1323</v>
      </c>
      <c r="K1053" s="148"/>
      <c r="L1053" s="72"/>
      <c r="M1053" s="21">
        <f t="shared" si="49"/>
        <v>1</v>
      </c>
      <c r="O1053" s="554">
        <v>8695</v>
      </c>
      <c r="P1053" s="555" t="s">
        <v>90</v>
      </c>
      <c r="Q1053" s="69">
        <v>1323</v>
      </c>
      <c r="R1053" s="148"/>
      <c r="S1053" s="21">
        <f t="shared" si="50"/>
        <v>1</v>
      </c>
      <c r="T1053" s="650">
        <v>8695</v>
      </c>
      <c r="U1053" s="643" t="s">
        <v>90</v>
      </c>
      <c r="V1053" s="554">
        <v>1323</v>
      </c>
      <c r="W1053" s="148"/>
    </row>
    <row r="1054" spans="1:23">
      <c r="A1054" s="554">
        <v>8700</v>
      </c>
      <c r="B1054" s="555" t="s">
        <v>91</v>
      </c>
      <c r="C1054" s="69">
        <v>1322</v>
      </c>
      <c r="D1054" s="148"/>
      <c r="E1054" s="72"/>
      <c r="F1054" s="21">
        <f t="shared" si="48"/>
        <v>1</v>
      </c>
      <c r="G1054" s="21"/>
      <c r="H1054" s="554">
        <v>8700</v>
      </c>
      <c r="I1054" s="555" t="s">
        <v>91</v>
      </c>
      <c r="J1054" s="69">
        <v>1324</v>
      </c>
      <c r="K1054" s="148"/>
      <c r="L1054" s="72"/>
      <c r="M1054" s="21">
        <f t="shared" si="49"/>
        <v>1</v>
      </c>
      <c r="O1054" s="554">
        <v>8700</v>
      </c>
      <c r="P1054" s="555" t="s">
        <v>91</v>
      </c>
      <c r="Q1054" s="69">
        <v>1324</v>
      </c>
      <c r="R1054" s="148"/>
      <c r="S1054" s="21">
        <f t="shared" si="50"/>
        <v>1</v>
      </c>
      <c r="T1054" s="650">
        <v>8700</v>
      </c>
      <c r="U1054" s="643" t="s">
        <v>91</v>
      </c>
      <c r="V1054" s="554">
        <v>1324</v>
      </c>
      <c r="W1054" s="148"/>
    </row>
    <row r="1055" spans="1:23">
      <c r="A1055" s="554">
        <v>8705</v>
      </c>
      <c r="B1055" s="555" t="s">
        <v>92</v>
      </c>
      <c r="C1055" s="69">
        <v>1323</v>
      </c>
      <c r="D1055" s="148"/>
      <c r="E1055" s="72"/>
      <c r="F1055" s="21">
        <f t="shared" si="48"/>
        <v>1</v>
      </c>
      <c r="G1055" s="21"/>
      <c r="H1055" s="554">
        <v>8705</v>
      </c>
      <c r="I1055" s="555" t="s">
        <v>92</v>
      </c>
      <c r="J1055" s="69">
        <v>1325</v>
      </c>
      <c r="K1055" s="148"/>
      <c r="L1055" s="72"/>
      <c r="M1055" s="21">
        <f t="shared" si="49"/>
        <v>1</v>
      </c>
      <c r="O1055" s="554">
        <v>8705</v>
      </c>
      <c r="P1055" s="555" t="s">
        <v>92</v>
      </c>
      <c r="Q1055" s="69">
        <v>1325</v>
      </c>
      <c r="R1055" s="148"/>
      <c r="S1055" s="21">
        <f t="shared" si="50"/>
        <v>1</v>
      </c>
      <c r="T1055" s="650">
        <v>8705</v>
      </c>
      <c r="U1055" s="643" t="s">
        <v>92</v>
      </c>
      <c r="V1055" s="554">
        <v>1325</v>
      </c>
      <c r="W1055" s="148"/>
    </row>
    <row r="1056" spans="1:23">
      <c r="A1056" s="554">
        <v>8710</v>
      </c>
      <c r="B1056" s="555" t="s">
        <v>123</v>
      </c>
      <c r="C1056" s="69">
        <v>1324</v>
      </c>
      <c r="D1056" s="148"/>
      <c r="E1056" s="72"/>
      <c r="F1056" s="21">
        <f t="shared" si="48"/>
        <v>1</v>
      </c>
      <c r="G1056" s="21"/>
      <c r="H1056" s="554">
        <v>8710</v>
      </c>
      <c r="I1056" s="555" t="s">
        <v>123</v>
      </c>
      <c r="J1056" s="69">
        <v>1326</v>
      </c>
      <c r="K1056" s="148"/>
      <c r="L1056" s="72"/>
      <c r="M1056" s="21">
        <f t="shared" si="49"/>
        <v>1</v>
      </c>
      <c r="O1056" s="554">
        <v>8710</v>
      </c>
      <c r="P1056" s="555" t="s">
        <v>123</v>
      </c>
      <c r="Q1056" s="69">
        <v>1326</v>
      </c>
      <c r="R1056" s="148"/>
      <c r="S1056" s="21">
        <f t="shared" si="50"/>
        <v>1</v>
      </c>
      <c r="T1056" s="650">
        <v>8710</v>
      </c>
      <c r="U1056" s="643" t="s">
        <v>123</v>
      </c>
      <c r="V1056" s="554">
        <v>1326</v>
      </c>
      <c r="W1056" s="148"/>
    </row>
    <row r="1057" spans="1:23">
      <c r="A1057" s="554">
        <v>8715</v>
      </c>
      <c r="B1057" s="555" t="s">
        <v>224</v>
      </c>
      <c r="C1057" s="69">
        <v>1325</v>
      </c>
      <c r="D1057" s="148"/>
      <c r="E1057" s="72"/>
      <c r="F1057" s="21">
        <f t="shared" si="48"/>
        <v>1</v>
      </c>
      <c r="G1057" s="21"/>
      <c r="H1057" s="554">
        <v>8715</v>
      </c>
      <c r="I1057" s="555" t="s">
        <v>224</v>
      </c>
      <c r="J1057" s="69">
        <v>1327</v>
      </c>
      <c r="K1057" s="148"/>
      <c r="L1057" s="72"/>
      <c r="M1057" s="21">
        <f t="shared" si="49"/>
        <v>1</v>
      </c>
      <c r="O1057" s="554">
        <v>8715</v>
      </c>
      <c r="P1057" s="555" t="s">
        <v>224</v>
      </c>
      <c r="Q1057" s="69">
        <v>1327</v>
      </c>
      <c r="R1057" s="148"/>
      <c r="S1057" s="21">
        <f t="shared" si="50"/>
        <v>1</v>
      </c>
      <c r="T1057" s="650">
        <v>8715</v>
      </c>
      <c r="U1057" s="643" t="s">
        <v>224</v>
      </c>
      <c r="V1057" s="554">
        <v>1327</v>
      </c>
      <c r="W1057" s="148"/>
    </row>
    <row r="1058" spans="1:23">
      <c r="L1058" s="21"/>
    </row>
    <row r="1059" spans="1:23">
      <c r="L1059" s="21"/>
    </row>
    <row r="1060" spans="1:23">
      <c r="L1060" s="21"/>
    </row>
    <row r="1061" spans="1:23">
      <c r="L1061" s="21"/>
    </row>
    <row r="1062" spans="1:23">
      <c r="L1062" s="21"/>
    </row>
    <row r="1063" spans="1:23">
      <c r="L1063" s="21"/>
    </row>
    <row r="1064" spans="1:23">
      <c r="L1064" s="21"/>
    </row>
    <row r="1065" spans="1:23">
      <c r="L1065" s="21"/>
    </row>
    <row r="1066" spans="1:23">
      <c r="L1066" s="21"/>
    </row>
  </sheetData>
  <autoFilter ref="A9:T1057" xr:uid="{F3D6DAA5-63E0-487F-A562-83DC291A7BD7}">
    <sortState xmlns:xlrd2="http://schemas.microsoft.com/office/spreadsheetml/2017/richdata2" ref="A10:S1057">
      <sortCondition ref="O9:O1057"/>
    </sortState>
  </autoFilter>
  <mergeCells count="4">
    <mergeCell ref="A1:B2"/>
    <mergeCell ref="H1:I2"/>
    <mergeCell ref="O1:P2"/>
    <mergeCell ref="T1:U2"/>
  </mergeCells>
  <phoneticPr fontId="0" type="noConversion"/>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92D050"/>
    <pageSetUpPr autoPageBreaks="0" fitToPage="1"/>
  </sheetPr>
  <dimension ref="A1:AF44"/>
  <sheetViews>
    <sheetView showGridLines="0" tabSelected="1" zoomScaleNormal="100" workbookViewId="0">
      <pane ySplit="10" topLeftCell="A11" activePane="bottomLeft" state="frozen"/>
      <selection activeCell="C1069" sqref="C1069"/>
      <selection pane="bottomLeft" activeCell="A11" sqref="A11"/>
    </sheetView>
  </sheetViews>
  <sheetFormatPr defaultColWidth="10.6640625" defaultRowHeight="12.75"/>
  <cols>
    <col min="1" max="1" width="3.33203125" style="8" customWidth="1"/>
    <col min="2" max="2" width="27.1640625" style="8" customWidth="1"/>
    <col min="3" max="3" width="7.33203125" style="8" customWidth="1"/>
    <col min="4" max="4" width="11" style="8" customWidth="1"/>
    <col min="5" max="5" width="7.83203125" style="8" customWidth="1"/>
    <col min="6" max="9" width="12.6640625" style="8" customWidth="1"/>
    <col min="10" max="10" width="8.6640625" style="8" customWidth="1"/>
    <col min="11" max="11" width="0.83203125" style="8" customWidth="1"/>
    <col min="12" max="12" width="12.6640625" style="8" customWidth="1"/>
    <col min="13" max="13" width="9.6640625" style="8" customWidth="1"/>
    <col min="14" max="14" width="10.1640625" style="8" customWidth="1"/>
    <col min="15" max="15" width="9.83203125" style="8" customWidth="1"/>
    <col min="16" max="16" width="11.1640625" style="8" customWidth="1"/>
    <col min="17" max="17" width="13.33203125" style="8" customWidth="1"/>
    <col min="18" max="18" width="0.83203125" style="8" customWidth="1"/>
    <col min="19" max="19" width="15.1640625" style="8" customWidth="1"/>
    <col min="20" max="20" width="10.6640625" style="8" customWidth="1"/>
    <col min="21" max="21" width="10.1640625" style="8" customWidth="1"/>
    <col min="22" max="22" width="28.6640625" style="8" customWidth="1"/>
    <col min="23" max="16384" width="10.6640625" style="8"/>
  </cols>
  <sheetData>
    <row r="1" spans="1:32" ht="10.7" customHeight="1">
      <c r="A1" s="212"/>
      <c r="B1" s="213"/>
      <c r="C1" s="213"/>
      <c r="D1" s="213"/>
      <c r="E1" s="213"/>
      <c r="F1" s="213"/>
      <c r="G1" s="213"/>
      <c r="H1" s="213"/>
      <c r="I1" s="213"/>
      <c r="J1" s="213"/>
      <c r="K1" s="213"/>
      <c r="L1" s="213"/>
      <c r="M1" s="213"/>
      <c r="N1" s="213"/>
      <c r="O1" s="213"/>
      <c r="P1" s="213"/>
      <c r="Q1" s="214"/>
      <c r="R1" s="213"/>
      <c r="S1" s="215">
        <f>VLOOKUP(orderCHA,charterinfo_a,4)</f>
        <v>3519</v>
      </c>
    </row>
    <row r="2" spans="1:32" ht="8.85" customHeight="1">
      <c r="A2" s="41"/>
      <c r="B2" s="42"/>
      <c r="C2" s="42"/>
      <c r="D2" s="42"/>
      <c r="E2" s="42"/>
      <c r="F2" s="42"/>
      <c r="G2" s="42"/>
      <c r="H2" s="42"/>
      <c r="I2" s="42"/>
      <c r="J2" s="42"/>
      <c r="K2" s="42"/>
      <c r="L2" s="42"/>
      <c r="M2" s="42"/>
      <c r="N2" s="42"/>
      <c r="O2" s="42"/>
      <c r="P2" s="42"/>
      <c r="Q2" s="43"/>
      <c r="R2" s="42"/>
      <c r="S2" s="44">
        <f>VLOOKUP(orderCHA,charterinfo_a,5)</f>
        <v>348</v>
      </c>
    </row>
    <row r="3" spans="1:32" ht="9.1999999999999993" customHeight="1">
      <c r="A3" s="45"/>
      <c r="B3" s="46"/>
      <c r="C3" s="46"/>
      <c r="D3" s="46"/>
      <c r="E3" s="46"/>
      <c r="F3" s="46"/>
      <c r="G3" s="46"/>
      <c r="H3" s="46"/>
      <c r="I3" s="46"/>
      <c r="J3" s="46"/>
      <c r="K3" s="46"/>
      <c r="L3" s="46"/>
      <c r="M3" s="46"/>
      <c r="N3" s="46"/>
      <c r="O3" s="46"/>
      <c r="P3" s="46"/>
      <c r="Q3" s="216"/>
      <c r="R3" s="46"/>
      <c r="S3" s="217">
        <f>VLOOKUP(orderCHA,charterinfo_a,6)</f>
        <v>348</v>
      </c>
    </row>
    <row r="4" spans="1:32" ht="3.75" customHeight="1">
      <c r="A4" s="13"/>
    </row>
    <row r="5" spans="1:32" ht="20.85" customHeight="1">
      <c r="A5" s="206" t="s">
        <v>1680</v>
      </c>
      <c r="B5" s="47"/>
      <c r="C5" s="47"/>
      <c r="D5" s="47"/>
      <c r="E5" s="47"/>
      <c r="F5" s="47"/>
      <c r="G5" s="47"/>
      <c r="H5" s="47"/>
      <c r="I5" s="47"/>
      <c r="J5" s="47"/>
      <c r="K5" s="48"/>
      <c r="L5" s="47"/>
      <c r="M5" s="47"/>
      <c r="N5" s="47"/>
      <c r="O5" s="47"/>
      <c r="P5" s="47"/>
      <c r="Q5" s="47"/>
      <c r="R5" s="48"/>
      <c r="S5" s="49"/>
    </row>
    <row r="6" spans="1:32" ht="15.6" customHeight="1">
      <c r="A6" s="218" t="str">
        <f>VLOOKUP(orderCHA,charterinfo_a,2)</f>
        <v>3519 - WORCESTER CULTURAL ACADEMY Charter School - WORCESTER pupils</v>
      </c>
      <c r="B6" s="50"/>
      <c r="C6" s="50"/>
      <c r="D6" s="50"/>
      <c r="E6" s="50"/>
      <c r="F6" s="50"/>
      <c r="G6" s="50"/>
      <c r="H6" s="50"/>
      <c r="I6" s="50"/>
      <c r="J6" s="50"/>
      <c r="K6" s="51"/>
      <c r="L6" s="50"/>
      <c r="M6" s="50"/>
      <c r="N6" s="50"/>
      <c r="O6" s="50"/>
      <c r="P6" s="50"/>
      <c r="Q6" s="50"/>
      <c r="R6" s="51"/>
      <c r="S6" s="610"/>
    </row>
    <row r="7" spans="1:32" ht="17.100000000000001" customHeight="1">
      <c r="A7" s="338"/>
      <c r="B7" s="339"/>
      <c r="C7" s="340" t="s">
        <v>919</v>
      </c>
      <c r="D7" s="332" t="s">
        <v>1437</v>
      </c>
      <c r="E7" s="333"/>
      <c r="F7" s="333"/>
      <c r="G7" s="333"/>
      <c r="H7" s="333"/>
      <c r="I7" s="333"/>
      <c r="J7" s="334"/>
      <c r="L7" s="332" t="s">
        <v>1438</v>
      </c>
      <c r="M7" s="333"/>
      <c r="N7" s="333"/>
      <c r="O7" s="333"/>
      <c r="P7" s="333"/>
      <c r="Q7" s="334"/>
      <c r="S7" s="374"/>
    </row>
    <row r="8" spans="1:32">
      <c r="A8" s="338"/>
      <c r="B8" s="339"/>
      <c r="C8" s="340" t="s">
        <v>921</v>
      </c>
      <c r="D8" s="335"/>
      <c r="E8" s="336"/>
      <c r="F8" s="336"/>
      <c r="G8" s="336"/>
      <c r="H8" s="336"/>
      <c r="I8" s="336"/>
      <c r="J8" s="336"/>
      <c r="K8" s="617"/>
      <c r="L8" s="336"/>
      <c r="M8" s="336"/>
      <c r="N8" s="337"/>
      <c r="O8" s="336"/>
      <c r="P8" s="337"/>
      <c r="Q8" s="612"/>
      <c r="R8" s="617"/>
      <c r="S8" s="375"/>
    </row>
    <row r="9" spans="1:32">
      <c r="A9" s="338"/>
      <c r="B9" s="339"/>
      <c r="C9" s="340" t="s">
        <v>908</v>
      </c>
      <c r="D9" s="320" t="s">
        <v>922</v>
      </c>
      <c r="E9" s="321" t="s">
        <v>923</v>
      </c>
      <c r="F9" s="316"/>
      <c r="G9" s="316" t="s">
        <v>924</v>
      </c>
      <c r="H9" s="316" t="s">
        <v>406</v>
      </c>
      <c r="I9" s="316" t="s">
        <v>407</v>
      </c>
      <c r="J9" s="316" t="s">
        <v>926</v>
      </c>
      <c r="K9" s="617"/>
      <c r="L9" s="613" t="s">
        <v>1439</v>
      </c>
      <c r="M9" s="318" t="s">
        <v>1440</v>
      </c>
      <c r="N9" s="345"/>
      <c r="O9" s="446" t="s">
        <v>1509</v>
      </c>
      <c r="P9" s="344"/>
      <c r="Q9" s="318" t="s">
        <v>1569</v>
      </c>
      <c r="R9" s="617"/>
      <c r="S9" s="611"/>
    </row>
    <row r="10" spans="1:32">
      <c r="A10" s="341"/>
      <c r="B10" s="342"/>
      <c r="C10" s="343" t="s">
        <v>928</v>
      </c>
      <c r="D10" s="303" t="s">
        <v>412</v>
      </c>
      <c r="E10" s="183" t="s">
        <v>1435</v>
      </c>
      <c r="F10" s="183" t="s">
        <v>1436</v>
      </c>
      <c r="G10" s="40" t="s">
        <v>929</v>
      </c>
      <c r="H10" s="40" t="s">
        <v>411</v>
      </c>
      <c r="I10" s="40" t="s">
        <v>412</v>
      </c>
      <c r="J10" s="40" t="s">
        <v>930</v>
      </c>
      <c r="K10" s="617"/>
      <c r="L10" s="614" t="s">
        <v>1681</v>
      </c>
      <c r="M10" s="319" t="s">
        <v>1441</v>
      </c>
      <c r="N10" s="317" t="s">
        <v>1444</v>
      </c>
      <c r="O10" s="330" t="s">
        <v>1445</v>
      </c>
      <c r="P10" s="331" t="s">
        <v>1446</v>
      </c>
      <c r="Q10" s="319" t="s">
        <v>1570</v>
      </c>
      <c r="R10" s="617"/>
      <c r="S10" s="376" t="s">
        <v>931</v>
      </c>
    </row>
    <row r="11" spans="1:32" ht="5.0999999999999996" customHeight="1">
      <c r="A11" s="12" t="s">
        <v>388</v>
      </c>
      <c r="B11" s="12" t="s">
        <v>388</v>
      </c>
      <c r="C11" s="12" t="s">
        <v>388</v>
      </c>
      <c r="D11" s="304" t="s">
        <v>388</v>
      </c>
      <c r="E11" s="12" t="s">
        <v>388</v>
      </c>
      <c r="F11" s="12" t="s">
        <v>388</v>
      </c>
      <c r="G11" s="12" t="s">
        <v>388</v>
      </c>
      <c r="H11" s="12" t="s">
        <v>388</v>
      </c>
      <c r="I11" s="12" t="s">
        <v>388</v>
      </c>
      <c r="J11" s="12" t="s">
        <v>388</v>
      </c>
      <c r="K11" s="312" t="s">
        <v>388</v>
      </c>
      <c r="L11" s="305" t="s">
        <v>388</v>
      </c>
      <c r="M11" s="312" t="s">
        <v>388</v>
      </c>
      <c r="N11" s="304" t="s">
        <v>388</v>
      </c>
      <c r="O11" s="12" t="s">
        <v>388</v>
      </c>
      <c r="P11" s="305"/>
      <c r="Q11" s="312" t="s">
        <v>388</v>
      </c>
      <c r="R11" s="312"/>
      <c r="S11" s="312" t="s">
        <v>388</v>
      </c>
      <c r="U11" s="20"/>
      <c r="W11" s="10"/>
    </row>
    <row r="12" spans="1:32">
      <c r="A12" s="221" t="s">
        <v>1412</v>
      </c>
      <c r="B12" s="210"/>
      <c r="C12" s="208"/>
      <c r="D12" s="306">
        <f>VLOOKUP(VLOOKUP(orderCHA,charterinfo_a,3), rate_chafnd,3)</f>
        <v>0</v>
      </c>
      <c r="E12" s="209">
        <f>VLOOKUP(VLOOKUP(orderCHA,charterinfo_a,3),rate_chafnd,4)</f>
        <v>0</v>
      </c>
      <c r="F12" s="209">
        <f>VLOOKUP(VLOOKUP(orderCHA,charterinfo_a,3),rate_chafnd,5)</f>
        <v>34</v>
      </c>
      <c r="G12" s="209">
        <f>VLOOKUP(VLOOKUP(orderCHA,charterinfo_a,3),rate_chafnd,6)</f>
        <v>90</v>
      </c>
      <c r="H12" s="209">
        <f>VLOOKUP(VLOOKUP(orderCHA,charterinfo_a,3),rate_chafnd,7)</f>
        <v>0</v>
      </c>
      <c r="I12" s="209">
        <f>VLOOKUP(VLOOKUP(orderCHA,charterinfo_a,3),rate_chafnd,8)</f>
        <v>0</v>
      </c>
      <c r="J12" s="209">
        <f>VLOOKUP(VLOOKUP(orderCHA,charterinfo_a,3),rate_chafnd,9)</f>
        <v>0</v>
      </c>
      <c r="K12" s="617"/>
      <c r="L12" s="615">
        <f>VLOOKUP(VLOOKUP(orderCHA,charterinfo_a,3),rate_chafnd,10)</f>
        <v>4.8731999999999998</v>
      </c>
      <c r="M12" s="314">
        <f>VLOOKUP(VLOOKUP(orderCHA,charterinfo_a,3),rate_chafnd,11)</f>
        <v>0</v>
      </c>
      <c r="N12" s="306">
        <f>VLOOKUP(VLOOKUP(orderCHA,charterinfo_a,3),rate_chafnd,12)</f>
        <v>57</v>
      </c>
      <c r="O12" s="209">
        <f>VLOOKUP(VLOOKUP(orderCHA,charterinfo_a,3),rate_chafnd,13)</f>
        <v>0</v>
      </c>
      <c r="P12" s="307">
        <f>VLOOKUP(VLOOKUP(orderCHA,charterinfo_a,3),rate_chafnd,14)</f>
        <v>0</v>
      </c>
      <c r="Q12" s="314">
        <f>VLOOKUP(VLOOKUP(orderCHA,charterinfo_a,3),rate_chafnd,15)</f>
        <v>97</v>
      </c>
      <c r="R12" s="617"/>
      <c r="S12" s="327">
        <f>VLOOKUP(VLOOKUP(orderCHA,charterinfo_a,3),rate_chafnd,16)</f>
        <v>124</v>
      </c>
      <c r="U12" s="1"/>
      <c r="V12" s="1"/>
      <c r="W12" s="1"/>
      <c r="X12" s="1"/>
      <c r="Y12" s="1"/>
      <c r="Z12" s="1"/>
      <c r="AA12" s="1"/>
      <c r="AB12" s="1"/>
      <c r="AC12" s="1"/>
      <c r="AD12" s="1"/>
      <c r="AE12" s="1"/>
      <c r="AF12" s="1"/>
    </row>
    <row r="13" spans="1:32" ht="5.0999999999999996" customHeight="1">
      <c r="A13" s="6" t="s">
        <v>388</v>
      </c>
      <c r="B13" s="6" t="s">
        <v>388</v>
      </c>
      <c r="C13" s="6" t="s">
        <v>388</v>
      </c>
      <c r="D13" s="308" t="s">
        <v>388</v>
      </c>
      <c r="E13" s="7" t="s">
        <v>388</v>
      </c>
      <c r="F13" s="7" t="s">
        <v>388</v>
      </c>
      <c r="G13" s="7" t="s">
        <v>388</v>
      </c>
      <c r="H13" s="7"/>
      <c r="I13" s="7"/>
      <c r="J13" s="7" t="s">
        <v>388</v>
      </c>
      <c r="K13" s="617" t="s">
        <v>388</v>
      </c>
      <c r="L13" s="616" t="s">
        <v>388</v>
      </c>
      <c r="M13" s="315" t="s">
        <v>388</v>
      </c>
      <c r="N13" s="308"/>
      <c r="O13" s="7"/>
      <c r="P13" s="309"/>
      <c r="Q13" s="315" t="s">
        <v>388</v>
      </c>
      <c r="R13" s="617"/>
      <c r="S13" s="328" t="s">
        <v>388</v>
      </c>
    </row>
    <row r="14" spans="1:32">
      <c r="A14" s="7">
        <v>1</v>
      </c>
      <c r="B14" s="6" t="s">
        <v>1066</v>
      </c>
      <c r="C14" s="7" t="s">
        <v>932</v>
      </c>
      <c r="D14" s="310">
        <f>'fnd base rates'!$C107*$D$28*D$12</f>
        <v>0</v>
      </c>
      <c r="E14" s="10">
        <f>'fnd base rates'!$C108*$D$28*E$12</f>
        <v>0</v>
      </c>
      <c r="F14" s="10">
        <f>'fnd base rates'!$C109*$D$28*F$12</f>
        <v>15254.099999999999</v>
      </c>
      <c r="G14" s="10">
        <f>'fnd base rates'!$C110*$D$28*G$12</f>
        <v>40378.5</v>
      </c>
      <c r="H14" s="10">
        <f>'fnd base rates'!$C111*$D$28*H$12</f>
        <v>0</v>
      </c>
      <c r="I14" s="10">
        <f>'fnd base rates'!$C112*$D$28*I$12</f>
        <v>0</v>
      </c>
      <c r="J14" s="10">
        <f>'fnd base rates'!$C113*$D$28*J$12</f>
        <v>0</v>
      </c>
      <c r="K14" s="617"/>
      <c r="L14" s="311">
        <f>'fnd base rates'!$C114*$D$28*L$12</f>
        <v>15089.425211999998</v>
      </c>
      <c r="M14" s="313">
        <f>'fnd base rates'!$C115*$D$28*M$12</f>
        <v>0</v>
      </c>
      <c r="N14" s="310">
        <f>'fnd base rates'!$C116*$D$28*N$12</f>
        <v>6332.13</v>
      </c>
      <c r="O14" s="10">
        <f>'fnd base rates'!$C117*$D$28*O$12</f>
        <v>0</v>
      </c>
      <c r="P14" s="311">
        <f>'fnd base rates'!$C118*$D$28*P$12</f>
        <v>0</v>
      </c>
      <c r="Q14" s="313">
        <f>VLOOKUP((VLOOKUP(VLOOKUP(orderCHA,charterinfo_a,3),rate_chafnd,18)+12),rate_basefnd,3)*$D$28*Q$12</f>
        <v>10262.6</v>
      </c>
      <c r="R14" s="617"/>
      <c r="S14" s="313">
        <f t="shared" ref="S14:S24" si="0">SUM(D14:Q14)</f>
        <v>87316.755212000004</v>
      </c>
      <c r="T14" s="10"/>
      <c r="U14" s="1"/>
    </row>
    <row r="15" spans="1:32">
      <c r="A15" s="7">
        <v>2</v>
      </c>
      <c r="B15" s="6" t="s">
        <v>1067</v>
      </c>
      <c r="C15" s="7" t="s">
        <v>932</v>
      </c>
      <c r="D15" s="310">
        <f>'fnd base rates'!$D107*$D$28*D$12</f>
        <v>0</v>
      </c>
      <c r="E15" s="10">
        <f>'fnd base rates'!$D108*$D$28*E$12</f>
        <v>0</v>
      </c>
      <c r="F15" s="10">
        <f>'fnd base rates'!$D109*$D$28*F$12</f>
        <v>27550.199999999997</v>
      </c>
      <c r="G15" s="10">
        <f>'fnd base rates'!$D110*$D$28*G$12</f>
        <v>72927</v>
      </c>
      <c r="H15" s="10">
        <f>'fnd base rates'!$D111*$D$28*H$12</f>
        <v>0</v>
      </c>
      <c r="I15" s="10">
        <f>'fnd base rates'!$D112*$D$28*I$12</f>
        <v>0</v>
      </c>
      <c r="J15" s="10">
        <f>'fnd base rates'!$D113*$D$28*J$12</f>
        <v>0</v>
      </c>
      <c r="K15" s="617"/>
      <c r="L15" s="311">
        <f>'fnd base rates'!$D114*$D$28*L$12</f>
        <v>0</v>
      </c>
      <c r="M15" s="313">
        <f>'fnd base rates'!$D115*$D$28*M$12</f>
        <v>0</v>
      </c>
      <c r="N15" s="310">
        <f>'fnd base rates'!$D116*$D$28*N$12</f>
        <v>11080.800000000001</v>
      </c>
      <c r="O15" s="10">
        <f>'fnd base rates'!$D117*$D$28*O$12</f>
        <v>0</v>
      </c>
      <c r="P15" s="311">
        <f>'fnd base rates'!$D118*$D$28*P$12</f>
        <v>0</v>
      </c>
      <c r="Q15" s="313">
        <f>VLOOKUP((VLOOKUP(VLOOKUP(orderCHA,charterinfo_a,3),rate_chafnd,18)+12),rate_basefnd,4)*$D$28*Q$12</f>
        <v>48624.159999999996</v>
      </c>
      <c r="R15" s="617"/>
      <c r="S15" s="313">
        <f t="shared" si="0"/>
        <v>160182.16</v>
      </c>
      <c r="T15" s="10"/>
      <c r="U15" s="1"/>
    </row>
    <row r="16" spans="1:32">
      <c r="A16" s="7">
        <v>3</v>
      </c>
      <c r="B16" s="6" t="s">
        <v>1068</v>
      </c>
      <c r="C16" s="7" t="s">
        <v>932</v>
      </c>
      <c r="D16" s="310">
        <f>'fnd base rates'!$E107*$D$28*D$12</f>
        <v>0</v>
      </c>
      <c r="E16" s="10">
        <f>'fnd base rates'!$E108*$D$28*E$12</f>
        <v>0</v>
      </c>
      <c r="F16" s="10">
        <f>'fnd base rates'!$E109*$D$28*F$12</f>
        <v>126325.29999999999</v>
      </c>
      <c r="G16" s="10">
        <f>'fnd base rates'!$E110*$D$28*G$12</f>
        <v>334386</v>
      </c>
      <c r="H16" s="10">
        <f>'fnd base rates'!$E111*$D$28*H$12</f>
        <v>0</v>
      </c>
      <c r="I16" s="10">
        <f>'fnd base rates'!$E112*$D$28*I$12</f>
        <v>0</v>
      </c>
      <c r="J16" s="10">
        <f>'fnd base rates'!$E113*$D$28*J$12</f>
        <v>0</v>
      </c>
      <c r="K16" s="617"/>
      <c r="L16" s="311">
        <f>'fnd base rates'!$E114*$D$28*L$12</f>
        <v>49791.336215999996</v>
      </c>
      <c r="M16" s="313">
        <f>'fnd base rates'!$E115*$D$28*M$12</f>
        <v>0</v>
      </c>
      <c r="N16" s="310">
        <f>'fnd base rates'!$E116*$D$28*N$12</f>
        <v>77563.319999999992</v>
      </c>
      <c r="O16" s="10">
        <f>'fnd base rates'!$E117*$D$28*O$12</f>
        <v>0</v>
      </c>
      <c r="P16" s="311">
        <f>'fnd base rates'!$E118*$D$28*P$12</f>
        <v>0</v>
      </c>
      <c r="Q16" s="313">
        <f>VLOOKUP((VLOOKUP(VLOOKUP(orderCHA,charterinfo_a,3),rate_chafnd,18)+12),rate_basefnd,5)*$D$28*Q$12</f>
        <v>474667.55999999994</v>
      </c>
      <c r="R16" s="617"/>
      <c r="S16" s="313">
        <f t="shared" si="0"/>
        <v>1062733.5162159998</v>
      </c>
      <c r="T16" s="10"/>
      <c r="U16" s="1"/>
    </row>
    <row r="17" spans="1:21">
      <c r="A17" s="7">
        <v>4</v>
      </c>
      <c r="B17" s="6" t="s">
        <v>1069</v>
      </c>
      <c r="C17" s="7" t="s">
        <v>932</v>
      </c>
      <c r="D17" s="310">
        <f>'fnd base rates'!$F107*$D$28*D$12</f>
        <v>0</v>
      </c>
      <c r="E17" s="10">
        <f>'fnd base rates'!$F108*$D$28*E$12</f>
        <v>0</v>
      </c>
      <c r="F17" s="10">
        <f>'fnd base rates'!$F109*$D$28*F$12</f>
        <v>32399.960000000003</v>
      </c>
      <c r="G17" s="10">
        <f>'fnd base rates'!$F110*$D$28*G$12</f>
        <v>85764.6</v>
      </c>
      <c r="H17" s="10">
        <f>'fnd base rates'!$F111*$D$28*H$12</f>
        <v>0</v>
      </c>
      <c r="I17" s="10">
        <f>'fnd base rates'!$F112*$D$28*I$12</f>
        <v>0</v>
      </c>
      <c r="J17" s="10">
        <f>'fnd base rates'!$F113*$D$28*J$12</f>
        <v>0</v>
      </c>
      <c r="K17" s="617"/>
      <c r="L17" s="311">
        <f>'fnd base rates'!$F114*$D$28*L$12</f>
        <v>46489.450824</v>
      </c>
      <c r="M17" s="313">
        <f>'fnd base rates'!$F115*$D$28*M$12</f>
        <v>0</v>
      </c>
      <c r="N17" s="310">
        <f>'fnd base rates'!$F116*$D$28*N$12</f>
        <v>11080.800000000001</v>
      </c>
      <c r="O17" s="10">
        <f>'fnd base rates'!$F117*$D$28*O$12</f>
        <v>0</v>
      </c>
      <c r="P17" s="311">
        <f>'fnd base rates'!$F118*$D$28*P$12</f>
        <v>0</v>
      </c>
      <c r="Q17" s="313">
        <f>VLOOKUP((VLOOKUP(VLOOKUP(orderCHA,charterinfo_a,3),rate_chafnd,18)+12),rate_basefnd,6)*$D$28*Q$12</f>
        <v>0</v>
      </c>
      <c r="R17" s="617"/>
      <c r="S17" s="313">
        <f t="shared" si="0"/>
        <v>175734.81082399999</v>
      </c>
      <c r="T17" s="10"/>
      <c r="U17" s="1"/>
    </row>
    <row r="18" spans="1:21">
      <c r="A18" s="7">
        <v>5</v>
      </c>
      <c r="B18" s="6" t="s">
        <v>414</v>
      </c>
      <c r="C18" s="7" t="s">
        <v>932</v>
      </c>
      <c r="D18" s="310">
        <f>'fnd base rates'!$G107*$D$28*D$12</f>
        <v>0</v>
      </c>
      <c r="E18" s="10">
        <f>'fnd base rates'!$G108*$D$28*E$12</f>
        <v>0</v>
      </c>
      <c r="F18" s="10">
        <f>'fnd base rates'!$G109*$D$28*F$12</f>
        <v>4998.68</v>
      </c>
      <c r="G18" s="10">
        <f>'fnd base rates'!$G110*$D$28*G$12</f>
        <v>13233.599999999999</v>
      </c>
      <c r="H18" s="10">
        <f>'fnd base rates'!$G111*$D$28*H$12</f>
        <v>0</v>
      </c>
      <c r="I18" s="10">
        <f>'fnd base rates'!$G112*$D$28*I$12</f>
        <v>0</v>
      </c>
      <c r="J18" s="10">
        <f>'fnd base rates'!$G113*$D$28*J$12</f>
        <v>0</v>
      </c>
      <c r="K18" s="617"/>
      <c r="L18" s="311">
        <f>'fnd base rates'!$G114*$D$28*L$12</f>
        <v>2401.9028159999998</v>
      </c>
      <c r="M18" s="313">
        <f>'fnd base rates'!$G115*$D$28*M$12</f>
        <v>0</v>
      </c>
      <c r="N18" s="310">
        <f>'fnd base rates'!$G116*$D$28*N$12</f>
        <v>3165.7799999999997</v>
      </c>
      <c r="O18" s="10">
        <f>'fnd base rates'!$G117*$D$28*O$12</f>
        <v>0</v>
      </c>
      <c r="P18" s="311">
        <f>'fnd base rates'!$G118*$D$28*P$12</f>
        <v>0</v>
      </c>
      <c r="Q18" s="313">
        <f>VLOOKUP((VLOOKUP(VLOOKUP(orderCHA,charterinfo_a,3),rate_chafnd,18)+12),rate_basefnd,7)*$D$28*Q$12</f>
        <v>23027.8</v>
      </c>
      <c r="R18" s="617"/>
      <c r="S18" s="313">
        <f t="shared" si="0"/>
        <v>46827.762816000002</v>
      </c>
      <c r="T18" s="10"/>
      <c r="U18" s="1"/>
    </row>
    <row r="19" spans="1:21">
      <c r="A19" s="7">
        <v>6</v>
      </c>
      <c r="B19" s="6" t="s">
        <v>1070</v>
      </c>
      <c r="C19" s="7" t="s">
        <v>933</v>
      </c>
      <c r="D19" s="310">
        <f>'fnd base rates'!$H107*D$12</f>
        <v>0</v>
      </c>
      <c r="E19" s="10">
        <f>'fnd base rates'!$H108*E$12</f>
        <v>0</v>
      </c>
      <c r="F19" s="10">
        <f>'fnd base rates'!$H109*F$12</f>
        <v>18284.18</v>
      </c>
      <c r="G19" s="10">
        <f>'fnd base rates'!$H110*G$12</f>
        <v>48399.299999999996</v>
      </c>
      <c r="H19" s="10">
        <f>'fnd base rates'!$H111*H$12</f>
        <v>0</v>
      </c>
      <c r="I19" s="10">
        <f>'fnd base rates'!$H112*I$12</f>
        <v>0</v>
      </c>
      <c r="J19" s="10">
        <f>'fnd base rates'!$H113*J$12</f>
        <v>0</v>
      </c>
      <c r="K19" s="617" t="s">
        <v>388</v>
      </c>
      <c r="L19" s="311">
        <f>'fnd base rates'!$H114*L$12</f>
        <v>2096.45064</v>
      </c>
      <c r="M19" s="313">
        <f>'fnd base rates'!$H115*M$12</f>
        <v>0</v>
      </c>
      <c r="N19" s="310">
        <f>'fnd base rates'!$H116*N$12</f>
        <v>7913.88</v>
      </c>
      <c r="O19" s="10">
        <f>'fnd base rates'!$H117*O$12</f>
        <v>0</v>
      </c>
      <c r="P19" s="311">
        <f>'fnd base rates'!$H118*P$12</f>
        <v>0</v>
      </c>
      <c r="Q19" s="313">
        <f>VLOOKUP((VLOOKUP(VLOOKUP(orderCHA,charterinfo_a,3),rate_chafnd,18)+12),rate_basefnd,8)*Q$12</f>
        <v>3529.83</v>
      </c>
      <c r="R19" s="617"/>
      <c r="S19" s="313">
        <f t="shared" si="0"/>
        <v>80223.640639999998</v>
      </c>
      <c r="T19" s="10"/>
      <c r="U19" s="1"/>
    </row>
    <row r="20" spans="1:21">
      <c r="A20" s="7">
        <v>7</v>
      </c>
      <c r="B20" s="6" t="s">
        <v>1071</v>
      </c>
      <c r="C20" s="7" t="s">
        <v>932</v>
      </c>
      <c r="D20" s="310">
        <f>'fnd base rates'!$I107*$D$28*D$12</f>
        <v>0</v>
      </c>
      <c r="E20" s="10">
        <f>'fnd base rates'!$I108*$D$28*E$12</f>
        <v>0</v>
      </c>
      <c r="F20" s="10">
        <f>'fnd base rates'!$I109*$D$28*F$12</f>
        <v>12870.7</v>
      </c>
      <c r="G20" s="10">
        <f>'fnd base rates'!$I110*$D$28*G$12</f>
        <v>34069.5</v>
      </c>
      <c r="H20" s="10">
        <f>'fnd base rates'!$I111*$D$28*H$12</f>
        <v>0</v>
      </c>
      <c r="I20" s="10">
        <f>'fnd base rates'!$I112*$D$28*I$12</f>
        <v>0</v>
      </c>
      <c r="J20" s="10">
        <f>'fnd base rates'!$I113*$D$28*J$12</f>
        <v>0</v>
      </c>
      <c r="K20" s="617"/>
      <c r="L20" s="311">
        <f>'fnd base rates'!$I114*$D$28*L$12</f>
        <v>0</v>
      </c>
      <c r="M20" s="313">
        <f>'fnd base rates'!$I115*$D$28*M$12</f>
        <v>0</v>
      </c>
      <c r="N20" s="310">
        <f>'fnd base rates'!$I116*$D$28*N$12</f>
        <v>4748.67</v>
      </c>
      <c r="O20" s="10">
        <f>'fnd base rates'!$I117*$D$28*O$12</f>
        <v>0</v>
      </c>
      <c r="P20" s="311">
        <f>'fnd base rates'!$I118*$D$28*P$12</f>
        <v>0</v>
      </c>
      <c r="Q20" s="313">
        <f>VLOOKUP((VLOOKUP(VLOOKUP(orderCHA,charterinfo_a,3),rate_chafnd,18)+12),rate_basefnd,9)*$D$28*Q$12</f>
        <v>19220.55</v>
      </c>
      <c r="R20" s="617"/>
      <c r="S20" s="313">
        <f t="shared" si="0"/>
        <v>70909.42</v>
      </c>
      <c r="T20" s="10"/>
      <c r="U20" s="1"/>
    </row>
    <row r="21" spans="1:21">
      <c r="A21" s="7">
        <v>8</v>
      </c>
      <c r="B21" s="6" t="s">
        <v>1072</v>
      </c>
      <c r="C21" s="7" t="s">
        <v>932</v>
      </c>
      <c r="D21" s="310">
        <f>'fnd base rates'!$J107*$D$28*D$12</f>
        <v>0</v>
      </c>
      <c r="E21" s="10">
        <f>'fnd base rates'!$J108*$D$28*E$12</f>
        <v>0</v>
      </c>
      <c r="F21" s="10">
        <f>'fnd base rates'!$J109*$D$28*F$12</f>
        <v>3657.04</v>
      </c>
      <c r="G21" s="10">
        <f>'fnd base rates'!$J110*$D$28*G$12</f>
        <v>14518.8</v>
      </c>
      <c r="H21" s="10">
        <f>'fnd base rates'!$J111*$D$28*H$12</f>
        <v>0</v>
      </c>
      <c r="I21" s="10">
        <f>'fnd base rates'!$J112*$D$28*I$12</f>
        <v>0</v>
      </c>
      <c r="J21" s="10">
        <f>'fnd base rates'!$J113*$D$28*J$12</f>
        <v>0</v>
      </c>
      <c r="K21" s="617"/>
      <c r="L21" s="311">
        <f>'fnd base rates'!$J114*$D$28*L$12</f>
        <v>0</v>
      </c>
      <c r="M21" s="313">
        <f>'fnd base rates'!$J115*$D$28*M$12</f>
        <v>0</v>
      </c>
      <c r="N21" s="310">
        <f>'fnd base rates'!$J116*$D$28*N$12</f>
        <v>1583.46</v>
      </c>
      <c r="O21" s="10">
        <f>'fnd base rates'!$J117*$D$28*O$12</f>
        <v>0</v>
      </c>
      <c r="P21" s="311">
        <f>'fnd base rates'!$J118*$D$28*P$12</f>
        <v>0</v>
      </c>
      <c r="Q21" s="313">
        <f>VLOOKUP((VLOOKUP(VLOOKUP(orderCHA,charterinfo_a,3),rate_chafnd,18)+12),rate_basefnd,10)*$D$28*Q$12</f>
        <v>99877.02</v>
      </c>
      <c r="R21" s="617"/>
      <c r="S21" s="313">
        <f t="shared" si="0"/>
        <v>119636.32</v>
      </c>
      <c r="T21" s="10"/>
      <c r="U21" s="1"/>
    </row>
    <row r="22" spans="1:21">
      <c r="A22" s="7">
        <v>9</v>
      </c>
      <c r="B22" s="6" t="s">
        <v>1073</v>
      </c>
      <c r="C22" s="7" t="s">
        <v>932</v>
      </c>
      <c r="D22" s="310">
        <f>'fnd base rates'!$K107*$D$28*D$12</f>
        <v>0</v>
      </c>
      <c r="E22" s="10">
        <f>'fnd base rates'!$K108*$D$28*E$12</f>
        <v>0</v>
      </c>
      <c r="F22" s="10">
        <f>'fnd base rates'!$K109*$D$28*F$12</f>
        <v>35078.82</v>
      </c>
      <c r="G22" s="10">
        <f>'fnd base rates'!$K110*$D$28*G$12</f>
        <v>92855.7</v>
      </c>
      <c r="H22" s="10">
        <f>'fnd base rates'!$K111*$D$28*H$12</f>
        <v>0</v>
      </c>
      <c r="I22" s="10">
        <f>'fnd base rates'!$K112*$D$28*I$12</f>
        <v>0</v>
      </c>
      <c r="J22" s="10">
        <f>'fnd base rates'!$K113*$D$28*J$12</f>
        <v>0</v>
      </c>
      <c r="K22" s="617"/>
      <c r="L22" s="311">
        <f>'fnd base rates'!$K114*$D$28*L$12</f>
        <v>16855.570356</v>
      </c>
      <c r="M22" s="313">
        <f>'fnd base rates'!$K115*$D$28*M$12</f>
        <v>0</v>
      </c>
      <c r="N22" s="310">
        <f>'fnd base rates'!$K116*$D$28*N$12</f>
        <v>18995.25</v>
      </c>
      <c r="O22" s="10">
        <f>'fnd base rates'!$K117*$D$28*O$12</f>
        <v>0</v>
      </c>
      <c r="P22" s="311">
        <f>'fnd base rates'!$K118*$D$28*P$12</f>
        <v>0</v>
      </c>
      <c r="Q22" s="313">
        <f>VLOOKUP((VLOOKUP(VLOOKUP(orderCHA,charterinfo_a,3),rate_chafnd,18)+12),rate_basefnd,11)*$D$28*Q$12</f>
        <v>0</v>
      </c>
      <c r="R22" s="617"/>
      <c r="S22" s="313">
        <f t="shared" si="0"/>
        <v>163785.340356</v>
      </c>
      <c r="T22" s="10"/>
      <c r="U22" s="1"/>
    </row>
    <row r="23" spans="1:21">
      <c r="A23" s="7">
        <v>10</v>
      </c>
      <c r="B23" s="6" t="s">
        <v>1074</v>
      </c>
      <c r="C23" s="7" t="s">
        <v>933</v>
      </c>
      <c r="D23" s="310">
        <f>'fnd base rates'!$L107*D$12</f>
        <v>0</v>
      </c>
      <c r="E23" s="10">
        <f>'fnd base rates'!$L108*E$12</f>
        <v>0</v>
      </c>
      <c r="F23" s="10">
        <f>'fnd base rates'!$L109*F$12</f>
        <v>55140.52</v>
      </c>
      <c r="G23" s="10">
        <f>'fnd base rates'!$L110*G$12</f>
        <v>145962</v>
      </c>
      <c r="H23" s="10">
        <f>'fnd base rates'!$L111*H$12</f>
        <v>0</v>
      </c>
      <c r="I23" s="10">
        <f>'fnd base rates'!$L112*I$12</f>
        <v>0</v>
      </c>
      <c r="J23" s="10">
        <f>'fnd base rates'!$L113*J$12</f>
        <v>0</v>
      </c>
      <c r="K23" s="617"/>
      <c r="L23" s="311">
        <f>'fnd base rates'!$L114*L$12</f>
        <v>19970.860919999999</v>
      </c>
      <c r="M23" s="313">
        <f>'fnd base rates'!$L115*M$12</f>
        <v>0</v>
      </c>
      <c r="N23" s="310">
        <f>'fnd base rates'!$L116*N$12</f>
        <v>18405.870000000003</v>
      </c>
      <c r="O23" s="10">
        <f>'fnd base rates'!$L117*O$12</f>
        <v>0</v>
      </c>
      <c r="P23" s="311">
        <f>'fnd base rates'!$L118*P$12</f>
        <v>0</v>
      </c>
      <c r="Q23" s="313">
        <f>VLOOKUP((VLOOKUP(VLOOKUP(orderCHA,charterinfo_a,3),rate_chafnd,18)+12),rate_basefnd,12)*Q$12</f>
        <v>81160.87000000001</v>
      </c>
      <c r="R23" s="617"/>
      <c r="S23" s="313">
        <f t="shared" si="0"/>
        <v>320640.12092000002</v>
      </c>
      <c r="T23" s="10"/>
      <c r="U23" s="1"/>
    </row>
    <row r="24" spans="1:21">
      <c r="A24" s="7">
        <v>11</v>
      </c>
      <c r="B24" s="6" t="s">
        <v>1075</v>
      </c>
      <c r="C24" s="7" t="s">
        <v>933</v>
      </c>
      <c r="D24" s="310">
        <f>'fnd base rates'!$M107*D$12</f>
        <v>0</v>
      </c>
      <c r="E24" s="10">
        <f>'fnd base rates'!$M108*E$12</f>
        <v>0</v>
      </c>
      <c r="F24" s="10">
        <f>'fnd base rates'!$M109*F$12</f>
        <v>0</v>
      </c>
      <c r="G24" s="10">
        <f>'fnd base rates'!$M110*G$12</f>
        <v>0</v>
      </c>
      <c r="H24" s="10">
        <f>'fnd base rates'!$M111*H$12</f>
        <v>0</v>
      </c>
      <c r="I24" s="10">
        <f>'fnd base rates'!$M112*I$12</f>
        <v>0</v>
      </c>
      <c r="J24" s="10">
        <f>'fnd base rates'!$M113*J$12</f>
        <v>0</v>
      </c>
      <c r="K24" s="617"/>
      <c r="L24" s="311">
        <f>'fnd base rates'!$M114*L$12</f>
        <v>0</v>
      </c>
      <c r="M24" s="313">
        <f>'fnd base rates'!$M115*M$12</f>
        <v>0</v>
      </c>
      <c r="N24" s="310">
        <f>'fnd base rates'!$M116*N$12</f>
        <v>0</v>
      </c>
      <c r="O24" s="10">
        <f>'fnd base rates'!$M117*O$12</f>
        <v>0</v>
      </c>
      <c r="P24" s="311">
        <f>'fnd base rates'!$M118*P$12</f>
        <v>0</v>
      </c>
      <c r="Q24" s="313">
        <f>VLOOKUP((VLOOKUP(VLOOKUP(orderCHA,charterinfo_a,3),rate_chafnd,18)+12),rate_basefnd,13)*Q$12</f>
        <v>0</v>
      </c>
      <c r="R24" s="617"/>
      <c r="S24" s="313">
        <f t="shared" si="0"/>
        <v>0</v>
      </c>
      <c r="T24" s="10"/>
      <c r="U24" s="1"/>
    </row>
    <row r="25" spans="1:21" ht="5.0999999999999996" customHeight="1">
      <c r="A25" s="7"/>
      <c r="B25" s="6"/>
      <c r="C25" s="6"/>
      <c r="D25" s="310"/>
      <c r="E25" s="10"/>
      <c r="F25" s="10"/>
      <c r="G25" s="10"/>
      <c r="H25" s="10"/>
      <c r="I25" s="10"/>
      <c r="J25" s="10"/>
      <c r="K25" s="617"/>
      <c r="L25" s="311"/>
      <c r="M25" s="313"/>
      <c r="N25" s="310"/>
      <c r="O25" s="10"/>
      <c r="P25" s="311"/>
      <c r="Q25" s="313"/>
      <c r="R25" s="617"/>
      <c r="S25" s="313"/>
      <c r="T25" s="10"/>
    </row>
    <row r="26" spans="1:21">
      <c r="A26" s="306">
        <v>12</v>
      </c>
      <c r="B26" s="208" t="s">
        <v>386</v>
      </c>
      <c r="C26" s="208"/>
      <c r="D26" s="428">
        <f t="shared" ref="D26:Q26" si="1">SUM(D14:D24)</f>
        <v>0</v>
      </c>
      <c r="E26" s="429">
        <f t="shared" si="1"/>
        <v>0</v>
      </c>
      <c r="F26" s="429">
        <f t="shared" si="1"/>
        <v>331559.5</v>
      </c>
      <c r="G26" s="429">
        <f t="shared" si="1"/>
        <v>882495</v>
      </c>
      <c r="H26" s="429">
        <f t="shared" ref="H26:I26" si="2">SUM(H14:H24)</f>
        <v>0</v>
      </c>
      <c r="I26" s="429">
        <f t="shared" si="2"/>
        <v>0</v>
      </c>
      <c r="J26" s="429">
        <f t="shared" si="1"/>
        <v>0</v>
      </c>
      <c r="K26" s="313">
        <f t="shared" si="1"/>
        <v>0</v>
      </c>
      <c r="L26" s="430">
        <f t="shared" si="1"/>
        <v>152694.996984</v>
      </c>
      <c r="M26" s="431">
        <f t="shared" si="1"/>
        <v>0</v>
      </c>
      <c r="N26" s="428">
        <f t="shared" si="1"/>
        <v>160869.96000000002</v>
      </c>
      <c r="O26" s="429">
        <f t="shared" si="1"/>
        <v>0</v>
      </c>
      <c r="P26" s="430">
        <f t="shared" si="1"/>
        <v>0</v>
      </c>
      <c r="Q26" s="431">
        <f t="shared" si="1"/>
        <v>760370.39</v>
      </c>
      <c r="R26" s="313"/>
      <c r="S26" s="431">
        <f>SUM(S14:S24)</f>
        <v>2287989.8469839999</v>
      </c>
      <c r="T26" s="506"/>
      <c r="U26" s="1"/>
    </row>
    <row r="27" spans="1:21" ht="3.75" customHeight="1">
      <c r="A27" s="7" t="s">
        <v>388</v>
      </c>
      <c r="B27" s="6" t="s">
        <v>388</v>
      </c>
      <c r="C27" s="6" t="s">
        <v>388</v>
      </c>
      <c r="D27" s="6" t="s">
        <v>388</v>
      </c>
      <c r="E27" s="6" t="s">
        <v>388</v>
      </c>
      <c r="F27" s="6" t="s">
        <v>388</v>
      </c>
      <c r="G27" s="6" t="s">
        <v>388</v>
      </c>
      <c r="H27" s="6" t="s">
        <v>388</v>
      </c>
      <c r="I27" s="6" t="s">
        <v>388</v>
      </c>
      <c r="J27" s="6" t="s">
        <v>388</v>
      </c>
      <c r="K27" s="6" t="s">
        <v>388</v>
      </c>
      <c r="L27" s="6" t="s">
        <v>388</v>
      </c>
      <c r="M27" s="6" t="s">
        <v>388</v>
      </c>
      <c r="N27" s="6" t="s">
        <v>388</v>
      </c>
      <c r="O27" s="6" t="s">
        <v>388</v>
      </c>
      <c r="P27" s="6"/>
      <c r="Q27" s="6" t="s">
        <v>388</v>
      </c>
      <c r="R27" s="6" t="s">
        <v>388</v>
      </c>
      <c r="S27" s="6" t="s">
        <v>388</v>
      </c>
      <c r="T27" s="506"/>
    </row>
    <row r="28" spans="1:21">
      <c r="A28" s="7">
        <v>13</v>
      </c>
      <c r="B28" s="6" t="s">
        <v>415</v>
      </c>
      <c r="C28" s="6"/>
      <c r="D28" s="417">
        <f>VLOOKUP(orderCHA,charterinfo_a,8)</f>
        <v>1</v>
      </c>
      <c r="E28" s="7"/>
      <c r="F28" s="16"/>
      <c r="G28" s="16"/>
      <c r="H28" s="16"/>
      <c r="I28" s="16"/>
      <c r="M28" s="447"/>
      <c r="N28" s="211"/>
      <c r="O28" s="211"/>
      <c r="P28" s="207"/>
      <c r="Q28" s="211" t="s">
        <v>1411</v>
      </c>
      <c r="R28" s="211"/>
      <c r="S28" s="507">
        <f>IF(S12=0,0,ROUND(S26/S12,0))</f>
        <v>18452</v>
      </c>
      <c r="T28" s="506"/>
      <c r="U28" s="1"/>
    </row>
    <row r="29" spans="1:21">
      <c r="A29" s="7">
        <v>14</v>
      </c>
      <c r="B29" s="503" t="s">
        <v>1575</v>
      </c>
      <c r="D29" s="16">
        <f>VLOOKUP(orderCHA,charterinfo_a,9)</f>
        <v>4</v>
      </c>
    </row>
    <row r="30" spans="1:21" s="6" customFormat="1" ht="18.75" customHeight="1">
      <c r="A30" s="11"/>
      <c r="B30" s="11"/>
      <c r="C30" s="11"/>
      <c r="D30" s="11"/>
      <c r="E30" s="11"/>
      <c r="F30" s="11"/>
      <c r="G30" s="11"/>
      <c r="H30" s="11"/>
      <c r="I30" s="11"/>
      <c r="J30" s="11"/>
      <c r="K30" s="11"/>
      <c r="L30" s="11"/>
      <c r="M30" s="11"/>
      <c r="N30" s="11"/>
      <c r="O30" s="11"/>
      <c r="P30" s="11"/>
      <c r="Q30" s="11"/>
      <c r="R30" s="11"/>
      <c r="S30" s="11"/>
    </row>
    <row r="31" spans="1:21" s="6" customFormat="1" ht="12.6" customHeight="1">
      <c r="A31" s="551" t="s">
        <v>1482</v>
      </c>
      <c r="L31" s="448" t="s">
        <v>1511</v>
      </c>
      <c r="M31" s="449"/>
      <c r="N31" s="449"/>
      <c r="O31" s="449"/>
      <c r="P31" s="449"/>
      <c r="Q31" s="449"/>
      <c r="R31" s="449"/>
      <c r="S31" s="450">
        <f>SUM(N26:P26)/S26</f>
        <v>7.0310609206617247E-2</v>
      </c>
    </row>
    <row r="32" spans="1:21" s="454" customFormat="1" ht="12.6" customHeight="1">
      <c r="A32" s="416" t="s">
        <v>1519</v>
      </c>
      <c r="B32" s="6"/>
      <c r="C32" s="6"/>
      <c r="D32" s="6"/>
      <c r="E32" s="6"/>
      <c r="F32" s="6"/>
      <c r="G32" s="6"/>
      <c r="H32" s="6"/>
      <c r="L32" s="451" t="s">
        <v>1510</v>
      </c>
      <c r="M32" s="452"/>
      <c r="N32" s="452"/>
      <c r="O32" s="452"/>
      <c r="P32" s="452"/>
      <c r="Q32" s="452"/>
      <c r="R32" s="452"/>
      <c r="S32" s="453">
        <f>Q26/S26</f>
        <v>0.33233119063107336</v>
      </c>
    </row>
    <row r="33" spans="1:24" s="454" customFormat="1" ht="12.6" customHeight="1">
      <c r="A33" s="459" t="s">
        <v>1682</v>
      </c>
    </row>
    <row r="34" spans="1:24" s="455" customFormat="1" ht="12.6" customHeight="1">
      <c r="A34" s="459" t="s">
        <v>1479</v>
      </c>
      <c r="C34" s="454"/>
      <c r="D34" s="454"/>
      <c r="E34" s="454"/>
      <c r="F34" s="454"/>
      <c r="G34" s="454"/>
      <c r="H34" s="454"/>
      <c r="I34" s="454"/>
      <c r="J34" s="454"/>
      <c r="K34" s="454"/>
      <c r="L34" s="454"/>
      <c r="M34" s="454"/>
      <c r="N34" s="454"/>
      <c r="O34" s="454"/>
      <c r="P34" s="454"/>
      <c r="Q34" s="580"/>
      <c r="R34" s="454"/>
    </row>
    <row r="35" spans="1:24" s="455" customFormat="1" ht="12.6" customHeight="1">
      <c r="A35" s="459" t="s">
        <v>1597</v>
      </c>
      <c r="B35" s="456"/>
      <c r="C35" s="457"/>
      <c r="D35" s="457"/>
      <c r="E35" s="457"/>
      <c r="F35" s="457"/>
      <c r="G35" s="457"/>
      <c r="H35" s="457"/>
      <c r="I35" s="457"/>
      <c r="J35" s="457"/>
      <c r="K35" s="458"/>
      <c r="L35" s="457"/>
      <c r="M35" s="457"/>
      <c r="N35" s="457"/>
      <c r="O35" s="457"/>
      <c r="P35" s="457"/>
      <c r="Q35" s="457"/>
      <c r="R35" s="458"/>
      <c r="S35" s="457"/>
      <c r="T35" s="457"/>
      <c r="U35" s="457"/>
      <c r="V35" s="457"/>
      <c r="W35" s="457"/>
      <c r="X35" s="457"/>
    </row>
    <row r="36" spans="1:24" s="455" customFormat="1" ht="12.6" customHeight="1">
      <c r="A36" s="459" t="s">
        <v>1481</v>
      </c>
      <c r="B36" s="454"/>
    </row>
    <row r="37" spans="1:24" s="455" customFormat="1" ht="12.6" customHeight="1">
      <c r="A37" s="459" t="s">
        <v>1480</v>
      </c>
      <c r="B37" s="454"/>
    </row>
    <row r="38" spans="1:24" s="455" customFormat="1" ht="12.6" customHeight="1">
      <c r="A38" s="459" t="s">
        <v>1683</v>
      </c>
    </row>
    <row r="39" spans="1:24" ht="12.6" customHeight="1">
      <c r="A39" s="416"/>
    </row>
    <row r="40" spans="1:24">
      <c r="A40" s="415"/>
      <c r="I40" s="20"/>
      <c r="J40" s="20"/>
      <c r="K40" s="20"/>
      <c r="L40" s="20"/>
      <c r="M40" s="20"/>
      <c r="N40" s="20"/>
      <c r="O40" s="20"/>
      <c r="P40" s="20"/>
      <c r="Q40" s="20"/>
      <c r="R40" s="20"/>
      <c r="S40" s="20"/>
    </row>
    <row r="41" spans="1:24">
      <c r="A41" s="415"/>
    </row>
    <row r="42" spans="1:24">
      <c r="A42" s="415"/>
    </row>
    <row r="43" spans="1:24">
      <c r="A43" s="415"/>
    </row>
    <row r="44" spans="1:24">
      <c r="A44" s="415"/>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0</xdr:col>
                    <xdr:colOff>76200</xdr:colOff>
                    <xdr:row>0</xdr:row>
                    <xdr:rowOff>66675</xdr:rowOff>
                  </from>
                  <to>
                    <xdr:col>7</xdr:col>
                    <xdr:colOff>190500</xdr:colOff>
                    <xdr:row>2</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autoPageBreaks="0"/>
  </sheetPr>
  <dimension ref="A1:S1077"/>
  <sheetViews>
    <sheetView showGridLines="0" zoomScaleNormal="100" workbookViewId="0">
      <pane ySplit="9" topLeftCell="A10" activePane="bottomLeft" state="frozen"/>
      <selection activeCell="C8" sqref="C8"/>
      <selection pane="bottomLeft" activeCell="A10" sqref="A10"/>
    </sheetView>
  </sheetViews>
  <sheetFormatPr defaultColWidth="9.33203125" defaultRowHeight="15"/>
  <cols>
    <col min="1" max="1" width="6.83203125" style="28" customWidth="1"/>
    <col min="2" max="2" width="6.1640625" style="28" customWidth="1"/>
    <col min="3" max="3" width="89.6640625" style="27" customWidth="1"/>
    <col min="4" max="4" width="15" style="27" customWidth="1"/>
    <col min="5" max="5" width="6.83203125" style="28" customWidth="1"/>
    <col min="6" max="6" width="8.6640625" style="28" customWidth="1"/>
    <col min="7" max="7" width="6.83203125" style="28" customWidth="1"/>
    <col min="8" max="8" width="12.33203125" style="27" customWidth="1"/>
    <col min="9" max="9" width="10.33203125" style="27" customWidth="1"/>
    <col min="10" max="10" width="9.6640625" style="27" customWidth="1"/>
    <col min="11" max="11" width="11.33203125" style="29" customWidth="1"/>
    <col min="12" max="12" width="13.33203125" style="29" customWidth="1"/>
    <col min="13" max="13" width="12" style="29" customWidth="1"/>
    <col min="14" max="14" width="10" style="29" bestFit="1" customWidth="1"/>
    <col min="15" max="15" width="5" style="27" customWidth="1"/>
    <col min="16" max="16" width="15.33203125" style="27" bestFit="1" customWidth="1"/>
    <col min="17" max="17" width="11" style="27" bestFit="1" customWidth="1"/>
    <col min="18" max="16384" width="9.33203125" style="27"/>
  </cols>
  <sheetData>
    <row r="1" spans="1:19" ht="45">
      <c r="A1" s="23" t="s">
        <v>1657</v>
      </c>
      <c r="B1" s="23"/>
      <c r="C1" s="23"/>
      <c r="D1" s="97" t="s">
        <v>555</v>
      </c>
      <c r="E1" s="24"/>
      <c r="F1" s="24"/>
      <c r="G1" s="24"/>
      <c r="H1" s="24"/>
      <c r="I1" s="25"/>
      <c r="J1" s="101">
        <v>1060</v>
      </c>
      <c r="M1" s="26"/>
      <c r="N1" s="26"/>
    </row>
    <row r="2" spans="1:19" hidden="1">
      <c r="C2" s="27" t="s">
        <v>1656</v>
      </c>
      <c r="D2" s="98"/>
      <c r="H2" s="28"/>
    </row>
    <row r="3" spans="1:19" hidden="1">
      <c r="D3" s="98"/>
      <c r="H3" s="28"/>
    </row>
    <row r="4" spans="1:19" hidden="1">
      <c r="D4" s="98"/>
      <c r="H4" s="28"/>
    </row>
    <row r="5" spans="1:19" hidden="1">
      <c r="D5" s="98"/>
      <c r="H5" s="28"/>
    </row>
    <row r="6" spans="1:19">
      <c r="A6" s="620"/>
      <c r="D6" s="99"/>
      <c r="H6" s="28"/>
      <c r="K6" s="29" t="s">
        <v>1662</v>
      </c>
    </row>
    <row r="7" spans="1:19" ht="32.1" customHeight="1">
      <c r="A7" s="156" t="s">
        <v>904</v>
      </c>
      <c r="B7" s="156" t="s">
        <v>903</v>
      </c>
      <c r="C7" s="621"/>
      <c r="D7" s="156"/>
      <c r="E7" s="156" t="s">
        <v>904</v>
      </c>
      <c r="F7" s="156" t="s">
        <v>905</v>
      </c>
      <c r="G7" s="156" t="s">
        <v>906</v>
      </c>
      <c r="H7" s="157" t="s">
        <v>907</v>
      </c>
      <c r="I7" s="157" t="s">
        <v>1580</v>
      </c>
      <c r="J7" s="618" t="s">
        <v>1578</v>
      </c>
      <c r="K7" s="156" t="s">
        <v>909</v>
      </c>
      <c r="L7" s="156" t="s">
        <v>910</v>
      </c>
      <c r="M7" s="156" t="s">
        <v>909</v>
      </c>
      <c r="N7" s="156" t="s">
        <v>911</v>
      </c>
    </row>
    <row r="8" spans="1:19" ht="32.1" customHeight="1">
      <c r="A8" s="95" t="s">
        <v>437</v>
      </c>
      <c r="B8" s="95" t="s">
        <v>912</v>
      </c>
      <c r="C8" s="96" t="s">
        <v>913</v>
      </c>
      <c r="D8" s="95" t="s">
        <v>914</v>
      </c>
      <c r="E8" s="95" t="s">
        <v>437</v>
      </c>
      <c r="F8" s="95" t="s">
        <v>437</v>
      </c>
      <c r="G8" s="95" t="s">
        <v>437</v>
      </c>
      <c r="H8" s="155" t="s">
        <v>915</v>
      </c>
      <c r="I8" s="155" t="s">
        <v>1577</v>
      </c>
      <c r="J8" s="619" t="s">
        <v>1579</v>
      </c>
      <c r="K8" s="95" t="s">
        <v>916</v>
      </c>
      <c r="L8" s="95" t="s">
        <v>917</v>
      </c>
      <c r="M8" s="95" t="s">
        <v>918</v>
      </c>
      <c r="N8" s="95" t="s">
        <v>917</v>
      </c>
    </row>
    <row r="9" spans="1:19">
      <c r="A9" s="100"/>
      <c r="B9" s="100" t="s">
        <v>1418</v>
      </c>
      <c r="C9" s="100"/>
      <c r="D9" s="100" t="s">
        <v>1443</v>
      </c>
      <c r="E9" s="100"/>
      <c r="F9" s="100"/>
      <c r="G9" s="100"/>
      <c r="H9" s="100"/>
      <c r="I9" s="100"/>
      <c r="J9" s="100"/>
      <c r="K9" s="100"/>
      <c r="L9" s="100"/>
      <c r="M9" s="100"/>
      <c r="N9" s="100"/>
      <c r="O9" s="27" t="s">
        <v>388</v>
      </c>
    </row>
    <row r="10" spans="1:19">
      <c r="A10" s="30">
        <f t="shared" ref="A10:A73" si="0">IF(VALUE(MID(D10,1,1))=4,VALUE(MID(D10,1,3)),VALUE(MID(D10,1,4)))</f>
        <v>409</v>
      </c>
      <c r="B10" s="30">
        <v>1</v>
      </c>
      <c r="C10" s="31" t="str">
        <f t="shared" ref="C10:C73" si="1">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32">
        <v>409201003</v>
      </c>
      <c r="E10" s="30">
        <f t="shared" ref="E10:E73" si="2">A10</f>
        <v>409</v>
      </c>
      <c r="F10" s="28">
        <f t="shared" ref="F10:F73" si="3">IF(VALUE(MID(D10,1,1))=4,VALUE(MID(D10,4,3)),VALUE(MID(D10,5,3)))</f>
        <v>201</v>
      </c>
      <c r="G10" s="28">
        <f t="shared" ref="G10:G73" si="4">IF(VALUE(MID(D10,1,1))=4,VALUE(MID(D10,7,3)),VALUE(MID(D10,8,3)))</f>
        <v>3</v>
      </c>
      <c r="H10" s="28">
        <f>IF(OR(A10=410,A10=466,A10=487,A10=499),2,1)</f>
        <v>1</v>
      </c>
      <c r="I10" s="33">
        <f t="shared" ref="I10:I73" si="5">VLOOKUP(F10,distinfo,4)</f>
        <v>1</v>
      </c>
      <c r="J10" s="30">
        <f t="shared" ref="J10:J73" si="6">VLOOKUP(D10,enro_chafnd,16)</f>
        <v>7</v>
      </c>
      <c r="K10" s="34">
        <f t="shared" ref="K10:K73" si="7">VLOOKUP(G10,distinfo,6)</f>
        <v>105.85493714266119</v>
      </c>
      <c r="L10" s="35">
        <f t="shared" ref="L10:L73" si="8">IF(VLOOKUP(D10,rate_chafnd,40,FALSE)&gt;0,VLOOKUP(D10,rate_chafnd,40),VLOOKUP(G10,distinfo,7))</f>
        <v>11037</v>
      </c>
      <c r="M10" s="628">
        <f>ROUND((L10*K10/100)-L10,0)</f>
        <v>646</v>
      </c>
      <c r="N10" s="35">
        <f t="shared" ref="N10:N73" si="9">VLOOKUP(G10,distinfo,9)</f>
        <v>1188</v>
      </c>
      <c r="O10" s="36"/>
      <c r="P10" s="632"/>
      <c r="Q10" s="149"/>
      <c r="R10" s="150"/>
      <c r="S10" s="150"/>
    </row>
    <row r="11" spans="1:19">
      <c r="A11" s="30">
        <f t="shared" si="0"/>
        <v>409</v>
      </c>
      <c r="B11" s="30">
        <v>2</v>
      </c>
      <c r="C11" s="31" t="str">
        <f t="shared" si="1"/>
        <v>409 - ALMA DEL MAR Charter School - DARTMOUTH pupils</v>
      </c>
      <c r="D11" s="32">
        <v>409201072</v>
      </c>
      <c r="E11" s="30">
        <f t="shared" si="2"/>
        <v>409</v>
      </c>
      <c r="F11" s="28">
        <f t="shared" si="3"/>
        <v>201</v>
      </c>
      <c r="G11" s="28">
        <f t="shared" si="4"/>
        <v>72</v>
      </c>
      <c r="H11" s="28">
        <f t="shared" ref="H11:H74" si="10">IF(OR(A11=410,A11=466,A11=487,A11=499),2,1)</f>
        <v>1</v>
      </c>
      <c r="I11" s="33">
        <f t="shared" si="5"/>
        <v>1</v>
      </c>
      <c r="J11" s="30">
        <f t="shared" si="6"/>
        <v>6</v>
      </c>
      <c r="K11" s="34">
        <f t="shared" si="7"/>
        <v>125.29632133130141</v>
      </c>
      <c r="L11" s="35">
        <f t="shared" si="8"/>
        <v>19153</v>
      </c>
      <c r="M11" s="35">
        <f t="shared" ref="M11:M73" si="11">ROUND((L11*K11/100)-L11,0)</f>
        <v>4845</v>
      </c>
      <c r="N11" s="35">
        <f t="shared" si="9"/>
        <v>1188</v>
      </c>
      <c r="O11" s="36"/>
      <c r="P11" s="632"/>
      <c r="Q11" s="149"/>
      <c r="R11" s="150"/>
      <c r="S11" s="150"/>
    </row>
    <row r="12" spans="1:19">
      <c r="A12" s="30">
        <f t="shared" si="0"/>
        <v>409</v>
      </c>
      <c r="B12" s="30">
        <v>3</v>
      </c>
      <c r="C12" s="31" t="str">
        <f t="shared" si="1"/>
        <v>409 - ALMA DEL MAR Charter School - FALL RIVER pupils</v>
      </c>
      <c r="D12" s="32">
        <v>409201095</v>
      </c>
      <c r="E12" s="30">
        <f t="shared" si="2"/>
        <v>409</v>
      </c>
      <c r="F12" s="28">
        <f t="shared" si="3"/>
        <v>201</v>
      </c>
      <c r="G12" s="28">
        <f t="shared" si="4"/>
        <v>95</v>
      </c>
      <c r="H12" s="28">
        <f t="shared" si="10"/>
        <v>1</v>
      </c>
      <c r="I12" s="33">
        <f t="shared" si="5"/>
        <v>1</v>
      </c>
      <c r="J12" s="30">
        <f t="shared" si="6"/>
        <v>12</v>
      </c>
      <c r="K12" s="34">
        <f t="shared" si="7"/>
        <v>100.95349482477822</v>
      </c>
      <c r="L12" s="35">
        <f t="shared" si="8"/>
        <v>19178</v>
      </c>
      <c r="M12" s="35">
        <f t="shared" si="11"/>
        <v>183</v>
      </c>
      <c r="N12" s="35">
        <f t="shared" si="9"/>
        <v>1188</v>
      </c>
      <c r="O12" s="36"/>
      <c r="P12" s="632"/>
      <c r="Q12" s="149"/>
      <c r="R12" s="150"/>
      <c r="S12" s="150"/>
    </row>
    <row r="13" spans="1:19">
      <c r="A13" s="30">
        <f t="shared" si="0"/>
        <v>409</v>
      </c>
      <c r="B13" s="30">
        <v>4</v>
      </c>
      <c r="C13" s="31" t="str">
        <f t="shared" si="1"/>
        <v>409 - ALMA DEL MAR Charter School - NEW BEDFORD pupils</v>
      </c>
      <c r="D13" s="32">
        <v>409201201</v>
      </c>
      <c r="E13" s="30">
        <f t="shared" si="2"/>
        <v>409</v>
      </c>
      <c r="F13" s="28">
        <f t="shared" si="3"/>
        <v>201</v>
      </c>
      <c r="G13" s="28">
        <f t="shared" si="4"/>
        <v>201</v>
      </c>
      <c r="H13" s="28">
        <f t="shared" si="10"/>
        <v>1</v>
      </c>
      <c r="I13" s="33">
        <f t="shared" si="5"/>
        <v>1</v>
      </c>
      <c r="J13" s="30">
        <f t="shared" si="6"/>
        <v>12</v>
      </c>
      <c r="K13" s="34">
        <f t="shared" si="7"/>
        <v>100.52451737032956</v>
      </c>
      <c r="L13" s="35">
        <f t="shared" si="8"/>
        <v>18528</v>
      </c>
      <c r="M13" s="35">
        <f t="shared" si="11"/>
        <v>97</v>
      </c>
      <c r="N13" s="35">
        <f t="shared" si="9"/>
        <v>1188</v>
      </c>
      <c r="O13" s="36"/>
      <c r="P13" s="632"/>
      <c r="Q13" s="149"/>
      <c r="R13" s="150"/>
      <c r="S13" s="150"/>
    </row>
    <row r="14" spans="1:19">
      <c r="A14" s="30">
        <f t="shared" si="0"/>
        <v>409</v>
      </c>
      <c r="B14" s="30">
        <v>5</v>
      </c>
      <c r="C14" s="31" t="str">
        <f t="shared" si="1"/>
        <v>409 - ALMA DEL MAR Charter School - WESTPORT pupils</v>
      </c>
      <c r="D14" s="32">
        <v>409201331</v>
      </c>
      <c r="E14" s="30">
        <f t="shared" si="2"/>
        <v>409</v>
      </c>
      <c r="F14" s="28">
        <f t="shared" si="3"/>
        <v>201</v>
      </c>
      <c r="G14" s="28">
        <f t="shared" si="4"/>
        <v>331</v>
      </c>
      <c r="H14" s="28">
        <f t="shared" si="10"/>
        <v>1</v>
      </c>
      <c r="I14" s="33">
        <f t="shared" si="5"/>
        <v>1</v>
      </c>
      <c r="J14" s="30">
        <f t="shared" si="6"/>
        <v>7</v>
      </c>
      <c r="K14" s="34">
        <f t="shared" si="7"/>
        <v>119.10061815697073</v>
      </c>
      <c r="L14" s="35">
        <f t="shared" si="8"/>
        <v>16684</v>
      </c>
      <c r="M14" s="35">
        <f t="shared" si="11"/>
        <v>3187</v>
      </c>
      <c r="N14" s="35">
        <f t="shared" si="9"/>
        <v>1188</v>
      </c>
      <c r="O14" s="36"/>
      <c r="P14" s="632"/>
      <c r="Q14" s="149"/>
      <c r="R14" s="150"/>
      <c r="S14" s="150"/>
    </row>
    <row r="15" spans="1:19">
      <c r="A15" s="30">
        <f t="shared" si="0"/>
        <v>410</v>
      </c>
      <c r="B15" s="30">
        <v>6</v>
      </c>
      <c r="C15" s="31" t="str">
        <f t="shared" si="1"/>
        <v>410 - EXCEL ACADEMY Charter School - BOSTON Campus - BOSTON pupils</v>
      </c>
      <c r="D15" s="32">
        <v>410035035</v>
      </c>
      <c r="E15" s="30">
        <f t="shared" si="2"/>
        <v>410</v>
      </c>
      <c r="F15" s="28">
        <f t="shared" si="3"/>
        <v>35</v>
      </c>
      <c r="G15" s="28">
        <f t="shared" si="4"/>
        <v>35</v>
      </c>
      <c r="H15" s="28">
        <f t="shared" si="10"/>
        <v>2</v>
      </c>
      <c r="I15" s="33">
        <f t="shared" si="5"/>
        <v>1.087</v>
      </c>
      <c r="J15" s="30">
        <f t="shared" si="6"/>
        <v>11</v>
      </c>
      <c r="K15" s="34">
        <f t="shared" si="7"/>
        <v>137.86393690456481</v>
      </c>
      <c r="L15" s="35">
        <f t="shared" si="8"/>
        <v>19273</v>
      </c>
      <c r="M15" s="35">
        <f t="shared" si="11"/>
        <v>7298</v>
      </c>
      <c r="N15" s="35">
        <f t="shared" si="9"/>
        <v>1188</v>
      </c>
      <c r="O15" s="36"/>
      <c r="P15" s="632"/>
      <c r="Q15" s="149"/>
      <c r="R15" s="150"/>
      <c r="S15" s="150"/>
    </row>
    <row r="16" spans="1:19">
      <c r="A16" s="30">
        <f t="shared" si="0"/>
        <v>410</v>
      </c>
      <c r="B16" s="30">
        <v>7</v>
      </c>
      <c r="C16" s="31" t="str">
        <f t="shared" si="1"/>
        <v>410 - EXCEL ACADEMY Charter School - BOSTON Campus - BROCKTON pupils</v>
      </c>
      <c r="D16" s="32">
        <v>410035044</v>
      </c>
      <c r="E16" s="30">
        <f t="shared" si="2"/>
        <v>410</v>
      </c>
      <c r="F16" s="28">
        <f t="shared" si="3"/>
        <v>35</v>
      </c>
      <c r="G16" s="28">
        <f t="shared" si="4"/>
        <v>44</v>
      </c>
      <c r="H16" s="28">
        <f t="shared" si="10"/>
        <v>2</v>
      </c>
      <c r="I16" s="33">
        <f t="shared" si="5"/>
        <v>1.087</v>
      </c>
      <c r="J16" s="30">
        <f t="shared" si="6"/>
        <v>11</v>
      </c>
      <c r="K16" s="34">
        <f t="shared" si="7"/>
        <v>103.48764365547041</v>
      </c>
      <c r="L16" s="35">
        <f t="shared" si="8"/>
        <v>12407</v>
      </c>
      <c r="M16" s="35">
        <f t="shared" si="11"/>
        <v>433</v>
      </c>
      <c r="N16" s="35">
        <f t="shared" si="9"/>
        <v>1188</v>
      </c>
      <c r="O16" s="36"/>
      <c r="P16" s="632"/>
      <c r="Q16" s="149"/>
      <c r="R16" s="150"/>
      <c r="S16" s="150"/>
    </row>
    <row r="17" spans="1:19">
      <c r="A17" s="30">
        <f t="shared" si="0"/>
        <v>410</v>
      </c>
      <c r="B17" s="30">
        <v>8</v>
      </c>
      <c r="C17" s="31" t="str">
        <f t="shared" si="1"/>
        <v>410 - EXCEL ACADEMY Charter School - BOSTON Campus - CHELSEA pupils</v>
      </c>
      <c r="D17" s="32">
        <v>410035057</v>
      </c>
      <c r="E17" s="30">
        <f t="shared" si="2"/>
        <v>410</v>
      </c>
      <c r="F17" s="28">
        <f t="shared" si="3"/>
        <v>35</v>
      </c>
      <c r="G17" s="28">
        <f t="shared" si="4"/>
        <v>57</v>
      </c>
      <c r="H17" s="28">
        <f t="shared" si="10"/>
        <v>2</v>
      </c>
      <c r="I17" s="33">
        <f t="shared" si="5"/>
        <v>1.087</v>
      </c>
      <c r="J17" s="30">
        <f t="shared" si="6"/>
        <v>12</v>
      </c>
      <c r="K17" s="34">
        <f t="shared" si="7"/>
        <v>101.74052401989768</v>
      </c>
      <c r="L17" s="35">
        <f t="shared" si="8"/>
        <v>19746</v>
      </c>
      <c r="M17" s="35">
        <f t="shared" si="11"/>
        <v>344</v>
      </c>
      <c r="N17" s="35">
        <f t="shared" si="9"/>
        <v>1188</v>
      </c>
      <c r="O17" s="36"/>
      <c r="P17" s="632"/>
      <c r="Q17" s="149"/>
      <c r="R17" s="150"/>
      <c r="S17" s="150"/>
    </row>
    <row r="18" spans="1:19">
      <c r="A18" s="30">
        <f t="shared" si="0"/>
        <v>410</v>
      </c>
      <c r="B18" s="30">
        <v>9</v>
      </c>
      <c r="C18" s="31" t="str">
        <f t="shared" si="1"/>
        <v>410 - EXCEL ACADEMY Charter School - BOSTON Campus - EVERETT pupils</v>
      </c>
      <c r="D18" s="32">
        <v>410035093</v>
      </c>
      <c r="E18" s="30">
        <f t="shared" si="2"/>
        <v>410</v>
      </c>
      <c r="F18" s="28">
        <f t="shared" si="3"/>
        <v>35</v>
      </c>
      <c r="G18" s="28">
        <f t="shared" si="4"/>
        <v>93</v>
      </c>
      <c r="H18" s="28">
        <f t="shared" si="10"/>
        <v>2</v>
      </c>
      <c r="I18" s="33">
        <f t="shared" si="5"/>
        <v>1.087</v>
      </c>
      <c r="J18" s="30">
        <f t="shared" si="6"/>
        <v>11</v>
      </c>
      <c r="K18" s="34">
        <f t="shared" si="7"/>
        <v>100</v>
      </c>
      <c r="L18" s="35">
        <f t="shared" si="8"/>
        <v>20939</v>
      </c>
      <c r="M18" s="35">
        <f t="shared" si="11"/>
        <v>0</v>
      </c>
      <c r="N18" s="35">
        <f t="shared" si="9"/>
        <v>1188</v>
      </c>
      <c r="O18" s="36"/>
      <c r="P18" s="632"/>
      <c r="Q18" s="149"/>
      <c r="R18" s="150"/>
      <c r="S18" s="150"/>
    </row>
    <row r="19" spans="1:19">
      <c r="A19" s="30">
        <f t="shared" si="0"/>
        <v>410</v>
      </c>
      <c r="B19" s="30">
        <v>10</v>
      </c>
      <c r="C19" s="31" t="str">
        <f t="shared" si="1"/>
        <v>410 - EXCEL ACADEMY Charter School - BOSTON Campus - LEOMINSTER pupils</v>
      </c>
      <c r="D19" s="32">
        <v>410035153</v>
      </c>
      <c r="E19" s="30">
        <f t="shared" si="2"/>
        <v>410</v>
      </c>
      <c r="F19" s="28">
        <f t="shared" si="3"/>
        <v>35</v>
      </c>
      <c r="G19" s="28">
        <f t="shared" si="4"/>
        <v>153</v>
      </c>
      <c r="H19" s="28">
        <f t="shared" si="10"/>
        <v>2</v>
      </c>
      <c r="I19" s="33">
        <f t="shared" si="5"/>
        <v>1.087</v>
      </c>
      <c r="J19" s="30">
        <f t="shared" si="6"/>
        <v>10</v>
      </c>
      <c r="K19" s="34">
        <f t="shared" si="7"/>
        <v>100.12945375745647</v>
      </c>
      <c r="L19" s="35">
        <f t="shared" si="8"/>
        <v>21152</v>
      </c>
      <c r="M19" s="35">
        <f t="shared" si="11"/>
        <v>27</v>
      </c>
      <c r="N19" s="35">
        <f t="shared" si="9"/>
        <v>1188</v>
      </c>
      <c r="O19" s="36"/>
      <c r="P19" s="632"/>
      <c r="Q19" s="149"/>
      <c r="R19" s="150"/>
      <c r="S19" s="150"/>
    </row>
    <row r="20" spans="1:19">
      <c r="A20" s="30">
        <f t="shared" si="0"/>
        <v>410</v>
      </c>
      <c r="B20" s="30">
        <v>11</v>
      </c>
      <c r="C20" s="31" t="str">
        <f t="shared" si="1"/>
        <v>410 - EXCEL ACADEMY Charter School - BOSTON Campus - LOWELL pupils</v>
      </c>
      <c r="D20" s="32">
        <v>410035160</v>
      </c>
      <c r="E20" s="30">
        <f t="shared" si="2"/>
        <v>410</v>
      </c>
      <c r="F20" s="28">
        <f t="shared" si="3"/>
        <v>35</v>
      </c>
      <c r="G20" s="28">
        <f t="shared" si="4"/>
        <v>160</v>
      </c>
      <c r="H20" s="28">
        <f t="shared" si="10"/>
        <v>2</v>
      </c>
      <c r="I20" s="33">
        <f t="shared" si="5"/>
        <v>1.087</v>
      </c>
      <c r="J20" s="30">
        <f t="shared" si="6"/>
        <v>11</v>
      </c>
      <c r="K20" s="34">
        <f t="shared" si="7"/>
        <v>101.5606881977328</v>
      </c>
      <c r="L20" s="35">
        <f t="shared" si="8"/>
        <v>13434</v>
      </c>
      <c r="M20" s="35">
        <f t="shared" si="11"/>
        <v>210</v>
      </c>
      <c r="N20" s="35">
        <f t="shared" si="9"/>
        <v>1188</v>
      </c>
      <c r="O20" s="36"/>
      <c r="P20" s="632"/>
      <c r="Q20" s="149"/>
      <c r="R20" s="150"/>
      <c r="S20" s="150"/>
    </row>
    <row r="21" spans="1:19">
      <c r="A21" s="30">
        <f t="shared" si="0"/>
        <v>410</v>
      </c>
      <c r="B21" s="30">
        <v>12</v>
      </c>
      <c r="C21" s="31" t="str">
        <f t="shared" si="1"/>
        <v>410 - EXCEL ACADEMY Charter School - BOSTON Campus - LYNN pupils</v>
      </c>
      <c r="D21" s="32">
        <v>410035163</v>
      </c>
      <c r="E21" s="30">
        <f t="shared" si="2"/>
        <v>410</v>
      </c>
      <c r="F21" s="28">
        <f t="shared" si="3"/>
        <v>35</v>
      </c>
      <c r="G21" s="28">
        <f t="shared" si="4"/>
        <v>163</v>
      </c>
      <c r="H21" s="28">
        <f t="shared" si="10"/>
        <v>2</v>
      </c>
      <c r="I21" s="33">
        <f t="shared" si="5"/>
        <v>1.087</v>
      </c>
      <c r="J21" s="30">
        <f t="shared" si="6"/>
        <v>11</v>
      </c>
      <c r="K21" s="34">
        <f t="shared" si="7"/>
        <v>100</v>
      </c>
      <c r="L21" s="35">
        <f t="shared" si="8"/>
        <v>19885</v>
      </c>
      <c r="M21" s="35">
        <f t="shared" si="11"/>
        <v>0</v>
      </c>
      <c r="N21" s="35">
        <f t="shared" si="9"/>
        <v>1188</v>
      </c>
      <c r="O21" s="36"/>
      <c r="P21" s="632"/>
      <c r="Q21" s="149"/>
      <c r="R21" s="150"/>
      <c r="S21" s="150"/>
    </row>
    <row r="22" spans="1:19">
      <c r="A22" s="30">
        <f t="shared" si="0"/>
        <v>410</v>
      </c>
      <c r="B22" s="30">
        <v>13</v>
      </c>
      <c r="C22" s="31" t="str">
        <f t="shared" si="1"/>
        <v>410 - EXCEL ACADEMY Charter School - BOSTON Campus - MALDEN pupils</v>
      </c>
      <c r="D22" s="32">
        <v>410035165</v>
      </c>
      <c r="E22" s="30">
        <f t="shared" si="2"/>
        <v>410</v>
      </c>
      <c r="F22" s="28">
        <f t="shared" si="3"/>
        <v>35</v>
      </c>
      <c r="G22" s="28">
        <f t="shared" si="4"/>
        <v>165</v>
      </c>
      <c r="H22" s="28">
        <f t="shared" si="10"/>
        <v>2</v>
      </c>
      <c r="I22" s="33">
        <f t="shared" si="5"/>
        <v>1.087</v>
      </c>
      <c r="J22" s="30">
        <f t="shared" si="6"/>
        <v>10</v>
      </c>
      <c r="K22" s="34">
        <f t="shared" si="7"/>
        <v>100</v>
      </c>
      <c r="L22" s="35">
        <f t="shared" si="8"/>
        <v>19462</v>
      </c>
      <c r="M22" s="35">
        <f t="shared" si="11"/>
        <v>0</v>
      </c>
      <c r="N22" s="35">
        <f t="shared" si="9"/>
        <v>1188</v>
      </c>
      <c r="O22" s="36"/>
      <c r="P22" s="632"/>
      <c r="Q22" s="149"/>
      <c r="R22" s="150"/>
      <c r="S22" s="150"/>
    </row>
    <row r="23" spans="1:19">
      <c r="A23" s="30">
        <f t="shared" si="0"/>
        <v>410</v>
      </c>
      <c r="B23" s="30">
        <v>14</v>
      </c>
      <c r="C23" s="31" t="str">
        <f t="shared" si="1"/>
        <v>410 - EXCEL ACADEMY Charter School - BOSTON Campus - MEDFORD pupils</v>
      </c>
      <c r="D23" s="32">
        <v>410035176</v>
      </c>
      <c r="E23" s="30">
        <f t="shared" si="2"/>
        <v>410</v>
      </c>
      <c r="F23" s="28">
        <f t="shared" si="3"/>
        <v>35</v>
      </c>
      <c r="G23" s="28">
        <f t="shared" si="4"/>
        <v>176</v>
      </c>
      <c r="H23" s="28">
        <f t="shared" si="10"/>
        <v>2</v>
      </c>
      <c r="I23" s="33">
        <f t="shared" si="5"/>
        <v>1.087</v>
      </c>
      <c r="J23" s="30">
        <f t="shared" si="6"/>
        <v>8</v>
      </c>
      <c r="K23" s="34">
        <f t="shared" si="7"/>
        <v>125.20807852987181</v>
      </c>
      <c r="L23" s="35">
        <f t="shared" si="8"/>
        <v>20196</v>
      </c>
      <c r="M23" s="35">
        <f t="shared" si="11"/>
        <v>5091</v>
      </c>
      <c r="N23" s="35">
        <f t="shared" si="9"/>
        <v>1188</v>
      </c>
      <c r="O23" s="36"/>
      <c r="P23" s="632"/>
      <c r="Q23" s="149"/>
      <c r="R23" s="150"/>
      <c r="S23" s="150"/>
    </row>
    <row r="24" spans="1:19">
      <c r="A24" s="30">
        <f t="shared" si="0"/>
        <v>410</v>
      </c>
      <c r="B24" s="30">
        <v>15</v>
      </c>
      <c r="C24" s="31" t="str">
        <f t="shared" si="1"/>
        <v>410 - EXCEL ACADEMY Charter School - BOSTON Campus - PEABODY pupils</v>
      </c>
      <c r="D24" s="32">
        <v>410035229</v>
      </c>
      <c r="E24" s="30">
        <f t="shared" si="2"/>
        <v>410</v>
      </c>
      <c r="F24" s="28">
        <f t="shared" si="3"/>
        <v>35</v>
      </c>
      <c r="G24" s="28">
        <f t="shared" si="4"/>
        <v>229</v>
      </c>
      <c r="H24" s="28">
        <f t="shared" si="10"/>
        <v>2</v>
      </c>
      <c r="I24" s="33">
        <f t="shared" si="5"/>
        <v>1.087</v>
      </c>
      <c r="J24" s="30">
        <f t="shared" si="6"/>
        <v>9</v>
      </c>
      <c r="K24" s="34">
        <f t="shared" si="7"/>
        <v>108.61124921803416</v>
      </c>
      <c r="L24" s="35">
        <f t="shared" si="8"/>
        <v>13434</v>
      </c>
      <c r="M24" s="35">
        <f t="shared" si="11"/>
        <v>1157</v>
      </c>
      <c r="N24" s="35">
        <f t="shared" si="9"/>
        <v>1188</v>
      </c>
      <c r="O24" s="36"/>
      <c r="P24" s="632"/>
      <c r="Q24" s="149"/>
      <c r="R24" s="150"/>
      <c r="S24" s="150"/>
    </row>
    <row r="25" spans="1:19">
      <c r="A25" s="30">
        <f t="shared" si="0"/>
        <v>410</v>
      </c>
      <c r="B25" s="30">
        <v>16</v>
      </c>
      <c r="C25" s="31" t="str">
        <f t="shared" si="1"/>
        <v>410 - EXCEL ACADEMY Charter School - BOSTON Campus - RANDOLPH pupils</v>
      </c>
      <c r="D25" s="32">
        <v>410035244</v>
      </c>
      <c r="E25" s="30">
        <f t="shared" si="2"/>
        <v>410</v>
      </c>
      <c r="F25" s="28">
        <f t="shared" si="3"/>
        <v>35</v>
      </c>
      <c r="G25" s="28">
        <f t="shared" si="4"/>
        <v>244</v>
      </c>
      <c r="H25" s="28">
        <f t="shared" si="10"/>
        <v>2</v>
      </c>
      <c r="I25" s="33">
        <f t="shared" si="5"/>
        <v>1.087</v>
      </c>
      <c r="J25" s="30">
        <f t="shared" si="6"/>
        <v>10</v>
      </c>
      <c r="K25" s="34">
        <f t="shared" si="7"/>
        <v>128.61679730868042</v>
      </c>
      <c r="L25" s="35">
        <f t="shared" si="8"/>
        <v>17293</v>
      </c>
      <c r="M25" s="35">
        <f t="shared" si="11"/>
        <v>4949</v>
      </c>
      <c r="N25" s="35">
        <f t="shared" si="9"/>
        <v>1188</v>
      </c>
      <c r="O25" s="36"/>
      <c r="P25" s="632"/>
      <c r="Q25" s="149"/>
      <c r="R25" s="150"/>
      <c r="S25" s="150"/>
    </row>
    <row r="26" spans="1:19">
      <c r="A26" s="30">
        <f t="shared" si="0"/>
        <v>410</v>
      </c>
      <c r="B26" s="30">
        <v>17</v>
      </c>
      <c r="C26" s="31" t="str">
        <f t="shared" si="1"/>
        <v>410 - EXCEL ACADEMY Charter School - BOSTON Campus - REVERE pupils</v>
      </c>
      <c r="D26" s="32">
        <v>410035248</v>
      </c>
      <c r="E26" s="30">
        <f t="shared" si="2"/>
        <v>410</v>
      </c>
      <c r="F26" s="28">
        <f t="shared" si="3"/>
        <v>35</v>
      </c>
      <c r="G26" s="28">
        <f t="shared" si="4"/>
        <v>248</v>
      </c>
      <c r="H26" s="28">
        <f t="shared" si="10"/>
        <v>2</v>
      </c>
      <c r="I26" s="33">
        <f t="shared" si="5"/>
        <v>1.087</v>
      </c>
      <c r="J26" s="30">
        <f t="shared" si="6"/>
        <v>11</v>
      </c>
      <c r="K26" s="34">
        <f t="shared" si="7"/>
        <v>103.22634123713455</v>
      </c>
      <c r="L26" s="35">
        <f t="shared" si="8"/>
        <v>17980</v>
      </c>
      <c r="M26" s="35">
        <f t="shared" si="11"/>
        <v>580</v>
      </c>
      <c r="N26" s="35">
        <f t="shared" si="9"/>
        <v>1188</v>
      </c>
      <c r="O26" s="36"/>
      <c r="P26" s="632"/>
      <c r="Q26" s="149"/>
      <c r="R26" s="150"/>
      <c r="S26" s="150"/>
    </row>
    <row r="27" spans="1:19">
      <c r="A27" s="30">
        <f t="shared" si="0"/>
        <v>410</v>
      </c>
      <c r="B27" s="30">
        <v>18</v>
      </c>
      <c r="C27" s="31" t="str">
        <f t="shared" si="1"/>
        <v>410 - EXCEL ACADEMY Charter School - BOSTON Campus - SAUGUS pupils</v>
      </c>
      <c r="D27" s="32">
        <v>410035262</v>
      </c>
      <c r="E27" s="30">
        <f t="shared" si="2"/>
        <v>410</v>
      </c>
      <c r="F27" s="28">
        <f t="shared" si="3"/>
        <v>35</v>
      </c>
      <c r="G27" s="28">
        <f t="shared" si="4"/>
        <v>262</v>
      </c>
      <c r="H27" s="28">
        <f t="shared" si="10"/>
        <v>2</v>
      </c>
      <c r="I27" s="33">
        <f t="shared" si="5"/>
        <v>1.087</v>
      </c>
      <c r="J27" s="30">
        <f t="shared" si="6"/>
        <v>9</v>
      </c>
      <c r="K27" s="34">
        <f t="shared" si="7"/>
        <v>112.53509990051158</v>
      </c>
      <c r="L27" s="35">
        <f t="shared" si="8"/>
        <v>15244</v>
      </c>
      <c r="M27" s="35">
        <f t="shared" si="11"/>
        <v>1911</v>
      </c>
      <c r="N27" s="35">
        <f t="shared" si="9"/>
        <v>1188</v>
      </c>
      <c r="O27" s="36"/>
      <c r="P27" s="632"/>
      <c r="Q27" s="149"/>
      <c r="R27" s="150"/>
      <c r="S27" s="150"/>
    </row>
    <row r="28" spans="1:19">
      <c r="A28" s="30">
        <f t="shared" si="0"/>
        <v>410</v>
      </c>
      <c r="B28" s="30">
        <v>19</v>
      </c>
      <c r="C28" s="31" t="str">
        <f t="shared" si="1"/>
        <v>410 - EXCEL ACADEMY Charter School - BOSTON Campus - WINTHROP pupils</v>
      </c>
      <c r="D28" s="32">
        <v>410035346</v>
      </c>
      <c r="E28" s="30">
        <f t="shared" si="2"/>
        <v>410</v>
      </c>
      <c r="F28" s="28">
        <f t="shared" si="3"/>
        <v>35</v>
      </c>
      <c r="G28" s="28">
        <f t="shared" si="4"/>
        <v>346</v>
      </c>
      <c r="H28" s="28">
        <f t="shared" si="10"/>
        <v>2</v>
      </c>
      <c r="I28" s="33">
        <f t="shared" si="5"/>
        <v>1.087</v>
      </c>
      <c r="J28" s="30">
        <f t="shared" si="6"/>
        <v>8</v>
      </c>
      <c r="K28" s="34">
        <f t="shared" si="7"/>
        <v>110.84918353796613</v>
      </c>
      <c r="L28" s="35">
        <f t="shared" si="8"/>
        <v>15840</v>
      </c>
      <c r="M28" s="35">
        <f t="shared" si="11"/>
        <v>1719</v>
      </c>
      <c r="N28" s="35">
        <f t="shared" si="9"/>
        <v>1188</v>
      </c>
      <c r="O28" s="36"/>
      <c r="P28" s="632"/>
      <c r="Q28" s="149"/>
      <c r="R28" s="150"/>
      <c r="S28" s="150"/>
    </row>
    <row r="29" spans="1:19">
      <c r="A29" s="30">
        <f t="shared" si="0"/>
        <v>410</v>
      </c>
      <c r="B29" s="30">
        <v>20</v>
      </c>
      <c r="C29" s="31" t="str">
        <f t="shared" si="1"/>
        <v>410 - EXCEL ACADEMY Charter School - CHELSEA Campus - BOSTON pupils</v>
      </c>
      <c r="D29" s="32">
        <v>410057035</v>
      </c>
      <c r="E29" s="30">
        <f t="shared" si="2"/>
        <v>410</v>
      </c>
      <c r="F29" s="28">
        <f t="shared" si="3"/>
        <v>57</v>
      </c>
      <c r="G29" s="28">
        <f t="shared" si="4"/>
        <v>35</v>
      </c>
      <c r="H29" s="28">
        <f t="shared" si="10"/>
        <v>2</v>
      </c>
      <c r="I29" s="33">
        <f t="shared" si="5"/>
        <v>1.04</v>
      </c>
      <c r="J29" s="30">
        <f t="shared" si="6"/>
        <v>11</v>
      </c>
      <c r="K29" s="34">
        <f t="shared" si="7"/>
        <v>137.86393690456481</v>
      </c>
      <c r="L29" s="35">
        <f t="shared" si="8"/>
        <v>19540</v>
      </c>
      <c r="M29" s="35">
        <f t="shared" si="11"/>
        <v>7399</v>
      </c>
      <c r="N29" s="35">
        <f t="shared" si="9"/>
        <v>1188</v>
      </c>
      <c r="O29" s="36"/>
      <c r="P29" s="632"/>
      <c r="Q29" s="149"/>
      <c r="R29" s="150"/>
      <c r="S29" s="150"/>
    </row>
    <row r="30" spans="1:19">
      <c r="A30" s="30">
        <f t="shared" si="0"/>
        <v>410</v>
      </c>
      <c r="B30" s="30">
        <v>21</v>
      </c>
      <c r="C30" s="31" t="str">
        <f t="shared" si="1"/>
        <v>410 - EXCEL ACADEMY Charter School - CHELSEA Campus - CHELSEA pupils</v>
      </c>
      <c r="D30" s="32">
        <v>410057057</v>
      </c>
      <c r="E30" s="30">
        <f t="shared" si="2"/>
        <v>410</v>
      </c>
      <c r="F30" s="28">
        <f t="shared" si="3"/>
        <v>57</v>
      </c>
      <c r="G30" s="28">
        <f t="shared" si="4"/>
        <v>57</v>
      </c>
      <c r="H30" s="28">
        <f t="shared" si="10"/>
        <v>2</v>
      </c>
      <c r="I30" s="33">
        <f t="shared" si="5"/>
        <v>1.04</v>
      </c>
      <c r="J30" s="30">
        <f t="shared" si="6"/>
        <v>12</v>
      </c>
      <c r="K30" s="34">
        <f t="shared" si="7"/>
        <v>101.74052401989768</v>
      </c>
      <c r="L30" s="35">
        <f t="shared" si="8"/>
        <v>18562</v>
      </c>
      <c r="M30" s="35">
        <f t="shared" si="11"/>
        <v>323</v>
      </c>
      <c r="N30" s="35">
        <f t="shared" si="9"/>
        <v>1188</v>
      </c>
      <c r="O30" s="36"/>
      <c r="P30" s="632"/>
      <c r="Q30" s="149"/>
      <c r="R30" s="150"/>
      <c r="S30" s="150"/>
    </row>
    <row r="31" spans="1:19">
      <c r="A31" s="30">
        <f t="shared" si="0"/>
        <v>410</v>
      </c>
      <c r="B31" s="30">
        <v>22</v>
      </c>
      <c r="C31" s="31" t="str">
        <f t="shared" si="1"/>
        <v>410 - EXCEL ACADEMY Charter School - CHELSEA Campus - EVERETT pupils</v>
      </c>
      <c r="D31" s="32">
        <v>410057093</v>
      </c>
      <c r="E31" s="30">
        <f t="shared" si="2"/>
        <v>410</v>
      </c>
      <c r="F31" s="28">
        <f t="shared" si="3"/>
        <v>57</v>
      </c>
      <c r="G31" s="28">
        <f t="shared" si="4"/>
        <v>93</v>
      </c>
      <c r="H31" s="28">
        <f t="shared" si="10"/>
        <v>2</v>
      </c>
      <c r="I31" s="33">
        <f t="shared" si="5"/>
        <v>1.04</v>
      </c>
      <c r="J31" s="30">
        <f t="shared" si="6"/>
        <v>11</v>
      </c>
      <c r="K31" s="34">
        <f t="shared" si="7"/>
        <v>100</v>
      </c>
      <c r="L31" s="35">
        <f t="shared" si="8"/>
        <v>16793</v>
      </c>
      <c r="M31" s="35">
        <f t="shared" si="11"/>
        <v>0</v>
      </c>
      <c r="N31" s="35">
        <f t="shared" si="9"/>
        <v>1188</v>
      </c>
      <c r="O31" s="36"/>
      <c r="P31" s="632"/>
      <c r="Q31" s="149"/>
      <c r="R31" s="150"/>
      <c r="S31" s="150"/>
    </row>
    <row r="32" spans="1:19">
      <c r="A32" s="30">
        <f t="shared" si="0"/>
        <v>410</v>
      </c>
      <c r="B32" s="30">
        <v>23</v>
      </c>
      <c r="C32" s="31" t="str">
        <f t="shared" si="1"/>
        <v>410 - EXCEL ACADEMY Charter School - CHELSEA Campus - LOWELL pupils</v>
      </c>
      <c r="D32" s="32">
        <v>410057160</v>
      </c>
      <c r="E32" s="30">
        <f t="shared" si="2"/>
        <v>410</v>
      </c>
      <c r="F32" s="28">
        <f t="shared" si="3"/>
        <v>57</v>
      </c>
      <c r="G32" s="28">
        <f t="shared" si="4"/>
        <v>160</v>
      </c>
      <c r="H32" s="28">
        <f t="shared" si="10"/>
        <v>2</v>
      </c>
      <c r="I32" s="33">
        <f t="shared" si="5"/>
        <v>1.04</v>
      </c>
      <c r="J32" s="30">
        <f t="shared" si="6"/>
        <v>11</v>
      </c>
      <c r="K32" s="34">
        <f t="shared" si="7"/>
        <v>101.5606881977328</v>
      </c>
      <c r="L32" s="35">
        <f t="shared" si="8"/>
        <v>10993</v>
      </c>
      <c r="M32" s="35">
        <f t="shared" si="11"/>
        <v>172</v>
      </c>
      <c r="N32" s="35">
        <f t="shared" si="9"/>
        <v>1188</v>
      </c>
      <c r="O32" s="36"/>
      <c r="P32" s="632"/>
      <c r="Q32" s="149"/>
      <c r="R32" s="150"/>
      <c r="S32" s="150"/>
    </row>
    <row r="33" spans="1:19">
      <c r="A33" s="30">
        <f t="shared" si="0"/>
        <v>410</v>
      </c>
      <c r="B33" s="30">
        <v>24</v>
      </c>
      <c r="C33" s="31" t="str">
        <f t="shared" si="1"/>
        <v>410 - EXCEL ACADEMY Charter School - CHELSEA Campus - LYNN pupils</v>
      </c>
      <c r="D33" s="32">
        <v>410057163</v>
      </c>
      <c r="E33" s="30">
        <f t="shared" si="2"/>
        <v>410</v>
      </c>
      <c r="F33" s="28">
        <f t="shared" si="3"/>
        <v>57</v>
      </c>
      <c r="G33" s="28">
        <f t="shared" si="4"/>
        <v>163</v>
      </c>
      <c r="H33" s="28">
        <f t="shared" si="10"/>
        <v>2</v>
      </c>
      <c r="I33" s="33">
        <f t="shared" si="5"/>
        <v>1.04</v>
      </c>
      <c r="J33" s="30">
        <f t="shared" si="6"/>
        <v>11</v>
      </c>
      <c r="K33" s="34">
        <f t="shared" si="7"/>
        <v>100</v>
      </c>
      <c r="L33" s="35">
        <f t="shared" si="8"/>
        <v>15052</v>
      </c>
      <c r="M33" s="35">
        <f t="shared" si="11"/>
        <v>0</v>
      </c>
      <c r="N33" s="35">
        <f t="shared" si="9"/>
        <v>1188</v>
      </c>
      <c r="O33" s="36"/>
      <c r="P33" s="632"/>
      <c r="Q33" s="149"/>
      <c r="R33" s="150"/>
      <c r="S33" s="150"/>
    </row>
    <row r="34" spans="1:19">
      <c r="A34" s="30">
        <f t="shared" si="0"/>
        <v>410</v>
      </c>
      <c r="B34" s="30">
        <v>25</v>
      </c>
      <c r="C34" s="31" t="str">
        <f t="shared" si="1"/>
        <v>410 - EXCEL ACADEMY Charter School - CHELSEA Campus - REVERE pupils</v>
      </c>
      <c r="D34" s="32">
        <v>410057248</v>
      </c>
      <c r="E34" s="30">
        <f t="shared" si="2"/>
        <v>410</v>
      </c>
      <c r="F34" s="28">
        <f t="shared" si="3"/>
        <v>57</v>
      </c>
      <c r="G34" s="28">
        <f t="shared" si="4"/>
        <v>248</v>
      </c>
      <c r="H34" s="28">
        <f t="shared" si="10"/>
        <v>2</v>
      </c>
      <c r="I34" s="33">
        <f t="shared" si="5"/>
        <v>1.04</v>
      </c>
      <c r="J34" s="30">
        <f t="shared" si="6"/>
        <v>11</v>
      </c>
      <c r="K34" s="34">
        <f t="shared" si="7"/>
        <v>103.22634123713455</v>
      </c>
      <c r="L34" s="35">
        <f t="shared" si="8"/>
        <v>18396</v>
      </c>
      <c r="M34" s="35">
        <f t="shared" si="11"/>
        <v>594</v>
      </c>
      <c r="N34" s="35">
        <f t="shared" si="9"/>
        <v>1188</v>
      </c>
      <c r="O34" s="36"/>
      <c r="P34" s="632"/>
      <c r="Q34" s="149"/>
      <c r="R34" s="150"/>
      <c r="S34" s="150"/>
    </row>
    <row r="35" spans="1:19">
      <c r="A35" s="30">
        <f t="shared" si="0"/>
        <v>412</v>
      </c>
      <c r="B35" s="30">
        <v>26</v>
      </c>
      <c r="C35" s="31" t="str">
        <f t="shared" si="1"/>
        <v>412 - ACADEMY OF THE PACIFIC RIM Charter School - BOSTON pupils</v>
      </c>
      <c r="D35" s="32">
        <v>412035035</v>
      </c>
      <c r="E35" s="30">
        <f t="shared" si="2"/>
        <v>412</v>
      </c>
      <c r="F35" s="28">
        <f t="shared" si="3"/>
        <v>35</v>
      </c>
      <c r="G35" s="28">
        <f t="shared" si="4"/>
        <v>35</v>
      </c>
      <c r="H35" s="28">
        <f t="shared" si="10"/>
        <v>1</v>
      </c>
      <c r="I35" s="33">
        <f t="shared" si="5"/>
        <v>1.087</v>
      </c>
      <c r="J35" s="30">
        <f t="shared" si="6"/>
        <v>11</v>
      </c>
      <c r="K35" s="34">
        <f t="shared" si="7"/>
        <v>137.86393690456481</v>
      </c>
      <c r="L35" s="35">
        <f t="shared" si="8"/>
        <v>18913</v>
      </c>
      <c r="M35" s="35">
        <f t="shared" si="11"/>
        <v>7161</v>
      </c>
      <c r="N35" s="35">
        <f t="shared" si="9"/>
        <v>1188</v>
      </c>
      <c r="O35" s="36"/>
      <c r="P35" s="632"/>
      <c r="Q35" s="149"/>
      <c r="R35" s="150"/>
      <c r="S35" s="150"/>
    </row>
    <row r="36" spans="1:19">
      <c r="A36" s="30">
        <f t="shared" si="0"/>
        <v>412</v>
      </c>
      <c r="B36" s="30">
        <v>27</v>
      </c>
      <c r="C36" s="31" t="str">
        <f t="shared" si="1"/>
        <v>412 - ACADEMY OF THE PACIFIC RIM Charter School - BROCKTON pupils</v>
      </c>
      <c r="D36" s="32">
        <v>412035044</v>
      </c>
      <c r="E36" s="30">
        <f t="shared" si="2"/>
        <v>412</v>
      </c>
      <c r="F36" s="28">
        <f t="shared" si="3"/>
        <v>35</v>
      </c>
      <c r="G36" s="28">
        <f t="shared" si="4"/>
        <v>44</v>
      </c>
      <c r="H36" s="28">
        <f t="shared" si="10"/>
        <v>1</v>
      </c>
      <c r="I36" s="33">
        <f t="shared" si="5"/>
        <v>1.087</v>
      </c>
      <c r="J36" s="30">
        <f t="shared" si="6"/>
        <v>11</v>
      </c>
      <c r="K36" s="34">
        <f t="shared" si="7"/>
        <v>103.48764365547041</v>
      </c>
      <c r="L36" s="35">
        <f t="shared" si="8"/>
        <v>17269</v>
      </c>
      <c r="M36" s="35">
        <f t="shared" si="11"/>
        <v>602</v>
      </c>
      <c r="N36" s="35">
        <f t="shared" si="9"/>
        <v>1188</v>
      </c>
      <c r="O36" s="36"/>
      <c r="P36" s="632"/>
      <c r="Q36" s="149"/>
      <c r="R36" s="150"/>
      <c r="S36" s="150"/>
    </row>
    <row r="37" spans="1:19">
      <c r="A37" s="30">
        <f t="shared" si="0"/>
        <v>412</v>
      </c>
      <c r="B37" s="30">
        <v>28</v>
      </c>
      <c r="C37" s="31" t="str">
        <f t="shared" si="1"/>
        <v>412 - ACADEMY OF THE PACIFIC RIM Charter School - CANTON pupils</v>
      </c>
      <c r="D37" s="32">
        <v>412035050</v>
      </c>
      <c r="E37" s="30">
        <f t="shared" si="2"/>
        <v>412</v>
      </c>
      <c r="F37" s="28">
        <f t="shared" si="3"/>
        <v>35</v>
      </c>
      <c r="G37" s="28">
        <f t="shared" si="4"/>
        <v>50</v>
      </c>
      <c r="H37" s="28">
        <f t="shared" si="10"/>
        <v>1</v>
      </c>
      <c r="I37" s="33">
        <f t="shared" si="5"/>
        <v>1.087</v>
      </c>
      <c r="J37" s="30">
        <f t="shared" si="6"/>
        <v>5</v>
      </c>
      <c r="K37" s="34">
        <f t="shared" si="7"/>
        <v>142.15947336044431</v>
      </c>
      <c r="L37" s="35">
        <f t="shared" si="8"/>
        <v>19393</v>
      </c>
      <c r="M37" s="35">
        <f t="shared" si="11"/>
        <v>8176</v>
      </c>
      <c r="N37" s="35">
        <f t="shared" si="9"/>
        <v>1188</v>
      </c>
      <c r="O37" s="36"/>
      <c r="P37" s="632"/>
      <c r="Q37" s="149"/>
      <c r="R37" s="150"/>
      <c r="S37" s="150"/>
    </row>
    <row r="38" spans="1:19">
      <c r="A38" s="30">
        <f t="shared" si="0"/>
        <v>412</v>
      </c>
      <c r="B38" s="30">
        <v>29</v>
      </c>
      <c r="C38" s="31" t="str">
        <f t="shared" si="1"/>
        <v>412 - ACADEMY OF THE PACIFIC RIM Charter School - DEDHAM pupils</v>
      </c>
      <c r="D38" s="32">
        <v>412035073</v>
      </c>
      <c r="E38" s="30">
        <f t="shared" si="2"/>
        <v>412</v>
      </c>
      <c r="F38" s="28">
        <f t="shared" si="3"/>
        <v>35</v>
      </c>
      <c r="G38" s="28">
        <f t="shared" si="4"/>
        <v>73</v>
      </c>
      <c r="H38" s="28">
        <f t="shared" si="10"/>
        <v>1</v>
      </c>
      <c r="I38" s="33">
        <f t="shared" si="5"/>
        <v>1.087</v>
      </c>
      <c r="J38" s="30">
        <f t="shared" si="6"/>
        <v>6</v>
      </c>
      <c r="K38" s="34">
        <f t="shared" si="7"/>
        <v>176.13143339165876</v>
      </c>
      <c r="L38" s="35">
        <f t="shared" si="8"/>
        <v>19407</v>
      </c>
      <c r="M38" s="35">
        <f t="shared" si="11"/>
        <v>14775</v>
      </c>
      <c r="N38" s="35">
        <f t="shared" si="9"/>
        <v>1188</v>
      </c>
      <c r="O38" s="36"/>
      <c r="P38" s="632"/>
      <c r="Q38" s="149"/>
      <c r="R38" s="150"/>
      <c r="S38" s="150"/>
    </row>
    <row r="39" spans="1:19">
      <c r="A39" s="30">
        <f t="shared" si="0"/>
        <v>412</v>
      </c>
      <c r="B39" s="30">
        <v>30</v>
      </c>
      <c r="C39" s="31" t="str">
        <f t="shared" si="1"/>
        <v>412 - ACADEMY OF THE PACIFIC RIM Charter School - FALL RIVER pupils</v>
      </c>
      <c r="D39" s="32">
        <v>412035095</v>
      </c>
      <c r="E39" s="30">
        <f t="shared" si="2"/>
        <v>412</v>
      </c>
      <c r="F39" s="28">
        <f t="shared" si="3"/>
        <v>35</v>
      </c>
      <c r="G39" s="28">
        <f t="shared" si="4"/>
        <v>95</v>
      </c>
      <c r="H39" s="28">
        <f t="shared" si="10"/>
        <v>1</v>
      </c>
      <c r="I39" s="33">
        <f t="shared" si="5"/>
        <v>1.087</v>
      </c>
      <c r="J39" s="30">
        <f t="shared" si="6"/>
        <v>12</v>
      </c>
      <c r="K39" s="34">
        <f t="shared" si="7"/>
        <v>100.95349482477822</v>
      </c>
      <c r="L39" s="35">
        <f t="shared" si="8"/>
        <v>22607</v>
      </c>
      <c r="M39" s="35">
        <f t="shared" si="11"/>
        <v>216</v>
      </c>
      <c r="N39" s="35">
        <f t="shared" si="9"/>
        <v>1188</v>
      </c>
      <c r="O39" s="36"/>
      <c r="P39" s="632"/>
      <c r="Q39" s="149"/>
      <c r="R39" s="150"/>
      <c r="S39" s="150"/>
    </row>
    <row r="40" spans="1:19">
      <c r="A40" s="30">
        <f t="shared" si="0"/>
        <v>412</v>
      </c>
      <c r="B40" s="30">
        <v>31</v>
      </c>
      <c r="C40" s="31" t="str">
        <f t="shared" si="1"/>
        <v>412 - ACADEMY OF THE PACIFIC RIM Charter School - MILTON pupils</v>
      </c>
      <c r="D40" s="32">
        <v>412035189</v>
      </c>
      <c r="E40" s="30">
        <f t="shared" si="2"/>
        <v>412</v>
      </c>
      <c r="F40" s="28">
        <f t="shared" si="3"/>
        <v>35</v>
      </c>
      <c r="G40" s="28">
        <f t="shared" si="4"/>
        <v>189</v>
      </c>
      <c r="H40" s="28">
        <f t="shared" si="10"/>
        <v>1</v>
      </c>
      <c r="I40" s="33">
        <f t="shared" si="5"/>
        <v>1.087</v>
      </c>
      <c r="J40" s="30">
        <f t="shared" si="6"/>
        <v>3</v>
      </c>
      <c r="K40" s="34">
        <f t="shared" si="7"/>
        <v>134.15500678325202</v>
      </c>
      <c r="L40" s="35">
        <f t="shared" si="8"/>
        <v>17851</v>
      </c>
      <c r="M40" s="35">
        <f t="shared" si="11"/>
        <v>6097</v>
      </c>
      <c r="N40" s="35">
        <f t="shared" si="9"/>
        <v>1188</v>
      </c>
      <c r="O40" s="36"/>
      <c r="P40" s="632"/>
      <c r="Q40" s="149"/>
      <c r="R40" s="150"/>
      <c r="S40" s="150"/>
    </row>
    <row r="41" spans="1:19">
      <c r="A41" s="30">
        <f t="shared" si="0"/>
        <v>412</v>
      </c>
      <c r="B41" s="30">
        <v>32</v>
      </c>
      <c r="C41" s="31" t="str">
        <f t="shared" si="1"/>
        <v>412 - ACADEMY OF THE PACIFIC RIM Charter School - NEWTON pupils</v>
      </c>
      <c r="D41" s="32">
        <v>412035207</v>
      </c>
      <c r="E41" s="30">
        <f t="shared" si="2"/>
        <v>412</v>
      </c>
      <c r="F41" s="28">
        <f t="shared" si="3"/>
        <v>35</v>
      </c>
      <c r="G41" s="28">
        <f t="shared" si="4"/>
        <v>207</v>
      </c>
      <c r="H41" s="28">
        <f t="shared" si="10"/>
        <v>1</v>
      </c>
      <c r="I41" s="33">
        <f t="shared" si="5"/>
        <v>1.087</v>
      </c>
      <c r="J41" s="30">
        <f t="shared" si="6"/>
        <v>3</v>
      </c>
      <c r="K41" s="34">
        <f t="shared" si="7"/>
        <v>172.35108915167942</v>
      </c>
      <c r="L41" s="35">
        <f t="shared" si="8"/>
        <v>16240</v>
      </c>
      <c r="M41" s="35">
        <f t="shared" si="11"/>
        <v>11750</v>
      </c>
      <c r="N41" s="35">
        <f t="shared" si="9"/>
        <v>1188</v>
      </c>
      <c r="O41" s="36"/>
      <c r="P41" s="632"/>
      <c r="Q41" s="149"/>
      <c r="R41" s="150"/>
      <c r="S41" s="150"/>
    </row>
    <row r="42" spans="1:19">
      <c r="A42" s="30">
        <f t="shared" si="0"/>
        <v>412</v>
      </c>
      <c r="B42" s="30">
        <v>33</v>
      </c>
      <c r="C42" s="31" t="str">
        <f t="shared" si="1"/>
        <v>412 - ACADEMY OF THE PACIFIC RIM Charter School - NORWOOD pupils</v>
      </c>
      <c r="D42" s="32">
        <v>412035220</v>
      </c>
      <c r="E42" s="30">
        <f t="shared" si="2"/>
        <v>412</v>
      </c>
      <c r="F42" s="28">
        <f t="shared" si="3"/>
        <v>35</v>
      </c>
      <c r="G42" s="28">
        <f t="shared" si="4"/>
        <v>220</v>
      </c>
      <c r="H42" s="28">
        <f t="shared" si="10"/>
        <v>1</v>
      </c>
      <c r="I42" s="33">
        <f t="shared" si="5"/>
        <v>1.087</v>
      </c>
      <c r="J42" s="30">
        <f t="shared" si="6"/>
        <v>8</v>
      </c>
      <c r="K42" s="34">
        <f t="shared" si="7"/>
        <v>132.96882134901574</v>
      </c>
      <c r="L42" s="35">
        <f t="shared" si="8"/>
        <v>18655</v>
      </c>
      <c r="M42" s="35">
        <f t="shared" si="11"/>
        <v>6150</v>
      </c>
      <c r="N42" s="35">
        <f t="shared" si="9"/>
        <v>1188</v>
      </c>
      <c r="O42" s="36"/>
      <c r="P42" s="632"/>
      <c r="Q42" s="149"/>
      <c r="R42" s="150"/>
      <c r="S42" s="150"/>
    </row>
    <row r="43" spans="1:19">
      <c r="A43" s="30">
        <f t="shared" si="0"/>
        <v>412</v>
      </c>
      <c r="B43" s="30">
        <v>34</v>
      </c>
      <c r="C43" s="31" t="str">
        <f t="shared" si="1"/>
        <v>412 - ACADEMY OF THE PACIFIC RIM Charter School - QUINCY pupils</v>
      </c>
      <c r="D43" s="32">
        <v>412035243</v>
      </c>
      <c r="E43" s="30">
        <f t="shared" si="2"/>
        <v>412</v>
      </c>
      <c r="F43" s="28">
        <f t="shared" si="3"/>
        <v>35</v>
      </c>
      <c r="G43" s="28">
        <f t="shared" si="4"/>
        <v>243</v>
      </c>
      <c r="H43" s="28">
        <f t="shared" si="10"/>
        <v>1</v>
      </c>
      <c r="I43" s="33">
        <f t="shared" si="5"/>
        <v>1.087</v>
      </c>
      <c r="J43" s="30">
        <f t="shared" si="6"/>
        <v>9</v>
      </c>
      <c r="K43" s="34">
        <f t="shared" si="7"/>
        <v>110.73912760230509</v>
      </c>
      <c r="L43" s="35">
        <f t="shared" si="8"/>
        <v>11379</v>
      </c>
      <c r="M43" s="35">
        <f t="shared" si="11"/>
        <v>1222</v>
      </c>
      <c r="N43" s="35">
        <f t="shared" si="9"/>
        <v>1188</v>
      </c>
      <c r="O43" s="36"/>
      <c r="P43" s="632"/>
      <c r="Q43" s="149"/>
      <c r="R43" s="150"/>
      <c r="S43" s="150"/>
    </row>
    <row r="44" spans="1:19">
      <c r="A44" s="30">
        <f t="shared" si="0"/>
        <v>412</v>
      </c>
      <c r="B44" s="30">
        <v>35</v>
      </c>
      <c r="C44" s="31" t="str">
        <f t="shared" si="1"/>
        <v>412 - ACADEMY OF THE PACIFIC RIM Charter School - RANDOLPH pupils</v>
      </c>
      <c r="D44" s="32">
        <v>412035244</v>
      </c>
      <c r="E44" s="30">
        <f t="shared" si="2"/>
        <v>412</v>
      </c>
      <c r="F44" s="28">
        <f t="shared" si="3"/>
        <v>35</v>
      </c>
      <c r="G44" s="28">
        <f t="shared" si="4"/>
        <v>244</v>
      </c>
      <c r="H44" s="28">
        <f t="shared" si="10"/>
        <v>1</v>
      </c>
      <c r="I44" s="33">
        <f t="shared" si="5"/>
        <v>1.087</v>
      </c>
      <c r="J44" s="30">
        <f t="shared" si="6"/>
        <v>10</v>
      </c>
      <c r="K44" s="34">
        <f t="shared" si="7"/>
        <v>128.61679730868042</v>
      </c>
      <c r="L44" s="35">
        <f t="shared" si="8"/>
        <v>12407</v>
      </c>
      <c r="M44" s="35">
        <f t="shared" si="11"/>
        <v>3550</v>
      </c>
      <c r="N44" s="35">
        <f t="shared" si="9"/>
        <v>1188</v>
      </c>
      <c r="O44" s="36"/>
      <c r="P44" s="632"/>
      <c r="Q44" s="149"/>
      <c r="R44" s="150"/>
      <c r="S44" s="150"/>
    </row>
    <row r="45" spans="1:19">
      <c r="A45" s="30">
        <f t="shared" si="0"/>
        <v>412</v>
      </c>
      <c r="B45" s="30">
        <v>36</v>
      </c>
      <c r="C45" s="31" t="str">
        <f t="shared" si="1"/>
        <v>412 - ACADEMY OF THE PACIFIC RIM Charter School - SOMERVILLE pupils</v>
      </c>
      <c r="D45" s="32">
        <v>412035274</v>
      </c>
      <c r="E45" s="30">
        <f t="shared" si="2"/>
        <v>412</v>
      </c>
      <c r="F45" s="28">
        <f t="shared" si="3"/>
        <v>35</v>
      </c>
      <c r="G45" s="28">
        <f t="shared" si="4"/>
        <v>274</v>
      </c>
      <c r="H45" s="28">
        <f t="shared" si="10"/>
        <v>1</v>
      </c>
      <c r="I45" s="33">
        <f t="shared" si="5"/>
        <v>1.087</v>
      </c>
      <c r="J45" s="30">
        <f t="shared" si="6"/>
        <v>10</v>
      </c>
      <c r="K45" s="34">
        <f t="shared" si="7"/>
        <v>144.29908236076398</v>
      </c>
      <c r="L45" s="35">
        <f t="shared" si="8"/>
        <v>21152</v>
      </c>
      <c r="M45" s="35">
        <f t="shared" si="11"/>
        <v>9370</v>
      </c>
      <c r="N45" s="35">
        <f t="shared" si="9"/>
        <v>1188</v>
      </c>
      <c r="O45" s="36"/>
      <c r="P45" s="632"/>
      <c r="Q45" s="149"/>
      <c r="R45" s="150"/>
      <c r="S45" s="150"/>
    </row>
    <row r="46" spans="1:19">
      <c r="A46" s="30">
        <f t="shared" si="0"/>
        <v>412</v>
      </c>
      <c r="B46" s="30">
        <v>37</v>
      </c>
      <c r="C46" s="31" t="str">
        <f t="shared" si="1"/>
        <v>412 - ACADEMY OF THE PACIFIC RIM Charter School - STOUGHTON pupils</v>
      </c>
      <c r="D46" s="32">
        <v>412035285</v>
      </c>
      <c r="E46" s="30">
        <f t="shared" si="2"/>
        <v>412</v>
      </c>
      <c r="F46" s="28">
        <f t="shared" si="3"/>
        <v>35</v>
      </c>
      <c r="G46" s="28">
        <f t="shared" si="4"/>
        <v>285</v>
      </c>
      <c r="H46" s="28">
        <f t="shared" si="10"/>
        <v>1</v>
      </c>
      <c r="I46" s="33">
        <f t="shared" si="5"/>
        <v>1.087</v>
      </c>
      <c r="J46" s="30">
        <f t="shared" si="6"/>
        <v>9</v>
      </c>
      <c r="K46" s="34">
        <f t="shared" si="7"/>
        <v>116.95781453436267</v>
      </c>
      <c r="L46" s="35">
        <f t="shared" si="8"/>
        <v>16027</v>
      </c>
      <c r="M46" s="35">
        <f t="shared" si="11"/>
        <v>2718</v>
      </c>
      <c r="N46" s="35">
        <f t="shared" si="9"/>
        <v>1188</v>
      </c>
      <c r="O46" s="36"/>
      <c r="P46" s="632"/>
      <c r="Q46" s="149"/>
      <c r="R46" s="150"/>
      <c r="S46" s="150"/>
    </row>
    <row r="47" spans="1:19">
      <c r="A47" s="30">
        <f t="shared" si="0"/>
        <v>412</v>
      </c>
      <c r="B47" s="30">
        <v>38</v>
      </c>
      <c r="C47" s="31" t="str">
        <f t="shared" si="1"/>
        <v>412 - ACADEMY OF THE PACIFIC RIM Charter School - TAUNTON pupils</v>
      </c>
      <c r="D47" s="32">
        <v>412035293</v>
      </c>
      <c r="E47" s="30">
        <f t="shared" si="2"/>
        <v>412</v>
      </c>
      <c r="F47" s="28">
        <f t="shared" si="3"/>
        <v>35</v>
      </c>
      <c r="G47" s="28">
        <f t="shared" si="4"/>
        <v>293</v>
      </c>
      <c r="H47" s="28">
        <f t="shared" si="10"/>
        <v>1</v>
      </c>
      <c r="I47" s="33">
        <f t="shared" si="5"/>
        <v>1.087</v>
      </c>
      <c r="J47" s="30">
        <f t="shared" si="6"/>
        <v>10</v>
      </c>
      <c r="K47" s="34">
        <f t="shared" si="7"/>
        <v>103.46776683796406</v>
      </c>
      <c r="L47" s="35">
        <f t="shared" si="8"/>
        <v>16883</v>
      </c>
      <c r="M47" s="35">
        <f t="shared" si="11"/>
        <v>585</v>
      </c>
      <c r="N47" s="35">
        <f t="shared" si="9"/>
        <v>1188</v>
      </c>
      <c r="O47" s="36"/>
      <c r="P47" s="632"/>
      <c r="Q47" s="149"/>
      <c r="R47" s="150"/>
      <c r="S47" s="150"/>
    </row>
    <row r="48" spans="1:19">
      <c r="A48" s="30">
        <f t="shared" si="0"/>
        <v>412</v>
      </c>
      <c r="B48" s="30">
        <v>39</v>
      </c>
      <c r="C48" s="31" t="str">
        <f t="shared" si="1"/>
        <v>412 - ACADEMY OF THE PACIFIC RIM Charter School - BRIDGEWATER RAYNHAM pupils</v>
      </c>
      <c r="D48" s="32">
        <v>412035625</v>
      </c>
      <c r="E48" s="30">
        <f t="shared" si="2"/>
        <v>412</v>
      </c>
      <c r="F48" s="28">
        <f t="shared" si="3"/>
        <v>35</v>
      </c>
      <c r="G48" s="28">
        <f t="shared" si="4"/>
        <v>625</v>
      </c>
      <c r="H48" s="28">
        <f t="shared" si="10"/>
        <v>1</v>
      </c>
      <c r="I48" s="33">
        <f t="shared" si="5"/>
        <v>1.087</v>
      </c>
      <c r="J48" s="30">
        <f t="shared" si="6"/>
        <v>6</v>
      </c>
      <c r="K48" s="34">
        <f t="shared" si="7"/>
        <v>108.64822656782296</v>
      </c>
      <c r="L48" s="35">
        <f t="shared" si="8"/>
        <v>17186</v>
      </c>
      <c r="M48" s="35">
        <f t="shared" si="11"/>
        <v>1486</v>
      </c>
      <c r="N48" s="35">
        <f t="shared" si="9"/>
        <v>1188</v>
      </c>
      <c r="O48" s="36"/>
      <c r="P48" s="632"/>
      <c r="Q48" s="149"/>
      <c r="R48" s="150"/>
      <c r="S48" s="150"/>
    </row>
    <row r="49" spans="1:19">
      <c r="A49" s="30">
        <f t="shared" si="0"/>
        <v>413</v>
      </c>
      <c r="B49" s="30">
        <v>40</v>
      </c>
      <c r="C49" s="31" t="str">
        <f t="shared" si="1"/>
        <v>413 - FOUR RIVERS Charter School - ERVING pupils</v>
      </c>
      <c r="D49" s="32">
        <v>413114091</v>
      </c>
      <c r="E49" s="30">
        <f t="shared" si="2"/>
        <v>413</v>
      </c>
      <c r="F49" s="28">
        <f t="shared" si="3"/>
        <v>114</v>
      </c>
      <c r="G49" s="28">
        <f t="shared" si="4"/>
        <v>91</v>
      </c>
      <c r="H49" s="28">
        <f t="shared" si="10"/>
        <v>1</v>
      </c>
      <c r="I49" s="33">
        <f t="shared" si="5"/>
        <v>1</v>
      </c>
      <c r="J49" s="30">
        <f t="shared" si="6"/>
        <v>9</v>
      </c>
      <c r="K49" s="34">
        <f t="shared" si="7"/>
        <v>213.20771564975846</v>
      </c>
      <c r="L49" s="35">
        <f t="shared" si="8"/>
        <v>12565</v>
      </c>
      <c r="M49" s="35">
        <f t="shared" si="11"/>
        <v>14225</v>
      </c>
      <c r="N49" s="35">
        <f t="shared" si="9"/>
        <v>1188</v>
      </c>
      <c r="O49" s="36"/>
      <c r="P49" s="632"/>
      <c r="Q49" s="149"/>
      <c r="R49" s="150"/>
      <c r="S49" s="150"/>
    </row>
    <row r="50" spans="1:19">
      <c r="A50" s="30">
        <f t="shared" si="0"/>
        <v>413</v>
      </c>
      <c r="B50" s="30">
        <v>41</v>
      </c>
      <c r="C50" s="31" t="str">
        <f t="shared" si="1"/>
        <v>413 - FOUR RIVERS Charter School - GREENFIELD pupils</v>
      </c>
      <c r="D50" s="32">
        <v>413114114</v>
      </c>
      <c r="E50" s="30">
        <f t="shared" si="2"/>
        <v>413</v>
      </c>
      <c r="F50" s="28">
        <f t="shared" si="3"/>
        <v>114</v>
      </c>
      <c r="G50" s="28">
        <f t="shared" si="4"/>
        <v>114</v>
      </c>
      <c r="H50" s="28">
        <f t="shared" si="10"/>
        <v>1</v>
      </c>
      <c r="I50" s="33">
        <f t="shared" si="5"/>
        <v>1</v>
      </c>
      <c r="J50" s="30">
        <f t="shared" si="6"/>
        <v>10</v>
      </c>
      <c r="K50" s="34">
        <f t="shared" si="7"/>
        <v>120.17422458041722</v>
      </c>
      <c r="L50" s="35">
        <f t="shared" si="8"/>
        <v>14485</v>
      </c>
      <c r="M50" s="35">
        <f t="shared" si="11"/>
        <v>2922</v>
      </c>
      <c r="N50" s="35">
        <f t="shared" si="9"/>
        <v>1188</v>
      </c>
      <c r="O50" s="36"/>
      <c r="P50" s="632"/>
      <c r="Q50" s="149"/>
      <c r="R50" s="150"/>
      <c r="S50" s="150"/>
    </row>
    <row r="51" spans="1:19">
      <c r="A51" s="30">
        <f t="shared" si="0"/>
        <v>413</v>
      </c>
      <c r="B51" s="30">
        <v>42</v>
      </c>
      <c r="C51" s="31" t="str">
        <f t="shared" si="1"/>
        <v>413 - FOUR RIVERS Charter School - HATFIELD pupils</v>
      </c>
      <c r="D51" s="32">
        <v>413114127</v>
      </c>
      <c r="E51" s="30">
        <f t="shared" si="2"/>
        <v>413</v>
      </c>
      <c r="F51" s="28">
        <f t="shared" si="3"/>
        <v>114</v>
      </c>
      <c r="G51" s="28">
        <f t="shared" si="4"/>
        <v>127</v>
      </c>
      <c r="H51" s="28">
        <f t="shared" si="10"/>
        <v>1</v>
      </c>
      <c r="I51" s="33">
        <f t="shared" si="5"/>
        <v>1</v>
      </c>
      <c r="J51" s="30">
        <f t="shared" si="6"/>
        <v>4</v>
      </c>
      <c r="K51" s="34">
        <f t="shared" si="7"/>
        <v>197.53140376790708</v>
      </c>
      <c r="L51" s="35">
        <f t="shared" si="8"/>
        <v>12565</v>
      </c>
      <c r="M51" s="35">
        <f t="shared" si="11"/>
        <v>12255</v>
      </c>
      <c r="N51" s="35">
        <f t="shared" si="9"/>
        <v>1188</v>
      </c>
      <c r="O51" s="36"/>
      <c r="P51" s="632"/>
      <c r="Q51" s="149"/>
      <c r="R51" s="150"/>
      <c r="S51" s="150"/>
    </row>
    <row r="52" spans="1:19">
      <c r="A52" s="30">
        <f t="shared" si="0"/>
        <v>413</v>
      </c>
      <c r="B52" s="30">
        <v>43</v>
      </c>
      <c r="C52" s="31" t="str">
        <f t="shared" si="1"/>
        <v>413 - FOUR RIVERS Charter School - NORTHAMPTON pupils</v>
      </c>
      <c r="D52" s="32">
        <v>413114210</v>
      </c>
      <c r="E52" s="30">
        <f t="shared" si="2"/>
        <v>413</v>
      </c>
      <c r="F52" s="28">
        <f t="shared" si="3"/>
        <v>114</v>
      </c>
      <c r="G52" s="28">
        <f t="shared" si="4"/>
        <v>210</v>
      </c>
      <c r="H52" s="28">
        <f t="shared" si="10"/>
        <v>1</v>
      </c>
      <c r="I52" s="33">
        <f t="shared" si="5"/>
        <v>1</v>
      </c>
      <c r="J52" s="30">
        <f t="shared" si="6"/>
        <v>6</v>
      </c>
      <c r="K52" s="34">
        <f t="shared" si="7"/>
        <v>131.16052118041216</v>
      </c>
      <c r="L52" s="35">
        <f t="shared" si="8"/>
        <v>12565</v>
      </c>
      <c r="M52" s="35">
        <f t="shared" si="11"/>
        <v>3915</v>
      </c>
      <c r="N52" s="35">
        <f t="shared" si="9"/>
        <v>1188</v>
      </c>
      <c r="O52" s="36"/>
      <c r="P52" s="632"/>
      <c r="Q52" s="149"/>
      <c r="R52" s="150"/>
      <c r="S52" s="150"/>
    </row>
    <row r="53" spans="1:19">
      <c r="A53" s="30">
        <f t="shared" si="0"/>
        <v>413</v>
      </c>
      <c r="B53" s="30">
        <v>44</v>
      </c>
      <c r="C53" s="31" t="str">
        <f t="shared" si="1"/>
        <v>413 - FOUR RIVERS Charter School - ROWE pupils</v>
      </c>
      <c r="D53" s="32">
        <v>413114253</v>
      </c>
      <c r="E53" s="30">
        <f t="shared" si="2"/>
        <v>413</v>
      </c>
      <c r="F53" s="28">
        <f t="shared" si="3"/>
        <v>114</v>
      </c>
      <c r="G53" s="28">
        <f t="shared" si="4"/>
        <v>253</v>
      </c>
      <c r="H53" s="28">
        <f t="shared" si="10"/>
        <v>1</v>
      </c>
      <c r="I53" s="33">
        <f t="shared" si="5"/>
        <v>1</v>
      </c>
      <c r="J53" s="30">
        <f t="shared" si="6"/>
        <v>10</v>
      </c>
      <c r="K53" s="34">
        <f t="shared" si="7"/>
        <v>298.57930013098638</v>
      </c>
      <c r="L53" s="35">
        <f t="shared" si="8"/>
        <v>12565</v>
      </c>
      <c r="M53" s="35">
        <f t="shared" si="11"/>
        <v>24951</v>
      </c>
      <c r="N53" s="35">
        <f t="shared" si="9"/>
        <v>1188</v>
      </c>
      <c r="O53" s="36"/>
      <c r="P53" s="632"/>
      <c r="Q53" s="149"/>
      <c r="R53" s="150"/>
      <c r="S53" s="150"/>
    </row>
    <row r="54" spans="1:19">
      <c r="A54" s="30">
        <f t="shared" si="0"/>
        <v>413</v>
      </c>
      <c r="B54" s="30">
        <v>45</v>
      </c>
      <c r="C54" s="31" t="str">
        <f t="shared" si="1"/>
        <v>413 - FOUR RIVERS Charter School - WARWICK pupils</v>
      </c>
      <c r="D54" s="32">
        <v>413114312</v>
      </c>
      <c r="E54" s="30">
        <f t="shared" si="2"/>
        <v>413</v>
      </c>
      <c r="F54" s="28">
        <f t="shared" si="3"/>
        <v>114</v>
      </c>
      <c r="G54" s="28">
        <f t="shared" si="4"/>
        <v>312</v>
      </c>
      <c r="H54" s="28">
        <f t="shared" si="10"/>
        <v>1</v>
      </c>
      <c r="I54" s="33">
        <f t="shared" si="5"/>
        <v>1</v>
      </c>
      <c r="J54" s="30">
        <f t="shared" si="6"/>
        <v>8</v>
      </c>
      <c r="K54" s="34">
        <f t="shared" si="7"/>
        <v>130.92272000149424</v>
      </c>
      <c r="L54" s="35">
        <f t="shared" si="8"/>
        <v>11615</v>
      </c>
      <c r="M54" s="35">
        <f t="shared" si="11"/>
        <v>3592</v>
      </c>
      <c r="N54" s="35">
        <f t="shared" si="9"/>
        <v>1188</v>
      </c>
      <c r="O54" s="36"/>
      <c r="P54" s="632"/>
      <c r="Q54" s="149"/>
      <c r="R54" s="150"/>
      <c r="S54" s="150"/>
    </row>
    <row r="55" spans="1:19">
      <c r="A55" s="30">
        <f t="shared" si="0"/>
        <v>413</v>
      </c>
      <c r="B55" s="30">
        <v>46</v>
      </c>
      <c r="C55" s="31" t="str">
        <f t="shared" si="1"/>
        <v>413 - FOUR RIVERS Charter School - AMHERST PELHAM pupils</v>
      </c>
      <c r="D55" s="32">
        <v>413114605</v>
      </c>
      <c r="E55" s="30">
        <f t="shared" si="2"/>
        <v>413</v>
      </c>
      <c r="F55" s="28">
        <f t="shared" si="3"/>
        <v>114</v>
      </c>
      <c r="G55" s="28">
        <f t="shared" si="4"/>
        <v>605</v>
      </c>
      <c r="H55" s="28">
        <f t="shared" si="10"/>
        <v>1</v>
      </c>
      <c r="I55" s="33">
        <f t="shared" si="5"/>
        <v>1</v>
      </c>
      <c r="J55" s="30">
        <f t="shared" si="6"/>
        <v>6</v>
      </c>
      <c r="K55" s="34">
        <f t="shared" si="7"/>
        <v>163.68060654051467</v>
      </c>
      <c r="L55" s="35">
        <f t="shared" si="8"/>
        <v>16054</v>
      </c>
      <c r="M55" s="35">
        <f t="shared" si="11"/>
        <v>10223</v>
      </c>
      <c r="N55" s="35">
        <f t="shared" si="9"/>
        <v>1188</v>
      </c>
      <c r="O55" s="36"/>
      <c r="P55" s="632"/>
      <c r="Q55" s="149"/>
      <c r="R55" s="150"/>
      <c r="S55" s="150"/>
    </row>
    <row r="56" spans="1:19">
      <c r="A56" s="30">
        <f t="shared" si="0"/>
        <v>413</v>
      </c>
      <c r="B56" s="30">
        <v>47</v>
      </c>
      <c r="C56" s="31" t="str">
        <f t="shared" si="1"/>
        <v>413 - FOUR RIVERS Charter School - BERKSHIRE HILLS pupils</v>
      </c>
      <c r="D56" s="32">
        <v>413114618</v>
      </c>
      <c r="E56" s="30">
        <f t="shared" si="2"/>
        <v>413</v>
      </c>
      <c r="F56" s="28">
        <f t="shared" si="3"/>
        <v>114</v>
      </c>
      <c r="G56" s="28">
        <f t="shared" si="4"/>
        <v>618</v>
      </c>
      <c r="H56" s="28">
        <f t="shared" si="10"/>
        <v>1</v>
      </c>
      <c r="I56" s="33">
        <f t="shared" si="5"/>
        <v>1</v>
      </c>
      <c r="J56" s="30">
        <f t="shared" si="6"/>
        <v>8</v>
      </c>
      <c r="K56" s="34">
        <f t="shared" si="7"/>
        <v>201.60700820523908</v>
      </c>
      <c r="L56" s="35">
        <f t="shared" si="8"/>
        <v>12565</v>
      </c>
      <c r="M56" s="35">
        <f t="shared" si="11"/>
        <v>12767</v>
      </c>
      <c r="N56" s="35">
        <f t="shared" si="9"/>
        <v>1188</v>
      </c>
      <c r="O56" s="36"/>
      <c r="P56" s="632"/>
      <c r="Q56" s="149"/>
      <c r="R56" s="150"/>
      <c r="S56" s="150"/>
    </row>
    <row r="57" spans="1:19">
      <c r="A57" s="30">
        <f t="shared" si="0"/>
        <v>413</v>
      </c>
      <c r="B57" s="30">
        <v>48</v>
      </c>
      <c r="C57" s="31" t="str">
        <f t="shared" si="1"/>
        <v>413 - FOUR RIVERS Charter School - FRONTIER pupils</v>
      </c>
      <c r="D57" s="32">
        <v>413114670</v>
      </c>
      <c r="E57" s="30">
        <f t="shared" si="2"/>
        <v>413</v>
      </c>
      <c r="F57" s="28">
        <f t="shared" si="3"/>
        <v>114</v>
      </c>
      <c r="G57" s="28">
        <f t="shared" si="4"/>
        <v>670</v>
      </c>
      <c r="H57" s="28">
        <f t="shared" si="10"/>
        <v>1</v>
      </c>
      <c r="I57" s="33">
        <f t="shared" si="5"/>
        <v>1</v>
      </c>
      <c r="J57" s="30">
        <f t="shared" si="6"/>
        <v>6</v>
      </c>
      <c r="K57" s="34">
        <f t="shared" si="7"/>
        <v>175.79494860385907</v>
      </c>
      <c r="L57" s="35">
        <f t="shared" si="8"/>
        <v>13556</v>
      </c>
      <c r="M57" s="35">
        <f t="shared" si="11"/>
        <v>10275</v>
      </c>
      <c r="N57" s="35">
        <f t="shared" si="9"/>
        <v>1188</v>
      </c>
      <c r="O57" s="36"/>
      <c r="P57" s="632"/>
      <c r="Q57" s="149"/>
      <c r="R57" s="150"/>
      <c r="S57" s="150"/>
    </row>
    <row r="58" spans="1:19">
      <c r="A58" s="30">
        <f t="shared" si="0"/>
        <v>413</v>
      </c>
      <c r="B58" s="30">
        <v>49</v>
      </c>
      <c r="C58" s="31" t="str">
        <f t="shared" si="1"/>
        <v>413 - FOUR RIVERS Charter School - GILL MONTAGUE pupils</v>
      </c>
      <c r="D58" s="32">
        <v>413114674</v>
      </c>
      <c r="E58" s="30">
        <f t="shared" si="2"/>
        <v>413</v>
      </c>
      <c r="F58" s="28">
        <f t="shared" si="3"/>
        <v>114</v>
      </c>
      <c r="G58" s="28">
        <f t="shared" si="4"/>
        <v>674</v>
      </c>
      <c r="H58" s="28">
        <f t="shared" si="10"/>
        <v>1</v>
      </c>
      <c r="I58" s="33">
        <f t="shared" si="5"/>
        <v>1</v>
      </c>
      <c r="J58" s="30">
        <f t="shared" si="6"/>
        <v>10</v>
      </c>
      <c r="K58" s="34">
        <f t="shared" si="7"/>
        <v>138.400949943911</v>
      </c>
      <c r="L58" s="35">
        <f t="shared" si="8"/>
        <v>15329</v>
      </c>
      <c r="M58" s="35">
        <f t="shared" si="11"/>
        <v>5886</v>
      </c>
      <c r="N58" s="35">
        <f t="shared" si="9"/>
        <v>1188</v>
      </c>
      <c r="O58" s="36"/>
      <c r="P58" s="632"/>
      <c r="Q58" s="149"/>
      <c r="R58" s="150"/>
      <c r="S58" s="150"/>
    </row>
    <row r="59" spans="1:19">
      <c r="A59" s="30">
        <f t="shared" si="0"/>
        <v>413</v>
      </c>
      <c r="B59" s="30">
        <v>50</v>
      </c>
      <c r="C59" s="31" t="str">
        <f t="shared" si="1"/>
        <v>413 - FOUR RIVERS Charter School - MOHAWK TRAIL pupils</v>
      </c>
      <c r="D59" s="32">
        <v>413114717</v>
      </c>
      <c r="E59" s="30">
        <f t="shared" si="2"/>
        <v>413</v>
      </c>
      <c r="F59" s="28">
        <f t="shared" si="3"/>
        <v>114</v>
      </c>
      <c r="G59" s="28">
        <f t="shared" si="4"/>
        <v>717</v>
      </c>
      <c r="H59" s="28">
        <f t="shared" si="10"/>
        <v>1</v>
      </c>
      <c r="I59" s="33">
        <f t="shared" si="5"/>
        <v>1</v>
      </c>
      <c r="J59" s="30">
        <f t="shared" si="6"/>
        <v>9</v>
      </c>
      <c r="K59" s="34">
        <f t="shared" si="7"/>
        <v>148.11389123257251</v>
      </c>
      <c r="L59" s="35">
        <f t="shared" si="8"/>
        <v>15772</v>
      </c>
      <c r="M59" s="35">
        <f t="shared" si="11"/>
        <v>7589</v>
      </c>
      <c r="N59" s="35">
        <f t="shared" si="9"/>
        <v>1188</v>
      </c>
      <c r="O59" s="36"/>
      <c r="P59" s="632"/>
      <c r="Q59" s="149"/>
      <c r="R59" s="150"/>
      <c r="S59" s="150"/>
    </row>
    <row r="60" spans="1:19">
      <c r="A60" s="30">
        <f t="shared" si="0"/>
        <v>413</v>
      </c>
      <c r="B60" s="30">
        <v>51</v>
      </c>
      <c r="C60" s="31" t="str">
        <f t="shared" si="1"/>
        <v>413 - FOUR RIVERS Charter School - PIONEER pupils</v>
      </c>
      <c r="D60" s="32">
        <v>413114750</v>
      </c>
      <c r="E60" s="30">
        <f t="shared" si="2"/>
        <v>413</v>
      </c>
      <c r="F60" s="28">
        <f t="shared" si="3"/>
        <v>114</v>
      </c>
      <c r="G60" s="28">
        <f t="shared" si="4"/>
        <v>750</v>
      </c>
      <c r="H60" s="28">
        <f t="shared" si="10"/>
        <v>1</v>
      </c>
      <c r="I60" s="33">
        <f t="shared" si="5"/>
        <v>1</v>
      </c>
      <c r="J60" s="30">
        <f t="shared" si="6"/>
        <v>7</v>
      </c>
      <c r="K60" s="34">
        <f t="shared" si="7"/>
        <v>157.36850873363096</v>
      </c>
      <c r="L60" s="35">
        <f t="shared" si="8"/>
        <v>14735</v>
      </c>
      <c r="M60" s="35">
        <f t="shared" si="11"/>
        <v>8453</v>
      </c>
      <c r="N60" s="35">
        <f t="shared" si="9"/>
        <v>1188</v>
      </c>
      <c r="O60" s="36"/>
      <c r="P60" s="632"/>
      <c r="Q60" s="149"/>
      <c r="R60" s="150"/>
      <c r="S60" s="150"/>
    </row>
    <row r="61" spans="1:19">
      <c r="A61" s="30">
        <f t="shared" si="0"/>
        <v>413</v>
      </c>
      <c r="B61" s="30">
        <v>52</v>
      </c>
      <c r="C61" s="31" t="str">
        <f t="shared" si="1"/>
        <v>413 - FOUR RIVERS Charter School - RALPH C MAHAR pupils</v>
      </c>
      <c r="D61" s="32">
        <v>413114755</v>
      </c>
      <c r="E61" s="30">
        <f t="shared" si="2"/>
        <v>413</v>
      </c>
      <c r="F61" s="28">
        <f t="shared" si="3"/>
        <v>114</v>
      </c>
      <c r="G61" s="28">
        <f t="shared" si="4"/>
        <v>755</v>
      </c>
      <c r="H61" s="28">
        <f t="shared" si="10"/>
        <v>1</v>
      </c>
      <c r="I61" s="33">
        <f t="shared" si="5"/>
        <v>1</v>
      </c>
      <c r="J61" s="30">
        <f t="shared" si="6"/>
        <v>10</v>
      </c>
      <c r="K61" s="34">
        <f t="shared" si="7"/>
        <v>151.8501572912358</v>
      </c>
      <c r="L61" s="35">
        <f t="shared" si="8"/>
        <v>13207</v>
      </c>
      <c r="M61" s="35">
        <f t="shared" si="11"/>
        <v>6848</v>
      </c>
      <c r="N61" s="35">
        <f t="shared" si="9"/>
        <v>1188</v>
      </c>
      <c r="O61" s="36"/>
      <c r="P61" s="632"/>
      <c r="Q61" s="149"/>
      <c r="R61" s="150"/>
      <c r="S61" s="150"/>
    </row>
    <row r="62" spans="1:19">
      <c r="A62" s="30">
        <f t="shared" si="0"/>
        <v>414</v>
      </c>
      <c r="B62" s="30">
        <v>53</v>
      </c>
      <c r="C62" s="31" t="str">
        <f t="shared" si="1"/>
        <v>414 - BERKSHIRE ARTS AND TECHNOLOGY Charter School - CLARKSBURG pupils</v>
      </c>
      <c r="D62" s="32">
        <v>414603063</v>
      </c>
      <c r="E62" s="30">
        <f t="shared" si="2"/>
        <v>414</v>
      </c>
      <c r="F62" s="28">
        <f t="shared" si="3"/>
        <v>603</v>
      </c>
      <c r="G62" s="28">
        <f t="shared" si="4"/>
        <v>63</v>
      </c>
      <c r="H62" s="28">
        <f t="shared" si="10"/>
        <v>1</v>
      </c>
      <c r="I62" s="33">
        <f t="shared" si="5"/>
        <v>1</v>
      </c>
      <c r="J62" s="30">
        <f t="shared" si="6"/>
        <v>8</v>
      </c>
      <c r="K62" s="34">
        <f t="shared" si="7"/>
        <v>135.4567368832131</v>
      </c>
      <c r="L62" s="35">
        <f t="shared" si="8"/>
        <v>14658</v>
      </c>
      <c r="M62" s="35">
        <f t="shared" si="11"/>
        <v>5197</v>
      </c>
      <c r="N62" s="35">
        <f t="shared" si="9"/>
        <v>1188</v>
      </c>
      <c r="O62" s="36"/>
      <c r="P62" s="632"/>
      <c r="Q62" s="149"/>
      <c r="R62" s="150"/>
      <c r="S62" s="150"/>
    </row>
    <row r="63" spans="1:19">
      <c r="A63" s="30">
        <f t="shared" si="0"/>
        <v>414</v>
      </c>
      <c r="B63" s="30">
        <v>54</v>
      </c>
      <c r="C63" s="31" t="str">
        <f t="shared" si="1"/>
        <v>414 - BERKSHIRE ARTS AND TECHNOLOGY Charter School - FLORIDA pupils</v>
      </c>
      <c r="D63" s="32">
        <v>414603098</v>
      </c>
      <c r="E63" s="30">
        <f t="shared" si="2"/>
        <v>414</v>
      </c>
      <c r="F63" s="28">
        <f t="shared" si="3"/>
        <v>603</v>
      </c>
      <c r="G63" s="28">
        <f t="shared" si="4"/>
        <v>98</v>
      </c>
      <c r="H63" s="28">
        <f t="shared" si="10"/>
        <v>1</v>
      </c>
      <c r="I63" s="33">
        <f t="shared" si="5"/>
        <v>1</v>
      </c>
      <c r="J63" s="30">
        <f t="shared" si="6"/>
        <v>8</v>
      </c>
      <c r="K63" s="34">
        <f t="shared" si="7"/>
        <v>171.33968969677983</v>
      </c>
      <c r="L63" s="35">
        <f t="shared" si="8"/>
        <v>16941</v>
      </c>
      <c r="M63" s="35">
        <f t="shared" si="11"/>
        <v>12086</v>
      </c>
      <c r="N63" s="35">
        <f t="shared" si="9"/>
        <v>1188</v>
      </c>
      <c r="O63" s="36"/>
      <c r="P63" s="632"/>
      <c r="Q63" s="149"/>
      <c r="R63" s="150"/>
      <c r="S63" s="150"/>
    </row>
    <row r="64" spans="1:19">
      <c r="A64" s="30">
        <f t="shared" si="0"/>
        <v>414</v>
      </c>
      <c r="B64" s="30">
        <v>55</v>
      </c>
      <c r="C64" s="31" t="str">
        <f t="shared" si="1"/>
        <v>414 - BERKSHIRE ARTS AND TECHNOLOGY Charter School - HANCOCK pupils</v>
      </c>
      <c r="D64" s="32">
        <v>414603121</v>
      </c>
      <c r="E64" s="30">
        <f t="shared" si="2"/>
        <v>414</v>
      </c>
      <c r="F64" s="28">
        <f t="shared" si="3"/>
        <v>603</v>
      </c>
      <c r="G64" s="28">
        <f t="shared" si="4"/>
        <v>121</v>
      </c>
      <c r="H64" s="28">
        <f t="shared" si="10"/>
        <v>1</v>
      </c>
      <c r="I64" s="33">
        <f t="shared" si="5"/>
        <v>1</v>
      </c>
      <c r="J64" s="30">
        <f t="shared" si="6"/>
        <v>9</v>
      </c>
      <c r="K64" s="34">
        <f t="shared" si="7"/>
        <v>171.24179795407684</v>
      </c>
      <c r="L64" s="35">
        <f t="shared" si="8"/>
        <v>17384</v>
      </c>
      <c r="M64" s="35">
        <f t="shared" si="11"/>
        <v>12385</v>
      </c>
      <c r="N64" s="35">
        <f t="shared" si="9"/>
        <v>1188</v>
      </c>
      <c r="O64" s="36"/>
      <c r="P64" s="632"/>
      <c r="Q64" s="149"/>
      <c r="R64" s="150"/>
      <c r="S64" s="150"/>
    </row>
    <row r="65" spans="1:19">
      <c r="A65" s="30">
        <f t="shared" si="0"/>
        <v>414</v>
      </c>
      <c r="B65" s="30">
        <v>56</v>
      </c>
      <c r="C65" s="31" t="str">
        <f t="shared" si="1"/>
        <v>414 - BERKSHIRE ARTS AND TECHNOLOGY Charter School - LEE pupils</v>
      </c>
      <c r="D65" s="32">
        <v>414603150</v>
      </c>
      <c r="E65" s="30">
        <f t="shared" si="2"/>
        <v>414</v>
      </c>
      <c r="F65" s="28">
        <f t="shared" si="3"/>
        <v>603</v>
      </c>
      <c r="G65" s="28">
        <f t="shared" si="4"/>
        <v>150</v>
      </c>
      <c r="H65" s="28">
        <f t="shared" si="10"/>
        <v>1</v>
      </c>
      <c r="I65" s="33">
        <f t="shared" si="5"/>
        <v>1</v>
      </c>
      <c r="J65" s="30">
        <f t="shared" si="6"/>
        <v>8</v>
      </c>
      <c r="K65" s="34">
        <f t="shared" si="7"/>
        <v>153.16276034593074</v>
      </c>
      <c r="L65" s="35">
        <f t="shared" si="8"/>
        <v>10664</v>
      </c>
      <c r="M65" s="35">
        <f t="shared" si="11"/>
        <v>5669</v>
      </c>
      <c r="N65" s="35">
        <f t="shared" si="9"/>
        <v>1188</v>
      </c>
      <c r="O65" s="36"/>
      <c r="P65" s="632"/>
      <c r="Q65" s="149"/>
      <c r="R65" s="150"/>
      <c r="S65" s="150"/>
    </row>
    <row r="66" spans="1:19">
      <c r="A66" s="30">
        <f t="shared" si="0"/>
        <v>414</v>
      </c>
      <c r="B66" s="30">
        <v>57</v>
      </c>
      <c r="C66" s="31" t="str">
        <f t="shared" si="1"/>
        <v>414 - BERKSHIRE ARTS AND TECHNOLOGY Charter School - NORTH ADAMS pupils</v>
      </c>
      <c r="D66" s="32">
        <v>414603209</v>
      </c>
      <c r="E66" s="30">
        <f t="shared" si="2"/>
        <v>414</v>
      </c>
      <c r="F66" s="28">
        <f t="shared" si="3"/>
        <v>603</v>
      </c>
      <c r="G66" s="28">
        <f t="shared" si="4"/>
        <v>209</v>
      </c>
      <c r="H66" s="28">
        <f t="shared" si="10"/>
        <v>1</v>
      </c>
      <c r="I66" s="33">
        <f t="shared" si="5"/>
        <v>1</v>
      </c>
      <c r="J66" s="30">
        <f t="shared" si="6"/>
        <v>11</v>
      </c>
      <c r="K66" s="34">
        <f t="shared" si="7"/>
        <v>119.6783925837607</v>
      </c>
      <c r="L66" s="35">
        <f t="shared" si="8"/>
        <v>17449</v>
      </c>
      <c r="M66" s="35">
        <f t="shared" si="11"/>
        <v>3434</v>
      </c>
      <c r="N66" s="35">
        <f t="shared" si="9"/>
        <v>1188</v>
      </c>
      <c r="O66" s="36"/>
      <c r="P66" s="632"/>
      <c r="Q66" s="149"/>
      <c r="R66" s="150"/>
      <c r="S66" s="150"/>
    </row>
    <row r="67" spans="1:19">
      <c r="A67" s="30">
        <f t="shared" si="0"/>
        <v>414</v>
      </c>
      <c r="B67" s="30">
        <v>58</v>
      </c>
      <c r="C67" s="31" t="str">
        <f t="shared" si="1"/>
        <v>414 - BERKSHIRE ARTS AND TECHNOLOGY Charter School - PITTSFIELD pupils</v>
      </c>
      <c r="D67" s="32">
        <v>414603236</v>
      </c>
      <c r="E67" s="30">
        <f t="shared" si="2"/>
        <v>414</v>
      </c>
      <c r="F67" s="28">
        <f t="shared" si="3"/>
        <v>603</v>
      </c>
      <c r="G67" s="28">
        <f t="shared" si="4"/>
        <v>236</v>
      </c>
      <c r="H67" s="28">
        <f t="shared" si="10"/>
        <v>1</v>
      </c>
      <c r="I67" s="33">
        <f t="shared" si="5"/>
        <v>1</v>
      </c>
      <c r="J67" s="30">
        <f t="shared" si="6"/>
        <v>10</v>
      </c>
      <c r="K67" s="34">
        <f t="shared" si="7"/>
        <v>113.68100799416318</v>
      </c>
      <c r="L67" s="35">
        <f t="shared" si="8"/>
        <v>16663</v>
      </c>
      <c r="M67" s="35">
        <f t="shared" si="11"/>
        <v>2280</v>
      </c>
      <c r="N67" s="35">
        <f t="shared" si="9"/>
        <v>1188</v>
      </c>
      <c r="O67" s="36"/>
      <c r="P67" s="632"/>
      <c r="Q67" s="149"/>
      <c r="R67" s="150"/>
      <c r="S67" s="150"/>
    </row>
    <row r="68" spans="1:19">
      <c r="A68" s="30">
        <f t="shared" si="0"/>
        <v>414</v>
      </c>
      <c r="B68" s="30">
        <v>59</v>
      </c>
      <c r="C68" s="31" t="str">
        <f t="shared" si="1"/>
        <v>414 - BERKSHIRE ARTS AND TECHNOLOGY Charter School - SAVOY pupils</v>
      </c>
      <c r="D68" s="32">
        <v>414603263</v>
      </c>
      <c r="E68" s="30">
        <f t="shared" si="2"/>
        <v>414</v>
      </c>
      <c r="F68" s="28">
        <f t="shared" si="3"/>
        <v>603</v>
      </c>
      <c r="G68" s="28">
        <f t="shared" si="4"/>
        <v>263</v>
      </c>
      <c r="H68" s="28">
        <f t="shared" si="10"/>
        <v>1</v>
      </c>
      <c r="I68" s="33">
        <f t="shared" si="5"/>
        <v>1</v>
      </c>
      <c r="J68" s="30">
        <f t="shared" si="6"/>
        <v>11</v>
      </c>
      <c r="K68" s="34">
        <f t="shared" si="7"/>
        <v>171.37979791275509</v>
      </c>
      <c r="L68" s="35">
        <f t="shared" si="8"/>
        <v>12565</v>
      </c>
      <c r="M68" s="35">
        <f t="shared" si="11"/>
        <v>8969</v>
      </c>
      <c r="N68" s="35">
        <f t="shared" si="9"/>
        <v>1188</v>
      </c>
      <c r="O68" s="36"/>
      <c r="P68" s="632"/>
      <c r="Q68" s="149"/>
      <c r="R68" s="150"/>
      <c r="S68" s="150"/>
    </row>
    <row r="69" spans="1:19">
      <c r="A69" s="30">
        <f t="shared" si="0"/>
        <v>414</v>
      </c>
      <c r="B69" s="30">
        <v>60</v>
      </c>
      <c r="C69" s="31" t="str">
        <f t="shared" si="1"/>
        <v>414 - BERKSHIRE ARTS AND TECHNOLOGY Charter School - HOOSAC VALLEY pupils</v>
      </c>
      <c r="D69" s="32">
        <v>414603603</v>
      </c>
      <c r="E69" s="30">
        <f t="shared" si="2"/>
        <v>414</v>
      </c>
      <c r="F69" s="28">
        <f t="shared" si="3"/>
        <v>603</v>
      </c>
      <c r="G69" s="28">
        <f t="shared" si="4"/>
        <v>603</v>
      </c>
      <c r="H69" s="28">
        <f t="shared" si="10"/>
        <v>1</v>
      </c>
      <c r="I69" s="33">
        <f t="shared" si="5"/>
        <v>1</v>
      </c>
      <c r="J69" s="30">
        <f t="shared" si="6"/>
        <v>10</v>
      </c>
      <c r="K69" s="34">
        <f t="shared" si="7"/>
        <v>112.90201697056641</v>
      </c>
      <c r="L69" s="35">
        <f t="shared" si="8"/>
        <v>15826</v>
      </c>
      <c r="M69" s="35">
        <f t="shared" si="11"/>
        <v>2042</v>
      </c>
      <c r="N69" s="35">
        <f t="shared" si="9"/>
        <v>1188</v>
      </c>
      <c r="O69" s="36"/>
      <c r="P69" s="632"/>
      <c r="Q69" s="149"/>
      <c r="R69" s="150"/>
      <c r="S69" s="150"/>
    </row>
    <row r="70" spans="1:19">
      <c r="A70" s="30">
        <f t="shared" si="0"/>
        <v>414</v>
      </c>
      <c r="B70" s="30">
        <v>61</v>
      </c>
      <c r="C70" s="31" t="str">
        <f t="shared" si="1"/>
        <v>414 - BERKSHIRE ARTS AND TECHNOLOGY Charter School - CENTRAL BERKSHIRE pupils</v>
      </c>
      <c r="D70" s="32">
        <v>414603635</v>
      </c>
      <c r="E70" s="30">
        <f t="shared" si="2"/>
        <v>414</v>
      </c>
      <c r="F70" s="28">
        <f t="shared" si="3"/>
        <v>603</v>
      </c>
      <c r="G70" s="28">
        <f t="shared" si="4"/>
        <v>635</v>
      </c>
      <c r="H70" s="28">
        <f t="shared" si="10"/>
        <v>1</v>
      </c>
      <c r="I70" s="33">
        <f t="shared" si="5"/>
        <v>1</v>
      </c>
      <c r="J70" s="30">
        <f t="shared" si="6"/>
        <v>8</v>
      </c>
      <c r="K70" s="34">
        <f t="shared" si="7"/>
        <v>127.21991347868953</v>
      </c>
      <c r="L70" s="35">
        <f t="shared" si="8"/>
        <v>14177</v>
      </c>
      <c r="M70" s="35">
        <f t="shared" si="11"/>
        <v>3859</v>
      </c>
      <c r="N70" s="35">
        <f t="shared" si="9"/>
        <v>1188</v>
      </c>
      <c r="O70" s="36"/>
      <c r="P70" s="632"/>
      <c r="Q70" s="149"/>
      <c r="R70" s="150"/>
      <c r="S70" s="150"/>
    </row>
    <row r="71" spans="1:19">
      <c r="A71" s="30">
        <f t="shared" si="0"/>
        <v>414</v>
      </c>
      <c r="B71" s="30">
        <v>62</v>
      </c>
      <c r="C71" s="31" t="str">
        <f t="shared" si="1"/>
        <v>414 - BERKSHIRE ARTS AND TECHNOLOGY Charter School - MOUNT GREYLOCK pupils</v>
      </c>
      <c r="D71" s="32">
        <v>414603715</v>
      </c>
      <c r="E71" s="30">
        <f t="shared" si="2"/>
        <v>414</v>
      </c>
      <c r="F71" s="28">
        <f t="shared" si="3"/>
        <v>603</v>
      </c>
      <c r="G71" s="28">
        <f t="shared" si="4"/>
        <v>715</v>
      </c>
      <c r="H71" s="28">
        <f t="shared" si="10"/>
        <v>1</v>
      </c>
      <c r="I71" s="33">
        <f t="shared" si="5"/>
        <v>1</v>
      </c>
      <c r="J71" s="30">
        <f t="shared" si="6"/>
        <v>6</v>
      </c>
      <c r="K71" s="34">
        <f t="shared" si="7"/>
        <v>150.14133817819956</v>
      </c>
      <c r="L71" s="35">
        <f t="shared" si="8"/>
        <v>14310</v>
      </c>
      <c r="M71" s="35">
        <f t="shared" si="11"/>
        <v>7175</v>
      </c>
      <c r="N71" s="35">
        <f t="shared" si="9"/>
        <v>1188</v>
      </c>
      <c r="O71" s="36"/>
      <c r="P71" s="632"/>
      <c r="Q71" s="149"/>
      <c r="R71" s="150"/>
      <c r="S71" s="150"/>
    </row>
    <row r="72" spans="1:19">
      <c r="A72" s="30">
        <f t="shared" si="0"/>
        <v>416</v>
      </c>
      <c r="B72" s="30">
        <v>63</v>
      </c>
      <c r="C72" s="31" t="str">
        <f t="shared" si="1"/>
        <v>416 - BOSTON PREPARATORY Charter School - AVON pupils</v>
      </c>
      <c r="D72" s="32">
        <v>416035018</v>
      </c>
      <c r="E72" s="30">
        <f t="shared" si="2"/>
        <v>416</v>
      </c>
      <c r="F72" s="28">
        <f t="shared" si="3"/>
        <v>35</v>
      </c>
      <c r="G72" s="28">
        <f t="shared" si="4"/>
        <v>18</v>
      </c>
      <c r="H72" s="28">
        <f t="shared" si="10"/>
        <v>1</v>
      </c>
      <c r="I72" s="33">
        <f t="shared" si="5"/>
        <v>1.087</v>
      </c>
      <c r="J72" s="30">
        <f t="shared" si="6"/>
        <v>9</v>
      </c>
      <c r="K72" s="34">
        <f t="shared" si="7"/>
        <v>132.96053292263844</v>
      </c>
      <c r="L72" s="35">
        <f t="shared" si="8"/>
        <v>20674</v>
      </c>
      <c r="M72" s="35">
        <f t="shared" si="11"/>
        <v>6814</v>
      </c>
      <c r="N72" s="35">
        <f t="shared" si="9"/>
        <v>1188</v>
      </c>
      <c r="O72" s="36"/>
      <c r="P72" s="632"/>
      <c r="Q72" s="149"/>
      <c r="R72" s="150"/>
      <c r="S72" s="150"/>
    </row>
    <row r="73" spans="1:19">
      <c r="A73" s="30">
        <f t="shared" si="0"/>
        <v>416</v>
      </c>
      <c r="B73" s="30">
        <v>64</v>
      </c>
      <c r="C73" s="31" t="str">
        <f t="shared" si="1"/>
        <v>416 - BOSTON PREPARATORY Charter School - BEVERLY pupils</v>
      </c>
      <c r="D73" s="32">
        <v>416035030</v>
      </c>
      <c r="E73" s="30">
        <f t="shared" si="2"/>
        <v>416</v>
      </c>
      <c r="F73" s="28">
        <f t="shared" si="3"/>
        <v>35</v>
      </c>
      <c r="G73" s="28">
        <f t="shared" si="4"/>
        <v>30</v>
      </c>
      <c r="H73" s="28">
        <f t="shared" si="10"/>
        <v>1</v>
      </c>
      <c r="I73" s="33">
        <f t="shared" si="5"/>
        <v>1.087</v>
      </c>
      <c r="J73" s="30">
        <f t="shared" si="6"/>
        <v>6</v>
      </c>
      <c r="K73" s="34">
        <f t="shared" si="7"/>
        <v>120.32539957372035</v>
      </c>
      <c r="L73" s="35">
        <f t="shared" si="8"/>
        <v>17186</v>
      </c>
      <c r="M73" s="35">
        <f t="shared" si="11"/>
        <v>3493</v>
      </c>
      <c r="N73" s="35">
        <f t="shared" si="9"/>
        <v>1188</v>
      </c>
      <c r="O73" s="36"/>
      <c r="P73" s="632"/>
      <c r="Q73" s="149"/>
      <c r="R73" s="150"/>
      <c r="S73" s="150"/>
    </row>
    <row r="74" spans="1:19">
      <c r="A74" s="30">
        <f t="shared" ref="A74:A137" si="12">IF(VALUE(MID(D74,1,1))=4,VALUE(MID(D74,1,3)),VALUE(MID(D74,1,4)))</f>
        <v>416</v>
      </c>
      <c r="B74" s="30">
        <v>65</v>
      </c>
      <c r="C74" s="31" t="str">
        <f t="shared" ref="C74:C137" si="13">IF(H74=1,A74 &amp; " - " &amp;VLOOKUP(A74,codeCHA,2)&amp;" Charter School - "&amp;VLOOKUP(G74,code436,2)&amp;" pupils",IF(OR(A74=450,A74=466),A74 &amp; " - " &amp;VLOOKUP(A74,codeCHA,2)&amp;" Charter School - "&amp;VLOOKUP(F74,code436,2)&amp;" District - "&amp;VLOOKUP(G74,code436,2)&amp;" pupils",A74 &amp; " - " &amp;VLOOKUP(A74,codeCHA,2)&amp;" Charter School - "&amp;VLOOKUP(F74,code436,2)&amp;" Campus - "&amp;VLOOKUP(G74,code436,2)&amp;" pupils"))</f>
        <v>416 - BOSTON PREPARATORY Charter School - BOSTON pupils</v>
      </c>
      <c r="D74" s="32">
        <v>416035035</v>
      </c>
      <c r="E74" s="30">
        <f t="shared" ref="E74:E137" si="14">A74</f>
        <v>416</v>
      </c>
      <c r="F74" s="28">
        <f t="shared" ref="F74:F137" si="15">IF(VALUE(MID(D74,1,1))=4,VALUE(MID(D74,4,3)),VALUE(MID(D74,5,3)))</f>
        <v>35</v>
      </c>
      <c r="G74" s="28">
        <f t="shared" ref="G74:G137" si="16">IF(VALUE(MID(D74,1,1))=4,VALUE(MID(D74,7,3)),VALUE(MID(D74,8,3)))</f>
        <v>35</v>
      </c>
      <c r="H74" s="28">
        <f t="shared" si="10"/>
        <v>1</v>
      </c>
      <c r="I74" s="33">
        <f t="shared" ref="I74:I137" si="17">VLOOKUP(F74,distinfo,4)</f>
        <v>1.087</v>
      </c>
      <c r="J74" s="30">
        <f t="shared" ref="J74:J137" si="18">VLOOKUP(D74,enro_chafnd,16)</f>
        <v>11</v>
      </c>
      <c r="K74" s="34">
        <f t="shared" ref="K74:K137" si="19">VLOOKUP(G74,distinfo,6)</f>
        <v>137.86393690456481</v>
      </c>
      <c r="L74" s="35">
        <f t="shared" ref="L74:L137" si="20">IF(VLOOKUP(D74,rate_chafnd,40,FALSE)&gt;0,VLOOKUP(D74,rate_chafnd,40),VLOOKUP(G74,distinfo,7))</f>
        <v>19503</v>
      </c>
      <c r="M74" s="35">
        <f t="shared" ref="M74:M137" si="21">ROUND((L74*K74/100)-L74,0)</f>
        <v>7385</v>
      </c>
      <c r="N74" s="35">
        <f t="shared" ref="N74:N137" si="22">VLOOKUP(G74,distinfo,9)</f>
        <v>1188</v>
      </c>
      <c r="O74" s="36"/>
      <c r="P74" s="632"/>
      <c r="Q74" s="149"/>
      <c r="R74" s="150"/>
      <c r="S74" s="150"/>
    </row>
    <row r="75" spans="1:19">
      <c r="A75" s="30">
        <f t="shared" si="12"/>
        <v>416</v>
      </c>
      <c r="B75" s="30">
        <v>66</v>
      </c>
      <c r="C75" s="31" t="str">
        <f t="shared" si="13"/>
        <v>416 - BOSTON PREPARATORY Charter School - BROCKTON pupils</v>
      </c>
      <c r="D75" s="32">
        <v>416035044</v>
      </c>
      <c r="E75" s="30">
        <f t="shared" si="14"/>
        <v>416</v>
      </c>
      <c r="F75" s="28">
        <f t="shared" si="15"/>
        <v>35</v>
      </c>
      <c r="G75" s="28">
        <f t="shared" si="16"/>
        <v>44</v>
      </c>
      <c r="H75" s="28">
        <f t="shared" ref="H75:H138" si="23">IF(OR(A75=410,A75=466,A75=487,A75=499),2,1)</f>
        <v>1</v>
      </c>
      <c r="I75" s="33">
        <f t="shared" si="17"/>
        <v>1.087</v>
      </c>
      <c r="J75" s="30">
        <f t="shared" si="18"/>
        <v>11</v>
      </c>
      <c r="K75" s="34">
        <f t="shared" si="19"/>
        <v>103.48764365547041</v>
      </c>
      <c r="L75" s="35">
        <f t="shared" si="20"/>
        <v>18299</v>
      </c>
      <c r="M75" s="35">
        <f t="shared" si="21"/>
        <v>638</v>
      </c>
      <c r="N75" s="35">
        <f t="shared" si="22"/>
        <v>1188</v>
      </c>
      <c r="O75" s="36"/>
      <c r="P75" s="632"/>
      <c r="Q75" s="149"/>
      <c r="R75" s="150"/>
      <c r="S75" s="150"/>
    </row>
    <row r="76" spans="1:19">
      <c r="A76" s="30">
        <f t="shared" si="12"/>
        <v>416</v>
      </c>
      <c r="B76" s="30">
        <v>67</v>
      </c>
      <c r="C76" s="31" t="str">
        <f t="shared" si="13"/>
        <v>416 - BOSTON PREPARATORY Charter School - CANTON pupils</v>
      </c>
      <c r="D76" s="32">
        <v>416035050</v>
      </c>
      <c r="E76" s="30">
        <f t="shared" si="14"/>
        <v>416</v>
      </c>
      <c r="F76" s="28">
        <f t="shared" si="15"/>
        <v>35</v>
      </c>
      <c r="G76" s="28">
        <f t="shared" si="16"/>
        <v>50</v>
      </c>
      <c r="H76" s="28">
        <f t="shared" si="23"/>
        <v>1</v>
      </c>
      <c r="I76" s="33">
        <f t="shared" si="17"/>
        <v>1.087</v>
      </c>
      <c r="J76" s="30">
        <f t="shared" si="18"/>
        <v>5</v>
      </c>
      <c r="K76" s="34">
        <f t="shared" si="19"/>
        <v>142.15947336044431</v>
      </c>
      <c r="L76" s="35">
        <f t="shared" si="20"/>
        <v>19860</v>
      </c>
      <c r="M76" s="35">
        <f t="shared" si="21"/>
        <v>8373</v>
      </c>
      <c r="N76" s="35">
        <f t="shared" si="22"/>
        <v>1188</v>
      </c>
      <c r="O76" s="36"/>
      <c r="P76" s="632"/>
      <c r="Q76" s="149"/>
      <c r="R76" s="150"/>
      <c r="S76" s="150"/>
    </row>
    <row r="77" spans="1:19">
      <c r="A77" s="30">
        <f t="shared" si="12"/>
        <v>416</v>
      </c>
      <c r="B77" s="30">
        <v>68</v>
      </c>
      <c r="C77" s="31" t="str">
        <f t="shared" si="13"/>
        <v>416 - BOSTON PREPARATORY Charter School - DEDHAM pupils</v>
      </c>
      <c r="D77" s="32">
        <v>416035073</v>
      </c>
      <c r="E77" s="30">
        <f t="shared" si="14"/>
        <v>416</v>
      </c>
      <c r="F77" s="28">
        <f t="shared" si="15"/>
        <v>35</v>
      </c>
      <c r="G77" s="28">
        <f t="shared" si="16"/>
        <v>73</v>
      </c>
      <c r="H77" s="28">
        <f t="shared" si="23"/>
        <v>1</v>
      </c>
      <c r="I77" s="33">
        <f t="shared" si="17"/>
        <v>1.087</v>
      </c>
      <c r="J77" s="30">
        <f t="shared" si="18"/>
        <v>6</v>
      </c>
      <c r="K77" s="34">
        <f t="shared" si="19"/>
        <v>176.13143339165876</v>
      </c>
      <c r="L77" s="35">
        <f t="shared" si="20"/>
        <v>13434</v>
      </c>
      <c r="M77" s="35">
        <f t="shared" si="21"/>
        <v>10227</v>
      </c>
      <c r="N77" s="35">
        <f t="shared" si="22"/>
        <v>1188</v>
      </c>
      <c r="O77" s="36"/>
      <c r="P77" s="632"/>
      <c r="Q77" s="149"/>
      <c r="R77" s="150"/>
      <c r="S77" s="150"/>
    </row>
    <row r="78" spans="1:19">
      <c r="A78" s="30">
        <f t="shared" si="12"/>
        <v>416</v>
      </c>
      <c r="B78" s="30">
        <v>69</v>
      </c>
      <c r="C78" s="31" t="str">
        <f t="shared" si="13"/>
        <v>416 - BOSTON PREPARATORY Charter School - HOLBROOK pupils</v>
      </c>
      <c r="D78" s="32">
        <v>416035133</v>
      </c>
      <c r="E78" s="30">
        <f t="shared" si="14"/>
        <v>416</v>
      </c>
      <c r="F78" s="28">
        <f t="shared" si="15"/>
        <v>35</v>
      </c>
      <c r="G78" s="28">
        <f t="shared" si="16"/>
        <v>133</v>
      </c>
      <c r="H78" s="28">
        <f t="shared" si="23"/>
        <v>1</v>
      </c>
      <c r="I78" s="33">
        <f t="shared" si="17"/>
        <v>1.087</v>
      </c>
      <c r="J78" s="30">
        <f t="shared" si="18"/>
        <v>9</v>
      </c>
      <c r="K78" s="34">
        <f t="shared" si="19"/>
        <v>104.31142256018728</v>
      </c>
      <c r="L78" s="35">
        <f t="shared" si="20"/>
        <v>14602</v>
      </c>
      <c r="M78" s="35">
        <f t="shared" si="21"/>
        <v>630</v>
      </c>
      <c r="N78" s="35">
        <f t="shared" si="22"/>
        <v>1188</v>
      </c>
      <c r="O78" s="36"/>
      <c r="P78" s="632"/>
      <c r="Q78" s="149"/>
      <c r="R78" s="150"/>
      <c r="S78" s="150"/>
    </row>
    <row r="79" spans="1:19">
      <c r="A79" s="30">
        <f t="shared" si="12"/>
        <v>416</v>
      </c>
      <c r="B79" s="30">
        <v>70</v>
      </c>
      <c r="C79" s="31" t="str">
        <f t="shared" si="13"/>
        <v>416 - BOSTON PREPARATORY Charter School - MILTON pupils</v>
      </c>
      <c r="D79" s="32">
        <v>416035189</v>
      </c>
      <c r="E79" s="30">
        <f t="shared" si="14"/>
        <v>416</v>
      </c>
      <c r="F79" s="28">
        <f t="shared" si="15"/>
        <v>35</v>
      </c>
      <c r="G79" s="28">
        <f t="shared" si="16"/>
        <v>189</v>
      </c>
      <c r="H79" s="28">
        <f t="shared" si="23"/>
        <v>1</v>
      </c>
      <c r="I79" s="33">
        <f t="shared" si="17"/>
        <v>1.087</v>
      </c>
      <c r="J79" s="30">
        <f t="shared" si="18"/>
        <v>3</v>
      </c>
      <c r="K79" s="34">
        <f t="shared" si="19"/>
        <v>134.15500678325202</v>
      </c>
      <c r="L79" s="35">
        <f t="shared" si="20"/>
        <v>17267</v>
      </c>
      <c r="M79" s="35">
        <f t="shared" si="21"/>
        <v>5898</v>
      </c>
      <c r="N79" s="35">
        <f t="shared" si="22"/>
        <v>1188</v>
      </c>
      <c r="O79" s="36"/>
      <c r="P79" s="632"/>
      <c r="Q79" s="149"/>
      <c r="R79" s="150"/>
      <c r="S79" s="150"/>
    </row>
    <row r="80" spans="1:19">
      <c r="A80" s="30">
        <f t="shared" si="12"/>
        <v>416</v>
      </c>
      <c r="B80" s="30">
        <v>71</v>
      </c>
      <c r="C80" s="31" t="str">
        <f t="shared" si="13"/>
        <v>416 - BOSTON PREPARATORY Charter School - QUINCY pupils</v>
      </c>
      <c r="D80" s="32">
        <v>416035243</v>
      </c>
      <c r="E80" s="30">
        <f t="shared" si="14"/>
        <v>416</v>
      </c>
      <c r="F80" s="28">
        <f t="shared" si="15"/>
        <v>35</v>
      </c>
      <c r="G80" s="28">
        <f t="shared" si="16"/>
        <v>243</v>
      </c>
      <c r="H80" s="28">
        <f t="shared" si="23"/>
        <v>1</v>
      </c>
      <c r="I80" s="33">
        <f t="shared" si="17"/>
        <v>1.087</v>
      </c>
      <c r="J80" s="30">
        <f t="shared" si="18"/>
        <v>9</v>
      </c>
      <c r="K80" s="34">
        <f t="shared" si="19"/>
        <v>110.73912760230509</v>
      </c>
      <c r="L80" s="35">
        <f t="shared" si="20"/>
        <v>16027</v>
      </c>
      <c r="M80" s="35">
        <f t="shared" si="21"/>
        <v>1721</v>
      </c>
      <c r="N80" s="35">
        <f t="shared" si="22"/>
        <v>1188</v>
      </c>
      <c r="O80" s="36"/>
      <c r="P80" s="632"/>
      <c r="Q80" s="149"/>
      <c r="R80" s="150"/>
      <c r="S80" s="150"/>
    </row>
    <row r="81" spans="1:19">
      <c r="A81" s="30">
        <f t="shared" si="12"/>
        <v>416</v>
      </c>
      <c r="B81" s="30">
        <v>72</v>
      </c>
      <c r="C81" s="31" t="str">
        <f t="shared" si="13"/>
        <v>416 - BOSTON PREPARATORY Charter School - RANDOLPH pupils</v>
      </c>
      <c r="D81" s="32">
        <v>416035244</v>
      </c>
      <c r="E81" s="30">
        <f t="shared" si="14"/>
        <v>416</v>
      </c>
      <c r="F81" s="28">
        <f t="shared" si="15"/>
        <v>35</v>
      </c>
      <c r="G81" s="28">
        <f t="shared" si="16"/>
        <v>244</v>
      </c>
      <c r="H81" s="28">
        <f t="shared" si="23"/>
        <v>1</v>
      </c>
      <c r="I81" s="33">
        <f t="shared" si="17"/>
        <v>1.087</v>
      </c>
      <c r="J81" s="30">
        <f t="shared" si="18"/>
        <v>10</v>
      </c>
      <c r="K81" s="34">
        <f t="shared" si="19"/>
        <v>128.61679730868042</v>
      </c>
      <c r="L81" s="35">
        <f t="shared" si="20"/>
        <v>20123</v>
      </c>
      <c r="M81" s="35">
        <f t="shared" si="21"/>
        <v>5759</v>
      </c>
      <c r="N81" s="35">
        <f t="shared" si="22"/>
        <v>1188</v>
      </c>
      <c r="O81" s="36"/>
      <c r="P81" s="632"/>
      <c r="Q81" s="149"/>
      <c r="R81" s="150"/>
      <c r="S81" s="150"/>
    </row>
    <row r="82" spans="1:19">
      <c r="A82" s="30">
        <f t="shared" si="12"/>
        <v>416</v>
      </c>
      <c r="B82" s="30">
        <v>73</v>
      </c>
      <c r="C82" s="31" t="str">
        <f t="shared" si="13"/>
        <v>416 - BOSTON PREPARATORY Charter School - SOMERVILLE pupils</v>
      </c>
      <c r="D82" s="32">
        <v>416035274</v>
      </c>
      <c r="E82" s="30">
        <f t="shared" si="14"/>
        <v>416</v>
      </c>
      <c r="F82" s="28">
        <f t="shared" si="15"/>
        <v>35</v>
      </c>
      <c r="G82" s="28">
        <f t="shared" si="16"/>
        <v>274</v>
      </c>
      <c r="H82" s="28">
        <f t="shared" si="23"/>
        <v>1</v>
      </c>
      <c r="I82" s="33">
        <f t="shared" si="17"/>
        <v>1.087</v>
      </c>
      <c r="J82" s="30">
        <f t="shared" si="18"/>
        <v>10</v>
      </c>
      <c r="K82" s="34">
        <f t="shared" si="19"/>
        <v>144.29908236076398</v>
      </c>
      <c r="L82" s="35">
        <f t="shared" si="20"/>
        <v>21152</v>
      </c>
      <c r="M82" s="35">
        <f t="shared" si="21"/>
        <v>9370</v>
      </c>
      <c r="N82" s="35">
        <f t="shared" si="22"/>
        <v>1188</v>
      </c>
      <c r="O82" s="36"/>
      <c r="P82" s="632"/>
      <c r="Q82" s="149"/>
      <c r="R82" s="150"/>
      <c r="S82" s="150"/>
    </row>
    <row r="83" spans="1:19">
      <c r="A83" s="30">
        <f t="shared" si="12"/>
        <v>416</v>
      </c>
      <c r="B83" s="30">
        <v>74</v>
      </c>
      <c r="C83" s="31" t="str">
        <f t="shared" si="13"/>
        <v>416 - BOSTON PREPARATORY Charter School - STOUGHTON pupils</v>
      </c>
      <c r="D83" s="32">
        <v>416035285</v>
      </c>
      <c r="E83" s="30">
        <f t="shared" si="14"/>
        <v>416</v>
      </c>
      <c r="F83" s="28">
        <f t="shared" si="15"/>
        <v>35</v>
      </c>
      <c r="G83" s="28">
        <f t="shared" si="16"/>
        <v>285</v>
      </c>
      <c r="H83" s="28">
        <f t="shared" si="23"/>
        <v>1</v>
      </c>
      <c r="I83" s="33">
        <f t="shared" si="17"/>
        <v>1.087</v>
      </c>
      <c r="J83" s="30">
        <f t="shared" si="18"/>
        <v>9</v>
      </c>
      <c r="K83" s="34">
        <f t="shared" si="19"/>
        <v>116.95781453436267</v>
      </c>
      <c r="L83" s="35">
        <f t="shared" si="20"/>
        <v>13434</v>
      </c>
      <c r="M83" s="35">
        <f t="shared" si="21"/>
        <v>2278</v>
      </c>
      <c r="N83" s="35">
        <f t="shared" si="22"/>
        <v>1188</v>
      </c>
      <c r="O83" s="36"/>
      <c r="P83" s="632"/>
      <c r="Q83" s="149"/>
      <c r="R83" s="150"/>
      <c r="S83" s="150"/>
    </row>
    <row r="84" spans="1:19">
      <c r="A84" s="30">
        <f t="shared" si="12"/>
        <v>417</v>
      </c>
      <c r="B84" s="30">
        <v>75</v>
      </c>
      <c r="C84" s="31" t="str">
        <f t="shared" si="13"/>
        <v>417 - BRIDGE BOSTON Charter School - BOSTON pupils</v>
      </c>
      <c r="D84" s="32">
        <v>417035035</v>
      </c>
      <c r="E84" s="30">
        <f t="shared" si="14"/>
        <v>417</v>
      </c>
      <c r="F84" s="28">
        <f t="shared" si="15"/>
        <v>35</v>
      </c>
      <c r="G84" s="28">
        <f t="shared" si="16"/>
        <v>35</v>
      </c>
      <c r="H84" s="28">
        <f t="shared" si="23"/>
        <v>1</v>
      </c>
      <c r="I84" s="33">
        <f t="shared" si="17"/>
        <v>1.087</v>
      </c>
      <c r="J84" s="30">
        <f t="shared" si="18"/>
        <v>11</v>
      </c>
      <c r="K84" s="34">
        <f t="shared" si="19"/>
        <v>137.86393690456481</v>
      </c>
      <c r="L84" s="35">
        <f t="shared" si="20"/>
        <v>19426</v>
      </c>
      <c r="M84" s="35">
        <f t="shared" si="21"/>
        <v>7355</v>
      </c>
      <c r="N84" s="35">
        <f t="shared" si="22"/>
        <v>1188</v>
      </c>
      <c r="O84" s="36"/>
      <c r="P84" s="632"/>
      <c r="Q84" s="149"/>
      <c r="R84" s="150"/>
      <c r="S84" s="150"/>
    </row>
    <row r="85" spans="1:19">
      <c r="A85" s="30">
        <f t="shared" si="12"/>
        <v>417</v>
      </c>
      <c r="B85" s="30">
        <v>76</v>
      </c>
      <c r="C85" s="31" t="str">
        <f t="shared" si="13"/>
        <v>417 - BRIDGE BOSTON Charter School - BRAINTREE pupils</v>
      </c>
      <c r="D85" s="32">
        <v>417035040</v>
      </c>
      <c r="E85" s="30">
        <f t="shared" si="14"/>
        <v>417</v>
      </c>
      <c r="F85" s="28">
        <f t="shared" si="15"/>
        <v>35</v>
      </c>
      <c r="G85" s="28">
        <f t="shared" si="16"/>
        <v>40</v>
      </c>
      <c r="H85" s="28">
        <f t="shared" si="23"/>
        <v>1</v>
      </c>
      <c r="I85" s="33">
        <f t="shared" si="17"/>
        <v>1.087</v>
      </c>
      <c r="J85" s="30">
        <f t="shared" si="18"/>
        <v>6</v>
      </c>
      <c r="K85" s="34">
        <f t="shared" si="19"/>
        <v>126.4407540383846</v>
      </c>
      <c r="L85" s="35">
        <f t="shared" si="20"/>
        <v>17600</v>
      </c>
      <c r="M85" s="35">
        <f t="shared" si="21"/>
        <v>4654</v>
      </c>
      <c r="N85" s="35">
        <f t="shared" si="22"/>
        <v>1188</v>
      </c>
      <c r="O85" s="36"/>
      <c r="P85" s="632"/>
      <c r="Q85" s="149"/>
      <c r="R85" s="150"/>
      <c r="S85" s="150"/>
    </row>
    <row r="86" spans="1:19">
      <c r="A86" s="30">
        <f t="shared" si="12"/>
        <v>417</v>
      </c>
      <c r="B86" s="30">
        <v>77</v>
      </c>
      <c r="C86" s="31" t="str">
        <f t="shared" si="13"/>
        <v>417 - BRIDGE BOSTON Charter School - BROCKTON pupils</v>
      </c>
      <c r="D86" s="32">
        <v>417035044</v>
      </c>
      <c r="E86" s="30">
        <f t="shared" si="14"/>
        <v>417</v>
      </c>
      <c r="F86" s="28">
        <f t="shared" si="15"/>
        <v>35</v>
      </c>
      <c r="G86" s="28">
        <f t="shared" si="16"/>
        <v>44</v>
      </c>
      <c r="H86" s="28">
        <f t="shared" si="23"/>
        <v>1</v>
      </c>
      <c r="I86" s="33">
        <f t="shared" si="17"/>
        <v>1.087</v>
      </c>
      <c r="J86" s="30">
        <f t="shared" si="18"/>
        <v>11</v>
      </c>
      <c r="K86" s="34">
        <f t="shared" si="19"/>
        <v>103.48764365547041</v>
      </c>
      <c r="L86" s="35">
        <f t="shared" si="20"/>
        <v>11794</v>
      </c>
      <c r="M86" s="35">
        <f t="shared" si="21"/>
        <v>411</v>
      </c>
      <c r="N86" s="35">
        <f t="shared" si="22"/>
        <v>1188</v>
      </c>
      <c r="O86" s="36"/>
      <c r="P86" s="632"/>
      <c r="Q86" s="149"/>
      <c r="R86" s="150"/>
      <c r="S86" s="150"/>
    </row>
    <row r="87" spans="1:19">
      <c r="A87" s="30">
        <f t="shared" si="12"/>
        <v>417</v>
      </c>
      <c r="B87" s="30">
        <v>78</v>
      </c>
      <c r="C87" s="31" t="str">
        <f t="shared" si="13"/>
        <v>417 - BRIDGE BOSTON Charter School - FRAMINGHAM pupils</v>
      </c>
      <c r="D87" s="32">
        <v>417035100</v>
      </c>
      <c r="E87" s="30">
        <f t="shared" si="14"/>
        <v>417</v>
      </c>
      <c r="F87" s="28">
        <f t="shared" si="15"/>
        <v>35</v>
      </c>
      <c r="G87" s="28">
        <f t="shared" si="16"/>
        <v>100</v>
      </c>
      <c r="H87" s="28">
        <f t="shared" si="23"/>
        <v>1</v>
      </c>
      <c r="I87" s="33">
        <f t="shared" si="17"/>
        <v>1.087</v>
      </c>
      <c r="J87" s="30">
        <f t="shared" si="18"/>
        <v>10</v>
      </c>
      <c r="K87" s="34">
        <f t="shared" si="19"/>
        <v>125.30943913013427</v>
      </c>
      <c r="L87" s="35">
        <f t="shared" si="20"/>
        <v>19373</v>
      </c>
      <c r="M87" s="35">
        <f t="shared" si="21"/>
        <v>4903</v>
      </c>
      <c r="N87" s="35">
        <f t="shared" si="22"/>
        <v>1188</v>
      </c>
      <c r="O87" s="36"/>
      <c r="P87" s="632"/>
      <c r="Q87" s="149"/>
      <c r="R87" s="150"/>
      <c r="S87" s="150"/>
    </row>
    <row r="88" spans="1:19">
      <c r="A88" s="30">
        <f t="shared" si="12"/>
        <v>417</v>
      </c>
      <c r="B88" s="30">
        <v>79</v>
      </c>
      <c r="C88" s="31" t="str">
        <f t="shared" si="13"/>
        <v>417 - BRIDGE BOSTON Charter School - HOLBROOK pupils</v>
      </c>
      <c r="D88" s="32">
        <v>417035133</v>
      </c>
      <c r="E88" s="30">
        <f t="shared" si="14"/>
        <v>417</v>
      </c>
      <c r="F88" s="28">
        <f t="shared" si="15"/>
        <v>35</v>
      </c>
      <c r="G88" s="28">
        <f t="shared" si="16"/>
        <v>133</v>
      </c>
      <c r="H88" s="28">
        <f t="shared" si="23"/>
        <v>1</v>
      </c>
      <c r="I88" s="33">
        <f t="shared" si="17"/>
        <v>1.087</v>
      </c>
      <c r="J88" s="30">
        <f t="shared" si="18"/>
        <v>9</v>
      </c>
      <c r="K88" s="34">
        <f t="shared" si="19"/>
        <v>104.31142256018728</v>
      </c>
      <c r="L88" s="35">
        <f t="shared" si="20"/>
        <v>11656</v>
      </c>
      <c r="M88" s="35">
        <f t="shared" si="21"/>
        <v>503</v>
      </c>
      <c r="N88" s="35">
        <f t="shared" si="22"/>
        <v>1188</v>
      </c>
      <c r="O88" s="36"/>
      <c r="P88" s="632"/>
      <c r="Q88" s="149"/>
      <c r="R88" s="150"/>
      <c r="S88" s="150"/>
    </row>
    <row r="89" spans="1:19">
      <c r="A89" s="30">
        <f t="shared" si="12"/>
        <v>417</v>
      </c>
      <c r="B89" s="30">
        <v>80</v>
      </c>
      <c r="C89" s="31" t="str">
        <f t="shared" si="13"/>
        <v>417 - BRIDGE BOSTON Charter School - RANDOLPH pupils</v>
      </c>
      <c r="D89" s="32">
        <v>417035244</v>
      </c>
      <c r="E89" s="30">
        <f t="shared" si="14"/>
        <v>417</v>
      </c>
      <c r="F89" s="28">
        <f t="shared" si="15"/>
        <v>35</v>
      </c>
      <c r="G89" s="28">
        <f t="shared" si="16"/>
        <v>244</v>
      </c>
      <c r="H89" s="28">
        <f t="shared" si="23"/>
        <v>1</v>
      </c>
      <c r="I89" s="33">
        <f t="shared" si="17"/>
        <v>1.087</v>
      </c>
      <c r="J89" s="30">
        <f t="shared" si="18"/>
        <v>10</v>
      </c>
      <c r="K89" s="34">
        <f t="shared" si="19"/>
        <v>128.61679730868042</v>
      </c>
      <c r="L89" s="35">
        <f t="shared" si="20"/>
        <v>16796</v>
      </c>
      <c r="M89" s="35">
        <f t="shared" si="21"/>
        <v>4806</v>
      </c>
      <c r="N89" s="35">
        <f t="shared" si="22"/>
        <v>1188</v>
      </c>
      <c r="O89" s="36"/>
      <c r="P89" s="632"/>
      <c r="Q89" s="149"/>
      <c r="R89" s="150"/>
      <c r="S89" s="150"/>
    </row>
    <row r="90" spans="1:19">
      <c r="A90" s="30">
        <f t="shared" si="12"/>
        <v>417</v>
      </c>
      <c r="B90" s="30">
        <v>81</v>
      </c>
      <c r="C90" s="31" t="str">
        <f t="shared" si="13"/>
        <v>417 - BRIDGE BOSTON Charter School - STOUGHTON pupils</v>
      </c>
      <c r="D90" s="32">
        <v>417035285</v>
      </c>
      <c r="E90" s="30">
        <f t="shared" si="14"/>
        <v>417</v>
      </c>
      <c r="F90" s="28">
        <f t="shared" si="15"/>
        <v>35</v>
      </c>
      <c r="G90" s="28">
        <f t="shared" si="16"/>
        <v>285</v>
      </c>
      <c r="H90" s="28">
        <f t="shared" si="23"/>
        <v>1</v>
      </c>
      <c r="I90" s="33">
        <f t="shared" si="17"/>
        <v>1.087</v>
      </c>
      <c r="J90" s="30">
        <f t="shared" si="18"/>
        <v>9</v>
      </c>
      <c r="K90" s="34">
        <f t="shared" si="19"/>
        <v>116.95781453436267</v>
      </c>
      <c r="L90" s="35">
        <f t="shared" si="20"/>
        <v>14257</v>
      </c>
      <c r="M90" s="35">
        <f t="shared" si="21"/>
        <v>2418</v>
      </c>
      <c r="N90" s="35">
        <f t="shared" si="22"/>
        <v>1188</v>
      </c>
      <c r="O90" s="36"/>
      <c r="P90" s="632"/>
      <c r="Q90" s="149"/>
      <c r="R90" s="150"/>
      <c r="S90" s="150"/>
    </row>
    <row r="91" spans="1:19">
      <c r="A91" s="30">
        <f t="shared" si="12"/>
        <v>418</v>
      </c>
      <c r="B91" s="30">
        <v>82</v>
      </c>
      <c r="C91" s="31" t="str">
        <f t="shared" si="13"/>
        <v>418 - CHRISTA MCAULIFFE Charter School - ASHLAND pupils</v>
      </c>
      <c r="D91" s="32">
        <v>418100014</v>
      </c>
      <c r="E91" s="30">
        <f t="shared" si="14"/>
        <v>418</v>
      </c>
      <c r="F91" s="28">
        <f t="shared" si="15"/>
        <v>100</v>
      </c>
      <c r="G91" s="28">
        <f t="shared" si="16"/>
        <v>14</v>
      </c>
      <c r="H91" s="28">
        <f t="shared" si="23"/>
        <v>1</v>
      </c>
      <c r="I91" s="33">
        <f t="shared" si="17"/>
        <v>1.0169999999999999</v>
      </c>
      <c r="J91" s="30">
        <f t="shared" si="18"/>
        <v>5</v>
      </c>
      <c r="K91" s="34">
        <f t="shared" si="19"/>
        <v>122.97449944338197</v>
      </c>
      <c r="L91" s="35">
        <f t="shared" si="20"/>
        <v>10804</v>
      </c>
      <c r="M91" s="35">
        <f t="shared" si="21"/>
        <v>2482</v>
      </c>
      <c r="N91" s="35">
        <f t="shared" si="22"/>
        <v>1188</v>
      </c>
      <c r="O91" s="36"/>
      <c r="P91" s="632"/>
      <c r="Q91" s="149"/>
      <c r="R91" s="150"/>
      <c r="S91" s="150"/>
    </row>
    <row r="92" spans="1:19">
      <c r="A92" s="30">
        <f t="shared" si="12"/>
        <v>418</v>
      </c>
      <c r="B92" s="30">
        <v>83</v>
      </c>
      <c r="C92" s="31" t="str">
        <f t="shared" si="13"/>
        <v>418 - CHRISTA MCAULIFFE Charter School - FRAMINGHAM pupils</v>
      </c>
      <c r="D92" s="32">
        <v>418100100</v>
      </c>
      <c r="E92" s="30">
        <f t="shared" si="14"/>
        <v>418</v>
      </c>
      <c r="F92" s="28">
        <f t="shared" si="15"/>
        <v>100</v>
      </c>
      <c r="G92" s="28">
        <f t="shared" si="16"/>
        <v>100</v>
      </c>
      <c r="H92" s="28">
        <f t="shared" si="23"/>
        <v>1</v>
      </c>
      <c r="I92" s="33">
        <f t="shared" si="17"/>
        <v>1.0169999999999999</v>
      </c>
      <c r="J92" s="30">
        <f t="shared" si="18"/>
        <v>10</v>
      </c>
      <c r="K92" s="34">
        <f t="shared" si="19"/>
        <v>125.30943913013427</v>
      </c>
      <c r="L92" s="35">
        <f t="shared" si="20"/>
        <v>15201</v>
      </c>
      <c r="M92" s="35">
        <f t="shared" si="21"/>
        <v>3847</v>
      </c>
      <c r="N92" s="35">
        <f t="shared" si="22"/>
        <v>1188</v>
      </c>
      <c r="O92" s="36"/>
      <c r="P92" s="632"/>
      <c r="Q92" s="149"/>
      <c r="R92" s="150"/>
      <c r="S92" s="150"/>
    </row>
    <row r="93" spans="1:19">
      <c r="A93" s="30">
        <f t="shared" si="12"/>
        <v>418</v>
      </c>
      <c r="B93" s="30">
        <v>84</v>
      </c>
      <c r="C93" s="31" t="str">
        <f t="shared" si="13"/>
        <v>418 - CHRISTA MCAULIFFE Charter School - HOLLISTON pupils</v>
      </c>
      <c r="D93" s="32">
        <v>418100136</v>
      </c>
      <c r="E93" s="30">
        <f t="shared" si="14"/>
        <v>418</v>
      </c>
      <c r="F93" s="28">
        <f t="shared" si="15"/>
        <v>100</v>
      </c>
      <c r="G93" s="28">
        <f t="shared" si="16"/>
        <v>136</v>
      </c>
      <c r="H93" s="28">
        <f t="shared" si="23"/>
        <v>1</v>
      </c>
      <c r="I93" s="33">
        <f t="shared" si="17"/>
        <v>1.0169999999999999</v>
      </c>
      <c r="J93" s="30">
        <f t="shared" si="18"/>
        <v>3</v>
      </c>
      <c r="K93" s="34">
        <f t="shared" si="19"/>
        <v>132.2909817510029</v>
      </c>
      <c r="L93" s="35">
        <f t="shared" si="20"/>
        <v>11949</v>
      </c>
      <c r="M93" s="35">
        <f t="shared" si="21"/>
        <v>3858</v>
      </c>
      <c r="N93" s="35">
        <f t="shared" si="22"/>
        <v>1188</v>
      </c>
      <c r="O93" s="36"/>
      <c r="P93" s="632"/>
      <c r="Q93" s="149"/>
      <c r="R93" s="150"/>
      <c r="S93" s="150"/>
    </row>
    <row r="94" spans="1:19">
      <c r="A94" s="30">
        <f t="shared" si="12"/>
        <v>418</v>
      </c>
      <c r="B94" s="30">
        <v>85</v>
      </c>
      <c r="C94" s="31" t="str">
        <f t="shared" si="13"/>
        <v>418 - CHRISTA MCAULIFFE Charter School - MARLBOROUGH pupils</v>
      </c>
      <c r="D94" s="32">
        <v>418100170</v>
      </c>
      <c r="E94" s="30">
        <f t="shared" si="14"/>
        <v>418</v>
      </c>
      <c r="F94" s="28">
        <f t="shared" si="15"/>
        <v>100</v>
      </c>
      <c r="G94" s="28">
        <f t="shared" si="16"/>
        <v>170</v>
      </c>
      <c r="H94" s="28">
        <f t="shared" si="23"/>
        <v>1</v>
      </c>
      <c r="I94" s="33">
        <f t="shared" si="17"/>
        <v>1.0169999999999999</v>
      </c>
      <c r="J94" s="30">
        <f t="shared" si="18"/>
        <v>10</v>
      </c>
      <c r="K94" s="34">
        <f t="shared" si="19"/>
        <v>105.53175847489531</v>
      </c>
      <c r="L94" s="35">
        <f t="shared" si="20"/>
        <v>13713</v>
      </c>
      <c r="M94" s="35">
        <f t="shared" si="21"/>
        <v>759</v>
      </c>
      <c r="N94" s="35">
        <f t="shared" si="22"/>
        <v>1188</v>
      </c>
      <c r="O94" s="36"/>
      <c r="P94" s="632"/>
      <c r="Q94" s="149"/>
      <c r="R94" s="150"/>
      <c r="S94" s="150"/>
    </row>
    <row r="95" spans="1:19">
      <c r="A95" s="30">
        <f t="shared" si="12"/>
        <v>418</v>
      </c>
      <c r="B95" s="30">
        <v>86</v>
      </c>
      <c r="C95" s="31" t="str">
        <f t="shared" si="13"/>
        <v>418 - CHRISTA MCAULIFFE Charter School - NATICK pupils</v>
      </c>
      <c r="D95" s="32">
        <v>418100198</v>
      </c>
      <c r="E95" s="30">
        <f t="shared" si="14"/>
        <v>418</v>
      </c>
      <c r="F95" s="28">
        <f t="shared" si="15"/>
        <v>100</v>
      </c>
      <c r="G95" s="28">
        <f t="shared" si="16"/>
        <v>198</v>
      </c>
      <c r="H95" s="28">
        <f t="shared" si="23"/>
        <v>1</v>
      </c>
      <c r="I95" s="33">
        <f t="shared" si="17"/>
        <v>1.0169999999999999</v>
      </c>
      <c r="J95" s="30">
        <f t="shared" si="18"/>
        <v>3</v>
      </c>
      <c r="K95" s="34">
        <f t="shared" si="19"/>
        <v>152.14799442272499</v>
      </c>
      <c r="L95" s="35">
        <f t="shared" si="20"/>
        <v>10804</v>
      </c>
      <c r="M95" s="35">
        <f t="shared" si="21"/>
        <v>5634</v>
      </c>
      <c r="N95" s="35">
        <f t="shared" si="22"/>
        <v>1188</v>
      </c>
      <c r="O95" s="36"/>
      <c r="P95" s="632"/>
      <c r="Q95" s="149"/>
      <c r="R95" s="150"/>
      <c r="S95" s="150"/>
    </row>
    <row r="96" spans="1:19">
      <c r="A96" s="30">
        <f t="shared" si="12"/>
        <v>418</v>
      </c>
      <c r="B96" s="30">
        <v>87</v>
      </c>
      <c r="C96" s="31" t="str">
        <f t="shared" si="13"/>
        <v>418 - CHRISTA MCAULIFFE Charter School - SOUTHBOROUGH pupils</v>
      </c>
      <c r="D96" s="32">
        <v>418100276</v>
      </c>
      <c r="E96" s="30">
        <f t="shared" si="14"/>
        <v>418</v>
      </c>
      <c r="F96" s="28">
        <f t="shared" si="15"/>
        <v>100</v>
      </c>
      <c r="G96" s="28">
        <f t="shared" si="16"/>
        <v>276</v>
      </c>
      <c r="H96" s="28">
        <f t="shared" si="23"/>
        <v>1</v>
      </c>
      <c r="I96" s="33">
        <f t="shared" si="17"/>
        <v>1.0169999999999999</v>
      </c>
      <c r="J96" s="30">
        <f t="shared" si="18"/>
        <v>2</v>
      </c>
      <c r="K96" s="34">
        <f t="shared" si="19"/>
        <v>191.80025012123471</v>
      </c>
      <c r="L96" s="35">
        <f t="shared" si="20"/>
        <v>10804</v>
      </c>
      <c r="M96" s="35">
        <f t="shared" si="21"/>
        <v>9918</v>
      </c>
      <c r="N96" s="35">
        <f t="shared" si="22"/>
        <v>1188</v>
      </c>
      <c r="O96" s="36"/>
      <c r="P96" s="632"/>
      <c r="Q96" s="149"/>
      <c r="R96" s="150"/>
      <c r="S96" s="150"/>
    </row>
    <row r="97" spans="1:19">
      <c r="A97" s="30">
        <f t="shared" si="12"/>
        <v>418</v>
      </c>
      <c r="B97" s="30">
        <v>88</v>
      </c>
      <c r="C97" s="31" t="str">
        <f t="shared" si="13"/>
        <v>418 - CHRISTA MCAULIFFE Charter School - WALTHAM pupils</v>
      </c>
      <c r="D97" s="32">
        <v>418100308</v>
      </c>
      <c r="E97" s="30">
        <f t="shared" si="14"/>
        <v>418</v>
      </c>
      <c r="F97" s="28">
        <f t="shared" si="15"/>
        <v>100</v>
      </c>
      <c r="G97" s="28">
        <f t="shared" si="16"/>
        <v>308</v>
      </c>
      <c r="H97" s="28">
        <f t="shared" si="23"/>
        <v>1</v>
      </c>
      <c r="I97" s="33">
        <f t="shared" si="17"/>
        <v>1.0169999999999999</v>
      </c>
      <c r="J97" s="30">
        <f t="shared" si="18"/>
        <v>9</v>
      </c>
      <c r="K97" s="34">
        <f t="shared" si="19"/>
        <v>126.81377800784345</v>
      </c>
      <c r="L97" s="35">
        <f t="shared" si="20"/>
        <v>10804</v>
      </c>
      <c r="M97" s="35">
        <f t="shared" si="21"/>
        <v>2897</v>
      </c>
      <c r="N97" s="35">
        <f t="shared" si="22"/>
        <v>1188</v>
      </c>
      <c r="O97" s="36"/>
      <c r="P97" s="632"/>
      <c r="Q97" s="149"/>
      <c r="R97" s="150"/>
      <c r="S97" s="150"/>
    </row>
    <row r="98" spans="1:19">
      <c r="A98" s="30">
        <f t="shared" si="12"/>
        <v>418</v>
      </c>
      <c r="B98" s="30">
        <v>89</v>
      </c>
      <c r="C98" s="31" t="str">
        <f t="shared" si="13"/>
        <v>418 - CHRISTA MCAULIFFE Charter School - WAYLAND pupils</v>
      </c>
      <c r="D98" s="32">
        <v>418100315</v>
      </c>
      <c r="E98" s="30">
        <f t="shared" si="14"/>
        <v>418</v>
      </c>
      <c r="F98" s="28">
        <f t="shared" si="15"/>
        <v>100</v>
      </c>
      <c r="G98" s="28">
        <f t="shared" si="16"/>
        <v>315</v>
      </c>
      <c r="H98" s="28">
        <f t="shared" si="23"/>
        <v>1</v>
      </c>
      <c r="I98" s="33">
        <f t="shared" si="17"/>
        <v>1.0169999999999999</v>
      </c>
      <c r="J98" s="30">
        <f t="shared" si="18"/>
        <v>2</v>
      </c>
      <c r="K98" s="34">
        <f t="shared" si="19"/>
        <v>165.52928495140463</v>
      </c>
      <c r="L98" s="35">
        <f t="shared" si="20"/>
        <v>10804</v>
      </c>
      <c r="M98" s="35">
        <f t="shared" si="21"/>
        <v>7080</v>
      </c>
      <c r="N98" s="35">
        <f t="shared" si="22"/>
        <v>1188</v>
      </c>
      <c r="O98" s="36"/>
      <c r="P98" s="632"/>
      <c r="Q98" s="149"/>
      <c r="R98" s="150"/>
      <c r="S98" s="150"/>
    </row>
    <row r="99" spans="1:19">
      <c r="A99" s="30">
        <f t="shared" si="12"/>
        <v>418</v>
      </c>
      <c r="B99" s="30">
        <v>90</v>
      </c>
      <c r="C99" s="31" t="str">
        <f t="shared" si="13"/>
        <v>418 - CHRISTA MCAULIFFE Charter School - WESTBOROUGH pupils</v>
      </c>
      <c r="D99" s="32">
        <v>418100321</v>
      </c>
      <c r="E99" s="30">
        <f t="shared" si="14"/>
        <v>418</v>
      </c>
      <c r="F99" s="28">
        <f t="shared" si="15"/>
        <v>100</v>
      </c>
      <c r="G99" s="28">
        <f t="shared" si="16"/>
        <v>321</v>
      </c>
      <c r="H99" s="28">
        <f t="shared" si="23"/>
        <v>1</v>
      </c>
      <c r="I99" s="33">
        <f t="shared" si="17"/>
        <v>1.0169999999999999</v>
      </c>
      <c r="J99" s="30">
        <f t="shared" si="18"/>
        <v>4</v>
      </c>
      <c r="K99" s="34">
        <f t="shared" si="19"/>
        <v>151.44443908448355</v>
      </c>
      <c r="L99" s="35">
        <f t="shared" si="20"/>
        <v>10804</v>
      </c>
      <c r="M99" s="35">
        <f t="shared" si="21"/>
        <v>5558</v>
      </c>
      <c r="N99" s="35">
        <f t="shared" si="22"/>
        <v>1188</v>
      </c>
      <c r="O99" s="36"/>
      <c r="P99" s="632"/>
      <c r="Q99" s="149"/>
      <c r="R99" s="150"/>
      <c r="S99" s="150"/>
    </row>
    <row r="100" spans="1:19">
      <c r="A100" s="30">
        <f t="shared" si="12"/>
        <v>418</v>
      </c>
      <c r="B100" s="30">
        <v>91</v>
      </c>
      <c r="C100" s="31" t="str">
        <f t="shared" si="13"/>
        <v>418 - CHRISTA MCAULIFFE Charter School - WORCESTER pupils</v>
      </c>
      <c r="D100" s="32">
        <v>418100348</v>
      </c>
      <c r="E100" s="30">
        <f t="shared" si="14"/>
        <v>418</v>
      </c>
      <c r="F100" s="28">
        <f t="shared" si="15"/>
        <v>100</v>
      </c>
      <c r="G100" s="28">
        <f t="shared" si="16"/>
        <v>348</v>
      </c>
      <c r="H100" s="28">
        <f t="shared" si="23"/>
        <v>1</v>
      </c>
      <c r="I100" s="33">
        <f t="shared" si="17"/>
        <v>1.0169999999999999</v>
      </c>
      <c r="J100" s="30">
        <f t="shared" si="18"/>
        <v>11</v>
      </c>
      <c r="K100" s="34">
        <f t="shared" si="19"/>
        <v>100.3824887462017</v>
      </c>
      <c r="L100" s="35">
        <f t="shared" si="20"/>
        <v>14783</v>
      </c>
      <c r="M100" s="35">
        <f t="shared" si="21"/>
        <v>57</v>
      </c>
      <c r="N100" s="35">
        <f t="shared" si="22"/>
        <v>1188</v>
      </c>
      <c r="O100" s="36"/>
      <c r="P100" s="632"/>
      <c r="Q100" s="149"/>
      <c r="R100" s="150"/>
      <c r="S100" s="150"/>
    </row>
    <row r="101" spans="1:19">
      <c r="A101" s="30">
        <f t="shared" si="12"/>
        <v>418</v>
      </c>
      <c r="B101" s="30">
        <v>92</v>
      </c>
      <c r="C101" s="31" t="str">
        <f t="shared" si="13"/>
        <v>418 - CHRISTA MCAULIFFE Charter School - KING PHILIP pupils</v>
      </c>
      <c r="D101" s="32">
        <v>418100690</v>
      </c>
      <c r="E101" s="30">
        <f t="shared" si="14"/>
        <v>418</v>
      </c>
      <c r="F101" s="28">
        <f t="shared" si="15"/>
        <v>100</v>
      </c>
      <c r="G101" s="28">
        <f t="shared" si="16"/>
        <v>690</v>
      </c>
      <c r="H101" s="28">
        <f t="shared" si="23"/>
        <v>1</v>
      </c>
      <c r="I101" s="33">
        <f t="shared" si="17"/>
        <v>1.0169999999999999</v>
      </c>
      <c r="J101" s="30">
        <f t="shared" si="18"/>
        <v>4</v>
      </c>
      <c r="K101" s="34">
        <f t="shared" si="19"/>
        <v>150.59501289175424</v>
      </c>
      <c r="L101" s="35">
        <f t="shared" si="20"/>
        <v>10804</v>
      </c>
      <c r="M101" s="35">
        <f t="shared" si="21"/>
        <v>5466</v>
      </c>
      <c r="N101" s="35">
        <f t="shared" si="22"/>
        <v>1188</v>
      </c>
      <c r="O101" s="36"/>
      <c r="P101" s="632"/>
      <c r="Q101" s="149"/>
      <c r="R101" s="150"/>
      <c r="S101" s="150"/>
    </row>
    <row r="102" spans="1:19">
      <c r="A102" s="30">
        <f t="shared" si="12"/>
        <v>419</v>
      </c>
      <c r="B102" s="30">
        <v>93</v>
      </c>
      <c r="C102" s="31" t="str">
        <f t="shared" si="13"/>
        <v>419 - HELEN Y. DAVIS LEADERSHIP ACADEMY Charter School - BOSTON pupils</v>
      </c>
      <c r="D102" s="32">
        <v>419035035</v>
      </c>
      <c r="E102" s="30">
        <f t="shared" si="14"/>
        <v>419</v>
      </c>
      <c r="F102" s="28">
        <f t="shared" si="15"/>
        <v>35</v>
      </c>
      <c r="G102" s="28">
        <f t="shared" si="16"/>
        <v>35</v>
      </c>
      <c r="H102" s="28">
        <f t="shared" si="23"/>
        <v>1</v>
      </c>
      <c r="I102" s="33">
        <f t="shared" si="17"/>
        <v>1.087</v>
      </c>
      <c r="J102" s="30">
        <f t="shared" si="18"/>
        <v>11</v>
      </c>
      <c r="K102" s="34">
        <f t="shared" si="19"/>
        <v>137.86393690456481</v>
      </c>
      <c r="L102" s="35">
        <f t="shared" si="20"/>
        <v>19512</v>
      </c>
      <c r="M102" s="35">
        <f t="shared" si="21"/>
        <v>7388</v>
      </c>
      <c r="N102" s="35">
        <f t="shared" si="22"/>
        <v>1188</v>
      </c>
      <c r="O102" s="36"/>
      <c r="P102" s="632"/>
      <c r="Q102" s="149"/>
      <c r="R102" s="150"/>
      <c r="S102" s="150"/>
    </row>
    <row r="103" spans="1:19">
      <c r="A103" s="30">
        <f t="shared" si="12"/>
        <v>419</v>
      </c>
      <c r="B103" s="30">
        <v>94</v>
      </c>
      <c r="C103" s="31" t="str">
        <f t="shared" si="13"/>
        <v>419 - HELEN Y. DAVIS LEADERSHIP ACADEMY Charter School - BROCKTON pupils</v>
      </c>
      <c r="D103" s="32">
        <v>419035044</v>
      </c>
      <c r="E103" s="30">
        <f t="shared" si="14"/>
        <v>419</v>
      </c>
      <c r="F103" s="28">
        <f t="shared" si="15"/>
        <v>35</v>
      </c>
      <c r="G103" s="28">
        <f t="shared" si="16"/>
        <v>44</v>
      </c>
      <c r="H103" s="28">
        <f t="shared" si="23"/>
        <v>1</v>
      </c>
      <c r="I103" s="33">
        <f t="shared" si="17"/>
        <v>1.087</v>
      </c>
      <c r="J103" s="30">
        <f t="shared" si="18"/>
        <v>11</v>
      </c>
      <c r="K103" s="34">
        <f t="shared" si="19"/>
        <v>103.48764365547041</v>
      </c>
      <c r="L103" s="35">
        <f t="shared" si="20"/>
        <v>19824</v>
      </c>
      <c r="M103" s="35">
        <f t="shared" si="21"/>
        <v>691</v>
      </c>
      <c r="N103" s="35">
        <f t="shared" si="22"/>
        <v>1188</v>
      </c>
      <c r="O103" s="36"/>
      <c r="P103" s="632"/>
      <c r="Q103" s="149"/>
      <c r="R103" s="150"/>
      <c r="S103" s="150"/>
    </row>
    <row r="104" spans="1:19">
      <c r="A104" s="30">
        <f t="shared" si="12"/>
        <v>419</v>
      </c>
      <c r="B104" s="30">
        <v>95</v>
      </c>
      <c r="C104" s="31" t="str">
        <f t="shared" si="13"/>
        <v>419 - HELEN Y. DAVIS LEADERSHIP ACADEMY Charter School - MILTON pupils</v>
      </c>
      <c r="D104" s="32">
        <v>419035189</v>
      </c>
      <c r="E104" s="30">
        <f t="shared" si="14"/>
        <v>419</v>
      </c>
      <c r="F104" s="28">
        <f t="shared" si="15"/>
        <v>35</v>
      </c>
      <c r="G104" s="28">
        <f t="shared" si="16"/>
        <v>189</v>
      </c>
      <c r="H104" s="28">
        <f t="shared" si="23"/>
        <v>1</v>
      </c>
      <c r="I104" s="33">
        <f t="shared" si="17"/>
        <v>1.087</v>
      </c>
      <c r="J104" s="30">
        <f t="shared" si="18"/>
        <v>3</v>
      </c>
      <c r="K104" s="34">
        <f t="shared" si="19"/>
        <v>134.15500678325202</v>
      </c>
      <c r="L104" s="35">
        <f t="shared" si="20"/>
        <v>16240</v>
      </c>
      <c r="M104" s="35">
        <f t="shared" si="21"/>
        <v>5547</v>
      </c>
      <c r="N104" s="35">
        <f t="shared" si="22"/>
        <v>1188</v>
      </c>
      <c r="O104" s="36"/>
      <c r="P104" s="632"/>
      <c r="Q104" s="149"/>
      <c r="R104" s="150"/>
      <c r="S104" s="150"/>
    </row>
    <row r="105" spans="1:19">
      <c r="A105" s="30">
        <f t="shared" si="12"/>
        <v>419</v>
      </c>
      <c r="B105" s="30">
        <v>96</v>
      </c>
      <c r="C105" s="31" t="str">
        <f t="shared" si="13"/>
        <v>419 - HELEN Y. DAVIS LEADERSHIP ACADEMY Charter School - RANDOLPH pupils</v>
      </c>
      <c r="D105" s="32">
        <v>419035244</v>
      </c>
      <c r="E105" s="30">
        <f t="shared" si="14"/>
        <v>419</v>
      </c>
      <c r="F105" s="28">
        <f t="shared" si="15"/>
        <v>35</v>
      </c>
      <c r="G105" s="28">
        <f t="shared" si="16"/>
        <v>244</v>
      </c>
      <c r="H105" s="28">
        <f t="shared" si="23"/>
        <v>1</v>
      </c>
      <c r="I105" s="33">
        <f t="shared" si="17"/>
        <v>1.087</v>
      </c>
      <c r="J105" s="30">
        <f t="shared" si="18"/>
        <v>10</v>
      </c>
      <c r="K105" s="34">
        <f t="shared" si="19"/>
        <v>128.61679730868042</v>
      </c>
      <c r="L105" s="35">
        <f t="shared" si="20"/>
        <v>12990</v>
      </c>
      <c r="M105" s="35">
        <f t="shared" si="21"/>
        <v>3717</v>
      </c>
      <c r="N105" s="35">
        <f t="shared" si="22"/>
        <v>1188</v>
      </c>
      <c r="O105" s="36"/>
      <c r="P105" s="632"/>
      <c r="Q105" s="149"/>
      <c r="R105" s="150"/>
      <c r="S105" s="150"/>
    </row>
    <row r="106" spans="1:19">
      <c r="A106" s="30">
        <f t="shared" si="12"/>
        <v>420</v>
      </c>
      <c r="B106" s="30">
        <v>97</v>
      </c>
      <c r="C106" s="31" t="str">
        <f t="shared" si="13"/>
        <v>420 - BENJAMIN BANNEKER Charter School - ARLINGTON pupils</v>
      </c>
      <c r="D106" s="32">
        <v>420049010</v>
      </c>
      <c r="E106" s="30">
        <f t="shared" si="14"/>
        <v>420</v>
      </c>
      <c r="F106" s="28">
        <f t="shared" si="15"/>
        <v>49</v>
      </c>
      <c r="G106" s="28">
        <f t="shared" si="16"/>
        <v>10</v>
      </c>
      <c r="H106" s="28">
        <f t="shared" si="23"/>
        <v>1</v>
      </c>
      <c r="I106" s="33">
        <f t="shared" si="17"/>
        <v>1.1120000000000001</v>
      </c>
      <c r="J106" s="30">
        <f t="shared" si="18"/>
        <v>3</v>
      </c>
      <c r="K106" s="34">
        <f t="shared" si="19"/>
        <v>141.97523786742349</v>
      </c>
      <c r="L106" s="35">
        <f t="shared" si="20"/>
        <v>15209</v>
      </c>
      <c r="M106" s="35">
        <f t="shared" si="21"/>
        <v>6384</v>
      </c>
      <c r="N106" s="35">
        <f t="shared" si="22"/>
        <v>1188</v>
      </c>
      <c r="O106" s="36"/>
      <c r="P106" s="632"/>
      <c r="Q106" s="149"/>
      <c r="R106" s="150"/>
      <c r="S106" s="150"/>
    </row>
    <row r="107" spans="1:19">
      <c r="A107" s="30">
        <f t="shared" si="12"/>
        <v>420</v>
      </c>
      <c r="B107" s="30">
        <v>98</v>
      </c>
      <c r="C107" s="31" t="str">
        <f t="shared" si="13"/>
        <v>420 - BENJAMIN BANNEKER Charter School - ATTLEBORO pupils</v>
      </c>
      <c r="D107" s="32">
        <v>420049016</v>
      </c>
      <c r="E107" s="30">
        <f t="shared" si="14"/>
        <v>420</v>
      </c>
      <c r="F107" s="28">
        <f t="shared" si="15"/>
        <v>49</v>
      </c>
      <c r="G107" s="28">
        <f t="shared" si="16"/>
        <v>16</v>
      </c>
      <c r="H107" s="28">
        <f t="shared" si="23"/>
        <v>1</v>
      </c>
      <c r="I107" s="33">
        <f t="shared" si="17"/>
        <v>1.1120000000000001</v>
      </c>
      <c r="J107" s="30">
        <f t="shared" si="18"/>
        <v>8</v>
      </c>
      <c r="K107" s="34">
        <f t="shared" si="19"/>
        <v>101.09742805332425</v>
      </c>
      <c r="L107" s="35">
        <f t="shared" si="20"/>
        <v>18699</v>
      </c>
      <c r="M107" s="35">
        <f t="shared" si="21"/>
        <v>205</v>
      </c>
      <c r="N107" s="35">
        <f t="shared" si="22"/>
        <v>1188</v>
      </c>
      <c r="O107" s="36"/>
      <c r="P107" s="632"/>
      <c r="Q107" s="149"/>
      <c r="R107" s="150"/>
      <c r="S107" s="150"/>
    </row>
    <row r="108" spans="1:19">
      <c r="A108" s="30">
        <f t="shared" si="12"/>
        <v>420</v>
      </c>
      <c r="B108" s="30">
        <v>99</v>
      </c>
      <c r="C108" s="31" t="str">
        <f t="shared" si="13"/>
        <v>420 - BENJAMIN BANNEKER Charter School - BELMONT pupils</v>
      </c>
      <c r="D108" s="32">
        <v>420049026</v>
      </c>
      <c r="E108" s="30">
        <f t="shared" si="14"/>
        <v>420</v>
      </c>
      <c r="F108" s="28">
        <f t="shared" si="15"/>
        <v>49</v>
      </c>
      <c r="G108" s="28">
        <f t="shared" si="16"/>
        <v>26</v>
      </c>
      <c r="H108" s="28">
        <f t="shared" si="23"/>
        <v>1</v>
      </c>
      <c r="I108" s="33">
        <f t="shared" si="17"/>
        <v>1.1120000000000001</v>
      </c>
      <c r="J108" s="30">
        <f t="shared" si="18"/>
        <v>3</v>
      </c>
      <c r="K108" s="34">
        <f t="shared" si="19"/>
        <v>132.16477985294077</v>
      </c>
      <c r="L108" s="35">
        <f t="shared" si="20"/>
        <v>13251</v>
      </c>
      <c r="M108" s="35">
        <f t="shared" si="21"/>
        <v>4262</v>
      </c>
      <c r="N108" s="35">
        <f t="shared" si="22"/>
        <v>1188</v>
      </c>
      <c r="O108" s="36"/>
      <c r="P108" s="632"/>
      <c r="Q108" s="149"/>
      <c r="R108" s="150"/>
      <c r="S108" s="150"/>
    </row>
    <row r="109" spans="1:19">
      <c r="A109" s="30">
        <f t="shared" si="12"/>
        <v>420</v>
      </c>
      <c r="B109" s="30">
        <v>100</v>
      </c>
      <c r="C109" s="31" t="str">
        <f t="shared" si="13"/>
        <v>420 - BENJAMIN BANNEKER Charter School - BILLERICA pupils</v>
      </c>
      <c r="D109" s="32">
        <v>420049031</v>
      </c>
      <c r="E109" s="30">
        <f t="shared" si="14"/>
        <v>420</v>
      </c>
      <c r="F109" s="28">
        <f t="shared" si="15"/>
        <v>49</v>
      </c>
      <c r="G109" s="28">
        <f t="shared" si="16"/>
        <v>31</v>
      </c>
      <c r="H109" s="28">
        <f t="shared" si="23"/>
        <v>1</v>
      </c>
      <c r="I109" s="33">
        <f t="shared" si="17"/>
        <v>1.1120000000000001</v>
      </c>
      <c r="J109" s="30">
        <f t="shared" si="18"/>
        <v>5</v>
      </c>
      <c r="K109" s="34">
        <f t="shared" si="19"/>
        <v>144.88459106998013</v>
      </c>
      <c r="L109" s="35">
        <f t="shared" si="20"/>
        <v>12011</v>
      </c>
      <c r="M109" s="35">
        <f t="shared" si="21"/>
        <v>5391</v>
      </c>
      <c r="N109" s="35">
        <f t="shared" si="22"/>
        <v>1188</v>
      </c>
      <c r="O109" s="36"/>
      <c r="P109" s="632"/>
      <c r="Q109" s="149"/>
      <c r="R109" s="150"/>
      <c r="S109" s="150"/>
    </row>
    <row r="110" spans="1:19">
      <c r="A110" s="30">
        <f t="shared" si="12"/>
        <v>420</v>
      </c>
      <c r="B110" s="30">
        <v>101</v>
      </c>
      <c r="C110" s="31" t="str">
        <f t="shared" si="13"/>
        <v>420 - BENJAMIN BANNEKER Charter School - BOSTON pupils</v>
      </c>
      <c r="D110" s="32">
        <v>420049035</v>
      </c>
      <c r="E110" s="30">
        <f t="shared" si="14"/>
        <v>420</v>
      </c>
      <c r="F110" s="28">
        <f t="shared" si="15"/>
        <v>49</v>
      </c>
      <c r="G110" s="28">
        <f t="shared" si="16"/>
        <v>35</v>
      </c>
      <c r="H110" s="28">
        <f t="shared" si="23"/>
        <v>1</v>
      </c>
      <c r="I110" s="33">
        <f t="shared" si="17"/>
        <v>1.1120000000000001</v>
      </c>
      <c r="J110" s="30">
        <f t="shared" si="18"/>
        <v>11</v>
      </c>
      <c r="K110" s="34">
        <f t="shared" si="19"/>
        <v>137.86393690456481</v>
      </c>
      <c r="L110" s="35">
        <f t="shared" si="20"/>
        <v>17359</v>
      </c>
      <c r="M110" s="35">
        <f t="shared" si="21"/>
        <v>6573</v>
      </c>
      <c r="N110" s="35">
        <f t="shared" si="22"/>
        <v>1188</v>
      </c>
      <c r="O110" s="36"/>
      <c r="P110" s="632"/>
      <c r="Q110" s="149"/>
      <c r="R110" s="150"/>
      <c r="S110" s="150"/>
    </row>
    <row r="111" spans="1:19">
      <c r="A111" s="30">
        <f t="shared" si="12"/>
        <v>420</v>
      </c>
      <c r="B111" s="30">
        <v>102</v>
      </c>
      <c r="C111" s="31" t="str">
        <f t="shared" si="13"/>
        <v>420 - BENJAMIN BANNEKER Charter School - BROCKTON pupils</v>
      </c>
      <c r="D111" s="32">
        <v>420049044</v>
      </c>
      <c r="E111" s="30">
        <f t="shared" si="14"/>
        <v>420</v>
      </c>
      <c r="F111" s="28">
        <f t="shared" si="15"/>
        <v>49</v>
      </c>
      <c r="G111" s="28">
        <f t="shared" si="16"/>
        <v>44</v>
      </c>
      <c r="H111" s="28">
        <f t="shared" si="23"/>
        <v>1</v>
      </c>
      <c r="I111" s="33">
        <f t="shared" si="17"/>
        <v>1.1120000000000001</v>
      </c>
      <c r="J111" s="30">
        <f t="shared" si="18"/>
        <v>11</v>
      </c>
      <c r="K111" s="34">
        <f t="shared" si="19"/>
        <v>103.48764365547041</v>
      </c>
      <c r="L111" s="35">
        <f t="shared" si="20"/>
        <v>18422</v>
      </c>
      <c r="M111" s="35">
        <f t="shared" si="21"/>
        <v>642</v>
      </c>
      <c r="N111" s="35">
        <f t="shared" si="22"/>
        <v>1188</v>
      </c>
      <c r="O111" s="36"/>
      <c r="P111" s="632"/>
      <c r="Q111" s="149"/>
      <c r="R111" s="150"/>
      <c r="S111" s="150"/>
    </row>
    <row r="112" spans="1:19">
      <c r="A112" s="30">
        <f t="shared" si="12"/>
        <v>420</v>
      </c>
      <c r="B112" s="30">
        <v>103</v>
      </c>
      <c r="C112" s="31" t="str">
        <f t="shared" si="13"/>
        <v>420 - BENJAMIN BANNEKER Charter School - CAMBRIDGE pupils</v>
      </c>
      <c r="D112" s="32">
        <v>420049049</v>
      </c>
      <c r="E112" s="30">
        <f t="shared" si="14"/>
        <v>420</v>
      </c>
      <c r="F112" s="28">
        <f t="shared" si="15"/>
        <v>49</v>
      </c>
      <c r="G112" s="28">
        <f t="shared" si="16"/>
        <v>49</v>
      </c>
      <c r="H112" s="28">
        <f t="shared" si="23"/>
        <v>1</v>
      </c>
      <c r="I112" s="33">
        <f t="shared" si="17"/>
        <v>1.1120000000000001</v>
      </c>
      <c r="J112" s="30">
        <f t="shared" si="18"/>
        <v>7</v>
      </c>
      <c r="K112" s="34">
        <f t="shared" si="19"/>
        <v>225.21081237189242</v>
      </c>
      <c r="L112" s="35">
        <f t="shared" si="20"/>
        <v>17199</v>
      </c>
      <c r="M112" s="35">
        <f t="shared" si="21"/>
        <v>21535</v>
      </c>
      <c r="N112" s="35">
        <f t="shared" si="22"/>
        <v>1188</v>
      </c>
      <c r="O112" s="36"/>
      <c r="P112" s="632"/>
      <c r="Q112" s="149"/>
      <c r="R112" s="150"/>
      <c r="S112" s="150"/>
    </row>
    <row r="113" spans="1:19">
      <c r="A113" s="30">
        <f t="shared" si="12"/>
        <v>420</v>
      </c>
      <c r="B113" s="30">
        <v>104</v>
      </c>
      <c r="C113" s="31" t="str">
        <f t="shared" si="13"/>
        <v>420 - BENJAMIN BANNEKER Charter School - CHELSEA pupils</v>
      </c>
      <c r="D113" s="32">
        <v>420049057</v>
      </c>
      <c r="E113" s="30">
        <f t="shared" si="14"/>
        <v>420</v>
      </c>
      <c r="F113" s="28">
        <f t="shared" si="15"/>
        <v>49</v>
      </c>
      <c r="G113" s="28">
        <f t="shared" si="16"/>
        <v>57</v>
      </c>
      <c r="H113" s="28">
        <f t="shared" si="23"/>
        <v>1</v>
      </c>
      <c r="I113" s="33">
        <f t="shared" si="17"/>
        <v>1.1120000000000001</v>
      </c>
      <c r="J113" s="30">
        <f t="shared" si="18"/>
        <v>12</v>
      </c>
      <c r="K113" s="34">
        <f t="shared" si="19"/>
        <v>101.74052401989768</v>
      </c>
      <c r="L113" s="35">
        <f t="shared" si="20"/>
        <v>12011</v>
      </c>
      <c r="M113" s="35">
        <f t="shared" si="21"/>
        <v>209</v>
      </c>
      <c r="N113" s="35">
        <f t="shared" si="22"/>
        <v>1188</v>
      </c>
      <c r="O113" s="36"/>
      <c r="P113" s="632"/>
      <c r="Q113" s="149"/>
      <c r="R113" s="150"/>
      <c r="S113" s="150"/>
    </row>
    <row r="114" spans="1:19">
      <c r="A114" s="30">
        <f t="shared" si="12"/>
        <v>420</v>
      </c>
      <c r="B114" s="30">
        <v>105</v>
      </c>
      <c r="C114" s="31" t="str">
        <f t="shared" si="13"/>
        <v>420 - BENJAMIN BANNEKER Charter School - EVERETT pupils</v>
      </c>
      <c r="D114" s="32">
        <v>420049093</v>
      </c>
      <c r="E114" s="30">
        <f t="shared" si="14"/>
        <v>420</v>
      </c>
      <c r="F114" s="28">
        <f t="shared" si="15"/>
        <v>49</v>
      </c>
      <c r="G114" s="28">
        <f t="shared" si="16"/>
        <v>93</v>
      </c>
      <c r="H114" s="28">
        <f t="shared" si="23"/>
        <v>1</v>
      </c>
      <c r="I114" s="33">
        <f t="shared" si="17"/>
        <v>1.1120000000000001</v>
      </c>
      <c r="J114" s="30">
        <f t="shared" si="18"/>
        <v>11</v>
      </c>
      <c r="K114" s="34">
        <f t="shared" si="19"/>
        <v>100</v>
      </c>
      <c r="L114" s="35">
        <f t="shared" si="20"/>
        <v>15733</v>
      </c>
      <c r="M114" s="35">
        <f t="shared" si="21"/>
        <v>0</v>
      </c>
      <c r="N114" s="35">
        <f t="shared" si="22"/>
        <v>1188</v>
      </c>
      <c r="O114" s="36"/>
      <c r="P114" s="632"/>
      <c r="Q114" s="149"/>
      <c r="R114" s="150"/>
      <c r="S114" s="150"/>
    </row>
    <row r="115" spans="1:19">
      <c r="A115" s="30">
        <f t="shared" si="12"/>
        <v>420</v>
      </c>
      <c r="B115" s="30">
        <v>106</v>
      </c>
      <c r="C115" s="31" t="str">
        <f t="shared" si="13"/>
        <v>420 - BENJAMIN BANNEKER Charter School - FITCHBURG pupils</v>
      </c>
      <c r="D115" s="32">
        <v>420049097</v>
      </c>
      <c r="E115" s="30">
        <f t="shared" si="14"/>
        <v>420</v>
      </c>
      <c r="F115" s="28">
        <f t="shared" si="15"/>
        <v>49</v>
      </c>
      <c r="G115" s="28">
        <f t="shared" si="16"/>
        <v>97</v>
      </c>
      <c r="H115" s="28">
        <f t="shared" si="23"/>
        <v>1</v>
      </c>
      <c r="I115" s="33">
        <f t="shared" si="17"/>
        <v>1.1120000000000001</v>
      </c>
      <c r="J115" s="30">
        <f t="shared" si="18"/>
        <v>11</v>
      </c>
      <c r="K115" s="34">
        <f t="shared" si="19"/>
        <v>100</v>
      </c>
      <c r="L115" s="35">
        <f t="shared" si="20"/>
        <v>20571</v>
      </c>
      <c r="M115" s="35">
        <f t="shared" si="21"/>
        <v>0</v>
      </c>
      <c r="N115" s="35">
        <f t="shared" si="22"/>
        <v>1188</v>
      </c>
      <c r="O115" s="36"/>
      <c r="P115" s="632"/>
      <c r="Q115" s="149"/>
      <c r="R115" s="150"/>
      <c r="S115" s="150"/>
    </row>
    <row r="116" spans="1:19">
      <c r="A116" s="30">
        <f t="shared" si="12"/>
        <v>420</v>
      </c>
      <c r="B116" s="30">
        <v>107</v>
      </c>
      <c r="C116" s="31" t="str">
        <f t="shared" si="13"/>
        <v>420 - BENJAMIN BANNEKER Charter School - HAVERHILL pupils</v>
      </c>
      <c r="D116" s="32">
        <v>420049128</v>
      </c>
      <c r="E116" s="30">
        <f t="shared" si="14"/>
        <v>420</v>
      </c>
      <c r="F116" s="28">
        <f t="shared" si="15"/>
        <v>49</v>
      </c>
      <c r="G116" s="28">
        <f t="shared" si="16"/>
        <v>128</v>
      </c>
      <c r="H116" s="28">
        <f t="shared" si="23"/>
        <v>1</v>
      </c>
      <c r="I116" s="33">
        <f t="shared" si="17"/>
        <v>1.1120000000000001</v>
      </c>
      <c r="J116" s="30">
        <f t="shared" si="18"/>
        <v>10</v>
      </c>
      <c r="K116" s="34">
        <f t="shared" si="19"/>
        <v>103.60715367772923</v>
      </c>
      <c r="L116" s="35">
        <f t="shared" si="20"/>
        <v>19888</v>
      </c>
      <c r="M116" s="35">
        <f t="shared" si="21"/>
        <v>717</v>
      </c>
      <c r="N116" s="35">
        <f t="shared" si="22"/>
        <v>1188</v>
      </c>
      <c r="O116" s="36"/>
      <c r="P116" s="632"/>
      <c r="Q116" s="149"/>
      <c r="R116" s="150"/>
      <c r="S116" s="150"/>
    </row>
    <row r="117" spans="1:19">
      <c r="A117" s="30">
        <f t="shared" si="12"/>
        <v>420</v>
      </c>
      <c r="B117" s="30">
        <v>108</v>
      </c>
      <c r="C117" s="31" t="str">
        <f t="shared" si="13"/>
        <v>420 - BENJAMIN BANNEKER Charter School - LEOMINSTER pupils</v>
      </c>
      <c r="D117" s="32">
        <v>420049153</v>
      </c>
      <c r="E117" s="30">
        <f t="shared" si="14"/>
        <v>420</v>
      </c>
      <c r="F117" s="28">
        <f t="shared" si="15"/>
        <v>49</v>
      </c>
      <c r="G117" s="28">
        <f t="shared" si="16"/>
        <v>153</v>
      </c>
      <c r="H117" s="28">
        <f t="shared" si="23"/>
        <v>1</v>
      </c>
      <c r="I117" s="33">
        <f t="shared" si="17"/>
        <v>1.1120000000000001</v>
      </c>
      <c r="J117" s="30">
        <f t="shared" si="18"/>
        <v>10</v>
      </c>
      <c r="K117" s="34">
        <f t="shared" si="19"/>
        <v>100.12945375745647</v>
      </c>
      <c r="L117" s="35">
        <f t="shared" si="20"/>
        <v>14617</v>
      </c>
      <c r="M117" s="35">
        <f t="shared" si="21"/>
        <v>19</v>
      </c>
      <c r="N117" s="35">
        <f t="shared" si="22"/>
        <v>1188</v>
      </c>
      <c r="O117" s="36"/>
      <c r="P117" s="632"/>
      <c r="Q117" s="149"/>
      <c r="R117" s="150"/>
      <c r="S117" s="150"/>
    </row>
    <row r="118" spans="1:19">
      <c r="A118" s="30">
        <f t="shared" si="12"/>
        <v>420</v>
      </c>
      <c r="B118" s="30">
        <v>109</v>
      </c>
      <c r="C118" s="31" t="str">
        <f t="shared" si="13"/>
        <v>420 - BENJAMIN BANNEKER Charter School - LEXINGTON pupils</v>
      </c>
      <c r="D118" s="32">
        <v>420049155</v>
      </c>
      <c r="E118" s="30">
        <f t="shared" si="14"/>
        <v>420</v>
      </c>
      <c r="F118" s="28">
        <f t="shared" si="15"/>
        <v>49</v>
      </c>
      <c r="G118" s="28">
        <f t="shared" si="16"/>
        <v>155</v>
      </c>
      <c r="H118" s="28">
        <f t="shared" si="23"/>
        <v>1</v>
      </c>
      <c r="I118" s="33">
        <f t="shared" si="17"/>
        <v>1.1120000000000001</v>
      </c>
      <c r="J118" s="30">
        <f t="shared" si="18"/>
        <v>2</v>
      </c>
      <c r="K118" s="34">
        <f t="shared" si="19"/>
        <v>179.73755354766377</v>
      </c>
      <c r="L118" s="35">
        <f t="shared" si="20"/>
        <v>10059</v>
      </c>
      <c r="M118" s="35">
        <f t="shared" si="21"/>
        <v>8021</v>
      </c>
      <c r="N118" s="35">
        <f t="shared" si="22"/>
        <v>1188</v>
      </c>
      <c r="O118" s="36"/>
      <c r="P118" s="632"/>
      <c r="Q118" s="149"/>
      <c r="R118" s="150"/>
      <c r="S118" s="150"/>
    </row>
    <row r="119" spans="1:19">
      <c r="A119" s="30">
        <f t="shared" si="12"/>
        <v>420</v>
      </c>
      <c r="B119" s="30">
        <v>110</v>
      </c>
      <c r="C119" s="31" t="str">
        <f t="shared" si="13"/>
        <v>420 - BENJAMIN BANNEKER Charter School - LYNN pupils</v>
      </c>
      <c r="D119" s="32">
        <v>420049163</v>
      </c>
      <c r="E119" s="30">
        <f t="shared" si="14"/>
        <v>420</v>
      </c>
      <c r="F119" s="28">
        <f t="shared" si="15"/>
        <v>49</v>
      </c>
      <c r="G119" s="28">
        <f t="shared" si="16"/>
        <v>163</v>
      </c>
      <c r="H119" s="28">
        <f t="shared" si="23"/>
        <v>1</v>
      </c>
      <c r="I119" s="33">
        <f t="shared" si="17"/>
        <v>1.1120000000000001</v>
      </c>
      <c r="J119" s="30">
        <f t="shared" si="18"/>
        <v>11</v>
      </c>
      <c r="K119" s="34">
        <f t="shared" si="19"/>
        <v>100</v>
      </c>
      <c r="L119" s="35">
        <f t="shared" si="20"/>
        <v>12011</v>
      </c>
      <c r="M119" s="35">
        <f t="shared" si="21"/>
        <v>0</v>
      </c>
      <c r="N119" s="35">
        <f t="shared" si="22"/>
        <v>1188</v>
      </c>
      <c r="O119" s="36"/>
      <c r="P119" s="632"/>
      <c r="Q119" s="149"/>
      <c r="R119" s="150"/>
      <c r="S119" s="150"/>
    </row>
    <row r="120" spans="1:19">
      <c r="A120" s="30">
        <f t="shared" si="12"/>
        <v>420</v>
      </c>
      <c r="B120" s="30">
        <v>111</v>
      </c>
      <c r="C120" s="31" t="str">
        <f t="shared" si="13"/>
        <v>420 - BENJAMIN BANNEKER Charter School - MALDEN pupils</v>
      </c>
      <c r="D120" s="32">
        <v>420049165</v>
      </c>
      <c r="E120" s="30">
        <f t="shared" si="14"/>
        <v>420</v>
      </c>
      <c r="F120" s="28">
        <f t="shared" si="15"/>
        <v>49</v>
      </c>
      <c r="G120" s="28">
        <f t="shared" si="16"/>
        <v>165</v>
      </c>
      <c r="H120" s="28">
        <f t="shared" si="23"/>
        <v>1</v>
      </c>
      <c r="I120" s="33">
        <f t="shared" si="17"/>
        <v>1.1120000000000001</v>
      </c>
      <c r="J120" s="30">
        <f t="shared" si="18"/>
        <v>10</v>
      </c>
      <c r="K120" s="34">
        <f t="shared" si="19"/>
        <v>100</v>
      </c>
      <c r="L120" s="35">
        <f t="shared" si="20"/>
        <v>14937</v>
      </c>
      <c r="M120" s="35">
        <f t="shared" si="21"/>
        <v>0</v>
      </c>
      <c r="N120" s="35">
        <f t="shared" si="22"/>
        <v>1188</v>
      </c>
      <c r="O120" s="36"/>
      <c r="P120" s="632"/>
      <c r="Q120" s="149"/>
      <c r="R120" s="150"/>
      <c r="S120" s="150"/>
    </row>
    <row r="121" spans="1:19">
      <c r="A121" s="30">
        <f t="shared" si="12"/>
        <v>420</v>
      </c>
      <c r="B121" s="30">
        <v>112</v>
      </c>
      <c r="C121" s="31" t="str">
        <f t="shared" si="13"/>
        <v>420 - BENJAMIN BANNEKER Charter School - MAYNARD pupils</v>
      </c>
      <c r="D121" s="32">
        <v>420049174</v>
      </c>
      <c r="E121" s="30">
        <f t="shared" si="14"/>
        <v>420</v>
      </c>
      <c r="F121" s="28">
        <f t="shared" si="15"/>
        <v>49</v>
      </c>
      <c r="G121" s="28">
        <f t="shared" si="16"/>
        <v>174</v>
      </c>
      <c r="H121" s="28">
        <f t="shared" si="23"/>
        <v>1</v>
      </c>
      <c r="I121" s="33">
        <f t="shared" si="17"/>
        <v>1.1120000000000001</v>
      </c>
      <c r="J121" s="30">
        <f t="shared" si="18"/>
        <v>5</v>
      </c>
      <c r="K121" s="34">
        <f t="shared" si="19"/>
        <v>159.09834730402255</v>
      </c>
      <c r="L121" s="35">
        <f t="shared" si="20"/>
        <v>12011</v>
      </c>
      <c r="M121" s="35">
        <f t="shared" si="21"/>
        <v>7098</v>
      </c>
      <c r="N121" s="35">
        <f t="shared" si="22"/>
        <v>1188</v>
      </c>
      <c r="O121" s="36"/>
      <c r="P121" s="632"/>
      <c r="Q121" s="149"/>
      <c r="R121" s="150"/>
      <c r="S121" s="150"/>
    </row>
    <row r="122" spans="1:19">
      <c r="A122" s="30">
        <f t="shared" si="12"/>
        <v>420</v>
      </c>
      <c r="B122" s="30">
        <v>113</v>
      </c>
      <c r="C122" s="31" t="str">
        <f t="shared" si="13"/>
        <v>420 - BENJAMIN BANNEKER Charter School - MEDFORD pupils</v>
      </c>
      <c r="D122" s="32">
        <v>420049176</v>
      </c>
      <c r="E122" s="30">
        <f t="shared" si="14"/>
        <v>420</v>
      </c>
      <c r="F122" s="28">
        <f t="shared" si="15"/>
        <v>49</v>
      </c>
      <c r="G122" s="28">
        <f t="shared" si="16"/>
        <v>176</v>
      </c>
      <c r="H122" s="28">
        <f t="shared" si="23"/>
        <v>1</v>
      </c>
      <c r="I122" s="33">
        <f t="shared" si="17"/>
        <v>1.1120000000000001</v>
      </c>
      <c r="J122" s="30">
        <f t="shared" si="18"/>
        <v>8</v>
      </c>
      <c r="K122" s="34">
        <f t="shared" si="19"/>
        <v>125.20807852987181</v>
      </c>
      <c r="L122" s="35">
        <f t="shared" si="20"/>
        <v>13795</v>
      </c>
      <c r="M122" s="35">
        <f t="shared" si="21"/>
        <v>3477</v>
      </c>
      <c r="N122" s="35">
        <f t="shared" si="22"/>
        <v>1188</v>
      </c>
      <c r="O122" s="36"/>
      <c r="P122" s="632"/>
      <c r="Q122" s="149"/>
      <c r="R122" s="150"/>
      <c r="S122" s="150"/>
    </row>
    <row r="123" spans="1:19">
      <c r="A123" s="30">
        <f t="shared" si="12"/>
        <v>420</v>
      </c>
      <c r="B123" s="30">
        <v>114</v>
      </c>
      <c r="C123" s="31" t="str">
        <f t="shared" si="13"/>
        <v>420 - BENJAMIN BANNEKER Charter School - METHUEN pupils</v>
      </c>
      <c r="D123" s="32">
        <v>420049181</v>
      </c>
      <c r="E123" s="30">
        <f t="shared" si="14"/>
        <v>420</v>
      </c>
      <c r="F123" s="28">
        <f t="shared" si="15"/>
        <v>49</v>
      </c>
      <c r="G123" s="28">
        <f t="shared" si="16"/>
        <v>181</v>
      </c>
      <c r="H123" s="28">
        <f t="shared" si="23"/>
        <v>1</v>
      </c>
      <c r="I123" s="33">
        <f t="shared" si="17"/>
        <v>1.1120000000000001</v>
      </c>
      <c r="J123" s="30">
        <f t="shared" si="18"/>
        <v>10</v>
      </c>
      <c r="K123" s="34">
        <f t="shared" si="19"/>
        <v>101.01569653001017</v>
      </c>
      <c r="L123" s="35">
        <f t="shared" si="20"/>
        <v>19888</v>
      </c>
      <c r="M123" s="35">
        <f t="shared" si="21"/>
        <v>202</v>
      </c>
      <c r="N123" s="35">
        <f t="shared" si="22"/>
        <v>1188</v>
      </c>
      <c r="O123" s="36"/>
      <c r="P123" s="632"/>
      <c r="Q123" s="149"/>
      <c r="R123" s="150"/>
      <c r="S123" s="150"/>
    </row>
    <row r="124" spans="1:19">
      <c r="A124" s="30">
        <f t="shared" si="12"/>
        <v>420</v>
      </c>
      <c r="B124" s="30">
        <v>115</v>
      </c>
      <c r="C124" s="31" t="str">
        <f t="shared" si="13"/>
        <v>420 - BENJAMIN BANNEKER Charter School - NEEDHAM pupils</v>
      </c>
      <c r="D124" s="32">
        <v>420049199</v>
      </c>
      <c r="E124" s="30">
        <f t="shared" si="14"/>
        <v>420</v>
      </c>
      <c r="F124" s="28">
        <f t="shared" si="15"/>
        <v>49</v>
      </c>
      <c r="G124" s="28">
        <f t="shared" si="16"/>
        <v>199</v>
      </c>
      <c r="H124" s="28">
        <f t="shared" si="23"/>
        <v>1</v>
      </c>
      <c r="I124" s="33">
        <f t="shared" si="17"/>
        <v>1.1120000000000001</v>
      </c>
      <c r="J124" s="30">
        <f t="shared" si="18"/>
        <v>2</v>
      </c>
      <c r="K124" s="34">
        <f t="shared" si="19"/>
        <v>173.51873935361996</v>
      </c>
      <c r="L124" s="35">
        <f t="shared" si="20"/>
        <v>16769</v>
      </c>
      <c r="M124" s="35">
        <f t="shared" si="21"/>
        <v>12328</v>
      </c>
      <c r="N124" s="35">
        <f t="shared" si="22"/>
        <v>1188</v>
      </c>
      <c r="O124" s="36"/>
      <c r="P124" s="632"/>
      <c r="Q124" s="149"/>
      <c r="R124" s="150"/>
      <c r="S124" s="150"/>
    </row>
    <row r="125" spans="1:19">
      <c r="A125" s="30">
        <f t="shared" si="12"/>
        <v>420</v>
      </c>
      <c r="B125" s="30">
        <v>116</v>
      </c>
      <c r="C125" s="31" t="str">
        <f t="shared" si="13"/>
        <v>420 - BENJAMIN BANNEKER Charter School - NEWTON pupils</v>
      </c>
      <c r="D125" s="32">
        <v>420049207</v>
      </c>
      <c r="E125" s="30">
        <f t="shared" si="14"/>
        <v>420</v>
      </c>
      <c r="F125" s="28">
        <f t="shared" si="15"/>
        <v>49</v>
      </c>
      <c r="G125" s="28">
        <f t="shared" si="16"/>
        <v>207</v>
      </c>
      <c r="H125" s="28">
        <f t="shared" si="23"/>
        <v>1</v>
      </c>
      <c r="I125" s="33">
        <f t="shared" si="17"/>
        <v>1.1120000000000001</v>
      </c>
      <c r="J125" s="30">
        <f t="shared" si="18"/>
        <v>3</v>
      </c>
      <c r="K125" s="34">
        <f t="shared" si="19"/>
        <v>172.35108915167942</v>
      </c>
      <c r="L125" s="35">
        <f t="shared" si="20"/>
        <v>11585</v>
      </c>
      <c r="M125" s="35">
        <f t="shared" si="21"/>
        <v>8382</v>
      </c>
      <c r="N125" s="35">
        <f t="shared" si="22"/>
        <v>1188</v>
      </c>
      <c r="O125" s="36"/>
      <c r="P125" s="632"/>
      <c r="Q125" s="149"/>
      <c r="R125" s="150"/>
      <c r="S125" s="150"/>
    </row>
    <row r="126" spans="1:19">
      <c r="A126" s="30">
        <f t="shared" si="12"/>
        <v>420</v>
      </c>
      <c r="B126" s="30">
        <v>117</v>
      </c>
      <c r="C126" s="31" t="str">
        <f t="shared" si="13"/>
        <v>420 - BENJAMIN BANNEKER Charter School - QUINCY pupils</v>
      </c>
      <c r="D126" s="32">
        <v>420049243</v>
      </c>
      <c r="E126" s="30">
        <f t="shared" si="14"/>
        <v>420</v>
      </c>
      <c r="F126" s="28">
        <f t="shared" si="15"/>
        <v>49</v>
      </c>
      <c r="G126" s="28">
        <f t="shared" si="16"/>
        <v>243</v>
      </c>
      <c r="H126" s="28">
        <f t="shared" si="23"/>
        <v>1</v>
      </c>
      <c r="I126" s="33">
        <f t="shared" si="17"/>
        <v>1.1120000000000001</v>
      </c>
      <c r="J126" s="30">
        <f t="shared" si="18"/>
        <v>9</v>
      </c>
      <c r="K126" s="34">
        <f t="shared" si="19"/>
        <v>110.73912760230509</v>
      </c>
      <c r="L126" s="35">
        <f t="shared" si="20"/>
        <v>11951</v>
      </c>
      <c r="M126" s="35">
        <f t="shared" si="21"/>
        <v>1283</v>
      </c>
      <c r="N126" s="35">
        <f t="shared" si="22"/>
        <v>1188</v>
      </c>
      <c r="O126" s="36"/>
      <c r="P126" s="632"/>
      <c r="Q126" s="149"/>
      <c r="R126" s="150"/>
      <c r="S126" s="150"/>
    </row>
    <row r="127" spans="1:19">
      <c r="A127" s="30">
        <f t="shared" si="12"/>
        <v>420</v>
      </c>
      <c r="B127" s="30">
        <v>118</v>
      </c>
      <c r="C127" s="31" t="str">
        <f t="shared" si="13"/>
        <v>420 - BENJAMIN BANNEKER Charter School - REVERE pupils</v>
      </c>
      <c r="D127" s="32">
        <v>420049248</v>
      </c>
      <c r="E127" s="30">
        <f t="shared" si="14"/>
        <v>420</v>
      </c>
      <c r="F127" s="28">
        <f t="shared" si="15"/>
        <v>49</v>
      </c>
      <c r="G127" s="28">
        <f t="shared" si="16"/>
        <v>248</v>
      </c>
      <c r="H127" s="28">
        <f t="shared" si="23"/>
        <v>1</v>
      </c>
      <c r="I127" s="33">
        <f t="shared" si="17"/>
        <v>1.1120000000000001</v>
      </c>
      <c r="J127" s="30">
        <f t="shared" si="18"/>
        <v>11</v>
      </c>
      <c r="K127" s="34">
        <f t="shared" si="19"/>
        <v>103.22634123713455</v>
      </c>
      <c r="L127" s="35">
        <f t="shared" si="20"/>
        <v>14465</v>
      </c>
      <c r="M127" s="35">
        <f t="shared" si="21"/>
        <v>467</v>
      </c>
      <c r="N127" s="35">
        <f t="shared" si="22"/>
        <v>1188</v>
      </c>
      <c r="O127" s="36"/>
      <c r="P127" s="632"/>
      <c r="Q127" s="149"/>
      <c r="R127" s="150"/>
      <c r="S127" s="150"/>
    </row>
    <row r="128" spans="1:19">
      <c r="A128" s="30">
        <f t="shared" si="12"/>
        <v>420</v>
      </c>
      <c r="B128" s="30">
        <v>119</v>
      </c>
      <c r="C128" s="31" t="str">
        <f t="shared" si="13"/>
        <v>420 - BENJAMIN BANNEKER Charter School - SAUGUS pupils</v>
      </c>
      <c r="D128" s="32">
        <v>420049262</v>
      </c>
      <c r="E128" s="30">
        <f t="shared" si="14"/>
        <v>420</v>
      </c>
      <c r="F128" s="28">
        <f t="shared" si="15"/>
        <v>49</v>
      </c>
      <c r="G128" s="28">
        <f t="shared" si="16"/>
        <v>262</v>
      </c>
      <c r="H128" s="28">
        <f t="shared" si="23"/>
        <v>1</v>
      </c>
      <c r="I128" s="33">
        <f t="shared" si="17"/>
        <v>1.1120000000000001</v>
      </c>
      <c r="J128" s="30">
        <f t="shared" si="18"/>
        <v>9</v>
      </c>
      <c r="K128" s="34">
        <f t="shared" si="19"/>
        <v>112.53509990051158</v>
      </c>
      <c r="L128" s="35">
        <f t="shared" si="20"/>
        <v>13858</v>
      </c>
      <c r="M128" s="35">
        <f t="shared" si="21"/>
        <v>1737</v>
      </c>
      <c r="N128" s="35">
        <f t="shared" si="22"/>
        <v>1188</v>
      </c>
      <c r="O128" s="36"/>
      <c r="P128" s="632"/>
      <c r="Q128" s="149"/>
      <c r="R128" s="150"/>
      <c r="S128" s="150"/>
    </row>
    <row r="129" spans="1:19">
      <c r="A129" s="30">
        <f t="shared" si="12"/>
        <v>420</v>
      </c>
      <c r="B129" s="30">
        <v>120</v>
      </c>
      <c r="C129" s="31" t="str">
        <f t="shared" si="13"/>
        <v>420 - BENJAMIN BANNEKER Charter School - STONEHAM pupils</v>
      </c>
      <c r="D129" s="32">
        <v>420049284</v>
      </c>
      <c r="E129" s="30">
        <f t="shared" si="14"/>
        <v>420</v>
      </c>
      <c r="F129" s="28">
        <f t="shared" si="15"/>
        <v>49</v>
      </c>
      <c r="G129" s="28">
        <f t="shared" si="16"/>
        <v>284</v>
      </c>
      <c r="H129" s="28">
        <f t="shared" si="23"/>
        <v>1</v>
      </c>
      <c r="I129" s="33">
        <f t="shared" si="17"/>
        <v>1.1120000000000001</v>
      </c>
      <c r="J129" s="30">
        <f t="shared" si="18"/>
        <v>5</v>
      </c>
      <c r="K129" s="34">
        <f t="shared" si="19"/>
        <v>142.13877441457646</v>
      </c>
      <c r="L129" s="35">
        <f t="shared" si="20"/>
        <v>17378</v>
      </c>
      <c r="M129" s="35">
        <f t="shared" si="21"/>
        <v>7323</v>
      </c>
      <c r="N129" s="35">
        <f t="shared" si="22"/>
        <v>1188</v>
      </c>
      <c r="O129" s="36"/>
      <c r="P129" s="632"/>
      <c r="Q129" s="149"/>
      <c r="R129" s="150"/>
      <c r="S129" s="150"/>
    </row>
    <row r="130" spans="1:19">
      <c r="A130" s="30">
        <f t="shared" si="12"/>
        <v>420</v>
      </c>
      <c r="B130" s="30">
        <v>121</v>
      </c>
      <c r="C130" s="31" t="str">
        <f t="shared" si="13"/>
        <v>420 - BENJAMIN BANNEKER Charter School - TEWKSBURY pupils</v>
      </c>
      <c r="D130" s="32">
        <v>420049295</v>
      </c>
      <c r="E130" s="30">
        <f t="shared" si="14"/>
        <v>420</v>
      </c>
      <c r="F130" s="28">
        <f t="shared" si="15"/>
        <v>49</v>
      </c>
      <c r="G130" s="28">
        <f t="shared" si="16"/>
        <v>295</v>
      </c>
      <c r="H130" s="28">
        <f t="shared" si="23"/>
        <v>1</v>
      </c>
      <c r="I130" s="33">
        <f t="shared" si="17"/>
        <v>1.1120000000000001</v>
      </c>
      <c r="J130" s="30">
        <f t="shared" si="18"/>
        <v>5</v>
      </c>
      <c r="K130" s="34">
        <f t="shared" si="19"/>
        <v>149.39438044755292</v>
      </c>
      <c r="L130" s="35">
        <f t="shared" si="20"/>
        <v>17135</v>
      </c>
      <c r="M130" s="35">
        <f t="shared" si="21"/>
        <v>8464</v>
      </c>
      <c r="N130" s="35">
        <f t="shared" si="22"/>
        <v>1188</v>
      </c>
      <c r="O130" s="36"/>
      <c r="P130" s="632"/>
      <c r="Q130" s="149"/>
      <c r="R130" s="150"/>
      <c r="S130" s="150"/>
    </row>
    <row r="131" spans="1:19">
      <c r="A131" s="30">
        <f t="shared" si="12"/>
        <v>420</v>
      </c>
      <c r="B131" s="30">
        <v>122</v>
      </c>
      <c r="C131" s="31" t="str">
        <f t="shared" si="13"/>
        <v>420 - BENJAMIN BANNEKER Charter School - WAKEFIELD pupils</v>
      </c>
      <c r="D131" s="32">
        <v>420049305</v>
      </c>
      <c r="E131" s="30">
        <f t="shared" si="14"/>
        <v>420</v>
      </c>
      <c r="F131" s="28">
        <f t="shared" si="15"/>
        <v>49</v>
      </c>
      <c r="G131" s="28">
        <f t="shared" si="16"/>
        <v>305</v>
      </c>
      <c r="H131" s="28">
        <f t="shared" si="23"/>
        <v>1</v>
      </c>
      <c r="I131" s="33">
        <f t="shared" si="17"/>
        <v>1.1120000000000001</v>
      </c>
      <c r="J131" s="30">
        <f t="shared" si="18"/>
        <v>4</v>
      </c>
      <c r="K131" s="34">
        <f t="shared" si="19"/>
        <v>141.16389639539034</v>
      </c>
      <c r="L131" s="35">
        <f t="shared" si="20"/>
        <v>12011</v>
      </c>
      <c r="M131" s="35">
        <f t="shared" si="21"/>
        <v>4944</v>
      </c>
      <c r="N131" s="35">
        <f t="shared" si="22"/>
        <v>1188</v>
      </c>
      <c r="O131" s="36"/>
      <c r="P131" s="632"/>
      <c r="Q131" s="149"/>
      <c r="R131" s="150"/>
      <c r="S131" s="150"/>
    </row>
    <row r="132" spans="1:19">
      <c r="A132" s="30">
        <f t="shared" si="12"/>
        <v>420</v>
      </c>
      <c r="B132" s="30">
        <v>123</v>
      </c>
      <c r="C132" s="31" t="str">
        <f t="shared" si="13"/>
        <v>420 - BENJAMIN BANNEKER Charter School - WINCHESTER pupils</v>
      </c>
      <c r="D132" s="32">
        <v>420049344</v>
      </c>
      <c r="E132" s="30">
        <f t="shared" si="14"/>
        <v>420</v>
      </c>
      <c r="F132" s="28">
        <f t="shared" si="15"/>
        <v>49</v>
      </c>
      <c r="G132" s="28">
        <f t="shared" si="16"/>
        <v>344</v>
      </c>
      <c r="H132" s="28">
        <f t="shared" si="23"/>
        <v>1</v>
      </c>
      <c r="I132" s="33">
        <f t="shared" si="17"/>
        <v>1.1120000000000001</v>
      </c>
      <c r="J132" s="30">
        <f t="shared" si="18"/>
        <v>2</v>
      </c>
      <c r="K132" s="34">
        <f t="shared" si="19"/>
        <v>137.98031613192165</v>
      </c>
      <c r="L132" s="35">
        <f t="shared" si="20"/>
        <v>16769</v>
      </c>
      <c r="M132" s="35">
        <f t="shared" si="21"/>
        <v>6369</v>
      </c>
      <c r="N132" s="35">
        <f t="shared" si="22"/>
        <v>1188</v>
      </c>
      <c r="O132" s="36"/>
      <c r="P132" s="632"/>
      <c r="Q132" s="149"/>
      <c r="R132" s="150"/>
      <c r="S132" s="150"/>
    </row>
    <row r="133" spans="1:19">
      <c r="A133" s="30">
        <f t="shared" si="12"/>
        <v>420</v>
      </c>
      <c r="B133" s="30">
        <v>124</v>
      </c>
      <c r="C133" s="31" t="str">
        <f t="shared" si="13"/>
        <v>420 - BENJAMIN BANNEKER Charter School - WINTHROP pupils</v>
      </c>
      <c r="D133" s="32">
        <v>420049346</v>
      </c>
      <c r="E133" s="30">
        <f t="shared" si="14"/>
        <v>420</v>
      </c>
      <c r="F133" s="28">
        <f t="shared" si="15"/>
        <v>49</v>
      </c>
      <c r="G133" s="28">
        <f t="shared" si="16"/>
        <v>346</v>
      </c>
      <c r="H133" s="28">
        <f t="shared" si="23"/>
        <v>1</v>
      </c>
      <c r="I133" s="33">
        <f t="shared" si="17"/>
        <v>1.1120000000000001</v>
      </c>
      <c r="J133" s="30">
        <f t="shared" si="18"/>
        <v>8</v>
      </c>
      <c r="K133" s="34">
        <f t="shared" si="19"/>
        <v>110.84918353796613</v>
      </c>
      <c r="L133" s="35">
        <f t="shared" si="20"/>
        <v>11951</v>
      </c>
      <c r="M133" s="35">
        <f t="shared" si="21"/>
        <v>1297</v>
      </c>
      <c r="N133" s="35">
        <f t="shared" si="22"/>
        <v>1188</v>
      </c>
      <c r="O133" s="36"/>
      <c r="P133" s="632"/>
      <c r="Q133" s="149"/>
      <c r="R133" s="150"/>
      <c r="S133" s="150"/>
    </row>
    <row r="134" spans="1:19">
      <c r="A134" s="30">
        <f t="shared" si="12"/>
        <v>420</v>
      </c>
      <c r="B134" s="30">
        <v>125</v>
      </c>
      <c r="C134" s="31" t="str">
        <f t="shared" si="13"/>
        <v>420 - BENJAMIN BANNEKER Charter School - WOBURN pupils</v>
      </c>
      <c r="D134" s="32">
        <v>420049347</v>
      </c>
      <c r="E134" s="30">
        <f t="shared" si="14"/>
        <v>420</v>
      </c>
      <c r="F134" s="28">
        <f t="shared" si="15"/>
        <v>49</v>
      </c>
      <c r="G134" s="28">
        <f t="shared" si="16"/>
        <v>347</v>
      </c>
      <c r="H134" s="28">
        <f t="shared" si="23"/>
        <v>1</v>
      </c>
      <c r="I134" s="33">
        <f t="shared" si="17"/>
        <v>1.1120000000000001</v>
      </c>
      <c r="J134" s="30">
        <f t="shared" si="18"/>
        <v>8</v>
      </c>
      <c r="K134" s="34">
        <f t="shared" si="19"/>
        <v>142.25030082310474</v>
      </c>
      <c r="L134" s="35">
        <f t="shared" si="20"/>
        <v>18893</v>
      </c>
      <c r="M134" s="35">
        <f t="shared" si="21"/>
        <v>7982</v>
      </c>
      <c r="N134" s="35">
        <f t="shared" si="22"/>
        <v>1188</v>
      </c>
      <c r="O134" s="36"/>
      <c r="P134" s="632"/>
      <c r="Q134" s="149"/>
      <c r="R134" s="150"/>
      <c r="S134" s="150"/>
    </row>
    <row r="135" spans="1:19">
      <c r="A135" s="30">
        <f t="shared" si="12"/>
        <v>420</v>
      </c>
      <c r="B135" s="30">
        <v>126</v>
      </c>
      <c r="C135" s="31" t="str">
        <f t="shared" si="13"/>
        <v>420 - BENJAMIN BANNEKER Charter School - AYER SHIRLEY pupils</v>
      </c>
      <c r="D135" s="32">
        <v>420049616</v>
      </c>
      <c r="E135" s="30">
        <f t="shared" si="14"/>
        <v>420</v>
      </c>
      <c r="F135" s="28">
        <f t="shared" si="15"/>
        <v>49</v>
      </c>
      <c r="G135" s="28">
        <f t="shared" si="16"/>
        <v>616</v>
      </c>
      <c r="H135" s="28">
        <f t="shared" si="23"/>
        <v>1</v>
      </c>
      <c r="I135" s="33">
        <f t="shared" si="17"/>
        <v>1.1120000000000001</v>
      </c>
      <c r="J135" s="30">
        <f t="shared" si="18"/>
        <v>7</v>
      </c>
      <c r="K135" s="34">
        <f t="shared" si="19"/>
        <v>119.01743781808554</v>
      </c>
      <c r="L135" s="35">
        <f t="shared" si="20"/>
        <v>18395</v>
      </c>
      <c r="M135" s="35">
        <f t="shared" si="21"/>
        <v>3498</v>
      </c>
      <c r="N135" s="35">
        <f t="shared" si="22"/>
        <v>1188</v>
      </c>
      <c r="O135" s="36"/>
      <c r="P135" s="632"/>
      <c r="Q135" s="149"/>
      <c r="R135" s="150"/>
      <c r="S135" s="150"/>
    </row>
    <row r="136" spans="1:19">
      <c r="A136" s="30">
        <f t="shared" si="12"/>
        <v>420</v>
      </c>
      <c r="B136" s="30">
        <v>127</v>
      </c>
      <c r="C136" s="31" t="str">
        <f t="shared" si="13"/>
        <v>420 - BENJAMIN BANNEKER Charter School - BRIDGEWATER RAYNHAM pupils</v>
      </c>
      <c r="D136" s="32">
        <v>420049625</v>
      </c>
      <c r="E136" s="30">
        <f t="shared" si="14"/>
        <v>420</v>
      </c>
      <c r="F136" s="28">
        <f t="shared" si="15"/>
        <v>49</v>
      </c>
      <c r="G136" s="28">
        <f t="shared" si="16"/>
        <v>625</v>
      </c>
      <c r="H136" s="28">
        <f t="shared" si="23"/>
        <v>1</v>
      </c>
      <c r="I136" s="33">
        <f t="shared" si="17"/>
        <v>1.1120000000000001</v>
      </c>
      <c r="J136" s="30">
        <f t="shared" si="18"/>
        <v>6</v>
      </c>
      <c r="K136" s="34">
        <f t="shared" si="19"/>
        <v>108.64822656782296</v>
      </c>
      <c r="L136" s="35">
        <f t="shared" si="20"/>
        <v>12011</v>
      </c>
      <c r="M136" s="35">
        <f t="shared" si="21"/>
        <v>1039</v>
      </c>
      <c r="N136" s="35">
        <f t="shared" si="22"/>
        <v>1188</v>
      </c>
      <c r="O136" s="36"/>
      <c r="P136" s="632"/>
      <c r="Q136" s="149"/>
      <c r="R136" s="150"/>
      <c r="S136" s="150"/>
    </row>
    <row r="137" spans="1:19">
      <c r="A137" s="30">
        <f t="shared" si="12"/>
        <v>428</v>
      </c>
      <c r="B137" s="30">
        <v>128</v>
      </c>
      <c r="C137" s="31" t="str">
        <f t="shared" si="13"/>
        <v>428 - BROOKE Charter School - ATTLEBORO pupils</v>
      </c>
      <c r="D137" s="32">
        <v>428035016</v>
      </c>
      <c r="E137" s="30">
        <f t="shared" si="14"/>
        <v>428</v>
      </c>
      <c r="F137" s="28">
        <f t="shared" si="15"/>
        <v>35</v>
      </c>
      <c r="G137" s="28">
        <f t="shared" si="16"/>
        <v>16</v>
      </c>
      <c r="H137" s="28">
        <f t="shared" si="23"/>
        <v>1</v>
      </c>
      <c r="I137" s="33">
        <f t="shared" si="17"/>
        <v>1.087</v>
      </c>
      <c r="J137" s="30">
        <f t="shared" si="18"/>
        <v>8</v>
      </c>
      <c r="K137" s="34">
        <f t="shared" si="19"/>
        <v>101.09742805332425</v>
      </c>
      <c r="L137" s="35">
        <f t="shared" si="20"/>
        <v>12064</v>
      </c>
      <c r="M137" s="35">
        <f t="shared" si="21"/>
        <v>132</v>
      </c>
      <c r="N137" s="35">
        <f t="shared" si="22"/>
        <v>1188</v>
      </c>
      <c r="O137" s="36"/>
      <c r="P137" s="632"/>
      <c r="Q137" s="149"/>
      <c r="R137" s="150"/>
      <c r="S137" s="150"/>
    </row>
    <row r="138" spans="1:19">
      <c r="A138" s="30">
        <f t="shared" ref="A138:A201" si="24">IF(VALUE(MID(D138,1,1))=4,VALUE(MID(D138,1,3)),VALUE(MID(D138,1,4)))</f>
        <v>428</v>
      </c>
      <c r="B138" s="30">
        <v>129</v>
      </c>
      <c r="C138" s="31" t="str">
        <f t="shared" ref="C138:C201" si="25">IF(H138=1,A138 &amp; " - " &amp;VLOOKUP(A138,codeCHA,2)&amp;" Charter School - "&amp;VLOOKUP(G138,code436,2)&amp;" pupils",IF(OR(A138=450,A138=466),A138 &amp; " - " &amp;VLOOKUP(A138,codeCHA,2)&amp;" Charter School - "&amp;VLOOKUP(F138,code436,2)&amp;" District - "&amp;VLOOKUP(G138,code436,2)&amp;" pupils",A138 &amp; " - " &amp;VLOOKUP(A138,codeCHA,2)&amp;" Charter School - "&amp;VLOOKUP(F138,code436,2)&amp;" Campus - "&amp;VLOOKUP(G138,code436,2)&amp;" pupils"))</f>
        <v>428 - BROOKE Charter School - AVON pupils</v>
      </c>
      <c r="D138" s="32">
        <v>428035018</v>
      </c>
      <c r="E138" s="30">
        <f t="shared" ref="E138:E201" si="26">A138</f>
        <v>428</v>
      </c>
      <c r="F138" s="28">
        <f t="shared" ref="F138:F201" si="27">IF(VALUE(MID(D138,1,1))=4,VALUE(MID(D138,4,3)),VALUE(MID(D138,5,3)))</f>
        <v>35</v>
      </c>
      <c r="G138" s="28">
        <f t="shared" ref="G138:G201" si="28">IF(VALUE(MID(D138,1,1))=4,VALUE(MID(D138,7,3)),VALUE(MID(D138,8,3)))</f>
        <v>18</v>
      </c>
      <c r="H138" s="28">
        <f t="shared" si="23"/>
        <v>1</v>
      </c>
      <c r="I138" s="33">
        <f t="shared" ref="I138:I201" si="29">VLOOKUP(F138,distinfo,4)</f>
        <v>1.087</v>
      </c>
      <c r="J138" s="30">
        <f t="shared" ref="J138:J201" si="30">VLOOKUP(D138,enro_chafnd,16)</f>
        <v>9</v>
      </c>
      <c r="K138" s="34">
        <f t="shared" ref="K138:K201" si="31">VLOOKUP(G138,distinfo,6)</f>
        <v>132.96053292263844</v>
      </c>
      <c r="L138" s="35">
        <f t="shared" ref="L138:L201" si="32">IF(VLOOKUP(D138,rate_chafnd,40,FALSE)&gt;0,VLOOKUP(D138,rate_chafnd,40),VLOOKUP(G138,distinfo,7))</f>
        <v>18975</v>
      </c>
      <c r="M138" s="35">
        <f t="shared" ref="M138:M201" si="33">ROUND((L138*K138/100)-L138,0)</f>
        <v>6254</v>
      </c>
      <c r="N138" s="35">
        <f t="shared" ref="N138:N201" si="34">VLOOKUP(G138,distinfo,9)</f>
        <v>1188</v>
      </c>
      <c r="O138" s="36"/>
      <c r="P138" s="632"/>
      <c r="Q138" s="149"/>
      <c r="R138" s="150"/>
      <c r="S138" s="150"/>
    </row>
    <row r="139" spans="1:19">
      <c r="A139" s="30">
        <f t="shared" si="24"/>
        <v>428</v>
      </c>
      <c r="B139" s="30">
        <v>130</v>
      </c>
      <c r="C139" s="31" t="str">
        <f t="shared" si="25"/>
        <v>428 - BROOKE Charter School - BOSTON pupils</v>
      </c>
      <c r="D139" s="32">
        <v>428035035</v>
      </c>
      <c r="E139" s="30">
        <f t="shared" si="26"/>
        <v>428</v>
      </c>
      <c r="F139" s="28">
        <f t="shared" si="27"/>
        <v>35</v>
      </c>
      <c r="G139" s="28">
        <f t="shared" si="28"/>
        <v>35</v>
      </c>
      <c r="H139" s="28">
        <f t="shared" ref="H139:H202" si="35">IF(OR(A139=410,A139=466,A139=487,A139=499),2,1)</f>
        <v>1</v>
      </c>
      <c r="I139" s="33">
        <f t="shared" si="29"/>
        <v>1.087</v>
      </c>
      <c r="J139" s="30">
        <f t="shared" si="30"/>
        <v>11</v>
      </c>
      <c r="K139" s="34">
        <f t="shared" si="31"/>
        <v>137.86393690456481</v>
      </c>
      <c r="L139" s="35">
        <f t="shared" si="32"/>
        <v>18399</v>
      </c>
      <c r="M139" s="35">
        <f t="shared" si="33"/>
        <v>6967</v>
      </c>
      <c r="N139" s="35">
        <f t="shared" si="34"/>
        <v>1188</v>
      </c>
      <c r="O139" s="36"/>
      <c r="P139" s="632"/>
      <c r="Q139" s="149"/>
      <c r="R139" s="150"/>
      <c r="S139" s="150"/>
    </row>
    <row r="140" spans="1:19">
      <c r="A140" s="30">
        <f t="shared" si="24"/>
        <v>428</v>
      </c>
      <c r="B140" s="30">
        <v>131</v>
      </c>
      <c r="C140" s="31" t="str">
        <f t="shared" si="25"/>
        <v>428 - BROOKE Charter School - BROCKTON pupils</v>
      </c>
      <c r="D140" s="32">
        <v>428035044</v>
      </c>
      <c r="E140" s="30">
        <f t="shared" si="26"/>
        <v>428</v>
      </c>
      <c r="F140" s="28">
        <f t="shared" si="27"/>
        <v>35</v>
      </c>
      <c r="G140" s="28">
        <f t="shared" si="28"/>
        <v>44</v>
      </c>
      <c r="H140" s="28">
        <f t="shared" si="35"/>
        <v>1</v>
      </c>
      <c r="I140" s="33">
        <f t="shared" si="29"/>
        <v>1.087</v>
      </c>
      <c r="J140" s="30">
        <f t="shared" si="30"/>
        <v>11</v>
      </c>
      <c r="K140" s="34">
        <f t="shared" si="31"/>
        <v>103.48764365547041</v>
      </c>
      <c r="L140" s="35">
        <f t="shared" si="32"/>
        <v>17716</v>
      </c>
      <c r="M140" s="35">
        <f t="shared" si="33"/>
        <v>618</v>
      </c>
      <c r="N140" s="35">
        <f t="shared" si="34"/>
        <v>1188</v>
      </c>
      <c r="O140" s="36"/>
      <c r="P140" s="632"/>
      <c r="Q140" s="149"/>
      <c r="R140" s="150"/>
      <c r="S140" s="150"/>
    </row>
    <row r="141" spans="1:19">
      <c r="A141" s="30">
        <f t="shared" si="24"/>
        <v>428</v>
      </c>
      <c r="B141" s="30">
        <v>132</v>
      </c>
      <c r="C141" s="31" t="str">
        <f t="shared" si="25"/>
        <v>428 - BROOKE Charter School - CHELSEA pupils</v>
      </c>
      <c r="D141" s="32">
        <v>428035057</v>
      </c>
      <c r="E141" s="30">
        <f t="shared" si="26"/>
        <v>428</v>
      </c>
      <c r="F141" s="28">
        <f t="shared" si="27"/>
        <v>35</v>
      </c>
      <c r="G141" s="28">
        <f t="shared" si="28"/>
        <v>57</v>
      </c>
      <c r="H141" s="28">
        <f t="shared" si="35"/>
        <v>1</v>
      </c>
      <c r="I141" s="33">
        <f t="shared" si="29"/>
        <v>1.087</v>
      </c>
      <c r="J141" s="30">
        <f t="shared" si="30"/>
        <v>12</v>
      </c>
      <c r="K141" s="34">
        <f t="shared" si="31"/>
        <v>101.74052401989768</v>
      </c>
      <c r="L141" s="35">
        <f t="shared" si="32"/>
        <v>19159</v>
      </c>
      <c r="M141" s="35">
        <f t="shared" si="33"/>
        <v>333</v>
      </c>
      <c r="N141" s="35">
        <f t="shared" si="34"/>
        <v>1188</v>
      </c>
      <c r="O141" s="36"/>
      <c r="P141" s="632"/>
      <c r="Q141" s="149"/>
      <c r="R141" s="150"/>
      <c r="S141" s="150"/>
    </row>
    <row r="142" spans="1:19">
      <c r="A142" s="30">
        <f t="shared" si="24"/>
        <v>428</v>
      </c>
      <c r="B142" s="30">
        <v>133</v>
      </c>
      <c r="C142" s="31" t="str">
        <f t="shared" si="25"/>
        <v>428 - BROOKE Charter School - DEDHAM pupils</v>
      </c>
      <c r="D142" s="32">
        <v>428035073</v>
      </c>
      <c r="E142" s="30">
        <f t="shared" si="26"/>
        <v>428</v>
      </c>
      <c r="F142" s="28">
        <f t="shared" si="27"/>
        <v>35</v>
      </c>
      <c r="G142" s="28">
        <f t="shared" si="28"/>
        <v>73</v>
      </c>
      <c r="H142" s="28">
        <f t="shared" si="35"/>
        <v>1</v>
      </c>
      <c r="I142" s="33">
        <f t="shared" si="29"/>
        <v>1.087</v>
      </c>
      <c r="J142" s="30">
        <f t="shared" si="30"/>
        <v>6</v>
      </c>
      <c r="K142" s="34">
        <f t="shared" si="31"/>
        <v>176.13143339165876</v>
      </c>
      <c r="L142" s="35">
        <f t="shared" si="32"/>
        <v>16032</v>
      </c>
      <c r="M142" s="35">
        <f t="shared" si="33"/>
        <v>12205</v>
      </c>
      <c r="N142" s="35">
        <f t="shared" si="34"/>
        <v>1188</v>
      </c>
      <c r="O142" s="36"/>
      <c r="P142" s="632"/>
      <c r="Q142" s="149"/>
      <c r="R142" s="150"/>
      <c r="S142" s="150"/>
    </row>
    <row r="143" spans="1:19">
      <c r="A143" s="30">
        <f t="shared" si="24"/>
        <v>428</v>
      </c>
      <c r="B143" s="30">
        <v>134</v>
      </c>
      <c r="C143" s="31" t="str">
        <f t="shared" si="25"/>
        <v>428 - BROOKE Charter School - EVERETT pupils</v>
      </c>
      <c r="D143" s="32">
        <v>428035093</v>
      </c>
      <c r="E143" s="30">
        <f t="shared" si="26"/>
        <v>428</v>
      </c>
      <c r="F143" s="28">
        <f t="shared" si="27"/>
        <v>35</v>
      </c>
      <c r="G143" s="28">
        <f t="shared" si="28"/>
        <v>93</v>
      </c>
      <c r="H143" s="28">
        <f t="shared" si="35"/>
        <v>1</v>
      </c>
      <c r="I143" s="33">
        <f t="shared" si="29"/>
        <v>1.087</v>
      </c>
      <c r="J143" s="30">
        <f t="shared" si="30"/>
        <v>11</v>
      </c>
      <c r="K143" s="34">
        <f t="shared" si="31"/>
        <v>100</v>
      </c>
      <c r="L143" s="35">
        <f t="shared" si="32"/>
        <v>20838</v>
      </c>
      <c r="M143" s="35">
        <f t="shared" si="33"/>
        <v>0</v>
      </c>
      <c r="N143" s="35">
        <f t="shared" si="34"/>
        <v>1188</v>
      </c>
      <c r="O143" s="36"/>
      <c r="P143" s="632"/>
      <c r="Q143" s="149"/>
      <c r="R143" s="150"/>
      <c r="S143" s="150"/>
    </row>
    <row r="144" spans="1:19">
      <c r="A144" s="30">
        <f t="shared" si="24"/>
        <v>428</v>
      </c>
      <c r="B144" s="30">
        <v>135</v>
      </c>
      <c r="C144" s="31" t="str">
        <f t="shared" si="25"/>
        <v>428 - BROOKE Charter School - HAVERHILL pupils</v>
      </c>
      <c r="D144" s="32">
        <v>428035128</v>
      </c>
      <c r="E144" s="30">
        <f t="shared" si="26"/>
        <v>428</v>
      </c>
      <c r="F144" s="28">
        <f t="shared" si="27"/>
        <v>35</v>
      </c>
      <c r="G144" s="28">
        <f t="shared" si="28"/>
        <v>128</v>
      </c>
      <c r="H144" s="28">
        <f t="shared" si="35"/>
        <v>1</v>
      </c>
      <c r="I144" s="33">
        <f t="shared" si="29"/>
        <v>1.087</v>
      </c>
      <c r="J144" s="30">
        <f t="shared" si="30"/>
        <v>10</v>
      </c>
      <c r="K144" s="34">
        <f t="shared" si="31"/>
        <v>103.60715367772923</v>
      </c>
      <c r="L144" s="35">
        <f t="shared" si="32"/>
        <v>11794</v>
      </c>
      <c r="M144" s="35">
        <f t="shared" si="33"/>
        <v>425</v>
      </c>
      <c r="N144" s="35">
        <f t="shared" si="34"/>
        <v>1188</v>
      </c>
      <c r="O144" s="36"/>
      <c r="P144" s="632"/>
      <c r="Q144" s="149"/>
      <c r="R144" s="150"/>
      <c r="S144" s="150"/>
    </row>
    <row r="145" spans="1:19">
      <c r="A145" s="30">
        <f t="shared" si="24"/>
        <v>428</v>
      </c>
      <c r="B145" s="30">
        <v>136</v>
      </c>
      <c r="C145" s="31" t="str">
        <f t="shared" si="25"/>
        <v>428 - BROOKE Charter School - HOLBROOK pupils</v>
      </c>
      <c r="D145" s="32">
        <v>428035133</v>
      </c>
      <c r="E145" s="30">
        <f t="shared" si="26"/>
        <v>428</v>
      </c>
      <c r="F145" s="28">
        <f t="shared" si="27"/>
        <v>35</v>
      </c>
      <c r="G145" s="28">
        <f t="shared" si="28"/>
        <v>133</v>
      </c>
      <c r="H145" s="28">
        <f t="shared" si="35"/>
        <v>1</v>
      </c>
      <c r="I145" s="33">
        <f t="shared" si="29"/>
        <v>1.087</v>
      </c>
      <c r="J145" s="30">
        <f t="shared" si="30"/>
        <v>9</v>
      </c>
      <c r="K145" s="34">
        <f t="shared" si="31"/>
        <v>104.31142256018728</v>
      </c>
      <c r="L145" s="35">
        <f t="shared" si="32"/>
        <v>16027</v>
      </c>
      <c r="M145" s="35">
        <f t="shared" si="33"/>
        <v>691</v>
      </c>
      <c r="N145" s="35">
        <f t="shared" si="34"/>
        <v>1188</v>
      </c>
      <c r="O145" s="36"/>
      <c r="P145" s="632"/>
      <c r="Q145" s="149"/>
      <c r="R145" s="150"/>
      <c r="S145" s="150"/>
    </row>
    <row r="146" spans="1:19">
      <c r="A146" s="30">
        <f t="shared" si="24"/>
        <v>428</v>
      </c>
      <c r="B146" s="30">
        <v>137</v>
      </c>
      <c r="C146" s="31" t="str">
        <f t="shared" si="25"/>
        <v>428 - BROOKE Charter School - LYNN pupils</v>
      </c>
      <c r="D146" s="32">
        <v>428035163</v>
      </c>
      <c r="E146" s="30">
        <f t="shared" si="26"/>
        <v>428</v>
      </c>
      <c r="F146" s="28">
        <f t="shared" si="27"/>
        <v>35</v>
      </c>
      <c r="G146" s="28">
        <f t="shared" si="28"/>
        <v>163</v>
      </c>
      <c r="H146" s="28">
        <f t="shared" si="35"/>
        <v>1</v>
      </c>
      <c r="I146" s="33">
        <f t="shared" si="29"/>
        <v>1.087</v>
      </c>
      <c r="J146" s="30">
        <f t="shared" si="30"/>
        <v>11</v>
      </c>
      <c r="K146" s="34">
        <f t="shared" si="31"/>
        <v>100</v>
      </c>
      <c r="L146" s="35">
        <f t="shared" si="32"/>
        <v>18227</v>
      </c>
      <c r="M146" s="35">
        <f t="shared" si="33"/>
        <v>0</v>
      </c>
      <c r="N146" s="35">
        <f t="shared" si="34"/>
        <v>1188</v>
      </c>
      <c r="O146" s="36"/>
      <c r="P146" s="632"/>
      <c r="Q146" s="149"/>
      <c r="R146" s="150"/>
      <c r="S146" s="150"/>
    </row>
    <row r="147" spans="1:19">
      <c r="A147" s="30">
        <f t="shared" si="24"/>
        <v>428</v>
      </c>
      <c r="B147" s="30">
        <v>138</v>
      </c>
      <c r="C147" s="31" t="str">
        <f t="shared" si="25"/>
        <v>428 - BROOKE Charter School - MALDEN pupils</v>
      </c>
      <c r="D147" s="32">
        <v>428035165</v>
      </c>
      <c r="E147" s="30">
        <f t="shared" si="26"/>
        <v>428</v>
      </c>
      <c r="F147" s="28">
        <f t="shared" si="27"/>
        <v>35</v>
      </c>
      <c r="G147" s="28">
        <f t="shared" si="28"/>
        <v>165</v>
      </c>
      <c r="H147" s="28">
        <f t="shared" si="35"/>
        <v>1</v>
      </c>
      <c r="I147" s="33">
        <f t="shared" si="29"/>
        <v>1.087</v>
      </c>
      <c r="J147" s="30">
        <f t="shared" si="30"/>
        <v>10</v>
      </c>
      <c r="K147" s="34">
        <f t="shared" si="31"/>
        <v>100</v>
      </c>
      <c r="L147" s="35">
        <f t="shared" si="32"/>
        <v>19252</v>
      </c>
      <c r="M147" s="35">
        <f t="shared" si="33"/>
        <v>0</v>
      </c>
      <c r="N147" s="35">
        <f t="shared" si="34"/>
        <v>1188</v>
      </c>
      <c r="O147" s="36"/>
      <c r="P147" s="632"/>
      <c r="Q147" s="149"/>
      <c r="R147" s="150"/>
      <c r="S147" s="150"/>
    </row>
    <row r="148" spans="1:19">
      <c r="A148" s="30">
        <f t="shared" si="24"/>
        <v>428</v>
      </c>
      <c r="B148" s="30">
        <v>139</v>
      </c>
      <c r="C148" s="31" t="str">
        <f t="shared" si="25"/>
        <v>428 - BROOKE Charter School - NORWOOD pupils</v>
      </c>
      <c r="D148" s="32">
        <v>428035220</v>
      </c>
      <c r="E148" s="30">
        <f t="shared" si="26"/>
        <v>428</v>
      </c>
      <c r="F148" s="28">
        <f t="shared" si="27"/>
        <v>35</v>
      </c>
      <c r="G148" s="28">
        <f t="shared" si="28"/>
        <v>220</v>
      </c>
      <c r="H148" s="28">
        <f t="shared" si="35"/>
        <v>1</v>
      </c>
      <c r="I148" s="33">
        <f t="shared" si="29"/>
        <v>1.087</v>
      </c>
      <c r="J148" s="30">
        <f t="shared" si="30"/>
        <v>8</v>
      </c>
      <c r="K148" s="34">
        <f t="shared" si="31"/>
        <v>132.96882134901574</v>
      </c>
      <c r="L148" s="35">
        <f t="shared" si="32"/>
        <v>18089</v>
      </c>
      <c r="M148" s="35">
        <f t="shared" si="33"/>
        <v>5964</v>
      </c>
      <c r="N148" s="35">
        <f t="shared" si="34"/>
        <v>1188</v>
      </c>
      <c r="O148" s="36"/>
      <c r="P148" s="632"/>
      <c r="Q148" s="149"/>
      <c r="R148" s="150"/>
      <c r="S148" s="150"/>
    </row>
    <row r="149" spans="1:19">
      <c r="A149" s="30">
        <f t="shared" si="24"/>
        <v>428</v>
      </c>
      <c r="B149" s="30">
        <v>140</v>
      </c>
      <c r="C149" s="31" t="str">
        <f t="shared" si="25"/>
        <v>428 - BROOKE Charter School - QUINCY pupils</v>
      </c>
      <c r="D149" s="32">
        <v>428035243</v>
      </c>
      <c r="E149" s="30">
        <f t="shared" si="26"/>
        <v>428</v>
      </c>
      <c r="F149" s="28">
        <f t="shared" si="27"/>
        <v>35</v>
      </c>
      <c r="G149" s="28">
        <f t="shared" si="28"/>
        <v>243</v>
      </c>
      <c r="H149" s="28">
        <f t="shared" si="35"/>
        <v>1</v>
      </c>
      <c r="I149" s="33">
        <f t="shared" si="29"/>
        <v>1.087</v>
      </c>
      <c r="J149" s="30">
        <f t="shared" si="30"/>
        <v>9</v>
      </c>
      <c r="K149" s="34">
        <f t="shared" si="31"/>
        <v>110.73912760230509</v>
      </c>
      <c r="L149" s="35">
        <f t="shared" si="32"/>
        <v>19561</v>
      </c>
      <c r="M149" s="35">
        <f t="shared" si="33"/>
        <v>2101</v>
      </c>
      <c r="N149" s="35">
        <f t="shared" si="34"/>
        <v>1188</v>
      </c>
      <c r="O149" s="36"/>
      <c r="P149" s="632"/>
      <c r="Q149" s="149"/>
      <c r="R149" s="150"/>
      <c r="S149" s="150"/>
    </row>
    <row r="150" spans="1:19">
      <c r="A150" s="30">
        <f t="shared" si="24"/>
        <v>428</v>
      </c>
      <c r="B150" s="30">
        <v>141</v>
      </c>
      <c r="C150" s="31" t="str">
        <f t="shared" si="25"/>
        <v>428 - BROOKE Charter School - RANDOLPH pupils</v>
      </c>
      <c r="D150" s="32">
        <v>428035244</v>
      </c>
      <c r="E150" s="30">
        <f t="shared" si="26"/>
        <v>428</v>
      </c>
      <c r="F150" s="28">
        <f t="shared" si="27"/>
        <v>35</v>
      </c>
      <c r="G150" s="28">
        <f t="shared" si="28"/>
        <v>244</v>
      </c>
      <c r="H150" s="28">
        <f t="shared" si="35"/>
        <v>1</v>
      </c>
      <c r="I150" s="33">
        <f t="shared" si="29"/>
        <v>1.087</v>
      </c>
      <c r="J150" s="30">
        <f t="shared" si="30"/>
        <v>10</v>
      </c>
      <c r="K150" s="34">
        <f t="shared" si="31"/>
        <v>128.61679730868042</v>
      </c>
      <c r="L150" s="35">
        <f t="shared" si="32"/>
        <v>14734</v>
      </c>
      <c r="M150" s="35">
        <f t="shared" si="33"/>
        <v>4216</v>
      </c>
      <c r="N150" s="35">
        <f t="shared" si="34"/>
        <v>1188</v>
      </c>
      <c r="O150" s="36"/>
      <c r="P150" s="632"/>
      <c r="Q150" s="149"/>
      <c r="R150" s="150"/>
      <c r="S150" s="150"/>
    </row>
    <row r="151" spans="1:19">
      <c r="A151" s="30">
        <f t="shared" si="24"/>
        <v>428</v>
      </c>
      <c r="B151" s="30">
        <v>142</v>
      </c>
      <c r="C151" s="31" t="str">
        <f t="shared" si="25"/>
        <v>428 - BROOKE Charter School - REVERE pupils</v>
      </c>
      <c r="D151" s="32">
        <v>428035248</v>
      </c>
      <c r="E151" s="30">
        <f t="shared" si="26"/>
        <v>428</v>
      </c>
      <c r="F151" s="28">
        <f t="shared" si="27"/>
        <v>35</v>
      </c>
      <c r="G151" s="28">
        <f t="shared" si="28"/>
        <v>248</v>
      </c>
      <c r="H151" s="28">
        <f t="shared" si="35"/>
        <v>1</v>
      </c>
      <c r="I151" s="33">
        <f t="shared" si="29"/>
        <v>1.087</v>
      </c>
      <c r="J151" s="30">
        <f t="shared" si="30"/>
        <v>11</v>
      </c>
      <c r="K151" s="34">
        <f t="shared" si="31"/>
        <v>103.22634123713455</v>
      </c>
      <c r="L151" s="35">
        <f t="shared" si="32"/>
        <v>17629</v>
      </c>
      <c r="M151" s="35">
        <f t="shared" si="33"/>
        <v>569</v>
      </c>
      <c r="N151" s="35">
        <f t="shared" si="34"/>
        <v>1188</v>
      </c>
      <c r="O151" s="36"/>
      <c r="P151" s="632"/>
      <c r="Q151" s="149"/>
      <c r="R151" s="150"/>
      <c r="S151" s="150"/>
    </row>
    <row r="152" spans="1:19">
      <c r="A152" s="30">
        <f t="shared" si="24"/>
        <v>428</v>
      </c>
      <c r="B152" s="30">
        <v>143</v>
      </c>
      <c r="C152" s="31" t="str">
        <f t="shared" si="25"/>
        <v>428 - BROOKE Charter School - SALEM pupils</v>
      </c>
      <c r="D152" s="32">
        <v>428035258</v>
      </c>
      <c r="E152" s="30">
        <f t="shared" si="26"/>
        <v>428</v>
      </c>
      <c r="F152" s="28">
        <f t="shared" si="27"/>
        <v>35</v>
      </c>
      <c r="G152" s="28">
        <f t="shared" si="28"/>
        <v>258</v>
      </c>
      <c r="H152" s="28">
        <f t="shared" si="35"/>
        <v>1</v>
      </c>
      <c r="I152" s="33">
        <f t="shared" si="29"/>
        <v>1.087</v>
      </c>
      <c r="J152" s="30">
        <f t="shared" si="30"/>
        <v>10</v>
      </c>
      <c r="K152" s="34">
        <f t="shared" si="31"/>
        <v>124.56585760083183</v>
      </c>
      <c r="L152" s="35">
        <f t="shared" si="32"/>
        <v>20331</v>
      </c>
      <c r="M152" s="35">
        <f t="shared" si="33"/>
        <v>4994</v>
      </c>
      <c r="N152" s="35">
        <f t="shared" si="34"/>
        <v>1188</v>
      </c>
      <c r="O152" s="36"/>
      <c r="P152" s="632"/>
      <c r="Q152" s="149"/>
      <c r="R152" s="150"/>
      <c r="S152" s="150"/>
    </row>
    <row r="153" spans="1:19">
      <c r="A153" s="30">
        <f t="shared" si="24"/>
        <v>428</v>
      </c>
      <c r="B153" s="30">
        <v>144</v>
      </c>
      <c r="C153" s="31" t="str">
        <f t="shared" si="25"/>
        <v>428 - BROOKE Charter School - SAUGUS pupils</v>
      </c>
      <c r="D153" s="32">
        <v>428035262</v>
      </c>
      <c r="E153" s="30">
        <f t="shared" si="26"/>
        <v>428</v>
      </c>
      <c r="F153" s="28">
        <f t="shared" si="27"/>
        <v>35</v>
      </c>
      <c r="G153" s="28">
        <f t="shared" si="28"/>
        <v>262</v>
      </c>
      <c r="H153" s="28">
        <f t="shared" si="35"/>
        <v>1</v>
      </c>
      <c r="I153" s="33">
        <f t="shared" si="29"/>
        <v>1.087</v>
      </c>
      <c r="J153" s="30">
        <f t="shared" si="30"/>
        <v>9</v>
      </c>
      <c r="K153" s="34">
        <f t="shared" si="31"/>
        <v>112.53509990051158</v>
      </c>
      <c r="L153" s="35">
        <f t="shared" si="32"/>
        <v>19442</v>
      </c>
      <c r="M153" s="35">
        <f t="shared" si="33"/>
        <v>2437</v>
      </c>
      <c r="N153" s="35">
        <f t="shared" si="34"/>
        <v>1188</v>
      </c>
      <c r="O153" s="36"/>
      <c r="P153" s="632"/>
      <c r="Q153" s="149"/>
      <c r="R153" s="150"/>
      <c r="S153" s="150"/>
    </row>
    <row r="154" spans="1:19">
      <c r="A154" s="30">
        <f t="shared" si="24"/>
        <v>428</v>
      </c>
      <c r="B154" s="30">
        <v>145</v>
      </c>
      <c r="C154" s="31" t="str">
        <f t="shared" si="25"/>
        <v>428 - BROOKE Charter School - STOUGHTON pupils</v>
      </c>
      <c r="D154" s="32">
        <v>428035285</v>
      </c>
      <c r="E154" s="30">
        <f t="shared" si="26"/>
        <v>428</v>
      </c>
      <c r="F154" s="28">
        <f t="shared" si="27"/>
        <v>35</v>
      </c>
      <c r="G154" s="28">
        <f t="shared" si="28"/>
        <v>285</v>
      </c>
      <c r="H154" s="28">
        <f t="shared" si="35"/>
        <v>1</v>
      </c>
      <c r="I154" s="33">
        <f t="shared" si="29"/>
        <v>1.087</v>
      </c>
      <c r="J154" s="30">
        <f t="shared" si="30"/>
        <v>9</v>
      </c>
      <c r="K154" s="34">
        <f t="shared" si="31"/>
        <v>116.95781453436267</v>
      </c>
      <c r="L154" s="35">
        <f t="shared" si="32"/>
        <v>12407</v>
      </c>
      <c r="M154" s="35">
        <f t="shared" si="33"/>
        <v>2104</v>
      </c>
      <c r="N154" s="35">
        <f t="shared" si="34"/>
        <v>1188</v>
      </c>
      <c r="O154" s="36"/>
      <c r="P154" s="632"/>
      <c r="Q154" s="149"/>
      <c r="R154" s="150"/>
      <c r="S154" s="150"/>
    </row>
    <row r="155" spans="1:19">
      <c r="A155" s="30">
        <f t="shared" si="24"/>
        <v>428</v>
      </c>
      <c r="B155" s="30">
        <v>146</v>
      </c>
      <c r="C155" s="31" t="str">
        <f t="shared" si="25"/>
        <v>428 - BROOKE Charter School - TAUNTON pupils</v>
      </c>
      <c r="D155" s="32">
        <v>428035293</v>
      </c>
      <c r="E155" s="30">
        <f t="shared" si="26"/>
        <v>428</v>
      </c>
      <c r="F155" s="28">
        <f t="shared" si="27"/>
        <v>35</v>
      </c>
      <c r="G155" s="28">
        <f t="shared" si="28"/>
        <v>293</v>
      </c>
      <c r="H155" s="28">
        <f t="shared" si="35"/>
        <v>1</v>
      </c>
      <c r="I155" s="33">
        <f t="shared" si="29"/>
        <v>1.087</v>
      </c>
      <c r="J155" s="30">
        <f t="shared" si="30"/>
        <v>10</v>
      </c>
      <c r="K155" s="34">
        <f t="shared" si="31"/>
        <v>103.46776683796406</v>
      </c>
      <c r="L155" s="35">
        <f t="shared" si="32"/>
        <v>20124</v>
      </c>
      <c r="M155" s="35">
        <f t="shared" si="33"/>
        <v>698</v>
      </c>
      <c r="N155" s="35">
        <f t="shared" si="34"/>
        <v>1188</v>
      </c>
      <c r="O155" s="36"/>
      <c r="P155" s="632"/>
      <c r="Q155" s="149"/>
      <c r="R155" s="150"/>
      <c r="S155" s="150"/>
    </row>
    <row r="156" spans="1:19">
      <c r="A156" s="30">
        <f t="shared" si="24"/>
        <v>428</v>
      </c>
      <c r="B156" s="30">
        <v>147</v>
      </c>
      <c r="C156" s="31" t="str">
        <f t="shared" si="25"/>
        <v>428 - BROOKE Charter School - WATERTOWN pupils</v>
      </c>
      <c r="D156" s="32">
        <v>428035314</v>
      </c>
      <c r="E156" s="30">
        <f t="shared" si="26"/>
        <v>428</v>
      </c>
      <c r="F156" s="28">
        <f t="shared" si="27"/>
        <v>35</v>
      </c>
      <c r="G156" s="28">
        <f t="shared" si="28"/>
        <v>314</v>
      </c>
      <c r="H156" s="28">
        <f t="shared" si="35"/>
        <v>1</v>
      </c>
      <c r="I156" s="33">
        <f t="shared" si="29"/>
        <v>1.087</v>
      </c>
      <c r="J156" s="30">
        <f t="shared" si="30"/>
        <v>7</v>
      </c>
      <c r="K156" s="34">
        <f t="shared" si="31"/>
        <v>159.13982335075195</v>
      </c>
      <c r="L156" s="35">
        <f t="shared" si="32"/>
        <v>11794</v>
      </c>
      <c r="M156" s="35">
        <f t="shared" si="33"/>
        <v>6975</v>
      </c>
      <c r="N156" s="35">
        <f t="shared" si="34"/>
        <v>1188</v>
      </c>
      <c r="O156" s="36"/>
      <c r="P156" s="632"/>
      <c r="Q156" s="149"/>
      <c r="R156" s="150"/>
      <c r="S156" s="150"/>
    </row>
    <row r="157" spans="1:19">
      <c r="A157" s="30">
        <f t="shared" si="24"/>
        <v>428</v>
      </c>
      <c r="B157" s="30">
        <v>148</v>
      </c>
      <c r="C157" s="31" t="str">
        <f t="shared" si="25"/>
        <v>428 - BROOKE Charter School - WEYMOUTH pupils</v>
      </c>
      <c r="D157" s="32">
        <v>428035336</v>
      </c>
      <c r="E157" s="30">
        <f t="shared" si="26"/>
        <v>428</v>
      </c>
      <c r="F157" s="28">
        <f t="shared" si="27"/>
        <v>35</v>
      </c>
      <c r="G157" s="28">
        <f t="shared" si="28"/>
        <v>336</v>
      </c>
      <c r="H157" s="28">
        <f t="shared" si="35"/>
        <v>1</v>
      </c>
      <c r="I157" s="33">
        <f t="shared" si="29"/>
        <v>1.087</v>
      </c>
      <c r="J157" s="30">
        <f t="shared" si="30"/>
        <v>8</v>
      </c>
      <c r="K157" s="34">
        <f t="shared" si="31"/>
        <v>113.38729758643215</v>
      </c>
      <c r="L157" s="35">
        <f t="shared" si="32"/>
        <v>14967</v>
      </c>
      <c r="M157" s="35">
        <f t="shared" si="33"/>
        <v>2004</v>
      </c>
      <c r="N157" s="35">
        <f t="shared" si="34"/>
        <v>1188</v>
      </c>
      <c r="O157" s="36"/>
      <c r="P157" s="632"/>
      <c r="Q157" s="149"/>
      <c r="R157" s="150"/>
      <c r="S157" s="150"/>
    </row>
    <row r="158" spans="1:19">
      <c r="A158" s="30">
        <f t="shared" si="24"/>
        <v>428</v>
      </c>
      <c r="B158" s="30">
        <v>149</v>
      </c>
      <c r="C158" s="31" t="str">
        <f t="shared" si="25"/>
        <v>428 - BROOKE Charter School - WINTHROP pupils</v>
      </c>
      <c r="D158" s="32">
        <v>428035346</v>
      </c>
      <c r="E158" s="30">
        <f t="shared" si="26"/>
        <v>428</v>
      </c>
      <c r="F158" s="28">
        <f t="shared" si="27"/>
        <v>35</v>
      </c>
      <c r="G158" s="28">
        <f t="shared" si="28"/>
        <v>346</v>
      </c>
      <c r="H158" s="28">
        <f t="shared" si="35"/>
        <v>1</v>
      </c>
      <c r="I158" s="33">
        <f t="shared" si="29"/>
        <v>1.087</v>
      </c>
      <c r="J158" s="30">
        <f t="shared" si="30"/>
        <v>8</v>
      </c>
      <c r="K158" s="34">
        <f t="shared" si="31"/>
        <v>110.84918353796613</v>
      </c>
      <c r="L158" s="35">
        <f t="shared" si="32"/>
        <v>15636</v>
      </c>
      <c r="M158" s="35">
        <f t="shared" si="33"/>
        <v>1696</v>
      </c>
      <c r="N158" s="35">
        <f t="shared" si="34"/>
        <v>1188</v>
      </c>
      <c r="O158" s="36"/>
      <c r="P158" s="632"/>
      <c r="Q158" s="149"/>
      <c r="R158" s="150"/>
      <c r="S158" s="150"/>
    </row>
    <row r="159" spans="1:19">
      <c r="A159" s="30">
        <f t="shared" si="24"/>
        <v>428</v>
      </c>
      <c r="B159" s="30">
        <v>150</v>
      </c>
      <c r="C159" s="31" t="str">
        <f t="shared" si="25"/>
        <v>428 - BROOKE Charter School - WRENTHAM pupils</v>
      </c>
      <c r="D159" s="32">
        <v>428035350</v>
      </c>
      <c r="E159" s="30">
        <f t="shared" si="26"/>
        <v>428</v>
      </c>
      <c r="F159" s="28">
        <f t="shared" si="27"/>
        <v>35</v>
      </c>
      <c r="G159" s="28">
        <f t="shared" si="28"/>
        <v>350</v>
      </c>
      <c r="H159" s="28">
        <f t="shared" si="35"/>
        <v>1</v>
      </c>
      <c r="I159" s="33">
        <f t="shared" si="29"/>
        <v>1.087</v>
      </c>
      <c r="J159" s="30">
        <f t="shared" si="30"/>
        <v>3</v>
      </c>
      <c r="K159" s="34">
        <f t="shared" si="31"/>
        <v>153.71929036652298</v>
      </c>
      <c r="L159" s="35">
        <f t="shared" si="32"/>
        <v>16654</v>
      </c>
      <c r="M159" s="35">
        <f t="shared" si="33"/>
        <v>8946</v>
      </c>
      <c r="N159" s="35">
        <f t="shared" si="34"/>
        <v>1188</v>
      </c>
      <c r="O159" s="36"/>
      <c r="P159" s="632"/>
      <c r="Q159" s="149"/>
      <c r="R159" s="150"/>
      <c r="S159" s="150"/>
    </row>
    <row r="160" spans="1:19">
      <c r="A160" s="30">
        <f t="shared" si="24"/>
        <v>429</v>
      </c>
      <c r="B160" s="30">
        <v>151</v>
      </c>
      <c r="C160" s="31" t="str">
        <f t="shared" si="25"/>
        <v>429 - KIPP ACADEMY LYNN Charter School - BEVERLY pupils</v>
      </c>
      <c r="D160" s="32">
        <v>429163030</v>
      </c>
      <c r="E160" s="30">
        <f t="shared" si="26"/>
        <v>429</v>
      </c>
      <c r="F160" s="28">
        <f t="shared" si="27"/>
        <v>163</v>
      </c>
      <c r="G160" s="28">
        <f t="shared" si="28"/>
        <v>30</v>
      </c>
      <c r="H160" s="28">
        <f t="shared" si="35"/>
        <v>1</v>
      </c>
      <c r="I160" s="33">
        <f t="shared" si="29"/>
        <v>1</v>
      </c>
      <c r="J160" s="30">
        <f t="shared" si="30"/>
        <v>6</v>
      </c>
      <c r="K160" s="34">
        <f t="shared" si="31"/>
        <v>120.32539957372035</v>
      </c>
      <c r="L160" s="35">
        <f t="shared" si="32"/>
        <v>17955</v>
      </c>
      <c r="M160" s="35">
        <f t="shared" si="33"/>
        <v>3649</v>
      </c>
      <c r="N160" s="35">
        <f t="shared" si="34"/>
        <v>1188</v>
      </c>
      <c r="O160" s="36"/>
      <c r="P160" s="632"/>
      <c r="Q160" s="149"/>
      <c r="R160" s="150"/>
      <c r="S160" s="150"/>
    </row>
    <row r="161" spans="1:19">
      <c r="A161" s="30">
        <f t="shared" si="24"/>
        <v>429</v>
      </c>
      <c r="B161" s="30">
        <v>152</v>
      </c>
      <c r="C161" s="31" t="str">
        <f t="shared" si="25"/>
        <v>429 - KIPP ACADEMY LYNN Charter School - BOSTON pupils</v>
      </c>
      <c r="D161" s="32">
        <v>429163035</v>
      </c>
      <c r="E161" s="30">
        <f t="shared" si="26"/>
        <v>429</v>
      </c>
      <c r="F161" s="28">
        <f t="shared" si="27"/>
        <v>163</v>
      </c>
      <c r="G161" s="28">
        <f t="shared" si="28"/>
        <v>35</v>
      </c>
      <c r="H161" s="28">
        <f t="shared" si="35"/>
        <v>1</v>
      </c>
      <c r="I161" s="33">
        <f t="shared" si="29"/>
        <v>1</v>
      </c>
      <c r="J161" s="30">
        <f t="shared" si="30"/>
        <v>11</v>
      </c>
      <c r="K161" s="34">
        <f t="shared" si="31"/>
        <v>137.86393690456481</v>
      </c>
      <c r="L161" s="35">
        <f t="shared" si="32"/>
        <v>20404</v>
      </c>
      <c r="M161" s="35">
        <f t="shared" si="33"/>
        <v>7726</v>
      </c>
      <c r="N161" s="35">
        <f t="shared" si="34"/>
        <v>1188</v>
      </c>
      <c r="O161" s="36"/>
      <c r="P161" s="632"/>
      <c r="Q161" s="149"/>
      <c r="R161" s="150"/>
      <c r="S161" s="150"/>
    </row>
    <row r="162" spans="1:19">
      <c r="A162" s="30">
        <f t="shared" si="24"/>
        <v>429</v>
      </c>
      <c r="B162" s="30">
        <v>153</v>
      </c>
      <c r="C162" s="31" t="str">
        <f t="shared" si="25"/>
        <v>429 - KIPP ACADEMY LYNN Charter School - CHELSEA pupils</v>
      </c>
      <c r="D162" s="32">
        <v>429163057</v>
      </c>
      <c r="E162" s="30">
        <f t="shared" si="26"/>
        <v>429</v>
      </c>
      <c r="F162" s="28">
        <f t="shared" si="27"/>
        <v>163</v>
      </c>
      <c r="G162" s="28">
        <f t="shared" si="28"/>
        <v>57</v>
      </c>
      <c r="H162" s="28">
        <f t="shared" si="35"/>
        <v>1</v>
      </c>
      <c r="I162" s="33">
        <f t="shared" si="29"/>
        <v>1</v>
      </c>
      <c r="J162" s="30">
        <f t="shared" si="30"/>
        <v>12</v>
      </c>
      <c r="K162" s="34">
        <f t="shared" si="31"/>
        <v>101.74052401989768</v>
      </c>
      <c r="L162" s="35">
        <f t="shared" si="32"/>
        <v>21080</v>
      </c>
      <c r="M162" s="35">
        <f t="shared" si="33"/>
        <v>367</v>
      </c>
      <c r="N162" s="35">
        <f t="shared" si="34"/>
        <v>1188</v>
      </c>
      <c r="O162" s="36"/>
      <c r="P162" s="632"/>
      <c r="Q162" s="149"/>
      <c r="R162" s="150"/>
      <c r="S162" s="150"/>
    </row>
    <row r="163" spans="1:19">
      <c r="A163" s="30">
        <f t="shared" si="24"/>
        <v>429</v>
      </c>
      <c r="B163" s="30">
        <v>154</v>
      </c>
      <c r="C163" s="31" t="str">
        <f t="shared" si="25"/>
        <v>429 - KIPP ACADEMY LYNN Charter School - DANVERS pupils</v>
      </c>
      <c r="D163" s="32">
        <v>429163071</v>
      </c>
      <c r="E163" s="30">
        <f t="shared" si="26"/>
        <v>429</v>
      </c>
      <c r="F163" s="28">
        <f t="shared" si="27"/>
        <v>163</v>
      </c>
      <c r="G163" s="28">
        <f t="shared" si="28"/>
        <v>71</v>
      </c>
      <c r="H163" s="28">
        <f t="shared" si="35"/>
        <v>1</v>
      </c>
      <c r="I163" s="33">
        <f t="shared" si="29"/>
        <v>1</v>
      </c>
      <c r="J163" s="30">
        <f t="shared" si="30"/>
        <v>5</v>
      </c>
      <c r="K163" s="34">
        <f t="shared" si="31"/>
        <v>141.52526396156594</v>
      </c>
      <c r="L163" s="35">
        <f t="shared" si="32"/>
        <v>17065</v>
      </c>
      <c r="M163" s="35">
        <f t="shared" si="33"/>
        <v>7086</v>
      </c>
      <c r="N163" s="35">
        <f t="shared" si="34"/>
        <v>1188</v>
      </c>
      <c r="O163" s="36"/>
      <c r="P163" s="632"/>
      <c r="Q163" s="149"/>
      <c r="R163" s="150"/>
      <c r="S163" s="150"/>
    </row>
    <row r="164" spans="1:19">
      <c r="A164" s="30">
        <f t="shared" si="24"/>
        <v>429</v>
      </c>
      <c r="B164" s="30">
        <v>155</v>
      </c>
      <c r="C164" s="31" t="str">
        <f t="shared" si="25"/>
        <v>429 - KIPP ACADEMY LYNN Charter School - HAVERHILL pupils</v>
      </c>
      <c r="D164" s="32">
        <v>429163128</v>
      </c>
      <c r="E164" s="30">
        <f t="shared" si="26"/>
        <v>429</v>
      </c>
      <c r="F164" s="28">
        <f t="shared" si="27"/>
        <v>163</v>
      </c>
      <c r="G164" s="28">
        <f t="shared" si="28"/>
        <v>128</v>
      </c>
      <c r="H164" s="28">
        <f t="shared" si="35"/>
        <v>1</v>
      </c>
      <c r="I164" s="33">
        <f t="shared" si="29"/>
        <v>1</v>
      </c>
      <c r="J164" s="30">
        <f t="shared" si="30"/>
        <v>10</v>
      </c>
      <c r="K164" s="34">
        <f t="shared" si="31"/>
        <v>103.60715367772923</v>
      </c>
      <c r="L164" s="35">
        <f t="shared" si="32"/>
        <v>18201</v>
      </c>
      <c r="M164" s="35">
        <f t="shared" si="33"/>
        <v>657</v>
      </c>
      <c r="N164" s="35">
        <f t="shared" si="34"/>
        <v>1188</v>
      </c>
      <c r="O164" s="36"/>
      <c r="P164" s="632"/>
      <c r="Q164" s="149"/>
      <c r="R164" s="150"/>
      <c r="S164" s="150"/>
    </row>
    <row r="165" spans="1:19">
      <c r="A165" s="30">
        <f t="shared" si="24"/>
        <v>429</v>
      </c>
      <c r="B165" s="30">
        <v>156</v>
      </c>
      <c r="C165" s="31" t="str">
        <f t="shared" si="25"/>
        <v>429 - KIPP ACADEMY LYNN Charter School - LOWELL pupils</v>
      </c>
      <c r="D165" s="32">
        <v>429163160</v>
      </c>
      <c r="E165" s="30">
        <f t="shared" si="26"/>
        <v>429</v>
      </c>
      <c r="F165" s="28">
        <f t="shared" si="27"/>
        <v>163</v>
      </c>
      <c r="G165" s="28">
        <f t="shared" si="28"/>
        <v>160</v>
      </c>
      <c r="H165" s="28">
        <f t="shared" si="35"/>
        <v>1</v>
      </c>
      <c r="I165" s="33">
        <f t="shared" si="29"/>
        <v>1</v>
      </c>
      <c r="J165" s="30">
        <f t="shared" si="30"/>
        <v>11</v>
      </c>
      <c r="K165" s="34">
        <f t="shared" si="31"/>
        <v>101.5606881977328</v>
      </c>
      <c r="L165" s="35">
        <f t="shared" si="32"/>
        <v>20404</v>
      </c>
      <c r="M165" s="35">
        <f t="shared" si="33"/>
        <v>318</v>
      </c>
      <c r="N165" s="35">
        <f t="shared" si="34"/>
        <v>1188</v>
      </c>
      <c r="O165" s="36"/>
      <c r="P165" s="632"/>
      <c r="Q165" s="149"/>
      <c r="R165" s="150"/>
      <c r="S165" s="150"/>
    </row>
    <row r="166" spans="1:19">
      <c r="A166" s="30">
        <f t="shared" si="24"/>
        <v>429</v>
      </c>
      <c r="B166" s="30">
        <v>157</v>
      </c>
      <c r="C166" s="31" t="str">
        <f t="shared" si="25"/>
        <v>429 - KIPP ACADEMY LYNN Charter School - LYNN pupils</v>
      </c>
      <c r="D166" s="32">
        <v>429163163</v>
      </c>
      <c r="E166" s="30">
        <f t="shared" si="26"/>
        <v>429</v>
      </c>
      <c r="F166" s="28">
        <f t="shared" si="27"/>
        <v>163</v>
      </c>
      <c r="G166" s="28">
        <f t="shared" si="28"/>
        <v>163</v>
      </c>
      <c r="H166" s="28">
        <f t="shared" si="35"/>
        <v>1</v>
      </c>
      <c r="I166" s="33">
        <f t="shared" si="29"/>
        <v>1</v>
      </c>
      <c r="J166" s="30">
        <f t="shared" si="30"/>
        <v>11</v>
      </c>
      <c r="K166" s="34">
        <f t="shared" si="31"/>
        <v>100</v>
      </c>
      <c r="L166" s="35">
        <f t="shared" si="32"/>
        <v>17507</v>
      </c>
      <c r="M166" s="35">
        <f t="shared" si="33"/>
        <v>0</v>
      </c>
      <c r="N166" s="35">
        <f t="shared" si="34"/>
        <v>1188</v>
      </c>
      <c r="O166" s="36"/>
      <c r="P166" s="632"/>
      <c r="Q166" s="149"/>
      <c r="R166" s="150"/>
      <c r="S166" s="150"/>
    </row>
    <row r="167" spans="1:19">
      <c r="A167" s="30">
        <f t="shared" si="24"/>
        <v>429</v>
      </c>
      <c r="B167" s="30">
        <v>158</v>
      </c>
      <c r="C167" s="31" t="str">
        <f t="shared" si="25"/>
        <v>429 - KIPP ACADEMY LYNN Charter School - MALDEN pupils</v>
      </c>
      <c r="D167" s="32">
        <v>429163165</v>
      </c>
      <c r="E167" s="30">
        <f t="shared" si="26"/>
        <v>429</v>
      </c>
      <c r="F167" s="28">
        <f t="shared" si="27"/>
        <v>163</v>
      </c>
      <c r="G167" s="28">
        <f t="shared" si="28"/>
        <v>165</v>
      </c>
      <c r="H167" s="28">
        <f t="shared" si="35"/>
        <v>1</v>
      </c>
      <c r="I167" s="33">
        <f t="shared" si="29"/>
        <v>1</v>
      </c>
      <c r="J167" s="30">
        <f t="shared" si="30"/>
        <v>10</v>
      </c>
      <c r="K167" s="34">
        <f t="shared" si="31"/>
        <v>100</v>
      </c>
      <c r="L167" s="35">
        <f t="shared" si="32"/>
        <v>17828</v>
      </c>
      <c r="M167" s="35">
        <f t="shared" si="33"/>
        <v>0</v>
      </c>
      <c r="N167" s="35">
        <f t="shared" si="34"/>
        <v>1188</v>
      </c>
      <c r="O167" s="36"/>
      <c r="P167" s="632"/>
      <c r="Q167" s="149"/>
      <c r="R167" s="150"/>
      <c r="S167" s="150"/>
    </row>
    <row r="168" spans="1:19">
      <c r="A168" s="30">
        <f t="shared" si="24"/>
        <v>429</v>
      </c>
      <c r="B168" s="30">
        <v>159</v>
      </c>
      <c r="C168" s="31" t="str">
        <f t="shared" si="25"/>
        <v>429 - KIPP ACADEMY LYNN Charter School - MARBLEHEAD pupils</v>
      </c>
      <c r="D168" s="32">
        <v>429163168</v>
      </c>
      <c r="E168" s="30">
        <f t="shared" si="26"/>
        <v>429</v>
      </c>
      <c r="F168" s="28">
        <f t="shared" si="27"/>
        <v>163</v>
      </c>
      <c r="G168" s="28">
        <f t="shared" si="28"/>
        <v>168</v>
      </c>
      <c r="H168" s="28">
        <f t="shared" si="35"/>
        <v>1</v>
      </c>
      <c r="I168" s="33">
        <f t="shared" si="29"/>
        <v>1</v>
      </c>
      <c r="J168" s="30">
        <f t="shared" si="30"/>
        <v>3</v>
      </c>
      <c r="K168" s="34">
        <f t="shared" si="31"/>
        <v>165.60182779076445</v>
      </c>
      <c r="L168" s="35">
        <f t="shared" si="32"/>
        <v>16365</v>
      </c>
      <c r="M168" s="35">
        <f t="shared" si="33"/>
        <v>10736</v>
      </c>
      <c r="N168" s="35">
        <f t="shared" si="34"/>
        <v>1188</v>
      </c>
      <c r="O168" s="36"/>
      <c r="P168" s="632"/>
      <c r="Q168" s="149"/>
      <c r="R168" s="150"/>
      <c r="S168" s="150"/>
    </row>
    <row r="169" spans="1:19">
      <c r="A169" s="30">
        <f t="shared" si="24"/>
        <v>429</v>
      </c>
      <c r="B169" s="30">
        <v>160</v>
      </c>
      <c r="C169" s="31" t="str">
        <f t="shared" si="25"/>
        <v>429 - KIPP ACADEMY LYNN Charter School - METHUEN pupils</v>
      </c>
      <c r="D169" s="32">
        <v>429163181</v>
      </c>
      <c r="E169" s="30">
        <f t="shared" si="26"/>
        <v>429</v>
      </c>
      <c r="F169" s="28">
        <f t="shared" si="27"/>
        <v>163</v>
      </c>
      <c r="G169" s="28">
        <f t="shared" si="28"/>
        <v>181</v>
      </c>
      <c r="H169" s="28">
        <f t="shared" si="35"/>
        <v>1</v>
      </c>
      <c r="I169" s="33">
        <f t="shared" si="29"/>
        <v>1</v>
      </c>
      <c r="J169" s="30">
        <f t="shared" si="30"/>
        <v>10</v>
      </c>
      <c r="K169" s="34">
        <f t="shared" si="31"/>
        <v>101.01569653001017</v>
      </c>
      <c r="L169" s="35">
        <f t="shared" si="32"/>
        <v>19729</v>
      </c>
      <c r="M169" s="35">
        <f t="shared" si="33"/>
        <v>200</v>
      </c>
      <c r="N169" s="35">
        <f t="shared" si="34"/>
        <v>1188</v>
      </c>
      <c r="O169" s="36"/>
      <c r="P169" s="632"/>
      <c r="Q169" s="149"/>
      <c r="R169" s="150"/>
      <c r="S169" s="150"/>
    </row>
    <row r="170" spans="1:19">
      <c r="A170" s="30">
        <f t="shared" si="24"/>
        <v>429</v>
      </c>
      <c r="B170" s="30">
        <v>161</v>
      </c>
      <c r="C170" s="31" t="str">
        <f t="shared" si="25"/>
        <v>429 - KIPP ACADEMY LYNN Charter School - PEABODY pupils</v>
      </c>
      <c r="D170" s="32">
        <v>429163229</v>
      </c>
      <c r="E170" s="30">
        <f t="shared" si="26"/>
        <v>429</v>
      </c>
      <c r="F170" s="28">
        <f t="shared" si="27"/>
        <v>163</v>
      </c>
      <c r="G170" s="28">
        <f t="shared" si="28"/>
        <v>229</v>
      </c>
      <c r="H170" s="28">
        <f t="shared" si="35"/>
        <v>1</v>
      </c>
      <c r="I170" s="33">
        <f t="shared" si="29"/>
        <v>1</v>
      </c>
      <c r="J170" s="30">
        <f t="shared" si="30"/>
        <v>9</v>
      </c>
      <c r="K170" s="34">
        <f t="shared" si="31"/>
        <v>108.61124921803416</v>
      </c>
      <c r="L170" s="35">
        <f t="shared" si="32"/>
        <v>14912</v>
      </c>
      <c r="M170" s="35">
        <f t="shared" si="33"/>
        <v>1284</v>
      </c>
      <c r="N170" s="35">
        <f t="shared" si="34"/>
        <v>1188</v>
      </c>
      <c r="O170" s="36"/>
      <c r="P170" s="632"/>
      <c r="Q170" s="149"/>
      <c r="R170" s="150"/>
      <c r="S170" s="150"/>
    </row>
    <row r="171" spans="1:19">
      <c r="A171" s="30">
        <f t="shared" si="24"/>
        <v>429</v>
      </c>
      <c r="B171" s="30">
        <v>162</v>
      </c>
      <c r="C171" s="31" t="str">
        <f t="shared" si="25"/>
        <v>429 - KIPP ACADEMY LYNN Charter School - READING pupils</v>
      </c>
      <c r="D171" s="32">
        <v>429163246</v>
      </c>
      <c r="E171" s="30">
        <f t="shared" si="26"/>
        <v>429</v>
      </c>
      <c r="F171" s="28">
        <f t="shared" si="27"/>
        <v>163</v>
      </c>
      <c r="G171" s="28">
        <f t="shared" si="28"/>
        <v>246</v>
      </c>
      <c r="H171" s="28">
        <f t="shared" si="35"/>
        <v>1</v>
      </c>
      <c r="I171" s="33">
        <f t="shared" si="29"/>
        <v>1</v>
      </c>
      <c r="J171" s="30">
        <f t="shared" si="30"/>
        <v>3</v>
      </c>
      <c r="K171" s="34">
        <f t="shared" si="31"/>
        <v>136.38514713118937</v>
      </c>
      <c r="L171" s="35">
        <f t="shared" si="32"/>
        <v>17077</v>
      </c>
      <c r="M171" s="35">
        <f t="shared" si="33"/>
        <v>6213</v>
      </c>
      <c r="N171" s="35">
        <f t="shared" si="34"/>
        <v>1188</v>
      </c>
      <c r="O171" s="36"/>
      <c r="P171" s="632"/>
      <c r="Q171" s="149"/>
      <c r="R171" s="150"/>
      <c r="S171" s="150"/>
    </row>
    <row r="172" spans="1:19">
      <c r="A172" s="30">
        <f t="shared" si="24"/>
        <v>429</v>
      </c>
      <c r="B172" s="30">
        <v>163</v>
      </c>
      <c r="C172" s="31" t="str">
        <f t="shared" si="25"/>
        <v>429 - KIPP ACADEMY LYNN Charter School - REVERE pupils</v>
      </c>
      <c r="D172" s="32">
        <v>429163248</v>
      </c>
      <c r="E172" s="30">
        <f t="shared" si="26"/>
        <v>429</v>
      </c>
      <c r="F172" s="28">
        <f t="shared" si="27"/>
        <v>163</v>
      </c>
      <c r="G172" s="28">
        <f t="shared" si="28"/>
        <v>248</v>
      </c>
      <c r="H172" s="28">
        <f t="shared" si="35"/>
        <v>1</v>
      </c>
      <c r="I172" s="33">
        <f t="shared" si="29"/>
        <v>1</v>
      </c>
      <c r="J172" s="30">
        <f t="shared" si="30"/>
        <v>11</v>
      </c>
      <c r="K172" s="34">
        <f t="shared" si="31"/>
        <v>103.22634123713455</v>
      </c>
      <c r="L172" s="35">
        <f t="shared" si="32"/>
        <v>19137</v>
      </c>
      <c r="M172" s="35">
        <f t="shared" si="33"/>
        <v>617</v>
      </c>
      <c r="N172" s="35">
        <f t="shared" si="34"/>
        <v>1188</v>
      </c>
      <c r="O172" s="36"/>
      <c r="P172" s="632"/>
      <c r="Q172" s="149"/>
      <c r="R172" s="150"/>
      <c r="S172" s="150"/>
    </row>
    <row r="173" spans="1:19">
      <c r="A173" s="30">
        <f t="shared" si="24"/>
        <v>429</v>
      </c>
      <c r="B173" s="30">
        <v>164</v>
      </c>
      <c r="C173" s="31" t="str">
        <f t="shared" si="25"/>
        <v>429 - KIPP ACADEMY LYNN Charter School - SALEM pupils</v>
      </c>
      <c r="D173" s="32">
        <v>429163258</v>
      </c>
      <c r="E173" s="30">
        <f t="shared" si="26"/>
        <v>429</v>
      </c>
      <c r="F173" s="28">
        <f t="shared" si="27"/>
        <v>163</v>
      </c>
      <c r="G173" s="28">
        <f t="shared" si="28"/>
        <v>258</v>
      </c>
      <c r="H173" s="28">
        <f t="shared" si="35"/>
        <v>1</v>
      </c>
      <c r="I173" s="33">
        <f t="shared" si="29"/>
        <v>1</v>
      </c>
      <c r="J173" s="30">
        <f t="shared" si="30"/>
        <v>10</v>
      </c>
      <c r="K173" s="34">
        <f t="shared" si="31"/>
        <v>124.56585760083183</v>
      </c>
      <c r="L173" s="35">
        <f t="shared" si="32"/>
        <v>17080</v>
      </c>
      <c r="M173" s="35">
        <f t="shared" si="33"/>
        <v>4196</v>
      </c>
      <c r="N173" s="35">
        <f t="shared" si="34"/>
        <v>1188</v>
      </c>
      <c r="O173" s="36"/>
      <c r="P173" s="632"/>
      <c r="Q173" s="149"/>
      <c r="R173" s="150"/>
      <c r="S173" s="150"/>
    </row>
    <row r="174" spans="1:19">
      <c r="A174" s="30">
        <f t="shared" si="24"/>
        <v>429</v>
      </c>
      <c r="B174" s="30">
        <v>165</v>
      </c>
      <c r="C174" s="31" t="str">
        <f t="shared" si="25"/>
        <v>429 - KIPP ACADEMY LYNN Charter School - SAUGUS pupils</v>
      </c>
      <c r="D174" s="32">
        <v>429163262</v>
      </c>
      <c r="E174" s="30">
        <f t="shared" si="26"/>
        <v>429</v>
      </c>
      <c r="F174" s="28">
        <f t="shared" si="27"/>
        <v>163</v>
      </c>
      <c r="G174" s="28">
        <f t="shared" si="28"/>
        <v>262</v>
      </c>
      <c r="H174" s="28">
        <f t="shared" si="35"/>
        <v>1</v>
      </c>
      <c r="I174" s="33">
        <f t="shared" si="29"/>
        <v>1</v>
      </c>
      <c r="J174" s="30">
        <f t="shared" si="30"/>
        <v>9</v>
      </c>
      <c r="K174" s="34">
        <f t="shared" si="31"/>
        <v>112.53509990051158</v>
      </c>
      <c r="L174" s="35">
        <f t="shared" si="32"/>
        <v>17920</v>
      </c>
      <c r="M174" s="35">
        <f t="shared" si="33"/>
        <v>2246</v>
      </c>
      <c r="N174" s="35">
        <f t="shared" si="34"/>
        <v>1188</v>
      </c>
      <c r="O174" s="36"/>
      <c r="P174" s="632"/>
      <c r="Q174" s="149"/>
      <c r="R174" s="150"/>
      <c r="S174" s="150"/>
    </row>
    <row r="175" spans="1:19">
      <c r="A175" s="30">
        <f t="shared" si="24"/>
        <v>429</v>
      </c>
      <c r="B175" s="30">
        <v>166</v>
      </c>
      <c r="C175" s="31" t="str">
        <f t="shared" si="25"/>
        <v>429 - KIPP ACADEMY LYNN Charter School - SWAMPSCOTT pupils</v>
      </c>
      <c r="D175" s="32">
        <v>429163291</v>
      </c>
      <c r="E175" s="30">
        <f t="shared" si="26"/>
        <v>429</v>
      </c>
      <c r="F175" s="28">
        <f t="shared" si="27"/>
        <v>163</v>
      </c>
      <c r="G175" s="28">
        <f t="shared" si="28"/>
        <v>291</v>
      </c>
      <c r="H175" s="28">
        <f t="shared" si="35"/>
        <v>1</v>
      </c>
      <c r="I175" s="33">
        <f t="shared" si="29"/>
        <v>1</v>
      </c>
      <c r="J175" s="30">
        <f t="shared" si="30"/>
        <v>5</v>
      </c>
      <c r="K175" s="34">
        <f t="shared" si="31"/>
        <v>134.51007406636592</v>
      </c>
      <c r="L175" s="35">
        <f t="shared" si="32"/>
        <v>17295</v>
      </c>
      <c r="M175" s="35">
        <f t="shared" si="33"/>
        <v>5969</v>
      </c>
      <c r="N175" s="35">
        <f t="shared" si="34"/>
        <v>1188</v>
      </c>
      <c r="O175" s="36"/>
      <c r="P175" s="632"/>
      <c r="Q175" s="149"/>
      <c r="R175" s="150"/>
      <c r="S175" s="150"/>
    </row>
    <row r="176" spans="1:19">
      <c r="A176" s="30">
        <f t="shared" si="24"/>
        <v>429</v>
      </c>
      <c r="B176" s="30">
        <v>167</v>
      </c>
      <c r="C176" s="31" t="str">
        <f t="shared" si="25"/>
        <v>429 - KIPP ACADEMY LYNN Charter School - WAKEFIELD pupils</v>
      </c>
      <c r="D176" s="32">
        <v>429163305</v>
      </c>
      <c r="E176" s="30">
        <f t="shared" si="26"/>
        <v>429</v>
      </c>
      <c r="F176" s="28">
        <f t="shared" si="27"/>
        <v>163</v>
      </c>
      <c r="G176" s="28">
        <f t="shared" si="28"/>
        <v>305</v>
      </c>
      <c r="H176" s="28">
        <f t="shared" si="35"/>
        <v>1</v>
      </c>
      <c r="I176" s="33">
        <f t="shared" si="29"/>
        <v>1</v>
      </c>
      <c r="J176" s="30">
        <f t="shared" si="30"/>
        <v>4</v>
      </c>
      <c r="K176" s="34">
        <f t="shared" si="31"/>
        <v>141.16389639539034</v>
      </c>
      <c r="L176" s="35">
        <f t="shared" si="32"/>
        <v>17262</v>
      </c>
      <c r="M176" s="35">
        <f t="shared" si="33"/>
        <v>7106</v>
      </c>
      <c r="N176" s="35">
        <f t="shared" si="34"/>
        <v>1188</v>
      </c>
      <c r="O176" s="36"/>
      <c r="P176" s="632"/>
      <c r="Q176" s="149"/>
      <c r="R176" s="150"/>
      <c r="S176" s="150"/>
    </row>
    <row r="177" spans="1:19">
      <c r="A177" s="30">
        <f t="shared" si="24"/>
        <v>429</v>
      </c>
      <c r="B177" s="30">
        <v>168</v>
      </c>
      <c r="C177" s="31" t="str">
        <f t="shared" si="25"/>
        <v>429 - KIPP ACADEMY LYNN Charter School - WOBURN pupils</v>
      </c>
      <c r="D177" s="32">
        <v>429163347</v>
      </c>
      <c r="E177" s="30">
        <f t="shared" si="26"/>
        <v>429</v>
      </c>
      <c r="F177" s="28">
        <f t="shared" si="27"/>
        <v>163</v>
      </c>
      <c r="G177" s="28">
        <f t="shared" si="28"/>
        <v>347</v>
      </c>
      <c r="H177" s="28">
        <f t="shared" si="35"/>
        <v>1</v>
      </c>
      <c r="I177" s="33">
        <f t="shared" si="29"/>
        <v>1</v>
      </c>
      <c r="J177" s="30">
        <f t="shared" si="30"/>
        <v>8</v>
      </c>
      <c r="K177" s="34">
        <f t="shared" si="31"/>
        <v>142.25030082310474</v>
      </c>
      <c r="L177" s="35">
        <f t="shared" si="32"/>
        <v>17314</v>
      </c>
      <c r="M177" s="35">
        <f t="shared" si="33"/>
        <v>7315</v>
      </c>
      <c r="N177" s="35">
        <f t="shared" si="34"/>
        <v>1188</v>
      </c>
      <c r="O177" s="36"/>
      <c r="P177" s="632"/>
      <c r="Q177" s="149"/>
      <c r="R177" s="150"/>
      <c r="S177" s="150"/>
    </row>
    <row r="178" spans="1:19">
      <c r="A178" s="30">
        <f t="shared" si="24"/>
        <v>430</v>
      </c>
      <c r="B178" s="30">
        <v>169</v>
      </c>
      <c r="C178" s="31" t="str">
        <f t="shared" si="25"/>
        <v>430 - ADVANCED MATH AND SCIENCE ACADEMY Charter School - BELLINGHAM pupils</v>
      </c>
      <c r="D178" s="32">
        <v>430170025</v>
      </c>
      <c r="E178" s="30">
        <f t="shared" si="26"/>
        <v>430</v>
      </c>
      <c r="F178" s="28">
        <f t="shared" si="27"/>
        <v>170</v>
      </c>
      <c r="G178" s="28">
        <f t="shared" si="28"/>
        <v>25</v>
      </c>
      <c r="H178" s="28">
        <f t="shared" si="35"/>
        <v>1</v>
      </c>
      <c r="I178" s="33">
        <f t="shared" si="29"/>
        <v>1.02</v>
      </c>
      <c r="J178" s="30">
        <f t="shared" si="30"/>
        <v>6</v>
      </c>
      <c r="K178" s="34">
        <f t="shared" si="31"/>
        <v>138.41836261547991</v>
      </c>
      <c r="L178" s="35">
        <f t="shared" si="32"/>
        <v>12765</v>
      </c>
      <c r="M178" s="35">
        <f t="shared" si="33"/>
        <v>4904</v>
      </c>
      <c r="N178" s="35">
        <f t="shared" si="34"/>
        <v>1188</v>
      </c>
      <c r="O178" s="36"/>
      <c r="P178" s="632"/>
      <c r="Q178" s="149"/>
      <c r="R178" s="150"/>
      <c r="S178" s="150"/>
    </row>
    <row r="179" spans="1:19">
      <c r="A179" s="30">
        <f t="shared" si="24"/>
        <v>430</v>
      </c>
      <c r="B179" s="30">
        <v>170</v>
      </c>
      <c r="C179" s="31" t="str">
        <f t="shared" si="25"/>
        <v>430 - ADVANCED MATH AND SCIENCE ACADEMY Charter School - CLINTON pupils</v>
      </c>
      <c r="D179" s="32">
        <v>430170064</v>
      </c>
      <c r="E179" s="30">
        <f t="shared" si="26"/>
        <v>430</v>
      </c>
      <c r="F179" s="28">
        <f t="shared" si="27"/>
        <v>170</v>
      </c>
      <c r="G179" s="28">
        <f t="shared" si="28"/>
        <v>64</v>
      </c>
      <c r="H179" s="28">
        <f t="shared" si="35"/>
        <v>1</v>
      </c>
      <c r="I179" s="33">
        <f t="shared" si="29"/>
        <v>1.02</v>
      </c>
      <c r="J179" s="30">
        <f t="shared" si="30"/>
        <v>10</v>
      </c>
      <c r="K179" s="34">
        <f t="shared" si="31"/>
        <v>109.98713642786014</v>
      </c>
      <c r="L179" s="35">
        <f t="shared" si="32"/>
        <v>13915</v>
      </c>
      <c r="M179" s="35">
        <f t="shared" si="33"/>
        <v>1390</v>
      </c>
      <c r="N179" s="35">
        <f t="shared" si="34"/>
        <v>1188</v>
      </c>
      <c r="O179" s="36"/>
      <c r="P179" s="632"/>
      <c r="Q179" s="149"/>
      <c r="R179" s="150"/>
      <c r="S179" s="150"/>
    </row>
    <row r="180" spans="1:19">
      <c r="A180" s="30">
        <f t="shared" si="24"/>
        <v>430</v>
      </c>
      <c r="B180" s="30">
        <v>171</v>
      </c>
      <c r="C180" s="31" t="str">
        <f t="shared" si="25"/>
        <v>430 - ADVANCED MATH AND SCIENCE ACADEMY Charter School - FRAMINGHAM pupils</v>
      </c>
      <c r="D180" s="32">
        <v>430170100</v>
      </c>
      <c r="E180" s="30">
        <f t="shared" si="26"/>
        <v>430</v>
      </c>
      <c r="F180" s="28">
        <f t="shared" si="27"/>
        <v>170</v>
      </c>
      <c r="G180" s="28">
        <f t="shared" si="28"/>
        <v>100</v>
      </c>
      <c r="H180" s="28">
        <f t="shared" si="35"/>
        <v>1</v>
      </c>
      <c r="I180" s="33">
        <f t="shared" si="29"/>
        <v>1.02</v>
      </c>
      <c r="J180" s="30">
        <f t="shared" si="30"/>
        <v>10</v>
      </c>
      <c r="K180" s="34">
        <f t="shared" si="31"/>
        <v>125.30943913013427</v>
      </c>
      <c r="L180" s="35">
        <f t="shared" si="32"/>
        <v>12765</v>
      </c>
      <c r="M180" s="35">
        <f t="shared" si="33"/>
        <v>3231</v>
      </c>
      <c r="N180" s="35">
        <f t="shared" si="34"/>
        <v>1188</v>
      </c>
      <c r="O180" s="36"/>
      <c r="P180" s="632"/>
      <c r="Q180" s="149"/>
      <c r="R180" s="150"/>
      <c r="S180" s="150"/>
    </row>
    <row r="181" spans="1:19">
      <c r="A181" s="30">
        <f t="shared" si="24"/>
        <v>430</v>
      </c>
      <c r="B181" s="30">
        <v>172</v>
      </c>
      <c r="C181" s="31" t="str">
        <f t="shared" si="25"/>
        <v>430 - ADVANCED MATH AND SCIENCE ACADEMY Charter School - FRANKLIN pupils</v>
      </c>
      <c r="D181" s="32">
        <v>430170101</v>
      </c>
      <c r="E181" s="30">
        <f t="shared" si="26"/>
        <v>430</v>
      </c>
      <c r="F181" s="28">
        <f t="shared" si="27"/>
        <v>170</v>
      </c>
      <c r="G181" s="28">
        <f t="shared" si="28"/>
        <v>101</v>
      </c>
      <c r="H181" s="28">
        <f t="shared" si="35"/>
        <v>1</v>
      </c>
      <c r="I181" s="33">
        <f t="shared" si="29"/>
        <v>1.02</v>
      </c>
      <c r="J181" s="30">
        <f t="shared" si="30"/>
        <v>3</v>
      </c>
      <c r="K181" s="34">
        <f t="shared" si="31"/>
        <v>138.89241898876276</v>
      </c>
      <c r="L181" s="35">
        <f t="shared" si="32"/>
        <v>11797</v>
      </c>
      <c r="M181" s="35">
        <f t="shared" si="33"/>
        <v>4588</v>
      </c>
      <c r="N181" s="35">
        <f t="shared" si="34"/>
        <v>1188</v>
      </c>
      <c r="O181" s="36"/>
      <c r="P181" s="632"/>
      <c r="Q181" s="149"/>
      <c r="R181" s="150"/>
      <c r="S181" s="150"/>
    </row>
    <row r="182" spans="1:19">
      <c r="A182" s="30">
        <f t="shared" si="24"/>
        <v>430</v>
      </c>
      <c r="B182" s="30">
        <v>173</v>
      </c>
      <c r="C182" s="31" t="str">
        <f t="shared" si="25"/>
        <v>430 - ADVANCED MATH AND SCIENCE ACADEMY Charter School - GRAFTON pupils</v>
      </c>
      <c r="D182" s="32">
        <v>430170110</v>
      </c>
      <c r="E182" s="30">
        <f t="shared" si="26"/>
        <v>430</v>
      </c>
      <c r="F182" s="28">
        <f t="shared" si="27"/>
        <v>170</v>
      </c>
      <c r="G182" s="28">
        <f t="shared" si="28"/>
        <v>110</v>
      </c>
      <c r="H182" s="28">
        <f t="shared" si="35"/>
        <v>1</v>
      </c>
      <c r="I182" s="33">
        <f t="shared" si="29"/>
        <v>1.02</v>
      </c>
      <c r="J182" s="30">
        <f t="shared" si="30"/>
        <v>4</v>
      </c>
      <c r="K182" s="34">
        <f t="shared" si="31"/>
        <v>128.51490009324951</v>
      </c>
      <c r="L182" s="35">
        <f t="shared" si="32"/>
        <v>12523</v>
      </c>
      <c r="M182" s="35">
        <f t="shared" si="33"/>
        <v>3571</v>
      </c>
      <c r="N182" s="35">
        <f t="shared" si="34"/>
        <v>1188</v>
      </c>
      <c r="O182" s="36"/>
      <c r="P182" s="632"/>
      <c r="Q182" s="149"/>
      <c r="R182" s="150"/>
      <c r="S182" s="150"/>
    </row>
    <row r="183" spans="1:19">
      <c r="A183" s="30">
        <f t="shared" si="24"/>
        <v>430</v>
      </c>
      <c r="B183" s="30">
        <v>174</v>
      </c>
      <c r="C183" s="31" t="str">
        <f t="shared" si="25"/>
        <v>430 - ADVANCED MATH AND SCIENCE ACADEMY Charter School - HOLLISTON pupils</v>
      </c>
      <c r="D183" s="32">
        <v>430170136</v>
      </c>
      <c r="E183" s="30">
        <f t="shared" si="26"/>
        <v>430</v>
      </c>
      <c r="F183" s="28">
        <f t="shared" si="27"/>
        <v>170</v>
      </c>
      <c r="G183" s="28">
        <f t="shared" si="28"/>
        <v>136</v>
      </c>
      <c r="H183" s="28">
        <f t="shared" si="35"/>
        <v>1</v>
      </c>
      <c r="I183" s="33">
        <f t="shared" si="29"/>
        <v>1.02</v>
      </c>
      <c r="J183" s="30">
        <f t="shared" si="30"/>
        <v>3</v>
      </c>
      <c r="K183" s="34">
        <f t="shared" si="31"/>
        <v>132.2909817510029</v>
      </c>
      <c r="L183" s="35">
        <f t="shared" si="32"/>
        <v>12765</v>
      </c>
      <c r="M183" s="35">
        <f t="shared" si="33"/>
        <v>4122</v>
      </c>
      <c r="N183" s="35">
        <f t="shared" si="34"/>
        <v>1188</v>
      </c>
      <c r="O183" s="36"/>
      <c r="P183" s="632"/>
      <c r="Q183" s="149"/>
      <c r="R183" s="150"/>
      <c r="S183" s="150"/>
    </row>
    <row r="184" spans="1:19">
      <c r="A184" s="30">
        <f t="shared" si="24"/>
        <v>430</v>
      </c>
      <c r="B184" s="30">
        <v>175</v>
      </c>
      <c r="C184" s="31" t="str">
        <f t="shared" si="25"/>
        <v>430 - ADVANCED MATH AND SCIENCE ACADEMY Charter School - HOPKINTON pupils</v>
      </c>
      <c r="D184" s="32">
        <v>430170139</v>
      </c>
      <c r="E184" s="30">
        <f t="shared" si="26"/>
        <v>430</v>
      </c>
      <c r="F184" s="28">
        <f t="shared" si="27"/>
        <v>170</v>
      </c>
      <c r="G184" s="28">
        <f t="shared" si="28"/>
        <v>139</v>
      </c>
      <c r="H184" s="28">
        <f t="shared" si="35"/>
        <v>1</v>
      </c>
      <c r="I184" s="33">
        <f t="shared" si="29"/>
        <v>1.02</v>
      </c>
      <c r="J184" s="30">
        <f t="shared" si="30"/>
        <v>2</v>
      </c>
      <c r="K184" s="34">
        <f t="shared" si="31"/>
        <v>131.16707061718461</v>
      </c>
      <c r="L184" s="35">
        <f t="shared" si="32"/>
        <v>12765</v>
      </c>
      <c r="M184" s="35">
        <f t="shared" si="33"/>
        <v>3978</v>
      </c>
      <c r="N184" s="35">
        <f t="shared" si="34"/>
        <v>1188</v>
      </c>
      <c r="O184" s="36"/>
      <c r="P184" s="632"/>
      <c r="Q184" s="149"/>
      <c r="R184" s="150"/>
      <c r="S184" s="150"/>
    </row>
    <row r="185" spans="1:19">
      <c r="A185" s="30">
        <f t="shared" si="24"/>
        <v>430</v>
      </c>
      <c r="B185" s="30">
        <v>176</v>
      </c>
      <c r="C185" s="31" t="str">
        <f t="shared" si="25"/>
        <v>430 - ADVANCED MATH AND SCIENCE ACADEMY Charter School - HUDSON pupils</v>
      </c>
      <c r="D185" s="32">
        <v>430170141</v>
      </c>
      <c r="E185" s="30">
        <f t="shared" si="26"/>
        <v>430</v>
      </c>
      <c r="F185" s="28">
        <f t="shared" si="27"/>
        <v>170</v>
      </c>
      <c r="G185" s="28">
        <f t="shared" si="28"/>
        <v>141</v>
      </c>
      <c r="H185" s="28">
        <f t="shared" si="35"/>
        <v>1</v>
      </c>
      <c r="I185" s="33">
        <f t="shared" si="29"/>
        <v>1.02</v>
      </c>
      <c r="J185" s="30">
        <f t="shared" si="30"/>
        <v>7</v>
      </c>
      <c r="K185" s="34">
        <f t="shared" si="31"/>
        <v>155.08654617169265</v>
      </c>
      <c r="L185" s="35">
        <f t="shared" si="32"/>
        <v>12865</v>
      </c>
      <c r="M185" s="35">
        <f t="shared" si="33"/>
        <v>7087</v>
      </c>
      <c r="N185" s="35">
        <f t="shared" si="34"/>
        <v>1188</v>
      </c>
      <c r="O185" s="36"/>
      <c r="P185" s="632"/>
      <c r="Q185" s="149"/>
      <c r="R185" s="150"/>
      <c r="S185" s="150"/>
    </row>
    <row r="186" spans="1:19">
      <c r="A186" s="30">
        <f t="shared" si="24"/>
        <v>430</v>
      </c>
      <c r="B186" s="30">
        <v>177</v>
      </c>
      <c r="C186" s="31" t="str">
        <f t="shared" si="25"/>
        <v>430 - ADVANCED MATH AND SCIENCE ACADEMY Charter School - LEOMINSTER pupils</v>
      </c>
      <c r="D186" s="32">
        <v>430170153</v>
      </c>
      <c r="E186" s="30">
        <f t="shared" si="26"/>
        <v>430</v>
      </c>
      <c r="F186" s="28">
        <f t="shared" si="27"/>
        <v>170</v>
      </c>
      <c r="G186" s="28">
        <f t="shared" si="28"/>
        <v>153</v>
      </c>
      <c r="H186" s="28">
        <f t="shared" si="35"/>
        <v>1</v>
      </c>
      <c r="I186" s="33">
        <f t="shared" si="29"/>
        <v>1.02</v>
      </c>
      <c r="J186" s="30">
        <f t="shared" si="30"/>
        <v>10</v>
      </c>
      <c r="K186" s="34">
        <f t="shared" si="31"/>
        <v>100.12945375745647</v>
      </c>
      <c r="L186" s="35">
        <f t="shared" si="32"/>
        <v>16980</v>
      </c>
      <c r="M186" s="35">
        <f t="shared" si="33"/>
        <v>22</v>
      </c>
      <c r="N186" s="35">
        <f t="shared" si="34"/>
        <v>1188</v>
      </c>
      <c r="O186" s="36"/>
      <c r="P186" s="632"/>
      <c r="Q186" s="149"/>
      <c r="R186" s="150"/>
      <c r="S186" s="150"/>
    </row>
    <row r="187" spans="1:19">
      <c r="A187" s="30">
        <f t="shared" si="24"/>
        <v>430</v>
      </c>
      <c r="B187" s="30">
        <v>178</v>
      </c>
      <c r="C187" s="31" t="str">
        <f t="shared" si="25"/>
        <v>430 - ADVANCED MATH AND SCIENCE ACADEMY Charter School - LUNENBURG pupils</v>
      </c>
      <c r="D187" s="32">
        <v>430170162</v>
      </c>
      <c r="E187" s="30">
        <f t="shared" si="26"/>
        <v>430</v>
      </c>
      <c r="F187" s="28">
        <f t="shared" si="27"/>
        <v>170</v>
      </c>
      <c r="G187" s="28">
        <f t="shared" si="28"/>
        <v>162</v>
      </c>
      <c r="H187" s="28">
        <f t="shared" si="35"/>
        <v>1</v>
      </c>
      <c r="I187" s="33">
        <f t="shared" si="29"/>
        <v>1.02</v>
      </c>
      <c r="J187" s="30">
        <f t="shared" si="30"/>
        <v>5</v>
      </c>
      <c r="K187" s="34">
        <f t="shared" si="31"/>
        <v>120.09800168421343</v>
      </c>
      <c r="L187" s="35">
        <f t="shared" si="32"/>
        <v>12765</v>
      </c>
      <c r="M187" s="35">
        <f t="shared" si="33"/>
        <v>2566</v>
      </c>
      <c r="N187" s="35">
        <f t="shared" si="34"/>
        <v>1188</v>
      </c>
      <c r="O187" s="36"/>
      <c r="P187" s="632"/>
      <c r="Q187" s="149"/>
      <c r="R187" s="150"/>
      <c r="S187" s="150"/>
    </row>
    <row r="188" spans="1:19">
      <c r="A188" s="30">
        <f t="shared" si="24"/>
        <v>430</v>
      </c>
      <c r="B188" s="30">
        <v>179</v>
      </c>
      <c r="C188" s="31" t="str">
        <f t="shared" si="25"/>
        <v>430 - ADVANCED MATH AND SCIENCE ACADEMY Charter School - MARLBOROUGH pupils</v>
      </c>
      <c r="D188" s="32">
        <v>430170170</v>
      </c>
      <c r="E188" s="30">
        <f t="shared" si="26"/>
        <v>430</v>
      </c>
      <c r="F188" s="28">
        <f t="shared" si="27"/>
        <v>170</v>
      </c>
      <c r="G188" s="28">
        <f t="shared" si="28"/>
        <v>170</v>
      </c>
      <c r="H188" s="28">
        <f t="shared" si="35"/>
        <v>1</v>
      </c>
      <c r="I188" s="33">
        <f t="shared" si="29"/>
        <v>1.02</v>
      </c>
      <c r="J188" s="30">
        <f t="shared" si="30"/>
        <v>10</v>
      </c>
      <c r="K188" s="34">
        <f t="shared" si="31"/>
        <v>105.53175847489531</v>
      </c>
      <c r="L188" s="35">
        <f t="shared" si="32"/>
        <v>13886</v>
      </c>
      <c r="M188" s="35">
        <f t="shared" si="33"/>
        <v>768</v>
      </c>
      <c r="N188" s="35">
        <f t="shared" si="34"/>
        <v>1188</v>
      </c>
      <c r="O188" s="36"/>
      <c r="P188" s="632"/>
      <c r="Q188" s="149"/>
      <c r="R188" s="150"/>
      <c r="S188" s="150"/>
    </row>
    <row r="189" spans="1:19">
      <c r="A189" s="30">
        <f t="shared" si="24"/>
        <v>430</v>
      </c>
      <c r="B189" s="30">
        <v>180</v>
      </c>
      <c r="C189" s="31" t="str">
        <f t="shared" si="25"/>
        <v>430 - ADVANCED MATH AND SCIENCE ACADEMY Charter School - MAYNARD pupils</v>
      </c>
      <c r="D189" s="32">
        <v>430170174</v>
      </c>
      <c r="E189" s="30">
        <f t="shared" si="26"/>
        <v>430</v>
      </c>
      <c r="F189" s="28">
        <f t="shared" si="27"/>
        <v>170</v>
      </c>
      <c r="G189" s="28">
        <f t="shared" si="28"/>
        <v>174</v>
      </c>
      <c r="H189" s="28">
        <f t="shared" si="35"/>
        <v>1</v>
      </c>
      <c r="I189" s="33">
        <f t="shared" si="29"/>
        <v>1.02</v>
      </c>
      <c r="J189" s="30">
        <f t="shared" si="30"/>
        <v>5</v>
      </c>
      <c r="K189" s="34">
        <f t="shared" si="31"/>
        <v>159.09834730402255</v>
      </c>
      <c r="L189" s="35">
        <f t="shared" si="32"/>
        <v>12082</v>
      </c>
      <c r="M189" s="35">
        <f t="shared" si="33"/>
        <v>7140</v>
      </c>
      <c r="N189" s="35">
        <f t="shared" si="34"/>
        <v>1188</v>
      </c>
      <c r="O189" s="36"/>
      <c r="P189" s="632"/>
      <c r="Q189" s="149"/>
      <c r="R189" s="150"/>
      <c r="S189" s="150"/>
    </row>
    <row r="190" spans="1:19">
      <c r="A190" s="30">
        <f t="shared" si="24"/>
        <v>430</v>
      </c>
      <c r="B190" s="30">
        <v>181</v>
      </c>
      <c r="C190" s="31" t="str">
        <f t="shared" si="25"/>
        <v>430 - ADVANCED MATH AND SCIENCE ACADEMY Charter School - MILFORD pupils</v>
      </c>
      <c r="D190" s="32">
        <v>430170185</v>
      </c>
      <c r="E190" s="30">
        <f t="shared" si="26"/>
        <v>430</v>
      </c>
      <c r="F190" s="28">
        <f t="shared" si="27"/>
        <v>170</v>
      </c>
      <c r="G190" s="28">
        <f t="shared" si="28"/>
        <v>185</v>
      </c>
      <c r="H190" s="28">
        <f t="shared" si="35"/>
        <v>1</v>
      </c>
      <c r="I190" s="33">
        <f t="shared" si="29"/>
        <v>1.02</v>
      </c>
      <c r="J190" s="30">
        <f t="shared" si="30"/>
        <v>10</v>
      </c>
      <c r="K190" s="34">
        <f t="shared" si="31"/>
        <v>112.55514051408548</v>
      </c>
      <c r="L190" s="35">
        <f t="shared" si="32"/>
        <v>19088</v>
      </c>
      <c r="M190" s="35">
        <f t="shared" si="33"/>
        <v>2397</v>
      </c>
      <c r="N190" s="35">
        <f t="shared" si="34"/>
        <v>1188</v>
      </c>
      <c r="O190" s="36"/>
      <c r="P190" s="632"/>
      <c r="Q190" s="149"/>
      <c r="R190" s="150"/>
      <c r="S190" s="150"/>
    </row>
    <row r="191" spans="1:19">
      <c r="A191" s="30">
        <f t="shared" si="24"/>
        <v>430</v>
      </c>
      <c r="B191" s="30">
        <v>182</v>
      </c>
      <c r="C191" s="31" t="str">
        <f t="shared" si="25"/>
        <v>430 - ADVANCED MATH AND SCIENCE ACADEMY Charter School - MILLBURY pupils</v>
      </c>
      <c r="D191" s="32">
        <v>430170186</v>
      </c>
      <c r="E191" s="30">
        <f t="shared" si="26"/>
        <v>430</v>
      </c>
      <c r="F191" s="28">
        <f t="shared" si="27"/>
        <v>170</v>
      </c>
      <c r="G191" s="28">
        <f t="shared" si="28"/>
        <v>186</v>
      </c>
      <c r="H191" s="28">
        <f t="shared" si="35"/>
        <v>1</v>
      </c>
      <c r="I191" s="33">
        <f t="shared" si="29"/>
        <v>1.02</v>
      </c>
      <c r="J191" s="30">
        <f t="shared" si="30"/>
        <v>7</v>
      </c>
      <c r="K191" s="34">
        <f t="shared" si="31"/>
        <v>131.24468162132831</v>
      </c>
      <c r="L191" s="35">
        <f t="shared" si="32"/>
        <v>12765</v>
      </c>
      <c r="M191" s="35">
        <f t="shared" si="33"/>
        <v>3988</v>
      </c>
      <c r="N191" s="35">
        <f t="shared" si="34"/>
        <v>1188</v>
      </c>
      <c r="O191" s="36"/>
      <c r="P191" s="632"/>
      <c r="Q191" s="149"/>
      <c r="R191" s="150"/>
      <c r="S191" s="150"/>
    </row>
    <row r="192" spans="1:19">
      <c r="A192" s="30">
        <f t="shared" si="24"/>
        <v>430</v>
      </c>
      <c r="B192" s="30">
        <v>183</v>
      </c>
      <c r="C192" s="31" t="str">
        <f t="shared" si="25"/>
        <v>430 - ADVANCED MATH AND SCIENCE ACADEMY Charter School - NATICK pupils</v>
      </c>
      <c r="D192" s="32">
        <v>430170198</v>
      </c>
      <c r="E192" s="30">
        <f t="shared" si="26"/>
        <v>430</v>
      </c>
      <c r="F192" s="28">
        <f t="shared" si="27"/>
        <v>170</v>
      </c>
      <c r="G192" s="28">
        <f t="shared" si="28"/>
        <v>198</v>
      </c>
      <c r="H192" s="28">
        <f t="shared" si="35"/>
        <v>1</v>
      </c>
      <c r="I192" s="33">
        <f t="shared" si="29"/>
        <v>1.02</v>
      </c>
      <c r="J192" s="30">
        <f t="shared" si="30"/>
        <v>3</v>
      </c>
      <c r="K192" s="34">
        <f t="shared" si="31"/>
        <v>152.14799442272499</v>
      </c>
      <c r="L192" s="35">
        <f t="shared" si="32"/>
        <v>12765</v>
      </c>
      <c r="M192" s="35">
        <f t="shared" si="33"/>
        <v>6657</v>
      </c>
      <c r="N192" s="35">
        <f t="shared" si="34"/>
        <v>1188</v>
      </c>
      <c r="O192" s="36"/>
      <c r="P192" s="632"/>
      <c r="Q192" s="149"/>
      <c r="R192" s="150"/>
      <c r="S192" s="150"/>
    </row>
    <row r="193" spans="1:19">
      <c r="A193" s="30">
        <f t="shared" si="24"/>
        <v>430</v>
      </c>
      <c r="B193" s="30">
        <v>184</v>
      </c>
      <c r="C193" s="31" t="str">
        <f t="shared" si="25"/>
        <v>430 - ADVANCED MATH AND SCIENCE ACADEMY Charter School - SHREWSBURY pupils</v>
      </c>
      <c r="D193" s="32">
        <v>430170271</v>
      </c>
      <c r="E193" s="30">
        <f t="shared" si="26"/>
        <v>430</v>
      </c>
      <c r="F193" s="28">
        <f t="shared" si="27"/>
        <v>170</v>
      </c>
      <c r="G193" s="28">
        <f t="shared" si="28"/>
        <v>271</v>
      </c>
      <c r="H193" s="28">
        <f t="shared" si="35"/>
        <v>1</v>
      </c>
      <c r="I193" s="33">
        <f t="shared" si="29"/>
        <v>1.02</v>
      </c>
      <c r="J193" s="30">
        <f t="shared" si="30"/>
        <v>4</v>
      </c>
      <c r="K193" s="34">
        <f t="shared" si="31"/>
        <v>129.76373148151421</v>
      </c>
      <c r="L193" s="35">
        <f t="shared" si="32"/>
        <v>12507</v>
      </c>
      <c r="M193" s="35">
        <f t="shared" si="33"/>
        <v>3723</v>
      </c>
      <c r="N193" s="35">
        <f t="shared" si="34"/>
        <v>1188</v>
      </c>
      <c r="O193" s="36"/>
      <c r="P193" s="632"/>
      <c r="Q193" s="149"/>
      <c r="R193" s="150"/>
      <c r="S193" s="150"/>
    </row>
    <row r="194" spans="1:19">
      <c r="A194" s="30">
        <f t="shared" si="24"/>
        <v>430</v>
      </c>
      <c r="B194" s="30">
        <v>185</v>
      </c>
      <c r="C194" s="31" t="str">
        <f t="shared" si="25"/>
        <v>430 - ADVANCED MATH AND SCIENCE ACADEMY Charter School - WATERTOWN pupils</v>
      </c>
      <c r="D194" s="32">
        <v>430170314</v>
      </c>
      <c r="E194" s="30">
        <f t="shared" si="26"/>
        <v>430</v>
      </c>
      <c r="F194" s="28">
        <f t="shared" si="27"/>
        <v>170</v>
      </c>
      <c r="G194" s="28">
        <f t="shared" si="28"/>
        <v>314</v>
      </c>
      <c r="H194" s="28">
        <f t="shared" si="35"/>
        <v>1</v>
      </c>
      <c r="I194" s="33">
        <f t="shared" si="29"/>
        <v>1.02</v>
      </c>
      <c r="J194" s="30">
        <f t="shared" si="30"/>
        <v>7</v>
      </c>
      <c r="K194" s="34">
        <f t="shared" si="31"/>
        <v>159.13982335075195</v>
      </c>
      <c r="L194" s="35">
        <f t="shared" si="32"/>
        <v>10829</v>
      </c>
      <c r="M194" s="35">
        <f t="shared" si="33"/>
        <v>6404</v>
      </c>
      <c r="N194" s="35">
        <f t="shared" si="34"/>
        <v>1188</v>
      </c>
      <c r="O194" s="36"/>
      <c r="P194" s="632"/>
      <c r="Q194" s="149"/>
      <c r="R194" s="150"/>
      <c r="S194" s="150"/>
    </row>
    <row r="195" spans="1:19">
      <c r="A195" s="30">
        <f t="shared" si="24"/>
        <v>430</v>
      </c>
      <c r="B195" s="30">
        <v>186</v>
      </c>
      <c r="C195" s="31" t="str">
        <f t="shared" si="25"/>
        <v>430 - ADVANCED MATH AND SCIENCE ACADEMY Charter School - WESTBOROUGH pupils</v>
      </c>
      <c r="D195" s="32">
        <v>430170321</v>
      </c>
      <c r="E195" s="30">
        <f t="shared" si="26"/>
        <v>430</v>
      </c>
      <c r="F195" s="28">
        <f t="shared" si="27"/>
        <v>170</v>
      </c>
      <c r="G195" s="28">
        <f t="shared" si="28"/>
        <v>321</v>
      </c>
      <c r="H195" s="28">
        <f t="shared" si="35"/>
        <v>1</v>
      </c>
      <c r="I195" s="33">
        <f t="shared" si="29"/>
        <v>1.02</v>
      </c>
      <c r="J195" s="30">
        <f t="shared" si="30"/>
        <v>4</v>
      </c>
      <c r="K195" s="34">
        <f t="shared" si="31"/>
        <v>151.44443908448355</v>
      </c>
      <c r="L195" s="35">
        <f t="shared" si="32"/>
        <v>15269</v>
      </c>
      <c r="M195" s="35">
        <f t="shared" si="33"/>
        <v>7855</v>
      </c>
      <c r="N195" s="35">
        <f t="shared" si="34"/>
        <v>1188</v>
      </c>
      <c r="O195" s="36"/>
      <c r="P195" s="632"/>
      <c r="Q195" s="149"/>
      <c r="R195" s="150"/>
      <c r="S195" s="150"/>
    </row>
    <row r="196" spans="1:19">
      <c r="A196" s="30">
        <f t="shared" si="24"/>
        <v>430</v>
      </c>
      <c r="B196" s="30">
        <v>187</v>
      </c>
      <c r="C196" s="31" t="str">
        <f t="shared" si="25"/>
        <v>430 - ADVANCED MATH AND SCIENCE ACADEMY Charter School - WORCESTER pupils</v>
      </c>
      <c r="D196" s="32">
        <v>430170348</v>
      </c>
      <c r="E196" s="30">
        <f t="shared" si="26"/>
        <v>430</v>
      </c>
      <c r="F196" s="28">
        <f t="shared" si="27"/>
        <v>170</v>
      </c>
      <c r="G196" s="28">
        <f t="shared" si="28"/>
        <v>348</v>
      </c>
      <c r="H196" s="28">
        <f t="shared" si="35"/>
        <v>1</v>
      </c>
      <c r="I196" s="33">
        <f t="shared" si="29"/>
        <v>1.02</v>
      </c>
      <c r="J196" s="30">
        <f t="shared" si="30"/>
        <v>11</v>
      </c>
      <c r="K196" s="34">
        <f t="shared" si="31"/>
        <v>100.3824887462017</v>
      </c>
      <c r="L196" s="35">
        <f t="shared" si="32"/>
        <v>18084</v>
      </c>
      <c r="M196" s="35">
        <f t="shared" si="33"/>
        <v>69</v>
      </c>
      <c r="N196" s="35">
        <f t="shared" si="34"/>
        <v>1188</v>
      </c>
      <c r="O196" s="36"/>
      <c r="P196" s="632"/>
      <c r="Q196" s="149"/>
      <c r="R196" s="150"/>
      <c r="S196" s="150"/>
    </row>
    <row r="197" spans="1:19">
      <c r="A197" s="30">
        <f t="shared" si="24"/>
        <v>430</v>
      </c>
      <c r="B197" s="30">
        <v>188</v>
      </c>
      <c r="C197" s="31" t="str">
        <f t="shared" si="25"/>
        <v>430 - ADVANCED MATH AND SCIENCE ACADEMY Charter School - ACTON BOXBOROUGH pupils</v>
      </c>
      <c r="D197" s="32">
        <v>430170600</v>
      </c>
      <c r="E197" s="30">
        <f t="shared" si="26"/>
        <v>430</v>
      </c>
      <c r="F197" s="28">
        <f t="shared" si="27"/>
        <v>170</v>
      </c>
      <c r="G197" s="28">
        <f t="shared" si="28"/>
        <v>600</v>
      </c>
      <c r="H197" s="28">
        <f t="shared" si="35"/>
        <v>1</v>
      </c>
      <c r="I197" s="33">
        <f t="shared" si="29"/>
        <v>1.02</v>
      </c>
      <c r="J197" s="30">
        <f t="shared" si="30"/>
        <v>3</v>
      </c>
      <c r="K197" s="34">
        <f t="shared" si="31"/>
        <v>143.05582496597387</v>
      </c>
      <c r="L197" s="35">
        <f t="shared" si="32"/>
        <v>17357</v>
      </c>
      <c r="M197" s="35">
        <f t="shared" si="33"/>
        <v>7473</v>
      </c>
      <c r="N197" s="35">
        <f t="shared" si="34"/>
        <v>1188</v>
      </c>
      <c r="O197" s="36"/>
      <c r="P197" s="632"/>
      <c r="Q197" s="149"/>
      <c r="R197" s="150"/>
      <c r="S197" s="150"/>
    </row>
    <row r="198" spans="1:19">
      <c r="A198" s="30">
        <f t="shared" si="24"/>
        <v>430</v>
      </c>
      <c r="B198" s="30">
        <v>189</v>
      </c>
      <c r="C198" s="31" t="str">
        <f t="shared" si="25"/>
        <v>430 - ADVANCED MATH AND SCIENCE ACADEMY Charter School - AYER SHIRLEY pupils</v>
      </c>
      <c r="D198" s="32">
        <v>430170616</v>
      </c>
      <c r="E198" s="30">
        <f t="shared" si="26"/>
        <v>430</v>
      </c>
      <c r="F198" s="28">
        <f t="shared" si="27"/>
        <v>170</v>
      </c>
      <c r="G198" s="28">
        <f t="shared" si="28"/>
        <v>616</v>
      </c>
      <c r="H198" s="28">
        <f t="shared" si="35"/>
        <v>1</v>
      </c>
      <c r="I198" s="33">
        <f t="shared" si="29"/>
        <v>1.02</v>
      </c>
      <c r="J198" s="30">
        <f t="shared" si="30"/>
        <v>7</v>
      </c>
      <c r="K198" s="34">
        <f t="shared" si="31"/>
        <v>119.01743781808554</v>
      </c>
      <c r="L198" s="35">
        <f t="shared" si="32"/>
        <v>11797</v>
      </c>
      <c r="M198" s="35">
        <f t="shared" si="33"/>
        <v>2243</v>
      </c>
      <c r="N198" s="35">
        <f t="shared" si="34"/>
        <v>1188</v>
      </c>
      <c r="O198" s="36"/>
      <c r="P198" s="632"/>
      <c r="Q198" s="149"/>
      <c r="R198" s="150"/>
      <c r="S198" s="150"/>
    </row>
    <row r="199" spans="1:19">
      <c r="A199" s="30">
        <f t="shared" si="24"/>
        <v>430</v>
      </c>
      <c r="B199" s="30">
        <v>190</v>
      </c>
      <c r="C199" s="31" t="str">
        <f t="shared" si="25"/>
        <v>430 - ADVANCED MATH AND SCIENCE ACADEMY Charter School - BERLIN BOYLSTON pupils</v>
      </c>
      <c r="D199" s="32">
        <v>430170620</v>
      </c>
      <c r="E199" s="30">
        <f t="shared" si="26"/>
        <v>430</v>
      </c>
      <c r="F199" s="28">
        <f t="shared" si="27"/>
        <v>170</v>
      </c>
      <c r="G199" s="28">
        <f t="shared" si="28"/>
        <v>620</v>
      </c>
      <c r="H199" s="28">
        <f t="shared" si="35"/>
        <v>1</v>
      </c>
      <c r="I199" s="33">
        <f t="shared" si="29"/>
        <v>1.02</v>
      </c>
      <c r="J199" s="30">
        <f t="shared" si="30"/>
        <v>4</v>
      </c>
      <c r="K199" s="34">
        <f t="shared" si="31"/>
        <v>164.16560111385317</v>
      </c>
      <c r="L199" s="35">
        <f t="shared" si="32"/>
        <v>13709</v>
      </c>
      <c r="M199" s="35">
        <f t="shared" si="33"/>
        <v>8796</v>
      </c>
      <c r="N199" s="35">
        <f t="shared" si="34"/>
        <v>1188</v>
      </c>
      <c r="O199" s="36"/>
      <c r="P199" s="632"/>
      <c r="Q199" s="149"/>
      <c r="R199" s="150"/>
      <c r="S199" s="150"/>
    </row>
    <row r="200" spans="1:19">
      <c r="A200" s="30">
        <f t="shared" si="24"/>
        <v>430</v>
      </c>
      <c r="B200" s="30">
        <v>191</v>
      </c>
      <c r="C200" s="31" t="str">
        <f t="shared" si="25"/>
        <v>430 - ADVANCED MATH AND SCIENCE ACADEMY Charter School - GROTON DUNSTABLE pupils</v>
      </c>
      <c r="D200" s="32">
        <v>430170673</v>
      </c>
      <c r="E200" s="30">
        <f t="shared" si="26"/>
        <v>430</v>
      </c>
      <c r="F200" s="28">
        <f t="shared" si="27"/>
        <v>170</v>
      </c>
      <c r="G200" s="28">
        <f t="shared" si="28"/>
        <v>673</v>
      </c>
      <c r="H200" s="28">
        <f t="shared" si="35"/>
        <v>1</v>
      </c>
      <c r="I200" s="33">
        <f t="shared" si="29"/>
        <v>1.02</v>
      </c>
      <c r="J200" s="30">
        <f t="shared" si="30"/>
        <v>2</v>
      </c>
      <c r="K200" s="34">
        <f t="shared" si="31"/>
        <v>157.04265736138677</v>
      </c>
      <c r="L200" s="35">
        <f t="shared" si="32"/>
        <v>12765</v>
      </c>
      <c r="M200" s="35">
        <f t="shared" si="33"/>
        <v>7281</v>
      </c>
      <c r="N200" s="35">
        <f t="shared" si="34"/>
        <v>1188</v>
      </c>
      <c r="O200" s="36"/>
      <c r="P200" s="632"/>
      <c r="Q200" s="149"/>
      <c r="R200" s="150"/>
      <c r="S200" s="150"/>
    </row>
    <row r="201" spans="1:19">
      <c r="A201" s="30">
        <f t="shared" si="24"/>
        <v>430</v>
      </c>
      <c r="B201" s="30">
        <v>192</v>
      </c>
      <c r="C201" s="31" t="str">
        <f t="shared" si="25"/>
        <v>430 - ADVANCED MATH AND SCIENCE ACADEMY Charter School - KING PHILIP pupils</v>
      </c>
      <c r="D201" s="32">
        <v>430170690</v>
      </c>
      <c r="E201" s="30">
        <f t="shared" si="26"/>
        <v>430</v>
      </c>
      <c r="F201" s="28">
        <f t="shared" si="27"/>
        <v>170</v>
      </c>
      <c r="G201" s="28">
        <f t="shared" si="28"/>
        <v>690</v>
      </c>
      <c r="H201" s="28">
        <f t="shared" si="35"/>
        <v>1</v>
      </c>
      <c r="I201" s="33">
        <f t="shared" si="29"/>
        <v>1.02</v>
      </c>
      <c r="J201" s="30">
        <f t="shared" si="30"/>
        <v>4</v>
      </c>
      <c r="K201" s="34">
        <f t="shared" si="31"/>
        <v>150.59501289175424</v>
      </c>
      <c r="L201" s="35">
        <f t="shared" si="32"/>
        <v>12765</v>
      </c>
      <c r="M201" s="35">
        <f t="shared" si="33"/>
        <v>6458</v>
      </c>
      <c r="N201" s="35">
        <f t="shared" si="34"/>
        <v>1188</v>
      </c>
      <c r="O201" s="36"/>
      <c r="P201" s="632"/>
      <c r="Q201" s="149"/>
      <c r="R201" s="150"/>
      <c r="S201" s="150"/>
    </row>
    <row r="202" spans="1:19">
      <c r="A202" s="30">
        <f t="shared" ref="A202:A265" si="36">IF(VALUE(MID(D202,1,1))=4,VALUE(MID(D202,1,3)),VALUE(MID(D202,1,4)))</f>
        <v>430</v>
      </c>
      <c r="B202" s="30">
        <v>193</v>
      </c>
      <c r="C202" s="31" t="str">
        <f t="shared" ref="C202:C265" si="37">IF(H202=1,A202 &amp; " - " &amp;VLOOKUP(A202,codeCHA,2)&amp;" Charter School - "&amp;VLOOKUP(G202,code436,2)&amp;" pupils",IF(OR(A202=450,A202=466),A202 &amp; " - " &amp;VLOOKUP(A202,codeCHA,2)&amp;" Charter School - "&amp;VLOOKUP(F202,code436,2)&amp;" District - "&amp;VLOOKUP(G202,code436,2)&amp;" pupils",A202 &amp; " - " &amp;VLOOKUP(A202,codeCHA,2)&amp;" Charter School - "&amp;VLOOKUP(F202,code436,2)&amp;" Campus - "&amp;VLOOKUP(G202,code436,2)&amp;" pupils"))</f>
        <v>430 - ADVANCED MATH AND SCIENCE ACADEMY Charter School - MENDON UPTON pupils</v>
      </c>
      <c r="D202" s="32">
        <v>430170710</v>
      </c>
      <c r="E202" s="30">
        <f t="shared" ref="E202:E265" si="38">A202</f>
        <v>430</v>
      </c>
      <c r="F202" s="28">
        <f t="shared" ref="F202:F265" si="39">IF(VALUE(MID(D202,1,1))=4,VALUE(MID(D202,4,3)),VALUE(MID(D202,5,3)))</f>
        <v>170</v>
      </c>
      <c r="G202" s="28">
        <f t="shared" ref="G202:G265" si="40">IF(VALUE(MID(D202,1,1))=4,VALUE(MID(D202,7,3)),VALUE(MID(D202,8,3)))</f>
        <v>710</v>
      </c>
      <c r="H202" s="28">
        <f t="shared" si="35"/>
        <v>1</v>
      </c>
      <c r="I202" s="33">
        <f t="shared" ref="I202:I265" si="41">VLOOKUP(F202,distinfo,4)</f>
        <v>1.02</v>
      </c>
      <c r="J202" s="30">
        <f t="shared" ref="J202:J265" si="42">VLOOKUP(D202,enro_chafnd,16)</f>
        <v>3</v>
      </c>
      <c r="K202" s="34">
        <f t="shared" ref="K202:K265" si="43">VLOOKUP(G202,distinfo,6)</f>
        <v>143.96893731290541</v>
      </c>
      <c r="L202" s="35">
        <f t="shared" ref="L202:L265" si="44">IF(VLOOKUP(D202,rate_chafnd,40,FALSE)&gt;0,VLOOKUP(D202,rate_chafnd,40),VLOOKUP(G202,distinfo,7))</f>
        <v>12765</v>
      </c>
      <c r="M202" s="35">
        <f t="shared" ref="M202:M265" si="45">ROUND((L202*K202/100)-L202,0)</f>
        <v>5613</v>
      </c>
      <c r="N202" s="35">
        <f t="shared" ref="N202:N265" si="46">VLOOKUP(G202,distinfo,9)</f>
        <v>1188</v>
      </c>
      <c r="O202" s="36"/>
      <c r="P202" s="632"/>
      <c r="Q202" s="149"/>
      <c r="R202" s="150"/>
      <c r="S202" s="150"/>
    </row>
    <row r="203" spans="1:19">
      <c r="A203" s="30">
        <f t="shared" si="36"/>
        <v>430</v>
      </c>
      <c r="B203" s="30">
        <v>194</v>
      </c>
      <c r="C203" s="31" t="str">
        <f t="shared" si="37"/>
        <v>430 - ADVANCED MATH AND SCIENCE ACADEMY Charter School - NASHOBA pupils</v>
      </c>
      <c r="D203" s="32">
        <v>430170725</v>
      </c>
      <c r="E203" s="30">
        <f t="shared" si="38"/>
        <v>430</v>
      </c>
      <c r="F203" s="28">
        <f t="shared" si="39"/>
        <v>170</v>
      </c>
      <c r="G203" s="28">
        <f t="shared" si="40"/>
        <v>725</v>
      </c>
      <c r="H203" s="28">
        <f t="shared" ref="H203:H266" si="47">IF(OR(A203=410,A203=466,A203=487,A203=499),2,1)</f>
        <v>1</v>
      </c>
      <c r="I203" s="33">
        <f t="shared" si="41"/>
        <v>1.02</v>
      </c>
      <c r="J203" s="30">
        <f t="shared" si="42"/>
        <v>3</v>
      </c>
      <c r="K203" s="34">
        <f t="shared" si="43"/>
        <v>127.17729282008057</v>
      </c>
      <c r="L203" s="35">
        <f t="shared" si="44"/>
        <v>12120</v>
      </c>
      <c r="M203" s="35">
        <f t="shared" si="45"/>
        <v>3294</v>
      </c>
      <c r="N203" s="35">
        <f t="shared" si="46"/>
        <v>1188</v>
      </c>
      <c r="O203" s="36"/>
      <c r="P203" s="632"/>
      <c r="Q203" s="149"/>
      <c r="R203" s="150"/>
      <c r="S203" s="150"/>
    </row>
    <row r="204" spans="1:19">
      <c r="A204" s="30">
        <f t="shared" si="36"/>
        <v>430</v>
      </c>
      <c r="B204" s="30">
        <v>195</v>
      </c>
      <c r="C204" s="31" t="str">
        <f t="shared" si="37"/>
        <v>430 - ADVANCED MATH AND SCIENCE ACADEMY Charter School - NORTHBORO SOUTHBORO pupils</v>
      </c>
      <c r="D204" s="32">
        <v>430170730</v>
      </c>
      <c r="E204" s="30">
        <f t="shared" si="38"/>
        <v>430</v>
      </c>
      <c r="F204" s="28">
        <f t="shared" si="39"/>
        <v>170</v>
      </c>
      <c r="G204" s="28">
        <f t="shared" si="40"/>
        <v>730</v>
      </c>
      <c r="H204" s="28">
        <f t="shared" si="47"/>
        <v>1</v>
      </c>
      <c r="I204" s="33">
        <f t="shared" si="41"/>
        <v>1.02</v>
      </c>
      <c r="J204" s="30">
        <f t="shared" si="42"/>
        <v>3</v>
      </c>
      <c r="K204" s="34">
        <f t="shared" si="43"/>
        <v>147.10660730040527</v>
      </c>
      <c r="L204" s="35">
        <f t="shared" si="44"/>
        <v>12765</v>
      </c>
      <c r="M204" s="35">
        <f t="shared" si="45"/>
        <v>6013</v>
      </c>
      <c r="N204" s="35">
        <f t="shared" si="46"/>
        <v>1188</v>
      </c>
      <c r="O204" s="36"/>
      <c r="P204" s="632"/>
      <c r="Q204" s="149"/>
      <c r="R204" s="150"/>
      <c r="S204" s="150"/>
    </row>
    <row r="205" spans="1:19">
      <c r="A205" s="30">
        <f t="shared" si="36"/>
        <v>430</v>
      </c>
      <c r="B205" s="30">
        <v>196</v>
      </c>
      <c r="C205" s="31" t="str">
        <f t="shared" si="37"/>
        <v>430 - ADVANCED MATH AND SCIENCE ACADEMY Charter School - NORTH MIDDLESEX pupils</v>
      </c>
      <c r="D205" s="32">
        <v>430170735</v>
      </c>
      <c r="E205" s="30">
        <f t="shared" si="38"/>
        <v>430</v>
      </c>
      <c r="F205" s="28">
        <f t="shared" si="39"/>
        <v>170</v>
      </c>
      <c r="G205" s="28">
        <f t="shared" si="40"/>
        <v>735</v>
      </c>
      <c r="H205" s="28">
        <f t="shared" si="47"/>
        <v>1</v>
      </c>
      <c r="I205" s="33">
        <f t="shared" si="41"/>
        <v>1.02</v>
      </c>
      <c r="J205" s="30">
        <f t="shared" si="42"/>
        <v>6</v>
      </c>
      <c r="K205" s="34">
        <f t="shared" si="43"/>
        <v>129.97379932889626</v>
      </c>
      <c r="L205" s="35">
        <f t="shared" si="44"/>
        <v>12765</v>
      </c>
      <c r="M205" s="35">
        <f t="shared" si="45"/>
        <v>3826</v>
      </c>
      <c r="N205" s="35">
        <f t="shared" si="46"/>
        <v>1188</v>
      </c>
      <c r="O205" s="36"/>
      <c r="P205" s="632"/>
      <c r="Q205" s="149"/>
      <c r="R205" s="150"/>
      <c r="S205" s="150"/>
    </row>
    <row r="206" spans="1:19">
      <c r="A206" s="30">
        <f t="shared" si="36"/>
        <v>430</v>
      </c>
      <c r="B206" s="30">
        <v>197</v>
      </c>
      <c r="C206" s="31" t="str">
        <f t="shared" si="37"/>
        <v>430 - ADVANCED MATH AND SCIENCE ACADEMY Charter School - WACHUSETT pupils</v>
      </c>
      <c r="D206" s="32">
        <v>430170775</v>
      </c>
      <c r="E206" s="30">
        <f t="shared" si="38"/>
        <v>430</v>
      </c>
      <c r="F206" s="28">
        <f t="shared" si="39"/>
        <v>170</v>
      </c>
      <c r="G206" s="28">
        <f t="shared" si="40"/>
        <v>775</v>
      </c>
      <c r="H206" s="28">
        <f t="shared" si="47"/>
        <v>1</v>
      </c>
      <c r="I206" s="33">
        <f t="shared" si="41"/>
        <v>1.02</v>
      </c>
      <c r="J206" s="30">
        <f t="shared" si="42"/>
        <v>4</v>
      </c>
      <c r="K206" s="34">
        <f t="shared" si="43"/>
        <v>111.22304815606785</v>
      </c>
      <c r="L206" s="35">
        <f t="shared" si="44"/>
        <v>15246</v>
      </c>
      <c r="M206" s="35">
        <f t="shared" si="45"/>
        <v>1711</v>
      </c>
      <c r="N206" s="35">
        <f t="shared" si="46"/>
        <v>1188</v>
      </c>
      <c r="O206" s="36"/>
      <c r="P206" s="632"/>
      <c r="Q206" s="149"/>
      <c r="R206" s="150"/>
      <c r="S206" s="150"/>
    </row>
    <row r="207" spans="1:19">
      <c r="A207" s="30">
        <f t="shared" si="36"/>
        <v>432</v>
      </c>
      <c r="B207" s="30">
        <v>198</v>
      </c>
      <c r="C207" s="31" t="str">
        <f t="shared" si="37"/>
        <v>432 - CAPE COD LIGHTHOUSE Charter School - BARNSTABLE pupils</v>
      </c>
      <c r="D207" s="32">
        <v>432712020</v>
      </c>
      <c r="E207" s="30">
        <f t="shared" si="38"/>
        <v>432</v>
      </c>
      <c r="F207" s="28">
        <f t="shared" si="39"/>
        <v>712</v>
      </c>
      <c r="G207" s="28">
        <f t="shared" si="40"/>
        <v>20</v>
      </c>
      <c r="H207" s="28">
        <f t="shared" si="47"/>
        <v>1</v>
      </c>
      <c r="I207" s="33">
        <f t="shared" si="41"/>
        <v>1</v>
      </c>
      <c r="J207" s="30">
        <f t="shared" si="42"/>
        <v>10</v>
      </c>
      <c r="K207" s="34">
        <f t="shared" si="43"/>
        <v>116.50517332841252</v>
      </c>
      <c r="L207" s="35">
        <f t="shared" si="44"/>
        <v>13996</v>
      </c>
      <c r="M207" s="35">
        <f t="shared" si="45"/>
        <v>2310</v>
      </c>
      <c r="N207" s="35">
        <f t="shared" si="46"/>
        <v>1188</v>
      </c>
      <c r="O207" s="36"/>
      <c r="P207" s="632"/>
      <c r="Q207" s="149"/>
      <c r="R207" s="150"/>
      <c r="S207" s="150"/>
    </row>
    <row r="208" spans="1:19">
      <c r="A208" s="30">
        <f t="shared" si="36"/>
        <v>432</v>
      </c>
      <c r="B208" s="30">
        <v>199</v>
      </c>
      <c r="C208" s="31" t="str">
        <f t="shared" si="37"/>
        <v>432 - CAPE COD LIGHTHOUSE Charter School - MASHPEE pupils</v>
      </c>
      <c r="D208" s="32">
        <v>432712172</v>
      </c>
      <c r="E208" s="30">
        <f t="shared" si="38"/>
        <v>432</v>
      </c>
      <c r="F208" s="28">
        <f t="shared" si="39"/>
        <v>712</v>
      </c>
      <c r="G208" s="28">
        <f t="shared" si="40"/>
        <v>172</v>
      </c>
      <c r="H208" s="28">
        <f t="shared" si="47"/>
        <v>1</v>
      </c>
      <c r="I208" s="33">
        <f t="shared" si="41"/>
        <v>1</v>
      </c>
      <c r="J208" s="30">
        <f t="shared" si="42"/>
        <v>8</v>
      </c>
      <c r="K208" s="34">
        <f t="shared" si="43"/>
        <v>165.43191225104837</v>
      </c>
      <c r="L208" s="35">
        <f t="shared" si="44"/>
        <v>16941</v>
      </c>
      <c r="M208" s="35">
        <f t="shared" si="45"/>
        <v>11085</v>
      </c>
      <c r="N208" s="35">
        <f t="shared" si="46"/>
        <v>1188</v>
      </c>
      <c r="O208" s="36"/>
      <c r="P208" s="632"/>
      <c r="Q208" s="149"/>
      <c r="R208" s="150"/>
      <c r="S208" s="150"/>
    </row>
    <row r="209" spans="1:19">
      <c r="A209" s="30">
        <f t="shared" si="36"/>
        <v>432</v>
      </c>
      <c r="B209" s="30">
        <v>200</v>
      </c>
      <c r="C209" s="31" t="str">
        <f t="shared" si="37"/>
        <v>432 - CAPE COD LIGHTHOUSE Charter School - NEW BEDFORD pupils</v>
      </c>
      <c r="D209" s="32">
        <v>432712201</v>
      </c>
      <c r="E209" s="30">
        <f t="shared" si="38"/>
        <v>432</v>
      </c>
      <c r="F209" s="28">
        <f t="shared" si="39"/>
        <v>712</v>
      </c>
      <c r="G209" s="28">
        <f t="shared" si="40"/>
        <v>201</v>
      </c>
      <c r="H209" s="28">
        <f t="shared" si="47"/>
        <v>1</v>
      </c>
      <c r="I209" s="33">
        <f t="shared" si="41"/>
        <v>1</v>
      </c>
      <c r="J209" s="30">
        <f t="shared" si="42"/>
        <v>12</v>
      </c>
      <c r="K209" s="34">
        <f t="shared" si="43"/>
        <v>100.52451737032956</v>
      </c>
      <c r="L209" s="35">
        <f t="shared" si="44"/>
        <v>19178</v>
      </c>
      <c r="M209" s="35">
        <f t="shared" si="45"/>
        <v>101</v>
      </c>
      <c r="N209" s="35">
        <f t="shared" si="46"/>
        <v>1188</v>
      </c>
      <c r="O209" s="36"/>
      <c r="P209" s="632"/>
      <c r="Q209" s="149"/>
      <c r="R209" s="150"/>
      <c r="S209" s="150"/>
    </row>
    <row r="210" spans="1:19">
      <c r="A210" s="30">
        <f t="shared" si="36"/>
        <v>432</v>
      </c>
      <c r="B210" s="30">
        <v>201</v>
      </c>
      <c r="C210" s="31" t="str">
        <f t="shared" si="37"/>
        <v>432 - CAPE COD LIGHTHOUSE Charter School - PROVINCETOWN pupils</v>
      </c>
      <c r="D210" s="32">
        <v>432712242</v>
      </c>
      <c r="E210" s="30">
        <f t="shared" si="38"/>
        <v>432</v>
      </c>
      <c r="F210" s="28">
        <f t="shared" si="39"/>
        <v>712</v>
      </c>
      <c r="G210" s="28">
        <f t="shared" si="40"/>
        <v>242</v>
      </c>
      <c r="H210" s="28">
        <f t="shared" si="47"/>
        <v>1</v>
      </c>
      <c r="I210" s="33">
        <f t="shared" si="41"/>
        <v>1</v>
      </c>
      <c r="J210" s="30">
        <f t="shared" si="42"/>
        <v>10</v>
      </c>
      <c r="K210" s="34">
        <f t="shared" si="43"/>
        <v>368.96464588939335</v>
      </c>
      <c r="L210" s="35">
        <f t="shared" si="44"/>
        <v>17828</v>
      </c>
      <c r="M210" s="35">
        <f t="shared" si="45"/>
        <v>47951</v>
      </c>
      <c r="N210" s="35">
        <f t="shared" si="46"/>
        <v>1188</v>
      </c>
      <c r="O210" s="36"/>
      <c r="P210" s="632"/>
      <c r="Q210" s="149"/>
      <c r="R210" s="150"/>
      <c r="S210" s="150"/>
    </row>
    <row r="211" spans="1:19">
      <c r="A211" s="30">
        <f t="shared" si="36"/>
        <v>432</v>
      </c>
      <c r="B211" s="30">
        <v>202</v>
      </c>
      <c r="C211" s="31" t="str">
        <f t="shared" si="37"/>
        <v>432 - CAPE COD LIGHTHOUSE Charter School - SANDWICH pupils</v>
      </c>
      <c r="D211" s="32">
        <v>432712261</v>
      </c>
      <c r="E211" s="30">
        <f t="shared" si="38"/>
        <v>432</v>
      </c>
      <c r="F211" s="28">
        <f t="shared" si="39"/>
        <v>712</v>
      </c>
      <c r="G211" s="28">
        <f t="shared" si="40"/>
        <v>261</v>
      </c>
      <c r="H211" s="28">
        <f t="shared" si="47"/>
        <v>1</v>
      </c>
      <c r="I211" s="33">
        <f t="shared" si="41"/>
        <v>1</v>
      </c>
      <c r="J211" s="30">
        <f t="shared" si="42"/>
        <v>5</v>
      </c>
      <c r="K211" s="34">
        <f t="shared" si="43"/>
        <v>176.5037647409651</v>
      </c>
      <c r="L211" s="35">
        <f t="shared" si="44"/>
        <v>12942</v>
      </c>
      <c r="M211" s="35">
        <f t="shared" si="45"/>
        <v>9901</v>
      </c>
      <c r="N211" s="35">
        <f t="shared" si="46"/>
        <v>1188</v>
      </c>
      <c r="O211" s="36"/>
      <c r="P211" s="632"/>
      <c r="Q211" s="149"/>
      <c r="R211" s="150"/>
      <c r="S211" s="150"/>
    </row>
    <row r="212" spans="1:19">
      <c r="A212" s="30">
        <f t="shared" si="36"/>
        <v>432</v>
      </c>
      <c r="B212" s="30">
        <v>203</v>
      </c>
      <c r="C212" s="31" t="str">
        <f t="shared" si="37"/>
        <v>432 - CAPE COD LIGHTHOUSE Charter School - TRURO pupils</v>
      </c>
      <c r="D212" s="32">
        <v>432712300</v>
      </c>
      <c r="E212" s="30">
        <f t="shared" si="38"/>
        <v>432</v>
      </c>
      <c r="F212" s="28">
        <f t="shared" si="39"/>
        <v>712</v>
      </c>
      <c r="G212" s="28">
        <f t="shared" si="40"/>
        <v>300</v>
      </c>
      <c r="H212" s="28">
        <f t="shared" si="47"/>
        <v>1</v>
      </c>
      <c r="I212" s="33">
        <f t="shared" si="41"/>
        <v>1</v>
      </c>
      <c r="J212" s="30">
        <f t="shared" si="42"/>
        <v>9</v>
      </c>
      <c r="K212" s="34">
        <f t="shared" si="43"/>
        <v>283.35136819894109</v>
      </c>
      <c r="L212" s="35">
        <f t="shared" si="44"/>
        <v>10664</v>
      </c>
      <c r="M212" s="35">
        <f t="shared" si="45"/>
        <v>19553</v>
      </c>
      <c r="N212" s="35">
        <f t="shared" si="46"/>
        <v>1188</v>
      </c>
      <c r="O212" s="36"/>
      <c r="P212" s="632"/>
      <c r="Q212" s="149"/>
      <c r="R212" s="150"/>
      <c r="S212" s="150"/>
    </row>
    <row r="213" spans="1:19">
      <c r="A213" s="30">
        <f t="shared" si="36"/>
        <v>432</v>
      </c>
      <c r="B213" s="30">
        <v>204</v>
      </c>
      <c r="C213" s="31" t="str">
        <f t="shared" si="37"/>
        <v>432 - CAPE COD LIGHTHOUSE Charter School - DENNIS YARMOUTH pupils</v>
      </c>
      <c r="D213" s="32">
        <v>432712645</v>
      </c>
      <c r="E213" s="30">
        <f t="shared" si="38"/>
        <v>432</v>
      </c>
      <c r="F213" s="28">
        <f t="shared" si="39"/>
        <v>712</v>
      </c>
      <c r="G213" s="28">
        <f t="shared" si="40"/>
        <v>645</v>
      </c>
      <c r="H213" s="28">
        <f t="shared" si="47"/>
        <v>1</v>
      </c>
      <c r="I213" s="33">
        <f t="shared" si="41"/>
        <v>1</v>
      </c>
      <c r="J213" s="30">
        <f t="shared" si="42"/>
        <v>10</v>
      </c>
      <c r="K213" s="34">
        <f t="shared" si="43"/>
        <v>130.46212442029332</v>
      </c>
      <c r="L213" s="35">
        <f t="shared" si="44"/>
        <v>14758</v>
      </c>
      <c r="M213" s="35">
        <f t="shared" si="45"/>
        <v>4496</v>
      </c>
      <c r="N213" s="35">
        <f t="shared" si="46"/>
        <v>1188</v>
      </c>
      <c r="O213" s="36"/>
      <c r="P213" s="632"/>
      <c r="Q213" s="149"/>
      <c r="R213" s="150"/>
      <c r="S213" s="150"/>
    </row>
    <row r="214" spans="1:19">
      <c r="A214" s="30">
        <f t="shared" si="36"/>
        <v>432</v>
      </c>
      <c r="B214" s="30">
        <v>205</v>
      </c>
      <c r="C214" s="31" t="str">
        <f t="shared" si="37"/>
        <v>432 - CAPE COD LIGHTHOUSE Charter School - NAUSET pupils</v>
      </c>
      <c r="D214" s="32">
        <v>432712660</v>
      </c>
      <c r="E214" s="30">
        <f t="shared" si="38"/>
        <v>432</v>
      </c>
      <c r="F214" s="28">
        <f t="shared" si="39"/>
        <v>712</v>
      </c>
      <c r="G214" s="28">
        <f t="shared" si="40"/>
        <v>660</v>
      </c>
      <c r="H214" s="28">
        <f t="shared" si="47"/>
        <v>1</v>
      </c>
      <c r="I214" s="33">
        <f t="shared" si="41"/>
        <v>1</v>
      </c>
      <c r="J214" s="30">
        <f t="shared" si="42"/>
        <v>7</v>
      </c>
      <c r="K214" s="34">
        <f t="shared" si="43"/>
        <v>194.7166466170593</v>
      </c>
      <c r="L214" s="35">
        <f t="shared" si="44"/>
        <v>13734</v>
      </c>
      <c r="M214" s="35">
        <f t="shared" si="45"/>
        <v>13008</v>
      </c>
      <c r="N214" s="35">
        <f t="shared" si="46"/>
        <v>1188</v>
      </c>
      <c r="O214" s="36"/>
      <c r="P214" s="632"/>
      <c r="Q214" s="149"/>
      <c r="R214" s="150"/>
      <c r="S214" s="150"/>
    </row>
    <row r="215" spans="1:19">
      <c r="A215" s="30">
        <f t="shared" si="36"/>
        <v>432</v>
      </c>
      <c r="B215" s="30">
        <v>206</v>
      </c>
      <c r="C215" s="31" t="str">
        <f t="shared" si="37"/>
        <v>432 - CAPE COD LIGHTHOUSE Charter School - MONOMOY pupils</v>
      </c>
      <c r="D215" s="32">
        <v>432712712</v>
      </c>
      <c r="E215" s="30">
        <f t="shared" si="38"/>
        <v>432</v>
      </c>
      <c r="F215" s="28">
        <f t="shared" si="39"/>
        <v>712</v>
      </c>
      <c r="G215" s="28">
        <f t="shared" si="40"/>
        <v>712</v>
      </c>
      <c r="H215" s="28">
        <f t="shared" si="47"/>
        <v>1</v>
      </c>
      <c r="I215" s="33">
        <f t="shared" si="41"/>
        <v>1</v>
      </c>
      <c r="J215" s="30">
        <f t="shared" si="42"/>
        <v>8</v>
      </c>
      <c r="K215" s="34">
        <f t="shared" si="43"/>
        <v>165.54244742451664</v>
      </c>
      <c r="L215" s="35">
        <f t="shared" si="44"/>
        <v>13354</v>
      </c>
      <c r="M215" s="35">
        <f t="shared" si="45"/>
        <v>8753</v>
      </c>
      <c r="N215" s="35">
        <f t="shared" si="46"/>
        <v>1188</v>
      </c>
      <c r="O215" s="36"/>
      <c r="P215" s="632"/>
      <c r="Q215" s="149"/>
      <c r="R215" s="150"/>
      <c r="S215" s="150"/>
    </row>
    <row r="216" spans="1:19">
      <c r="A216" s="30">
        <f t="shared" si="36"/>
        <v>435</v>
      </c>
      <c r="B216" s="30">
        <v>207</v>
      </c>
      <c r="C216" s="31" t="str">
        <f t="shared" si="37"/>
        <v>435 - INNOVATION ACADEMY Charter School - ANDOVER pupils</v>
      </c>
      <c r="D216" s="32">
        <v>435301009</v>
      </c>
      <c r="E216" s="30">
        <f t="shared" si="38"/>
        <v>435</v>
      </c>
      <c r="F216" s="28">
        <f t="shared" si="39"/>
        <v>301</v>
      </c>
      <c r="G216" s="28">
        <f t="shared" si="40"/>
        <v>9</v>
      </c>
      <c r="H216" s="28">
        <f t="shared" si="47"/>
        <v>1</v>
      </c>
      <c r="I216" s="33">
        <f t="shared" si="41"/>
        <v>1</v>
      </c>
      <c r="J216" s="30">
        <f t="shared" si="42"/>
        <v>3</v>
      </c>
      <c r="K216" s="34">
        <f t="shared" si="43"/>
        <v>164.76589673987678</v>
      </c>
      <c r="L216" s="35">
        <f t="shared" si="44"/>
        <v>12565</v>
      </c>
      <c r="M216" s="35">
        <f t="shared" si="45"/>
        <v>8138</v>
      </c>
      <c r="N216" s="35">
        <f t="shared" si="46"/>
        <v>1188</v>
      </c>
      <c r="O216" s="36"/>
      <c r="P216" s="632"/>
      <c r="Q216" s="149"/>
      <c r="R216" s="150"/>
      <c r="S216" s="150"/>
    </row>
    <row r="217" spans="1:19">
      <c r="A217" s="30">
        <f t="shared" si="36"/>
        <v>435</v>
      </c>
      <c r="B217" s="30">
        <v>208</v>
      </c>
      <c r="C217" s="31" t="str">
        <f t="shared" si="37"/>
        <v>435 - INNOVATION ACADEMY Charter School - BILLERICA pupils</v>
      </c>
      <c r="D217" s="32">
        <v>435301031</v>
      </c>
      <c r="E217" s="30">
        <f t="shared" si="38"/>
        <v>435</v>
      </c>
      <c r="F217" s="28">
        <f t="shared" si="39"/>
        <v>301</v>
      </c>
      <c r="G217" s="28">
        <f t="shared" si="40"/>
        <v>31</v>
      </c>
      <c r="H217" s="28">
        <f t="shared" si="47"/>
        <v>1</v>
      </c>
      <c r="I217" s="33">
        <f t="shared" si="41"/>
        <v>1</v>
      </c>
      <c r="J217" s="30">
        <f t="shared" si="42"/>
        <v>5</v>
      </c>
      <c r="K217" s="34">
        <f t="shared" si="43"/>
        <v>144.88459106998013</v>
      </c>
      <c r="L217" s="35">
        <f t="shared" si="44"/>
        <v>12762</v>
      </c>
      <c r="M217" s="35">
        <f t="shared" si="45"/>
        <v>5728</v>
      </c>
      <c r="N217" s="35">
        <f t="shared" si="46"/>
        <v>1188</v>
      </c>
      <c r="O217" s="36"/>
      <c r="P217" s="632"/>
      <c r="Q217" s="149"/>
      <c r="R217" s="150"/>
      <c r="S217" s="150"/>
    </row>
    <row r="218" spans="1:19">
      <c r="A218" s="30">
        <f t="shared" si="36"/>
        <v>435</v>
      </c>
      <c r="B218" s="30">
        <v>209</v>
      </c>
      <c r="C218" s="31" t="str">
        <f t="shared" si="37"/>
        <v>435 - INNOVATION ACADEMY Charter School - CHELMSFORD pupils</v>
      </c>
      <c r="D218" s="32">
        <v>435301056</v>
      </c>
      <c r="E218" s="30">
        <f t="shared" si="38"/>
        <v>435</v>
      </c>
      <c r="F218" s="28">
        <f t="shared" si="39"/>
        <v>301</v>
      </c>
      <c r="G218" s="28">
        <f t="shared" si="40"/>
        <v>56</v>
      </c>
      <c r="H218" s="28">
        <f t="shared" si="47"/>
        <v>1</v>
      </c>
      <c r="I218" s="33">
        <f t="shared" si="41"/>
        <v>1</v>
      </c>
      <c r="J218" s="30">
        <f t="shared" si="42"/>
        <v>4</v>
      </c>
      <c r="K218" s="34">
        <f t="shared" si="43"/>
        <v>129.35074063800042</v>
      </c>
      <c r="L218" s="35">
        <f t="shared" si="44"/>
        <v>12369</v>
      </c>
      <c r="M218" s="35">
        <f t="shared" si="45"/>
        <v>3630</v>
      </c>
      <c r="N218" s="35">
        <f t="shared" si="46"/>
        <v>1188</v>
      </c>
      <c r="O218" s="36"/>
      <c r="P218" s="632"/>
      <c r="Q218" s="149"/>
      <c r="R218" s="150"/>
      <c r="S218" s="150"/>
    </row>
    <row r="219" spans="1:19">
      <c r="A219" s="30">
        <f t="shared" si="36"/>
        <v>435</v>
      </c>
      <c r="B219" s="30">
        <v>210</v>
      </c>
      <c r="C219" s="31" t="str">
        <f t="shared" si="37"/>
        <v>435 - INNOVATION ACADEMY Charter School - DRACUT pupils</v>
      </c>
      <c r="D219" s="32">
        <v>435301079</v>
      </c>
      <c r="E219" s="30">
        <f t="shared" si="38"/>
        <v>435</v>
      </c>
      <c r="F219" s="28">
        <f t="shared" si="39"/>
        <v>301</v>
      </c>
      <c r="G219" s="28">
        <f t="shared" si="40"/>
        <v>79</v>
      </c>
      <c r="H219" s="28">
        <f t="shared" si="47"/>
        <v>1</v>
      </c>
      <c r="I219" s="33">
        <f t="shared" si="41"/>
        <v>1</v>
      </c>
      <c r="J219" s="30">
        <f t="shared" si="42"/>
        <v>7</v>
      </c>
      <c r="K219" s="34">
        <f t="shared" si="43"/>
        <v>101.02650068271204</v>
      </c>
      <c r="L219" s="35">
        <f t="shared" si="44"/>
        <v>13321</v>
      </c>
      <c r="M219" s="35">
        <f t="shared" si="45"/>
        <v>137</v>
      </c>
      <c r="N219" s="35">
        <f t="shared" si="46"/>
        <v>1188</v>
      </c>
      <c r="O219" s="36"/>
      <c r="P219" s="632"/>
      <c r="Q219" s="149"/>
      <c r="R219" s="150"/>
      <c r="S219" s="150"/>
    </row>
    <row r="220" spans="1:19">
      <c r="A220" s="30">
        <f t="shared" si="36"/>
        <v>435</v>
      </c>
      <c r="B220" s="30">
        <v>211</v>
      </c>
      <c r="C220" s="31" t="str">
        <f t="shared" si="37"/>
        <v>435 - INNOVATION ACADEMY Charter School - LAWRENCE pupils</v>
      </c>
      <c r="D220" s="32">
        <v>435301149</v>
      </c>
      <c r="E220" s="30">
        <f t="shared" si="38"/>
        <v>435</v>
      </c>
      <c r="F220" s="28">
        <f t="shared" si="39"/>
        <v>301</v>
      </c>
      <c r="G220" s="28">
        <f t="shared" si="40"/>
        <v>149</v>
      </c>
      <c r="H220" s="28">
        <f t="shared" si="47"/>
        <v>1</v>
      </c>
      <c r="I220" s="33">
        <f t="shared" si="41"/>
        <v>1</v>
      </c>
      <c r="J220" s="30">
        <f t="shared" si="42"/>
        <v>12</v>
      </c>
      <c r="K220" s="34">
        <f t="shared" si="43"/>
        <v>101.11863971010861</v>
      </c>
      <c r="L220" s="35">
        <f t="shared" si="44"/>
        <v>17619</v>
      </c>
      <c r="M220" s="35">
        <f t="shared" si="45"/>
        <v>197</v>
      </c>
      <c r="N220" s="35">
        <f t="shared" si="46"/>
        <v>1188</v>
      </c>
      <c r="O220" s="36"/>
      <c r="P220" s="632"/>
      <c r="Q220" s="149"/>
      <c r="R220" s="150"/>
      <c r="S220" s="150"/>
    </row>
    <row r="221" spans="1:19">
      <c r="A221" s="30">
        <f t="shared" si="36"/>
        <v>435</v>
      </c>
      <c r="B221" s="30">
        <v>212</v>
      </c>
      <c r="C221" s="31" t="str">
        <f t="shared" si="37"/>
        <v>435 - INNOVATION ACADEMY Charter School - LOWELL pupils</v>
      </c>
      <c r="D221" s="32">
        <v>435301160</v>
      </c>
      <c r="E221" s="30">
        <f t="shared" si="38"/>
        <v>435</v>
      </c>
      <c r="F221" s="28">
        <f t="shared" si="39"/>
        <v>301</v>
      </c>
      <c r="G221" s="28">
        <f t="shared" si="40"/>
        <v>160</v>
      </c>
      <c r="H221" s="28">
        <f t="shared" si="47"/>
        <v>1</v>
      </c>
      <c r="I221" s="33">
        <f t="shared" si="41"/>
        <v>1</v>
      </c>
      <c r="J221" s="30">
        <f t="shared" si="42"/>
        <v>11</v>
      </c>
      <c r="K221" s="34">
        <f t="shared" si="43"/>
        <v>101.5606881977328</v>
      </c>
      <c r="L221" s="35">
        <f t="shared" si="44"/>
        <v>15388</v>
      </c>
      <c r="M221" s="35">
        <f t="shared" si="45"/>
        <v>240</v>
      </c>
      <c r="N221" s="35">
        <f t="shared" si="46"/>
        <v>1188</v>
      </c>
      <c r="O221" s="36"/>
      <c r="P221" s="632"/>
      <c r="Q221" s="149"/>
      <c r="R221" s="150"/>
      <c r="S221" s="150"/>
    </row>
    <row r="222" spans="1:19">
      <c r="A222" s="30">
        <f t="shared" si="36"/>
        <v>435</v>
      </c>
      <c r="B222" s="30">
        <v>213</v>
      </c>
      <c r="C222" s="31" t="str">
        <f t="shared" si="37"/>
        <v>435 - INNOVATION ACADEMY Charter School - METHUEN pupils</v>
      </c>
      <c r="D222" s="32">
        <v>435301181</v>
      </c>
      <c r="E222" s="30">
        <f t="shared" si="38"/>
        <v>435</v>
      </c>
      <c r="F222" s="28">
        <f t="shared" si="39"/>
        <v>301</v>
      </c>
      <c r="G222" s="28">
        <f t="shared" si="40"/>
        <v>181</v>
      </c>
      <c r="H222" s="28">
        <f t="shared" si="47"/>
        <v>1</v>
      </c>
      <c r="I222" s="33">
        <f t="shared" si="41"/>
        <v>1</v>
      </c>
      <c r="J222" s="30">
        <f t="shared" si="42"/>
        <v>10</v>
      </c>
      <c r="K222" s="34">
        <f t="shared" si="43"/>
        <v>101.01569653001017</v>
      </c>
      <c r="L222" s="35">
        <f t="shared" si="44"/>
        <v>12565</v>
      </c>
      <c r="M222" s="35">
        <f t="shared" si="45"/>
        <v>128</v>
      </c>
      <c r="N222" s="35">
        <f t="shared" si="46"/>
        <v>1188</v>
      </c>
      <c r="O222" s="36"/>
      <c r="P222" s="632"/>
      <c r="Q222" s="149"/>
      <c r="R222" s="150"/>
      <c r="S222" s="150"/>
    </row>
    <row r="223" spans="1:19">
      <c r="A223" s="30">
        <f t="shared" si="36"/>
        <v>435</v>
      </c>
      <c r="B223" s="30">
        <v>214</v>
      </c>
      <c r="C223" s="31" t="str">
        <f t="shared" si="37"/>
        <v>435 - INNOVATION ACADEMY Charter School - NORTH ANDOVER pupils</v>
      </c>
      <c r="D223" s="32">
        <v>435301211</v>
      </c>
      <c r="E223" s="30">
        <f t="shared" si="38"/>
        <v>435</v>
      </c>
      <c r="F223" s="28">
        <f t="shared" si="39"/>
        <v>301</v>
      </c>
      <c r="G223" s="28">
        <f t="shared" si="40"/>
        <v>211</v>
      </c>
      <c r="H223" s="28">
        <f t="shared" si="47"/>
        <v>1</v>
      </c>
      <c r="I223" s="33">
        <f t="shared" si="41"/>
        <v>1</v>
      </c>
      <c r="J223" s="30">
        <f t="shared" si="42"/>
        <v>5</v>
      </c>
      <c r="K223" s="34">
        <f t="shared" si="43"/>
        <v>123.89843516104004</v>
      </c>
      <c r="L223" s="35">
        <f t="shared" si="44"/>
        <v>16496</v>
      </c>
      <c r="M223" s="35">
        <f t="shared" si="45"/>
        <v>3942</v>
      </c>
      <c r="N223" s="35">
        <f t="shared" si="46"/>
        <v>1188</v>
      </c>
      <c r="O223" s="36"/>
      <c r="P223" s="632"/>
      <c r="Q223" s="149"/>
      <c r="R223" s="150"/>
      <c r="S223" s="150"/>
    </row>
    <row r="224" spans="1:19">
      <c r="A224" s="30">
        <f t="shared" si="36"/>
        <v>435</v>
      </c>
      <c r="B224" s="30">
        <v>215</v>
      </c>
      <c r="C224" s="31" t="str">
        <f t="shared" si="37"/>
        <v>435 - INNOVATION ACADEMY Charter School - TEWKSBURY pupils</v>
      </c>
      <c r="D224" s="32">
        <v>435301295</v>
      </c>
      <c r="E224" s="30">
        <f t="shared" si="38"/>
        <v>435</v>
      </c>
      <c r="F224" s="28">
        <f t="shared" si="39"/>
        <v>301</v>
      </c>
      <c r="G224" s="28">
        <f t="shared" si="40"/>
        <v>295</v>
      </c>
      <c r="H224" s="28">
        <f t="shared" si="47"/>
        <v>1</v>
      </c>
      <c r="I224" s="33">
        <f t="shared" si="41"/>
        <v>1</v>
      </c>
      <c r="J224" s="30">
        <f t="shared" si="42"/>
        <v>5</v>
      </c>
      <c r="K224" s="34">
        <f t="shared" si="43"/>
        <v>149.39438044755292</v>
      </c>
      <c r="L224" s="35">
        <f t="shared" si="44"/>
        <v>12699</v>
      </c>
      <c r="M224" s="35">
        <f t="shared" si="45"/>
        <v>6273</v>
      </c>
      <c r="N224" s="35">
        <f t="shared" si="46"/>
        <v>1188</v>
      </c>
      <c r="O224" s="36"/>
      <c r="P224" s="632"/>
      <c r="Q224" s="149"/>
      <c r="R224" s="150"/>
      <c r="S224" s="150"/>
    </row>
    <row r="225" spans="1:19">
      <c r="A225" s="30">
        <f t="shared" si="36"/>
        <v>435</v>
      </c>
      <c r="B225" s="30">
        <v>216</v>
      </c>
      <c r="C225" s="31" t="str">
        <f t="shared" si="37"/>
        <v>435 - INNOVATION ACADEMY Charter School - TYNGSBOROUGH pupils</v>
      </c>
      <c r="D225" s="32">
        <v>435301301</v>
      </c>
      <c r="E225" s="30">
        <f t="shared" si="38"/>
        <v>435</v>
      </c>
      <c r="F225" s="28">
        <f t="shared" si="39"/>
        <v>301</v>
      </c>
      <c r="G225" s="28">
        <f t="shared" si="40"/>
        <v>301</v>
      </c>
      <c r="H225" s="28">
        <f t="shared" si="47"/>
        <v>1</v>
      </c>
      <c r="I225" s="33">
        <f t="shared" si="41"/>
        <v>1</v>
      </c>
      <c r="J225" s="30">
        <f t="shared" si="42"/>
        <v>5</v>
      </c>
      <c r="K225" s="34">
        <f t="shared" si="43"/>
        <v>128.2079195512226</v>
      </c>
      <c r="L225" s="35">
        <f t="shared" si="44"/>
        <v>13250</v>
      </c>
      <c r="M225" s="35">
        <f t="shared" si="45"/>
        <v>3738</v>
      </c>
      <c r="N225" s="35">
        <f t="shared" si="46"/>
        <v>1188</v>
      </c>
      <c r="O225" s="36"/>
      <c r="P225" s="632"/>
      <c r="Q225" s="149"/>
      <c r="R225" s="150"/>
      <c r="S225" s="150"/>
    </row>
    <row r="226" spans="1:19">
      <c r="A226" s="30">
        <f t="shared" si="36"/>
        <v>435</v>
      </c>
      <c r="B226" s="30">
        <v>217</v>
      </c>
      <c r="C226" s="31" t="str">
        <f t="shared" si="37"/>
        <v>435 - INNOVATION ACADEMY Charter School - WALTHAM pupils</v>
      </c>
      <c r="D226" s="32">
        <v>435301308</v>
      </c>
      <c r="E226" s="30">
        <f t="shared" si="38"/>
        <v>435</v>
      </c>
      <c r="F226" s="28">
        <f t="shared" si="39"/>
        <v>301</v>
      </c>
      <c r="G226" s="28">
        <f t="shared" si="40"/>
        <v>308</v>
      </c>
      <c r="H226" s="28">
        <f t="shared" si="47"/>
        <v>1</v>
      </c>
      <c r="I226" s="33">
        <f t="shared" si="41"/>
        <v>1</v>
      </c>
      <c r="J226" s="30">
        <f t="shared" si="42"/>
        <v>9</v>
      </c>
      <c r="K226" s="34">
        <f t="shared" si="43"/>
        <v>126.81377800784345</v>
      </c>
      <c r="L226" s="35">
        <f t="shared" si="44"/>
        <v>22507</v>
      </c>
      <c r="M226" s="35">
        <f t="shared" si="45"/>
        <v>6035</v>
      </c>
      <c r="N226" s="35">
        <f t="shared" si="46"/>
        <v>1188</v>
      </c>
      <c r="O226" s="36"/>
      <c r="P226" s="632"/>
      <c r="Q226" s="149"/>
      <c r="R226" s="150"/>
      <c r="S226" s="150"/>
    </row>
    <row r="227" spans="1:19">
      <c r="A227" s="30">
        <f t="shared" si="36"/>
        <v>435</v>
      </c>
      <c r="B227" s="30">
        <v>218</v>
      </c>
      <c r="C227" s="31" t="str">
        <f t="shared" si="37"/>
        <v>435 - INNOVATION ACADEMY Charter School - WESTFORD pupils</v>
      </c>
      <c r="D227" s="32">
        <v>435301326</v>
      </c>
      <c r="E227" s="30">
        <f t="shared" si="38"/>
        <v>435</v>
      </c>
      <c r="F227" s="28">
        <f t="shared" si="39"/>
        <v>301</v>
      </c>
      <c r="G227" s="28">
        <f t="shared" si="40"/>
        <v>326</v>
      </c>
      <c r="H227" s="28">
        <f t="shared" si="47"/>
        <v>1</v>
      </c>
      <c r="I227" s="33">
        <f t="shared" si="41"/>
        <v>1</v>
      </c>
      <c r="J227" s="30">
        <f t="shared" si="42"/>
        <v>2</v>
      </c>
      <c r="K227" s="34">
        <f t="shared" si="43"/>
        <v>132.14066543864456</v>
      </c>
      <c r="L227" s="35">
        <f t="shared" si="44"/>
        <v>12422</v>
      </c>
      <c r="M227" s="35">
        <f t="shared" si="45"/>
        <v>3993</v>
      </c>
      <c r="N227" s="35">
        <f t="shared" si="46"/>
        <v>1188</v>
      </c>
      <c r="O227" s="36"/>
      <c r="P227" s="632"/>
      <c r="Q227" s="149"/>
      <c r="R227" s="150"/>
      <c r="S227" s="150"/>
    </row>
    <row r="228" spans="1:19">
      <c r="A228" s="30">
        <f t="shared" si="36"/>
        <v>435</v>
      </c>
      <c r="B228" s="30">
        <v>219</v>
      </c>
      <c r="C228" s="31" t="str">
        <f t="shared" si="37"/>
        <v>435 - INNOVATION ACADEMY Charter School - WILMINGTON pupils</v>
      </c>
      <c r="D228" s="32">
        <v>435301342</v>
      </c>
      <c r="E228" s="30">
        <f t="shared" si="38"/>
        <v>435</v>
      </c>
      <c r="F228" s="28">
        <f t="shared" si="39"/>
        <v>301</v>
      </c>
      <c r="G228" s="28">
        <f t="shared" si="40"/>
        <v>342</v>
      </c>
      <c r="H228" s="28">
        <f t="shared" si="47"/>
        <v>1</v>
      </c>
      <c r="I228" s="33">
        <f t="shared" si="41"/>
        <v>1</v>
      </c>
      <c r="J228" s="30">
        <f t="shared" si="42"/>
        <v>3</v>
      </c>
      <c r="K228" s="34">
        <f t="shared" si="43"/>
        <v>172.32467633971922</v>
      </c>
      <c r="L228" s="35">
        <f t="shared" si="44"/>
        <v>10664</v>
      </c>
      <c r="M228" s="35">
        <f t="shared" si="45"/>
        <v>7713</v>
      </c>
      <c r="N228" s="35">
        <f t="shared" si="46"/>
        <v>1188</v>
      </c>
      <c r="O228" s="36"/>
      <c r="P228" s="632"/>
      <c r="Q228" s="149"/>
      <c r="R228" s="150"/>
      <c r="S228" s="150"/>
    </row>
    <row r="229" spans="1:19">
      <c r="A229" s="30">
        <f t="shared" si="36"/>
        <v>435</v>
      </c>
      <c r="B229" s="30">
        <v>220</v>
      </c>
      <c r="C229" s="31" t="str">
        <f t="shared" si="37"/>
        <v>435 - INNOVATION ACADEMY Charter School - AYER SHIRLEY pupils</v>
      </c>
      <c r="D229" s="32">
        <v>435301616</v>
      </c>
      <c r="E229" s="30">
        <f t="shared" si="38"/>
        <v>435</v>
      </c>
      <c r="F229" s="28">
        <f t="shared" si="39"/>
        <v>301</v>
      </c>
      <c r="G229" s="28">
        <f t="shared" si="40"/>
        <v>616</v>
      </c>
      <c r="H229" s="28">
        <f t="shared" si="47"/>
        <v>1</v>
      </c>
      <c r="I229" s="33">
        <f t="shared" si="41"/>
        <v>1</v>
      </c>
      <c r="J229" s="30">
        <f t="shared" si="42"/>
        <v>7</v>
      </c>
      <c r="K229" s="34">
        <f t="shared" si="43"/>
        <v>119.01743781808554</v>
      </c>
      <c r="L229" s="35">
        <f t="shared" si="44"/>
        <v>16498</v>
      </c>
      <c r="M229" s="35">
        <f t="shared" si="45"/>
        <v>3137</v>
      </c>
      <c r="N229" s="35">
        <f t="shared" si="46"/>
        <v>1188</v>
      </c>
      <c r="O229" s="36"/>
      <c r="P229" s="632"/>
      <c r="Q229" s="149"/>
      <c r="R229" s="150"/>
      <c r="S229" s="150"/>
    </row>
    <row r="230" spans="1:19">
      <c r="A230" s="30">
        <f t="shared" si="36"/>
        <v>435</v>
      </c>
      <c r="B230" s="30">
        <v>221</v>
      </c>
      <c r="C230" s="31" t="str">
        <f t="shared" si="37"/>
        <v>435 - INNOVATION ACADEMY Charter School - GROTON DUNSTABLE pupils</v>
      </c>
      <c r="D230" s="32">
        <v>435301673</v>
      </c>
      <c r="E230" s="30">
        <f t="shared" si="38"/>
        <v>435</v>
      </c>
      <c r="F230" s="28">
        <f t="shared" si="39"/>
        <v>301</v>
      </c>
      <c r="G230" s="28">
        <f t="shared" si="40"/>
        <v>673</v>
      </c>
      <c r="H230" s="28">
        <f t="shared" si="47"/>
        <v>1</v>
      </c>
      <c r="I230" s="33">
        <f t="shared" si="41"/>
        <v>1</v>
      </c>
      <c r="J230" s="30">
        <f t="shared" si="42"/>
        <v>2</v>
      </c>
      <c r="K230" s="34">
        <f t="shared" si="43"/>
        <v>157.04265736138677</v>
      </c>
      <c r="L230" s="35">
        <f t="shared" si="44"/>
        <v>12331</v>
      </c>
      <c r="M230" s="35">
        <f t="shared" si="45"/>
        <v>7034</v>
      </c>
      <c r="N230" s="35">
        <f t="shared" si="46"/>
        <v>1188</v>
      </c>
      <c r="O230" s="36"/>
      <c r="P230" s="632"/>
      <c r="Q230" s="149"/>
      <c r="R230" s="150"/>
      <c r="S230" s="150"/>
    </row>
    <row r="231" spans="1:19">
      <c r="A231" s="30">
        <f t="shared" si="36"/>
        <v>435</v>
      </c>
      <c r="B231" s="30">
        <v>222</v>
      </c>
      <c r="C231" s="31" t="str">
        <f t="shared" si="37"/>
        <v>435 - INNOVATION ACADEMY Charter School - NASHOBA pupils</v>
      </c>
      <c r="D231" s="32">
        <v>435301725</v>
      </c>
      <c r="E231" s="30">
        <f t="shared" si="38"/>
        <v>435</v>
      </c>
      <c r="F231" s="28">
        <f t="shared" si="39"/>
        <v>301</v>
      </c>
      <c r="G231" s="28">
        <f t="shared" si="40"/>
        <v>725</v>
      </c>
      <c r="H231" s="28">
        <f t="shared" si="47"/>
        <v>1</v>
      </c>
      <c r="I231" s="33">
        <f t="shared" si="41"/>
        <v>1</v>
      </c>
      <c r="J231" s="30">
        <f t="shared" si="42"/>
        <v>3</v>
      </c>
      <c r="K231" s="34">
        <f t="shared" si="43"/>
        <v>127.17729282008057</v>
      </c>
      <c r="L231" s="35">
        <f t="shared" si="44"/>
        <v>17077</v>
      </c>
      <c r="M231" s="35">
        <f t="shared" si="45"/>
        <v>4641</v>
      </c>
      <c r="N231" s="35">
        <f t="shared" si="46"/>
        <v>1188</v>
      </c>
      <c r="O231" s="36"/>
      <c r="P231" s="632"/>
      <c r="Q231" s="149"/>
      <c r="R231" s="150"/>
      <c r="S231" s="150"/>
    </row>
    <row r="232" spans="1:19">
      <c r="A232" s="30">
        <f t="shared" si="36"/>
        <v>435</v>
      </c>
      <c r="B232" s="30">
        <v>223</v>
      </c>
      <c r="C232" s="31" t="str">
        <f t="shared" si="37"/>
        <v>435 - INNOVATION ACADEMY Charter School - NORTH MIDDLESEX pupils</v>
      </c>
      <c r="D232" s="32">
        <v>435301735</v>
      </c>
      <c r="E232" s="30">
        <f t="shared" si="38"/>
        <v>435</v>
      </c>
      <c r="F232" s="28">
        <f t="shared" si="39"/>
        <v>301</v>
      </c>
      <c r="G232" s="28">
        <f t="shared" si="40"/>
        <v>735</v>
      </c>
      <c r="H232" s="28">
        <f t="shared" si="47"/>
        <v>1</v>
      </c>
      <c r="I232" s="33">
        <f t="shared" si="41"/>
        <v>1</v>
      </c>
      <c r="J232" s="30">
        <f t="shared" si="42"/>
        <v>6</v>
      </c>
      <c r="K232" s="34">
        <f t="shared" si="43"/>
        <v>129.97379932889626</v>
      </c>
      <c r="L232" s="35">
        <f t="shared" si="44"/>
        <v>14786</v>
      </c>
      <c r="M232" s="35">
        <f t="shared" si="45"/>
        <v>4432</v>
      </c>
      <c r="N232" s="35">
        <f t="shared" si="46"/>
        <v>1188</v>
      </c>
      <c r="O232" s="36"/>
      <c r="P232" s="632"/>
      <c r="Q232" s="149"/>
      <c r="R232" s="150"/>
      <c r="S232" s="150"/>
    </row>
    <row r="233" spans="1:19">
      <c r="A233" s="30">
        <f t="shared" si="36"/>
        <v>436</v>
      </c>
      <c r="B233" s="30">
        <v>224</v>
      </c>
      <c r="C233" s="31" t="str">
        <f t="shared" si="37"/>
        <v>436 - COMMUNITY CS OF CAMBRIDGE Charter School - ARLINGTON pupils</v>
      </c>
      <c r="D233" s="32">
        <v>436049010</v>
      </c>
      <c r="E233" s="30">
        <f t="shared" si="38"/>
        <v>436</v>
      </c>
      <c r="F233" s="28">
        <f t="shared" si="39"/>
        <v>49</v>
      </c>
      <c r="G233" s="28">
        <f t="shared" si="40"/>
        <v>10</v>
      </c>
      <c r="H233" s="28">
        <f t="shared" si="47"/>
        <v>1</v>
      </c>
      <c r="I233" s="33">
        <f t="shared" si="41"/>
        <v>1.1120000000000001</v>
      </c>
      <c r="J233" s="30">
        <f t="shared" si="42"/>
        <v>3</v>
      </c>
      <c r="K233" s="34">
        <f t="shared" si="43"/>
        <v>141.97523786742349</v>
      </c>
      <c r="L233" s="35">
        <f t="shared" si="44"/>
        <v>17595</v>
      </c>
      <c r="M233" s="35">
        <f t="shared" si="45"/>
        <v>7386</v>
      </c>
      <c r="N233" s="35">
        <f t="shared" si="46"/>
        <v>1188</v>
      </c>
      <c r="O233" s="36"/>
      <c r="P233" s="632"/>
      <c r="Q233" s="149"/>
      <c r="R233" s="150"/>
      <c r="S233" s="150"/>
    </row>
    <row r="234" spans="1:19">
      <c r="A234" s="30">
        <f t="shared" si="36"/>
        <v>436</v>
      </c>
      <c r="B234" s="30">
        <v>225</v>
      </c>
      <c r="C234" s="31" t="str">
        <f t="shared" si="37"/>
        <v>436 - COMMUNITY CS OF CAMBRIDGE Charter School - BELMONT pupils</v>
      </c>
      <c r="D234" s="32">
        <v>436049026</v>
      </c>
      <c r="E234" s="30">
        <f t="shared" si="38"/>
        <v>436</v>
      </c>
      <c r="F234" s="28">
        <f t="shared" si="39"/>
        <v>49</v>
      </c>
      <c r="G234" s="28">
        <f t="shared" si="40"/>
        <v>26</v>
      </c>
      <c r="H234" s="28">
        <f t="shared" si="47"/>
        <v>1</v>
      </c>
      <c r="I234" s="33">
        <f t="shared" si="41"/>
        <v>1.1120000000000001</v>
      </c>
      <c r="J234" s="30">
        <f t="shared" si="42"/>
        <v>3</v>
      </c>
      <c r="K234" s="34">
        <f t="shared" si="43"/>
        <v>132.16477985294077</v>
      </c>
      <c r="L234" s="35">
        <f t="shared" si="44"/>
        <v>16546</v>
      </c>
      <c r="M234" s="35">
        <f t="shared" si="45"/>
        <v>5322</v>
      </c>
      <c r="N234" s="35">
        <f t="shared" si="46"/>
        <v>1188</v>
      </c>
      <c r="O234" s="36"/>
      <c r="P234" s="632"/>
      <c r="Q234" s="149"/>
      <c r="R234" s="150"/>
      <c r="S234" s="150"/>
    </row>
    <row r="235" spans="1:19">
      <c r="A235" s="30">
        <f t="shared" si="36"/>
        <v>436</v>
      </c>
      <c r="B235" s="30">
        <v>226</v>
      </c>
      <c r="C235" s="31" t="str">
        <f t="shared" si="37"/>
        <v>436 - COMMUNITY CS OF CAMBRIDGE Charter School - BOSTON pupils</v>
      </c>
      <c r="D235" s="32">
        <v>436049035</v>
      </c>
      <c r="E235" s="30">
        <f t="shared" si="38"/>
        <v>436</v>
      </c>
      <c r="F235" s="28">
        <f t="shared" si="39"/>
        <v>49</v>
      </c>
      <c r="G235" s="28">
        <f t="shared" si="40"/>
        <v>35</v>
      </c>
      <c r="H235" s="28">
        <f t="shared" si="47"/>
        <v>1</v>
      </c>
      <c r="I235" s="33">
        <f t="shared" si="41"/>
        <v>1.1120000000000001</v>
      </c>
      <c r="J235" s="30">
        <f t="shared" si="42"/>
        <v>11</v>
      </c>
      <c r="K235" s="34">
        <f t="shared" si="43"/>
        <v>137.86393690456481</v>
      </c>
      <c r="L235" s="35">
        <f t="shared" si="44"/>
        <v>16823</v>
      </c>
      <c r="M235" s="35">
        <f t="shared" si="45"/>
        <v>6370</v>
      </c>
      <c r="N235" s="35">
        <f t="shared" si="46"/>
        <v>1188</v>
      </c>
      <c r="O235" s="36"/>
      <c r="P235" s="632"/>
      <c r="Q235" s="149"/>
      <c r="R235" s="150"/>
      <c r="S235" s="150"/>
    </row>
    <row r="236" spans="1:19">
      <c r="A236" s="30">
        <f t="shared" si="36"/>
        <v>436</v>
      </c>
      <c r="B236" s="30">
        <v>227</v>
      </c>
      <c r="C236" s="31" t="str">
        <f t="shared" si="37"/>
        <v>436 - COMMUNITY CS OF CAMBRIDGE Charter School - CAMBRIDGE pupils</v>
      </c>
      <c r="D236" s="32">
        <v>436049049</v>
      </c>
      <c r="E236" s="30">
        <f t="shared" si="38"/>
        <v>436</v>
      </c>
      <c r="F236" s="28">
        <f t="shared" si="39"/>
        <v>49</v>
      </c>
      <c r="G236" s="28">
        <f t="shared" si="40"/>
        <v>49</v>
      </c>
      <c r="H236" s="28">
        <f t="shared" si="47"/>
        <v>1</v>
      </c>
      <c r="I236" s="33">
        <f t="shared" si="41"/>
        <v>1.1120000000000001</v>
      </c>
      <c r="J236" s="30">
        <f t="shared" si="42"/>
        <v>7</v>
      </c>
      <c r="K236" s="34">
        <f t="shared" si="43"/>
        <v>225.21081237189242</v>
      </c>
      <c r="L236" s="35">
        <f t="shared" si="44"/>
        <v>18159</v>
      </c>
      <c r="M236" s="35">
        <f t="shared" si="45"/>
        <v>22737</v>
      </c>
      <c r="N236" s="35">
        <f t="shared" si="46"/>
        <v>1188</v>
      </c>
      <c r="O236" s="36"/>
      <c r="P236" s="632"/>
      <c r="Q236" s="149"/>
      <c r="R236" s="150"/>
      <c r="S236" s="150"/>
    </row>
    <row r="237" spans="1:19">
      <c r="A237" s="30">
        <f t="shared" si="36"/>
        <v>436</v>
      </c>
      <c r="B237" s="30">
        <v>228</v>
      </c>
      <c r="C237" s="31" t="str">
        <f t="shared" si="37"/>
        <v>436 - COMMUNITY CS OF CAMBRIDGE Charter School - CHELSEA pupils</v>
      </c>
      <c r="D237" s="32">
        <v>436049057</v>
      </c>
      <c r="E237" s="30">
        <f t="shared" si="38"/>
        <v>436</v>
      </c>
      <c r="F237" s="28">
        <f t="shared" si="39"/>
        <v>49</v>
      </c>
      <c r="G237" s="28">
        <f t="shared" si="40"/>
        <v>57</v>
      </c>
      <c r="H237" s="28">
        <f t="shared" si="47"/>
        <v>1</v>
      </c>
      <c r="I237" s="33">
        <f t="shared" si="41"/>
        <v>1.1120000000000001</v>
      </c>
      <c r="J237" s="30">
        <f t="shared" si="42"/>
        <v>12</v>
      </c>
      <c r="K237" s="34">
        <f t="shared" si="43"/>
        <v>101.74052401989768</v>
      </c>
      <c r="L237" s="35">
        <f t="shared" si="44"/>
        <v>23046</v>
      </c>
      <c r="M237" s="35">
        <f t="shared" si="45"/>
        <v>401</v>
      </c>
      <c r="N237" s="35">
        <f t="shared" si="46"/>
        <v>1188</v>
      </c>
      <c r="O237" s="36"/>
      <c r="P237" s="632"/>
      <c r="Q237" s="149"/>
      <c r="R237" s="150"/>
      <c r="S237" s="150"/>
    </row>
    <row r="238" spans="1:19">
      <c r="A238" s="30">
        <f t="shared" si="36"/>
        <v>436</v>
      </c>
      <c r="B238" s="30">
        <v>229</v>
      </c>
      <c r="C238" s="31" t="str">
        <f t="shared" si="37"/>
        <v>436 - COMMUNITY CS OF CAMBRIDGE Charter School - EVERETT pupils</v>
      </c>
      <c r="D238" s="32">
        <v>436049093</v>
      </c>
      <c r="E238" s="30">
        <f t="shared" si="38"/>
        <v>436</v>
      </c>
      <c r="F238" s="28">
        <f t="shared" si="39"/>
        <v>49</v>
      </c>
      <c r="G238" s="28">
        <f t="shared" si="40"/>
        <v>93</v>
      </c>
      <c r="H238" s="28">
        <f t="shared" si="47"/>
        <v>1</v>
      </c>
      <c r="I238" s="33">
        <f t="shared" si="41"/>
        <v>1.1120000000000001</v>
      </c>
      <c r="J238" s="30">
        <f t="shared" si="42"/>
        <v>11</v>
      </c>
      <c r="K238" s="34">
        <f t="shared" si="43"/>
        <v>100</v>
      </c>
      <c r="L238" s="35">
        <f t="shared" si="44"/>
        <v>18794</v>
      </c>
      <c r="M238" s="35">
        <f t="shared" si="45"/>
        <v>0</v>
      </c>
      <c r="N238" s="35">
        <f t="shared" si="46"/>
        <v>1188</v>
      </c>
      <c r="O238" s="36"/>
      <c r="P238" s="632"/>
      <c r="Q238" s="149"/>
      <c r="R238" s="150"/>
      <c r="S238" s="150"/>
    </row>
    <row r="239" spans="1:19">
      <c r="A239" s="30">
        <f t="shared" si="36"/>
        <v>436</v>
      </c>
      <c r="B239" s="30">
        <v>230</v>
      </c>
      <c r="C239" s="31" t="str">
        <f t="shared" si="37"/>
        <v>436 - COMMUNITY CS OF CAMBRIDGE Charter School - FALL RIVER pupils</v>
      </c>
      <c r="D239" s="32">
        <v>436049095</v>
      </c>
      <c r="E239" s="30">
        <f t="shared" si="38"/>
        <v>436</v>
      </c>
      <c r="F239" s="28">
        <f t="shared" si="39"/>
        <v>49</v>
      </c>
      <c r="G239" s="28">
        <f t="shared" si="40"/>
        <v>95</v>
      </c>
      <c r="H239" s="28">
        <f t="shared" si="47"/>
        <v>1</v>
      </c>
      <c r="I239" s="33">
        <f t="shared" si="41"/>
        <v>1.1120000000000001</v>
      </c>
      <c r="J239" s="30">
        <f t="shared" si="42"/>
        <v>12</v>
      </c>
      <c r="K239" s="34">
        <f t="shared" si="43"/>
        <v>100.95349482477822</v>
      </c>
      <c r="L239" s="35">
        <f t="shared" si="44"/>
        <v>23046</v>
      </c>
      <c r="M239" s="35">
        <f t="shared" si="45"/>
        <v>220</v>
      </c>
      <c r="N239" s="35">
        <f t="shared" si="46"/>
        <v>1188</v>
      </c>
      <c r="O239" s="36"/>
      <c r="P239" s="632"/>
      <c r="Q239" s="149"/>
      <c r="R239" s="150"/>
      <c r="S239" s="150"/>
    </row>
    <row r="240" spans="1:19">
      <c r="A240" s="30">
        <f t="shared" si="36"/>
        <v>436</v>
      </c>
      <c r="B240" s="30">
        <v>231</v>
      </c>
      <c r="C240" s="31" t="str">
        <f t="shared" si="37"/>
        <v>436 - COMMUNITY CS OF CAMBRIDGE Charter School - HOLBROOK pupils</v>
      </c>
      <c r="D240" s="32">
        <v>436049133</v>
      </c>
      <c r="E240" s="30">
        <f t="shared" si="38"/>
        <v>436</v>
      </c>
      <c r="F240" s="28">
        <f t="shared" si="39"/>
        <v>49</v>
      </c>
      <c r="G240" s="28">
        <f t="shared" si="40"/>
        <v>133</v>
      </c>
      <c r="H240" s="28">
        <f t="shared" si="47"/>
        <v>1</v>
      </c>
      <c r="I240" s="33">
        <f t="shared" si="41"/>
        <v>1.1120000000000001</v>
      </c>
      <c r="J240" s="30">
        <f t="shared" si="42"/>
        <v>9</v>
      </c>
      <c r="K240" s="34">
        <f t="shared" si="43"/>
        <v>104.31142256018728</v>
      </c>
      <c r="L240" s="35">
        <f t="shared" si="44"/>
        <v>11585</v>
      </c>
      <c r="M240" s="35">
        <f t="shared" si="45"/>
        <v>499</v>
      </c>
      <c r="N240" s="35">
        <f t="shared" si="46"/>
        <v>1188</v>
      </c>
      <c r="O240" s="36"/>
      <c r="P240" s="632"/>
      <c r="Q240" s="149"/>
      <c r="R240" s="150"/>
      <c r="S240" s="150"/>
    </row>
    <row r="241" spans="1:19">
      <c r="A241" s="30">
        <f t="shared" si="36"/>
        <v>436</v>
      </c>
      <c r="B241" s="30">
        <v>232</v>
      </c>
      <c r="C241" s="31" t="str">
        <f t="shared" si="37"/>
        <v>436 - COMMUNITY CS OF CAMBRIDGE Charter School - LAWRENCE pupils</v>
      </c>
      <c r="D241" s="32">
        <v>436049149</v>
      </c>
      <c r="E241" s="30">
        <f t="shared" si="38"/>
        <v>436</v>
      </c>
      <c r="F241" s="28">
        <f t="shared" si="39"/>
        <v>49</v>
      </c>
      <c r="G241" s="28">
        <f t="shared" si="40"/>
        <v>149</v>
      </c>
      <c r="H241" s="28">
        <f t="shared" si="47"/>
        <v>1</v>
      </c>
      <c r="I241" s="33">
        <f t="shared" si="41"/>
        <v>1.1120000000000001</v>
      </c>
      <c r="J241" s="30">
        <f t="shared" si="42"/>
        <v>12</v>
      </c>
      <c r="K241" s="34">
        <f t="shared" si="43"/>
        <v>101.11863971010861</v>
      </c>
      <c r="L241" s="35">
        <f t="shared" si="44"/>
        <v>13684</v>
      </c>
      <c r="M241" s="35">
        <f t="shared" si="45"/>
        <v>153</v>
      </c>
      <c r="N241" s="35">
        <f t="shared" si="46"/>
        <v>1188</v>
      </c>
      <c r="O241" s="36"/>
      <c r="P241" s="632"/>
      <c r="Q241" s="149"/>
      <c r="R241" s="150"/>
      <c r="S241" s="150"/>
    </row>
    <row r="242" spans="1:19">
      <c r="A242" s="30">
        <f t="shared" si="36"/>
        <v>436</v>
      </c>
      <c r="B242" s="30">
        <v>233</v>
      </c>
      <c r="C242" s="31" t="str">
        <f t="shared" si="37"/>
        <v>436 - COMMUNITY CS OF CAMBRIDGE Charter School - LEOMINSTER pupils</v>
      </c>
      <c r="D242" s="32">
        <v>436049153</v>
      </c>
      <c r="E242" s="30">
        <f t="shared" si="38"/>
        <v>436</v>
      </c>
      <c r="F242" s="28">
        <f t="shared" si="39"/>
        <v>49</v>
      </c>
      <c r="G242" s="28">
        <f t="shared" si="40"/>
        <v>153</v>
      </c>
      <c r="H242" s="28">
        <f t="shared" si="47"/>
        <v>1</v>
      </c>
      <c r="I242" s="33">
        <f t="shared" si="41"/>
        <v>1.1120000000000001</v>
      </c>
      <c r="J242" s="30">
        <f t="shared" si="42"/>
        <v>10</v>
      </c>
      <c r="K242" s="34">
        <f t="shared" si="43"/>
        <v>100.12945375745647</v>
      </c>
      <c r="L242" s="35">
        <f t="shared" si="44"/>
        <v>13684</v>
      </c>
      <c r="M242" s="35">
        <f t="shared" si="45"/>
        <v>18</v>
      </c>
      <c r="N242" s="35">
        <f t="shared" si="46"/>
        <v>1188</v>
      </c>
      <c r="O242" s="36"/>
      <c r="P242" s="632"/>
      <c r="Q242" s="149"/>
      <c r="R242" s="150"/>
      <c r="S242" s="150"/>
    </row>
    <row r="243" spans="1:19">
      <c r="A243" s="30">
        <f t="shared" si="36"/>
        <v>436</v>
      </c>
      <c r="B243" s="30">
        <v>234</v>
      </c>
      <c r="C243" s="31" t="str">
        <f t="shared" si="37"/>
        <v>436 - COMMUNITY CS OF CAMBRIDGE Charter School - LEXINGTON pupils</v>
      </c>
      <c r="D243" s="32">
        <v>436049155</v>
      </c>
      <c r="E243" s="30">
        <f t="shared" si="38"/>
        <v>436</v>
      </c>
      <c r="F243" s="28">
        <f t="shared" si="39"/>
        <v>49</v>
      </c>
      <c r="G243" s="28">
        <f t="shared" si="40"/>
        <v>155</v>
      </c>
      <c r="H243" s="28">
        <f t="shared" si="47"/>
        <v>1</v>
      </c>
      <c r="I243" s="33">
        <f t="shared" si="41"/>
        <v>1.1120000000000001</v>
      </c>
      <c r="J243" s="30">
        <f t="shared" si="42"/>
        <v>2</v>
      </c>
      <c r="K243" s="34">
        <f t="shared" si="43"/>
        <v>179.73755354766377</v>
      </c>
      <c r="L243" s="35">
        <f t="shared" si="44"/>
        <v>13684</v>
      </c>
      <c r="M243" s="35">
        <f t="shared" si="45"/>
        <v>10911</v>
      </c>
      <c r="N243" s="35">
        <f t="shared" si="46"/>
        <v>1188</v>
      </c>
      <c r="O243" s="36"/>
      <c r="P243" s="632"/>
      <c r="Q243" s="149"/>
      <c r="R243" s="150"/>
      <c r="S243" s="150"/>
    </row>
    <row r="244" spans="1:19">
      <c r="A244" s="30">
        <f t="shared" si="36"/>
        <v>436</v>
      </c>
      <c r="B244" s="30">
        <v>235</v>
      </c>
      <c r="C244" s="31" t="str">
        <f t="shared" si="37"/>
        <v>436 - COMMUNITY CS OF CAMBRIDGE Charter School - LYNN pupils</v>
      </c>
      <c r="D244" s="32">
        <v>436049163</v>
      </c>
      <c r="E244" s="30">
        <f t="shared" si="38"/>
        <v>436</v>
      </c>
      <c r="F244" s="28">
        <f t="shared" si="39"/>
        <v>49</v>
      </c>
      <c r="G244" s="28">
        <f t="shared" si="40"/>
        <v>163</v>
      </c>
      <c r="H244" s="28">
        <f t="shared" si="47"/>
        <v>1</v>
      </c>
      <c r="I244" s="33">
        <f t="shared" si="41"/>
        <v>1.1120000000000001</v>
      </c>
      <c r="J244" s="30">
        <f t="shared" si="42"/>
        <v>11</v>
      </c>
      <c r="K244" s="34">
        <f t="shared" si="43"/>
        <v>100</v>
      </c>
      <c r="L244" s="35">
        <f t="shared" si="44"/>
        <v>13684</v>
      </c>
      <c r="M244" s="35">
        <f t="shared" si="45"/>
        <v>0</v>
      </c>
      <c r="N244" s="35">
        <f t="shared" si="46"/>
        <v>1188</v>
      </c>
      <c r="O244" s="36"/>
      <c r="P244" s="632"/>
      <c r="Q244" s="149"/>
      <c r="R244" s="150"/>
      <c r="S244" s="150"/>
    </row>
    <row r="245" spans="1:19">
      <c r="A245" s="30">
        <f t="shared" si="36"/>
        <v>436</v>
      </c>
      <c r="B245" s="30">
        <v>236</v>
      </c>
      <c r="C245" s="31" t="str">
        <f t="shared" si="37"/>
        <v>436 - COMMUNITY CS OF CAMBRIDGE Charter School - MALDEN pupils</v>
      </c>
      <c r="D245" s="32">
        <v>436049165</v>
      </c>
      <c r="E245" s="30">
        <f t="shared" si="38"/>
        <v>436</v>
      </c>
      <c r="F245" s="28">
        <f t="shared" si="39"/>
        <v>49</v>
      </c>
      <c r="G245" s="28">
        <f t="shared" si="40"/>
        <v>165</v>
      </c>
      <c r="H245" s="28">
        <f t="shared" si="47"/>
        <v>1</v>
      </c>
      <c r="I245" s="33">
        <f t="shared" si="41"/>
        <v>1.1120000000000001</v>
      </c>
      <c r="J245" s="30">
        <f t="shared" si="42"/>
        <v>10</v>
      </c>
      <c r="K245" s="34">
        <f t="shared" si="43"/>
        <v>100</v>
      </c>
      <c r="L245" s="35">
        <f t="shared" si="44"/>
        <v>19514</v>
      </c>
      <c r="M245" s="35">
        <f t="shared" si="45"/>
        <v>0</v>
      </c>
      <c r="N245" s="35">
        <f t="shared" si="46"/>
        <v>1188</v>
      </c>
      <c r="O245" s="36"/>
      <c r="P245" s="632"/>
      <c r="Q245" s="149"/>
      <c r="R245" s="150"/>
      <c r="S245" s="150"/>
    </row>
    <row r="246" spans="1:19">
      <c r="A246" s="30">
        <f t="shared" si="36"/>
        <v>436</v>
      </c>
      <c r="B246" s="30">
        <v>237</v>
      </c>
      <c r="C246" s="31" t="str">
        <f t="shared" si="37"/>
        <v>436 - COMMUNITY CS OF CAMBRIDGE Charter School - MARLBOROUGH pupils</v>
      </c>
      <c r="D246" s="32">
        <v>436049170</v>
      </c>
      <c r="E246" s="30">
        <f t="shared" si="38"/>
        <v>436</v>
      </c>
      <c r="F246" s="28">
        <f t="shared" si="39"/>
        <v>49</v>
      </c>
      <c r="G246" s="28">
        <f t="shared" si="40"/>
        <v>170</v>
      </c>
      <c r="H246" s="28">
        <f t="shared" si="47"/>
        <v>1</v>
      </c>
      <c r="I246" s="33">
        <f t="shared" si="41"/>
        <v>1.1120000000000001</v>
      </c>
      <c r="J246" s="30">
        <f t="shared" si="42"/>
        <v>10</v>
      </c>
      <c r="K246" s="34">
        <f t="shared" si="43"/>
        <v>105.53175847489531</v>
      </c>
      <c r="L246" s="35">
        <f t="shared" si="44"/>
        <v>13684</v>
      </c>
      <c r="M246" s="35">
        <f t="shared" si="45"/>
        <v>757</v>
      </c>
      <c r="N246" s="35">
        <f t="shared" si="46"/>
        <v>1188</v>
      </c>
      <c r="O246" s="36"/>
      <c r="P246" s="632"/>
      <c r="Q246" s="149"/>
      <c r="R246" s="150"/>
      <c r="S246" s="150"/>
    </row>
    <row r="247" spans="1:19">
      <c r="A247" s="30">
        <f t="shared" si="36"/>
        <v>436</v>
      </c>
      <c r="B247" s="30">
        <v>238</v>
      </c>
      <c r="C247" s="31" t="str">
        <f t="shared" si="37"/>
        <v>436 - COMMUNITY CS OF CAMBRIDGE Charter School - MEDFORD pupils</v>
      </c>
      <c r="D247" s="32">
        <v>436049176</v>
      </c>
      <c r="E247" s="30">
        <f t="shared" si="38"/>
        <v>436</v>
      </c>
      <c r="F247" s="28">
        <f t="shared" si="39"/>
        <v>49</v>
      </c>
      <c r="G247" s="28">
        <f t="shared" si="40"/>
        <v>176</v>
      </c>
      <c r="H247" s="28">
        <f t="shared" si="47"/>
        <v>1</v>
      </c>
      <c r="I247" s="33">
        <f t="shared" si="41"/>
        <v>1.1120000000000001</v>
      </c>
      <c r="J247" s="30">
        <f t="shared" si="42"/>
        <v>8</v>
      </c>
      <c r="K247" s="34">
        <f t="shared" si="43"/>
        <v>125.20807852987181</v>
      </c>
      <c r="L247" s="35">
        <f t="shared" si="44"/>
        <v>18882</v>
      </c>
      <c r="M247" s="35">
        <f t="shared" si="45"/>
        <v>4760</v>
      </c>
      <c r="N247" s="35">
        <f t="shared" si="46"/>
        <v>1188</v>
      </c>
      <c r="O247" s="36"/>
      <c r="P247" s="632"/>
      <c r="Q247" s="149"/>
      <c r="R247" s="150"/>
      <c r="S247" s="150"/>
    </row>
    <row r="248" spans="1:19">
      <c r="A248" s="30">
        <f t="shared" si="36"/>
        <v>436</v>
      </c>
      <c r="B248" s="30">
        <v>239</v>
      </c>
      <c r="C248" s="31" t="str">
        <f t="shared" si="37"/>
        <v>436 - COMMUNITY CS OF CAMBRIDGE Charter School - PEABODY pupils</v>
      </c>
      <c r="D248" s="32">
        <v>436049229</v>
      </c>
      <c r="E248" s="30">
        <f t="shared" si="38"/>
        <v>436</v>
      </c>
      <c r="F248" s="28">
        <f t="shared" si="39"/>
        <v>49</v>
      </c>
      <c r="G248" s="28">
        <f t="shared" si="40"/>
        <v>229</v>
      </c>
      <c r="H248" s="28">
        <f t="shared" si="47"/>
        <v>1</v>
      </c>
      <c r="I248" s="33">
        <f t="shared" si="41"/>
        <v>1.1120000000000001</v>
      </c>
      <c r="J248" s="30">
        <f t="shared" si="42"/>
        <v>9</v>
      </c>
      <c r="K248" s="34">
        <f t="shared" si="43"/>
        <v>108.61124921803416</v>
      </c>
      <c r="L248" s="35">
        <f t="shared" si="44"/>
        <v>13684</v>
      </c>
      <c r="M248" s="35">
        <f t="shared" si="45"/>
        <v>1178</v>
      </c>
      <c r="N248" s="35">
        <f t="shared" si="46"/>
        <v>1188</v>
      </c>
      <c r="O248" s="36"/>
      <c r="P248" s="632"/>
      <c r="Q248" s="149"/>
      <c r="R248" s="150"/>
      <c r="S248" s="150"/>
    </row>
    <row r="249" spans="1:19">
      <c r="A249" s="30">
        <f t="shared" si="36"/>
        <v>436</v>
      </c>
      <c r="B249" s="30">
        <v>240</v>
      </c>
      <c r="C249" s="31" t="str">
        <f t="shared" si="37"/>
        <v>436 - COMMUNITY CS OF CAMBRIDGE Charter School - QUINCY pupils</v>
      </c>
      <c r="D249" s="32">
        <v>436049243</v>
      </c>
      <c r="E249" s="30">
        <f t="shared" si="38"/>
        <v>436</v>
      </c>
      <c r="F249" s="28">
        <f t="shared" si="39"/>
        <v>49</v>
      </c>
      <c r="G249" s="28">
        <f t="shared" si="40"/>
        <v>243</v>
      </c>
      <c r="H249" s="28">
        <f t="shared" si="47"/>
        <v>1</v>
      </c>
      <c r="I249" s="33">
        <f t="shared" si="41"/>
        <v>1.1120000000000001</v>
      </c>
      <c r="J249" s="30">
        <f t="shared" si="42"/>
        <v>9</v>
      </c>
      <c r="K249" s="34">
        <f t="shared" si="43"/>
        <v>110.73912760230509</v>
      </c>
      <c r="L249" s="35">
        <f t="shared" si="44"/>
        <v>13684</v>
      </c>
      <c r="M249" s="35">
        <f t="shared" si="45"/>
        <v>1470</v>
      </c>
      <c r="N249" s="35">
        <f t="shared" si="46"/>
        <v>1188</v>
      </c>
      <c r="O249" s="36"/>
      <c r="P249" s="632"/>
      <c r="Q249" s="149"/>
      <c r="R249" s="150"/>
      <c r="S249" s="150"/>
    </row>
    <row r="250" spans="1:19">
      <c r="A250" s="30">
        <f t="shared" si="36"/>
        <v>436</v>
      </c>
      <c r="B250" s="30">
        <v>241</v>
      </c>
      <c r="C250" s="31" t="str">
        <f t="shared" si="37"/>
        <v>436 - COMMUNITY CS OF CAMBRIDGE Charter School - RANDOLPH pupils</v>
      </c>
      <c r="D250" s="32">
        <v>436049244</v>
      </c>
      <c r="E250" s="30">
        <f t="shared" si="38"/>
        <v>436</v>
      </c>
      <c r="F250" s="28">
        <f t="shared" si="39"/>
        <v>49</v>
      </c>
      <c r="G250" s="28">
        <f t="shared" si="40"/>
        <v>244</v>
      </c>
      <c r="H250" s="28">
        <f t="shared" si="47"/>
        <v>1</v>
      </c>
      <c r="I250" s="33">
        <f t="shared" si="41"/>
        <v>1.1120000000000001</v>
      </c>
      <c r="J250" s="30">
        <f t="shared" si="42"/>
        <v>10</v>
      </c>
      <c r="K250" s="34">
        <f t="shared" si="43"/>
        <v>128.61679730868042</v>
      </c>
      <c r="L250" s="35">
        <f t="shared" si="44"/>
        <v>12634</v>
      </c>
      <c r="M250" s="35">
        <f t="shared" si="45"/>
        <v>3615</v>
      </c>
      <c r="N250" s="35">
        <f t="shared" si="46"/>
        <v>1188</v>
      </c>
      <c r="O250" s="36"/>
      <c r="P250" s="632"/>
      <c r="Q250" s="149"/>
      <c r="R250" s="150"/>
      <c r="S250" s="150"/>
    </row>
    <row r="251" spans="1:19">
      <c r="A251" s="30">
        <f t="shared" si="36"/>
        <v>436</v>
      </c>
      <c r="B251" s="30">
        <v>242</v>
      </c>
      <c r="C251" s="31" t="str">
        <f t="shared" si="37"/>
        <v>436 - COMMUNITY CS OF CAMBRIDGE Charter School - REVERE pupils</v>
      </c>
      <c r="D251" s="32">
        <v>436049248</v>
      </c>
      <c r="E251" s="30">
        <f t="shared" si="38"/>
        <v>436</v>
      </c>
      <c r="F251" s="28">
        <f t="shared" si="39"/>
        <v>49</v>
      </c>
      <c r="G251" s="28">
        <f t="shared" si="40"/>
        <v>248</v>
      </c>
      <c r="H251" s="28">
        <f t="shared" si="47"/>
        <v>1</v>
      </c>
      <c r="I251" s="33">
        <f t="shared" si="41"/>
        <v>1.1120000000000001</v>
      </c>
      <c r="J251" s="30">
        <f t="shared" si="42"/>
        <v>11</v>
      </c>
      <c r="K251" s="34">
        <f t="shared" si="43"/>
        <v>103.22634123713455</v>
      </c>
      <c r="L251" s="35">
        <f t="shared" si="44"/>
        <v>21270</v>
      </c>
      <c r="M251" s="35">
        <f t="shared" si="45"/>
        <v>686</v>
      </c>
      <c r="N251" s="35">
        <f t="shared" si="46"/>
        <v>1188</v>
      </c>
      <c r="O251" s="36"/>
      <c r="P251" s="632"/>
      <c r="Q251" s="149"/>
      <c r="R251" s="150"/>
      <c r="S251" s="150"/>
    </row>
    <row r="252" spans="1:19">
      <c r="A252" s="30">
        <f t="shared" si="36"/>
        <v>436</v>
      </c>
      <c r="B252" s="30">
        <v>243</v>
      </c>
      <c r="C252" s="31" t="str">
        <f t="shared" si="37"/>
        <v>436 - COMMUNITY CS OF CAMBRIDGE Charter School - SOMERVILLE pupils</v>
      </c>
      <c r="D252" s="32">
        <v>436049274</v>
      </c>
      <c r="E252" s="30">
        <f t="shared" si="38"/>
        <v>436</v>
      </c>
      <c r="F252" s="28">
        <f t="shared" si="39"/>
        <v>49</v>
      </c>
      <c r="G252" s="28">
        <f t="shared" si="40"/>
        <v>274</v>
      </c>
      <c r="H252" s="28">
        <f t="shared" si="47"/>
        <v>1</v>
      </c>
      <c r="I252" s="33">
        <f t="shared" si="41"/>
        <v>1.1120000000000001</v>
      </c>
      <c r="J252" s="30">
        <f t="shared" si="42"/>
        <v>10</v>
      </c>
      <c r="K252" s="34">
        <f t="shared" si="43"/>
        <v>144.29908236076398</v>
      </c>
      <c r="L252" s="35">
        <f t="shared" si="44"/>
        <v>17570</v>
      </c>
      <c r="M252" s="35">
        <f t="shared" si="45"/>
        <v>7783</v>
      </c>
      <c r="N252" s="35">
        <f t="shared" si="46"/>
        <v>1188</v>
      </c>
      <c r="O252" s="36"/>
      <c r="P252" s="632"/>
      <c r="Q252" s="149"/>
      <c r="R252" s="150"/>
      <c r="S252" s="150"/>
    </row>
    <row r="253" spans="1:19">
      <c r="A253" s="30">
        <f t="shared" si="36"/>
        <v>436</v>
      </c>
      <c r="B253" s="30">
        <v>244</v>
      </c>
      <c r="C253" s="31" t="str">
        <f t="shared" si="37"/>
        <v>436 - COMMUNITY CS OF CAMBRIDGE Charter School - WALTHAM pupils</v>
      </c>
      <c r="D253" s="32">
        <v>436049308</v>
      </c>
      <c r="E253" s="30">
        <f t="shared" si="38"/>
        <v>436</v>
      </c>
      <c r="F253" s="28">
        <f t="shared" si="39"/>
        <v>49</v>
      </c>
      <c r="G253" s="28">
        <f t="shared" si="40"/>
        <v>308</v>
      </c>
      <c r="H253" s="28">
        <f t="shared" si="47"/>
        <v>1</v>
      </c>
      <c r="I253" s="33">
        <f t="shared" si="41"/>
        <v>1.1120000000000001</v>
      </c>
      <c r="J253" s="30">
        <f t="shared" si="42"/>
        <v>9</v>
      </c>
      <c r="K253" s="34">
        <f t="shared" si="43"/>
        <v>126.81377800784345</v>
      </c>
      <c r="L253" s="35">
        <f t="shared" si="44"/>
        <v>21073</v>
      </c>
      <c r="M253" s="35">
        <f t="shared" si="45"/>
        <v>5650</v>
      </c>
      <c r="N253" s="35">
        <f t="shared" si="46"/>
        <v>1188</v>
      </c>
      <c r="O253" s="36"/>
      <c r="P253" s="632"/>
      <c r="Q253" s="149"/>
      <c r="R253" s="150"/>
      <c r="S253" s="150"/>
    </row>
    <row r="254" spans="1:19">
      <c r="A254" s="30">
        <f t="shared" si="36"/>
        <v>436</v>
      </c>
      <c r="B254" s="30">
        <v>245</v>
      </c>
      <c r="C254" s="31" t="str">
        <f t="shared" si="37"/>
        <v>436 - COMMUNITY CS OF CAMBRIDGE Charter School - WATERTOWN pupils</v>
      </c>
      <c r="D254" s="32">
        <v>436049314</v>
      </c>
      <c r="E254" s="30">
        <f t="shared" si="38"/>
        <v>436</v>
      </c>
      <c r="F254" s="28">
        <f t="shared" si="39"/>
        <v>49</v>
      </c>
      <c r="G254" s="28">
        <f t="shared" si="40"/>
        <v>314</v>
      </c>
      <c r="H254" s="28">
        <f t="shared" si="47"/>
        <v>1</v>
      </c>
      <c r="I254" s="33">
        <f t="shared" si="41"/>
        <v>1.1120000000000001</v>
      </c>
      <c r="J254" s="30">
        <f t="shared" si="42"/>
        <v>7</v>
      </c>
      <c r="K254" s="34">
        <f t="shared" si="43"/>
        <v>159.13982335075195</v>
      </c>
      <c r="L254" s="35">
        <f t="shared" si="44"/>
        <v>20098</v>
      </c>
      <c r="M254" s="35">
        <f t="shared" si="45"/>
        <v>11886</v>
      </c>
      <c r="N254" s="35">
        <f t="shared" si="46"/>
        <v>1188</v>
      </c>
      <c r="O254" s="36"/>
      <c r="P254" s="632"/>
      <c r="Q254" s="149"/>
      <c r="R254" s="150"/>
      <c r="S254" s="150"/>
    </row>
    <row r="255" spans="1:19">
      <c r="A255" s="30">
        <f t="shared" si="36"/>
        <v>436</v>
      </c>
      <c r="B255" s="30">
        <v>246</v>
      </c>
      <c r="C255" s="31" t="str">
        <f t="shared" si="37"/>
        <v>436 - COMMUNITY CS OF CAMBRIDGE Charter School - WOBURN pupils</v>
      </c>
      <c r="D255" s="32">
        <v>436049347</v>
      </c>
      <c r="E255" s="30">
        <f t="shared" si="38"/>
        <v>436</v>
      </c>
      <c r="F255" s="28">
        <f t="shared" si="39"/>
        <v>49</v>
      </c>
      <c r="G255" s="28">
        <f t="shared" si="40"/>
        <v>347</v>
      </c>
      <c r="H255" s="28">
        <f t="shared" si="47"/>
        <v>1</v>
      </c>
      <c r="I255" s="33">
        <f t="shared" si="41"/>
        <v>1.1120000000000001</v>
      </c>
      <c r="J255" s="30">
        <f t="shared" si="42"/>
        <v>8</v>
      </c>
      <c r="K255" s="34">
        <f t="shared" si="43"/>
        <v>142.25030082310474</v>
      </c>
      <c r="L255" s="35">
        <f t="shared" si="44"/>
        <v>21771</v>
      </c>
      <c r="M255" s="35">
        <f t="shared" si="45"/>
        <v>9198</v>
      </c>
      <c r="N255" s="35">
        <f t="shared" si="46"/>
        <v>1188</v>
      </c>
      <c r="O255" s="36"/>
      <c r="P255" s="632"/>
      <c r="Q255" s="149"/>
      <c r="R255" s="150"/>
      <c r="S255" s="150"/>
    </row>
    <row r="256" spans="1:19">
      <c r="A256" s="30">
        <f t="shared" si="36"/>
        <v>436</v>
      </c>
      <c r="B256" s="30">
        <v>247</v>
      </c>
      <c r="C256" s="31" t="str">
        <f t="shared" si="37"/>
        <v>436 - COMMUNITY CS OF CAMBRIDGE Charter School - AYER SHIRLEY pupils</v>
      </c>
      <c r="D256" s="32">
        <v>436049616</v>
      </c>
      <c r="E256" s="30">
        <f t="shared" si="38"/>
        <v>436</v>
      </c>
      <c r="F256" s="28">
        <f t="shared" si="39"/>
        <v>49</v>
      </c>
      <c r="G256" s="28">
        <f t="shared" si="40"/>
        <v>616</v>
      </c>
      <c r="H256" s="28">
        <f t="shared" si="47"/>
        <v>1</v>
      </c>
      <c r="I256" s="33">
        <f t="shared" si="41"/>
        <v>1.1120000000000001</v>
      </c>
      <c r="J256" s="30">
        <f t="shared" si="42"/>
        <v>7</v>
      </c>
      <c r="K256" s="34">
        <f t="shared" si="43"/>
        <v>119.01743781808554</v>
      </c>
      <c r="L256" s="35">
        <f t="shared" si="44"/>
        <v>21284</v>
      </c>
      <c r="M256" s="35">
        <f t="shared" si="45"/>
        <v>4048</v>
      </c>
      <c r="N256" s="35">
        <f t="shared" si="46"/>
        <v>1188</v>
      </c>
      <c r="O256" s="36"/>
      <c r="P256" s="632"/>
      <c r="Q256" s="149"/>
      <c r="R256" s="150"/>
      <c r="S256" s="150"/>
    </row>
    <row r="257" spans="1:19">
      <c r="A257" s="30">
        <f t="shared" si="36"/>
        <v>437</v>
      </c>
      <c r="B257" s="30">
        <v>248</v>
      </c>
      <c r="C257" s="31" t="str">
        <f t="shared" si="37"/>
        <v>437 - CITY ON A HILL Charter School - BOSTON pupils</v>
      </c>
      <c r="D257" s="32">
        <v>437035035</v>
      </c>
      <c r="E257" s="30">
        <f t="shared" si="38"/>
        <v>437</v>
      </c>
      <c r="F257" s="28">
        <f t="shared" si="39"/>
        <v>35</v>
      </c>
      <c r="G257" s="28">
        <f t="shared" si="40"/>
        <v>35</v>
      </c>
      <c r="H257" s="28">
        <f t="shared" si="47"/>
        <v>1</v>
      </c>
      <c r="I257" s="33">
        <f t="shared" si="41"/>
        <v>1.087</v>
      </c>
      <c r="J257" s="30">
        <f t="shared" si="42"/>
        <v>11</v>
      </c>
      <c r="K257" s="34">
        <f t="shared" si="43"/>
        <v>137.86393690456481</v>
      </c>
      <c r="L257" s="35">
        <f t="shared" si="44"/>
        <v>21428</v>
      </c>
      <c r="M257" s="35">
        <f t="shared" si="45"/>
        <v>8113</v>
      </c>
      <c r="N257" s="35">
        <f t="shared" si="46"/>
        <v>1188</v>
      </c>
      <c r="O257" s="36"/>
      <c r="P257" s="632"/>
      <c r="Q257" s="149"/>
      <c r="R257" s="150"/>
      <c r="S257" s="150"/>
    </row>
    <row r="258" spans="1:19">
      <c r="A258" s="30">
        <f t="shared" si="36"/>
        <v>437</v>
      </c>
      <c r="B258" s="30">
        <v>249</v>
      </c>
      <c r="C258" s="31" t="str">
        <f t="shared" si="37"/>
        <v>437 - CITY ON A HILL Charter School - BROCKTON pupils</v>
      </c>
      <c r="D258" s="32">
        <v>437035044</v>
      </c>
      <c r="E258" s="30">
        <f t="shared" si="38"/>
        <v>437</v>
      </c>
      <c r="F258" s="28">
        <f t="shared" si="39"/>
        <v>35</v>
      </c>
      <c r="G258" s="28">
        <f t="shared" si="40"/>
        <v>44</v>
      </c>
      <c r="H258" s="28">
        <f t="shared" si="47"/>
        <v>1</v>
      </c>
      <c r="I258" s="33">
        <f t="shared" si="41"/>
        <v>1.087</v>
      </c>
      <c r="J258" s="30">
        <f t="shared" si="42"/>
        <v>11</v>
      </c>
      <c r="K258" s="34">
        <f t="shared" si="43"/>
        <v>103.48764365547041</v>
      </c>
      <c r="L258" s="35">
        <f t="shared" si="44"/>
        <v>13434</v>
      </c>
      <c r="M258" s="35">
        <f t="shared" si="45"/>
        <v>469</v>
      </c>
      <c r="N258" s="35">
        <f t="shared" si="46"/>
        <v>1188</v>
      </c>
      <c r="O258" s="36"/>
      <c r="P258" s="632"/>
      <c r="Q258" s="149"/>
      <c r="R258" s="150"/>
      <c r="S258" s="150"/>
    </row>
    <row r="259" spans="1:19">
      <c r="A259" s="30">
        <f t="shared" si="36"/>
        <v>437</v>
      </c>
      <c r="B259" s="30">
        <v>250</v>
      </c>
      <c r="C259" s="31" t="str">
        <f t="shared" si="37"/>
        <v>437 - CITY ON A HILL Charter School - EASTON pupils</v>
      </c>
      <c r="D259" s="32">
        <v>437035088</v>
      </c>
      <c r="E259" s="30">
        <f t="shared" si="38"/>
        <v>437</v>
      </c>
      <c r="F259" s="28">
        <f t="shared" si="39"/>
        <v>35</v>
      </c>
      <c r="G259" s="28">
        <f t="shared" si="40"/>
        <v>88</v>
      </c>
      <c r="H259" s="28">
        <f t="shared" si="47"/>
        <v>1</v>
      </c>
      <c r="I259" s="33">
        <f t="shared" si="41"/>
        <v>1.087</v>
      </c>
      <c r="J259" s="30">
        <f t="shared" si="42"/>
        <v>4</v>
      </c>
      <c r="K259" s="34">
        <f t="shared" si="43"/>
        <v>132.28108588556685</v>
      </c>
      <c r="L259" s="35">
        <f t="shared" si="44"/>
        <v>13434</v>
      </c>
      <c r="M259" s="35">
        <f t="shared" si="45"/>
        <v>4337</v>
      </c>
      <c r="N259" s="35">
        <f t="shared" si="46"/>
        <v>1188</v>
      </c>
      <c r="O259" s="36"/>
      <c r="P259" s="632"/>
      <c r="Q259" s="149"/>
      <c r="R259" s="150"/>
      <c r="S259" s="150"/>
    </row>
    <row r="260" spans="1:19">
      <c r="A260" s="30">
        <f t="shared" si="36"/>
        <v>437</v>
      </c>
      <c r="B260" s="30">
        <v>251</v>
      </c>
      <c r="C260" s="31" t="str">
        <f t="shared" si="37"/>
        <v>437 - CITY ON A HILL Charter School - EVERETT pupils</v>
      </c>
      <c r="D260" s="32">
        <v>437035093</v>
      </c>
      <c r="E260" s="30">
        <f t="shared" si="38"/>
        <v>437</v>
      </c>
      <c r="F260" s="28">
        <f t="shared" si="39"/>
        <v>35</v>
      </c>
      <c r="G260" s="28">
        <f t="shared" si="40"/>
        <v>93</v>
      </c>
      <c r="H260" s="28">
        <f t="shared" si="47"/>
        <v>1</v>
      </c>
      <c r="I260" s="33">
        <f t="shared" si="41"/>
        <v>1.087</v>
      </c>
      <c r="J260" s="30">
        <f t="shared" si="42"/>
        <v>11</v>
      </c>
      <c r="K260" s="34">
        <f t="shared" si="43"/>
        <v>100</v>
      </c>
      <c r="L260" s="35">
        <f t="shared" si="44"/>
        <v>21879</v>
      </c>
      <c r="M260" s="35">
        <f t="shared" si="45"/>
        <v>0</v>
      </c>
      <c r="N260" s="35">
        <f t="shared" si="46"/>
        <v>1188</v>
      </c>
      <c r="O260" s="36"/>
      <c r="P260" s="632"/>
      <c r="Q260" s="149"/>
      <c r="R260" s="150"/>
      <c r="S260" s="150"/>
    </row>
    <row r="261" spans="1:19">
      <c r="A261" s="30">
        <f t="shared" si="36"/>
        <v>437</v>
      </c>
      <c r="B261" s="30">
        <v>252</v>
      </c>
      <c r="C261" s="31" t="str">
        <f t="shared" si="37"/>
        <v>437 - CITY ON A HILL Charter School - FRAMINGHAM pupils</v>
      </c>
      <c r="D261" s="32">
        <v>437035100</v>
      </c>
      <c r="E261" s="30">
        <f t="shared" si="38"/>
        <v>437</v>
      </c>
      <c r="F261" s="28">
        <f t="shared" si="39"/>
        <v>35</v>
      </c>
      <c r="G261" s="28">
        <f t="shared" si="40"/>
        <v>100</v>
      </c>
      <c r="H261" s="28">
        <f t="shared" si="47"/>
        <v>1</v>
      </c>
      <c r="I261" s="33">
        <f t="shared" si="41"/>
        <v>1.087</v>
      </c>
      <c r="J261" s="30">
        <f t="shared" si="42"/>
        <v>10</v>
      </c>
      <c r="K261" s="34">
        <f t="shared" si="43"/>
        <v>125.30943913013427</v>
      </c>
      <c r="L261" s="35">
        <f t="shared" si="44"/>
        <v>21152</v>
      </c>
      <c r="M261" s="35">
        <f t="shared" si="45"/>
        <v>5353</v>
      </c>
      <c r="N261" s="35">
        <f t="shared" si="46"/>
        <v>1188</v>
      </c>
      <c r="O261" s="36"/>
      <c r="P261" s="632"/>
      <c r="Q261" s="149"/>
      <c r="R261" s="150"/>
      <c r="S261" s="150"/>
    </row>
    <row r="262" spans="1:19">
      <c r="A262" s="30">
        <f t="shared" si="36"/>
        <v>437</v>
      </c>
      <c r="B262" s="30">
        <v>253</v>
      </c>
      <c r="C262" s="31" t="str">
        <f t="shared" si="37"/>
        <v>437 - CITY ON A HILL Charter School - MEDFORD pupils</v>
      </c>
      <c r="D262" s="32">
        <v>437035176</v>
      </c>
      <c r="E262" s="30">
        <f t="shared" si="38"/>
        <v>437</v>
      </c>
      <c r="F262" s="28">
        <f t="shared" si="39"/>
        <v>35</v>
      </c>
      <c r="G262" s="28">
        <f t="shared" si="40"/>
        <v>176</v>
      </c>
      <c r="H262" s="28">
        <f t="shared" si="47"/>
        <v>1</v>
      </c>
      <c r="I262" s="33">
        <f t="shared" si="41"/>
        <v>1.087</v>
      </c>
      <c r="J262" s="30">
        <f t="shared" si="42"/>
        <v>8</v>
      </c>
      <c r="K262" s="34">
        <f t="shared" si="43"/>
        <v>125.20807852987181</v>
      </c>
      <c r="L262" s="35">
        <f t="shared" si="44"/>
        <v>20196</v>
      </c>
      <c r="M262" s="35">
        <f t="shared" si="45"/>
        <v>5091</v>
      </c>
      <c r="N262" s="35">
        <f t="shared" si="46"/>
        <v>1188</v>
      </c>
      <c r="O262" s="36"/>
      <c r="P262" s="632"/>
      <c r="Q262" s="149"/>
      <c r="R262" s="150"/>
      <c r="S262" s="150"/>
    </row>
    <row r="263" spans="1:19">
      <c r="A263" s="30">
        <f t="shared" si="36"/>
        <v>437</v>
      </c>
      <c r="B263" s="30">
        <v>254</v>
      </c>
      <c r="C263" s="31" t="str">
        <f t="shared" si="37"/>
        <v>437 - CITY ON A HILL Charter School - QUINCY pupils</v>
      </c>
      <c r="D263" s="32">
        <v>437035243</v>
      </c>
      <c r="E263" s="30">
        <f t="shared" si="38"/>
        <v>437</v>
      </c>
      <c r="F263" s="28">
        <f t="shared" si="39"/>
        <v>35</v>
      </c>
      <c r="G263" s="28">
        <f t="shared" si="40"/>
        <v>243</v>
      </c>
      <c r="H263" s="28">
        <f t="shared" si="47"/>
        <v>1</v>
      </c>
      <c r="I263" s="33">
        <f t="shared" si="41"/>
        <v>1.087</v>
      </c>
      <c r="J263" s="30">
        <f t="shared" si="42"/>
        <v>9</v>
      </c>
      <c r="K263" s="34">
        <f t="shared" si="43"/>
        <v>110.73912760230509</v>
      </c>
      <c r="L263" s="35">
        <f t="shared" si="44"/>
        <v>20674</v>
      </c>
      <c r="M263" s="35">
        <f t="shared" si="45"/>
        <v>2220</v>
      </c>
      <c r="N263" s="35">
        <f t="shared" si="46"/>
        <v>1188</v>
      </c>
      <c r="O263" s="36"/>
      <c r="P263" s="632"/>
      <c r="Q263" s="149"/>
      <c r="R263" s="150"/>
      <c r="S263" s="150"/>
    </row>
    <row r="264" spans="1:19">
      <c r="A264" s="30">
        <f t="shared" si="36"/>
        <v>437</v>
      </c>
      <c r="B264" s="30">
        <v>255</v>
      </c>
      <c r="C264" s="31" t="str">
        <f t="shared" si="37"/>
        <v>437 - CITY ON A HILL Charter School - RANDOLPH pupils</v>
      </c>
      <c r="D264" s="32">
        <v>437035244</v>
      </c>
      <c r="E264" s="30">
        <f t="shared" si="38"/>
        <v>437</v>
      </c>
      <c r="F264" s="28">
        <f t="shared" si="39"/>
        <v>35</v>
      </c>
      <c r="G264" s="28">
        <f t="shared" si="40"/>
        <v>244</v>
      </c>
      <c r="H264" s="28">
        <f t="shared" si="47"/>
        <v>1</v>
      </c>
      <c r="I264" s="33">
        <f t="shared" si="41"/>
        <v>1.087</v>
      </c>
      <c r="J264" s="30">
        <f t="shared" si="42"/>
        <v>10</v>
      </c>
      <c r="K264" s="34">
        <f t="shared" si="43"/>
        <v>128.61679730868042</v>
      </c>
      <c r="L264" s="35">
        <f t="shared" si="44"/>
        <v>18579</v>
      </c>
      <c r="M264" s="35">
        <f t="shared" si="45"/>
        <v>5317</v>
      </c>
      <c r="N264" s="35">
        <f t="shared" si="46"/>
        <v>1188</v>
      </c>
      <c r="O264" s="36"/>
      <c r="P264" s="632"/>
      <c r="Q264" s="149"/>
      <c r="R264" s="150"/>
      <c r="S264" s="150"/>
    </row>
    <row r="265" spans="1:19">
      <c r="A265" s="30">
        <f t="shared" si="36"/>
        <v>437</v>
      </c>
      <c r="B265" s="30">
        <v>256</v>
      </c>
      <c r="C265" s="31" t="str">
        <f t="shared" si="37"/>
        <v>437 - CITY ON A HILL Charter School - WEYMOUTH pupils</v>
      </c>
      <c r="D265" s="32">
        <v>437035336</v>
      </c>
      <c r="E265" s="30">
        <f t="shared" si="38"/>
        <v>437</v>
      </c>
      <c r="F265" s="28">
        <f t="shared" si="39"/>
        <v>35</v>
      </c>
      <c r="G265" s="28">
        <f t="shared" si="40"/>
        <v>336</v>
      </c>
      <c r="H265" s="28">
        <f t="shared" si="47"/>
        <v>1</v>
      </c>
      <c r="I265" s="33">
        <f t="shared" si="41"/>
        <v>1.087</v>
      </c>
      <c r="J265" s="30">
        <f t="shared" si="42"/>
        <v>8</v>
      </c>
      <c r="K265" s="34">
        <f t="shared" si="43"/>
        <v>113.38729758643215</v>
      </c>
      <c r="L265" s="35">
        <f t="shared" si="44"/>
        <v>16815</v>
      </c>
      <c r="M265" s="35">
        <f t="shared" si="45"/>
        <v>2251</v>
      </c>
      <c r="N265" s="35">
        <f t="shared" si="46"/>
        <v>1188</v>
      </c>
      <c r="O265" s="36"/>
      <c r="P265" s="632"/>
      <c r="Q265" s="149"/>
      <c r="R265" s="150"/>
      <c r="S265" s="150"/>
    </row>
    <row r="266" spans="1:19">
      <c r="A266" s="30">
        <f t="shared" ref="A266:A329" si="48">IF(VALUE(MID(D266,1,1))=4,VALUE(MID(D266,1,3)),VALUE(MID(D266,1,4)))</f>
        <v>438</v>
      </c>
      <c r="B266" s="30">
        <v>257</v>
      </c>
      <c r="C266" s="31" t="str">
        <f t="shared" ref="C266:C329" si="49">IF(H266=1,A266 &amp; " - " &amp;VLOOKUP(A266,codeCHA,2)&amp;" Charter School - "&amp;VLOOKUP(G266,code436,2)&amp;" pupils",IF(OR(A266=450,A266=466),A266 &amp; " - " &amp;VLOOKUP(A266,codeCHA,2)&amp;" Charter School - "&amp;VLOOKUP(F266,code436,2)&amp;" District - "&amp;VLOOKUP(G266,code436,2)&amp;" pupils",A266 &amp; " - " &amp;VLOOKUP(A266,codeCHA,2)&amp;" Charter School - "&amp;VLOOKUP(F266,code436,2)&amp;" Campus - "&amp;VLOOKUP(G266,code436,2)&amp;" pupils"))</f>
        <v>438 - CODMAN ACADEMY Charter School - BOSTON pupils</v>
      </c>
      <c r="D266" s="32">
        <v>438035035</v>
      </c>
      <c r="E266" s="30">
        <f t="shared" ref="E266:E329" si="50">A266</f>
        <v>438</v>
      </c>
      <c r="F266" s="28">
        <f t="shared" ref="F266:F329" si="51">IF(VALUE(MID(D266,1,1))=4,VALUE(MID(D266,4,3)),VALUE(MID(D266,5,3)))</f>
        <v>35</v>
      </c>
      <c r="G266" s="28">
        <f t="shared" ref="G266:G329" si="52">IF(VALUE(MID(D266,1,1))=4,VALUE(MID(D266,7,3)),VALUE(MID(D266,8,3)))</f>
        <v>35</v>
      </c>
      <c r="H266" s="28">
        <f t="shared" si="47"/>
        <v>1</v>
      </c>
      <c r="I266" s="33">
        <f t="shared" ref="I266:I329" si="53">VLOOKUP(F266,distinfo,4)</f>
        <v>1.087</v>
      </c>
      <c r="J266" s="30">
        <f t="shared" ref="J266:J329" si="54">VLOOKUP(D266,enro_chafnd,16)</f>
        <v>11</v>
      </c>
      <c r="K266" s="34">
        <f t="shared" ref="K266:K329" si="55">VLOOKUP(G266,distinfo,6)</f>
        <v>137.86393690456481</v>
      </c>
      <c r="L266" s="35">
        <f t="shared" ref="L266:L329" si="56">IF(VLOOKUP(D266,rate_chafnd,40,FALSE)&gt;0,VLOOKUP(D266,rate_chafnd,40),VLOOKUP(G266,distinfo,7))</f>
        <v>20057</v>
      </c>
      <c r="M266" s="35">
        <f t="shared" ref="M266:M329" si="57">ROUND((L266*K266/100)-L266,0)</f>
        <v>7594</v>
      </c>
      <c r="N266" s="35">
        <f t="shared" ref="N266:N329" si="58">VLOOKUP(G266,distinfo,9)</f>
        <v>1188</v>
      </c>
      <c r="O266" s="36"/>
      <c r="P266" s="632"/>
      <c r="Q266" s="149"/>
      <c r="R266" s="150"/>
      <c r="S266" s="150"/>
    </row>
    <row r="267" spans="1:19">
      <c r="A267" s="30">
        <f t="shared" si="48"/>
        <v>438</v>
      </c>
      <c r="B267" s="30">
        <v>258</v>
      </c>
      <c r="C267" s="31" t="str">
        <f t="shared" si="49"/>
        <v>438 - CODMAN ACADEMY Charter School - BROCKTON pupils</v>
      </c>
      <c r="D267" s="32">
        <v>438035044</v>
      </c>
      <c r="E267" s="30">
        <f t="shared" si="50"/>
        <v>438</v>
      </c>
      <c r="F267" s="28">
        <f t="shared" si="51"/>
        <v>35</v>
      </c>
      <c r="G267" s="28">
        <f t="shared" si="52"/>
        <v>44</v>
      </c>
      <c r="H267" s="28">
        <f t="shared" ref="H267:H330" si="59">IF(OR(A267=410,A267=466,A267=487,A267=499),2,1)</f>
        <v>1</v>
      </c>
      <c r="I267" s="33">
        <f t="shared" si="53"/>
        <v>1.087</v>
      </c>
      <c r="J267" s="30">
        <f t="shared" si="54"/>
        <v>11</v>
      </c>
      <c r="K267" s="34">
        <f t="shared" si="55"/>
        <v>103.48764365547041</v>
      </c>
      <c r="L267" s="35">
        <f t="shared" si="56"/>
        <v>21292</v>
      </c>
      <c r="M267" s="35">
        <f t="shared" si="57"/>
        <v>743</v>
      </c>
      <c r="N267" s="35">
        <f t="shared" si="58"/>
        <v>1188</v>
      </c>
      <c r="O267" s="36"/>
      <c r="P267" s="632"/>
      <c r="Q267" s="149"/>
      <c r="R267" s="150"/>
      <c r="S267" s="150"/>
    </row>
    <row r="268" spans="1:19">
      <c r="A268" s="30">
        <f t="shared" si="48"/>
        <v>438</v>
      </c>
      <c r="B268" s="30">
        <v>259</v>
      </c>
      <c r="C268" s="31" t="str">
        <f t="shared" si="49"/>
        <v>438 - CODMAN ACADEMY Charter School - NORWOOD pupils</v>
      </c>
      <c r="D268" s="32">
        <v>438035220</v>
      </c>
      <c r="E268" s="30">
        <f t="shared" si="50"/>
        <v>438</v>
      </c>
      <c r="F268" s="28">
        <f t="shared" si="51"/>
        <v>35</v>
      </c>
      <c r="G268" s="28">
        <f t="shared" si="52"/>
        <v>220</v>
      </c>
      <c r="H268" s="28">
        <f t="shared" si="59"/>
        <v>1</v>
      </c>
      <c r="I268" s="33">
        <f t="shared" si="53"/>
        <v>1.087</v>
      </c>
      <c r="J268" s="30">
        <f t="shared" si="54"/>
        <v>8</v>
      </c>
      <c r="K268" s="34">
        <f t="shared" si="55"/>
        <v>132.96882134901574</v>
      </c>
      <c r="L268" s="35">
        <f t="shared" si="56"/>
        <v>20196</v>
      </c>
      <c r="M268" s="35">
        <f t="shared" si="57"/>
        <v>6658</v>
      </c>
      <c r="N268" s="35">
        <f t="shared" si="58"/>
        <v>1188</v>
      </c>
      <c r="O268" s="36"/>
      <c r="P268" s="632"/>
      <c r="Q268" s="149"/>
      <c r="R268" s="150"/>
      <c r="S268" s="150"/>
    </row>
    <row r="269" spans="1:19">
      <c r="A269" s="30">
        <f t="shared" si="48"/>
        <v>438</v>
      </c>
      <c r="B269" s="30">
        <v>260</v>
      </c>
      <c r="C269" s="31" t="str">
        <f t="shared" si="49"/>
        <v>438 - CODMAN ACADEMY Charter School - QUINCY pupils</v>
      </c>
      <c r="D269" s="32">
        <v>438035243</v>
      </c>
      <c r="E269" s="30">
        <f t="shared" si="50"/>
        <v>438</v>
      </c>
      <c r="F269" s="28">
        <f t="shared" si="51"/>
        <v>35</v>
      </c>
      <c r="G269" s="28">
        <f t="shared" si="52"/>
        <v>243</v>
      </c>
      <c r="H269" s="28">
        <f t="shared" si="59"/>
        <v>1</v>
      </c>
      <c r="I269" s="33">
        <f t="shared" si="53"/>
        <v>1.087</v>
      </c>
      <c r="J269" s="30">
        <f t="shared" si="54"/>
        <v>9</v>
      </c>
      <c r="K269" s="34">
        <f t="shared" si="55"/>
        <v>110.73912760230509</v>
      </c>
      <c r="L269" s="35">
        <f t="shared" si="56"/>
        <v>9598</v>
      </c>
      <c r="M269" s="35">
        <f t="shared" si="57"/>
        <v>1031</v>
      </c>
      <c r="N269" s="35">
        <f t="shared" si="58"/>
        <v>1188</v>
      </c>
      <c r="O269" s="36"/>
      <c r="P269" s="632"/>
      <c r="Q269" s="149"/>
      <c r="R269" s="150"/>
      <c r="S269" s="150"/>
    </row>
    <row r="270" spans="1:19">
      <c r="A270" s="30">
        <f t="shared" si="48"/>
        <v>438</v>
      </c>
      <c r="B270" s="30">
        <v>261</v>
      </c>
      <c r="C270" s="31" t="str">
        <f t="shared" si="49"/>
        <v>438 - CODMAN ACADEMY Charter School - RANDOLPH pupils</v>
      </c>
      <c r="D270" s="32">
        <v>438035244</v>
      </c>
      <c r="E270" s="30">
        <f t="shared" si="50"/>
        <v>438</v>
      </c>
      <c r="F270" s="28">
        <f t="shared" si="51"/>
        <v>35</v>
      </c>
      <c r="G270" s="28">
        <f t="shared" si="52"/>
        <v>244</v>
      </c>
      <c r="H270" s="28">
        <f t="shared" si="59"/>
        <v>1</v>
      </c>
      <c r="I270" s="33">
        <f t="shared" si="53"/>
        <v>1.087</v>
      </c>
      <c r="J270" s="30">
        <f t="shared" si="54"/>
        <v>10</v>
      </c>
      <c r="K270" s="34">
        <f t="shared" si="55"/>
        <v>128.61679730868042</v>
      </c>
      <c r="L270" s="35">
        <f t="shared" si="56"/>
        <v>19514</v>
      </c>
      <c r="M270" s="35">
        <f t="shared" si="57"/>
        <v>5584</v>
      </c>
      <c r="N270" s="35">
        <f t="shared" si="58"/>
        <v>1188</v>
      </c>
      <c r="O270" s="36"/>
      <c r="P270" s="632"/>
      <c r="Q270" s="149"/>
      <c r="R270" s="150"/>
      <c r="S270" s="150"/>
    </row>
    <row r="271" spans="1:19">
      <c r="A271" s="30">
        <f t="shared" si="48"/>
        <v>438</v>
      </c>
      <c r="B271" s="30">
        <v>262</v>
      </c>
      <c r="C271" s="31" t="str">
        <f t="shared" si="49"/>
        <v>438 - CODMAN ACADEMY Charter School - TAUNTON pupils</v>
      </c>
      <c r="D271" s="32">
        <v>438035293</v>
      </c>
      <c r="E271" s="30">
        <f t="shared" si="50"/>
        <v>438</v>
      </c>
      <c r="F271" s="28">
        <f t="shared" si="51"/>
        <v>35</v>
      </c>
      <c r="G271" s="28">
        <f t="shared" si="52"/>
        <v>293</v>
      </c>
      <c r="H271" s="28">
        <f t="shared" si="59"/>
        <v>1</v>
      </c>
      <c r="I271" s="33">
        <f t="shared" si="53"/>
        <v>1.087</v>
      </c>
      <c r="J271" s="30">
        <f t="shared" si="54"/>
        <v>10</v>
      </c>
      <c r="K271" s="34">
        <f t="shared" si="55"/>
        <v>103.46776683796406</v>
      </c>
      <c r="L271" s="35">
        <f t="shared" si="56"/>
        <v>21152</v>
      </c>
      <c r="M271" s="35">
        <f t="shared" si="57"/>
        <v>734</v>
      </c>
      <c r="N271" s="35">
        <f t="shared" si="58"/>
        <v>1188</v>
      </c>
      <c r="O271" s="36"/>
      <c r="P271" s="632"/>
      <c r="Q271" s="149"/>
      <c r="R271" s="150"/>
      <c r="S271" s="150"/>
    </row>
    <row r="272" spans="1:19">
      <c r="A272" s="30">
        <f t="shared" si="48"/>
        <v>438</v>
      </c>
      <c r="B272" s="30">
        <v>263</v>
      </c>
      <c r="C272" s="31" t="str">
        <f t="shared" si="49"/>
        <v>438 - CODMAN ACADEMY Charter School - WHITMAN HANSON pupils</v>
      </c>
      <c r="D272" s="32">
        <v>438035780</v>
      </c>
      <c r="E272" s="30">
        <f t="shared" si="50"/>
        <v>438</v>
      </c>
      <c r="F272" s="28">
        <f t="shared" si="51"/>
        <v>35</v>
      </c>
      <c r="G272" s="28">
        <f t="shared" si="52"/>
        <v>780</v>
      </c>
      <c r="H272" s="28">
        <f t="shared" si="59"/>
        <v>1</v>
      </c>
      <c r="I272" s="33">
        <f t="shared" si="53"/>
        <v>1.087</v>
      </c>
      <c r="J272" s="30">
        <f t="shared" si="54"/>
        <v>6</v>
      </c>
      <c r="K272" s="34">
        <f t="shared" si="55"/>
        <v>117.80202536709625</v>
      </c>
      <c r="L272" s="35">
        <f t="shared" si="56"/>
        <v>13434</v>
      </c>
      <c r="M272" s="35">
        <f t="shared" si="57"/>
        <v>2392</v>
      </c>
      <c r="N272" s="35">
        <f t="shared" si="58"/>
        <v>1188</v>
      </c>
      <c r="O272" s="36"/>
      <c r="P272" s="632"/>
      <c r="Q272" s="149"/>
      <c r="R272" s="150"/>
      <c r="S272" s="150"/>
    </row>
    <row r="273" spans="1:19">
      <c r="A273" s="30">
        <f t="shared" si="48"/>
        <v>439</v>
      </c>
      <c r="B273" s="30">
        <v>264</v>
      </c>
      <c r="C273" s="31" t="str">
        <f t="shared" si="49"/>
        <v>439 - CONSERVATORY LAB Charter School - BOSTON pupils</v>
      </c>
      <c r="D273" s="32">
        <v>439035035</v>
      </c>
      <c r="E273" s="30">
        <f t="shared" si="50"/>
        <v>439</v>
      </c>
      <c r="F273" s="28">
        <f t="shared" si="51"/>
        <v>35</v>
      </c>
      <c r="G273" s="28">
        <f t="shared" si="52"/>
        <v>35</v>
      </c>
      <c r="H273" s="28">
        <f t="shared" si="59"/>
        <v>1</v>
      </c>
      <c r="I273" s="33">
        <f t="shared" si="53"/>
        <v>1.087</v>
      </c>
      <c r="J273" s="30">
        <f t="shared" si="54"/>
        <v>11</v>
      </c>
      <c r="K273" s="34">
        <f t="shared" si="55"/>
        <v>137.86393690456481</v>
      </c>
      <c r="L273" s="35">
        <f t="shared" si="56"/>
        <v>18509</v>
      </c>
      <c r="M273" s="35">
        <f t="shared" si="57"/>
        <v>7008</v>
      </c>
      <c r="N273" s="35">
        <f t="shared" si="58"/>
        <v>1188</v>
      </c>
      <c r="O273" s="36"/>
      <c r="P273" s="632"/>
      <c r="Q273" s="149"/>
      <c r="R273" s="150"/>
      <c r="S273" s="150"/>
    </row>
    <row r="274" spans="1:19">
      <c r="A274" s="30">
        <f t="shared" si="48"/>
        <v>439</v>
      </c>
      <c r="B274" s="30">
        <v>265</v>
      </c>
      <c r="C274" s="31" t="str">
        <f t="shared" si="49"/>
        <v>439 - CONSERVATORY LAB Charter School - BROCKTON pupils</v>
      </c>
      <c r="D274" s="32">
        <v>439035044</v>
      </c>
      <c r="E274" s="30">
        <f t="shared" si="50"/>
        <v>439</v>
      </c>
      <c r="F274" s="28">
        <f t="shared" si="51"/>
        <v>35</v>
      </c>
      <c r="G274" s="28">
        <f t="shared" si="52"/>
        <v>44</v>
      </c>
      <c r="H274" s="28">
        <f t="shared" si="59"/>
        <v>1</v>
      </c>
      <c r="I274" s="33">
        <f t="shared" si="53"/>
        <v>1.087</v>
      </c>
      <c r="J274" s="30">
        <f t="shared" si="54"/>
        <v>11</v>
      </c>
      <c r="K274" s="34">
        <f t="shared" si="55"/>
        <v>103.48764365547041</v>
      </c>
      <c r="L274" s="35">
        <f t="shared" si="56"/>
        <v>15809</v>
      </c>
      <c r="M274" s="35">
        <f t="shared" si="57"/>
        <v>551</v>
      </c>
      <c r="N274" s="35">
        <f t="shared" si="58"/>
        <v>1188</v>
      </c>
      <c r="O274" s="36"/>
      <c r="P274" s="632"/>
      <c r="Q274" s="149"/>
      <c r="R274" s="150"/>
      <c r="S274" s="150"/>
    </row>
    <row r="275" spans="1:19">
      <c r="A275" s="30">
        <f t="shared" si="48"/>
        <v>439</v>
      </c>
      <c r="B275" s="30">
        <v>266</v>
      </c>
      <c r="C275" s="31" t="str">
        <f t="shared" si="49"/>
        <v>439 - CONSERVATORY LAB Charter School - DEDHAM pupils</v>
      </c>
      <c r="D275" s="32">
        <v>439035073</v>
      </c>
      <c r="E275" s="30">
        <f t="shared" si="50"/>
        <v>439</v>
      </c>
      <c r="F275" s="28">
        <f t="shared" si="51"/>
        <v>35</v>
      </c>
      <c r="G275" s="28">
        <f t="shared" si="52"/>
        <v>73</v>
      </c>
      <c r="H275" s="28">
        <f t="shared" si="59"/>
        <v>1</v>
      </c>
      <c r="I275" s="33">
        <f t="shared" si="53"/>
        <v>1.087</v>
      </c>
      <c r="J275" s="30">
        <f t="shared" si="54"/>
        <v>6</v>
      </c>
      <c r="K275" s="34">
        <f t="shared" si="55"/>
        <v>176.13143339165876</v>
      </c>
      <c r="L275" s="35">
        <f t="shared" si="56"/>
        <v>17393</v>
      </c>
      <c r="M275" s="35">
        <f t="shared" si="57"/>
        <v>13242</v>
      </c>
      <c r="N275" s="35">
        <f t="shared" si="58"/>
        <v>1188</v>
      </c>
      <c r="O275" s="36"/>
      <c r="P275" s="632"/>
      <c r="Q275" s="149"/>
      <c r="R275" s="150"/>
      <c r="S275" s="150"/>
    </row>
    <row r="276" spans="1:19">
      <c r="A276" s="30">
        <f t="shared" si="48"/>
        <v>439</v>
      </c>
      <c r="B276" s="30">
        <v>267</v>
      </c>
      <c r="C276" s="31" t="str">
        <f t="shared" si="49"/>
        <v>439 - CONSERVATORY LAB Charter School - EASTON pupils</v>
      </c>
      <c r="D276" s="32">
        <v>439035088</v>
      </c>
      <c r="E276" s="30">
        <f t="shared" si="50"/>
        <v>439</v>
      </c>
      <c r="F276" s="28">
        <f t="shared" si="51"/>
        <v>35</v>
      </c>
      <c r="G276" s="28">
        <f t="shared" si="52"/>
        <v>88</v>
      </c>
      <c r="H276" s="28">
        <f t="shared" si="59"/>
        <v>1</v>
      </c>
      <c r="I276" s="33">
        <f t="shared" si="53"/>
        <v>1.087</v>
      </c>
      <c r="J276" s="30">
        <f t="shared" si="54"/>
        <v>4</v>
      </c>
      <c r="K276" s="34">
        <f t="shared" si="55"/>
        <v>132.28108588556685</v>
      </c>
      <c r="L276" s="35">
        <f t="shared" si="56"/>
        <v>11794</v>
      </c>
      <c r="M276" s="35">
        <f t="shared" si="57"/>
        <v>3807</v>
      </c>
      <c r="N276" s="35">
        <f t="shared" si="58"/>
        <v>1188</v>
      </c>
      <c r="O276" s="36"/>
      <c r="P276" s="632"/>
      <c r="Q276" s="149"/>
      <c r="R276" s="150"/>
      <c r="S276" s="150"/>
    </row>
    <row r="277" spans="1:19">
      <c r="A277" s="30">
        <f t="shared" si="48"/>
        <v>439</v>
      </c>
      <c r="B277" s="30">
        <v>268</v>
      </c>
      <c r="C277" s="31" t="str">
        <f t="shared" si="49"/>
        <v>439 - CONSERVATORY LAB Charter School - NORWOOD pupils</v>
      </c>
      <c r="D277" s="32">
        <v>439035220</v>
      </c>
      <c r="E277" s="30">
        <f t="shared" si="50"/>
        <v>439</v>
      </c>
      <c r="F277" s="28">
        <f t="shared" si="51"/>
        <v>35</v>
      </c>
      <c r="G277" s="28">
        <f t="shared" si="52"/>
        <v>220</v>
      </c>
      <c r="H277" s="28">
        <f t="shared" si="59"/>
        <v>1</v>
      </c>
      <c r="I277" s="33">
        <f t="shared" si="53"/>
        <v>1.087</v>
      </c>
      <c r="J277" s="30">
        <f t="shared" si="54"/>
        <v>8</v>
      </c>
      <c r="K277" s="34">
        <f t="shared" si="55"/>
        <v>132.96882134901574</v>
      </c>
      <c r="L277" s="35">
        <f t="shared" si="56"/>
        <v>11794</v>
      </c>
      <c r="M277" s="35">
        <f t="shared" si="57"/>
        <v>3888</v>
      </c>
      <c r="N277" s="35">
        <f t="shared" si="58"/>
        <v>1188</v>
      </c>
      <c r="O277" s="36"/>
      <c r="P277" s="632"/>
      <c r="Q277" s="149"/>
      <c r="R277" s="150"/>
      <c r="S277" s="150"/>
    </row>
    <row r="278" spans="1:19">
      <c r="A278" s="30">
        <f t="shared" si="48"/>
        <v>439</v>
      </c>
      <c r="B278" s="30">
        <v>269</v>
      </c>
      <c r="C278" s="31" t="str">
        <f t="shared" si="49"/>
        <v>439 - CONSERVATORY LAB Charter School - QUINCY pupils</v>
      </c>
      <c r="D278" s="32">
        <v>439035243</v>
      </c>
      <c r="E278" s="30">
        <f t="shared" si="50"/>
        <v>439</v>
      </c>
      <c r="F278" s="28">
        <f t="shared" si="51"/>
        <v>35</v>
      </c>
      <c r="G278" s="28">
        <f t="shared" si="52"/>
        <v>243</v>
      </c>
      <c r="H278" s="28">
        <f t="shared" si="59"/>
        <v>1</v>
      </c>
      <c r="I278" s="33">
        <f t="shared" si="53"/>
        <v>1.087</v>
      </c>
      <c r="J278" s="30">
        <f t="shared" si="54"/>
        <v>9</v>
      </c>
      <c r="K278" s="34">
        <f t="shared" si="55"/>
        <v>110.73912760230509</v>
      </c>
      <c r="L278" s="35">
        <f t="shared" si="56"/>
        <v>18975</v>
      </c>
      <c r="M278" s="35">
        <f t="shared" si="57"/>
        <v>2038</v>
      </c>
      <c r="N278" s="35">
        <f t="shared" si="58"/>
        <v>1188</v>
      </c>
      <c r="O278" s="36"/>
      <c r="P278" s="632"/>
      <c r="Q278" s="149"/>
      <c r="R278" s="150"/>
      <c r="S278" s="150"/>
    </row>
    <row r="279" spans="1:19">
      <c r="A279" s="30">
        <f t="shared" si="48"/>
        <v>439</v>
      </c>
      <c r="B279" s="30">
        <v>270</v>
      </c>
      <c r="C279" s="31" t="str">
        <f t="shared" si="49"/>
        <v>439 - CONSERVATORY LAB Charter School - RANDOLPH pupils</v>
      </c>
      <c r="D279" s="32">
        <v>439035244</v>
      </c>
      <c r="E279" s="30">
        <f t="shared" si="50"/>
        <v>439</v>
      </c>
      <c r="F279" s="28">
        <f t="shared" si="51"/>
        <v>35</v>
      </c>
      <c r="G279" s="28">
        <f t="shared" si="52"/>
        <v>244</v>
      </c>
      <c r="H279" s="28">
        <f t="shared" si="59"/>
        <v>1</v>
      </c>
      <c r="I279" s="33">
        <f t="shared" si="53"/>
        <v>1.087</v>
      </c>
      <c r="J279" s="30">
        <f t="shared" si="54"/>
        <v>10</v>
      </c>
      <c r="K279" s="34">
        <f t="shared" si="55"/>
        <v>128.61679730868042</v>
      </c>
      <c r="L279" s="35">
        <f t="shared" si="56"/>
        <v>16306</v>
      </c>
      <c r="M279" s="35">
        <f t="shared" si="57"/>
        <v>4666</v>
      </c>
      <c r="N279" s="35">
        <f t="shared" si="58"/>
        <v>1188</v>
      </c>
      <c r="O279" s="36"/>
      <c r="P279" s="632"/>
      <c r="Q279" s="149"/>
      <c r="R279" s="150"/>
      <c r="S279" s="150"/>
    </row>
    <row r="280" spans="1:19">
      <c r="A280" s="30">
        <f t="shared" si="48"/>
        <v>439</v>
      </c>
      <c r="B280" s="30">
        <v>271</v>
      </c>
      <c r="C280" s="31" t="str">
        <f t="shared" si="49"/>
        <v>439 - CONSERVATORY LAB Charter School - STOUGHTON pupils</v>
      </c>
      <c r="D280" s="32">
        <v>439035285</v>
      </c>
      <c r="E280" s="30">
        <f t="shared" si="50"/>
        <v>439</v>
      </c>
      <c r="F280" s="28">
        <f t="shared" si="51"/>
        <v>35</v>
      </c>
      <c r="G280" s="28">
        <f t="shared" si="52"/>
        <v>285</v>
      </c>
      <c r="H280" s="28">
        <f t="shared" si="59"/>
        <v>1</v>
      </c>
      <c r="I280" s="33">
        <f t="shared" si="53"/>
        <v>1.087</v>
      </c>
      <c r="J280" s="30">
        <f t="shared" si="54"/>
        <v>9</v>
      </c>
      <c r="K280" s="34">
        <f t="shared" si="55"/>
        <v>116.95781453436267</v>
      </c>
      <c r="L280" s="35">
        <f t="shared" si="56"/>
        <v>15414</v>
      </c>
      <c r="M280" s="35">
        <f t="shared" si="57"/>
        <v>2614</v>
      </c>
      <c r="N280" s="35">
        <f t="shared" si="58"/>
        <v>1188</v>
      </c>
      <c r="O280" s="36"/>
      <c r="P280" s="632"/>
      <c r="Q280" s="149"/>
      <c r="R280" s="150"/>
      <c r="S280" s="150"/>
    </row>
    <row r="281" spans="1:19">
      <c r="A281" s="30">
        <f t="shared" si="48"/>
        <v>440</v>
      </c>
      <c r="B281" s="30">
        <v>272</v>
      </c>
      <c r="C281" s="31" t="str">
        <f t="shared" si="49"/>
        <v>440 - COMMUNITY DAY Charter School - ANDOVER pupils</v>
      </c>
      <c r="D281" s="32">
        <v>440149009</v>
      </c>
      <c r="E281" s="30">
        <f t="shared" si="50"/>
        <v>440</v>
      </c>
      <c r="F281" s="28">
        <f t="shared" si="51"/>
        <v>149</v>
      </c>
      <c r="G281" s="28">
        <f t="shared" si="52"/>
        <v>9</v>
      </c>
      <c r="H281" s="28">
        <f t="shared" si="59"/>
        <v>1</v>
      </c>
      <c r="I281" s="33">
        <f t="shared" si="53"/>
        <v>1</v>
      </c>
      <c r="J281" s="30">
        <f t="shared" si="54"/>
        <v>3</v>
      </c>
      <c r="K281" s="34">
        <f t="shared" si="55"/>
        <v>164.76589673987678</v>
      </c>
      <c r="L281" s="35">
        <f t="shared" si="56"/>
        <v>13107</v>
      </c>
      <c r="M281" s="35">
        <f t="shared" si="57"/>
        <v>8489</v>
      </c>
      <c r="N281" s="35">
        <f t="shared" si="58"/>
        <v>1188</v>
      </c>
      <c r="O281" s="36"/>
      <c r="P281" s="632"/>
      <c r="Q281" s="149"/>
      <c r="R281" s="150"/>
      <c r="S281" s="150"/>
    </row>
    <row r="282" spans="1:19">
      <c r="A282" s="30">
        <f t="shared" si="48"/>
        <v>440</v>
      </c>
      <c r="B282" s="30">
        <v>273</v>
      </c>
      <c r="C282" s="31" t="str">
        <f t="shared" si="49"/>
        <v>440 - COMMUNITY DAY Charter School - DRACUT pupils</v>
      </c>
      <c r="D282" s="32">
        <v>440149079</v>
      </c>
      <c r="E282" s="30">
        <f t="shared" si="50"/>
        <v>440</v>
      </c>
      <c r="F282" s="28">
        <f t="shared" si="51"/>
        <v>149</v>
      </c>
      <c r="G282" s="28">
        <f t="shared" si="52"/>
        <v>79</v>
      </c>
      <c r="H282" s="28">
        <f t="shared" si="59"/>
        <v>1</v>
      </c>
      <c r="I282" s="33">
        <f t="shared" si="53"/>
        <v>1</v>
      </c>
      <c r="J282" s="30">
        <f t="shared" si="54"/>
        <v>7</v>
      </c>
      <c r="K282" s="34">
        <f t="shared" si="55"/>
        <v>101.02650068271204</v>
      </c>
      <c r="L282" s="35">
        <f t="shared" si="56"/>
        <v>17388</v>
      </c>
      <c r="M282" s="35">
        <f t="shared" si="57"/>
        <v>178</v>
      </c>
      <c r="N282" s="35">
        <f t="shared" si="58"/>
        <v>1188</v>
      </c>
      <c r="O282" s="36"/>
      <c r="P282" s="632"/>
      <c r="Q282" s="149"/>
      <c r="R282" s="150"/>
      <c r="S282" s="150"/>
    </row>
    <row r="283" spans="1:19">
      <c r="A283" s="30">
        <f t="shared" si="48"/>
        <v>440</v>
      </c>
      <c r="B283" s="30">
        <v>274</v>
      </c>
      <c r="C283" s="31" t="str">
        <f t="shared" si="49"/>
        <v>440 - COMMUNITY DAY Charter School - HAVERHILL pupils</v>
      </c>
      <c r="D283" s="32">
        <v>440149128</v>
      </c>
      <c r="E283" s="30">
        <f t="shared" si="50"/>
        <v>440</v>
      </c>
      <c r="F283" s="28">
        <f t="shared" si="51"/>
        <v>149</v>
      </c>
      <c r="G283" s="28">
        <f t="shared" si="52"/>
        <v>128</v>
      </c>
      <c r="H283" s="28">
        <f t="shared" si="59"/>
        <v>1</v>
      </c>
      <c r="I283" s="33">
        <f t="shared" si="53"/>
        <v>1</v>
      </c>
      <c r="J283" s="30">
        <f t="shared" si="54"/>
        <v>10</v>
      </c>
      <c r="K283" s="34">
        <f t="shared" si="55"/>
        <v>103.60715367772923</v>
      </c>
      <c r="L283" s="35">
        <f t="shared" si="56"/>
        <v>17742</v>
      </c>
      <c r="M283" s="35">
        <f t="shared" si="57"/>
        <v>640</v>
      </c>
      <c r="N283" s="35">
        <f t="shared" si="58"/>
        <v>1188</v>
      </c>
      <c r="O283" s="36"/>
      <c r="P283" s="632"/>
      <c r="Q283" s="149"/>
      <c r="R283" s="150"/>
      <c r="S283" s="150"/>
    </row>
    <row r="284" spans="1:19">
      <c r="A284" s="30">
        <f t="shared" si="48"/>
        <v>440</v>
      </c>
      <c r="B284" s="30">
        <v>275</v>
      </c>
      <c r="C284" s="31" t="str">
        <f t="shared" si="49"/>
        <v>440 - COMMUNITY DAY Charter School - LAWRENCE pupils</v>
      </c>
      <c r="D284" s="32">
        <v>440149149</v>
      </c>
      <c r="E284" s="30">
        <f t="shared" si="50"/>
        <v>440</v>
      </c>
      <c r="F284" s="28">
        <f t="shared" si="51"/>
        <v>149</v>
      </c>
      <c r="G284" s="28">
        <f t="shared" si="52"/>
        <v>149</v>
      </c>
      <c r="H284" s="28">
        <f t="shared" si="59"/>
        <v>1</v>
      </c>
      <c r="I284" s="33">
        <f t="shared" si="53"/>
        <v>1</v>
      </c>
      <c r="J284" s="30">
        <f t="shared" si="54"/>
        <v>12</v>
      </c>
      <c r="K284" s="34">
        <f t="shared" si="55"/>
        <v>101.11863971010861</v>
      </c>
      <c r="L284" s="35">
        <f t="shared" si="56"/>
        <v>18429</v>
      </c>
      <c r="M284" s="35">
        <f t="shared" si="57"/>
        <v>206</v>
      </c>
      <c r="N284" s="35">
        <f t="shared" si="58"/>
        <v>1188</v>
      </c>
      <c r="O284" s="36"/>
      <c r="P284" s="632"/>
      <c r="Q284" s="149"/>
      <c r="R284" s="150"/>
      <c r="S284" s="150"/>
    </row>
    <row r="285" spans="1:19">
      <c r="A285" s="30">
        <f t="shared" si="48"/>
        <v>440</v>
      </c>
      <c r="B285" s="30">
        <v>276</v>
      </c>
      <c r="C285" s="31" t="str">
        <f t="shared" si="49"/>
        <v>440 - COMMUNITY DAY Charter School - LOWELL pupils</v>
      </c>
      <c r="D285" s="32">
        <v>440149160</v>
      </c>
      <c r="E285" s="30">
        <f t="shared" si="50"/>
        <v>440</v>
      </c>
      <c r="F285" s="28">
        <f t="shared" si="51"/>
        <v>149</v>
      </c>
      <c r="G285" s="28">
        <f t="shared" si="52"/>
        <v>160</v>
      </c>
      <c r="H285" s="28">
        <f t="shared" si="59"/>
        <v>1</v>
      </c>
      <c r="I285" s="33">
        <f t="shared" si="53"/>
        <v>1</v>
      </c>
      <c r="J285" s="30">
        <f t="shared" si="54"/>
        <v>11</v>
      </c>
      <c r="K285" s="34">
        <f t="shared" si="55"/>
        <v>101.5606881977328</v>
      </c>
      <c r="L285" s="35">
        <f t="shared" si="56"/>
        <v>14770</v>
      </c>
      <c r="M285" s="35">
        <f t="shared" si="57"/>
        <v>231</v>
      </c>
      <c r="N285" s="35">
        <f t="shared" si="58"/>
        <v>1188</v>
      </c>
      <c r="O285" s="36"/>
      <c r="P285" s="632"/>
      <c r="Q285" s="149"/>
      <c r="R285" s="150"/>
      <c r="S285" s="150"/>
    </row>
    <row r="286" spans="1:19">
      <c r="A286" s="30">
        <f t="shared" si="48"/>
        <v>440</v>
      </c>
      <c r="B286" s="30">
        <v>277</v>
      </c>
      <c r="C286" s="31" t="str">
        <f t="shared" si="49"/>
        <v>440 - COMMUNITY DAY Charter School - METHUEN pupils</v>
      </c>
      <c r="D286" s="32">
        <v>440149181</v>
      </c>
      <c r="E286" s="30">
        <f t="shared" si="50"/>
        <v>440</v>
      </c>
      <c r="F286" s="28">
        <f t="shared" si="51"/>
        <v>149</v>
      </c>
      <c r="G286" s="28">
        <f t="shared" si="52"/>
        <v>181</v>
      </c>
      <c r="H286" s="28">
        <f t="shared" si="59"/>
        <v>1</v>
      </c>
      <c r="I286" s="33">
        <f t="shared" si="53"/>
        <v>1</v>
      </c>
      <c r="J286" s="30">
        <f t="shared" si="54"/>
        <v>10</v>
      </c>
      <c r="K286" s="34">
        <f t="shared" si="55"/>
        <v>101.01569653001017</v>
      </c>
      <c r="L286" s="35">
        <f t="shared" si="56"/>
        <v>15188</v>
      </c>
      <c r="M286" s="35">
        <f t="shared" si="57"/>
        <v>154</v>
      </c>
      <c r="N286" s="35">
        <f t="shared" si="58"/>
        <v>1188</v>
      </c>
      <c r="O286" s="36"/>
      <c r="P286" s="632"/>
      <c r="Q286" s="149"/>
      <c r="R286" s="150"/>
      <c r="S286" s="150"/>
    </row>
    <row r="287" spans="1:19">
      <c r="A287" s="30">
        <f t="shared" si="48"/>
        <v>440</v>
      </c>
      <c r="B287" s="30">
        <v>278</v>
      </c>
      <c r="C287" s="31" t="str">
        <f t="shared" si="49"/>
        <v>440 - COMMUNITY DAY Charter School - NORTH ANDOVER pupils</v>
      </c>
      <c r="D287" s="32">
        <v>440149211</v>
      </c>
      <c r="E287" s="30">
        <f t="shared" si="50"/>
        <v>440</v>
      </c>
      <c r="F287" s="28">
        <f t="shared" si="51"/>
        <v>149</v>
      </c>
      <c r="G287" s="28">
        <f t="shared" si="52"/>
        <v>211</v>
      </c>
      <c r="H287" s="28">
        <f t="shared" si="59"/>
        <v>1</v>
      </c>
      <c r="I287" s="33">
        <f t="shared" si="53"/>
        <v>1</v>
      </c>
      <c r="J287" s="30">
        <f t="shared" si="54"/>
        <v>5</v>
      </c>
      <c r="K287" s="34">
        <f t="shared" si="55"/>
        <v>123.89843516104004</v>
      </c>
      <c r="L287" s="35">
        <f t="shared" si="56"/>
        <v>10851</v>
      </c>
      <c r="M287" s="35">
        <f t="shared" si="57"/>
        <v>2593</v>
      </c>
      <c r="N287" s="35">
        <f t="shared" si="58"/>
        <v>1188</v>
      </c>
      <c r="O287" s="36"/>
      <c r="P287" s="632"/>
      <c r="Q287" s="149"/>
      <c r="R287" s="150"/>
      <c r="S287" s="150"/>
    </row>
    <row r="288" spans="1:19">
      <c r="A288" s="30">
        <f t="shared" si="48"/>
        <v>440</v>
      </c>
      <c r="B288" s="30">
        <v>279</v>
      </c>
      <c r="C288" s="31" t="str">
        <f t="shared" si="49"/>
        <v>440 - COMMUNITY DAY Charter School - PENTUCKET pupils</v>
      </c>
      <c r="D288" s="32">
        <v>440149745</v>
      </c>
      <c r="E288" s="30">
        <f t="shared" si="50"/>
        <v>440</v>
      </c>
      <c r="F288" s="28">
        <f t="shared" si="51"/>
        <v>149</v>
      </c>
      <c r="G288" s="28">
        <f t="shared" si="52"/>
        <v>745</v>
      </c>
      <c r="H288" s="28">
        <f t="shared" si="59"/>
        <v>1</v>
      </c>
      <c r="I288" s="33">
        <f t="shared" si="53"/>
        <v>1</v>
      </c>
      <c r="J288" s="30">
        <f t="shared" si="54"/>
        <v>4</v>
      </c>
      <c r="K288" s="34">
        <f t="shared" si="55"/>
        <v>142.75933105004026</v>
      </c>
      <c r="L288" s="35">
        <f t="shared" si="56"/>
        <v>11037</v>
      </c>
      <c r="M288" s="35">
        <f t="shared" si="57"/>
        <v>4719</v>
      </c>
      <c r="N288" s="35">
        <f t="shared" si="58"/>
        <v>1188</v>
      </c>
      <c r="O288" s="36"/>
      <c r="P288" s="632"/>
      <c r="Q288" s="149"/>
      <c r="R288" s="150"/>
      <c r="S288" s="150"/>
    </row>
    <row r="289" spans="1:19">
      <c r="A289" s="30">
        <f t="shared" si="48"/>
        <v>441</v>
      </c>
      <c r="B289" s="30">
        <v>280</v>
      </c>
      <c r="C289" s="31" t="str">
        <f t="shared" si="49"/>
        <v>441 - SPRINGFIELD INTERNATIONAL Charter School - AGAWAM pupils</v>
      </c>
      <c r="D289" s="32">
        <v>441281005</v>
      </c>
      <c r="E289" s="30">
        <f t="shared" si="50"/>
        <v>441</v>
      </c>
      <c r="F289" s="28">
        <f t="shared" si="51"/>
        <v>281</v>
      </c>
      <c r="G289" s="28">
        <f t="shared" si="52"/>
        <v>5</v>
      </c>
      <c r="H289" s="28">
        <f t="shared" si="59"/>
        <v>1</v>
      </c>
      <c r="I289" s="33">
        <f t="shared" si="53"/>
        <v>1</v>
      </c>
      <c r="J289" s="30">
        <f t="shared" si="54"/>
        <v>8</v>
      </c>
      <c r="K289" s="34">
        <f t="shared" si="55"/>
        <v>142.70667584654427</v>
      </c>
      <c r="L289" s="35">
        <f t="shared" si="56"/>
        <v>18842</v>
      </c>
      <c r="M289" s="35">
        <f t="shared" si="57"/>
        <v>8047</v>
      </c>
      <c r="N289" s="35">
        <f t="shared" si="58"/>
        <v>1188</v>
      </c>
      <c r="O289" s="36"/>
      <c r="P289" s="632"/>
      <c r="Q289" s="149"/>
      <c r="R289" s="150"/>
      <c r="S289" s="150"/>
    </row>
    <row r="290" spans="1:19">
      <c r="A290" s="30">
        <f t="shared" si="48"/>
        <v>441</v>
      </c>
      <c r="B290" s="30">
        <v>281</v>
      </c>
      <c r="C290" s="31" t="str">
        <f t="shared" si="49"/>
        <v>441 - SPRINGFIELD INTERNATIONAL Charter School - BELCHERTOWN pupils</v>
      </c>
      <c r="D290" s="32">
        <v>441281024</v>
      </c>
      <c r="E290" s="30">
        <f t="shared" si="50"/>
        <v>441</v>
      </c>
      <c r="F290" s="28">
        <f t="shared" si="51"/>
        <v>281</v>
      </c>
      <c r="G290" s="28">
        <f t="shared" si="52"/>
        <v>24</v>
      </c>
      <c r="H290" s="28">
        <f t="shared" si="59"/>
        <v>1</v>
      </c>
      <c r="I290" s="33">
        <f t="shared" si="53"/>
        <v>1</v>
      </c>
      <c r="J290" s="30">
        <f t="shared" si="54"/>
        <v>5</v>
      </c>
      <c r="K290" s="34">
        <f t="shared" si="55"/>
        <v>119.31017982537145</v>
      </c>
      <c r="L290" s="35">
        <f t="shared" si="56"/>
        <v>13668</v>
      </c>
      <c r="M290" s="35">
        <f t="shared" si="57"/>
        <v>2639</v>
      </c>
      <c r="N290" s="35">
        <f t="shared" si="58"/>
        <v>1188</v>
      </c>
      <c r="O290" s="36"/>
      <c r="P290" s="632"/>
      <c r="Q290" s="149"/>
      <c r="R290" s="150"/>
      <c r="S290" s="150"/>
    </row>
    <row r="291" spans="1:19">
      <c r="A291" s="30">
        <f t="shared" si="48"/>
        <v>441</v>
      </c>
      <c r="B291" s="30">
        <v>282</v>
      </c>
      <c r="C291" s="31" t="str">
        <f t="shared" si="49"/>
        <v>441 - SPRINGFIELD INTERNATIONAL Charter School - CHICOPEE pupils</v>
      </c>
      <c r="D291" s="32">
        <v>441281061</v>
      </c>
      <c r="E291" s="30">
        <f t="shared" si="50"/>
        <v>441</v>
      </c>
      <c r="F291" s="28">
        <f t="shared" si="51"/>
        <v>281</v>
      </c>
      <c r="G291" s="28">
        <f t="shared" si="52"/>
        <v>61</v>
      </c>
      <c r="H291" s="28">
        <f t="shared" si="59"/>
        <v>1</v>
      </c>
      <c r="I291" s="33">
        <f t="shared" si="53"/>
        <v>1</v>
      </c>
      <c r="J291" s="30">
        <f t="shared" si="54"/>
        <v>11</v>
      </c>
      <c r="K291" s="34">
        <f t="shared" si="55"/>
        <v>102.8475976765979</v>
      </c>
      <c r="L291" s="35">
        <f t="shared" si="56"/>
        <v>21064</v>
      </c>
      <c r="M291" s="35">
        <f t="shared" si="57"/>
        <v>600</v>
      </c>
      <c r="N291" s="35">
        <f t="shared" si="58"/>
        <v>1188</v>
      </c>
      <c r="O291" s="36"/>
      <c r="P291" s="632"/>
      <c r="Q291" s="149"/>
      <c r="R291" s="150"/>
      <c r="S291" s="150"/>
    </row>
    <row r="292" spans="1:19">
      <c r="A292" s="30">
        <f t="shared" si="48"/>
        <v>441</v>
      </c>
      <c r="B292" s="30">
        <v>283</v>
      </c>
      <c r="C292" s="31" t="str">
        <f t="shared" si="49"/>
        <v>441 - SPRINGFIELD INTERNATIONAL Charter School - EAST LONGMEADOW pupils</v>
      </c>
      <c r="D292" s="32">
        <v>441281087</v>
      </c>
      <c r="E292" s="30">
        <f t="shared" si="50"/>
        <v>441</v>
      </c>
      <c r="F292" s="28">
        <f t="shared" si="51"/>
        <v>281</v>
      </c>
      <c r="G292" s="28">
        <f t="shared" si="52"/>
        <v>87</v>
      </c>
      <c r="H292" s="28">
        <f t="shared" si="59"/>
        <v>1</v>
      </c>
      <c r="I292" s="33">
        <f t="shared" si="53"/>
        <v>1</v>
      </c>
      <c r="J292" s="30">
        <f t="shared" si="54"/>
        <v>6</v>
      </c>
      <c r="K292" s="34">
        <f t="shared" si="55"/>
        <v>133.24526739032098</v>
      </c>
      <c r="L292" s="35">
        <f t="shared" si="56"/>
        <v>14025</v>
      </c>
      <c r="M292" s="35">
        <f t="shared" si="57"/>
        <v>4663</v>
      </c>
      <c r="N292" s="35">
        <f t="shared" si="58"/>
        <v>1188</v>
      </c>
      <c r="O292" s="36"/>
      <c r="P292" s="632"/>
      <c r="Q292" s="149"/>
      <c r="R292" s="150"/>
      <c r="S292" s="150"/>
    </row>
    <row r="293" spans="1:19">
      <c r="A293" s="30">
        <f t="shared" si="48"/>
        <v>441</v>
      </c>
      <c r="B293" s="30">
        <v>284</v>
      </c>
      <c r="C293" s="31" t="str">
        <f t="shared" si="49"/>
        <v>441 - SPRINGFIELD INTERNATIONAL Charter School - GRANBY pupils</v>
      </c>
      <c r="D293" s="32">
        <v>441281111</v>
      </c>
      <c r="E293" s="30">
        <f t="shared" si="50"/>
        <v>441</v>
      </c>
      <c r="F293" s="28">
        <f t="shared" si="51"/>
        <v>281</v>
      </c>
      <c r="G293" s="28">
        <f t="shared" si="52"/>
        <v>111</v>
      </c>
      <c r="H293" s="28">
        <f t="shared" si="59"/>
        <v>1</v>
      </c>
      <c r="I293" s="33">
        <f t="shared" si="53"/>
        <v>1</v>
      </c>
      <c r="J293" s="30">
        <f t="shared" si="54"/>
        <v>8</v>
      </c>
      <c r="K293" s="34">
        <f t="shared" si="55"/>
        <v>120.41699884830763</v>
      </c>
      <c r="L293" s="35">
        <f t="shared" si="56"/>
        <v>17891</v>
      </c>
      <c r="M293" s="35">
        <f t="shared" si="57"/>
        <v>3653</v>
      </c>
      <c r="N293" s="35">
        <f t="shared" si="58"/>
        <v>1188</v>
      </c>
      <c r="O293" s="36"/>
      <c r="P293" s="632"/>
      <c r="Q293" s="149"/>
      <c r="R293" s="150"/>
      <c r="S293" s="150"/>
    </row>
    <row r="294" spans="1:19">
      <c r="A294" s="30">
        <f t="shared" si="48"/>
        <v>441</v>
      </c>
      <c r="B294" s="30">
        <v>285</v>
      </c>
      <c r="C294" s="31" t="str">
        <f t="shared" si="49"/>
        <v>441 - SPRINGFIELD INTERNATIONAL Charter School - LUDLOW pupils</v>
      </c>
      <c r="D294" s="32">
        <v>441281161</v>
      </c>
      <c r="E294" s="30">
        <f t="shared" si="50"/>
        <v>441</v>
      </c>
      <c r="F294" s="28">
        <f t="shared" si="51"/>
        <v>281</v>
      </c>
      <c r="G294" s="28">
        <f t="shared" si="52"/>
        <v>161</v>
      </c>
      <c r="H294" s="28">
        <f t="shared" si="59"/>
        <v>1</v>
      </c>
      <c r="I294" s="33">
        <f t="shared" si="53"/>
        <v>1</v>
      </c>
      <c r="J294" s="30">
        <f t="shared" si="54"/>
        <v>8</v>
      </c>
      <c r="K294" s="34">
        <f t="shared" si="55"/>
        <v>134.90608448395616</v>
      </c>
      <c r="L294" s="35">
        <f t="shared" si="56"/>
        <v>12565</v>
      </c>
      <c r="M294" s="35">
        <f t="shared" si="57"/>
        <v>4386</v>
      </c>
      <c r="N294" s="35">
        <f t="shared" si="58"/>
        <v>1188</v>
      </c>
      <c r="O294" s="36"/>
      <c r="P294" s="632"/>
      <c r="Q294" s="149"/>
      <c r="R294" s="150"/>
      <c r="S294" s="150"/>
    </row>
    <row r="295" spans="1:19">
      <c r="A295" s="30">
        <f t="shared" si="48"/>
        <v>441</v>
      </c>
      <c r="B295" s="30">
        <v>286</v>
      </c>
      <c r="C295" s="31" t="str">
        <f t="shared" si="49"/>
        <v>441 - SPRINGFIELD INTERNATIONAL Charter School - MONSON pupils</v>
      </c>
      <c r="D295" s="32">
        <v>441281191</v>
      </c>
      <c r="E295" s="30">
        <f t="shared" si="50"/>
        <v>441</v>
      </c>
      <c r="F295" s="28">
        <f t="shared" si="51"/>
        <v>281</v>
      </c>
      <c r="G295" s="28">
        <f t="shared" si="52"/>
        <v>191</v>
      </c>
      <c r="H295" s="28">
        <f t="shared" si="59"/>
        <v>1</v>
      </c>
      <c r="I295" s="33">
        <f t="shared" si="53"/>
        <v>1</v>
      </c>
      <c r="J295" s="30">
        <f t="shared" si="54"/>
        <v>8</v>
      </c>
      <c r="K295" s="34">
        <f t="shared" si="55"/>
        <v>127.73432330588096</v>
      </c>
      <c r="L295" s="35">
        <f t="shared" si="56"/>
        <v>10664</v>
      </c>
      <c r="M295" s="35">
        <f t="shared" si="57"/>
        <v>2958</v>
      </c>
      <c r="N295" s="35">
        <f t="shared" si="58"/>
        <v>1188</v>
      </c>
      <c r="O295" s="36"/>
      <c r="P295" s="632"/>
      <c r="Q295" s="149"/>
      <c r="R295" s="150"/>
      <c r="S295" s="150"/>
    </row>
    <row r="296" spans="1:19">
      <c r="A296" s="30">
        <f t="shared" si="48"/>
        <v>441</v>
      </c>
      <c r="B296" s="30">
        <v>287</v>
      </c>
      <c r="C296" s="31" t="str">
        <f t="shared" si="49"/>
        <v>441 - SPRINGFIELD INTERNATIONAL Charter School - NORTHAMPTON pupils</v>
      </c>
      <c r="D296" s="32">
        <v>441281210</v>
      </c>
      <c r="E296" s="30">
        <f t="shared" si="50"/>
        <v>441</v>
      </c>
      <c r="F296" s="28">
        <f t="shared" si="51"/>
        <v>281</v>
      </c>
      <c r="G296" s="28">
        <f t="shared" si="52"/>
        <v>210</v>
      </c>
      <c r="H296" s="28">
        <f t="shared" si="59"/>
        <v>1</v>
      </c>
      <c r="I296" s="33">
        <f t="shared" si="53"/>
        <v>1</v>
      </c>
      <c r="J296" s="30">
        <f t="shared" si="54"/>
        <v>6</v>
      </c>
      <c r="K296" s="34">
        <f t="shared" si="55"/>
        <v>131.16052118041216</v>
      </c>
      <c r="L296" s="35">
        <f t="shared" si="56"/>
        <v>16427</v>
      </c>
      <c r="M296" s="35">
        <f t="shared" si="57"/>
        <v>5119</v>
      </c>
      <c r="N296" s="35">
        <f t="shared" si="58"/>
        <v>1188</v>
      </c>
      <c r="O296" s="36"/>
      <c r="P296" s="632"/>
      <c r="Q296" s="149"/>
      <c r="R296" s="150"/>
      <c r="S296" s="150"/>
    </row>
    <row r="297" spans="1:19">
      <c r="A297" s="30">
        <f t="shared" si="48"/>
        <v>441</v>
      </c>
      <c r="B297" s="30">
        <v>288</v>
      </c>
      <c r="C297" s="31" t="str">
        <f t="shared" si="49"/>
        <v>441 - SPRINGFIELD INTERNATIONAL Charter School - PALMER pupils</v>
      </c>
      <c r="D297" s="32">
        <v>441281227</v>
      </c>
      <c r="E297" s="30">
        <f t="shared" si="50"/>
        <v>441</v>
      </c>
      <c r="F297" s="28">
        <f t="shared" si="51"/>
        <v>281</v>
      </c>
      <c r="G297" s="28">
        <f t="shared" si="52"/>
        <v>227</v>
      </c>
      <c r="H297" s="28">
        <f t="shared" si="59"/>
        <v>1</v>
      </c>
      <c r="I297" s="33">
        <f t="shared" si="53"/>
        <v>1</v>
      </c>
      <c r="J297" s="30">
        <f t="shared" si="54"/>
        <v>10</v>
      </c>
      <c r="K297" s="34">
        <f t="shared" si="55"/>
        <v>126.21028959804124</v>
      </c>
      <c r="L297" s="35">
        <f t="shared" si="56"/>
        <v>18965</v>
      </c>
      <c r="M297" s="35">
        <f t="shared" si="57"/>
        <v>4971</v>
      </c>
      <c r="N297" s="35">
        <f t="shared" si="58"/>
        <v>1188</v>
      </c>
      <c r="O297" s="36"/>
      <c r="P297" s="632"/>
      <c r="Q297" s="149"/>
      <c r="R297" s="150"/>
      <c r="S297" s="150"/>
    </row>
    <row r="298" spans="1:19">
      <c r="A298" s="30">
        <f t="shared" si="48"/>
        <v>441</v>
      </c>
      <c r="B298" s="30">
        <v>289</v>
      </c>
      <c r="C298" s="31" t="str">
        <f t="shared" si="49"/>
        <v>441 - SPRINGFIELD INTERNATIONAL Charter School - SPRINGFIELD pupils</v>
      </c>
      <c r="D298" s="32">
        <v>441281281</v>
      </c>
      <c r="E298" s="30">
        <f t="shared" si="50"/>
        <v>441</v>
      </c>
      <c r="F298" s="28">
        <f t="shared" si="51"/>
        <v>281</v>
      </c>
      <c r="G298" s="28">
        <f t="shared" si="52"/>
        <v>281</v>
      </c>
      <c r="H298" s="28">
        <f t="shared" si="59"/>
        <v>1</v>
      </c>
      <c r="I298" s="33">
        <f t="shared" si="53"/>
        <v>1</v>
      </c>
      <c r="J298" s="30">
        <f t="shared" si="54"/>
        <v>12</v>
      </c>
      <c r="K298" s="34">
        <f t="shared" si="55"/>
        <v>100</v>
      </c>
      <c r="L298" s="35">
        <f t="shared" si="56"/>
        <v>17492</v>
      </c>
      <c r="M298" s="35">
        <f t="shared" si="57"/>
        <v>0</v>
      </c>
      <c r="N298" s="35">
        <f t="shared" si="58"/>
        <v>1188</v>
      </c>
      <c r="O298" s="36"/>
      <c r="P298" s="632"/>
      <c r="Q298" s="149"/>
      <c r="R298" s="150"/>
      <c r="S298" s="150"/>
    </row>
    <row r="299" spans="1:19">
      <c r="A299" s="30">
        <f t="shared" si="48"/>
        <v>441</v>
      </c>
      <c r="B299" s="30">
        <v>290</v>
      </c>
      <c r="C299" s="31" t="str">
        <f t="shared" si="49"/>
        <v>441 - SPRINGFIELD INTERNATIONAL Charter School - WESTFIELD pupils</v>
      </c>
      <c r="D299" s="32">
        <v>441281325</v>
      </c>
      <c r="E299" s="30">
        <f t="shared" si="50"/>
        <v>441</v>
      </c>
      <c r="F299" s="28">
        <f t="shared" si="51"/>
        <v>281</v>
      </c>
      <c r="G299" s="28">
        <f t="shared" si="52"/>
        <v>325</v>
      </c>
      <c r="H299" s="28">
        <f t="shared" si="59"/>
        <v>1</v>
      </c>
      <c r="I299" s="33">
        <f t="shared" si="53"/>
        <v>1</v>
      </c>
      <c r="J299" s="30">
        <f t="shared" si="54"/>
        <v>9</v>
      </c>
      <c r="K299" s="34">
        <f t="shared" si="55"/>
        <v>107.34355143866607</v>
      </c>
      <c r="L299" s="35">
        <f t="shared" si="56"/>
        <v>18335</v>
      </c>
      <c r="M299" s="35">
        <f t="shared" si="57"/>
        <v>1346</v>
      </c>
      <c r="N299" s="35">
        <f t="shared" si="58"/>
        <v>1188</v>
      </c>
      <c r="O299" s="36"/>
      <c r="P299" s="632"/>
      <c r="Q299" s="149"/>
      <c r="R299" s="150"/>
      <c r="S299" s="150"/>
    </row>
    <row r="300" spans="1:19">
      <c r="A300" s="30">
        <f t="shared" si="48"/>
        <v>441</v>
      </c>
      <c r="B300" s="30">
        <v>291</v>
      </c>
      <c r="C300" s="31" t="str">
        <f t="shared" si="49"/>
        <v>441 - SPRINGFIELD INTERNATIONAL Charter School - WEST SPRINGFIELD pupils</v>
      </c>
      <c r="D300" s="32">
        <v>441281332</v>
      </c>
      <c r="E300" s="30">
        <f t="shared" si="50"/>
        <v>441</v>
      </c>
      <c r="F300" s="28">
        <f t="shared" si="51"/>
        <v>281</v>
      </c>
      <c r="G300" s="28">
        <f t="shared" si="52"/>
        <v>332</v>
      </c>
      <c r="H300" s="28">
        <f t="shared" si="59"/>
        <v>1</v>
      </c>
      <c r="I300" s="33">
        <f t="shared" si="53"/>
        <v>1</v>
      </c>
      <c r="J300" s="30">
        <f t="shared" si="54"/>
        <v>10</v>
      </c>
      <c r="K300" s="34">
        <f t="shared" si="55"/>
        <v>103.68264382941726</v>
      </c>
      <c r="L300" s="35">
        <f t="shared" si="56"/>
        <v>18201</v>
      </c>
      <c r="M300" s="35">
        <f t="shared" si="57"/>
        <v>670</v>
      </c>
      <c r="N300" s="35">
        <f t="shared" si="58"/>
        <v>1188</v>
      </c>
      <c r="O300" s="36"/>
      <c r="P300" s="632"/>
      <c r="Q300" s="149"/>
      <c r="R300" s="150"/>
      <c r="S300" s="150"/>
    </row>
    <row r="301" spans="1:19">
      <c r="A301" s="30">
        <f t="shared" si="48"/>
        <v>441</v>
      </c>
      <c r="B301" s="30">
        <v>292</v>
      </c>
      <c r="C301" s="31" t="str">
        <f t="shared" si="49"/>
        <v>441 - SPRINGFIELD INTERNATIONAL Charter School - GATEWAY pupils</v>
      </c>
      <c r="D301" s="32">
        <v>441281672</v>
      </c>
      <c r="E301" s="30">
        <f t="shared" si="50"/>
        <v>441</v>
      </c>
      <c r="F301" s="28">
        <f t="shared" si="51"/>
        <v>281</v>
      </c>
      <c r="G301" s="28">
        <f t="shared" si="52"/>
        <v>672</v>
      </c>
      <c r="H301" s="28">
        <f t="shared" si="59"/>
        <v>1</v>
      </c>
      <c r="I301" s="33">
        <f t="shared" si="53"/>
        <v>1</v>
      </c>
      <c r="J301" s="30">
        <f t="shared" si="54"/>
        <v>10</v>
      </c>
      <c r="K301" s="34">
        <f t="shared" si="55"/>
        <v>122.12929264733252</v>
      </c>
      <c r="L301" s="35">
        <f t="shared" si="56"/>
        <v>19349</v>
      </c>
      <c r="M301" s="35">
        <f t="shared" si="57"/>
        <v>4282</v>
      </c>
      <c r="N301" s="35">
        <f t="shared" si="58"/>
        <v>1188</v>
      </c>
      <c r="O301" s="36"/>
      <c r="P301" s="632"/>
      <c r="Q301" s="149"/>
      <c r="R301" s="150"/>
      <c r="S301" s="150"/>
    </row>
    <row r="302" spans="1:19">
      <c r="A302" s="30">
        <f t="shared" si="48"/>
        <v>441</v>
      </c>
      <c r="B302" s="30">
        <v>293</v>
      </c>
      <c r="C302" s="31" t="str">
        <f t="shared" si="49"/>
        <v>441 - SPRINGFIELD INTERNATIONAL Charter School - HAMPDEN WILBRAHAM pupils</v>
      </c>
      <c r="D302" s="32">
        <v>441281680</v>
      </c>
      <c r="E302" s="30">
        <f t="shared" si="50"/>
        <v>441</v>
      </c>
      <c r="F302" s="28">
        <f t="shared" si="51"/>
        <v>281</v>
      </c>
      <c r="G302" s="28">
        <f t="shared" si="52"/>
        <v>680</v>
      </c>
      <c r="H302" s="28">
        <f t="shared" si="59"/>
        <v>1</v>
      </c>
      <c r="I302" s="33">
        <f t="shared" si="53"/>
        <v>1</v>
      </c>
      <c r="J302" s="30">
        <f t="shared" si="54"/>
        <v>5</v>
      </c>
      <c r="K302" s="34">
        <f t="shared" si="55"/>
        <v>129.56953392449162</v>
      </c>
      <c r="L302" s="35">
        <f t="shared" si="56"/>
        <v>15445</v>
      </c>
      <c r="M302" s="35">
        <f t="shared" si="57"/>
        <v>4567</v>
      </c>
      <c r="N302" s="35">
        <f t="shared" si="58"/>
        <v>1188</v>
      </c>
      <c r="O302" s="36"/>
      <c r="P302" s="632"/>
      <c r="Q302" s="149"/>
      <c r="R302" s="150"/>
      <c r="S302" s="150"/>
    </row>
    <row r="303" spans="1:19">
      <c r="A303" s="30">
        <f t="shared" si="48"/>
        <v>444</v>
      </c>
      <c r="B303" s="30">
        <v>294</v>
      </c>
      <c r="C303" s="31" t="str">
        <f t="shared" si="49"/>
        <v>444 - NEIGHBORHOOD HOUSE Charter School - ATTLEBORO pupils</v>
      </c>
      <c r="D303" s="32">
        <v>444035016</v>
      </c>
      <c r="E303" s="30">
        <f t="shared" si="50"/>
        <v>444</v>
      </c>
      <c r="F303" s="28">
        <f t="shared" si="51"/>
        <v>35</v>
      </c>
      <c r="G303" s="28">
        <f t="shared" si="52"/>
        <v>16</v>
      </c>
      <c r="H303" s="28">
        <f t="shared" si="59"/>
        <v>1</v>
      </c>
      <c r="I303" s="33">
        <f t="shared" si="53"/>
        <v>1.087</v>
      </c>
      <c r="J303" s="30">
        <f t="shared" si="54"/>
        <v>8</v>
      </c>
      <c r="K303" s="34">
        <f t="shared" si="55"/>
        <v>101.09742805332425</v>
      </c>
      <c r="L303" s="35">
        <f t="shared" si="56"/>
        <v>20196</v>
      </c>
      <c r="M303" s="35">
        <f t="shared" si="57"/>
        <v>222</v>
      </c>
      <c r="N303" s="35">
        <f t="shared" si="58"/>
        <v>1188</v>
      </c>
      <c r="O303" s="36"/>
      <c r="P303" s="632"/>
      <c r="Q303" s="149"/>
      <c r="R303" s="150"/>
      <c r="S303" s="150"/>
    </row>
    <row r="304" spans="1:19">
      <c r="A304" s="30">
        <f t="shared" si="48"/>
        <v>444</v>
      </c>
      <c r="B304" s="30">
        <v>295</v>
      </c>
      <c r="C304" s="31" t="str">
        <f t="shared" si="49"/>
        <v>444 - NEIGHBORHOOD HOUSE Charter School - BOSTON pupils</v>
      </c>
      <c r="D304" s="32">
        <v>444035035</v>
      </c>
      <c r="E304" s="30">
        <f t="shared" si="50"/>
        <v>444</v>
      </c>
      <c r="F304" s="28">
        <f t="shared" si="51"/>
        <v>35</v>
      </c>
      <c r="G304" s="28">
        <f t="shared" si="52"/>
        <v>35</v>
      </c>
      <c r="H304" s="28">
        <f t="shared" si="59"/>
        <v>1</v>
      </c>
      <c r="I304" s="33">
        <f t="shared" si="53"/>
        <v>1.087</v>
      </c>
      <c r="J304" s="30">
        <f t="shared" si="54"/>
        <v>11</v>
      </c>
      <c r="K304" s="34">
        <f t="shared" si="55"/>
        <v>137.86393690456481</v>
      </c>
      <c r="L304" s="35">
        <f t="shared" si="56"/>
        <v>18374</v>
      </c>
      <c r="M304" s="35">
        <f t="shared" si="57"/>
        <v>6957</v>
      </c>
      <c r="N304" s="35">
        <f t="shared" si="58"/>
        <v>1188</v>
      </c>
      <c r="O304" s="36"/>
      <c r="P304" s="632"/>
      <c r="Q304" s="149"/>
      <c r="R304" s="150"/>
      <c r="S304" s="150"/>
    </row>
    <row r="305" spans="1:19">
      <c r="A305" s="30">
        <f t="shared" si="48"/>
        <v>444</v>
      </c>
      <c r="B305" s="30">
        <v>296</v>
      </c>
      <c r="C305" s="31" t="str">
        <f t="shared" si="49"/>
        <v>444 - NEIGHBORHOOD HOUSE Charter School - BRAINTREE pupils</v>
      </c>
      <c r="D305" s="32">
        <v>444035040</v>
      </c>
      <c r="E305" s="30">
        <f t="shared" si="50"/>
        <v>444</v>
      </c>
      <c r="F305" s="28">
        <f t="shared" si="51"/>
        <v>35</v>
      </c>
      <c r="G305" s="28">
        <f t="shared" si="52"/>
        <v>40</v>
      </c>
      <c r="H305" s="28">
        <f t="shared" si="59"/>
        <v>1</v>
      </c>
      <c r="I305" s="33">
        <f t="shared" si="53"/>
        <v>1.087</v>
      </c>
      <c r="J305" s="30">
        <f t="shared" si="54"/>
        <v>6</v>
      </c>
      <c r="K305" s="34">
        <f t="shared" si="55"/>
        <v>126.4407540383846</v>
      </c>
      <c r="L305" s="35">
        <f t="shared" si="56"/>
        <v>15517</v>
      </c>
      <c r="M305" s="35">
        <f t="shared" si="57"/>
        <v>4103</v>
      </c>
      <c r="N305" s="35">
        <f t="shared" si="58"/>
        <v>1188</v>
      </c>
      <c r="O305" s="36"/>
      <c r="P305" s="632"/>
      <c r="Q305" s="149"/>
      <c r="R305" s="150"/>
      <c r="S305" s="150"/>
    </row>
    <row r="306" spans="1:19">
      <c r="A306" s="30">
        <f t="shared" si="48"/>
        <v>444</v>
      </c>
      <c r="B306" s="30">
        <v>297</v>
      </c>
      <c r="C306" s="31" t="str">
        <f t="shared" si="49"/>
        <v>444 - NEIGHBORHOOD HOUSE Charter School - BROCKTON pupils</v>
      </c>
      <c r="D306" s="32">
        <v>444035044</v>
      </c>
      <c r="E306" s="30">
        <f t="shared" si="50"/>
        <v>444</v>
      </c>
      <c r="F306" s="28">
        <f t="shared" si="51"/>
        <v>35</v>
      </c>
      <c r="G306" s="28">
        <f t="shared" si="52"/>
        <v>44</v>
      </c>
      <c r="H306" s="28">
        <f t="shared" si="59"/>
        <v>1</v>
      </c>
      <c r="I306" s="33">
        <f t="shared" si="53"/>
        <v>1.087</v>
      </c>
      <c r="J306" s="30">
        <f t="shared" si="54"/>
        <v>11</v>
      </c>
      <c r="K306" s="34">
        <f t="shared" si="55"/>
        <v>103.48764365547041</v>
      </c>
      <c r="L306" s="35">
        <f t="shared" si="56"/>
        <v>18457</v>
      </c>
      <c r="M306" s="35">
        <f t="shared" si="57"/>
        <v>644</v>
      </c>
      <c r="N306" s="35">
        <f t="shared" si="58"/>
        <v>1188</v>
      </c>
      <c r="O306" s="36"/>
      <c r="P306" s="632"/>
      <c r="Q306" s="149"/>
      <c r="R306" s="150"/>
      <c r="S306" s="150"/>
    </row>
    <row r="307" spans="1:19">
      <c r="A307" s="30">
        <f t="shared" si="48"/>
        <v>444</v>
      </c>
      <c r="B307" s="30">
        <v>298</v>
      </c>
      <c r="C307" s="31" t="str">
        <f t="shared" si="49"/>
        <v>444 - NEIGHBORHOOD HOUSE Charter School - DEDHAM pupils</v>
      </c>
      <c r="D307" s="32">
        <v>444035073</v>
      </c>
      <c r="E307" s="30">
        <f t="shared" si="50"/>
        <v>444</v>
      </c>
      <c r="F307" s="28">
        <f t="shared" si="51"/>
        <v>35</v>
      </c>
      <c r="G307" s="28">
        <f t="shared" si="52"/>
        <v>73</v>
      </c>
      <c r="H307" s="28">
        <f t="shared" si="59"/>
        <v>1</v>
      </c>
      <c r="I307" s="33">
        <f t="shared" si="53"/>
        <v>1.087</v>
      </c>
      <c r="J307" s="30">
        <f t="shared" si="54"/>
        <v>6</v>
      </c>
      <c r="K307" s="34">
        <f t="shared" si="55"/>
        <v>176.13143339165876</v>
      </c>
      <c r="L307" s="35">
        <f t="shared" si="56"/>
        <v>15310</v>
      </c>
      <c r="M307" s="35">
        <f t="shared" si="57"/>
        <v>11656</v>
      </c>
      <c r="N307" s="35">
        <f t="shared" si="58"/>
        <v>1188</v>
      </c>
      <c r="O307" s="36"/>
      <c r="P307" s="632"/>
      <c r="Q307" s="149"/>
      <c r="R307" s="150"/>
      <c r="S307" s="150"/>
    </row>
    <row r="308" spans="1:19">
      <c r="A308" s="30">
        <f t="shared" si="48"/>
        <v>444</v>
      </c>
      <c r="B308" s="30">
        <v>299</v>
      </c>
      <c r="C308" s="31" t="str">
        <f t="shared" si="49"/>
        <v>444 - NEIGHBORHOOD HOUSE Charter School - FRAMINGHAM pupils</v>
      </c>
      <c r="D308" s="32">
        <v>444035100</v>
      </c>
      <c r="E308" s="30">
        <f t="shared" si="50"/>
        <v>444</v>
      </c>
      <c r="F308" s="28">
        <f t="shared" si="51"/>
        <v>35</v>
      </c>
      <c r="G308" s="28">
        <f t="shared" si="52"/>
        <v>100</v>
      </c>
      <c r="H308" s="28">
        <f t="shared" si="59"/>
        <v>1</v>
      </c>
      <c r="I308" s="33">
        <f t="shared" si="53"/>
        <v>1.087</v>
      </c>
      <c r="J308" s="30">
        <f t="shared" si="54"/>
        <v>10</v>
      </c>
      <c r="K308" s="34">
        <f t="shared" si="55"/>
        <v>125.30943913013427</v>
      </c>
      <c r="L308" s="35">
        <f t="shared" si="56"/>
        <v>21152</v>
      </c>
      <c r="M308" s="35">
        <f t="shared" si="57"/>
        <v>5353</v>
      </c>
      <c r="N308" s="35">
        <f t="shared" si="58"/>
        <v>1188</v>
      </c>
      <c r="O308" s="36"/>
      <c r="P308" s="632"/>
      <c r="Q308" s="149"/>
      <c r="R308" s="150"/>
      <c r="S308" s="150"/>
    </row>
    <row r="309" spans="1:19">
      <c r="A309" s="30">
        <f t="shared" si="48"/>
        <v>444</v>
      </c>
      <c r="B309" s="30">
        <v>300</v>
      </c>
      <c r="C309" s="31" t="str">
        <f t="shared" si="49"/>
        <v>444 - NEIGHBORHOOD HOUSE Charter School - HOLBROOK pupils</v>
      </c>
      <c r="D309" s="32">
        <v>444035133</v>
      </c>
      <c r="E309" s="30">
        <f t="shared" si="50"/>
        <v>444</v>
      </c>
      <c r="F309" s="28">
        <f t="shared" si="51"/>
        <v>35</v>
      </c>
      <c r="G309" s="28">
        <f t="shared" si="52"/>
        <v>133</v>
      </c>
      <c r="H309" s="28">
        <f t="shared" si="59"/>
        <v>1</v>
      </c>
      <c r="I309" s="33">
        <f t="shared" si="53"/>
        <v>1.087</v>
      </c>
      <c r="J309" s="30">
        <f t="shared" si="54"/>
        <v>9</v>
      </c>
      <c r="K309" s="34">
        <f t="shared" si="55"/>
        <v>104.31142256018728</v>
      </c>
      <c r="L309" s="35">
        <f t="shared" si="56"/>
        <v>11379</v>
      </c>
      <c r="M309" s="35">
        <f t="shared" si="57"/>
        <v>491</v>
      </c>
      <c r="N309" s="35">
        <f t="shared" si="58"/>
        <v>1188</v>
      </c>
      <c r="O309" s="36"/>
      <c r="P309" s="632"/>
      <c r="Q309" s="149"/>
      <c r="R309" s="150"/>
      <c r="S309" s="150"/>
    </row>
    <row r="310" spans="1:19">
      <c r="A310" s="30">
        <f t="shared" si="48"/>
        <v>444</v>
      </c>
      <c r="B310" s="30">
        <v>301</v>
      </c>
      <c r="C310" s="31" t="str">
        <f t="shared" si="49"/>
        <v>444 - NEIGHBORHOOD HOUSE Charter School - MILTON pupils</v>
      </c>
      <c r="D310" s="32">
        <v>444035189</v>
      </c>
      <c r="E310" s="30">
        <f t="shared" si="50"/>
        <v>444</v>
      </c>
      <c r="F310" s="28">
        <f t="shared" si="51"/>
        <v>35</v>
      </c>
      <c r="G310" s="28">
        <f t="shared" si="52"/>
        <v>189</v>
      </c>
      <c r="H310" s="28">
        <f t="shared" si="59"/>
        <v>1</v>
      </c>
      <c r="I310" s="33">
        <f t="shared" si="53"/>
        <v>1.087</v>
      </c>
      <c r="J310" s="30">
        <f t="shared" si="54"/>
        <v>3</v>
      </c>
      <c r="K310" s="34">
        <f t="shared" si="55"/>
        <v>134.15500678325202</v>
      </c>
      <c r="L310" s="35">
        <f t="shared" si="56"/>
        <v>18295</v>
      </c>
      <c r="M310" s="35">
        <f t="shared" si="57"/>
        <v>6249</v>
      </c>
      <c r="N310" s="35">
        <f t="shared" si="58"/>
        <v>1188</v>
      </c>
      <c r="O310" s="36"/>
      <c r="P310" s="632"/>
      <c r="Q310" s="149"/>
      <c r="R310" s="150"/>
      <c r="S310" s="150"/>
    </row>
    <row r="311" spans="1:19">
      <c r="A311" s="30">
        <f t="shared" si="48"/>
        <v>444</v>
      </c>
      <c r="B311" s="30">
        <v>302</v>
      </c>
      <c r="C311" s="31" t="str">
        <f t="shared" si="49"/>
        <v>444 - NEIGHBORHOOD HOUSE Charter School - NORWOOD pupils</v>
      </c>
      <c r="D311" s="32">
        <v>444035220</v>
      </c>
      <c r="E311" s="30">
        <f t="shared" si="50"/>
        <v>444</v>
      </c>
      <c r="F311" s="28">
        <f t="shared" si="51"/>
        <v>35</v>
      </c>
      <c r="G311" s="28">
        <f t="shared" si="52"/>
        <v>220</v>
      </c>
      <c r="H311" s="28">
        <f t="shared" si="59"/>
        <v>1</v>
      </c>
      <c r="I311" s="33">
        <f t="shared" si="53"/>
        <v>1.087</v>
      </c>
      <c r="J311" s="30">
        <f t="shared" si="54"/>
        <v>8</v>
      </c>
      <c r="K311" s="34">
        <f t="shared" si="55"/>
        <v>132.96882134901574</v>
      </c>
      <c r="L311" s="35">
        <f t="shared" si="56"/>
        <v>11794</v>
      </c>
      <c r="M311" s="35">
        <f t="shared" si="57"/>
        <v>3888</v>
      </c>
      <c r="N311" s="35">
        <f t="shared" si="58"/>
        <v>1188</v>
      </c>
      <c r="O311" s="36"/>
      <c r="P311" s="632"/>
      <c r="Q311" s="149"/>
      <c r="R311" s="150"/>
      <c r="S311" s="150"/>
    </row>
    <row r="312" spans="1:19">
      <c r="A312" s="30">
        <f t="shared" si="48"/>
        <v>444</v>
      </c>
      <c r="B312" s="30">
        <v>303</v>
      </c>
      <c r="C312" s="31" t="str">
        <f t="shared" si="49"/>
        <v>444 - NEIGHBORHOOD HOUSE Charter School - QUINCY pupils</v>
      </c>
      <c r="D312" s="32">
        <v>444035243</v>
      </c>
      <c r="E312" s="30">
        <f t="shared" si="50"/>
        <v>444</v>
      </c>
      <c r="F312" s="28">
        <f t="shared" si="51"/>
        <v>35</v>
      </c>
      <c r="G312" s="28">
        <f t="shared" si="52"/>
        <v>243</v>
      </c>
      <c r="H312" s="28">
        <f t="shared" si="59"/>
        <v>1</v>
      </c>
      <c r="I312" s="33">
        <f t="shared" si="53"/>
        <v>1.087</v>
      </c>
      <c r="J312" s="30">
        <f t="shared" si="54"/>
        <v>9</v>
      </c>
      <c r="K312" s="34">
        <f t="shared" si="55"/>
        <v>110.73912760230509</v>
      </c>
      <c r="L312" s="35">
        <f t="shared" si="56"/>
        <v>20854</v>
      </c>
      <c r="M312" s="35">
        <f t="shared" si="57"/>
        <v>2240</v>
      </c>
      <c r="N312" s="35">
        <f t="shared" si="58"/>
        <v>1188</v>
      </c>
      <c r="O312" s="36"/>
      <c r="P312" s="632"/>
      <c r="Q312" s="149"/>
      <c r="R312" s="150"/>
      <c r="S312" s="150"/>
    </row>
    <row r="313" spans="1:19">
      <c r="A313" s="30">
        <f t="shared" si="48"/>
        <v>444</v>
      </c>
      <c r="B313" s="30">
        <v>304</v>
      </c>
      <c r="C313" s="31" t="str">
        <f t="shared" si="49"/>
        <v>444 - NEIGHBORHOOD HOUSE Charter School - RANDOLPH pupils</v>
      </c>
      <c r="D313" s="32">
        <v>444035244</v>
      </c>
      <c r="E313" s="30">
        <f t="shared" si="50"/>
        <v>444</v>
      </c>
      <c r="F313" s="28">
        <f t="shared" si="51"/>
        <v>35</v>
      </c>
      <c r="G313" s="28">
        <f t="shared" si="52"/>
        <v>244</v>
      </c>
      <c r="H313" s="28">
        <f t="shared" si="59"/>
        <v>1</v>
      </c>
      <c r="I313" s="33">
        <f t="shared" si="53"/>
        <v>1.087</v>
      </c>
      <c r="J313" s="30">
        <f t="shared" si="54"/>
        <v>10</v>
      </c>
      <c r="K313" s="34">
        <f t="shared" si="55"/>
        <v>128.61679730868042</v>
      </c>
      <c r="L313" s="35">
        <f t="shared" si="56"/>
        <v>18693</v>
      </c>
      <c r="M313" s="35">
        <f t="shared" si="57"/>
        <v>5349</v>
      </c>
      <c r="N313" s="35">
        <f t="shared" si="58"/>
        <v>1188</v>
      </c>
      <c r="O313" s="36"/>
      <c r="P313" s="632"/>
      <c r="Q313" s="149"/>
      <c r="R313" s="150"/>
      <c r="S313" s="150"/>
    </row>
    <row r="314" spans="1:19">
      <c r="A314" s="30">
        <f t="shared" si="48"/>
        <v>444</v>
      </c>
      <c r="B314" s="30">
        <v>305</v>
      </c>
      <c r="C314" s="31" t="str">
        <f t="shared" si="49"/>
        <v>444 - NEIGHBORHOOD HOUSE Charter School - STOUGHTON pupils</v>
      </c>
      <c r="D314" s="32">
        <v>444035285</v>
      </c>
      <c r="E314" s="30">
        <f t="shared" si="50"/>
        <v>444</v>
      </c>
      <c r="F314" s="28">
        <f t="shared" si="51"/>
        <v>35</v>
      </c>
      <c r="G314" s="28">
        <f t="shared" si="52"/>
        <v>285</v>
      </c>
      <c r="H314" s="28">
        <f t="shared" si="59"/>
        <v>1</v>
      </c>
      <c r="I314" s="33">
        <f t="shared" si="53"/>
        <v>1.087</v>
      </c>
      <c r="J314" s="30">
        <f t="shared" si="54"/>
        <v>9</v>
      </c>
      <c r="K314" s="34">
        <f t="shared" si="55"/>
        <v>116.95781453436267</v>
      </c>
      <c r="L314" s="35">
        <f t="shared" si="56"/>
        <v>11765</v>
      </c>
      <c r="M314" s="35">
        <f t="shared" si="57"/>
        <v>1995</v>
      </c>
      <c r="N314" s="35">
        <f t="shared" si="58"/>
        <v>1188</v>
      </c>
      <c r="O314" s="36"/>
      <c r="P314" s="632"/>
      <c r="Q314" s="149"/>
      <c r="R314" s="150"/>
      <c r="S314" s="150"/>
    </row>
    <row r="315" spans="1:19">
      <c r="A315" s="30">
        <f t="shared" si="48"/>
        <v>444</v>
      </c>
      <c r="B315" s="30">
        <v>306</v>
      </c>
      <c r="C315" s="31" t="str">
        <f t="shared" si="49"/>
        <v>444 - NEIGHBORHOOD HOUSE Charter School - WEYMOUTH pupils</v>
      </c>
      <c r="D315" s="32">
        <v>444035336</v>
      </c>
      <c r="E315" s="30">
        <f t="shared" si="50"/>
        <v>444</v>
      </c>
      <c r="F315" s="28">
        <f t="shared" si="51"/>
        <v>35</v>
      </c>
      <c r="G315" s="28">
        <f t="shared" si="52"/>
        <v>336</v>
      </c>
      <c r="H315" s="28">
        <f t="shared" si="59"/>
        <v>1</v>
      </c>
      <c r="I315" s="33">
        <f t="shared" si="53"/>
        <v>1.087</v>
      </c>
      <c r="J315" s="30">
        <f t="shared" si="54"/>
        <v>8</v>
      </c>
      <c r="K315" s="34">
        <f t="shared" si="55"/>
        <v>113.38729758643215</v>
      </c>
      <c r="L315" s="35">
        <f t="shared" si="56"/>
        <v>13434</v>
      </c>
      <c r="M315" s="35">
        <f t="shared" si="57"/>
        <v>1798</v>
      </c>
      <c r="N315" s="35">
        <f t="shared" si="58"/>
        <v>1188</v>
      </c>
      <c r="O315" s="36"/>
      <c r="P315" s="632"/>
      <c r="Q315" s="149"/>
      <c r="R315" s="150"/>
      <c r="S315" s="150"/>
    </row>
    <row r="316" spans="1:19">
      <c r="A316" s="30">
        <f t="shared" si="48"/>
        <v>445</v>
      </c>
      <c r="B316" s="30">
        <v>307</v>
      </c>
      <c r="C316" s="31" t="str">
        <f t="shared" si="49"/>
        <v>445 - ABBY KELLEY FOSTER Charter School - AUBURN pupils</v>
      </c>
      <c r="D316" s="32">
        <v>445348017</v>
      </c>
      <c r="E316" s="30">
        <f t="shared" si="50"/>
        <v>445</v>
      </c>
      <c r="F316" s="28">
        <f t="shared" si="51"/>
        <v>348</v>
      </c>
      <c r="G316" s="28">
        <f t="shared" si="52"/>
        <v>17</v>
      </c>
      <c r="H316" s="28">
        <f t="shared" si="59"/>
        <v>1</v>
      </c>
      <c r="I316" s="33">
        <f t="shared" si="53"/>
        <v>1</v>
      </c>
      <c r="J316" s="30">
        <f t="shared" si="54"/>
        <v>6</v>
      </c>
      <c r="K316" s="34">
        <f t="shared" si="55"/>
        <v>118.3292762346598</v>
      </c>
      <c r="L316" s="35">
        <f t="shared" si="56"/>
        <v>16968</v>
      </c>
      <c r="M316" s="35">
        <f t="shared" si="57"/>
        <v>3110</v>
      </c>
      <c r="N316" s="35">
        <f t="shared" si="58"/>
        <v>1188</v>
      </c>
      <c r="O316" s="36"/>
      <c r="P316" s="632"/>
      <c r="Q316" s="149"/>
      <c r="R316" s="150"/>
      <c r="S316" s="150"/>
    </row>
    <row r="317" spans="1:19">
      <c r="A317" s="30">
        <f t="shared" si="48"/>
        <v>445</v>
      </c>
      <c r="B317" s="30">
        <v>308</v>
      </c>
      <c r="C317" s="31" t="str">
        <f t="shared" si="49"/>
        <v>445 - ABBY KELLEY FOSTER Charter School - FITCHBURG pupils</v>
      </c>
      <c r="D317" s="32">
        <v>445348097</v>
      </c>
      <c r="E317" s="30">
        <f t="shared" si="50"/>
        <v>445</v>
      </c>
      <c r="F317" s="28">
        <f t="shared" si="51"/>
        <v>348</v>
      </c>
      <c r="G317" s="28">
        <f t="shared" si="52"/>
        <v>97</v>
      </c>
      <c r="H317" s="28">
        <f t="shared" si="59"/>
        <v>1</v>
      </c>
      <c r="I317" s="33">
        <f t="shared" si="53"/>
        <v>1</v>
      </c>
      <c r="J317" s="30">
        <f t="shared" si="54"/>
        <v>11</v>
      </c>
      <c r="K317" s="34">
        <f t="shared" si="55"/>
        <v>100</v>
      </c>
      <c r="L317" s="35">
        <f t="shared" si="56"/>
        <v>20101</v>
      </c>
      <c r="M317" s="35">
        <f t="shared" si="57"/>
        <v>0</v>
      </c>
      <c r="N317" s="35">
        <f t="shared" si="58"/>
        <v>1188</v>
      </c>
      <c r="O317" s="36"/>
      <c r="P317" s="632"/>
      <c r="Q317" s="149"/>
      <c r="R317" s="150"/>
      <c r="S317" s="150"/>
    </row>
    <row r="318" spans="1:19">
      <c r="A318" s="30">
        <f t="shared" si="48"/>
        <v>445</v>
      </c>
      <c r="B318" s="30">
        <v>309</v>
      </c>
      <c r="C318" s="31" t="str">
        <f t="shared" si="49"/>
        <v>445 - ABBY KELLEY FOSTER Charter School - GRAFTON pupils</v>
      </c>
      <c r="D318" s="32">
        <v>445348110</v>
      </c>
      <c r="E318" s="30">
        <f t="shared" si="50"/>
        <v>445</v>
      </c>
      <c r="F318" s="28">
        <f t="shared" si="51"/>
        <v>348</v>
      </c>
      <c r="G318" s="28">
        <f t="shared" si="52"/>
        <v>110</v>
      </c>
      <c r="H318" s="28">
        <f t="shared" si="59"/>
        <v>1</v>
      </c>
      <c r="I318" s="33">
        <f t="shared" si="53"/>
        <v>1</v>
      </c>
      <c r="J318" s="30">
        <f t="shared" si="54"/>
        <v>4</v>
      </c>
      <c r="K318" s="34">
        <f t="shared" si="55"/>
        <v>128.51490009324951</v>
      </c>
      <c r="L318" s="35">
        <f t="shared" si="56"/>
        <v>13112</v>
      </c>
      <c r="M318" s="35">
        <f t="shared" si="57"/>
        <v>3739</v>
      </c>
      <c r="N318" s="35">
        <f t="shared" si="58"/>
        <v>1188</v>
      </c>
      <c r="O318" s="36"/>
      <c r="P318" s="632"/>
      <c r="Q318" s="149"/>
      <c r="R318" s="150"/>
      <c r="S318" s="150"/>
    </row>
    <row r="319" spans="1:19">
      <c r="A319" s="30">
        <f t="shared" si="48"/>
        <v>445</v>
      </c>
      <c r="B319" s="30">
        <v>310</v>
      </c>
      <c r="C319" s="31" t="str">
        <f t="shared" si="49"/>
        <v>445 - ABBY KELLEY FOSTER Charter School - LEICESTER pupils</v>
      </c>
      <c r="D319" s="32">
        <v>445348151</v>
      </c>
      <c r="E319" s="30">
        <f t="shared" si="50"/>
        <v>445</v>
      </c>
      <c r="F319" s="28">
        <f t="shared" si="51"/>
        <v>348</v>
      </c>
      <c r="G319" s="28">
        <f t="shared" si="52"/>
        <v>151</v>
      </c>
      <c r="H319" s="28">
        <f t="shared" si="59"/>
        <v>1</v>
      </c>
      <c r="I319" s="33">
        <f t="shared" si="53"/>
        <v>1</v>
      </c>
      <c r="J319" s="30">
        <f t="shared" si="54"/>
        <v>8</v>
      </c>
      <c r="K319" s="34">
        <f t="shared" si="55"/>
        <v>115.50504267382291</v>
      </c>
      <c r="L319" s="35">
        <f t="shared" si="56"/>
        <v>16158</v>
      </c>
      <c r="M319" s="35">
        <f t="shared" si="57"/>
        <v>2505</v>
      </c>
      <c r="N319" s="35">
        <f t="shared" si="58"/>
        <v>1188</v>
      </c>
      <c r="O319" s="36"/>
      <c r="P319" s="632"/>
      <c r="Q319" s="149"/>
      <c r="R319" s="150"/>
      <c r="S319" s="150"/>
    </row>
    <row r="320" spans="1:19">
      <c r="A320" s="30">
        <f t="shared" si="48"/>
        <v>445</v>
      </c>
      <c r="B320" s="30">
        <v>311</v>
      </c>
      <c r="C320" s="31" t="str">
        <f t="shared" si="49"/>
        <v>445 - ABBY KELLEY FOSTER Charter School - LEOMINSTER pupils</v>
      </c>
      <c r="D320" s="32">
        <v>445348153</v>
      </c>
      <c r="E320" s="30">
        <f t="shared" si="50"/>
        <v>445</v>
      </c>
      <c r="F320" s="28">
        <f t="shared" si="51"/>
        <v>348</v>
      </c>
      <c r="G320" s="28">
        <f t="shared" si="52"/>
        <v>153</v>
      </c>
      <c r="H320" s="28">
        <f t="shared" si="59"/>
        <v>1</v>
      </c>
      <c r="I320" s="33">
        <f t="shared" si="53"/>
        <v>1</v>
      </c>
      <c r="J320" s="30">
        <f t="shared" si="54"/>
        <v>10</v>
      </c>
      <c r="K320" s="34">
        <f t="shared" si="55"/>
        <v>100.12945375745647</v>
      </c>
      <c r="L320" s="35">
        <f t="shared" si="56"/>
        <v>16322</v>
      </c>
      <c r="M320" s="35">
        <f t="shared" si="57"/>
        <v>21</v>
      </c>
      <c r="N320" s="35">
        <f t="shared" si="58"/>
        <v>1188</v>
      </c>
      <c r="O320" s="36"/>
      <c r="P320" s="632"/>
      <c r="Q320" s="149"/>
      <c r="R320" s="150"/>
      <c r="S320" s="150"/>
    </row>
    <row r="321" spans="1:19">
      <c r="A321" s="30">
        <f t="shared" si="48"/>
        <v>445</v>
      </c>
      <c r="B321" s="30">
        <v>312</v>
      </c>
      <c r="C321" s="31" t="str">
        <f t="shared" si="49"/>
        <v>445 - ABBY KELLEY FOSTER Charter School - MARLBOROUGH pupils</v>
      </c>
      <c r="D321" s="32">
        <v>445348170</v>
      </c>
      <c r="E321" s="30">
        <f t="shared" si="50"/>
        <v>445</v>
      </c>
      <c r="F321" s="28">
        <f t="shared" si="51"/>
        <v>348</v>
      </c>
      <c r="G321" s="28">
        <f t="shared" si="52"/>
        <v>170</v>
      </c>
      <c r="H321" s="28">
        <f t="shared" si="59"/>
        <v>1</v>
      </c>
      <c r="I321" s="33">
        <f t="shared" si="53"/>
        <v>1</v>
      </c>
      <c r="J321" s="30">
        <f t="shared" si="54"/>
        <v>10</v>
      </c>
      <c r="K321" s="34">
        <f t="shared" si="55"/>
        <v>105.53175847489531</v>
      </c>
      <c r="L321" s="35">
        <f t="shared" si="56"/>
        <v>10664</v>
      </c>
      <c r="M321" s="35">
        <f t="shared" si="57"/>
        <v>590</v>
      </c>
      <c r="N321" s="35">
        <f t="shared" si="58"/>
        <v>1188</v>
      </c>
      <c r="O321" s="36"/>
      <c r="P321" s="632"/>
      <c r="Q321" s="149"/>
      <c r="R321" s="150"/>
      <c r="S321" s="150"/>
    </row>
    <row r="322" spans="1:19">
      <c r="A322" s="30">
        <f t="shared" si="48"/>
        <v>445</v>
      </c>
      <c r="B322" s="30">
        <v>313</v>
      </c>
      <c r="C322" s="31" t="str">
        <f t="shared" si="49"/>
        <v>445 - ABBY KELLEY FOSTER Charter School - MILLBURY pupils</v>
      </c>
      <c r="D322" s="32">
        <v>445348186</v>
      </c>
      <c r="E322" s="30">
        <f t="shared" si="50"/>
        <v>445</v>
      </c>
      <c r="F322" s="28">
        <f t="shared" si="51"/>
        <v>348</v>
      </c>
      <c r="G322" s="28">
        <f t="shared" si="52"/>
        <v>186</v>
      </c>
      <c r="H322" s="28">
        <f t="shared" si="59"/>
        <v>1</v>
      </c>
      <c r="I322" s="33">
        <f t="shared" si="53"/>
        <v>1</v>
      </c>
      <c r="J322" s="30">
        <f t="shared" si="54"/>
        <v>7</v>
      </c>
      <c r="K322" s="34">
        <f t="shared" si="55"/>
        <v>131.24468162132831</v>
      </c>
      <c r="L322" s="35">
        <f t="shared" si="56"/>
        <v>14965</v>
      </c>
      <c r="M322" s="35">
        <f t="shared" si="57"/>
        <v>4676</v>
      </c>
      <c r="N322" s="35">
        <f t="shared" si="58"/>
        <v>1188</v>
      </c>
      <c r="O322" s="36"/>
      <c r="P322" s="632"/>
      <c r="Q322" s="149"/>
      <c r="R322" s="150"/>
      <c r="S322" s="150"/>
    </row>
    <row r="323" spans="1:19">
      <c r="A323" s="30">
        <f t="shared" si="48"/>
        <v>445</v>
      </c>
      <c r="B323" s="30">
        <v>314</v>
      </c>
      <c r="C323" s="31" t="str">
        <f t="shared" si="49"/>
        <v>445 - ABBY KELLEY FOSTER Charter School - OXFORD pupils</v>
      </c>
      <c r="D323" s="32">
        <v>445348226</v>
      </c>
      <c r="E323" s="30">
        <f t="shared" si="50"/>
        <v>445</v>
      </c>
      <c r="F323" s="28">
        <f t="shared" si="51"/>
        <v>348</v>
      </c>
      <c r="G323" s="28">
        <f t="shared" si="52"/>
        <v>226</v>
      </c>
      <c r="H323" s="28">
        <f t="shared" si="59"/>
        <v>1</v>
      </c>
      <c r="I323" s="33">
        <f t="shared" si="53"/>
        <v>1</v>
      </c>
      <c r="J323" s="30">
        <f t="shared" si="54"/>
        <v>9</v>
      </c>
      <c r="K323" s="34">
        <f t="shared" si="55"/>
        <v>109.48897324961821</v>
      </c>
      <c r="L323" s="35">
        <f t="shared" si="56"/>
        <v>15565</v>
      </c>
      <c r="M323" s="35">
        <f t="shared" si="57"/>
        <v>1477</v>
      </c>
      <c r="N323" s="35">
        <f t="shared" si="58"/>
        <v>1188</v>
      </c>
      <c r="O323" s="36"/>
      <c r="P323" s="632"/>
      <c r="Q323" s="149"/>
      <c r="R323" s="150"/>
      <c r="S323" s="150"/>
    </row>
    <row r="324" spans="1:19">
      <c r="A324" s="30">
        <f t="shared" si="48"/>
        <v>445</v>
      </c>
      <c r="B324" s="30">
        <v>315</v>
      </c>
      <c r="C324" s="31" t="str">
        <f t="shared" si="49"/>
        <v>445 - ABBY KELLEY FOSTER Charter School - PALMER pupils</v>
      </c>
      <c r="D324" s="32">
        <v>445348227</v>
      </c>
      <c r="E324" s="30">
        <f t="shared" si="50"/>
        <v>445</v>
      </c>
      <c r="F324" s="28">
        <f t="shared" si="51"/>
        <v>348</v>
      </c>
      <c r="G324" s="28">
        <f t="shared" si="52"/>
        <v>227</v>
      </c>
      <c r="H324" s="28">
        <f t="shared" si="59"/>
        <v>1</v>
      </c>
      <c r="I324" s="33">
        <f t="shared" si="53"/>
        <v>1</v>
      </c>
      <c r="J324" s="30">
        <f t="shared" si="54"/>
        <v>10</v>
      </c>
      <c r="K324" s="34">
        <f t="shared" si="55"/>
        <v>126.21028959804124</v>
      </c>
      <c r="L324" s="35">
        <f t="shared" si="56"/>
        <v>20969</v>
      </c>
      <c r="M324" s="35">
        <f t="shared" si="57"/>
        <v>5496</v>
      </c>
      <c r="N324" s="35">
        <f t="shared" si="58"/>
        <v>1188</v>
      </c>
      <c r="O324" s="36"/>
      <c r="P324" s="632"/>
      <c r="Q324" s="149"/>
      <c r="R324" s="150"/>
      <c r="S324" s="150"/>
    </row>
    <row r="325" spans="1:19">
      <c r="A325" s="30">
        <f t="shared" si="48"/>
        <v>445</v>
      </c>
      <c r="B325" s="30">
        <v>316</v>
      </c>
      <c r="C325" s="31" t="str">
        <f t="shared" si="49"/>
        <v>445 - ABBY KELLEY FOSTER Charter School - SHREWSBURY pupils</v>
      </c>
      <c r="D325" s="32">
        <v>445348271</v>
      </c>
      <c r="E325" s="30">
        <f t="shared" si="50"/>
        <v>445</v>
      </c>
      <c r="F325" s="28">
        <f t="shared" si="51"/>
        <v>348</v>
      </c>
      <c r="G325" s="28">
        <f t="shared" si="52"/>
        <v>271</v>
      </c>
      <c r="H325" s="28">
        <f t="shared" si="59"/>
        <v>1</v>
      </c>
      <c r="I325" s="33">
        <f t="shared" si="53"/>
        <v>1</v>
      </c>
      <c r="J325" s="30">
        <f t="shared" si="54"/>
        <v>4</v>
      </c>
      <c r="K325" s="34">
        <f t="shared" si="55"/>
        <v>129.76373148151421</v>
      </c>
      <c r="L325" s="35">
        <f t="shared" si="56"/>
        <v>16422</v>
      </c>
      <c r="M325" s="35">
        <f t="shared" si="57"/>
        <v>4888</v>
      </c>
      <c r="N325" s="35">
        <f t="shared" si="58"/>
        <v>1188</v>
      </c>
      <c r="O325" s="36"/>
      <c r="P325" s="632"/>
      <c r="Q325" s="149"/>
      <c r="R325" s="150"/>
      <c r="S325" s="150"/>
    </row>
    <row r="326" spans="1:19">
      <c r="A326" s="30">
        <f t="shared" si="48"/>
        <v>445</v>
      </c>
      <c r="B326" s="30">
        <v>317</v>
      </c>
      <c r="C326" s="31" t="str">
        <f t="shared" si="49"/>
        <v>445 - ABBY KELLEY FOSTER Charter School - WEBSTER pupils</v>
      </c>
      <c r="D326" s="32">
        <v>445348316</v>
      </c>
      <c r="E326" s="30">
        <f t="shared" si="50"/>
        <v>445</v>
      </c>
      <c r="F326" s="28">
        <f t="shared" si="51"/>
        <v>348</v>
      </c>
      <c r="G326" s="28">
        <f t="shared" si="52"/>
        <v>316</v>
      </c>
      <c r="H326" s="28">
        <f t="shared" si="59"/>
        <v>1</v>
      </c>
      <c r="I326" s="33">
        <f t="shared" si="53"/>
        <v>1</v>
      </c>
      <c r="J326" s="30">
        <f t="shared" si="54"/>
        <v>11</v>
      </c>
      <c r="K326" s="34">
        <f t="shared" si="55"/>
        <v>106.03680536981703</v>
      </c>
      <c r="L326" s="35">
        <f t="shared" si="56"/>
        <v>18833</v>
      </c>
      <c r="M326" s="35">
        <f t="shared" si="57"/>
        <v>1137</v>
      </c>
      <c r="N326" s="35">
        <f t="shared" si="58"/>
        <v>1188</v>
      </c>
      <c r="O326" s="36"/>
      <c r="P326" s="632"/>
      <c r="Q326" s="149"/>
      <c r="R326" s="150"/>
      <c r="S326" s="150"/>
    </row>
    <row r="327" spans="1:19">
      <c r="A327" s="30">
        <f t="shared" si="48"/>
        <v>445</v>
      </c>
      <c r="B327" s="30">
        <v>318</v>
      </c>
      <c r="C327" s="31" t="str">
        <f t="shared" si="49"/>
        <v>445 - ABBY KELLEY FOSTER Charter School - WEST BOYLSTON pupils</v>
      </c>
      <c r="D327" s="32">
        <v>445348322</v>
      </c>
      <c r="E327" s="30">
        <f t="shared" si="50"/>
        <v>445</v>
      </c>
      <c r="F327" s="28">
        <f t="shared" si="51"/>
        <v>348</v>
      </c>
      <c r="G327" s="28">
        <f t="shared" si="52"/>
        <v>322</v>
      </c>
      <c r="H327" s="28">
        <f t="shared" si="59"/>
        <v>1</v>
      </c>
      <c r="I327" s="33">
        <f t="shared" si="53"/>
        <v>1</v>
      </c>
      <c r="J327" s="30">
        <f t="shared" si="54"/>
        <v>6</v>
      </c>
      <c r="K327" s="34">
        <f t="shared" si="55"/>
        <v>147.02298456305684</v>
      </c>
      <c r="L327" s="35">
        <f t="shared" si="56"/>
        <v>17955</v>
      </c>
      <c r="M327" s="35">
        <f t="shared" si="57"/>
        <v>8443</v>
      </c>
      <c r="N327" s="35">
        <f t="shared" si="58"/>
        <v>1188</v>
      </c>
      <c r="O327" s="36"/>
      <c r="P327" s="632"/>
      <c r="Q327" s="149"/>
      <c r="R327" s="150"/>
      <c r="S327" s="150"/>
    </row>
    <row r="328" spans="1:19">
      <c r="A328" s="30">
        <f t="shared" si="48"/>
        <v>445</v>
      </c>
      <c r="B328" s="30">
        <v>319</v>
      </c>
      <c r="C328" s="31" t="str">
        <f t="shared" si="49"/>
        <v>445 - ABBY KELLEY FOSTER Charter School - WORCESTER pupils</v>
      </c>
      <c r="D328" s="32">
        <v>445348348</v>
      </c>
      <c r="E328" s="30">
        <f t="shared" si="50"/>
        <v>445</v>
      </c>
      <c r="F328" s="28">
        <f t="shared" si="51"/>
        <v>348</v>
      </c>
      <c r="G328" s="28">
        <f t="shared" si="52"/>
        <v>348</v>
      </c>
      <c r="H328" s="28">
        <f t="shared" si="59"/>
        <v>1</v>
      </c>
      <c r="I328" s="33">
        <f t="shared" si="53"/>
        <v>1</v>
      </c>
      <c r="J328" s="30">
        <f t="shared" si="54"/>
        <v>11</v>
      </c>
      <c r="K328" s="34">
        <f t="shared" si="55"/>
        <v>100.3824887462017</v>
      </c>
      <c r="L328" s="35">
        <f t="shared" si="56"/>
        <v>17366</v>
      </c>
      <c r="M328" s="35">
        <f t="shared" si="57"/>
        <v>66</v>
      </c>
      <c r="N328" s="35">
        <f t="shared" si="58"/>
        <v>1188</v>
      </c>
      <c r="O328" s="36"/>
      <c r="P328" s="632"/>
      <c r="Q328" s="149"/>
      <c r="R328" s="150"/>
      <c r="S328" s="150"/>
    </row>
    <row r="329" spans="1:19">
      <c r="A329" s="30">
        <f t="shared" si="48"/>
        <v>445</v>
      </c>
      <c r="B329" s="30">
        <v>320</v>
      </c>
      <c r="C329" s="31" t="str">
        <f t="shared" si="49"/>
        <v>445 - ABBY KELLEY FOSTER Charter School - BERLIN BOYLSTON pupils</v>
      </c>
      <c r="D329" s="32">
        <v>445348620</v>
      </c>
      <c r="E329" s="30">
        <f t="shared" si="50"/>
        <v>445</v>
      </c>
      <c r="F329" s="28">
        <f t="shared" si="51"/>
        <v>348</v>
      </c>
      <c r="G329" s="28">
        <f t="shared" si="52"/>
        <v>620</v>
      </c>
      <c r="H329" s="28">
        <f t="shared" si="59"/>
        <v>1</v>
      </c>
      <c r="I329" s="33">
        <f t="shared" si="53"/>
        <v>1</v>
      </c>
      <c r="J329" s="30">
        <f t="shared" si="54"/>
        <v>4</v>
      </c>
      <c r="K329" s="34">
        <f t="shared" si="55"/>
        <v>164.16560111385317</v>
      </c>
      <c r="L329" s="35">
        <f t="shared" si="56"/>
        <v>10664</v>
      </c>
      <c r="M329" s="35">
        <f t="shared" si="57"/>
        <v>6843</v>
      </c>
      <c r="N329" s="35">
        <f t="shared" si="58"/>
        <v>1188</v>
      </c>
      <c r="O329" s="36"/>
      <c r="P329" s="632"/>
      <c r="Q329" s="149"/>
      <c r="R329" s="150"/>
      <c r="S329" s="150"/>
    </row>
    <row r="330" spans="1:19">
      <c r="A330" s="30">
        <f t="shared" ref="A330:A393" si="60">IF(VALUE(MID(D330,1,1))=4,VALUE(MID(D330,1,3)),VALUE(MID(D330,1,4)))</f>
        <v>445</v>
      </c>
      <c r="B330" s="30">
        <v>321</v>
      </c>
      <c r="C330" s="31" t="str">
        <f t="shared" ref="C330:C393" si="61">IF(H330=1,A330 &amp; " - " &amp;VLOOKUP(A330,codeCHA,2)&amp;" Charter School - "&amp;VLOOKUP(G330,code436,2)&amp;" pupils",IF(OR(A330=450,A330=466),A330 &amp; " - " &amp;VLOOKUP(A330,codeCHA,2)&amp;" Charter School - "&amp;VLOOKUP(F330,code436,2)&amp;" District - "&amp;VLOOKUP(G330,code436,2)&amp;" pupils",A330 &amp; " - " &amp;VLOOKUP(A330,codeCHA,2)&amp;" Charter School - "&amp;VLOOKUP(F330,code436,2)&amp;" Campus - "&amp;VLOOKUP(G330,code436,2)&amp;" pupils"))</f>
        <v>445 - ABBY KELLEY FOSTER Charter School - DUDLEY CHARLTON pupils</v>
      </c>
      <c r="D330" s="32">
        <v>445348658</v>
      </c>
      <c r="E330" s="30">
        <f t="shared" ref="E330:E393" si="62">A330</f>
        <v>445</v>
      </c>
      <c r="F330" s="28">
        <f t="shared" ref="F330:F393" si="63">IF(VALUE(MID(D330,1,1))=4,VALUE(MID(D330,4,3)),VALUE(MID(D330,5,3)))</f>
        <v>348</v>
      </c>
      <c r="G330" s="28">
        <f t="shared" ref="G330:G393" si="64">IF(VALUE(MID(D330,1,1))=4,VALUE(MID(D330,7,3)),VALUE(MID(D330,8,3)))</f>
        <v>658</v>
      </c>
      <c r="H330" s="28">
        <f t="shared" si="59"/>
        <v>1</v>
      </c>
      <c r="I330" s="33">
        <f t="shared" ref="I330:I393" si="65">VLOOKUP(F330,distinfo,4)</f>
        <v>1</v>
      </c>
      <c r="J330" s="30">
        <f t="shared" ref="J330:J393" si="66">VLOOKUP(D330,enro_chafnd,16)</f>
        <v>7</v>
      </c>
      <c r="K330" s="34">
        <f t="shared" ref="K330:K393" si="67">VLOOKUP(G330,distinfo,6)</f>
        <v>115.84608359151956</v>
      </c>
      <c r="L330" s="35">
        <f t="shared" ref="L330:L393" si="68">IF(VLOOKUP(D330,rate_chafnd,40,FALSE)&gt;0,VLOOKUP(D330,rate_chafnd,40),VLOOKUP(G330,distinfo,7))</f>
        <v>16221</v>
      </c>
      <c r="M330" s="35">
        <f t="shared" ref="M330:M393" si="69">ROUND((L330*K330/100)-L330,0)</f>
        <v>2570</v>
      </c>
      <c r="N330" s="35">
        <f t="shared" ref="N330:N393" si="70">VLOOKUP(G330,distinfo,9)</f>
        <v>1188</v>
      </c>
      <c r="O330" s="36"/>
      <c r="P330" s="632"/>
      <c r="Q330" s="149"/>
      <c r="R330" s="150"/>
      <c r="S330" s="150"/>
    </row>
    <row r="331" spans="1:19">
      <c r="A331" s="30">
        <f t="shared" si="60"/>
        <v>445</v>
      </c>
      <c r="B331" s="30">
        <v>322</v>
      </c>
      <c r="C331" s="31" t="str">
        <f t="shared" si="61"/>
        <v>445 - ABBY KELLEY FOSTER Charter School - QUABBIN pupils</v>
      </c>
      <c r="D331" s="32">
        <v>445348753</v>
      </c>
      <c r="E331" s="30">
        <f t="shared" si="62"/>
        <v>445</v>
      </c>
      <c r="F331" s="28">
        <f t="shared" si="63"/>
        <v>348</v>
      </c>
      <c r="G331" s="28">
        <f t="shared" si="64"/>
        <v>753</v>
      </c>
      <c r="H331" s="28">
        <f t="shared" ref="H331:H394" si="71">IF(OR(A331=410,A331=466,A331=487,A331=499),2,1)</f>
        <v>1</v>
      </c>
      <c r="I331" s="33">
        <f t="shared" si="65"/>
        <v>1</v>
      </c>
      <c r="J331" s="30">
        <f t="shared" si="66"/>
        <v>7</v>
      </c>
      <c r="K331" s="34">
        <f t="shared" si="67"/>
        <v>126.71905499877074</v>
      </c>
      <c r="L331" s="35">
        <f t="shared" si="68"/>
        <v>11546</v>
      </c>
      <c r="M331" s="35">
        <f t="shared" si="69"/>
        <v>3085</v>
      </c>
      <c r="N331" s="35">
        <f t="shared" si="70"/>
        <v>1188</v>
      </c>
      <c r="O331" s="36"/>
      <c r="P331" s="632"/>
      <c r="Q331" s="149"/>
      <c r="R331" s="150"/>
      <c r="S331" s="150"/>
    </row>
    <row r="332" spans="1:19">
      <c r="A332" s="30">
        <f t="shared" si="60"/>
        <v>445</v>
      </c>
      <c r="B332" s="30">
        <v>323</v>
      </c>
      <c r="C332" s="31" t="str">
        <f t="shared" si="61"/>
        <v>445 - ABBY KELLEY FOSTER Charter School - SPENCER EAST BROOKFIELD pupils</v>
      </c>
      <c r="D332" s="32">
        <v>445348767</v>
      </c>
      <c r="E332" s="30">
        <f t="shared" si="62"/>
        <v>445</v>
      </c>
      <c r="F332" s="28">
        <f t="shared" si="63"/>
        <v>348</v>
      </c>
      <c r="G332" s="28">
        <f t="shared" si="64"/>
        <v>767</v>
      </c>
      <c r="H332" s="28">
        <f t="shared" si="71"/>
        <v>1</v>
      </c>
      <c r="I332" s="33">
        <f t="shared" si="65"/>
        <v>1</v>
      </c>
      <c r="J332" s="30">
        <f t="shared" si="66"/>
        <v>10</v>
      </c>
      <c r="K332" s="34">
        <f t="shared" si="67"/>
        <v>109.76315424696401</v>
      </c>
      <c r="L332" s="35">
        <f t="shared" si="68"/>
        <v>16794</v>
      </c>
      <c r="M332" s="35">
        <f t="shared" si="69"/>
        <v>1640</v>
      </c>
      <c r="N332" s="35">
        <f t="shared" si="70"/>
        <v>1188</v>
      </c>
      <c r="O332" s="36"/>
      <c r="P332" s="632"/>
      <c r="Q332" s="149"/>
      <c r="R332" s="150"/>
      <c r="S332" s="150"/>
    </row>
    <row r="333" spans="1:19">
      <c r="A333" s="30">
        <f t="shared" si="60"/>
        <v>445</v>
      </c>
      <c r="B333" s="30">
        <v>324</v>
      </c>
      <c r="C333" s="31" t="str">
        <f t="shared" si="61"/>
        <v>445 - ABBY KELLEY FOSTER Charter School - WACHUSETT pupils</v>
      </c>
      <c r="D333" s="32">
        <v>445348775</v>
      </c>
      <c r="E333" s="30">
        <f t="shared" si="62"/>
        <v>445</v>
      </c>
      <c r="F333" s="28">
        <f t="shared" si="63"/>
        <v>348</v>
      </c>
      <c r="G333" s="28">
        <f t="shared" si="64"/>
        <v>775</v>
      </c>
      <c r="H333" s="28">
        <f t="shared" si="71"/>
        <v>1</v>
      </c>
      <c r="I333" s="33">
        <f t="shared" si="65"/>
        <v>1</v>
      </c>
      <c r="J333" s="30">
        <f t="shared" si="66"/>
        <v>4</v>
      </c>
      <c r="K333" s="34">
        <f t="shared" si="67"/>
        <v>111.22304815606785</v>
      </c>
      <c r="L333" s="35">
        <f t="shared" si="68"/>
        <v>13178</v>
      </c>
      <c r="M333" s="35">
        <f t="shared" si="69"/>
        <v>1479</v>
      </c>
      <c r="N333" s="35">
        <f t="shared" si="70"/>
        <v>1188</v>
      </c>
      <c r="O333" s="36"/>
      <c r="P333" s="632"/>
      <c r="Q333" s="149"/>
      <c r="R333" s="150"/>
      <c r="S333" s="150"/>
    </row>
    <row r="334" spans="1:19">
      <c r="A334" s="30">
        <f t="shared" si="60"/>
        <v>446</v>
      </c>
      <c r="B334" s="30">
        <v>325</v>
      </c>
      <c r="C334" s="31" t="str">
        <f t="shared" si="61"/>
        <v>446 - FOXBOROUGH REGIONAL Charter School - ABINGTON pupils</v>
      </c>
      <c r="D334" s="32">
        <v>446099001</v>
      </c>
      <c r="E334" s="30">
        <f t="shared" si="62"/>
        <v>446</v>
      </c>
      <c r="F334" s="28">
        <f t="shared" si="63"/>
        <v>99</v>
      </c>
      <c r="G334" s="28">
        <f t="shared" si="64"/>
        <v>1</v>
      </c>
      <c r="H334" s="28">
        <f t="shared" si="71"/>
        <v>1</v>
      </c>
      <c r="I334" s="33">
        <f t="shared" si="65"/>
        <v>1.0640000000000001</v>
      </c>
      <c r="J334" s="30">
        <f t="shared" si="66"/>
        <v>7</v>
      </c>
      <c r="K334" s="34">
        <f t="shared" si="67"/>
        <v>111.52142211046746</v>
      </c>
      <c r="L334" s="35">
        <f t="shared" si="68"/>
        <v>17355</v>
      </c>
      <c r="M334" s="35">
        <f t="shared" si="69"/>
        <v>2000</v>
      </c>
      <c r="N334" s="35">
        <f t="shared" si="70"/>
        <v>1188</v>
      </c>
      <c r="O334" s="36"/>
      <c r="P334" s="632"/>
      <c r="Q334" s="149"/>
      <c r="R334" s="150"/>
      <c r="S334" s="150"/>
    </row>
    <row r="335" spans="1:19">
      <c r="A335" s="30">
        <f t="shared" si="60"/>
        <v>446</v>
      </c>
      <c r="B335" s="30">
        <v>326</v>
      </c>
      <c r="C335" s="31" t="str">
        <f t="shared" si="61"/>
        <v>446 - FOXBOROUGH REGIONAL Charter School - ATTLEBORO pupils</v>
      </c>
      <c r="D335" s="32">
        <v>446099016</v>
      </c>
      <c r="E335" s="30">
        <f t="shared" si="62"/>
        <v>446</v>
      </c>
      <c r="F335" s="28">
        <f t="shared" si="63"/>
        <v>99</v>
      </c>
      <c r="G335" s="28">
        <f t="shared" si="64"/>
        <v>16</v>
      </c>
      <c r="H335" s="28">
        <f t="shared" si="71"/>
        <v>1</v>
      </c>
      <c r="I335" s="33">
        <f t="shared" si="65"/>
        <v>1.0640000000000001</v>
      </c>
      <c r="J335" s="30">
        <f t="shared" si="66"/>
        <v>8</v>
      </c>
      <c r="K335" s="34">
        <f t="shared" si="67"/>
        <v>101.09742805332425</v>
      </c>
      <c r="L335" s="35">
        <f t="shared" si="68"/>
        <v>14900</v>
      </c>
      <c r="M335" s="35">
        <f t="shared" si="69"/>
        <v>164</v>
      </c>
      <c r="N335" s="35">
        <f t="shared" si="70"/>
        <v>1188</v>
      </c>
      <c r="O335" s="36"/>
      <c r="P335" s="632"/>
      <c r="Q335" s="149"/>
      <c r="R335" s="150"/>
      <c r="S335" s="150"/>
    </row>
    <row r="336" spans="1:19">
      <c r="A336" s="30">
        <f t="shared" si="60"/>
        <v>446</v>
      </c>
      <c r="B336" s="30">
        <v>327</v>
      </c>
      <c r="C336" s="31" t="str">
        <f t="shared" si="61"/>
        <v>446 - FOXBOROUGH REGIONAL Charter School - AVON pupils</v>
      </c>
      <c r="D336" s="32">
        <v>446099018</v>
      </c>
      <c r="E336" s="30">
        <f t="shared" si="62"/>
        <v>446</v>
      </c>
      <c r="F336" s="28">
        <f t="shared" si="63"/>
        <v>99</v>
      </c>
      <c r="G336" s="28">
        <f t="shared" si="64"/>
        <v>18</v>
      </c>
      <c r="H336" s="28">
        <f t="shared" si="71"/>
        <v>1</v>
      </c>
      <c r="I336" s="33">
        <f t="shared" si="65"/>
        <v>1.0640000000000001</v>
      </c>
      <c r="J336" s="30">
        <f t="shared" si="66"/>
        <v>9</v>
      </c>
      <c r="K336" s="34">
        <f t="shared" si="67"/>
        <v>132.96053292263844</v>
      </c>
      <c r="L336" s="35">
        <f t="shared" si="68"/>
        <v>14595</v>
      </c>
      <c r="M336" s="35">
        <f t="shared" si="69"/>
        <v>4811</v>
      </c>
      <c r="N336" s="35">
        <f t="shared" si="70"/>
        <v>1188</v>
      </c>
      <c r="O336" s="36"/>
      <c r="P336" s="632"/>
      <c r="Q336" s="149"/>
      <c r="R336" s="150"/>
      <c r="S336" s="150"/>
    </row>
    <row r="337" spans="1:19">
      <c r="A337" s="30">
        <f t="shared" si="60"/>
        <v>446</v>
      </c>
      <c r="B337" s="30">
        <v>328</v>
      </c>
      <c r="C337" s="31" t="str">
        <f t="shared" si="61"/>
        <v>446 - FOXBOROUGH REGIONAL Charter School - BELLINGHAM pupils</v>
      </c>
      <c r="D337" s="32">
        <v>446099025</v>
      </c>
      <c r="E337" s="30">
        <f t="shared" si="62"/>
        <v>446</v>
      </c>
      <c r="F337" s="28">
        <f t="shared" si="63"/>
        <v>99</v>
      </c>
      <c r="G337" s="28">
        <f t="shared" si="64"/>
        <v>25</v>
      </c>
      <c r="H337" s="28">
        <f t="shared" si="71"/>
        <v>1</v>
      </c>
      <c r="I337" s="33">
        <f t="shared" si="65"/>
        <v>1.0640000000000001</v>
      </c>
      <c r="J337" s="30">
        <f t="shared" si="66"/>
        <v>6</v>
      </c>
      <c r="K337" s="34">
        <f t="shared" si="67"/>
        <v>138.41836261547991</v>
      </c>
      <c r="L337" s="35">
        <f t="shared" si="68"/>
        <v>12802</v>
      </c>
      <c r="M337" s="35">
        <f t="shared" si="69"/>
        <v>4918</v>
      </c>
      <c r="N337" s="35">
        <f t="shared" si="70"/>
        <v>1188</v>
      </c>
      <c r="O337" s="36"/>
      <c r="P337" s="632"/>
      <c r="Q337" s="149"/>
      <c r="R337" s="150"/>
      <c r="S337" s="150"/>
    </row>
    <row r="338" spans="1:19">
      <c r="A338" s="30">
        <f t="shared" si="60"/>
        <v>446</v>
      </c>
      <c r="B338" s="30">
        <v>329</v>
      </c>
      <c r="C338" s="31" t="str">
        <f t="shared" si="61"/>
        <v>446 - FOXBOROUGH REGIONAL Charter School - BROCKTON pupils</v>
      </c>
      <c r="D338" s="32">
        <v>446099044</v>
      </c>
      <c r="E338" s="30">
        <f t="shared" si="62"/>
        <v>446</v>
      </c>
      <c r="F338" s="28">
        <f t="shared" si="63"/>
        <v>99</v>
      </c>
      <c r="G338" s="28">
        <f t="shared" si="64"/>
        <v>44</v>
      </c>
      <c r="H338" s="28">
        <f t="shared" si="71"/>
        <v>1</v>
      </c>
      <c r="I338" s="33">
        <f t="shared" si="65"/>
        <v>1.0640000000000001</v>
      </c>
      <c r="J338" s="30">
        <f t="shared" si="66"/>
        <v>11</v>
      </c>
      <c r="K338" s="34">
        <f t="shared" si="67"/>
        <v>103.48764365547041</v>
      </c>
      <c r="L338" s="35">
        <f t="shared" si="68"/>
        <v>17516</v>
      </c>
      <c r="M338" s="35">
        <f t="shared" si="69"/>
        <v>611</v>
      </c>
      <c r="N338" s="35">
        <f t="shared" si="70"/>
        <v>1188</v>
      </c>
      <c r="O338" s="36"/>
      <c r="P338" s="632"/>
      <c r="Q338" s="149"/>
      <c r="R338" s="150"/>
      <c r="S338" s="150"/>
    </row>
    <row r="339" spans="1:19">
      <c r="A339" s="30">
        <f t="shared" si="60"/>
        <v>446</v>
      </c>
      <c r="B339" s="30">
        <v>330</v>
      </c>
      <c r="C339" s="31" t="str">
        <f t="shared" si="61"/>
        <v>446 - FOXBOROUGH REGIONAL Charter School - CANTON pupils</v>
      </c>
      <c r="D339" s="32">
        <v>446099050</v>
      </c>
      <c r="E339" s="30">
        <f t="shared" si="62"/>
        <v>446</v>
      </c>
      <c r="F339" s="28">
        <f t="shared" si="63"/>
        <v>99</v>
      </c>
      <c r="G339" s="28">
        <f t="shared" si="64"/>
        <v>50</v>
      </c>
      <c r="H339" s="28">
        <f t="shared" si="71"/>
        <v>1</v>
      </c>
      <c r="I339" s="33">
        <f t="shared" si="65"/>
        <v>1.0640000000000001</v>
      </c>
      <c r="J339" s="30">
        <f t="shared" si="66"/>
        <v>5</v>
      </c>
      <c r="K339" s="34">
        <f t="shared" si="67"/>
        <v>142.15947336044431</v>
      </c>
      <c r="L339" s="35">
        <f t="shared" si="68"/>
        <v>15527</v>
      </c>
      <c r="M339" s="35">
        <f t="shared" si="69"/>
        <v>6546</v>
      </c>
      <c r="N339" s="35">
        <f t="shared" si="70"/>
        <v>1188</v>
      </c>
      <c r="O339" s="36"/>
      <c r="P339" s="632"/>
      <c r="Q339" s="149"/>
      <c r="R339" s="150"/>
      <c r="S339" s="150"/>
    </row>
    <row r="340" spans="1:19">
      <c r="A340" s="30">
        <f t="shared" si="60"/>
        <v>446</v>
      </c>
      <c r="B340" s="30">
        <v>331</v>
      </c>
      <c r="C340" s="31" t="str">
        <f t="shared" si="61"/>
        <v>446 - FOXBOROUGH REGIONAL Charter School - EAST BRIDGEWATER pupils</v>
      </c>
      <c r="D340" s="32">
        <v>446099083</v>
      </c>
      <c r="E340" s="30">
        <f t="shared" si="62"/>
        <v>446</v>
      </c>
      <c r="F340" s="28">
        <f t="shared" si="63"/>
        <v>99</v>
      </c>
      <c r="G340" s="28">
        <f t="shared" si="64"/>
        <v>83</v>
      </c>
      <c r="H340" s="28">
        <f t="shared" si="71"/>
        <v>1</v>
      </c>
      <c r="I340" s="33">
        <f t="shared" si="65"/>
        <v>1.0640000000000001</v>
      </c>
      <c r="J340" s="30">
        <f t="shared" si="66"/>
        <v>6</v>
      </c>
      <c r="K340" s="34">
        <f t="shared" si="67"/>
        <v>109.59094289858274</v>
      </c>
      <c r="L340" s="35">
        <f t="shared" si="68"/>
        <v>15247</v>
      </c>
      <c r="M340" s="35">
        <f t="shared" si="69"/>
        <v>1462</v>
      </c>
      <c r="N340" s="35">
        <f t="shared" si="70"/>
        <v>1188</v>
      </c>
      <c r="O340" s="36"/>
      <c r="P340" s="632"/>
      <c r="Q340" s="149"/>
      <c r="R340" s="150"/>
      <c r="S340" s="150"/>
    </row>
    <row r="341" spans="1:19">
      <c r="A341" s="30">
        <f t="shared" si="60"/>
        <v>446</v>
      </c>
      <c r="B341" s="30">
        <v>332</v>
      </c>
      <c r="C341" s="31" t="str">
        <f t="shared" si="61"/>
        <v>446 - FOXBOROUGH REGIONAL Charter School - EASTON pupils</v>
      </c>
      <c r="D341" s="32">
        <v>446099088</v>
      </c>
      <c r="E341" s="30">
        <f t="shared" si="62"/>
        <v>446</v>
      </c>
      <c r="F341" s="28">
        <f t="shared" si="63"/>
        <v>99</v>
      </c>
      <c r="G341" s="28">
        <f t="shared" si="64"/>
        <v>88</v>
      </c>
      <c r="H341" s="28">
        <f t="shared" si="71"/>
        <v>1</v>
      </c>
      <c r="I341" s="33">
        <f t="shared" si="65"/>
        <v>1.0640000000000001</v>
      </c>
      <c r="J341" s="30">
        <f t="shared" si="66"/>
        <v>4</v>
      </c>
      <c r="K341" s="34">
        <f t="shared" si="67"/>
        <v>132.28108588556685</v>
      </c>
      <c r="L341" s="35">
        <f t="shared" si="68"/>
        <v>14881</v>
      </c>
      <c r="M341" s="35">
        <f t="shared" si="69"/>
        <v>4804</v>
      </c>
      <c r="N341" s="35">
        <f t="shared" si="70"/>
        <v>1188</v>
      </c>
      <c r="O341" s="36"/>
      <c r="P341" s="632"/>
      <c r="Q341" s="149"/>
      <c r="R341" s="150"/>
      <c r="S341" s="150"/>
    </row>
    <row r="342" spans="1:19">
      <c r="A342" s="30">
        <f t="shared" si="60"/>
        <v>446</v>
      </c>
      <c r="B342" s="30">
        <v>333</v>
      </c>
      <c r="C342" s="31" t="str">
        <f t="shared" si="61"/>
        <v>446 - FOXBOROUGH REGIONAL Charter School - FALL RIVER pupils</v>
      </c>
      <c r="D342" s="32">
        <v>446099095</v>
      </c>
      <c r="E342" s="30">
        <f t="shared" si="62"/>
        <v>446</v>
      </c>
      <c r="F342" s="28">
        <f t="shared" si="63"/>
        <v>99</v>
      </c>
      <c r="G342" s="28">
        <f t="shared" si="64"/>
        <v>95</v>
      </c>
      <c r="H342" s="28">
        <f t="shared" si="71"/>
        <v>1</v>
      </c>
      <c r="I342" s="33">
        <f t="shared" si="65"/>
        <v>1.0640000000000001</v>
      </c>
      <c r="J342" s="30">
        <f t="shared" si="66"/>
        <v>12</v>
      </c>
      <c r="K342" s="34">
        <f t="shared" si="67"/>
        <v>100.95349482477822</v>
      </c>
      <c r="L342" s="35">
        <f t="shared" si="68"/>
        <v>17861</v>
      </c>
      <c r="M342" s="35">
        <f t="shared" si="69"/>
        <v>170</v>
      </c>
      <c r="N342" s="35">
        <f t="shared" si="70"/>
        <v>1188</v>
      </c>
      <c r="O342" s="36"/>
      <c r="P342" s="632"/>
      <c r="Q342" s="149"/>
      <c r="R342" s="150"/>
      <c r="S342" s="150"/>
    </row>
    <row r="343" spans="1:19">
      <c r="A343" s="30">
        <f t="shared" si="60"/>
        <v>446</v>
      </c>
      <c r="B343" s="30">
        <v>334</v>
      </c>
      <c r="C343" s="31" t="str">
        <f t="shared" si="61"/>
        <v>446 - FOXBOROUGH REGIONAL Charter School - FOXBOROUGH pupils</v>
      </c>
      <c r="D343" s="32">
        <v>446099099</v>
      </c>
      <c r="E343" s="30">
        <f t="shared" si="62"/>
        <v>446</v>
      </c>
      <c r="F343" s="28">
        <f t="shared" si="63"/>
        <v>99</v>
      </c>
      <c r="G343" s="28">
        <f t="shared" si="64"/>
        <v>99</v>
      </c>
      <c r="H343" s="28">
        <f t="shared" si="71"/>
        <v>1</v>
      </c>
      <c r="I343" s="33">
        <f t="shared" si="65"/>
        <v>1.0640000000000001</v>
      </c>
      <c r="J343" s="30">
        <f t="shared" si="66"/>
        <v>5</v>
      </c>
      <c r="K343" s="34">
        <f t="shared" si="67"/>
        <v>145.29865543811184</v>
      </c>
      <c r="L343" s="35">
        <f t="shared" si="68"/>
        <v>14592</v>
      </c>
      <c r="M343" s="35">
        <f t="shared" si="69"/>
        <v>6610</v>
      </c>
      <c r="N343" s="35">
        <f t="shared" si="70"/>
        <v>1188</v>
      </c>
      <c r="O343" s="36"/>
      <c r="P343" s="632"/>
      <c r="Q343" s="149"/>
      <c r="R343" s="150"/>
      <c r="S343" s="150"/>
    </row>
    <row r="344" spans="1:19">
      <c r="A344" s="30">
        <f t="shared" si="60"/>
        <v>446</v>
      </c>
      <c r="B344" s="30">
        <v>335</v>
      </c>
      <c r="C344" s="31" t="str">
        <f t="shared" si="61"/>
        <v>446 - FOXBOROUGH REGIONAL Charter School - FRANKLIN pupils</v>
      </c>
      <c r="D344" s="32">
        <v>446099101</v>
      </c>
      <c r="E344" s="30">
        <f t="shared" si="62"/>
        <v>446</v>
      </c>
      <c r="F344" s="28">
        <f t="shared" si="63"/>
        <v>99</v>
      </c>
      <c r="G344" s="28">
        <f t="shared" si="64"/>
        <v>101</v>
      </c>
      <c r="H344" s="28">
        <f t="shared" si="71"/>
        <v>1</v>
      </c>
      <c r="I344" s="33">
        <f t="shared" si="65"/>
        <v>1.0640000000000001</v>
      </c>
      <c r="J344" s="30">
        <f t="shared" si="66"/>
        <v>3</v>
      </c>
      <c r="K344" s="34">
        <f t="shared" si="67"/>
        <v>138.89241898876276</v>
      </c>
      <c r="L344" s="35">
        <f t="shared" si="68"/>
        <v>16563</v>
      </c>
      <c r="M344" s="35">
        <f t="shared" si="69"/>
        <v>6442</v>
      </c>
      <c r="N344" s="35">
        <f t="shared" si="70"/>
        <v>1188</v>
      </c>
      <c r="O344" s="36"/>
      <c r="P344" s="632"/>
      <c r="Q344" s="149"/>
      <c r="R344" s="150"/>
      <c r="S344" s="150"/>
    </row>
    <row r="345" spans="1:19">
      <c r="A345" s="30">
        <f t="shared" si="60"/>
        <v>446</v>
      </c>
      <c r="B345" s="30">
        <v>336</v>
      </c>
      <c r="C345" s="31" t="str">
        <f t="shared" si="61"/>
        <v>446 - FOXBOROUGH REGIONAL Charter School - HOLBROOK pupils</v>
      </c>
      <c r="D345" s="32">
        <v>446099133</v>
      </c>
      <c r="E345" s="30">
        <f t="shared" si="62"/>
        <v>446</v>
      </c>
      <c r="F345" s="28">
        <f t="shared" si="63"/>
        <v>99</v>
      </c>
      <c r="G345" s="28">
        <f t="shared" si="64"/>
        <v>133</v>
      </c>
      <c r="H345" s="28">
        <f t="shared" si="71"/>
        <v>1</v>
      </c>
      <c r="I345" s="33">
        <f t="shared" si="65"/>
        <v>1.0640000000000001</v>
      </c>
      <c r="J345" s="30">
        <f t="shared" si="66"/>
        <v>9</v>
      </c>
      <c r="K345" s="34">
        <f t="shared" si="67"/>
        <v>104.31142256018728</v>
      </c>
      <c r="L345" s="35">
        <f t="shared" si="68"/>
        <v>17443</v>
      </c>
      <c r="M345" s="35">
        <f t="shared" si="69"/>
        <v>752</v>
      </c>
      <c r="N345" s="35">
        <f t="shared" si="70"/>
        <v>1188</v>
      </c>
      <c r="O345" s="36"/>
      <c r="P345" s="632"/>
      <c r="Q345" s="149"/>
      <c r="R345" s="150"/>
      <c r="S345" s="150"/>
    </row>
    <row r="346" spans="1:19">
      <c r="A346" s="30">
        <f t="shared" si="60"/>
        <v>446</v>
      </c>
      <c r="B346" s="30">
        <v>337</v>
      </c>
      <c r="C346" s="31" t="str">
        <f t="shared" si="61"/>
        <v>446 - FOXBOROUGH REGIONAL Charter School - HOLLISTON pupils</v>
      </c>
      <c r="D346" s="32">
        <v>446099136</v>
      </c>
      <c r="E346" s="30">
        <f t="shared" si="62"/>
        <v>446</v>
      </c>
      <c r="F346" s="28">
        <f t="shared" si="63"/>
        <v>99</v>
      </c>
      <c r="G346" s="28">
        <f t="shared" si="64"/>
        <v>136</v>
      </c>
      <c r="H346" s="28">
        <f t="shared" si="71"/>
        <v>1</v>
      </c>
      <c r="I346" s="33">
        <f t="shared" si="65"/>
        <v>1.0640000000000001</v>
      </c>
      <c r="J346" s="30">
        <f t="shared" si="66"/>
        <v>3</v>
      </c>
      <c r="K346" s="34">
        <f t="shared" si="67"/>
        <v>132.2909817510029</v>
      </c>
      <c r="L346" s="35">
        <f t="shared" si="68"/>
        <v>17973</v>
      </c>
      <c r="M346" s="35">
        <f t="shared" si="69"/>
        <v>5804</v>
      </c>
      <c r="N346" s="35">
        <f t="shared" si="70"/>
        <v>1188</v>
      </c>
      <c r="O346" s="36"/>
      <c r="P346" s="632"/>
      <c r="Q346" s="149"/>
      <c r="R346" s="150"/>
      <c r="S346" s="150"/>
    </row>
    <row r="347" spans="1:19">
      <c r="A347" s="30">
        <f t="shared" si="60"/>
        <v>446</v>
      </c>
      <c r="B347" s="30">
        <v>338</v>
      </c>
      <c r="C347" s="31" t="str">
        <f t="shared" si="61"/>
        <v>446 - FOXBOROUGH REGIONAL Charter School - MANSFIELD pupils</v>
      </c>
      <c r="D347" s="32">
        <v>446099167</v>
      </c>
      <c r="E347" s="30">
        <f t="shared" si="62"/>
        <v>446</v>
      </c>
      <c r="F347" s="28">
        <f t="shared" si="63"/>
        <v>99</v>
      </c>
      <c r="G347" s="28">
        <f t="shared" si="64"/>
        <v>167</v>
      </c>
      <c r="H347" s="28">
        <f t="shared" si="71"/>
        <v>1</v>
      </c>
      <c r="I347" s="33">
        <f t="shared" si="65"/>
        <v>1.0640000000000001</v>
      </c>
      <c r="J347" s="30">
        <f t="shared" si="66"/>
        <v>4</v>
      </c>
      <c r="K347" s="34">
        <f t="shared" si="67"/>
        <v>146.29840645456272</v>
      </c>
      <c r="L347" s="35">
        <f t="shared" si="68"/>
        <v>14711</v>
      </c>
      <c r="M347" s="35">
        <f t="shared" si="69"/>
        <v>6811</v>
      </c>
      <c r="N347" s="35">
        <f t="shared" si="70"/>
        <v>1188</v>
      </c>
      <c r="O347" s="36"/>
      <c r="P347" s="632"/>
      <c r="Q347" s="149"/>
      <c r="R347" s="150"/>
      <c r="S347" s="150"/>
    </row>
    <row r="348" spans="1:19">
      <c r="A348" s="30">
        <f t="shared" si="60"/>
        <v>446</v>
      </c>
      <c r="B348" s="30">
        <v>339</v>
      </c>
      <c r="C348" s="31" t="str">
        <f t="shared" si="61"/>
        <v>446 - FOXBOROUGH REGIONAL Charter School - MIDDLEBOROUGH pupils</v>
      </c>
      <c r="D348" s="32">
        <v>446099182</v>
      </c>
      <c r="E348" s="30">
        <f t="shared" si="62"/>
        <v>446</v>
      </c>
      <c r="F348" s="28">
        <f t="shared" si="63"/>
        <v>99</v>
      </c>
      <c r="G348" s="28">
        <f t="shared" si="64"/>
        <v>182</v>
      </c>
      <c r="H348" s="28">
        <f t="shared" si="71"/>
        <v>1</v>
      </c>
      <c r="I348" s="33">
        <f t="shared" si="65"/>
        <v>1.0640000000000001</v>
      </c>
      <c r="J348" s="30">
        <f t="shared" si="66"/>
        <v>8</v>
      </c>
      <c r="K348" s="34">
        <f t="shared" si="67"/>
        <v>116.60854723053005</v>
      </c>
      <c r="L348" s="35">
        <f t="shared" si="68"/>
        <v>14879</v>
      </c>
      <c r="M348" s="35">
        <f t="shared" si="69"/>
        <v>2471</v>
      </c>
      <c r="N348" s="35">
        <f t="shared" si="70"/>
        <v>1188</v>
      </c>
      <c r="O348" s="36"/>
      <c r="P348" s="632"/>
      <c r="Q348" s="149"/>
      <c r="R348" s="150"/>
      <c r="S348" s="150"/>
    </row>
    <row r="349" spans="1:19">
      <c r="A349" s="30">
        <f t="shared" si="60"/>
        <v>446</v>
      </c>
      <c r="B349" s="30">
        <v>340</v>
      </c>
      <c r="C349" s="31" t="str">
        <f t="shared" si="61"/>
        <v>446 - FOXBOROUGH REGIONAL Charter School - NORFOLK pupils</v>
      </c>
      <c r="D349" s="32">
        <v>446099208</v>
      </c>
      <c r="E349" s="30">
        <f t="shared" si="62"/>
        <v>446</v>
      </c>
      <c r="F349" s="28">
        <f t="shared" si="63"/>
        <v>99</v>
      </c>
      <c r="G349" s="28">
        <f t="shared" si="64"/>
        <v>208</v>
      </c>
      <c r="H349" s="28">
        <f t="shared" si="71"/>
        <v>1</v>
      </c>
      <c r="I349" s="33">
        <f t="shared" si="65"/>
        <v>1.0640000000000001</v>
      </c>
      <c r="J349" s="30">
        <f t="shared" si="66"/>
        <v>2</v>
      </c>
      <c r="K349" s="34">
        <f t="shared" si="67"/>
        <v>144.1433152862416</v>
      </c>
      <c r="L349" s="35">
        <f t="shared" si="68"/>
        <v>14508</v>
      </c>
      <c r="M349" s="35">
        <f t="shared" si="69"/>
        <v>6404</v>
      </c>
      <c r="N349" s="35">
        <f t="shared" si="70"/>
        <v>1188</v>
      </c>
      <c r="O349" s="36"/>
      <c r="P349" s="632"/>
      <c r="Q349" s="149"/>
      <c r="R349" s="150"/>
      <c r="S349" s="150"/>
    </row>
    <row r="350" spans="1:19">
      <c r="A350" s="30">
        <f t="shared" si="60"/>
        <v>446</v>
      </c>
      <c r="B350" s="30">
        <v>341</v>
      </c>
      <c r="C350" s="31" t="str">
        <f t="shared" si="61"/>
        <v>446 - FOXBOROUGH REGIONAL Charter School - NORTH ATTLEBOROUGH pupils</v>
      </c>
      <c r="D350" s="32">
        <v>446099212</v>
      </c>
      <c r="E350" s="30">
        <f t="shared" si="62"/>
        <v>446</v>
      </c>
      <c r="F350" s="28">
        <f t="shared" si="63"/>
        <v>99</v>
      </c>
      <c r="G350" s="28">
        <f t="shared" si="64"/>
        <v>212</v>
      </c>
      <c r="H350" s="28">
        <f t="shared" si="71"/>
        <v>1</v>
      </c>
      <c r="I350" s="33">
        <f t="shared" si="65"/>
        <v>1.0640000000000001</v>
      </c>
      <c r="J350" s="30">
        <f t="shared" si="66"/>
        <v>5</v>
      </c>
      <c r="K350" s="34">
        <f t="shared" si="67"/>
        <v>117.29174220821884</v>
      </c>
      <c r="L350" s="35">
        <f t="shared" si="68"/>
        <v>13788</v>
      </c>
      <c r="M350" s="35">
        <f t="shared" si="69"/>
        <v>2384</v>
      </c>
      <c r="N350" s="35">
        <f t="shared" si="70"/>
        <v>1188</v>
      </c>
      <c r="O350" s="36"/>
      <c r="P350" s="632"/>
      <c r="Q350" s="149"/>
      <c r="R350" s="150"/>
      <c r="S350" s="150"/>
    </row>
    <row r="351" spans="1:19">
      <c r="A351" s="30">
        <f t="shared" si="60"/>
        <v>446</v>
      </c>
      <c r="B351" s="30">
        <v>342</v>
      </c>
      <c r="C351" s="31" t="str">
        <f t="shared" si="61"/>
        <v>446 - FOXBOROUGH REGIONAL Charter School - NORTON pupils</v>
      </c>
      <c r="D351" s="32">
        <v>446099218</v>
      </c>
      <c r="E351" s="30">
        <f t="shared" si="62"/>
        <v>446</v>
      </c>
      <c r="F351" s="28">
        <f t="shared" si="63"/>
        <v>99</v>
      </c>
      <c r="G351" s="28">
        <f t="shared" si="64"/>
        <v>218</v>
      </c>
      <c r="H351" s="28">
        <f t="shared" si="71"/>
        <v>1</v>
      </c>
      <c r="I351" s="33">
        <f t="shared" si="65"/>
        <v>1.0640000000000001</v>
      </c>
      <c r="J351" s="30">
        <f t="shared" si="66"/>
        <v>5</v>
      </c>
      <c r="K351" s="34">
        <f t="shared" si="67"/>
        <v>140.16005939722393</v>
      </c>
      <c r="L351" s="35">
        <f t="shared" si="68"/>
        <v>13492</v>
      </c>
      <c r="M351" s="35">
        <f t="shared" si="69"/>
        <v>5418</v>
      </c>
      <c r="N351" s="35">
        <f t="shared" si="70"/>
        <v>1188</v>
      </c>
      <c r="O351" s="36"/>
      <c r="P351" s="632"/>
      <c r="Q351" s="149"/>
      <c r="R351" s="150"/>
      <c r="S351" s="150"/>
    </row>
    <row r="352" spans="1:19">
      <c r="A352" s="30">
        <f t="shared" si="60"/>
        <v>446</v>
      </c>
      <c r="B352" s="30">
        <v>343</v>
      </c>
      <c r="C352" s="31" t="str">
        <f t="shared" si="61"/>
        <v>446 - FOXBOROUGH REGIONAL Charter School - NORWOOD pupils</v>
      </c>
      <c r="D352" s="32">
        <v>446099220</v>
      </c>
      <c r="E352" s="30">
        <f t="shared" si="62"/>
        <v>446</v>
      </c>
      <c r="F352" s="28">
        <f t="shared" si="63"/>
        <v>99</v>
      </c>
      <c r="G352" s="28">
        <f t="shared" si="64"/>
        <v>220</v>
      </c>
      <c r="H352" s="28">
        <f t="shared" si="71"/>
        <v>1</v>
      </c>
      <c r="I352" s="33">
        <f t="shared" si="65"/>
        <v>1.0640000000000001</v>
      </c>
      <c r="J352" s="30">
        <f t="shared" si="66"/>
        <v>8</v>
      </c>
      <c r="K352" s="34">
        <f t="shared" si="67"/>
        <v>132.96882134901574</v>
      </c>
      <c r="L352" s="35">
        <f t="shared" si="68"/>
        <v>15858</v>
      </c>
      <c r="M352" s="35">
        <f t="shared" si="69"/>
        <v>5228</v>
      </c>
      <c r="N352" s="35">
        <f t="shared" si="70"/>
        <v>1188</v>
      </c>
      <c r="O352" s="36"/>
      <c r="P352" s="632"/>
      <c r="Q352" s="149"/>
      <c r="R352" s="150"/>
      <c r="S352" s="150"/>
    </row>
    <row r="353" spans="1:19">
      <c r="A353" s="30">
        <f t="shared" si="60"/>
        <v>446</v>
      </c>
      <c r="B353" s="30">
        <v>344</v>
      </c>
      <c r="C353" s="31" t="str">
        <f t="shared" si="61"/>
        <v>446 - FOXBOROUGH REGIONAL Charter School - PLAINVILLE pupils</v>
      </c>
      <c r="D353" s="32">
        <v>446099238</v>
      </c>
      <c r="E353" s="30">
        <f t="shared" si="62"/>
        <v>446</v>
      </c>
      <c r="F353" s="28">
        <f t="shared" si="63"/>
        <v>99</v>
      </c>
      <c r="G353" s="28">
        <f t="shared" si="64"/>
        <v>238</v>
      </c>
      <c r="H353" s="28">
        <f t="shared" si="71"/>
        <v>1</v>
      </c>
      <c r="I353" s="33">
        <f t="shared" si="65"/>
        <v>1.0640000000000001</v>
      </c>
      <c r="J353" s="30">
        <f t="shared" si="66"/>
        <v>6</v>
      </c>
      <c r="K353" s="34">
        <f t="shared" si="67"/>
        <v>138.03212510400064</v>
      </c>
      <c r="L353" s="35">
        <f t="shared" si="68"/>
        <v>12724</v>
      </c>
      <c r="M353" s="35">
        <f t="shared" si="69"/>
        <v>4839</v>
      </c>
      <c r="N353" s="35">
        <f t="shared" si="70"/>
        <v>1188</v>
      </c>
      <c r="O353" s="36"/>
      <c r="P353" s="632"/>
      <c r="Q353" s="149"/>
      <c r="R353" s="150"/>
      <c r="S353" s="150"/>
    </row>
    <row r="354" spans="1:19">
      <c r="A354" s="30">
        <f t="shared" si="60"/>
        <v>446</v>
      </c>
      <c r="B354" s="30">
        <v>345</v>
      </c>
      <c r="C354" s="31" t="str">
        <f t="shared" si="61"/>
        <v>446 - FOXBOROUGH REGIONAL Charter School - RANDOLPH pupils</v>
      </c>
      <c r="D354" s="32">
        <v>446099244</v>
      </c>
      <c r="E354" s="30">
        <f t="shared" si="62"/>
        <v>446</v>
      </c>
      <c r="F354" s="28">
        <f t="shared" si="63"/>
        <v>99</v>
      </c>
      <c r="G354" s="28">
        <f t="shared" si="64"/>
        <v>244</v>
      </c>
      <c r="H354" s="28">
        <f t="shared" si="71"/>
        <v>1</v>
      </c>
      <c r="I354" s="33">
        <f t="shared" si="65"/>
        <v>1.0640000000000001</v>
      </c>
      <c r="J354" s="30">
        <f t="shared" si="66"/>
        <v>10</v>
      </c>
      <c r="K354" s="34">
        <f t="shared" si="67"/>
        <v>128.61679730868042</v>
      </c>
      <c r="L354" s="35">
        <f t="shared" si="68"/>
        <v>14768</v>
      </c>
      <c r="M354" s="35">
        <f t="shared" si="69"/>
        <v>4226</v>
      </c>
      <c r="N354" s="35">
        <f t="shared" si="70"/>
        <v>1188</v>
      </c>
      <c r="O354" s="36"/>
      <c r="P354" s="632"/>
      <c r="Q354" s="149"/>
      <c r="R354" s="150"/>
      <c r="S354" s="150"/>
    </row>
    <row r="355" spans="1:19">
      <c r="A355" s="30">
        <f t="shared" si="60"/>
        <v>446</v>
      </c>
      <c r="B355" s="30">
        <v>346</v>
      </c>
      <c r="C355" s="31" t="str">
        <f t="shared" si="61"/>
        <v>446 - FOXBOROUGH REGIONAL Charter School - SEEKONK pupils</v>
      </c>
      <c r="D355" s="32">
        <v>446099265</v>
      </c>
      <c r="E355" s="30">
        <f t="shared" si="62"/>
        <v>446</v>
      </c>
      <c r="F355" s="28">
        <f t="shared" si="63"/>
        <v>99</v>
      </c>
      <c r="G355" s="28">
        <f t="shared" si="64"/>
        <v>265</v>
      </c>
      <c r="H355" s="28">
        <f t="shared" si="71"/>
        <v>1</v>
      </c>
      <c r="I355" s="33">
        <f t="shared" si="65"/>
        <v>1.0640000000000001</v>
      </c>
      <c r="J355" s="30">
        <f t="shared" si="66"/>
        <v>4</v>
      </c>
      <c r="K355" s="34">
        <f t="shared" si="67"/>
        <v>138.20503139311575</v>
      </c>
      <c r="L355" s="35">
        <f t="shared" si="68"/>
        <v>11536</v>
      </c>
      <c r="M355" s="35">
        <f t="shared" si="69"/>
        <v>4407</v>
      </c>
      <c r="N355" s="35">
        <f t="shared" si="70"/>
        <v>1188</v>
      </c>
      <c r="O355" s="36"/>
      <c r="P355" s="632"/>
      <c r="Q355" s="149"/>
      <c r="R355" s="150"/>
      <c r="S355" s="150"/>
    </row>
    <row r="356" spans="1:19">
      <c r="A356" s="30">
        <f t="shared" si="60"/>
        <v>446</v>
      </c>
      <c r="B356" s="30">
        <v>347</v>
      </c>
      <c r="C356" s="31" t="str">
        <f t="shared" si="61"/>
        <v>446 - FOXBOROUGH REGIONAL Charter School - SHARON pupils</v>
      </c>
      <c r="D356" s="32">
        <v>446099266</v>
      </c>
      <c r="E356" s="30">
        <f t="shared" si="62"/>
        <v>446</v>
      </c>
      <c r="F356" s="28">
        <f t="shared" si="63"/>
        <v>99</v>
      </c>
      <c r="G356" s="28">
        <f t="shared" si="64"/>
        <v>266</v>
      </c>
      <c r="H356" s="28">
        <f t="shared" si="71"/>
        <v>1</v>
      </c>
      <c r="I356" s="33">
        <f t="shared" si="65"/>
        <v>1.0640000000000001</v>
      </c>
      <c r="J356" s="30">
        <f t="shared" si="66"/>
        <v>3</v>
      </c>
      <c r="K356" s="34">
        <f t="shared" si="67"/>
        <v>150.1281563080295</v>
      </c>
      <c r="L356" s="35">
        <f t="shared" si="68"/>
        <v>16087</v>
      </c>
      <c r="M356" s="35">
        <f t="shared" si="69"/>
        <v>8064</v>
      </c>
      <c r="N356" s="35">
        <f t="shared" si="70"/>
        <v>1188</v>
      </c>
      <c r="O356" s="36"/>
      <c r="P356" s="632"/>
      <c r="Q356" s="149"/>
      <c r="R356" s="150"/>
      <c r="S356" s="150"/>
    </row>
    <row r="357" spans="1:19">
      <c r="A357" s="30">
        <f t="shared" si="60"/>
        <v>446</v>
      </c>
      <c r="B357" s="30">
        <v>348</v>
      </c>
      <c r="C357" s="31" t="str">
        <f t="shared" si="61"/>
        <v>446 - FOXBOROUGH REGIONAL Charter School - STOUGHTON pupils</v>
      </c>
      <c r="D357" s="32">
        <v>446099285</v>
      </c>
      <c r="E357" s="30">
        <f t="shared" si="62"/>
        <v>446</v>
      </c>
      <c r="F357" s="28">
        <f t="shared" si="63"/>
        <v>99</v>
      </c>
      <c r="G357" s="28">
        <f t="shared" si="64"/>
        <v>285</v>
      </c>
      <c r="H357" s="28">
        <f t="shared" si="71"/>
        <v>1</v>
      </c>
      <c r="I357" s="33">
        <f t="shared" si="65"/>
        <v>1.0640000000000001</v>
      </c>
      <c r="J357" s="30">
        <f t="shared" si="66"/>
        <v>9</v>
      </c>
      <c r="K357" s="34">
        <f t="shared" si="67"/>
        <v>116.95781453436267</v>
      </c>
      <c r="L357" s="35">
        <f t="shared" si="68"/>
        <v>14671</v>
      </c>
      <c r="M357" s="35">
        <f t="shared" si="69"/>
        <v>2488</v>
      </c>
      <c r="N357" s="35">
        <f t="shared" si="70"/>
        <v>1188</v>
      </c>
      <c r="O357" s="36"/>
      <c r="P357" s="632"/>
      <c r="Q357" s="149"/>
      <c r="R357" s="150"/>
      <c r="S357" s="150"/>
    </row>
    <row r="358" spans="1:19">
      <c r="A358" s="30">
        <f t="shared" si="60"/>
        <v>446</v>
      </c>
      <c r="B358" s="30">
        <v>349</v>
      </c>
      <c r="C358" s="31" t="str">
        <f t="shared" si="61"/>
        <v>446 - FOXBOROUGH REGIONAL Charter School - TAUNTON pupils</v>
      </c>
      <c r="D358" s="32">
        <v>446099293</v>
      </c>
      <c r="E358" s="30">
        <f t="shared" si="62"/>
        <v>446</v>
      </c>
      <c r="F358" s="28">
        <f t="shared" si="63"/>
        <v>99</v>
      </c>
      <c r="G358" s="28">
        <f t="shared" si="64"/>
        <v>293</v>
      </c>
      <c r="H358" s="28">
        <f t="shared" si="71"/>
        <v>1</v>
      </c>
      <c r="I358" s="33">
        <f t="shared" si="65"/>
        <v>1.0640000000000001</v>
      </c>
      <c r="J358" s="30">
        <f t="shared" si="66"/>
        <v>10</v>
      </c>
      <c r="K358" s="34">
        <f t="shared" si="67"/>
        <v>103.46776683796406</v>
      </c>
      <c r="L358" s="35">
        <f t="shared" si="68"/>
        <v>17584</v>
      </c>
      <c r="M358" s="35">
        <f t="shared" si="69"/>
        <v>610</v>
      </c>
      <c r="N358" s="35">
        <f t="shared" si="70"/>
        <v>1188</v>
      </c>
      <c r="O358" s="36"/>
      <c r="P358" s="632"/>
      <c r="Q358" s="149"/>
      <c r="R358" s="150"/>
      <c r="S358" s="150"/>
    </row>
    <row r="359" spans="1:19">
      <c r="A359" s="30">
        <f t="shared" si="60"/>
        <v>446</v>
      </c>
      <c r="B359" s="30">
        <v>350</v>
      </c>
      <c r="C359" s="31" t="str">
        <f t="shared" si="61"/>
        <v>446 - FOXBOROUGH REGIONAL Charter School - WALPOLE pupils</v>
      </c>
      <c r="D359" s="32">
        <v>446099307</v>
      </c>
      <c r="E359" s="30">
        <f t="shared" si="62"/>
        <v>446</v>
      </c>
      <c r="F359" s="28">
        <f t="shared" si="63"/>
        <v>99</v>
      </c>
      <c r="G359" s="28">
        <f t="shared" si="64"/>
        <v>307</v>
      </c>
      <c r="H359" s="28">
        <f t="shared" si="71"/>
        <v>1</v>
      </c>
      <c r="I359" s="33">
        <f t="shared" si="65"/>
        <v>1.0640000000000001</v>
      </c>
      <c r="J359" s="30">
        <f t="shared" si="66"/>
        <v>3</v>
      </c>
      <c r="K359" s="34">
        <f t="shared" si="67"/>
        <v>133.65292233224494</v>
      </c>
      <c r="L359" s="35">
        <f t="shared" si="68"/>
        <v>15670</v>
      </c>
      <c r="M359" s="35">
        <f t="shared" si="69"/>
        <v>5273</v>
      </c>
      <c r="N359" s="35">
        <f t="shared" si="70"/>
        <v>1188</v>
      </c>
      <c r="O359" s="36"/>
      <c r="P359" s="632"/>
      <c r="Q359" s="149"/>
      <c r="R359" s="150"/>
      <c r="S359" s="150"/>
    </row>
    <row r="360" spans="1:19">
      <c r="A360" s="30">
        <f t="shared" si="60"/>
        <v>446</v>
      </c>
      <c r="B360" s="30">
        <v>351</v>
      </c>
      <c r="C360" s="31" t="str">
        <f t="shared" si="61"/>
        <v>446 - FOXBOROUGH REGIONAL Charter School - WEST BRIDGEWATER pupils</v>
      </c>
      <c r="D360" s="32">
        <v>446099323</v>
      </c>
      <c r="E360" s="30">
        <f t="shared" si="62"/>
        <v>446</v>
      </c>
      <c r="F360" s="28">
        <f t="shared" si="63"/>
        <v>99</v>
      </c>
      <c r="G360" s="28">
        <f t="shared" si="64"/>
        <v>323</v>
      </c>
      <c r="H360" s="28">
        <f t="shared" si="71"/>
        <v>1</v>
      </c>
      <c r="I360" s="33">
        <f t="shared" si="65"/>
        <v>1.0640000000000001</v>
      </c>
      <c r="J360" s="30">
        <f t="shared" si="66"/>
        <v>6</v>
      </c>
      <c r="K360" s="34">
        <f t="shared" si="67"/>
        <v>124.08512186500218</v>
      </c>
      <c r="L360" s="35">
        <f t="shared" si="68"/>
        <v>11996</v>
      </c>
      <c r="M360" s="35">
        <f t="shared" si="69"/>
        <v>2889</v>
      </c>
      <c r="N360" s="35">
        <f t="shared" si="70"/>
        <v>1188</v>
      </c>
      <c r="O360" s="36"/>
      <c r="P360" s="632"/>
      <c r="Q360" s="149"/>
      <c r="R360" s="150"/>
      <c r="S360" s="150"/>
    </row>
    <row r="361" spans="1:19">
      <c r="A361" s="30">
        <f t="shared" si="60"/>
        <v>446</v>
      </c>
      <c r="B361" s="30">
        <v>352</v>
      </c>
      <c r="C361" s="31" t="str">
        <f t="shared" si="61"/>
        <v>446 - FOXBOROUGH REGIONAL Charter School - WRENTHAM pupils</v>
      </c>
      <c r="D361" s="32">
        <v>446099350</v>
      </c>
      <c r="E361" s="30">
        <f t="shared" si="62"/>
        <v>446</v>
      </c>
      <c r="F361" s="28">
        <f t="shared" si="63"/>
        <v>99</v>
      </c>
      <c r="G361" s="28">
        <f t="shared" si="64"/>
        <v>350</v>
      </c>
      <c r="H361" s="28">
        <f t="shared" si="71"/>
        <v>1</v>
      </c>
      <c r="I361" s="33">
        <f t="shared" si="65"/>
        <v>1.0640000000000001</v>
      </c>
      <c r="J361" s="30">
        <f t="shared" si="66"/>
        <v>3</v>
      </c>
      <c r="K361" s="34">
        <f t="shared" si="67"/>
        <v>153.71929036652298</v>
      </c>
      <c r="L361" s="35">
        <f t="shared" si="68"/>
        <v>12685</v>
      </c>
      <c r="M361" s="35">
        <f t="shared" si="69"/>
        <v>6814</v>
      </c>
      <c r="N361" s="35">
        <f t="shared" si="70"/>
        <v>1188</v>
      </c>
      <c r="O361" s="36"/>
      <c r="P361" s="632"/>
      <c r="Q361" s="149"/>
      <c r="R361" s="150"/>
      <c r="S361" s="150"/>
    </row>
    <row r="362" spans="1:19">
      <c r="A362" s="30">
        <f t="shared" si="60"/>
        <v>446</v>
      </c>
      <c r="B362" s="30">
        <v>353</v>
      </c>
      <c r="C362" s="31" t="str">
        <f t="shared" si="61"/>
        <v>446 - FOXBOROUGH REGIONAL Charter School - BRIDGEWATER RAYNHAM pupils</v>
      </c>
      <c r="D362" s="32">
        <v>446099625</v>
      </c>
      <c r="E362" s="30">
        <f t="shared" si="62"/>
        <v>446</v>
      </c>
      <c r="F362" s="28">
        <f t="shared" si="63"/>
        <v>99</v>
      </c>
      <c r="G362" s="28">
        <f t="shared" si="64"/>
        <v>625</v>
      </c>
      <c r="H362" s="28">
        <f t="shared" si="71"/>
        <v>1</v>
      </c>
      <c r="I362" s="33">
        <f t="shared" si="65"/>
        <v>1.0640000000000001</v>
      </c>
      <c r="J362" s="30">
        <f t="shared" si="66"/>
        <v>6</v>
      </c>
      <c r="K362" s="34">
        <f t="shared" si="67"/>
        <v>108.64822656782296</v>
      </c>
      <c r="L362" s="35">
        <f t="shared" si="68"/>
        <v>16013</v>
      </c>
      <c r="M362" s="35">
        <f t="shared" si="69"/>
        <v>1385</v>
      </c>
      <c r="N362" s="35">
        <f t="shared" si="70"/>
        <v>1188</v>
      </c>
      <c r="O362" s="36"/>
      <c r="P362" s="632"/>
      <c r="Q362" s="149"/>
      <c r="R362" s="150"/>
      <c r="S362" s="150"/>
    </row>
    <row r="363" spans="1:19">
      <c r="A363" s="30">
        <f t="shared" si="60"/>
        <v>446</v>
      </c>
      <c r="B363" s="30">
        <v>354</v>
      </c>
      <c r="C363" s="31" t="str">
        <f t="shared" si="61"/>
        <v>446 - FOXBOROUGH REGIONAL Charter School - DIGHTON REHOBOTH pupils</v>
      </c>
      <c r="D363" s="32">
        <v>446099650</v>
      </c>
      <c r="E363" s="30">
        <f t="shared" si="62"/>
        <v>446</v>
      </c>
      <c r="F363" s="28">
        <f t="shared" si="63"/>
        <v>99</v>
      </c>
      <c r="G363" s="28">
        <f t="shared" si="64"/>
        <v>650</v>
      </c>
      <c r="H363" s="28">
        <f t="shared" si="71"/>
        <v>1</v>
      </c>
      <c r="I363" s="33">
        <f t="shared" si="65"/>
        <v>1.0640000000000001</v>
      </c>
      <c r="J363" s="30">
        <f t="shared" si="66"/>
        <v>5</v>
      </c>
      <c r="K363" s="34">
        <f t="shared" si="67"/>
        <v>131.26088271909569</v>
      </c>
      <c r="L363" s="35">
        <f t="shared" si="68"/>
        <v>14567</v>
      </c>
      <c r="M363" s="35">
        <f t="shared" si="69"/>
        <v>4554</v>
      </c>
      <c r="N363" s="35">
        <f t="shared" si="70"/>
        <v>1188</v>
      </c>
      <c r="O363" s="36"/>
      <c r="P363" s="632"/>
      <c r="Q363" s="149"/>
      <c r="R363" s="150"/>
      <c r="S363" s="150"/>
    </row>
    <row r="364" spans="1:19">
      <c r="A364" s="30">
        <f t="shared" si="60"/>
        <v>446</v>
      </c>
      <c r="B364" s="30">
        <v>355</v>
      </c>
      <c r="C364" s="31" t="str">
        <f t="shared" si="61"/>
        <v>446 - FOXBOROUGH REGIONAL Charter School - FREETOWN LAKEVILLE pupils</v>
      </c>
      <c r="D364" s="32">
        <v>446099665</v>
      </c>
      <c r="E364" s="30">
        <f t="shared" si="62"/>
        <v>446</v>
      </c>
      <c r="F364" s="28">
        <f t="shared" si="63"/>
        <v>99</v>
      </c>
      <c r="G364" s="28">
        <f t="shared" si="64"/>
        <v>665</v>
      </c>
      <c r="H364" s="28">
        <f t="shared" si="71"/>
        <v>1</v>
      </c>
      <c r="I364" s="33">
        <f t="shared" si="65"/>
        <v>1.0640000000000001</v>
      </c>
      <c r="J364" s="30">
        <f t="shared" si="66"/>
        <v>5</v>
      </c>
      <c r="K364" s="34">
        <f t="shared" si="67"/>
        <v>112.27587959492098</v>
      </c>
      <c r="L364" s="35">
        <f t="shared" si="68"/>
        <v>11363</v>
      </c>
      <c r="M364" s="35">
        <f t="shared" si="69"/>
        <v>1395</v>
      </c>
      <c r="N364" s="35">
        <f t="shared" si="70"/>
        <v>1188</v>
      </c>
      <c r="O364" s="36"/>
      <c r="P364" s="632"/>
      <c r="Q364" s="149"/>
      <c r="R364" s="150"/>
      <c r="S364" s="150"/>
    </row>
    <row r="365" spans="1:19">
      <c r="A365" s="30">
        <f t="shared" si="60"/>
        <v>446</v>
      </c>
      <c r="B365" s="30">
        <v>356</v>
      </c>
      <c r="C365" s="31" t="str">
        <f t="shared" si="61"/>
        <v>446 - FOXBOROUGH REGIONAL Charter School - KING PHILIP pupils</v>
      </c>
      <c r="D365" s="32">
        <v>446099690</v>
      </c>
      <c r="E365" s="30">
        <f t="shared" si="62"/>
        <v>446</v>
      </c>
      <c r="F365" s="28">
        <f t="shared" si="63"/>
        <v>99</v>
      </c>
      <c r="G365" s="28">
        <f t="shared" si="64"/>
        <v>690</v>
      </c>
      <c r="H365" s="28">
        <f t="shared" si="71"/>
        <v>1</v>
      </c>
      <c r="I365" s="33">
        <f t="shared" si="65"/>
        <v>1.0640000000000001</v>
      </c>
      <c r="J365" s="30">
        <f t="shared" si="66"/>
        <v>4</v>
      </c>
      <c r="K365" s="34">
        <f t="shared" si="67"/>
        <v>150.59501289175424</v>
      </c>
      <c r="L365" s="35">
        <f t="shared" si="68"/>
        <v>13852</v>
      </c>
      <c r="M365" s="35">
        <f t="shared" si="69"/>
        <v>7008</v>
      </c>
      <c r="N365" s="35">
        <f t="shared" si="70"/>
        <v>1188</v>
      </c>
      <c r="O365" s="36"/>
      <c r="P365" s="632"/>
      <c r="Q365" s="149"/>
      <c r="R365" s="150"/>
      <c r="S365" s="150"/>
    </row>
    <row r="366" spans="1:19">
      <c r="A366" s="30">
        <f t="shared" si="60"/>
        <v>446</v>
      </c>
      <c r="B366" s="30">
        <v>357</v>
      </c>
      <c r="C366" s="31" t="str">
        <f t="shared" si="61"/>
        <v>446 - FOXBOROUGH REGIONAL Charter School - WHITMAN HANSON pupils</v>
      </c>
      <c r="D366" s="32">
        <v>446099780</v>
      </c>
      <c r="E366" s="30">
        <f t="shared" si="62"/>
        <v>446</v>
      </c>
      <c r="F366" s="28">
        <f t="shared" si="63"/>
        <v>99</v>
      </c>
      <c r="G366" s="28">
        <f t="shared" si="64"/>
        <v>780</v>
      </c>
      <c r="H366" s="28">
        <f t="shared" si="71"/>
        <v>1</v>
      </c>
      <c r="I366" s="33">
        <f t="shared" si="65"/>
        <v>1.0640000000000001</v>
      </c>
      <c r="J366" s="30">
        <f t="shared" si="66"/>
        <v>6</v>
      </c>
      <c r="K366" s="34">
        <f t="shared" si="67"/>
        <v>117.80202536709625</v>
      </c>
      <c r="L366" s="35">
        <f t="shared" si="68"/>
        <v>17673</v>
      </c>
      <c r="M366" s="35">
        <f t="shared" si="69"/>
        <v>3146</v>
      </c>
      <c r="N366" s="35">
        <f t="shared" si="70"/>
        <v>1188</v>
      </c>
      <c r="O366" s="36"/>
      <c r="P366" s="632"/>
      <c r="Q366" s="149"/>
      <c r="R366" s="150"/>
      <c r="S366" s="150"/>
    </row>
    <row r="367" spans="1:19">
      <c r="A367" s="30">
        <f t="shared" si="60"/>
        <v>447</v>
      </c>
      <c r="B367" s="30">
        <v>358</v>
      </c>
      <c r="C367" s="31" t="str">
        <f t="shared" si="61"/>
        <v>447 - BENJAMIN FRANKLIN CLASSICAL Charter School - BELLINGHAM pupils</v>
      </c>
      <c r="D367" s="32">
        <v>447101025</v>
      </c>
      <c r="E367" s="30">
        <f t="shared" si="62"/>
        <v>447</v>
      </c>
      <c r="F367" s="28">
        <f t="shared" si="63"/>
        <v>101</v>
      </c>
      <c r="G367" s="28">
        <f t="shared" si="64"/>
        <v>25</v>
      </c>
      <c r="H367" s="28">
        <f t="shared" si="71"/>
        <v>1</v>
      </c>
      <c r="I367" s="33">
        <f t="shared" si="65"/>
        <v>1.052</v>
      </c>
      <c r="J367" s="30">
        <f t="shared" si="66"/>
        <v>6</v>
      </c>
      <c r="K367" s="34">
        <f t="shared" si="67"/>
        <v>138.41836261547991</v>
      </c>
      <c r="L367" s="35">
        <f t="shared" si="68"/>
        <v>12856</v>
      </c>
      <c r="M367" s="35">
        <f t="shared" si="69"/>
        <v>4939</v>
      </c>
      <c r="N367" s="35">
        <f t="shared" si="70"/>
        <v>1188</v>
      </c>
      <c r="O367" s="36"/>
      <c r="P367" s="632"/>
      <c r="Q367" s="149"/>
      <c r="R367" s="150"/>
      <c r="S367" s="150"/>
    </row>
    <row r="368" spans="1:19">
      <c r="A368" s="30">
        <f t="shared" si="60"/>
        <v>447</v>
      </c>
      <c r="B368" s="30">
        <v>359</v>
      </c>
      <c r="C368" s="31" t="str">
        <f t="shared" si="61"/>
        <v>447 - BENJAMIN FRANKLIN CLASSICAL Charter School - BOSTON pupils</v>
      </c>
      <c r="D368" s="32">
        <v>447101035</v>
      </c>
      <c r="E368" s="30">
        <f t="shared" si="62"/>
        <v>447</v>
      </c>
      <c r="F368" s="28">
        <f t="shared" si="63"/>
        <v>101</v>
      </c>
      <c r="G368" s="28">
        <f t="shared" si="64"/>
        <v>35</v>
      </c>
      <c r="H368" s="28">
        <f t="shared" si="71"/>
        <v>1</v>
      </c>
      <c r="I368" s="33">
        <f t="shared" si="65"/>
        <v>1.052</v>
      </c>
      <c r="J368" s="30">
        <f t="shared" si="66"/>
        <v>11</v>
      </c>
      <c r="K368" s="34">
        <f t="shared" si="67"/>
        <v>137.86393690456481</v>
      </c>
      <c r="L368" s="35">
        <f t="shared" si="68"/>
        <v>22635</v>
      </c>
      <c r="M368" s="35">
        <f t="shared" si="69"/>
        <v>8571</v>
      </c>
      <c r="N368" s="35">
        <f t="shared" si="70"/>
        <v>1188</v>
      </c>
      <c r="O368" s="36"/>
      <c r="P368" s="632"/>
      <c r="Q368" s="149"/>
      <c r="R368" s="150"/>
      <c r="S368" s="150"/>
    </row>
    <row r="369" spans="1:19">
      <c r="A369" s="30">
        <f t="shared" si="60"/>
        <v>447</v>
      </c>
      <c r="B369" s="30">
        <v>360</v>
      </c>
      <c r="C369" s="31" t="str">
        <f t="shared" si="61"/>
        <v>447 - BENJAMIN FRANKLIN CLASSICAL Charter School - FRAMINGHAM pupils</v>
      </c>
      <c r="D369" s="32">
        <v>447101100</v>
      </c>
      <c r="E369" s="30">
        <f t="shared" si="62"/>
        <v>447</v>
      </c>
      <c r="F369" s="28">
        <f t="shared" si="63"/>
        <v>101</v>
      </c>
      <c r="G369" s="28">
        <f t="shared" si="64"/>
        <v>100</v>
      </c>
      <c r="H369" s="28">
        <f t="shared" si="71"/>
        <v>1</v>
      </c>
      <c r="I369" s="33">
        <f t="shared" si="65"/>
        <v>1.052</v>
      </c>
      <c r="J369" s="30">
        <f t="shared" si="66"/>
        <v>10</v>
      </c>
      <c r="K369" s="34">
        <f t="shared" si="67"/>
        <v>125.30943913013427</v>
      </c>
      <c r="L369" s="35">
        <f t="shared" si="68"/>
        <v>18785</v>
      </c>
      <c r="M369" s="35">
        <f t="shared" si="69"/>
        <v>4754</v>
      </c>
      <c r="N369" s="35">
        <f t="shared" si="70"/>
        <v>1188</v>
      </c>
      <c r="O369" s="36"/>
      <c r="P369" s="632"/>
      <c r="Q369" s="149"/>
      <c r="R369" s="150"/>
      <c r="S369" s="150"/>
    </row>
    <row r="370" spans="1:19">
      <c r="A370" s="30">
        <f t="shared" si="60"/>
        <v>447</v>
      </c>
      <c r="B370" s="30">
        <v>361</v>
      </c>
      <c r="C370" s="31" t="str">
        <f t="shared" si="61"/>
        <v>447 - BENJAMIN FRANKLIN CLASSICAL Charter School - FRANKLIN pupils</v>
      </c>
      <c r="D370" s="32">
        <v>447101101</v>
      </c>
      <c r="E370" s="30">
        <f t="shared" si="62"/>
        <v>447</v>
      </c>
      <c r="F370" s="28">
        <f t="shared" si="63"/>
        <v>101</v>
      </c>
      <c r="G370" s="28">
        <f t="shared" si="64"/>
        <v>101</v>
      </c>
      <c r="H370" s="28">
        <f t="shared" si="71"/>
        <v>1</v>
      </c>
      <c r="I370" s="33">
        <f t="shared" si="65"/>
        <v>1.052</v>
      </c>
      <c r="J370" s="30">
        <f t="shared" si="66"/>
        <v>3</v>
      </c>
      <c r="K370" s="34">
        <f t="shared" si="67"/>
        <v>138.89241898876276</v>
      </c>
      <c r="L370" s="35">
        <f t="shared" si="68"/>
        <v>12130</v>
      </c>
      <c r="M370" s="35">
        <f t="shared" si="69"/>
        <v>4718</v>
      </c>
      <c r="N370" s="35">
        <f t="shared" si="70"/>
        <v>1188</v>
      </c>
      <c r="O370" s="36"/>
      <c r="P370" s="632"/>
      <c r="Q370" s="149"/>
      <c r="R370" s="150"/>
      <c r="S370" s="150"/>
    </row>
    <row r="371" spans="1:19">
      <c r="A371" s="30">
        <f t="shared" si="60"/>
        <v>447</v>
      </c>
      <c r="B371" s="30">
        <v>362</v>
      </c>
      <c r="C371" s="31" t="str">
        <f t="shared" si="61"/>
        <v>447 - BENJAMIN FRANKLIN CLASSICAL Charter School - HOLLISTON pupils</v>
      </c>
      <c r="D371" s="32">
        <v>447101136</v>
      </c>
      <c r="E371" s="30">
        <f t="shared" si="62"/>
        <v>447</v>
      </c>
      <c r="F371" s="28">
        <f t="shared" si="63"/>
        <v>101</v>
      </c>
      <c r="G371" s="28">
        <f t="shared" si="64"/>
        <v>136</v>
      </c>
      <c r="H371" s="28">
        <f t="shared" si="71"/>
        <v>1</v>
      </c>
      <c r="I371" s="33">
        <f t="shared" si="65"/>
        <v>1.052</v>
      </c>
      <c r="J371" s="30">
        <f t="shared" si="66"/>
        <v>3</v>
      </c>
      <c r="K371" s="34">
        <f t="shared" si="67"/>
        <v>132.2909817510029</v>
      </c>
      <c r="L371" s="35">
        <f t="shared" si="68"/>
        <v>13717</v>
      </c>
      <c r="M371" s="35">
        <f t="shared" si="69"/>
        <v>4429</v>
      </c>
      <c r="N371" s="35">
        <f t="shared" si="70"/>
        <v>1188</v>
      </c>
      <c r="O371" s="36"/>
      <c r="P371" s="632"/>
      <c r="Q371" s="149"/>
      <c r="R371" s="150"/>
      <c r="S371" s="150"/>
    </row>
    <row r="372" spans="1:19">
      <c r="A372" s="30">
        <f t="shared" si="60"/>
        <v>447</v>
      </c>
      <c r="B372" s="30">
        <v>363</v>
      </c>
      <c r="C372" s="31" t="str">
        <f t="shared" si="61"/>
        <v>447 - BENJAMIN FRANKLIN CLASSICAL Charter School - HOPEDALE pupils</v>
      </c>
      <c r="D372" s="32">
        <v>447101138</v>
      </c>
      <c r="E372" s="30">
        <f t="shared" si="62"/>
        <v>447</v>
      </c>
      <c r="F372" s="28">
        <f t="shared" si="63"/>
        <v>101</v>
      </c>
      <c r="G372" s="28">
        <f t="shared" si="64"/>
        <v>138</v>
      </c>
      <c r="H372" s="28">
        <f t="shared" si="71"/>
        <v>1</v>
      </c>
      <c r="I372" s="33">
        <f t="shared" si="65"/>
        <v>1.052</v>
      </c>
      <c r="J372" s="30">
        <f t="shared" si="66"/>
        <v>5</v>
      </c>
      <c r="K372" s="34">
        <f t="shared" si="67"/>
        <v>148.64261486895896</v>
      </c>
      <c r="L372" s="35">
        <f t="shared" si="68"/>
        <v>13248</v>
      </c>
      <c r="M372" s="35">
        <f t="shared" si="69"/>
        <v>6444</v>
      </c>
      <c r="N372" s="35">
        <f t="shared" si="70"/>
        <v>1188</v>
      </c>
      <c r="O372" s="36"/>
      <c r="P372" s="632"/>
      <c r="Q372" s="149"/>
      <c r="R372" s="150"/>
      <c r="S372" s="150"/>
    </row>
    <row r="373" spans="1:19">
      <c r="A373" s="30">
        <f t="shared" si="60"/>
        <v>447</v>
      </c>
      <c r="B373" s="30">
        <v>364</v>
      </c>
      <c r="C373" s="31" t="str">
        <f t="shared" si="61"/>
        <v>447 - BENJAMIN FRANKLIN CLASSICAL Charter School - MARLBOROUGH pupils</v>
      </c>
      <c r="D373" s="32">
        <v>447101170</v>
      </c>
      <c r="E373" s="30">
        <f t="shared" si="62"/>
        <v>447</v>
      </c>
      <c r="F373" s="28">
        <f t="shared" si="63"/>
        <v>101</v>
      </c>
      <c r="G373" s="28">
        <f t="shared" si="64"/>
        <v>170</v>
      </c>
      <c r="H373" s="28">
        <f t="shared" si="71"/>
        <v>1</v>
      </c>
      <c r="I373" s="33">
        <f t="shared" si="65"/>
        <v>1.052</v>
      </c>
      <c r="J373" s="30">
        <f t="shared" si="66"/>
        <v>10</v>
      </c>
      <c r="K373" s="34">
        <f t="shared" si="67"/>
        <v>105.53175847489531</v>
      </c>
      <c r="L373" s="35">
        <f t="shared" si="68"/>
        <v>11489</v>
      </c>
      <c r="M373" s="35">
        <f t="shared" si="69"/>
        <v>636</v>
      </c>
      <c r="N373" s="35">
        <f t="shared" si="70"/>
        <v>1188</v>
      </c>
      <c r="O373" s="36"/>
      <c r="P373" s="632"/>
      <c r="Q373" s="149"/>
      <c r="R373" s="150"/>
      <c r="S373" s="150"/>
    </row>
    <row r="374" spans="1:19">
      <c r="A374" s="30">
        <f t="shared" si="60"/>
        <v>447</v>
      </c>
      <c r="B374" s="30">
        <v>365</v>
      </c>
      <c r="C374" s="31" t="str">
        <f t="shared" si="61"/>
        <v>447 - BENJAMIN FRANKLIN CLASSICAL Charter School - MEDWAY pupils</v>
      </c>
      <c r="D374" s="32">
        <v>447101177</v>
      </c>
      <c r="E374" s="30">
        <f t="shared" si="62"/>
        <v>447</v>
      </c>
      <c r="F374" s="28">
        <f t="shared" si="63"/>
        <v>101</v>
      </c>
      <c r="G374" s="28">
        <f t="shared" si="64"/>
        <v>177</v>
      </c>
      <c r="H374" s="28">
        <f t="shared" si="71"/>
        <v>1</v>
      </c>
      <c r="I374" s="33">
        <f t="shared" si="65"/>
        <v>1.052</v>
      </c>
      <c r="J374" s="30">
        <f t="shared" si="66"/>
        <v>4</v>
      </c>
      <c r="K374" s="34">
        <f t="shared" si="67"/>
        <v>137.96992674442876</v>
      </c>
      <c r="L374" s="35">
        <f t="shared" si="68"/>
        <v>12293</v>
      </c>
      <c r="M374" s="35">
        <f t="shared" si="69"/>
        <v>4668</v>
      </c>
      <c r="N374" s="35">
        <f t="shared" si="70"/>
        <v>1188</v>
      </c>
      <c r="O374" s="36"/>
      <c r="P374" s="632"/>
      <c r="Q374" s="149"/>
      <c r="R374" s="150"/>
      <c r="S374" s="150"/>
    </row>
    <row r="375" spans="1:19">
      <c r="A375" s="30">
        <f t="shared" si="60"/>
        <v>447</v>
      </c>
      <c r="B375" s="30">
        <v>366</v>
      </c>
      <c r="C375" s="31" t="str">
        <f t="shared" si="61"/>
        <v>447 - BENJAMIN FRANKLIN CLASSICAL Charter School - MILFORD pupils</v>
      </c>
      <c r="D375" s="32">
        <v>447101185</v>
      </c>
      <c r="E375" s="30">
        <f t="shared" si="62"/>
        <v>447</v>
      </c>
      <c r="F375" s="28">
        <f t="shared" si="63"/>
        <v>101</v>
      </c>
      <c r="G375" s="28">
        <f t="shared" si="64"/>
        <v>185</v>
      </c>
      <c r="H375" s="28">
        <f t="shared" si="71"/>
        <v>1</v>
      </c>
      <c r="I375" s="33">
        <f t="shared" si="65"/>
        <v>1.052</v>
      </c>
      <c r="J375" s="30">
        <f t="shared" si="66"/>
        <v>10</v>
      </c>
      <c r="K375" s="34">
        <f t="shared" si="67"/>
        <v>112.55514051408548</v>
      </c>
      <c r="L375" s="35">
        <f t="shared" si="68"/>
        <v>15138</v>
      </c>
      <c r="M375" s="35">
        <f t="shared" si="69"/>
        <v>1901</v>
      </c>
      <c r="N375" s="35">
        <f t="shared" si="70"/>
        <v>1188</v>
      </c>
      <c r="O375" s="36"/>
      <c r="P375" s="632"/>
      <c r="Q375" s="149"/>
      <c r="R375" s="150"/>
      <c r="S375" s="150"/>
    </row>
    <row r="376" spans="1:19">
      <c r="A376" s="30">
        <f t="shared" si="60"/>
        <v>447</v>
      </c>
      <c r="B376" s="30">
        <v>367</v>
      </c>
      <c r="C376" s="31" t="str">
        <f t="shared" si="61"/>
        <v>447 - BENJAMIN FRANKLIN CLASSICAL Charter School - MILLIS pupils</v>
      </c>
      <c r="D376" s="32">
        <v>447101187</v>
      </c>
      <c r="E376" s="30">
        <f t="shared" si="62"/>
        <v>447</v>
      </c>
      <c r="F376" s="28">
        <f t="shared" si="63"/>
        <v>101</v>
      </c>
      <c r="G376" s="28">
        <f t="shared" si="64"/>
        <v>187</v>
      </c>
      <c r="H376" s="28">
        <f t="shared" si="71"/>
        <v>1</v>
      </c>
      <c r="I376" s="33">
        <f t="shared" si="65"/>
        <v>1.052</v>
      </c>
      <c r="J376" s="30">
        <f t="shared" si="66"/>
        <v>4</v>
      </c>
      <c r="K376" s="34">
        <f t="shared" si="67"/>
        <v>155.57021706129396</v>
      </c>
      <c r="L376" s="35">
        <f t="shared" si="68"/>
        <v>13548</v>
      </c>
      <c r="M376" s="35">
        <f t="shared" si="69"/>
        <v>7529</v>
      </c>
      <c r="N376" s="35">
        <f t="shared" si="70"/>
        <v>1188</v>
      </c>
      <c r="O376" s="36"/>
      <c r="P376" s="632"/>
      <c r="Q376" s="149"/>
      <c r="R376" s="150"/>
      <c r="S376" s="150"/>
    </row>
    <row r="377" spans="1:19">
      <c r="A377" s="30">
        <f t="shared" si="60"/>
        <v>447</v>
      </c>
      <c r="B377" s="30">
        <v>368</v>
      </c>
      <c r="C377" s="31" t="str">
        <f t="shared" si="61"/>
        <v>447 - BENJAMIN FRANKLIN CLASSICAL Charter School - NORFOLK pupils</v>
      </c>
      <c r="D377" s="32">
        <v>447101208</v>
      </c>
      <c r="E377" s="30">
        <f t="shared" si="62"/>
        <v>447</v>
      </c>
      <c r="F377" s="28">
        <f t="shared" si="63"/>
        <v>101</v>
      </c>
      <c r="G377" s="28">
        <f t="shared" si="64"/>
        <v>208</v>
      </c>
      <c r="H377" s="28">
        <f t="shared" si="71"/>
        <v>1</v>
      </c>
      <c r="I377" s="33">
        <f t="shared" si="65"/>
        <v>1.052</v>
      </c>
      <c r="J377" s="30">
        <f t="shared" si="66"/>
        <v>2</v>
      </c>
      <c r="K377" s="34">
        <f t="shared" si="67"/>
        <v>144.1433152862416</v>
      </c>
      <c r="L377" s="35">
        <f t="shared" si="68"/>
        <v>12596</v>
      </c>
      <c r="M377" s="35">
        <f t="shared" si="69"/>
        <v>5560</v>
      </c>
      <c r="N377" s="35">
        <f t="shared" si="70"/>
        <v>1188</v>
      </c>
      <c r="O377" s="36"/>
      <c r="P377" s="632"/>
      <c r="Q377" s="149"/>
      <c r="R377" s="150"/>
      <c r="S377" s="150"/>
    </row>
    <row r="378" spans="1:19">
      <c r="A378" s="30">
        <f t="shared" si="60"/>
        <v>447</v>
      </c>
      <c r="B378" s="30">
        <v>369</v>
      </c>
      <c r="C378" s="31" t="str">
        <f t="shared" si="61"/>
        <v>447 - BENJAMIN FRANKLIN CLASSICAL Charter School - NORTH ATTLEBOROUGH pupils</v>
      </c>
      <c r="D378" s="32">
        <v>447101212</v>
      </c>
      <c r="E378" s="30">
        <f t="shared" si="62"/>
        <v>447</v>
      </c>
      <c r="F378" s="28">
        <f t="shared" si="63"/>
        <v>101</v>
      </c>
      <c r="G378" s="28">
        <f t="shared" si="64"/>
        <v>212</v>
      </c>
      <c r="H378" s="28">
        <f t="shared" si="71"/>
        <v>1</v>
      </c>
      <c r="I378" s="33">
        <f t="shared" si="65"/>
        <v>1.052</v>
      </c>
      <c r="J378" s="30">
        <f t="shared" si="66"/>
        <v>5</v>
      </c>
      <c r="K378" s="34">
        <f t="shared" si="67"/>
        <v>117.29174220821884</v>
      </c>
      <c r="L378" s="35">
        <f t="shared" si="68"/>
        <v>11290</v>
      </c>
      <c r="M378" s="35">
        <f t="shared" si="69"/>
        <v>1952</v>
      </c>
      <c r="N378" s="35">
        <f t="shared" si="70"/>
        <v>1188</v>
      </c>
      <c r="O378" s="36"/>
      <c r="P378" s="632"/>
      <c r="Q378" s="149"/>
      <c r="R378" s="150"/>
      <c r="S378" s="150"/>
    </row>
    <row r="379" spans="1:19">
      <c r="A379" s="30">
        <f t="shared" si="60"/>
        <v>447</v>
      </c>
      <c r="B379" s="30">
        <v>370</v>
      </c>
      <c r="C379" s="31" t="str">
        <f t="shared" si="61"/>
        <v>447 - BENJAMIN FRANKLIN CLASSICAL Charter School - NORTHBRIDGE pupils</v>
      </c>
      <c r="D379" s="32">
        <v>447101214</v>
      </c>
      <c r="E379" s="30">
        <f t="shared" si="62"/>
        <v>447</v>
      </c>
      <c r="F379" s="28">
        <f t="shared" si="63"/>
        <v>101</v>
      </c>
      <c r="G379" s="28">
        <f t="shared" si="64"/>
        <v>214</v>
      </c>
      <c r="H379" s="28">
        <f t="shared" si="71"/>
        <v>1</v>
      </c>
      <c r="I379" s="33">
        <f t="shared" si="65"/>
        <v>1.052</v>
      </c>
      <c r="J379" s="30">
        <f t="shared" si="66"/>
        <v>8</v>
      </c>
      <c r="K379" s="34">
        <f t="shared" si="67"/>
        <v>109.18063968293059</v>
      </c>
      <c r="L379" s="35">
        <f t="shared" si="68"/>
        <v>14434</v>
      </c>
      <c r="M379" s="35">
        <f t="shared" si="69"/>
        <v>1325</v>
      </c>
      <c r="N379" s="35">
        <f t="shared" si="70"/>
        <v>1188</v>
      </c>
      <c r="O379" s="36"/>
      <c r="P379" s="632"/>
      <c r="Q379" s="149"/>
      <c r="R379" s="150"/>
      <c r="S379" s="150"/>
    </row>
    <row r="380" spans="1:19">
      <c r="A380" s="30">
        <f t="shared" si="60"/>
        <v>447</v>
      </c>
      <c r="B380" s="30">
        <v>371</v>
      </c>
      <c r="C380" s="31" t="str">
        <f t="shared" si="61"/>
        <v>447 - BENJAMIN FRANKLIN CLASSICAL Charter School - NORTON pupils</v>
      </c>
      <c r="D380" s="32">
        <v>447101218</v>
      </c>
      <c r="E380" s="30">
        <f t="shared" si="62"/>
        <v>447</v>
      </c>
      <c r="F380" s="28">
        <f t="shared" si="63"/>
        <v>101</v>
      </c>
      <c r="G380" s="28">
        <f t="shared" si="64"/>
        <v>218</v>
      </c>
      <c r="H380" s="28">
        <f t="shared" si="71"/>
        <v>1</v>
      </c>
      <c r="I380" s="33">
        <f t="shared" si="65"/>
        <v>1.052</v>
      </c>
      <c r="J380" s="30">
        <f t="shared" si="66"/>
        <v>5</v>
      </c>
      <c r="K380" s="34">
        <f t="shared" si="67"/>
        <v>140.16005939722393</v>
      </c>
      <c r="L380" s="35">
        <f t="shared" si="68"/>
        <v>11092</v>
      </c>
      <c r="M380" s="35">
        <f t="shared" si="69"/>
        <v>4455</v>
      </c>
      <c r="N380" s="35">
        <f t="shared" si="70"/>
        <v>1188</v>
      </c>
      <c r="O380" s="36"/>
      <c r="P380" s="632"/>
      <c r="Q380" s="149"/>
      <c r="R380" s="150"/>
      <c r="S380" s="150"/>
    </row>
    <row r="381" spans="1:19">
      <c r="A381" s="30">
        <f t="shared" si="60"/>
        <v>447</v>
      </c>
      <c r="B381" s="30">
        <v>372</v>
      </c>
      <c r="C381" s="31" t="str">
        <f t="shared" si="61"/>
        <v>447 - BENJAMIN FRANKLIN CLASSICAL Charter School - NORWOOD pupils</v>
      </c>
      <c r="D381" s="32">
        <v>447101220</v>
      </c>
      <c r="E381" s="30">
        <f t="shared" si="62"/>
        <v>447</v>
      </c>
      <c r="F381" s="28">
        <f t="shared" si="63"/>
        <v>101</v>
      </c>
      <c r="G381" s="28">
        <f t="shared" si="64"/>
        <v>220</v>
      </c>
      <c r="H381" s="28">
        <f t="shared" si="71"/>
        <v>1</v>
      </c>
      <c r="I381" s="33">
        <f t="shared" si="65"/>
        <v>1.052</v>
      </c>
      <c r="J381" s="30">
        <f t="shared" si="66"/>
        <v>8</v>
      </c>
      <c r="K381" s="34">
        <f t="shared" si="67"/>
        <v>132.96882134901574</v>
      </c>
      <c r="L381" s="35">
        <f t="shared" si="68"/>
        <v>17658</v>
      </c>
      <c r="M381" s="35">
        <f t="shared" si="69"/>
        <v>5822</v>
      </c>
      <c r="N381" s="35">
        <f t="shared" si="70"/>
        <v>1188</v>
      </c>
      <c r="O381" s="36"/>
      <c r="P381" s="632"/>
      <c r="Q381" s="149"/>
      <c r="R381" s="150"/>
      <c r="S381" s="150"/>
    </row>
    <row r="382" spans="1:19">
      <c r="A382" s="30">
        <f t="shared" si="60"/>
        <v>447</v>
      </c>
      <c r="B382" s="30">
        <v>373</v>
      </c>
      <c r="C382" s="31" t="str">
        <f t="shared" si="61"/>
        <v>447 - BENJAMIN FRANKLIN CLASSICAL Charter School - PLAINVILLE pupils</v>
      </c>
      <c r="D382" s="32">
        <v>447101238</v>
      </c>
      <c r="E382" s="30">
        <f t="shared" si="62"/>
        <v>447</v>
      </c>
      <c r="F382" s="28">
        <f t="shared" si="63"/>
        <v>101</v>
      </c>
      <c r="G382" s="28">
        <f t="shared" si="64"/>
        <v>238</v>
      </c>
      <c r="H382" s="28">
        <f t="shared" si="71"/>
        <v>1</v>
      </c>
      <c r="I382" s="33">
        <f t="shared" si="65"/>
        <v>1.052</v>
      </c>
      <c r="J382" s="30">
        <f t="shared" si="66"/>
        <v>6</v>
      </c>
      <c r="K382" s="34">
        <f t="shared" si="67"/>
        <v>138.03212510400064</v>
      </c>
      <c r="L382" s="35">
        <f t="shared" si="68"/>
        <v>12296</v>
      </c>
      <c r="M382" s="35">
        <f t="shared" si="69"/>
        <v>4676</v>
      </c>
      <c r="N382" s="35">
        <f t="shared" si="70"/>
        <v>1188</v>
      </c>
      <c r="O382" s="36"/>
      <c r="P382" s="632"/>
      <c r="Q382" s="149"/>
      <c r="R382" s="150"/>
      <c r="S382" s="150"/>
    </row>
    <row r="383" spans="1:19">
      <c r="A383" s="30">
        <f t="shared" si="60"/>
        <v>447</v>
      </c>
      <c r="B383" s="30">
        <v>374</v>
      </c>
      <c r="C383" s="31" t="str">
        <f t="shared" si="61"/>
        <v>447 - BENJAMIN FRANKLIN CLASSICAL Charter School - UXBRIDGE pupils</v>
      </c>
      <c r="D383" s="32">
        <v>447101304</v>
      </c>
      <c r="E383" s="30">
        <f t="shared" si="62"/>
        <v>447</v>
      </c>
      <c r="F383" s="28">
        <f t="shared" si="63"/>
        <v>101</v>
      </c>
      <c r="G383" s="28">
        <f t="shared" si="64"/>
        <v>304</v>
      </c>
      <c r="H383" s="28">
        <f t="shared" si="71"/>
        <v>1</v>
      </c>
      <c r="I383" s="33">
        <f t="shared" si="65"/>
        <v>1.052</v>
      </c>
      <c r="J383" s="30">
        <f t="shared" si="66"/>
        <v>6</v>
      </c>
      <c r="K383" s="34">
        <f t="shared" si="67"/>
        <v>128.30431562474971</v>
      </c>
      <c r="L383" s="35">
        <f t="shared" si="68"/>
        <v>16929</v>
      </c>
      <c r="M383" s="35">
        <f t="shared" si="69"/>
        <v>4792</v>
      </c>
      <c r="N383" s="35">
        <f t="shared" si="70"/>
        <v>1188</v>
      </c>
      <c r="O383" s="36"/>
      <c r="P383" s="632"/>
      <c r="Q383" s="149"/>
      <c r="R383" s="150"/>
      <c r="S383" s="150"/>
    </row>
    <row r="384" spans="1:19">
      <c r="A384" s="30">
        <f t="shared" si="60"/>
        <v>447</v>
      </c>
      <c r="B384" s="30">
        <v>375</v>
      </c>
      <c r="C384" s="31" t="str">
        <f t="shared" si="61"/>
        <v>447 - BENJAMIN FRANKLIN CLASSICAL Charter School - WALPOLE pupils</v>
      </c>
      <c r="D384" s="32">
        <v>447101307</v>
      </c>
      <c r="E384" s="30">
        <f t="shared" si="62"/>
        <v>447</v>
      </c>
      <c r="F384" s="28">
        <f t="shared" si="63"/>
        <v>101</v>
      </c>
      <c r="G384" s="28">
        <f t="shared" si="64"/>
        <v>307</v>
      </c>
      <c r="H384" s="28">
        <f t="shared" si="71"/>
        <v>1</v>
      </c>
      <c r="I384" s="33">
        <f t="shared" si="65"/>
        <v>1.052</v>
      </c>
      <c r="J384" s="30">
        <f t="shared" si="66"/>
        <v>3</v>
      </c>
      <c r="K384" s="34">
        <f t="shared" si="67"/>
        <v>133.65292233224494</v>
      </c>
      <c r="L384" s="35">
        <f t="shared" si="68"/>
        <v>11404</v>
      </c>
      <c r="M384" s="35">
        <f t="shared" si="69"/>
        <v>3838</v>
      </c>
      <c r="N384" s="35">
        <f t="shared" si="70"/>
        <v>1188</v>
      </c>
      <c r="O384" s="36"/>
      <c r="P384" s="632"/>
      <c r="Q384" s="149"/>
      <c r="R384" s="150"/>
      <c r="S384" s="150"/>
    </row>
    <row r="385" spans="1:19">
      <c r="A385" s="30">
        <f t="shared" si="60"/>
        <v>447</v>
      </c>
      <c r="B385" s="30">
        <v>376</v>
      </c>
      <c r="C385" s="31" t="str">
        <f t="shared" si="61"/>
        <v>447 - BENJAMIN FRANKLIN CLASSICAL Charter School - WRENTHAM pupils</v>
      </c>
      <c r="D385" s="32">
        <v>447101350</v>
      </c>
      <c r="E385" s="30">
        <f t="shared" si="62"/>
        <v>447</v>
      </c>
      <c r="F385" s="28">
        <f t="shared" si="63"/>
        <v>101</v>
      </c>
      <c r="G385" s="28">
        <f t="shared" si="64"/>
        <v>350</v>
      </c>
      <c r="H385" s="28">
        <f t="shared" si="71"/>
        <v>1</v>
      </c>
      <c r="I385" s="33">
        <f t="shared" si="65"/>
        <v>1.052</v>
      </c>
      <c r="J385" s="30">
        <f t="shared" si="66"/>
        <v>3</v>
      </c>
      <c r="K385" s="34">
        <f t="shared" si="67"/>
        <v>153.71929036652298</v>
      </c>
      <c r="L385" s="35">
        <f t="shared" si="68"/>
        <v>12762</v>
      </c>
      <c r="M385" s="35">
        <f t="shared" si="69"/>
        <v>6856</v>
      </c>
      <c r="N385" s="35">
        <f t="shared" si="70"/>
        <v>1188</v>
      </c>
      <c r="O385" s="36"/>
      <c r="P385" s="632"/>
      <c r="Q385" s="149"/>
      <c r="R385" s="150"/>
      <c r="S385" s="150"/>
    </row>
    <row r="386" spans="1:19">
      <c r="A386" s="30">
        <f t="shared" si="60"/>
        <v>447</v>
      </c>
      <c r="B386" s="30">
        <v>377</v>
      </c>
      <c r="C386" s="31" t="str">
        <f t="shared" si="61"/>
        <v>447 - BENJAMIN FRANKLIN CLASSICAL Charter School - BLACKSTONE MILLVILLE pupils</v>
      </c>
      <c r="D386" s="32">
        <v>447101622</v>
      </c>
      <c r="E386" s="30">
        <f t="shared" si="62"/>
        <v>447</v>
      </c>
      <c r="F386" s="28">
        <f t="shared" si="63"/>
        <v>101</v>
      </c>
      <c r="G386" s="28">
        <f t="shared" si="64"/>
        <v>622</v>
      </c>
      <c r="H386" s="28">
        <f t="shared" si="71"/>
        <v>1</v>
      </c>
      <c r="I386" s="33">
        <f t="shared" si="65"/>
        <v>1.052</v>
      </c>
      <c r="J386" s="30">
        <f t="shared" si="66"/>
        <v>7</v>
      </c>
      <c r="K386" s="34">
        <f t="shared" si="67"/>
        <v>115.21234139276173</v>
      </c>
      <c r="L386" s="35">
        <f t="shared" si="68"/>
        <v>12372</v>
      </c>
      <c r="M386" s="35">
        <f t="shared" si="69"/>
        <v>1882</v>
      </c>
      <c r="N386" s="35">
        <f t="shared" si="70"/>
        <v>1188</v>
      </c>
      <c r="O386" s="36"/>
      <c r="P386" s="632"/>
      <c r="Q386" s="149"/>
      <c r="R386" s="150"/>
      <c r="S386" s="150"/>
    </row>
    <row r="387" spans="1:19">
      <c r="A387" s="30">
        <f t="shared" si="60"/>
        <v>447</v>
      </c>
      <c r="B387" s="30">
        <v>378</v>
      </c>
      <c r="C387" s="31" t="str">
        <f t="shared" si="61"/>
        <v>447 - BENJAMIN FRANKLIN CLASSICAL Charter School - KING PHILIP pupils</v>
      </c>
      <c r="D387" s="32">
        <v>447101690</v>
      </c>
      <c r="E387" s="30">
        <f t="shared" si="62"/>
        <v>447</v>
      </c>
      <c r="F387" s="28">
        <f t="shared" si="63"/>
        <v>101</v>
      </c>
      <c r="G387" s="28">
        <f t="shared" si="64"/>
        <v>690</v>
      </c>
      <c r="H387" s="28">
        <f t="shared" si="71"/>
        <v>1</v>
      </c>
      <c r="I387" s="33">
        <f t="shared" si="65"/>
        <v>1.052</v>
      </c>
      <c r="J387" s="30">
        <f t="shared" si="66"/>
        <v>4</v>
      </c>
      <c r="K387" s="34">
        <f t="shared" si="67"/>
        <v>150.59501289175424</v>
      </c>
      <c r="L387" s="35">
        <f t="shared" si="68"/>
        <v>11288</v>
      </c>
      <c r="M387" s="35">
        <f t="shared" si="69"/>
        <v>5711</v>
      </c>
      <c r="N387" s="35">
        <f t="shared" si="70"/>
        <v>1188</v>
      </c>
      <c r="O387" s="36"/>
      <c r="P387" s="632"/>
      <c r="Q387" s="149"/>
      <c r="R387" s="150"/>
      <c r="S387" s="150"/>
    </row>
    <row r="388" spans="1:19">
      <c r="A388" s="30">
        <f t="shared" si="60"/>
        <v>447</v>
      </c>
      <c r="B388" s="30">
        <v>379</v>
      </c>
      <c r="C388" s="31" t="str">
        <f t="shared" si="61"/>
        <v>447 - BENJAMIN FRANKLIN CLASSICAL Charter School - MENDON UPTON pupils</v>
      </c>
      <c r="D388" s="32">
        <v>447101710</v>
      </c>
      <c r="E388" s="30">
        <f t="shared" si="62"/>
        <v>447</v>
      </c>
      <c r="F388" s="28">
        <f t="shared" si="63"/>
        <v>101</v>
      </c>
      <c r="G388" s="28">
        <f t="shared" si="64"/>
        <v>710</v>
      </c>
      <c r="H388" s="28">
        <f t="shared" si="71"/>
        <v>1</v>
      </c>
      <c r="I388" s="33">
        <f t="shared" si="65"/>
        <v>1.052</v>
      </c>
      <c r="J388" s="30">
        <f t="shared" si="66"/>
        <v>3</v>
      </c>
      <c r="K388" s="34">
        <f t="shared" si="67"/>
        <v>143.96893731290541</v>
      </c>
      <c r="L388" s="35">
        <f t="shared" si="68"/>
        <v>11389</v>
      </c>
      <c r="M388" s="35">
        <f t="shared" si="69"/>
        <v>5008</v>
      </c>
      <c r="N388" s="35">
        <f t="shared" si="70"/>
        <v>1188</v>
      </c>
      <c r="O388" s="36"/>
      <c r="P388" s="632"/>
      <c r="Q388" s="149"/>
      <c r="R388" s="150"/>
      <c r="S388" s="150"/>
    </row>
    <row r="389" spans="1:19">
      <c r="A389" s="30">
        <f t="shared" si="60"/>
        <v>449</v>
      </c>
      <c r="B389" s="30">
        <v>380</v>
      </c>
      <c r="C389" s="31" t="str">
        <f t="shared" si="61"/>
        <v>449 - BOSTON COLLEGIATE Charter School - ABINGTON pupils</v>
      </c>
      <c r="D389" s="32">
        <v>449035001</v>
      </c>
      <c r="E389" s="30">
        <f t="shared" si="62"/>
        <v>449</v>
      </c>
      <c r="F389" s="28">
        <f t="shared" si="63"/>
        <v>35</v>
      </c>
      <c r="G389" s="28">
        <f t="shared" si="64"/>
        <v>1</v>
      </c>
      <c r="H389" s="28">
        <f t="shared" si="71"/>
        <v>1</v>
      </c>
      <c r="I389" s="33">
        <f t="shared" si="65"/>
        <v>1.087</v>
      </c>
      <c r="J389" s="30">
        <f t="shared" si="66"/>
        <v>7</v>
      </c>
      <c r="K389" s="34">
        <f t="shared" si="67"/>
        <v>111.52142211046746</v>
      </c>
      <c r="L389" s="35">
        <f t="shared" si="68"/>
        <v>11379</v>
      </c>
      <c r="M389" s="35">
        <f t="shared" si="69"/>
        <v>1311</v>
      </c>
      <c r="N389" s="35">
        <f t="shared" si="70"/>
        <v>1188</v>
      </c>
      <c r="O389" s="36"/>
      <c r="P389" s="632"/>
      <c r="Q389" s="149"/>
      <c r="R389" s="150"/>
      <c r="S389" s="150"/>
    </row>
    <row r="390" spans="1:19">
      <c r="A390" s="30">
        <f t="shared" si="60"/>
        <v>449</v>
      </c>
      <c r="B390" s="30">
        <v>381</v>
      </c>
      <c r="C390" s="31" t="str">
        <f t="shared" si="61"/>
        <v>449 - BOSTON COLLEGIATE Charter School - AVON pupils</v>
      </c>
      <c r="D390" s="32">
        <v>449035018</v>
      </c>
      <c r="E390" s="30">
        <f t="shared" si="62"/>
        <v>449</v>
      </c>
      <c r="F390" s="28">
        <f t="shared" si="63"/>
        <v>35</v>
      </c>
      <c r="G390" s="28">
        <f t="shared" si="64"/>
        <v>18</v>
      </c>
      <c r="H390" s="28">
        <f t="shared" si="71"/>
        <v>1</v>
      </c>
      <c r="I390" s="33">
        <f t="shared" si="65"/>
        <v>1.087</v>
      </c>
      <c r="J390" s="30">
        <f t="shared" si="66"/>
        <v>9</v>
      </c>
      <c r="K390" s="34">
        <f t="shared" si="67"/>
        <v>132.96053292263844</v>
      </c>
      <c r="L390" s="35">
        <f t="shared" si="68"/>
        <v>19646</v>
      </c>
      <c r="M390" s="35">
        <f t="shared" si="69"/>
        <v>6475</v>
      </c>
      <c r="N390" s="35">
        <f t="shared" si="70"/>
        <v>1188</v>
      </c>
      <c r="O390" s="36"/>
      <c r="P390" s="632"/>
      <c r="Q390" s="149"/>
      <c r="R390" s="150"/>
      <c r="S390" s="150"/>
    </row>
    <row r="391" spans="1:19">
      <c r="A391" s="30">
        <f t="shared" si="60"/>
        <v>449</v>
      </c>
      <c r="B391" s="30">
        <v>382</v>
      </c>
      <c r="C391" s="31" t="str">
        <f t="shared" si="61"/>
        <v>449 - BOSTON COLLEGIATE Charter School - BOSTON pupils</v>
      </c>
      <c r="D391" s="32">
        <v>449035035</v>
      </c>
      <c r="E391" s="30">
        <f t="shared" si="62"/>
        <v>449</v>
      </c>
      <c r="F391" s="28">
        <f t="shared" si="63"/>
        <v>35</v>
      </c>
      <c r="G391" s="28">
        <f t="shared" si="64"/>
        <v>35</v>
      </c>
      <c r="H391" s="28">
        <f t="shared" si="71"/>
        <v>1</v>
      </c>
      <c r="I391" s="33">
        <f t="shared" si="65"/>
        <v>1.087</v>
      </c>
      <c r="J391" s="30">
        <f t="shared" si="66"/>
        <v>11</v>
      </c>
      <c r="K391" s="34">
        <f t="shared" si="67"/>
        <v>137.86393690456481</v>
      </c>
      <c r="L391" s="35">
        <f t="shared" si="68"/>
        <v>16713</v>
      </c>
      <c r="M391" s="35">
        <f t="shared" si="69"/>
        <v>6328</v>
      </c>
      <c r="N391" s="35">
        <f t="shared" si="70"/>
        <v>1188</v>
      </c>
      <c r="O391" s="36"/>
      <c r="P391" s="632"/>
      <c r="Q391" s="149"/>
      <c r="R391" s="150"/>
      <c r="S391" s="150"/>
    </row>
    <row r="392" spans="1:19">
      <c r="A392" s="30">
        <f t="shared" si="60"/>
        <v>449</v>
      </c>
      <c r="B392" s="30">
        <v>383</v>
      </c>
      <c r="C392" s="31" t="str">
        <f t="shared" si="61"/>
        <v>449 - BOSTON COLLEGIATE Charter School - BROCKTON pupils</v>
      </c>
      <c r="D392" s="32">
        <v>449035044</v>
      </c>
      <c r="E392" s="30">
        <f t="shared" si="62"/>
        <v>449</v>
      </c>
      <c r="F392" s="28">
        <f t="shared" si="63"/>
        <v>35</v>
      </c>
      <c r="G392" s="28">
        <f t="shared" si="64"/>
        <v>44</v>
      </c>
      <c r="H392" s="28">
        <f t="shared" si="71"/>
        <v>1</v>
      </c>
      <c r="I392" s="33">
        <f t="shared" si="65"/>
        <v>1.087</v>
      </c>
      <c r="J392" s="30">
        <f t="shared" si="66"/>
        <v>11</v>
      </c>
      <c r="K392" s="34">
        <f t="shared" si="67"/>
        <v>103.48764365547041</v>
      </c>
      <c r="L392" s="35">
        <f t="shared" si="68"/>
        <v>13434</v>
      </c>
      <c r="M392" s="35">
        <f t="shared" si="69"/>
        <v>469</v>
      </c>
      <c r="N392" s="35">
        <f t="shared" si="70"/>
        <v>1188</v>
      </c>
      <c r="O392" s="36"/>
      <c r="P392" s="632"/>
      <c r="Q392" s="149"/>
      <c r="R392" s="150"/>
      <c r="S392" s="150"/>
    </row>
    <row r="393" spans="1:19">
      <c r="A393" s="30">
        <f t="shared" si="60"/>
        <v>449</v>
      </c>
      <c r="B393" s="30">
        <v>384</v>
      </c>
      <c r="C393" s="31" t="str">
        <f t="shared" si="61"/>
        <v>449 - BOSTON COLLEGIATE Charter School - DEDHAM pupils</v>
      </c>
      <c r="D393" s="32">
        <v>449035073</v>
      </c>
      <c r="E393" s="30">
        <f t="shared" si="62"/>
        <v>449</v>
      </c>
      <c r="F393" s="28">
        <f t="shared" si="63"/>
        <v>35</v>
      </c>
      <c r="G393" s="28">
        <f t="shared" si="64"/>
        <v>73</v>
      </c>
      <c r="H393" s="28">
        <f t="shared" si="71"/>
        <v>1</v>
      </c>
      <c r="I393" s="33">
        <f t="shared" si="65"/>
        <v>1.087</v>
      </c>
      <c r="J393" s="30">
        <f t="shared" si="66"/>
        <v>6</v>
      </c>
      <c r="K393" s="34">
        <f t="shared" si="67"/>
        <v>176.13143339165876</v>
      </c>
      <c r="L393" s="35">
        <f t="shared" si="68"/>
        <v>19241</v>
      </c>
      <c r="M393" s="35">
        <f t="shared" si="69"/>
        <v>14648</v>
      </c>
      <c r="N393" s="35">
        <f t="shared" si="70"/>
        <v>1188</v>
      </c>
      <c r="O393" s="36"/>
      <c r="P393" s="632"/>
      <c r="Q393" s="149"/>
      <c r="R393" s="150"/>
      <c r="S393" s="150"/>
    </row>
    <row r="394" spans="1:19">
      <c r="A394" s="30">
        <f t="shared" ref="A394:A457" si="72">IF(VALUE(MID(D394,1,1))=4,VALUE(MID(D394,1,3)),VALUE(MID(D394,1,4)))</f>
        <v>449</v>
      </c>
      <c r="B394" s="30">
        <v>385</v>
      </c>
      <c r="C394" s="31" t="str">
        <f t="shared" ref="C394:C457" si="73">IF(H394=1,A394 &amp; " - " &amp;VLOOKUP(A394,codeCHA,2)&amp;" Charter School - "&amp;VLOOKUP(G394,code436,2)&amp;" pupils",IF(OR(A394=450,A394=466),A394 &amp; " - " &amp;VLOOKUP(A394,codeCHA,2)&amp;" Charter School - "&amp;VLOOKUP(F394,code436,2)&amp;" District - "&amp;VLOOKUP(G394,code436,2)&amp;" pupils",A394 &amp; " - " &amp;VLOOKUP(A394,codeCHA,2)&amp;" Charter School - "&amp;VLOOKUP(F394,code436,2)&amp;" Campus - "&amp;VLOOKUP(G394,code436,2)&amp;" pupils"))</f>
        <v>449 - BOSTON COLLEGIATE Charter School - NORTH READING pupils</v>
      </c>
      <c r="D394" s="32">
        <v>449035217</v>
      </c>
      <c r="E394" s="30">
        <f t="shared" ref="E394:E457" si="74">A394</f>
        <v>449</v>
      </c>
      <c r="F394" s="28">
        <f t="shared" ref="F394:F457" si="75">IF(VALUE(MID(D394,1,1))=4,VALUE(MID(D394,4,3)),VALUE(MID(D394,5,3)))</f>
        <v>35</v>
      </c>
      <c r="G394" s="28">
        <f t="shared" ref="G394:G457" si="76">IF(VALUE(MID(D394,1,1))=4,VALUE(MID(D394,7,3)),VALUE(MID(D394,8,3)))</f>
        <v>217</v>
      </c>
      <c r="H394" s="28">
        <f t="shared" si="71"/>
        <v>1</v>
      </c>
      <c r="I394" s="33">
        <f t="shared" ref="I394:I457" si="77">VLOOKUP(F394,distinfo,4)</f>
        <v>1.087</v>
      </c>
      <c r="J394" s="30">
        <f t="shared" ref="J394:J457" si="78">VLOOKUP(D394,enro_chafnd,16)</f>
        <v>3</v>
      </c>
      <c r="K394" s="34">
        <f t="shared" ref="K394:K457" si="79">VLOOKUP(G394,distinfo,6)</f>
        <v>154.0372695782963</v>
      </c>
      <c r="L394" s="35">
        <f t="shared" ref="L394:L457" si="80">IF(VLOOKUP(D394,rate_chafnd,40,FALSE)&gt;0,VLOOKUP(D394,rate_chafnd,40),VLOOKUP(G394,distinfo,7))</f>
        <v>18295</v>
      </c>
      <c r="M394" s="35">
        <f t="shared" ref="M394:M457" si="81">ROUND((L394*K394/100)-L394,0)</f>
        <v>9886</v>
      </c>
      <c r="N394" s="35">
        <f t="shared" ref="N394:N457" si="82">VLOOKUP(G394,distinfo,9)</f>
        <v>1188</v>
      </c>
      <c r="O394" s="36"/>
      <c r="P394" s="632"/>
      <c r="Q394" s="149"/>
      <c r="R394" s="150"/>
      <c r="S394" s="150"/>
    </row>
    <row r="395" spans="1:19">
      <c r="A395" s="30">
        <f t="shared" si="72"/>
        <v>449</v>
      </c>
      <c r="B395" s="30">
        <v>386</v>
      </c>
      <c r="C395" s="31" t="str">
        <f t="shared" si="73"/>
        <v>449 - BOSTON COLLEGIATE Charter School - QUINCY pupils</v>
      </c>
      <c r="D395" s="32">
        <v>449035243</v>
      </c>
      <c r="E395" s="30">
        <f t="shared" si="74"/>
        <v>449</v>
      </c>
      <c r="F395" s="28">
        <f t="shared" si="75"/>
        <v>35</v>
      </c>
      <c r="G395" s="28">
        <f t="shared" si="76"/>
        <v>243</v>
      </c>
      <c r="H395" s="28">
        <f t="shared" ref="H395:H458" si="83">IF(OR(A395=410,A395=466,A395=487,A395=499),2,1)</f>
        <v>1</v>
      </c>
      <c r="I395" s="33">
        <f t="shared" si="77"/>
        <v>1.087</v>
      </c>
      <c r="J395" s="30">
        <f t="shared" si="78"/>
        <v>9</v>
      </c>
      <c r="K395" s="34">
        <f t="shared" si="79"/>
        <v>110.73912760230509</v>
      </c>
      <c r="L395" s="35">
        <f t="shared" si="80"/>
        <v>19646</v>
      </c>
      <c r="M395" s="35">
        <f t="shared" si="81"/>
        <v>2110</v>
      </c>
      <c r="N395" s="35">
        <f t="shared" si="82"/>
        <v>1188</v>
      </c>
      <c r="O395" s="36"/>
      <c r="P395" s="632"/>
      <c r="Q395" s="149"/>
      <c r="R395" s="150"/>
      <c r="S395" s="150"/>
    </row>
    <row r="396" spans="1:19">
      <c r="A396" s="30">
        <f t="shared" si="72"/>
        <v>449</v>
      </c>
      <c r="B396" s="30">
        <v>387</v>
      </c>
      <c r="C396" s="31" t="str">
        <f t="shared" si="73"/>
        <v>449 - BOSTON COLLEGIATE Charter School - RANDOLPH pupils</v>
      </c>
      <c r="D396" s="32">
        <v>449035244</v>
      </c>
      <c r="E396" s="30">
        <f t="shared" si="74"/>
        <v>449</v>
      </c>
      <c r="F396" s="28">
        <f t="shared" si="75"/>
        <v>35</v>
      </c>
      <c r="G396" s="28">
        <f t="shared" si="76"/>
        <v>244</v>
      </c>
      <c r="H396" s="28">
        <f t="shared" si="83"/>
        <v>1</v>
      </c>
      <c r="I396" s="33">
        <f t="shared" si="77"/>
        <v>1.087</v>
      </c>
      <c r="J396" s="30">
        <f t="shared" si="78"/>
        <v>10</v>
      </c>
      <c r="K396" s="34">
        <f t="shared" si="79"/>
        <v>128.61679730868042</v>
      </c>
      <c r="L396" s="35">
        <f t="shared" si="80"/>
        <v>15200</v>
      </c>
      <c r="M396" s="35">
        <f t="shared" si="81"/>
        <v>4350</v>
      </c>
      <c r="N396" s="35">
        <f t="shared" si="82"/>
        <v>1188</v>
      </c>
      <c r="O396" s="36"/>
      <c r="P396" s="632"/>
      <c r="Q396" s="149"/>
      <c r="R396" s="150"/>
      <c r="S396" s="150"/>
    </row>
    <row r="397" spans="1:19">
      <c r="A397" s="30">
        <f t="shared" si="72"/>
        <v>449</v>
      </c>
      <c r="B397" s="30">
        <v>388</v>
      </c>
      <c r="C397" s="31" t="str">
        <f t="shared" si="73"/>
        <v>449 - BOSTON COLLEGIATE Charter School - REVERE pupils</v>
      </c>
      <c r="D397" s="32">
        <v>449035248</v>
      </c>
      <c r="E397" s="30">
        <f t="shared" si="74"/>
        <v>449</v>
      </c>
      <c r="F397" s="28">
        <f t="shared" si="75"/>
        <v>35</v>
      </c>
      <c r="G397" s="28">
        <f t="shared" si="76"/>
        <v>248</v>
      </c>
      <c r="H397" s="28">
        <f t="shared" si="83"/>
        <v>1</v>
      </c>
      <c r="I397" s="33">
        <f t="shared" si="77"/>
        <v>1.087</v>
      </c>
      <c r="J397" s="30">
        <f t="shared" si="78"/>
        <v>11</v>
      </c>
      <c r="K397" s="34">
        <f t="shared" si="79"/>
        <v>103.22634123713455</v>
      </c>
      <c r="L397" s="35">
        <f t="shared" si="80"/>
        <v>11379</v>
      </c>
      <c r="M397" s="35">
        <f t="shared" si="81"/>
        <v>367</v>
      </c>
      <c r="N397" s="35">
        <f t="shared" si="82"/>
        <v>1188</v>
      </c>
      <c r="O397" s="36"/>
      <c r="P397" s="632"/>
      <c r="Q397" s="149"/>
      <c r="R397" s="150"/>
      <c r="S397" s="150"/>
    </row>
    <row r="398" spans="1:19">
      <c r="A398" s="30">
        <f t="shared" si="72"/>
        <v>449</v>
      </c>
      <c r="B398" s="30">
        <v>389</v>
      </c>
      <c r="C398" s="31" t="str">
        <f t="shared" si="73"/>
        <v>449 - BOSTON COLLEGIATE Charter School - WEYMOUTH pupils</v>
      </c>
      <c r="D398" s="32">
        <v>449035336</v>
      </c>
      <c r="E398" s="30">
        <f t="shared" si="74"/>
        <v>449</v>
      </c>
      <c r="F398" s="28">
        <f t="shared" si="75"/>
        <v>35</v>
      </c>
      <c r="G398" s="28">
        <f t="shared" si="76"/>
        <v>336</v>
      </c>
      <c r="H398" s="28">
        <f t="shared" si="83"/>
        <v>1</v>
      </c>
      <c r="I398" s="33">
        <f t="shared" si="77"/>
        <v>1.087</v>
      </c>
      <c r="J398" s="30">
        <f t="shared" si="78"/>
        <v>8</v>
      </c>
      <c r="K398" s="34">
        <f t="shared" si="79"/>
        <v>113.38729758643215</v>
      </c>
      <c r="L398" s="35">
        <f t="shared" si="80"/>
        <v>13434</v>
      </c>
      <c r="M398" s="35">
        <f t="shared" si="81"/>
        <v>1798</v>
      </c>
      <c r="N398" s="35">
        <f t="shared" si="82"/>
        <v>1188</v>
      </c>
      <c r="O398" s="36"/>
      <c r="P398" s="632"/>
      <c r="Q398" s="149"/>
      <c r="R398" s="150"/>
      <c r="S398" s="150"/>
    </row>
    <row r="399" spans="1:19">
      <c r="A399" s="30">
        <f t="shared" si="72"/>
        <v>450</v>
      </c>
      <c r="B399" s="30">
        <v>390</v>
      </c>
      <c r="C399" s="31" t="str">
        <f t="shared" si="73"/>
        <v>450 - HILLTOWN COOPERATIVE Charter School - AMHERST pupils</v>
      </c>
      <c r="D399" s="32">
        <v>450086008</v>
      </c>
      <c r="E399" s="30">
        <f t="shared" si="74"/>
        <v>450</v>
      </c>
      <c r="F399" s="28">
        <f t="shared" si="75"/>
        <v>86</v>
      </c>
      <c r="G399" s="28">
        <f t="shared" si="76"/>
        <v>8</v>
      </c>
      <c r="H399" s="28">
        <f t="shared" si="83"/>
        <v>1</v>
      </c>
      <c r="I399" s="33">
        <f t="shared" si="77"/>
        <v>1</v>
      </c>
      <c r="J399" s="30">
        <f t="shared" si="78"/>
        <v>6</v>
      </c>
      <c r="K399" s="34">
        <f t="shared" si="79"/>
        <v>195.41280720571754</v>
      </c>
      <c r="L399" s="35">
        <f t="shared" si="80"/>
        <v>10788</v>
      </c>
      <c r="M399" s="35">
        <f t="shared" si="81"/>
        <v>10293</v>
      </c>
      <c r="N399" s="35">
        <f t="shared" si="82"/>
        <v>1188</v>
      </c>
      <c r="O399" s="36"/>
      <c r="P399" s="632"/>
      <c r="Q399" s="149"/>
      <c r="R399" s="150"/>
      <c r="S399" s="150"/>
    </row>
    <row r="400" spans="1:19">
      <c r="A400" s="30">
        <f t="shared" si="72"/>
        <v>450</v>
      </c>
      <c r="B400" s="30">
        <v>391</v>
      </c>
      <c r="C400" s="31" t="str">
        <f t="shared" si="73"/>
        <v>450 - HILLTOWN COOPERATIVE Charter School - EASTHAMPTON pupils</v>
      </c>
      <c r="D400" s="32">
        <v>450086086</v>
      </c>
      <c r="E400" s="30">
        <f t="shared" si="74"/>
        <v>450</v>
      </c>
      <c r="F400" s="28">
        <f t="shared" si="75"/>
        <v>86</v>
      </c>
      <c r="G400" s="28">
        <f t="shared" si="76"/>
        <v>86</v>
      </c>
      <c r="H400" s="28">
        <f t="shared" si="83"/>
        <v>1</v>
      </c>
      <c r="I400" s="33">
        <f t="shared" si="77"/>
        <v>1</v>
      </c>
      <c r="J400" s="30">
        <f t="shared" si="78"/>
        <v>8</v>
      </c>
      <c r="K400" s="34">
        <f t="shared" si="79"/>
        <v>110.18528040910991</v>
      </c>
      <c r="L400" s="35">
        <f t="shared" si="80"/>
        <v>12482</v>
      </c>
      <c r="M400" s="35">
        <f t="shared" si="81"/>
        <v>1271</v>
      </c>
      <c r="N400" s="35">
        <f t="shared" si="82"/>
        <v>1188</v>
      </c>
      <c r="O400" s="36"/>
      <c r="P400" s="632"/>
      <c r="Q400" s="149"/>
      <c r="R400" s="150"/>
      <c r="S400" s="150"/>
    </row>
    <row r="401" spans="1:19">
      <c r="A401" s="30">
        <f t="shared" si="72"/>
        <v>450</v>
      </c>
      <c r="B401" s="30">
        <v>392</v>
      </c>
      <c r="C401" s="31" t="str">
        <f t="shared" si="73"/>
        <v>450 - HILLTOWN COOPERATIVE Charter School - GREENFIELD pupils</v>
      </c>
      <c r="D401" s="32">
        <v>450086114</v>
      </c>
      <c r="E401" s="30">
        <f t="shared" si="74"/>
        <v>450</v>
      </c>
      <c r="F401" s="28">
        <f t="shared" si="75"/>
        <v>86</v>
      </c>
      <c r="G401" s="28">
        <f t="shared" si="76"/>
        <v>114</v>
      </c>
      <c r="H401" s="28">
        <f t="shared" si="83"/>
        <v>1</v>
      </c>
      <c r="I401" s="33">
        <f t="shared" si="77"/>
        <v>1</v>
      </c>
      <c r="J401" s="30">
        <f t="shared" si="78"/>
        <v>10</v>
      </c>
      <c r="K401" s="34">
        <f t="shared" si="79"/>
        <v>120.17422458041722</v>
      </c>
      <c r="L401" s="35">
        <f t="shared" si="80"/>
        <v>10664</v>
      </c>
      <c r="M401" s="35">
        <f t="shared" si="81"/>
        <v>2151</v>
      </c>
      <c r="N401" s="35">
        <f t="shared" si="82"/>
        <v>1188</v>
      </c>
      <c r="O401" s="36"/>
      <c r="P401" s="632"/>
      <c r="Q401" s="149"/>
      <c r="R401" s="150"/>
      <c r="S401" s="150"/>
    </row>
    <row r="402" spans="1:19">
      <c r="A402" s="30">
        <f t="shared" si="72"/>
        <v>450</v>
      </c>
      <c r="B402" s="30">
        <v>393</v>
      </c>
      <c r="C402" s="31" t="str">
        <f t="shared" si="73"/>
        <v>450 - HILLTOWN COOPERATIVE Charter School - HATFIELD pupils</v>
      </c>
      <c r="D402" s="32">
        <v>450086127</v>
      </c>
      <c r="E402" s="30">
        <f t="shared" si="74"/>
        <v>450</v>
      </c>
      <c r="F402" s="28">
        <f t="shared" si="75"/>
        <v>86</v>
      </c>
      <c r="G402" s="28">
        <f t="shared" si="76"/>
        <v>127</v>
      </c>
      <c r="H402" s="28">
        <f t="shared" si="83"/>
        <v>1</v>
      </c>
      <c r="I402" s="33">
        <f t="shared" si="77"/>
        <v>1</v>
      </c>
      <c r="J402" s="30">
        <f t="shared" si="78"/>
        <v>4</v>
      </c>
      <c r="K402" s="34">
        <f t="shared" si="79"/>
        <v>197.53140376790708</v>
      </c>
      <c r="L402" s="35">
        <f t="shared" si="80"/>
        <v>11019</v>
      </c>
      <c r="M402" s="35">
        <f t="shared" si="81"/>
        <v>10747</v>
      </c>
      <c r="N402" s="35">
        <f t="shared" si="82"/>
        <v>1188</v>
      </c>
      <c r="O402" s="36"/>
      <c r="P402" s="632"/>
      <c r="Q402" s="149"/>
      <c r="R402" s="150"/>
      <c r="S402" s="150"/>
    </row>
    <row r="403" spans="1:19">
      <c r="A403" s="30">
        <f t="shared" si="72"/>
        <v>450</v>
      </c>
      <c r="B403" s="30">
        <v>394</v>
      </c>
      <c r="C403" s="31" t="str">
        <f t="shared" si="73"/>
        <v>450 - HILLTOWN COOPERATIVE Charter School - HOLYOKE pupils</v>
      </c>
      <c r="D403" s="32">
        <v>450086137</v>
      </c>
      <c r="E403" s="30">
        <f t="shared" si="74"/>
        <v>450</v>
      </c>
      <c r="F403" s="28">
        <f t="shared" si="75"/>
        <v>86</v>
      </c>
      <c r="G403" s="28">
        <f t="shared" si="76"/>
        <v>137</v>
      </c>
      <c r="H403" s="28">
        <f t="shared" si="83"/>
        <v>1</v>
      </c>
      <c r="I403" s="33">
        <f t="shared" si="77"/>
        <v>1</v>
      </c>
      <c r="J403" s="30">
        <f t="shared" si="78"/>
        <v>12</v>
      </c>
      <c r="K403" s="34">
        <f t="shared" si="79"/>
        <v>100.60080994745249</v>
      </c>
      <c r="L403" s="35">
        <f t="shared" si="80"/>
        <v>19458</v>
      </c>
      <c r="M403" s="35">
        <f t="shared" si="81"/>
        <v>117</v>
      </c>
      <c r="N403" s="35">
        <f t="shared" si="82"/>
        <v>1188</v>
      </c>
      <c r="O403" s="36"/>
      <c r="P403" s="632"/>
      <c r="Q403" s="149"/>
      <c r="R403" s="150"/>
      <c r="S403" s="150"/>
    </row>
    <row r="404" spans="1:19">
      <c r="A404" s="30">
        <f t="shared" si="72"/>
        <v>450</v>
      </c>
      <c r="B404" s="30">
        <v>395</v>
      </c>
      <c r="C404" s="31" t="str">
        <f t="shared" si="73"/>
        <v>450 - HILLTOWN COOPERATIVE Charter School - NORTHAMPTON pupils</v>
      </c>
      <c r="D404" s="32">
        <v>450086210</v>
      </c>
      <c r="E404" s="30">
        <f t="shared" si="74"/>
        <v>450</v>
      </c>
      <c r="F404" s="28">
        <f t="shared" si="75"/>
        <v>86</v>
      </c>
      <c r="G404" s="28">
        <f t="shared" si="76"/>
        <v>210</v>
      </c>
      <c r="H404" s="28">
        <f t="shared" si="83"/>
        <v>1</v>
      </c>
      <c r="I404" s="33">
        <f t="shared" si="77"/>
        <v>1</v>
      </c>
      <c r="J404" s="30">
        <f t="shared" si="78"/>
        <v>6</v>
      </c>
      <c r="K404" s="34">
        <f t="shared" si="79"/>
        <v>131.16052118041216</v>
      </c>
      <c r="L404" s="35">
        <f t="shared" si="80"/>
        <v>11734</v>
      </c>
      <c r="M404" s="35">
        <f t="shared" si="81"/>
        <v>3656</v>
      </c>
      <c r="N404" s="35">
        <f t="shared" si="82"/>
        <v>1188</v>
      </c>
      <c r="O404" s="36"/>
      <c r="P404" s="632"/>
      <c r="Q404" s="149"/>
      <c r="R404" s="150"/>
      <c r="S404" s="150"/>
    </row>
    <row r="405" spans="1:19">
      <c r="A405" s="30">
        <f t="shared" si="72"/>
        <v>450</v>
      </c>
      <c r="B405" s="30">
        <v>396</v>
      </c>
      <c r="C405" s="31" t="str">
        <f t="shared" si="73"/>
        <v>450 - HILLTOWN COOPERATIVE Charter School - SOUTHAMPTON pupils</v>
      </c>
      <c r="D405" s="32">
        <v>450086275</v>
      </c>
      <c r="E405" s="30">
        <f t="shared" si="74"/>
        <v>450</v>
      </c>
      <c r="F405" s="28">
        <f t="shared" si="75"/>
        <v>86</v>
      </c>
      <c r="G405" s="28">
        <f t="shared" si="76"/>
        <v>275</v>
      </c>
      <c r="H405" s="28">
        <f t="shared" si="83"/>
        <v>1</v>
      </c>
      <c r="I405" s="33">
        <f t="shared" si="77"/>
        <v>1</v>
      </c>
      <c r="J405" s="30">
        <f t="shared" si="78"/>
        <v>4</v>
      </c>
      <c r="K405" s="34">
        <f t="shared" si="79"/>
        <v>129.14980473502368</v>
      </c>
      <c r="L405" s="35">
        <f t="shared" si="80"/>
        <v>12371</v>
      </c>
      <c r="M405" s="35">
        <f t="shared" si="81"/>
        <v>3606</v>
      </c>
      <c r="N405" s="35">
        <f t="shared" si="82"/>
        <v>1188</v>
      </c>
      <c r="O405" s="36"/>
      <c r="P405" s="632"/>
      <c r="Q405" s="149"/>
      <c r="R405" s="150"/>
      <c r="S405" s="150"/>
    </row>
    <row r="406" spans="1:19">
      <c r="A406" s="30">
        <f t="shared" si="72"/>
        <v>450</v>
      </c>
      <c r="B406" s="30">
        <v>397</v>
      </c>
      <c r="C406" s="31" t="str">
        <f t="shared" si="73"/>
        <v>450 - HILLTOWN COOPERATIVE Charter School - SOUTH HADLEY pupils</v>
      </c>
      <c r="D406" s="32">
        <v>450086278</v>
      </c>
      <c r="E406" s="30">
        <f t="shared" si="74"/>
        <v>450</v>
      </c>
      <c r="F406" s="28">
        <f t="shared" si="75"/>
        <v>86</v>
      </c>
      <c r="G406" s="28">
        <f t="shared" si="76"/>
        <v>278</v>
      </c>
      <c r="H406" s="28">
        <f t="shared" si="83"/>
        <v>1</v>
      </c>
      <c r="I406" s="33">
        <f t="shared" si="77"/>
        <v>1</v>
      </c>
      <c r="J406" s="30">
        <f t="shared" si="78"/>
        <v>7</v>
      </c>
      <c r="K406" s="34">
        <f t="shared" si="79"/>
        <v>116.53412231085679</v>
      </c>
      <c r="L406" s="35">
        <f t="shared" si="80"/>
        <v>12081</v>
      </c>
      <c r="M406" s="35">
        <f t="shared" si="81"/>
        <v>1997</v>
      </c>
      <c r="N406" s="35">
        <f t="shared" si="82"/>
        <v>1188</v>
      </c>
      <c r="O406" s="36"/>
      <c r="P406" s="632"/>
      <c r="Q406" s="149"/>
      <c r="R406" s="150"/>
      <c r="S406" s="150"/>
    </row>
    <row r="407" spans="1:19">
      <c r="A407" s="30">
        <f t="shared" si="72"/>
        <v>450</v>
      </c>
      <c r="B407" s="30">
        <v>398</v>
      </c>
      <c r="C407" s="31" t="str">
        <f t="shared" si="73"/>
        <v>450 - HILLTOWN COOPERATIVE Charter School - WESTHAMPTON pupils</v>
      </c>
      <c r="D407" s="32">
        <v>450086327</v>
      </c>
      <c r="E407" s="30">
        <f t="shared" si="74"/>
        <v>450</v>
      </c>
      <c r="F407" s="28">
        <f t="shared" si="75"/>
        <v>86</v>
      </c>
      <c r="G407" s="28">
        <f t="shared" si="76"/>
        <v>327</v>
      </c>
      <c r="H407" s="28">
        <f t="shared" si="83"/>
        <v>1</v>
      </c>
      <c r="I407" s="33">
        <f t="shared" si="77"/>
        <v>1</v>
      </c>
      <c r="J407" s="30">
        <f t="shared" si="78"/>
        <v>6</v>
      </c>
      <c r="K407" s="34">
        <f t="shared" si="79"/>
        <v>211.42402497553209</v>
      </c>
      <c r="L407" s="35">
        <f t="shared" si="80"/>
        <v>11037</v>
      </c>
      <c r="M407" s="35">
        <f t="shared" si="81"/>
        <v>12298</v>
      </c>
      <c r="N407" s="35">
        <f t="shared" si="82"/>
        <v>1188</v>
      </c>
      <c r="O407" s="36"/>
      <c r="P407" s="632"/>
      <c r="Q407" s="149"/>
      <c r="R407" s="150"/>
      <c r="S407" s="150"/>
    </row>
    <row r="408" spans="1:19">
      <c r="A408" s="30">
        <f t="shared" si="72"/>
        <v>450</v>
      </c>
      <c r="B408" s="30">
        <v>399</v>
      </c>
      <c r="C408" s="31" t="str">
        <f t="shared" si="73"/>
        <v>450 - HILLTOWN COOPERATIVE Charter School - WHATELY pupils</v>
      </c>
      <c r="D408" s="32">
        <v>450086337</v>
      </c>
      <c r="E408" s="30">
        <f t="shared" si="74"/>
        <v>450</v>
      </c>
      <c r="F408" s="28">
        <f t="shared" si="75"/>
        <v>86</v>
      </c>
      <c r="G408" s="28">
        <f t="shared" si="76"/>
        <v>337</v>
      </c>
      <c r="H408" s="28">
        <f t="shared" si="83"/>
        <v>1</v>
      </c>
      <c r="I408" s="33">
        <f t="shared" si="77"/>
        <v>1</v>
      </c>
      <c r="J408" s="30">
        <f t="shared" si="78"/>
        <v>5</v>
      </c>
      <c r="K408" s="34">
        <f t="shared" si="79"/>
        <v>201.36300369849653</v>
      </c>
      <c r="L408" s="35">
        <f t="shared" si="80"/>
        <v>15918</v>
      </c>
      <c r="M408" s="35">
        <f t="shared" si="81"/>
        <v>16135</v>
      </c>
      <c r="N408" s="35">
        <f t="shared" si="82"/>
        <v>1188</v>
      </c>
      <c r="O408" s="36"/>
      <c r="P408" s="632"/>
      <c r="Q408" s="149"/>
      <c r="R408" s="150"/>
      <c r="S408" s="150"/>
    </row>
    <row r="409" spans="1:19">
      <c r="A409" s="30">
        <f t="shared" si="72"/>
        <v>450</v>
      </c>
      <c r="B409" s="30">
        <v>400</v>
      </c>
      <c r="C409" s="31" t="str">
        <f t="shared" si="73"/>
        <v>450 - HILLTOWN COOPERATIVE Charter School - WILLIAMSBURG pupils</v>
      </c>
      <c r="D409" s="32">
        <v>450086340</v>
      </c>
      <c r="E409" s="30">
        <f t="shared" si="74"/>
        <v>450</v>
      </c>
      <c r="F409" s="28">
        <f t="shared" si="75"/>
        <v>86</v>
      </c>
      <c r="G409" s="28">
        <f t="shared" si="76"/>
        <v>340</v>
      </c>
      <c r="H409" s="28">
        <f t="shared" si="83"/>
        <v>1</v>
      </c>
      <c r="I409" s="33">
        <f t="shared" si="77"/>
        <v>1</v>
      </c>
      <c r="J409" s="30">
        <f t="shared" si="78"/>
        <v>7</v>
      </c>
      <c r="K409" s="34">
        <f t="shared" si="79"/>
        <v>158.23967043627144</v>
      </c>
      <c r="L409" s="35">
        <f t="shared" si="80"/>
        <v>13767</v>
      </c>
      <c r="M409" s="35">
        <f t="shared" si="81"/>
        <v>8018</v>
      </c>
      <c r="N409" s="35">
        <f t="shared" si="82"/>
        <v>1188</v>
      </c>
      <c r="O409" s="36"/>
      <c r="P409" s="632"/>
      <c r="Q409" s="149"/>
      <c r="R409" s="150"/>
      <c r="S409" s="150"/>
    </row>
    <row r="410" spans="1:19">
      <c r="A410" s="30">
        <f t="shared" si="72"/>
        <v>450</v>
      </c>
      <c r="B410" s="30">
        <v>401</v>
      </c>
      <c r="C410" s="31" t="str">
        <f t="shared" si="73"/>
        <v>450 - HILLTOWN COOPERATIVE Charter School - FRONTIER pupils</v>
      </c>
      <c r="D410" s="32">
        <v>450086670</v>
      </c>
      <c r="E410" s="30">
        <f t="shared" si="74"/>
        <v>450</v>
      </c>
      <c r="F410" s="28">
        <f t="shared" si="75"/>
        <v>86</v>
      </c>
      <c r="G410" s="28">
        <f t="shared" si="76"/>
        <v>670</v>
      </c>
      <c r="H410" s="28">
        <f t="shared" si="83"/>
        <v>1</v>
      </c>
      <c r="I410" s="33">
        <f t="shared" si="77"/>
        <v>1</v>
      </c>
      <c r="J410" s="30">
        <f t="shared" si="78"/>
        <v>6</v>
      </c>
      <c r="K410" s="34">
        <f t="shared" si="79"/>
        <v>175.79494860385907</v>
      </c>
      <c r="L410" s="35">
        <f t="shared" si="80"/>
        <v>16054</v>
      </c>
      <c r="M410" s="35">
        <f t="shared" si="81"/>
        <v>12168</v>
      </c>
      <c r="N410" s="35">
        <f t="shared" si="82"/>
        <v>1188</v>
      </c>
      <c r="O410" s="36"/>
      <c r="P410" s="632"/>
      <c r="Q410" s="149"/>
      <c r="R410" s="150"/>
      <c r="S410" s="150"/>
    </row>
    <row r="411" spans="1:19">
      <c r="A411" s="30">
        <f t="shared" si="72"/>
        <v>450</v>
      </c>
      <c r="B411" s="30">
        <v>402</v>
      </c>
      <c r="C411" s="31" t="str">
        <f t="shared" si="73"/>
        <v>450 - HILLTOWN COOPERATIVE Charter School - GILL MONTAGUE pupils</v>
      </c>
      <c r="D411" s="32">
        <v>450086674</v>
      </c>
      <c r="E411" s="30">
        <f t="shared" si="74"/>
        <v>450</v>
      </c>
      <c r="F411" s="28">
        <f t="shared" si="75"/>
        <v>86</v>
      </c>
      <c r="G411" s="28">
        <f t="shared" si="76"/>
        <v>674</v>
      </c>
      <c r="H411" s="28">
        <f t="shared" si="83"/>
        <v>1</v>
      </c>
      <c r="I411" s="33">
        <f t="shared" si="77"/>
        <v>1</v>
      </c>
      <c r="J411" s="30">
        <f t="shared" si="78"/>
        <v>10</v>
      </c>
      <c r="K411" s="34">
        <f t="shared" si="79"/>
        <v>138.400949943911</v>
      </c>
      <c r="L411" s="35">
        <f t="shared" si="80"/>
        <v>11037</v>
      </c>
      <c r="M411" s="35">
        <f t="shared" si="81"/>
        <v>4238</v>
      </c>
      <c r="N411" s="35">
        <f t="shared" si="82"/>
        <v>1188</v>
      </c>
      <c r="O411" s="36"/>
      <c r="P411" s="632"/>
      <c r="Q411" s="149"/>
      <c r="R411" s="150"/>
      <c r="S411" s="150"/>
    </row>
    <row r="412" spans="1:19">
      <c r="A412" s="30">
        <f t="shared" si="72"/>
        <v>450</v>
      </c>
      <c r="B412" s="30">
        <v>403</v>
      </c>
      <c r="C412" s="31" t="str">
        <f t="shared" si="73"/>
        <v>450 - HILLTOWN COOPERATIVE Charter School - HAMPSHIRE pupils</v>
      </c>
      <c r="D412" s="32">
        <v>450086683</v>
      </c>
      <c r="E412" s="30">
        <f t="shared" si="74"/>
        <v>450</v>
      </c>
      <c r="F412" s="28">
        <f t="shared" si="75"/>
        <v>86</v>
      </c>
      <c r="G412" s="28">
        <f t="shared" si="76"/>
        <v>683</v>
      </c>
      <c r="H412" s="28">
        <f t="shared" si="83"/>
        <v>1</v>
      </c>
      <c r="I412" s="33">
        <f t="shared" si="77"/>
        <v>1</v>
      </c>
      <c r="J412" s="30">
        <f t="shared" si="78"/>
        <v>4</v>
      </c>
      <c r="K412" s="34">
        <f t="shared" si="79"/>
        <v>182.29875719438201</v>
      </c>
      <c r="L412" s="35">
        <f t="shared" si="80"/>
        <v>10664</v>
      </c>
      <c r="M412" s="35">
        <f t="shared" si="81"/>
        <v>8776</v>
      </c>
      <c r="N412" s="35">
        <f t="shared" si="82"/>
        <v>1188</v>
      </c>
      <c r="O412" s="36"/>
      <c r="P412" s="632"/>
      <c r="Q412" s="149"/>
      <c r="R412" s="150"/>
      <c r="S412" s="150"/>
    </row>
    <row r="413" spans="1:19">
      <c r="A413" s="30">
        <f t="shared" si="72"/>
        <v>453</v>
      </c>
      <c r="B413" s="30">
        <v>404</v>
      </c>
      <c r="C413" s="31" t="str">
        <f t="shared" si="73"/>
        <v>453 - HOLYOKE COMMUNITY Charter School - AGAWAM pupils</v>
      </c>
      <c r="D413" s="32">
        <v>453137005</v>
      </c>
      <c r="E413" s="30">
        <f t="shared" si="74"/>
        <v>453</v>
      </c>
      <c r="F413" s="28">
        <f t="shared" si="75"/>
        <v>137</v>
      </c>
      <c r="G413" s="28">
        <f t="shared" si="76"/>
        <v>5</v>
      </c>
      <c r="H413" s="28">
        <f t="shared" si="83"/>
        <v>1</v>
      </c>
      <c r="I413" s="33">
        <f t="shared" si="77"/>
        <v>1</v>
      </c>
      <c r="J413" s="30">
        <f t="shared" si="78"/>
        <v>8</v>
      </c>
      <c r="K413" s="34">
        <f t="shared" si="79"/>
        <v>142.70667584654427</v>
      </c>
      <c r="L413" s="35">
        <f t="shared" si="80"/>
        <v>13005</v>
      </c>
      <c r="M413" s="35">
        <f t="shared" si="81"/>
        <v>5554</v>
      </c>
      <c r="N413" s="35">
        <f t="shared" si="82"/>
        <v>1188</v>
      </c>
      <c r="O413" s="36"/>
      <c r="P413" s="632"/>
      <c r="Q413" s="149"/>
      <c r="R413" s="150"/>
      <c r="S413" s="150"/>
    </row>
    <row r="414" spans="1:19">
      <c r="A414" s="30">
        <f t="shared" si="72"/>
        <v>453</v>
      </c>
      <c r="B414" s="30">
        <v>405</v>
      </c>
      <c r="C414" s="31" t="str">
        <f t="shared" si="73"/>
        <v>453 - HOLYOKE COMMUNITY Charter School - CHICOPEE pupils</v>
      </c>
      <c r="D414" s="32">
        <v>453137061</v>
      </c>
      <c r="E414" s="30">
        <f t="shared" si="74"/>
        <v>453</v>
      </c>
      <c r="F414" s="28">
        <f t="shared" si="75"/>
        <v>137</v>
      </c>
      <c r="G414" s="28">
        <f t="shared" si="76"/>
        <v>61</v>
      </c>
      <c r="H414" s="28">
        <f t="shared" si="83"/>
        <v>1</v>
      </c>
      <c r="I414" s="33">
        <f t="shared" si="77"/>
        <v>1</v>
      </c>
      <c r="J414" s="30">
        <f t="shared" si="78"/>
        <v>11</v>
      </c>
      <c r="K414" s="34">
        <f t="shared" si="79"/>
        <v>102.8475976765979</v>
      </c>
      <c r="L414" s="35">
        <f t="shared" si="80"/>
        <v>17329</v>
      </c>
      <c r="M414" s="35">
        <f t="shared" si="81"/>
        <v>493</v>
      </c>
      <c r="N414" s="35">
        <f t="shared" si="82"/>
        <v>1188</v>
      </c>
      <c r="O414" s="36"/>
      <c r="P414" s="632"/>
      <c r="Q414" s="149"/>
      <c r="R414" s="150"/>
      <c r="S414" s="150"/>
    </row>
    <row r="415" spans="1:19">
      <c r="A415" s="30">
        <f t="shared" si="72"/>
        <v>453</v>
      </c>
      <c r="B415" s="30">
        <v>406</v>
      </c>
      <c r="C415" s="31" t="str">
        <f t="shared" si="73"/>
        <v>453 - HOLYOKE COMMUNITY Charter School - EASTHAMPTON pupils</v>
      </c>
      <c r="D415" s="32">
        <v>453137086</v>
      </c>
      <c r="E415" s="30">
        <f t="shared" si="74"/>
        <v>453</v>
      </c>
      <c r="F415" s="28">
        <f t="shared" si="75"/>
        <v>137</v>
      </c>
      <c r="G415" s="28">
        <f t="shared" si="76"/>
        <v>86</v>
      </c>
      <c r="H415" s="28">
        <f t="shared" si="83"/>
        <v>1</v>
      </c>
      <c r="I415" s="33">
        <f t="shared" si="77"/>
        <v>1</v>
      </c>
      <c r="J415" s="30">
        <f t="shared" si="78"/>
        <v>8</v>
      </c>
      <c r="K415" s="34">
        <f t="shared" si="79"/>
        <v>110.18528040910991</v>
      </c>
      <c r="L415" s="35">
        <f t="shared" si="80"/>
        <v>16941</v>
      </c>
      <c r="M415" s="35">
        <f t="shared" si="81"/>
        <v>1725</v>
      </c>
      <c r="N415" s="35">
        <f t="shared" si="82"/>
        <v>1188</v>
      </c>
      <c r="O415" s="36"/>
      <c r="P415" s="632"/>
      <c r="Q415" s="149"/>
      <c r="R415" s="150"/>
      <c r="S415" s="150"/>
    </row>
    <row r="416" spans="1:19">
      <c r="A416" s="30">
        <f t="shared" si="72"/>
        <v>453</v>
      </c>
      <c r="B416" s="30">
        <v>407</v>
      </c>
      <c r="C416" s="31" t="str">
        <f t="shared" si="73"/>
        <v>453 - HOLYOKE COMMUNITY Charter School - GREENFIELD pupils</v>
      </c>
      <c r="D416" s="32">
        <v>453137114</v>
      </c>
      <c r="E416" s="30">
        <f t="shared" si="74"/>
        <v>453</v>
      </c>
      <c r="F416" s="28">
        <f t="shared" si="75"/>
        <v>137</v>
      </c>
      <c r="G416" s="28">
        <f t="shared" si="76"/>
        <v>114</v>
      </c>
      <c r="H416" s="28">
        <f t="shared" si="83"/>
        <v>1</v>
      </c>
      <c r="I416" s="33">
        <f t="shared" si="77"/>
        <v>1</v>
      </c>
      <c r="J416" s="30">
        <f t="shared" si="78"/>
        <v>10</v>
      </c>
      <c r="K416" s="34">
        <f t="shared" si="79"/>
        <v>120.17422458041722</v>
      </c>
      <c r="L416" s="35">
        <f t="shared" si="80"/>
        <v>17828</v>
      </c>
      <c r="M416" s="35">
        <f t="shared" si="81"/>
        <v>3597</v>
      </c>
      <c r="N416" s="35">
        <f t="shared" si="82"/>
        <v>1188</v>
      </c>
      <c r="O416" s="36"/>
      <c r="P416" s="632"/>
      <c r="Q416" s="149"/>
      <c r="R416" s="150"/>
      <c r="S416" s="150"/>
    </row>
    <row r="417" spans="1:19">
      <c r="A417" s="30">
        <f t="shared" si="72"/>
        <v>453</v>
      </c>
      <c r="B417" s="30">
        <v>408</v>
      </c>
      <c r="C417" s="31" t="str">
        <f t="shared" si="73"/>
        <v>453 - HOLYOKE COMMUNITY Charter School - HOLYOKE pupils</v>
      </c>
      <c r="D417" s="32">
        <v>453137137</v>
      </c>
      <c r="E417" s="30">
        <f t="shared" si="74"/>
        <v>453</v>
      </c>
      <c r="F417" s="28">
        <f t="shared" si="75"/>
        <v>137</v>
      </c>
      <c r="G417" s="28">
        <f t="shared" si="76"/>
        <v>137</v>
      </c>
      <c r="H417" s="28">
        <f t="shared" si="83"/>
        <v>1</v>
      </c>
      <c r="I417" s="33">
        <f t="shared" si="77"/>
        <v>1</v>
      </c>
      <c r="J417" s="30">
        <f t="shared" si="78"/>
        <v>12</v>
      </c>
      <c r="K417" s="34">
        <f t="shared" si="79"/>
        <v>100.60080994745249</v>
      </c>
      <c r="L417" s="35">
        <f t="shared" si="80"/>
        <v>19033</v>
      </c>
      <c r="M417" s="35">
        <f t="shared" si="81"/>
        <v>114</v>
      </c>
      <c r="N417" s="35">
        <f t="shared" si="82"/>
        <v>1188</v>
      </c>
      <c r="O417" s="36"/>
      <c r="P417" s="632"/>
      <c r="Q417" s="149"/>
      <c r="R417" s="150"/>
      <c r="S417" s="150"/>
    </row>
    <row r="418" spans="1:19">
      <c r="A418" s="30">
        <f t="shared" si="72"/>
        <v>453</v>
      </c>
      <c r="B418" s="30">
        <v>409</v>
      </c>
      <c r="C418" s="31" t="str">
        <f t="shared" si="73"/>
        <v>453 - HOLYOKE COMMUNITY Charter School - LUDLOW pupils</v>
      </c>
      <c r="D418" s="32">
        <v>453137161</v>
      </c>
      <c r="E418" s="30">
        <f t="shared" si="74"/>
        <v>453</v>
      </c>
      <c r="F418" s="28">
        <f t="shared" si="75"/>
        <v>137</v>
      </c>
      <c r="G418" s="28">
        <f t="shared" si="76"/>
        <v>161</v>
      </c>
      <c r="H418" s="28">
        <f t="shared" si="83"/>
        <v>1</v>
      </c>
      <c r="I418" s="33">
        <f t="shared" si="77"/>
        <v>1</v>
      </c>
      <c r="J418" s="30">
        <f t="shared" si="78"/>
        <v>8</v>
      </c>
      <c r="K418" s="34">
        <f t="shared" si="79"/>
        <v>134.90608448395616</v>
      </c>
      <c r="L418" s="35">
        <f t="shared" si="80"/>
        <v>17314</v>
      </c>
      <c r="M418" s="35">
        <f t="shared" si="81"/>
        <v>6044</v>
      </c>
      <c r="N418" s="35">
        <f t="shared" si="82"/>
        <v>1188</v>
      </c>
      <c r="O418" s="36"/>
      <c r="P418" s="632"/>
      <c r="Q418" s="149"/>
      <c r="R418" s="150"/>
      <c r="S418" s="150"/>
    </row>
    <row r="419" spans="1:19">
      <c r="A419" s="30">
        <f t="shared" si="72"/>
        <v>453</v>
      </c>
      <c r="B419" s="30">
        <v>410</v>
      </c>
      <c r="C419" s="31" t="str">
        <f t="shared" si="73"/>
        <v>453 - HOLYOKE COMMUNITY Charter School - NORTHAMPTON pupils</v>
      </c>
      <c r="D419" s="32">
        <v>453137210</v>
      </c>
      <c r="E419" s="30">
        <f t="shared" si="74"/>
        <v>453</v>
      </c>
      <c r="F419" s="28">
        <f t="shared" si="75"/>
        <v>137</v>
      </c>
      <c r="G419" s="28">
        <f t="shared" si="76"/>
        <v>210</v>
      </c>
      <c r="H419" s="28">
        <f t="shared" si="83"/>
        <v>1</v>
      </c>
      <c r="I419" s="33">
        <f t="shared" si="77"/>
        <v>1</v>
      </c>
      <c r="J419" s="30">
        <f t="shared" si="78"/>
        <v>6</v>
      </c>
      <c r="K419" s="34">
        <f t="shared" si="79"/>
        <v>131.16052118041216</v>
      </c>
      <c r="L419" s="35">
        <f t="shared" si="80"/>
        <v>16320</v>
      </c>
      <c r="M419" s="35">
        <f t="shared" si="81"/>
        <v>5085</v>
      </c>
      <c r="N419" s="35">
        <f t="shared" si="82"/>
        <v>1188</v>
      </c>
      <c r="O419" s="36"/>
      <c r="P419" s="632"/>
      <c r="Q419" s="149"/>
      <c r="R419" s="150"/>
      <c r="S419" s="150"/>
    </row>
    <row r="420" spans="1:19">
      <c r="A420" s="30">
        <f t="shared" si="72"/>
        <v>453</v>
      </c>
      <c r="B420" s="30">
        <v>411</v>
      </c>
      <c r="C420" s="31" t="str">
        <f t="shared" si="73"/>
        <v>453 - HOLYOKE COMMUNITY Charter School - SOUTH HADLEY pupils</v>
      </c>
      <c r="D420" s="32">
        <v>453137278</v>
      </c>
      <c r="E420" s="30">
        <f t="shared" si="74"/>
        <v>453</v>
      </c>
      <c r="F420" s="28">
        <f t="shared" si="75"/>
        <v>137</v>
      </c>
      <c r="G420" s="28">
        <f t="shared" si="76"/>
        <v>278</v>
      </c>
      <c r="H420" s="28">
        <f t="shared" si="83"/>
        <v>1</v>
      </c>
      <c r="I420" s="33">
        <f t="shared" si="77"/>
        <v>1</v>
      </c>
      <c r="J420" s="30">
        <f t="shared" si="78"/>
        <v>7</v>
      </c>
      <c r="K420" s="34">
        <f t="shared" si="79"/>
        <v>116.53412231085679</v>
      </c>
      <c r="L420" s="35">
        <f t="shared" si="80"/>
        <v>14855</v>
      </c>
      <c r="M420" s="35">
        <f t="shared" si="81"/>
        <v>2456</v>
      </c>
      <c r="N420" s="35">
        <f t="shared" si="82"/>
        <v>1188</v>
      </c>
      <c r="O420" s="36"/>
      <c r="P420" s="632"/>
      <c r="Q420" s="149"/>
      <c r="R420" s="150"/>
      <c r="S420" s="150"/>
    </row>
    <row r="421" spans="1:19">
      <c r="A421" s="30">
        <f t="shared" si="72"/>
        <v>453</v>
      </c>
      <c r="B421" s="30">
        <v>412</v>
      </c>
      <c r="C421" s="31" t="str">
        <f t="shared" si="73"/>
        <v>453 - HOLYOKE COMMUNITY Charter School - SPRINGFIELD pupils</v>
      </c>
      <c r="D421" s="32">
        <v>453137281</v>
      </c>
      <c r="E421" s="30">
        <f t="shared" si="74"/>
        <v>453</v>
      </c>
      <c r="F421" s="28">
        <f t="shared" si="75"/>
        <v>137</v>
      </c>
      <c r="G421" s="28">
        <f t="shared" si="76"/>
        <v>281</v>
      </c>
      <c r="H421" s="28">
        <f t="shared" si="83"/>
        <v>1</v>
      </c>
      <c r="I421" s="33">
        <f t="shared" si="77"/>
        <v>1</v>
      </c>
      <c r="J421" s="30">
        <f t="shared" si="78"/>
        <v>12</v>
      </c>
      <c r="K421" s="34">
        <f t="shared" si="79"/>
        <v>100</v>
      </c>
      <c r="L421" s="35">
        <f t="shared" si="80"/>
        <v>18200</v>
      </c>
      <c r="M421" s="35">
        <f t="shared" si="81"/>
        <v>0</v>
      </c>
      <c r="N421" s="35">
        <f t="shared" si="82"/>
        <v>1188</v>
      </c>
      <c r="O421" s="36"/>
      <c r="P421" s="632"/>
      <c r="Q421" s="149"/>
      <c r="R421" s="150"/>
      <c r="S421" s="150"/>
    </row>
    <row r="422" spans="1:19">
      <c r="A422" s="30">
        <f t="shared" si="72"/>
        <v>453</v>
      </c>
      <c r="B422" s="30">
        <v>413</v>
      </c>
      <c r="C422" s="31" t="str">
        <f t="shared" si="73"/>
        <v>453 - HOLYOKE COMMUNITY Charter School - WARE pupils</v>
      </c>
      <c r="D422" s="32">
        <v>453137309</v>
      </c>
      <c r="E422" s="30">
        <f t="shared" si="74"/>
        <v>453</v>
      </c>
      <c r="F422" s="28">
        <f t="shared" si="75"/>
        <v>137</v>
      </c>
      <c r="G422" s="28">
        <f t="shared" si="76"/>
        <v>309</v>
      </c>
      <c r="H422" s="28">
        <f t="shared" si="83"/>
        <v>1</v>
      </c>
      <c r="I422" s="33">
        <f t="shared" si="77"/>
        <v>1</v>
      </c>
      <c r="J422" s="30">
        <f t="shared" si="78"/>
        <v>10</v>
      </c>
      <c r="K422" s="34">
        <f t="shared" si="79"/>
        <v>106.70177409261737</v>
      </c>
      <c r="L422" s="35">
        <f t="shared" si="80"/>
        <v>18147</v>
      </c>
      <c r="M422" s="35">
        <f t="shared" si="81"/>
        <v>1216</v>
      </c>
      <c r="N422" s="35">
        <f t="shared" si="82"/>
        <v>1188</v>
      </c>
      <c r="O422" s="36"/>
      <c r="P422" s="632"/>
      <c r="Q422" s="149"/>
      <c r="R422" s="150"/>
      <c r="S422" s="150"/>
    </row>
    <row r="423" spans="1:19">
      <c r="A423" s="30">
        <f t="shared" si="72"/>
        <v>453</v>
      </c>
      <c r="B423" s="30">
        <v>414</v>
      </c>
      <c r="C423" s="31" t="str">
        <f t="shared" si="73"/>
        <v>453 - HOLYOKE COMMUNITY Charter School - WESTFIELD pupils</v>
      </c>
      <c r="D423" s="32">
        <v>453137325</v>
      </c>
      <c r="E423" s="30">
        <f t="shared" si="74"/>
        <v>453</v>
      </c>
      <c r="F423" s="28">
        <f t="shared" si="75"/>
        <v>137</v>
      </c>
      <c r="G423" s="28">
        <f t="shared" si="76"/>
        <v>325</v>
      </c>
      <c r="H423" s="28">
        <f t="shared" si="83"/>
        <v>1</v>
      </c>
      <c r="I423" s="33">
        <f t="shared" si="77"/>
        <v>1</v>
      </c>
      <c r="J423" s="30">
        <f t="shared" si="78"/>
        <v>9</v>
      </c>
      <c r="K423" s="34">
        <f t="shared" si="79"/>
        <v>107.34355143866607</v>
      </c>
      <c r="L423" s="35">
        <f t="shared" si="80"/>
        <v>10851</v>
      </c>
      <c r="M423" s="35">
        <f t="shared" si="81"/>
        <v>797</v>
      </c>
      <c r="N423" s="35">
        <f t="shared" si="82"/>
        <v>1188</v>
      </c>
      <c r="O423" s="36"/>
      <c r="P423" s="632"/>
      <c r="Q423" s="149"/>
      <c r="R423" s="150"/>
      <c r="S423" s="150"/>
    </row>
    <row r="424" spans="1:19">
      <c r="A424" s="30">
        <f t="shared" si="72"/>
        <v>453</v>
      </c>
      <c r="B424" s="30">
        <v>415</v>
      </c>
      <c r="C424" s="31" t="str">
        <f t="shared" si="73"/>
        <v>453 - HOLYOKE COMMUNITY Charter School - WEST SPRINGFIELD pupils</v>
      </c>
      <c r="D424" s="32">
        <v>453137332</v>
      </c>
      <c r="E424" s="30">
        <f t="shared" si="74"/>
        <v>453</v>
      </c>
      <c r="F424" s="28">
        <f t="shared" si="75"/>
        <v>137</v>
      </c>
      <c r="G424" s="28">
        <f t="shared" si="76"/>
        <v>332</v>
      </c>
      <c r="H424" s="28">
        <f t="shared" si="83"/>
        <v>1</v>
      </c>
      <c r="I424" s="33">
        <f t="shared" si="77"/>
        <v>1</v>
      </c>
      <c r="J424" s="30">
        <f t="shared" si="78"/>
        <v>10</v>
      </c>
      <c r="K424" s="34">
        <f t="shared" si="79"/>
        <v>103.68264382941726</v>
      </c>
      <c r="L424" s="35">
        <f t="shared" si="80"/>
        <v>16980</v>
      </c>
      <c r="M424" s="35">
        <f t="shared" si="81"/>
        <v>625</v>
      </c>
      <c r="N424" s="35">
        <f t="shared" si="82"/>
        <v>1188</v>
      </c>
      <c r="O424" s="36"/>
      <c r="P424" s="632"/>
      <c r="Q424" s="149"/>
      <c r="R424" s="150"/>
      <c r="S424" s="150"/>
    </row>
    <row r="425" spans="1:19">
      <c r="A425" s="30">
        <f t="shared" si="72"/>
        <v>454</v>
      </c>
      <c r="B425" s="30">
        <v>416</v>
      </c>
      <c r="C425" s="31" t="str">
        <f t="shared" si="73"/>
        <v>454 - LAWRENCE FAMILY DEVELOPMENT Charter School - ANDOVER pupils</v>
      </c>
      <c r="D425" s="32">
        <v>454149009</v>
      </c>
      <c r="E425" s="30">
        <f t="shared" si="74"/>
        <v>454</v>
      </c>
      <c r="F425" s="28">
        <f t="shared" si="75"/>
        <v>149</v>
      </c>
      <c r="G425" s="28">
        <f t="shared" si="76"/>
        <v>9</v>
      </c>
      <c r="H425" s="28">
        <f t="shared" si="83"/>
        <v>1</v>
      </c>
      <c r="I425" s="33">
        <f t="shared" si="77"/>
        <v>1</v>
      </c>
      <c r="J425" s="30">
        <f t="shared" si="78"/>
        <v>3</v>
      </c>
      <c r="K425" s="34">
        <f t="shared" si="79"/>
        <v>164.76589673987678</v>
      </c>
      <c r="L425" s="35">
        <f t="shared" si="80"/>
        <v>15802</v>
      </c>
      <c r="M425" s="35">
        <f t="shared" si="81"/>
        <v>10234</v>
      </c>
      <c r="N425" s="35">
        <f t="shared" si="82"/>
        <v>1188</v>
      </c>
      <c r="O425" s="36"/>
      <c r="P425" s="632"/>
      <c r="Q425" s="149"/>
      <c r="R425" s="150"/>
      <c r="S425" s="150"/>
    </row>
    <row r="426" spans="1:19">
      <c r="A426" s="30">
        <f t="shared" si="72"/>
        <v>454</v>
      </c>
      <c r="B426" s="30">
        <v>417</v>
      </c>
      <c r="C426" s="31" t="str">
        <f t="shared" si="73"/>
        <v>454 - LAWRENCE FAMILY DEVELOPMENT Charter School - HAVERHILL pupils</v>
      </c>
      <c r="D426" s="32">
        <v>454149128</v>
      </c>
      <c r="E426" s="30">
        <f t="shared" si="74"/>
        <v>454</v>
      </c>
      <c r="F426" s="28">
        <f t="shared" si="75"/>
        <v>149</v>
      </c>
      <c r="G426" s="28">
        <f t="shared" si="76"/>
        <v>128</v>
      </c>
      <c r="H426" s="28">
        <f t="shared" si="83"/>
        <v>1</v>
      </c>
      <c r="I426" s="33">
        <f t="shared" si="77"/>
        <v>1</v>
      </c>
      <c r="J426" s="30">
        <f t="shared" si="78"/>
        <v>10</v>
      </c>
      <c r="K426" s="34">
        <f t="shared" si="79"/>
        <v>103.60715367772923</v>
      </c>
      <c r="L426" s="35">
        <f t="shared" si="80"/>
        <v>16694</v>
      </c>
      <c r="M426" s="35">
        <f t="shared" si="81"/>
        <v>602</v>
      </c>
      <c r="N426" s="35">
        <f t="shared" si="82"/>
        <v>1188</v>
      </c>
      <c r="O426" s="36"/>
      <c r="P426" s="632"/>
      <c r="Q426" s="149"/>
      <c r="R426" s="150"/>
      <c r="S426" s="150"/>
    </row>
    <row r="427" spans="1:19">
      <c r="A427" s="30">
        <f t="shared" si="72"/>
        <v>454</v>
      </c>
      <c r="B427" s="30">
        <v>418</v>
      </c>
      <c r="C427" s="31" t="str">
        <f t="shared" si="73"/>
        <v>454 - LAWRENCE FAMILY DEVELOPMENT Charter School - LAWRENCE pupils</v>
      </c>
      <c r="D427" s="32">
        <v>454149149</v>
      </c>
      <c r="E427" s="30">
        <f t="shared" si="74"/>
        <v>454</v>
      </c>
      <c r="F427" s="28">
        <f t="shared" si="75"/>
        <v>149</v>
      </c>
      <c r="G427" s="28">
        <f t="shared" si="76"/>
        <v>149</v>
      </c>
      <c r="H427" s="28">
        <f t="shared" si="83"/>
        <v>1</v>
      </c>
      <c r="I427" s="33">
        <f t="shared" si="77"/>
        <v>1</v>
      </c>
      <c r="J427" s="30">
        <f t="shared" si="78"/>
        <v>12</v>
      </c>
      <c r="K427" s="34">
        <f t="shared" si="79"/>
        <v>101.11863971010861</v>
      </c>
      <c r="L427" s="35">
        <f t="shared" si="80"/>
        <v>19129</v>
      </c>
      <c r="M427" s="35">
        <f t="shared" si="81"/>
        <v>214</v>
      </c>
      <c r="N427" s="35">
        <f t="shared" si="82"/>
        <v>1188</v>
      </c>
      <c r="O427" s="36"/>
      <c r="P427" s="632"/>
      <c r="Q427" s="149"/>
      <c r="R427" s="150"/>
      <c r="S427" s="150"/>
    </row>
    <row r="428" spans="1:19">
      <c r="A428" s="30">
        <f t="shared" si="72"/>
        <v>454</v>
      </c>
      <c r="B428" s="30">
        <v>419</v>
      </c>
      <c r="C428" s="31" t="str">
        <f t="shared" si="73"/>
        <v>454 - LAWRENCE FAMILY DEVELOPMENT Charter School - METHUEN pupils</v>
      </c>
      <c r="D428" s="32">
        <v>454149181</v>
      </c>
      <c r="E428" s="30">
        <f t="shared" si="74"/>
        <v>454</v>
      </c>
      <c r="F428" s="28">
        <f t="shared" si="75"/>
        <v>149</v>
      </c>
      <c r="G428" s="28">
        <f t="shared" si="76"/>
        <v>181</v>
      </c>
      <c r="H428" s="28">
        <f t="shared" si="83"/>
        <v>1</v>
      </c>
      <c r="I428" s="33">
        <f t="shared" si="77"/>
        <v>1</v>
      </c>
      <c r="J428" s="30">
        <f t="shared" si="78"/>
        <v>10</v>
      </c>
      <c r="K428" s="34">
        <f t="shared" si="79"/>
        <v>101.01569653001017</v>
      </c>
      <c r="L428" s="35">
        <f t="shared" si="80"/>
        <v>16378</v>
      </c>
      <c r="M428" s="35">
        <f t="shared" si="81"/>
        <v>166</v>
      </c>
      <c r="N428" s="35">
        <f t="shared" si="82"/>
        <v>1188</v>
      </c>
      <c r="O428" s="36"/>
      <c r="P428" s="632"/>
      <c r="Q428" s="149"/>
      <c r="R428" s="150"/>
      <c r="S428" s="150"/>
    </row>
    <row r="429" spans="1:19">
      <c r="A429" s="30">
        <f t="shared" si="72"/>
        <v>454</v>
      </c>
      <c r="B429" s="30">
        <v>420</v>
      </c>
      <c r="C429" s="31" t="str">
        <f t="shared" si="73"/>
        <v>454 - LAWRENCE FAMILY DEVELOPMENT Charter School - NORTH ANDOVER pupils</v>
      </c>
      <c r="D429" s="32">
        <v>454149211</v>
      </c>
      <c r="E429" s="30">
        <f t="shared" si="74"/>
        <v>454</v>
      </c>
      <c r="F429" s="28">
        <f t="shared" si="75"/>
        <v>149</v>
      </c>
      <c r="G429" s="28">
        <f t="shared" si="76"/>
        <v>211</v>
      </c>
      <c r="H429" s="28">
        <f t="shared" si="83"/>
        <v>1</v>
      </c>
      <c r="I429" s="33">
        <f t="shared" si="77"/>
        <v>1</v>
      </c>
      <c r="J429" s="30">
        <f t="shared" si="78"/>
        <v>5</v>
      </c>
      <c r="K429" s="34">
        <f t="shared" si="79"/>
        <v>123.89843516104004</v>
      </c>
      <c r="L429" s="35">
        <f t="shared" si="80"/>
        <v>13451</v>
      </c>
      <c r="M429" s="35">
        <f t="shared" si="81"/>
        <v>3215</v>
      </c>
      <c r="N429" s="35">
        <f t="shared" si="82"/>
        <v>1188</v>
      </c>
      <c r="O429" s="36"/>
      <c r="P429" s="632"/>
      <c r="Q429" s="149"/>
      <c r="R429" s="150"/>
      <c r="S429" s="150"/>
    </row>
    <row r="430" spans="1:19">
      <c r="A430" s="30">
        <f t="shared" si="72"/>
        <v>455</v>
      </c>
      <c r="B430" s="30">
        <v>421</v>
      </c>
      <c r="C430" s="31" t="str">
        <f t="shared" si="73"/>
        <v>455 - HILL VIEW MONTESSORI Charter School - HAVERHILL pupils</v>
      </c>
      <c r="D430" s="32">
        <v>455128128</v>
      </c>
      <c r="E430" s="30">
        <f t="shared" si="74"/>
        <v>455</v>
      </c>
      <c r="F430" s="28">
        <f t="shared" si="75"/>
        <v>128</v>
      </c>
      <c r="G430" s="28">
        <f t="shared" si="76"/>
        <v>128</v>
      </c>
      <c r="H430" s="28">
        <f t="shared" si="83"/>
        <v>1</v>
      </c>
      <c r="I430" s="33">
        <f t="shared" si="77"/>
        <v>1</v>
      </c>
      <c r="J430" s="30">
        <f t="shared" si="78"/>
        <v>10</v>
      </c>
      <c r="K430" s="34">
        <f t="shared" si="79"/>
        <v>103.60715367772923</v>
      </c>
      <c r="L430" s="35">
        <f t="shared" si="80"/>
        <v>14504</v>
      </c>
      <c r="M430" s="35">
        <f t="shared" si="81"/>
        <v>523</v>
      </c>
      <c r="N430" s="35">
        <f t="shared" si="82"/>
        <v>1188</v>
      </c>
      <c r="O430" s="36"/>
      <c r="P430" s="632"/>
      <c r="Q430" s="149"/>
      <c r="R430" s="150"/>
      <c r="S430" s="150"/>
    </row>
    <row r="431" spans="1:19">
      <c r="A431" s="30">
        <f t="shared" si="72"/>
        <v>455</v>
      </c>
      <c r="B431" s="30">
        <v>422</v>
      </c>
      <c r="C431" s="31" t="str">
        <f t="shared" si="73"/>
        <v>455 - HILL VIEW MONTESSORI Charter School - LAWRENCE pupils</v>
      </c>
      <c r="D431" s="32">
        <v>455128149</v>
      </c>
      <c r="E431" s="30">
        <f t="shared" si="74"/>
        <v>455</v>
      </c>
      <c r="F431" s="28">
        <f t="shared" si="75"/>
        <v>128</v>
      </c>
      <c r="G431" s="28">
        <f t="shared" si="76"/>
        <v>149</v>
      </c>
      <c r="H431" s="28">
        <f t="shared" si="83"/>
        <v>1</v>
      </c>
      <c r="I431" s="33">
        <f t="shared" si="77"/>
        <v>1</v>
      </c>
      <c r="J431" s="30">
        <f t="shared" si="78"/>
        <v>12</v>
      </c>
      <c r="K431" s="34">
        <f t="shared" si="79"/>
        <v>101.11863971010861</v>
      </c>
      <c r="L431" s="35">
        <f t="shared" si="80"/>
        <v>15187</v>
      </c>
      <c r="M431" s="35">
        <f t="shared" si="81"/>
        <v>170</v>
      </c>
      <c r="N431" s="35">
        <f t="shared" si="82"/>
        <v>1188</v>
      </c>
      <c r="O431" s="36"/>
      <c r="P431" s="632"/>
      <c r="Q431" s="149"/>
      <c r="R431" s="150"/>
      <c r="S431" s="150"/>
    </row>
    <row r="432" spans="1:19">
      <c r="A432" s="30">
        <f t="shared" si="72"/>
        <v>455</v>
      </c>
      <c r="B432" s="30">
        <v>423</v>
      </c>
      <c r="C432" s="31" t="str">
        <f t="shared" si="73"/>
        <v>455 - HILL VIEW MONTESSORI Charter School - METHUEN pupils</v>
      </c>
      <c r="D432" s="32">
        <v>455128181</v>
      </c>
      <c r="E432" s="30">
        <f t="shared" si="74"/>
        <v>455</v>
      </c>
      <c r="F432" s="28">
        <f t="shared" si="75"/>
        <v>128</v>
      </c>
      <c r="G432" s="28">
        <f t="shared" si="76"/>
        <v>181</v>
      </c>
      <c r="H432" s="28">
        <f t="shared" si="83"/>
        <v>1</v>
      </c>
      <c r="I432" s="33">
        <f t="shared" si="77"/>
        <v>1</v>
      </c>
      <c r="J432" s="30">
        <f t="shared" si="78"/>
        <v>10</v>
      </c>
      <c r="K432" s="34">
        <f t="shared" si="79"/>
        <v>101.01569653001017</v>
      </c>
      <c r="L432" s="35">
        <f t="shared" si="80"/>
        <v>13604</v>
      </c>
      <c r="M432" s="35">
        <f t="shared" si="81"/>
        <v>138</v>
      </c>
      <c r="N432" s="35">
        <f t="shared" si="82"/>
        <v>1188</v>
      </c>
      <c r="O432" s="36"/>
      <c r="P432" s="632"/>
      <c r="Q432" s="149"/>
      <c r="R432" s="150"/>
      <c r="S432" s="150"/>
    </row>
    <row r="433" spans="1:19">
      <c r="A433" s="30">
        <f t="shared" si="72"/>
        <v>455</v>
      </c>
      <c r="B433" s="30">
        <v>424</v>
      </c>
      <c r="C433" s="31" t="str">
        <f t="shared" si="73"/>
        <v>455 - HILL VIEW MONTESSORI Charter School - PENTUCKET pupils</v>
      </c>
      <c r="D433" s="32">
        <v>455128745</v>
      </c>
      <c r="E433" s="30">
        <f t="shared" si="74"/>
        <v>455</v>
      </c>
      <c r="F433" s="28">
        <f t="shared" si="75"/>
        <v>128</v>
      </c>
      <c r="G433" s="28">
        <f t="shared" si="76"/>
        <v>745</v>
      </c>
      <c r="H433" s="28">
        <f t="shared" si="83"/>
        <v>1</v>
      </c>
      <c r="I433" s="33">
        <f t="shared" si="77"/>
        <v>1</v>
      </c>
      <c r="J433" s="30">
        <f t="shared" si="78"/>
        <v>4</v>
      </c>
      <c r="K433" s="34">
        <f t="shared" si="79"/>
        <v>142.75933105004026</v>
      </c>
      <c r="L433" s="35">
        <f t="shared" si="80"/>
        <v>10913</v>
      </c>
      <c r="M433" s="35">
        <f t="shared" si="81"/>
        <v>4666</v>
      </c>
      <c r="N433" s="35">
        <f t="shared" si="82"/>
        <v>1188</v>
      </c>
      <c r="O433" s="36"/>
      <c r="P433" s="632"/>
      <c r="Q433" s="149"/>
      <c r="R433" s="150"/>
      <c r="S433" s="150"/>
    </row>
    <row r="434" spans="1:19">
      <c r="A434" s="30">
        <f t="shared" si="72"/>
        <v>456</v>
      </c>
      <c r="B434" s="30">
        <v>425</v>
      </c>
      <c r="C434" s="31" t="str">
        <f t="shared" si="73"/>
        <v>456 - LOWELL COMMUNITY Charter School - ANDOVER pupils</v>
      </c>
      <c r="D434" s="32">
        <v>456160009</v>
      </c>
      <c r="E434" s="30">
        <f t="shared" si="74"/>
        <v>456</v>
      </c>
      <c r="F434" s="28">
        <f t="shared" si="75"/>
        <v>160</v>
      </c>
      <c r="G434" s="28">
        <f t="shared" si="76"/>
        <v>9</v>
      </c>
      <c r="H434" s="28">
        <f t="shared" si="83"/>
        <v>1</v>
      </c>
      <c r="I434" s="33">
        <f t="shared" si="77"/>
        <v>1</v>
      </c>
      <c r="J434" s="30">
        <f t="shared" si="78"/>
        <v>3</v>
      </c>
      <c r="K434" s="34">
        <f t="shared" si="79"/>
        <v>164.76589673987678</v>
      </c>
      <c r="L434" s="35">
        <f t="shared" si="80"/>
        <v>11037</v>
      </c>
      <c r="M434" s="35">
        <f t="shared" si="81"/>
        <v>7148</v>
      </c>
      <c r="N434" s="35">
        <f t="shared" si="82"/>
        <v>1188</v>
      </c>
      <c r="O434" s="36"/>
      <c r="P434" s="632"/>
      <c r="Q434" s="149"/>
      <c r="R434" s="150"/>
      <c r="S434" s="150"/>
    </row>
    <row r="435" spans="1:19">
      <c r="A435" s="30">
        <f t="shared" si="72"/>
        <v>456</v>
      </c>
      <c r="B435" s="30">
        <v>426</v>
      </c>
      <c r="C435" s="31" t="str">
        <f t="shared" si="73"/>
        <v>456 - LOWELL COMMUNITY Charter School - BILLERICA pupils</v>
      </c>
      <c r="D435" s="32">
        <v>456160031</v>
      </c>
      <c r="E435" s="30">
        <f t="shared" si="74"/>
        <v>456</v>
      </c>
      <c r="F435" s="28">
        <f t="shared" si="75"/>
        <v>160</v>
      </c>
      <c r="G435" s="28">
        <f t="shared" si="76"/>
        <v>31</v>
      </c>
      <c r="H435" s="28">
        <f t="shared" si="83"/>
        <v>1</v>
      </c>
      <c r="I435" s="33">
        <f t="shared" si="77"/>
        <v>1</v>
      </c>
      <c r="J435" s="30">
        <f t="shared" si="78"/>
        <v>5</v>
      </c>
      <c r="K435" s="34">
        <f t="shared" si="79"/>
        <v>144.88459106998013</v>
      </c>
      <c r="L435" s="35">
        <f t="shared" si="80"/>
        <v>13481</v>
      </c>
      <c r="M435" s="35">
        <f t="shared" si="81"/>
        <v>6051</v>
      </c>
      <c r="N435" s="35">
        <f t="shared" si="82"/>
        <v>1188</v>
      </c>
      <c r="O435" s="36"/>
      <c r="P435" s="632"/>
      <c r="Q435" s="149"/>
      <c r="R435" s="150"/>
      <c r="S435" s="150"/>
    </row>
    <row r="436" spans="1:19">
      <c r="A436" s="30">
        <f t="shared" si="72"/>
        <v>456</v>
      </c>
      <c r="B436" s="30">
        <v>427</v>
      </c>
      <c r="C436" s="31" t="str">
        <f t="shared" si="73"/>
        <v>456 - LOWELL COMMUNITY Charter School - CHELMSFORD pupils</v>
      </c>
      <c r="D436" s="32">
        <v>456160056</v>
      </c>
      <c r="E436" s="30">
        <f t="shared" si="74"/>
        <v>456</v>
      </c>
      <c r="F436" s="28">
        <f t="shared" si="75"/>
        <v>160</v>
      </c>
      <c r="G436" s="28">
        <f t="shared" si="76"/>
        <v>56</v>
      </c>
      <c r="H436" s="28">
        <f t="shared" si="83"/>
        <v>1</v>
      </c>
      <c r="I436" s="33">
        <f t="shared" si="77"/>
        <v>1</v>
      </c>
      <c r="J436" s="30">
        <f t="shared" si="78"/>
        <v>4</v>
      </c>
      <c r="K436" s="34">
        <f t="shared" si="79"/>
        <v>129.35074063800042</v>
      </c>
      <c r="L436" s="35">
        <f t="shared" si="80"/>
        <v>13199</v>
      </c>
      <c r="M436" s="35">
        <f t="shared" si="81"/>
        <v>3874</v>
      </c>
      <c r="N436" s="35">
        <f t="shared" si="82"/>
        <v>1188</v>
      </c>
      <c r="O436" s="36"/>
      <c r="P436" s="632"/>
      <c r="Q436" s="149"/>
      <c r="R436" s="150"/>
      <c r="S436" s="150"/>
    </row>
    <row r="437" spans="1:19">
      <c r="A437" s="30">
        <f t="shared" si="72"/>
        <v>456</v>
      </c>
      <c r="B437" s="30">
        <v>428</v>
      </c>
      <c r="C437" s="31" t="str">
        <f t="shared" si="73"/>
        <v>456 - LOWELL COMMUNITY Charter School - DRACUT pupils</v>
      </c>
      <c r="D437" s="32">
        <v>456160079</v>
      </c>
      <c r="E437" s="30">
        <f t="shared" si="74"/>
        <v>456</v>
      </c>
      <c r="F437" s="28">
        <f t="shared" si="75"/>
        <v>160</v>
      </c>
      <c r="G437" s="28">
        <f t="shared" si="76"/>
        <v>79</v>
      </c>
      <c r="H437" s="28">
        <f t="shared" si="83"/>
        <v>1</v>
      </c>
      <c r="I437" s="33">
        <f t="shared" si="77"/>
        <v>1</v>
      </c>
      <c r="J437" s="30">
        <f t="shared" si="78"/>
        <v>7</v>
      </c>
      <c r="K437" s="34">
        <f t="shared" si="79"/>
        <v>101.02650068271204</v>
      </c>
      <c r="L437" s="35">
        <f t="shared" si="80"/>
        <v>17121</v>
      </c>
      <c r="M437" s="35">
        <f t="shared" si="81"/>
        <v>176</v>
      </c>
      <c r="N437" s="35">
        <f t="shared" si="82"/>
        <v>1188</v>
      </c>
      <c r="O437" s="36"/>
      <c r="P437" s="632"/>
      <c r="Q437" s="149"/>
      <c r="R437" s="150"/>
      <c r="S437" s="150"/>
    </row>
    <row r="438" spans="1:19">
      <c r="A438" s="30">
        <f t="shared" si="72"/>
        <v>456</v>
      </c>
      <c r="B438" s="30">
        <v>429</v>
      </c>
      <c r="C438" s="31" t="str">
        <f t="shared" si="73"/>
        <v>456 - LOWELL COMMUNITY Charter School - HAVERHILL pupils</v>
      </c>
      <c r="D438" s="32">
        <v>456160128</v>
      </c>
      <c r="E438" s="30">
        <f t="shared" si="74"/>
        <v>456</v>
      </c>
      <c r="F438" s="28">
        <f t="shared" si="75"/>
        <v>160</v>
      </c>
      <c r="G438" s="28">
        <f t="shared" si="76"/>
        <v>128</v>
      </c>
      <c r="H438" s="28">
        <f t="shared" si="83"/>
        <v>1</v>
      </c>
      <c r="I438" s="33">
        <f t="shared" si="77"/>
        <v>1</v>
      </c>
      <c r="J438" s="30">
        <f t="shared" si="78"/>
        <v>10</v>
      </c>
      <c r="K438" s="34">
        <f t="shared" si="79"/>
        <v>103.60715367772923</v>
      </c>
      <c r="L438" s="35">
        <f t="shared" si="80"/>
        <v>20832</v>
      </c>
      <c r="M438" s="35">
        <f t="shared" si="81"/>
        <v>751</v>
      </c>
      <c r="N438" s="35">
        <f t="shared" si="82"/>
        <v>1188</v>
      </c>
      <c r="O438" s="36"/>
      <c r="P438" s="632"/>
      <c r="Q438" s="149"/>
      <c r="R438" s="150"/>
      <c r="S438" s="150"/>
    </row>
    <row r="439" spans="1:19">
      <c r="A439" s="30">
        <f t="shared" si="72"/>
        <v>456</v>
      </c>
      <c r="B439" s="30">
        <v>430</v>
      </c>
      <c r="C439" s="31" t="str">
        <f t="shared" si="73"/>
        <v>456 - LOWELL COMMUNITY Charter School - LAWRENCE pupils</v>
      </c>
      <c r="D439" s="32">
        <v>456160149</v>
      </c>
      <c r="E439" s="30">
        <f t="shared" si="74"/>
        <v>456</v>
      </c>
      <c r="F439" s="28">
        <f t="shared" si="75"/>
        <v>160</v>
      </c>
      <c r="G439" s="28">
        <f t="shared" si="76"/>
        <v>149</v>
      </c>
      <c r="H439" s="28">
        <f t="shared" si="83"/>
        <v>1</v>
      </c>
      <c r="I439" s="33">
        <f t="shared" si="77"/>
        <v>1</v>
      </c>
      <c r="J439" s="30">
        <f t="shared" si="78"/>
        <v>12</v>
      </c>
      <c r="K439" s="34">
        <f t="shared" si="79"/>
        <v>101.11863971010861</v>
      </c>
      <c r="L439" s="35">
        <f t="shared" si="80"/>
        <v>17636</v>
      </c>
      <c r="M439" s="35">
        <f t="shared" si="81"/>
        <v>197</v>
      </c>
      <c r="N439" s="35">
        <f t="shared" si="82"/>
        <v>1188</v>
      </c>
      <c r="O439" s="36"/>
      <c r="P439" s="632"/>
      <c r="Q439" s="149"/>
      <c r="R439" s="150"/>
      <c r="S439" s="150"/>
    </row>
    <row r="440" spans="1:19">
      <c r="A440" s="30">
        <f t="shared" si="72"/>
        <v>456</v>
      </c>
      <c r="B440" s="30">
        <v>431</v>
      </c>
      <c r="C440" s="31" t="str">
        <f t="shared" si="73"/>
        <v>456 - LOWELL COMMUNITY Charter School - LEOMINSTER pupils</v>
      </c>
      <c r="D440" s="32">
        <v>456160153</v>
      </c>
      <c r="E440" s="30">
        <f t="shared" si="74"/>
        <v>456</v>
      </c>
      <c r="F440" s="28">
        <f t="shared" si="75"/>
        <v>160</v>
      </c>
      <c r="G440" s="28">
        <f t="shared" si="76"/>
        <v>153</v>
      </c>
      <c r="H440" s="28">
        <f t="shared" si="83"/>
        <v>1</v>
      </c>
      <c r="I440" s="33">
        <f t="shared" si="77"/>
        <v>1</v>
      </c>
      <c r="J440" s="30">
        <f t="shared" si="78"/>
        <v>10</v>
      </c>
      <c r="K440" s="34">
        <f t="shared" si="79"/>
        <v>100.12945375745647</v>
      </c>
      <c r="L440" s="35">
        <f t="shared" si="80"/>
        <v>21023</v>
      </c>
      <c r="M440" s="35">
        <f t="shared" si="81"/>
        <v>27</v>
      </c>
      <c r="N440" s="35">
        <f t="shared" si="82"/>
        <v>1188</v>
      </c>
      <c r="O440" s="36"/>
      <c r="P440" s="632"/>
      <c r="Q440" s="149"/>
      <c r="R440" s="150"/>
      <c r="S440" s="150"/>
    </row>
    <row r="441" spans="1:19">
      <c r="A441" s="30">
        <f t="shared" si="72"/>
        <v>456</v>
      </c>
      <c r="B441" s="30">
        <v>432</v>
      </c>
      <c r="C441" s="31" t="str">
        <f t="shared" si="73"/>
        <v>456 - LOWELL COMMUNITY Charter School - LOWELL pupils</v>
      </c>
      <c r="D441" s="32">
        <v>456160160</v>
      </c>
      <c r="E441" s="30">
        <f t="shared" si="74"/>
        <v>456</v>
      </c>
      <c r="F441" s="28">
        <f t="shared" si="75"/>
        <v>160</v>
      </c>
      <c r="G441" s="28">
        <f t="shared" si="76"/>
        <v>160</v>
      </c>
      <c r="H441" s="28">
        <f t="shared" si="83"/>
        <v>1</v>
      </c>
      <c r="I441" s="33">
        <f t="shared" si="77"/>
        <v>1</v>
      </c>
      <c r="J441" s="30">
        <f t="shared" si="78"/>
        <v>11</v>
      </c>
      <c r="K441" s="34">
        <f t="shared" si="79"/>
        <v>101.5606881977328</v>
      </c>
      <c r="L441" s="35">
        <f t="shared" si="80"/>
        <v>18301</v>
      </c>
      <c r="M441" s="35">
        <f t="shared" si="81"/>
        <v>286</v>
      </c>
      <c r="N441" s="35">
        <f t="shared" si="82"/>
        <v>1188</v>
      </c>
      <c r="O441" s="36"/>
      <c r="P441" s="632"/>
      <c r="Q441" s="149"/>
      <c r="R441" s="150"/>
      <c r="S441" s="150"/>
    </row>
    <row r="442" spans="1:19">
      <c r="A442" s="30">
        <f t="shared" si="72"/>
        <v>456</v>
      </c>
      <c r="B442" s="30">
        <v>433</v>
      </c>
      <c r="C442" s="31" t="str">
        <f t="shared" si="73"/>
        <v>456 - LOWELL COMMUNITY Charter School - MARLBOROUGH pupils</v>
      </c>
      <c r="D442" s="32">
        <v>456160170</v>
      </c>
      <c r="E442" s="30">
        <f t="shared" si="74"/>
        <v>456</v>
      </c>
      <c r="F442" s="28">
        <f t="shared" si="75"/>
        <v>160</v>
      </c>
      <c r="G442" s="28">
        <f t="shared" si="76"/>
        <v>170</v>
      </c>
      <c r="H442" s="28">
        <f t="shared" si="83"/>
        <v>1</v>
      </c>
      <c r="I442" s="33">
        <f t="shared" si="77"/>
        <v>1</v>
      </c>
      <c r="J442" s="30">
        <f t="shared" si="78"/>
        <v>10</v>
      </c>
      <c r="K442" s="34">
        <f t="shared" si="79"/>
        <v>105.53175847489531</v>
      </c>
      <c r="L442" s="35">
        <f t="shared" si="80"/>
        <v>13764</v>
      </c>
      <c r="M442" s="35">
        <f t="shared" si="81"/>
        <v>761</v>
      </c>
      <c r="N442" s="35">
        <f t="shared" si="82"/>
        <v>1188</v>
      </c>
      <c r="O442" s="36"/>
      <c r="P442" s="632"/>
      <c r="Q442" s="149"/>
      <c r="R442" s="150"/>
      <c r="S442" s="150"/>
    </row>
    <row r="443" spans="1:19">
      <c r="A443" s="30">
        <f t="shared" si="72"/>
        <v>456</v>
      </c>
      <c r="B443" s="30">
        <v>434</v>
      </c>
      <c r="C443" s="31" t="str">
        <f t="shared" si="73"/>
        <v>456 - LOWELL COMMUNITY Charter School - METHUEN pupils</v>
      </c>
      <c r="D443" s="32">
        <v>456160181</v>
      </c>
      <c r="E443" s="30">
        <f t="shared" si="74"/>
        <v>456</v>
      </c>
      <c r="F443" s="28">
        <f t="shared" si="75"/>
        <v>160</v>
      </c>
      <c r="G443" s="28">
        <f t="shared" si="76"/>
        <v>181</v>
      </c>
      <c r="H443" s="28">
        <f t="shared" si="83"/>
        <v>1</v>
      </c>
      <c r="I443" s="33">
        <f t="shared" si="77"/>
        <v>1</v>
      </c>
      <c r="J443" s="30">
        <f t="shared" si="78"/>
        <v>10</v>
      </c>
      <c r="K443" s="34">
        <f t="shared" si="79"/>
        <v>101.01569653001017</v>
      </c>
      <c r="L443" s="35">
        <f t="shared" si="80"/>
        <v>17828</v>
      </c>
      <c r="M443" s="35">
        <f t="shared" si="81"/>
        <v>181</v>
      </c>
      <c r="N443" s="35">
        <f t="shared" si="82"/>
        <v>1188</v>
      </c>
      <c r="O443" s="36"/>
      <c r="P443" s="632"/>
      <c r="Q443" s="149"/>
      <c r="R443" s="150"/>
      <c r="S443" s="150"/>
    </row>
    <row r="444" spans="1:19">
      <c r="A444" s="30">
        <f t="shared" si="72"/>
        <v>456</v>
      </c>
      <c r="B444" s="30">
        <v>435</v>
      </c>
      <c r="C444" s="31" t="str">
        <f t="shared" si="73"/>
        <v>456 - LOWELL COMMUNITY Charter School - TEWKSBURY pupils</v>
      </c>
      <c r="D444" s="32">
        <v>456160295</v>
      </c>
      <c r="E444" s="30">
        <f t="shared" si="74"/>
        <v>456</v>
      </c>
      <c r="F444" s="28">
        <f t="shared" si="75"/>
        <v>160</v>
      </c>
      <c r="G444" s="28">
        <f t="shared" si="76"/>
        <v>295</v>
      </c>
      <c r="H444" s="28">
        <f t="shared" si="83"/>
        <v>1</v>
      </c>
      <c r="I444" s="33">
        <f t="shared" si="77"/>
        <v>1</v>
      </c>
      <c r="J444" s="30">
        <f t="shared" si="78"/>
        <v>5</v>
      </c>
      <c r="K444" s="34">
        <f t="shared" si="79"/>
        <v>149.39438044755292</v>
      </c>
      <c r="L444" s="35">
        <f t="shared" si="80"/>
        <v>13954</v>
      </c>
      <c r="M444" s="35">
        <f t="shared" si="81"/>
        <v>6892</v>
      </c>
      <c r="N444" s="35">
        <f t="shared" si="82"/>
        <v>1188</v>
      </c>
      <c r="O444" s="36"/>
      <c r="P444" s="632"/>
      <c r="Q444" s="149"/>
      <c r="R444" s="150"/>
      <c r="S444" s="150"/>
    </row>
    <row r="445" spans="1:19">
      <c r="A445" s="30">
        <f t="shared" si="72"/>
        <v>456</v>
      </c>
      <c r="B445" s="30">
        <v>436</v>
      </c>
      <c r="C445" s="31" t="str">
        <f t="shared" si="73"/>
        <v>456 - LOWELL COMMUNITY Charter School - TYNGSBOROUGH pupils</v>
      </c>
      <c r="D445" s="32">
        <v>456160301</v>
      </c>
      <c r="E445" s="30">
        <f t="shared" si="74"/>
        <v>456</v>
      </c>
      <c r="F445" s="28">
        <f t="shared" si="75"/>
        <v>160</v>
      </c>
      <c r="G445" s="28">
        <f t="shared" si="76"/>
        <v>301</v>
      </c>
      <c r="H445" s="28">
        <f t="shared" si="83"/>
        <v>1</v>
      </c>
      <c r="I445" s="33">
        <f t="shared" si="77"/>
        <v>1</v>
      </c>
      <c r="J445" s="30">
        <f t="shared" si="78"/>
        <v>5</v>
      </c>
      <c r="K445" s="34">
        <f t="shared" si="79"/>
        <v>128.2079195512226</v>
      </c>
      <c r="L445" s="35">
        <f t="shared" si="80"/>
        <v>17329</v>
      </c>
      <c r="M445" s="35">
        <f t="shared" si="81"/>
        <v>4888</v>
      </c>
      <c r="N445" s="35">
        <f t="shared" si="82"/>
        <v>1188</v>
      </c>
      <c r="O445" s="36"/>
      <c r="P445" s="632"/>
      <c r="Q445" s="149"/>
      <c r="R445" s="150"/>
      <c r="S445" s="150"/>
    </row>
    <row r="446" spans="1:19">
      <c r="A446" s="30">
        <f t="shared" si="72"/>
        <v>456</v>
      </c>
      <c r="B446" s="30">
        <v>437</v>
      </c>
      <c r="C446" s="31" t="str">
        <f t="shared" si="73"/>
        <v>456 - LOWELL COMMUNITY Charter School - AYER SHIRLEY pupils</v>
      </c>
      <c r="D446" s="32">
        <v>456160616</v>
      </c>
      <c r="E446" s="30">
        <f t="shared" si="74"/>
        <v>456</v>
      </c>
      <c r="F446" s="28">
        <f t="shared" si="75"/>
        <v>160</v>
      </c>
      <c r="G446" s="28">
        <f t="shared" si="76"/>
        <v>616</v>
      </c>
      <c r="H446" s="28">
        <f t="shared" si="83"/>
        <v>1</v>
      </c>
      <c r="I446" s="33">
        <f t="shared" si="77"/>
        <v>1</v>
      </c>
      <c r="J446" s="30">
        <f t="shared" si="78"/>
        <v>7</v>
      </c>
      <c r="K446" s="34">
        <f t="shared" si="79"/>
        <v>119.01743781808554</v>
      </c>
      <c r="L446" s="35">
        <f t="shared" si="80"/>
        <v>16498</v>
      </c>
      <c r="M446" s="35">
        <f t="shared" si="81"/>
        <v>3137</v>
      </c>
      <c r="N446" s="35">
        <f t="shared" si="82"/>
        <v>1188</v>
      </c>
      <c r="O446" s="36"/>
      <c r="P446" s="632"/>
      <c r="Q446" s="149"/>
      <c r="R446" s="150"/>
      <c r="S446" s="150"/>
    </row>
    <row r="447" spans="1:19">
      <c r="A447" s="30">
        <f t="shared" si="72"/>
        <v>456</v>
      </c>
      <c r="B447" s="30">
        <v>438</v>
      </c>
      <c r="C447" s="31" t="str">
        <f t="shared" si="73"/>
        <v>456 - LOWELL COMMUNITY Charter School - NORTH MIDDLESEX pupils</v>
      </c>
      <c r="D447" s="32">
        <v>456160735</v>
      </c>
      <c r="E447" s="30">
        <f t="shared" si="74"/>
        <v>456</v>
      </c>
      <c r="F447" s="28">
        <f t="shared" si="75"/>
        <v>160</v>
      </c>
      <c r="G447" s="28">
        <f t="shared" si="76"/>
        <v>735</v>
      </c>
      <c r="H447" s="28">
        <f t="shared" si="83"/>
        <v>1</v>
      </c>
      <c r="I447" s="33">
        <f t="shared" si="77"/>
        <v>1</v>
      </c>
      <c r="J447" s="30">
        <f t="shared" si="78"/>
        <v>6</v>
      </c>
      <c r="K447" s="34">
        <f t="shared" si="79"/>
        <v>129.97379932889626</v>
      </c>
      <c r="L447" s="35">
        <f t="shared" si="80"/>
        <v>13650</v>
      </c>
      <c r="M447" s="35">
        <f t="shared" si="81"/>
        <v>4091</v>
      </c>
      <c r="N447" s="35">
        <f t="shared" si="82"/>
        <v>1188</v>
      </c>
      <c r="O447" s="36"/>
      <c r="P447" s="632"/>
      <c r="Q447" s="149"/>
      <c r="R447" s="150"/>
      <c r="S447" s="150"/>
    </row>
    <row r="448" spans="1:19">
      <c r="A448" s="30">
        <f t="shared" si="72"/>
        <v>458</v>
      </c>
      <c r="B448" s="30">
        <v>439</v>
      </c>
      <c r="C448" s="31" t="str">
        <f t="shared" si="73"/>
        <v>458 - LOWELL MIDDLESEX ACADEMY Charter School - CHELMSFORD pupils</v>
      </c>
      <c r="D448" s="32">
        <v>458160056</v>
      </c>
      <c r="E448" s="30">
        <f t="shared" si="74"/>
        <v>458</v>
      </c>
      <c r="F448" s="28">
        <f t="shared" si="75"/>
        <v>160</v>
      </c>
      <c r="G448" s="28">
        <f t="shared" si="76"/>
        <v>56</v>
      </c>
      <c r="H448" s="28">
        <f t="shared" si="83"/>
        <v>1</v>
      </c>
      <c r="I448" s="33">
        <f t="shared" si="77"/>
        <v>1</v>
      </c>
      <c r="J448" s="30">
        <f t="shared" si="78"/>
        <v>4</v>
      </c>
      <c r="K448" s="34">
        <f t="shared" si="79"/>
        <v>129.35074063800042</v>
      </c>
      <c r="L448" s="35">
        <f t="shared" si="80"/>
        <v>14914</v>
      </c>
      <c r="M448" s="35">
        <f t="shared" si="81"/>
        <v>4377</v>
      </c>
      <c r="N448" s="35">
        <f t="shared" si="82"/>
        <v>1188</v>
      </c>
      <c r="O448" s="36"/>
      <c r="P448" s="632"/>
      <c r="Q448" s="149"/>
      <c r="R448" s="150"/>
      <c r="S448" s="150"/>
    </row>
    <row r="449" spans="1:19">
      <c r="A449" s="30">
        <f t="shared" si="72"/>
        <v>458</v>
      </c>
      <c r="B449" s="30">
        <v>440</v>
      </c>
      <c r="C449" s="31" t="str">
        <f t="shared" si="73"/>
        <v>458 - LOWELL MIDDLESEX ACADEMY Charter School - DRACUT pupils</v>
      </c>
      <c r="D449" s="32">
        <v>458160079</v>
      </c>
      <c r="E449" s="30">
        <f t="shared" si="74"/>
        <v>458</v>
      </c>
      <c r="F449" s="28">
        <f t="shared" si="75"/>
        <v>160</v>
      </c>
      <c r="G449" s="28">
        <f t="shared" si="76"/>
        <v>79</v>
      </c>
      <c r="H449" s="28">
        <f t="shared" si="83"/>
        <v>1</v>
      </c>
      <c r="I449" s="33">
        <f t="shared" si="77"/>
        <v>1</v>
      </c>
      <c r="J449" s="30">
        <f t="shared" si="78"/>
        <v>7</v>
      </c>
      <c r="K449" s="34">
        <f t="shared" si="79"/>
        <v>101.02650068271204</v>
      </c>
      <c r="L449" s="35">
        <f t="shared" si="80"/>
        <v>15806</v>
      </c>
      <c r="M449" s="35">
        <f t="shared" si="81"/>
        <v>162</v>
      </c>
      <c r="N449" s="35">
        <f t="shared" si="82"/>
        <v>1188</v>
      </c>
      <c r="O449" s="36"/>
      <c r="P449" s="632"/>
      <c r="Q449" s="149"/>
      <c r="R449" s="150"/>
      <c r="S449" s="150"/>
    </row>
    <row r="450" spans="1:19">
      <c r="A450" s="30">
        <f t="shared" si="72"/>
        <v>458</v>
      </c>
      <c r="B450" s="30">
        <v>441</v>
      </c>
      <c r="C450" s="31" t="str">
        <f t="shared" si="73"/>
        <v>458 - LOWELL MIDDLESEX ACADEMY Charter School - LOWELL pupils</v>
      </c>
      <c r="D450" s="32">
        <v>458160160</v>
      </c>
      <c r="E450" s="30">
        <f t="shared" si="74"/>
        <v>458</v>
      </c>
      <c r="F450" s="28">
        <f t="shared" si="75"/>
        <v>160</v>
      </c>
      <c r="G450" s="28">
        <f t="shared" si="76"/>
        <v>160</v>
      </c>
      <c r="H450" s="28">
        <f t="shared" si="83"/>
        <v>1</v>
      </c>
      <c r="I450" s="33">
        <f t="shared" si="77"/>
        <v>1</v>
      </c>
      <c r="J450" s="30">
        <f t="shared" si="78"/>
        <v>11</v>
      </c>
      <c r="K450" s="34">
        <f t="shared" si="79"/>
        <v>101.5606881977328</v>
      </c>
      <c r="L450" s="35">
        <f t="shared" si="80"/>
        <v>19656</v>
      </c>
      <c r="M450" s="35">
        <f t="shared" si="81"/>
        <v>307</v>
      </c>
      <c r="N450" s="35">
        <f t="shared" si="82"/>
        <v>1188</v>
      </c>
      <c r="O450" s="36"/>
      <c r="P450" s="632"/>
      <c r="Q450" s="149"/>
      <c r="R450" s="150"/>
      <c r="S450" s="150"/>
    </row>
    <row r="451" spans="1:19">
      <c r="A451" s="30">
        <f t="shared" si="72"/>
        <v>458</v>
      </c>
      <c r="B451" s="30">
        <v>442</v>
      </c>
      <c r="C451" s="31" t="str">
        <f t="shared" si="73"/>
        <v>458 - LOWELL MIDDLESEX ACADEMY Charter School - LYNN pupils</v>
      </c>
      <c r="D451" s="32">
        <v>458160163</v>
      </c>
      <c r="E451" s="30">
        <f t="shared" si="74"/>
        <v>458</v>
      </c>
      <c r="F451" s="28">
        <f t="shared" si="75"/>
        <v>160</v>
      </c>
      <c r="G451" s="28">
        <f t="shared" si="76"/>
        <v>163</v>
      </c>
      <c r="H451" s="28">
        <f t="shared" si="83"/>
        <v>1</v>
      </c>
      <c r="I451" s="33">
        <f t="shared" si="77"/>
        <v>1</v>
      </c>
      <c r="J451" s="30">
        <f t="shared" si="78"/>
        <v>11</v>
      </c>
      <c r="K451" s="34">
        <f t="shared" si="79"/>
        <v>100</v>
      </c>
      <c r="L451" s="35">
        <f t="shared" si="80"/>
        <v>20404</v>
      </c>
      <c r="M451" s="35">
        <f t="shared" si="81"/>
        <v>0</v>
      </c>
      <c r="N451" s="35">
        <f t="shared" si="82"/>
        <v>1188</v>
      </c>
      <c r="O451" s="36"/>
      <c r="P451" s="632"/>
      <c r="Q451" s="149"/>
      <c r="R451" s="150"/>
      <c r="S451" s="150"/>
    </row>
    <row r="452" spans="1:19">
      <c r="A452" s="30">
        <f t="shared" si="72"/>
        <v>458</v>
      </c>
      <c r="B452" s="30">
        <v>443</v>
      </c>
      <c r="C452" s="31" t="str">
        <f t="shared" si="73"/>
        <v>458 - LOWELL MIDDLESEX ACADEMY Charter School - TEWKSBURY pupils</v>
      </c>
      <c r="D452" s="32">
        <v>458160295</v>
      </c>
      <c r="E452" s="30">
        <f t="shared" si="74"/>
        <v>458</v>
      </c>
      <c r="F452" s="28">
        <f t="shared" si="75"/>
        <v>160</v>
      </c>
      <c r="G452" s="28">
        <f t="shared" si="76"/>
        <v>295</v>
      </c>
      <c r="H452" s="28">
        <f t="shared" si="83"/>
        <v>1</v>
      </c>
      <c r="I452" s="33">
        <f t="shared" si="77"/>
        <v>1</v>
      </c>
      <c r="J452" s="30">
        <f t="shared" si="78"/>
        <v>5</v>
      </c>
      <c r="K452" s="34">
        <f t="shared" si="79"/>
        <v>149.39438044755292</v>
      </c>
      <c r="L452" s="35">
        <f t="shared" si="80"/>
        <v>12565</v>
      </c>
      <c r="M452" s="35">
        <f t="shared" si="81"/>
        <v>6206</v>
      </c>
      <c r="N452" s="35">
        <f t="shared" si="82"/>
        <v>1188</v>
      </c>
      <c r="O452" s="36"/>
      <c r="P452" s="632"/>
      <c r="Q452" s="149"/>
      <c r="R452" s="150"/>
      <c r="S452" s="150"/>
    </row>
    <row r="453" spans="1:19">
      <c r="A453" s="30">
        <f t="shared" si="72"/>
        <v>458</v>
      </c>
      <c r="B453" s="30">
        <v>444</v>
      </c>
      <c r="C453" s="31" t="str">
        <f t="shared" si="73"/>
        <v>458 - LOWELL MIDDLESEX ACADEMY Charter School - TYNGSBOROUGH pupils</v>
      </c>
      <c r="D453" s="32">
        <v>458160301</v>
      </c>
      <c r="E453" s="30">
        <f t="shared" si="74"/>
        <v>458</v>
      </c>
      <c r="F453" s="28">
        <f t="shared" si="75"/>
        <v>160</v>
      </c>
      <c r="G453" s="28">
        <f t="shared" si="76"/>
        <v>301</v>
      </c>
      <c r="H453" s="28">
        <f t="shared" si="83"/>
        <v>1</v>
      </c>
      <c r="I453" s="33">
        <f t="shared" si="77"/>
        <v>1</v>
      </c>
      <c r="J453" s="30">
        <f t="shared" si="78"/>
        <v>5</v>
      </c>
      <c r="K453" s="34">
        <f t="shared" si="79"/>
        <v>128.2079195512226</v>
      </c>
      <c r="L453" s="35">
        <f t="shared" si="80"/>
        <v>14192</v>
      </c>
      <c r="M453" s="35">
        <f t="shared" si="81"/>
        <v>4003</v>
      </c>
      <c r="N453" s="35">
        <f t="shared" si="82"/>
        <v>1188</v>
      </c>
      <c r="O453" s="36"/>
      <c r="P453" s="632"/>
      <c r="Q453" s="149"/>
      <c r="R453" s="150"/>
      <c r="S453" s="150"/>
    </row>
    <row r="454" spans="1:19">
      <c r="A454" s="30">
        <f t="shared" si="72"/>
        <v>463</v>
      </c>
      <c r="B454" s="30">
        <v>445</v>
      </c>
      <c r="C454" s="31" t="str">
        <f t="shared" si="73"/>
        <v>463 - KIPP ACADEMY BOSTON Charter School - BOSTON pupils</v>
      </c>
      <c r="D454" s="32">
        <v>463035035</v>
      </c>
      <c r="E454" s="30">
        <f t="shared" si="74"/>
        <v>463</v>
      </c>
      <c r="F454" s="28">
        <f t="shared" si="75"/>
        <v>35</v>
      </c>
      <c r="G454" s="28">
        <f t="shared" si="76"/>
        <v>35</v>
      </c>
      <c r="H454" s="28">
        <f t="shared" si="83"/>
        <v>1</v>
      </c>
      <c r="I454" s="33">
        <f t="shared" si="77"/>
        <v>1.087</v>
      </c>
      <c r="J454" s="30">
        <f t="shared" si="78"/>
        <v>11</v>
      </c>
      <c r="K454" s="34">
        <f t="shared" si="79"/>
        <v>137.86393690456481</v>
      </c>
      <c r="L454" s="35">
        <f t="shared" si="80"/>
        <v>19171</v>
      </c>
      <c r="M454" s="35">
        <f t="shared" si="81"/>
        <v>7259</v>
      </c>
      <c r="N454" s="35">
        <f t="shared" si="82"/>
        <v>1188</v>
      </c>
      <c r="O454" s="36"/>
      <c r="P454" s="632"/>
      <c r="Q454" s="149"/>
      <c r="R454" s="150"/>
      <c r="S454" s="150"/>
    </row>
    <row r="455" spans="1:19">
      <c r="A455" s="30">
        <f t="shared" si="72"/>
        <v>463</v>
      </c>
      <c r="B455" s="30">
        <v>446</v>
      </c>
      <c r="C455" s="31" t="str">
        <f t="shared" si="73"/>
        <v>463 - KIPP ACADEMY BOSTON Charter School - BROCKTON pupils</v>
      </c>
      <c r="D455" s="32">
        <v>463035044</v>
      </c>
      <c r="E455" s="30">
        <f t="shared" si="74"/>
        <v>463</v>
      </c>
      <c r="F455" s="28">
        <f t="shared" si="75"/>
        <v>35</v>
      </c>
      <c r="G455" s="28">
        <f t="shared" si="76"/>
        <v>44</v>
      </c>
      <c r="H455" s="28">
        <f t="shared" si="83"/>
        <v>1</v>
      </c>
      <c r="I455" s="33">
        <f t="shared" si="77"/>
        <v>1.087</v>
      </c>
      <c r="J455" s="30">
        <f t="shared" si="78"/>
        <v>11</v>
      </c>
      <c r="K455" s="34">
        <f t="shared" si="79"/>
        <v>103.48764365547041</v>
      </c>
      <c r="L455" s="35">
        <f t="shared" si="80"/>
        <v>19551</v>
      </c>
      <c r="M455" s="35">
        <f t="shared" si="81"/>
        <v>682</v>
      </c>
      <c r="N455" s="35">
        <f t="shared" si="82"/>
        <v>1188</v>
      </c>
      <c r="O455" s="36"/>
      <c r="P455" s="632"/>
      <c r="Q455" s="149"/>
      <c r="R455" s="150"/>
      <c r="S455" s="150"/>
    </row>
    <row r="456" spans="1:19">
      <c r="A456" s="30">
        <f t="shared" si="72"/>
        <v>463</v>
      </c>
      <c r="B456" s="30">
        <v>447</v>
      </c>
      <c r="C456" s="31" t="str">
        <f t="shared" si="73"/>
        <v>463 - KIPP ACADEMY BOSTON Charter School - EVERETT pupils</v>
      </c>
      <c r="D456" s="32">
        <v>463035093</v>
      </c>
      <c r="E456" s="30">
        <f t="shared" si="74"/>
        <v>463</v>
      </c>
      <c r="F456" s="28">
        <f t="shared" si="75"/>
        <v>35</v>
      </c>
      <c r="G456" s="28">
        <f t="shared" si="76"/>
        <v>93</v>
      </c>
      <c r="H456" s="28">
        <f t="shared" si="83"/>
        <v>1</v>
      </c>
      <c r="I456" s="33">
        <f t="shared" si="77"/>
        <v>1.087</v>
      </c>
      <c r="J456" s="30">
        <f t="shared" si="78"/>
        <v>11</v>
      </c>
      <c r="K456" s="34">
        <f t="shared" si="79"/>
        <v>100</v>
      </c>
      <c r="L456" s="35">
        <f t="shared" si="80"/>
        <v>17213</v>
      </c>
      <c r="M456" s="35">
        <f t="shared" si="81"/>
        <v>0</v>
      </c>
      <c r="N456" s="35">
        <f t="shared" si="82"/>
        <v>1188</v>
      </c>
      <c r="O456" s="36"/>
      <c r="P456" s="632"/>
      <c r="Q456" s="149"/>
      <c r="R456" s="150"/>
      <c r="S456" s="150"/>
    </row>
    <row r="457" spans="1:19">
      <c r="A457" s="30">
        <f t="shared" si="72"/>
        <v>463</v>
      </c>
      <c r="B457" s="30">
        <v>448</v>
      </c>
      <c r="C457" s="31" t="str">
        <f t="shared" si="73"/>
        <v>463 - KIPP ACADEMY BOSTON Charter School - FOXBOROUGH pupils</v>
      </c>
      <c r="D457" s="32">
        <v>463035099</v>
      </c>
      <c r="E457" s="30">
        <f t="shared" si="74"/>
        <v>463</v>
      </c>
      <c r="F457" s="28">
        <f t="shared" si="75"/>
        <v>35</v>
      </c>
      <c r="G457" s="28">
        <f t="shared" si="76"/>
        <v>99</v>
      </c>
      <c r="H457" s="28">
        <f t="shared" si="83"/>
        <v>1</v>
      </c>
      <c r="I457" s="33">
        <f t="shared" si="77"/>
        <v>1.087</v>
      </c>
      <c r="J457" s="30">
        <f t="shared" si="78"/>
        <v>5</v>
      </c>
      <c r="K457" s="34">
        <f t="shared" si="79"/>
        <v>145.29865543811184</v>
      </c>
      <c r="L457" s="35">
        <f t="shared" si="80"/>
        <v>11794</v>
      </c>
      <c r="M457" s="35">
        <f t="shared" si="81"/>
        <v>5343</v>
      </c>
      <c r="N457" s="35">
        <f t="shared" si="82"/>
        <v>1188</v>
      </c>
      <c r="O457" s="36"/>
      <c r="P457" s="632"/>
      <c r="Q457" s="149"/>
      <c r="R457" s="150"/>
      <c r="S457" s="150"/>
    </row>
    <row r="458" spans="1:19">
      <c r="A458" s="30">
        <f t="shared" ref="A458:A521" si="84">IF(VALUE(MID(D458,1,1))=4,VALUE(MID(D458,1,3)),VALUE(MID(D458,1,4)))</f>
        <v>463</v>
      </c>
      <c r="B458" s="30">
        <v>449</v>
      </c>
      <c r="C458" s="31" t="str">
        <f t="shared" ref="C458:C521" si="85">IF(H458=1,A458 &amp; " - " &amp;VLOOKUP(A458,codeCHA,2)&amp;" Charter School - "&amp;VLOOKUP(G458,code436,2)&amp;" pupils",IF(OR(A458=450,A458=466),A458 &amp; " - " &amp;VLOOKUP(A458,codeCHA,2)&amp;" Charter School - "&amp;VLOOKUP(F458,code436,2)&amp;" District - "&amp;VLOOKUP(G458,code436,2)&amp;" pupils",A458 &amp; " - " &amp;VLOOKUP(A458,codeCHA,2)&amp;" Charter School - "&amp;VLOOKUP(F458,code436,2)&amp;" Campus - "&amp;VLOOKUP(G458,code436,2)&amp;" pupils"))</f>
        <v>463 - KIPP ACADEMY BOSTON Charter School - HOLBROOK pupils</v>
      </c>
      <c r="D458" s="32">
        <v>463035133</v>
      </c>
      <c r="E458" s="30">
        <f t="shared" ref="E458:E521" si="86">A458</f>
        <v>463</v>
      </c>
      <c r="F458" s="28">
        <f t="shared" ref="F458:F521" si="87">IF(VALUE(MID(D458,1,1))=4,VALUE(MID(D458,4,3)),VALUE(MID(D458,5,3)))</f>
        <v>35</v>
      </c>
      <c r="G458" s="28">
        <f t="shared" ref="G458:G521" si="88">IF(VALUE(MID(D458,1,1))=4,VALUE(MID(D458,7,3)),VALUE(MID(D458,8,3)))</f>
        <v>133</v>
      </c>
      <c r="H458" s="28">
        <f t="shared" si="83"/>
        <v>1</v>
      </c>
      <c r="I458" s="33">
        <f t="shared" ref="I458:I521" si="89">VLOOKUP(F458,distinfo,4)</f>
        <v>1.087</v>
      </c>
      <c r="J458" s="30">
        <f t="shared" ref="J458:J521" si="90">VLOOKUP(D458,enro_chafnd,16)</f>
        <v>9</v>
      </c>
      <c r="K458" s="34">
        <f t="shared" ref="K458:K521" si="91">VLOOKUP(G458,distinfo,6)</f>
        <v>104.31142256018728</v>
      </c>
      <c r="L458" s="35">
        <f t="shared" ref="L458:L521" si="92">IF(VLOOKUP(D458,rate_chafnd,40,FALSE)&gt;0,VLOOKUP(D458,rate_chafnd,40),VLOOKUP(G458,distinfo,7))</f>
        <v>18619</v>
      </c>
      <c r="M458" s="35">
        <f t="shared" ref="M458:M521" si="93">ROUND((L458*K458/100)-L458,0)</f>
        <v>803</v>
      </c>
      <c r="N458" s="35">
        <f t="shared" ref="N458:N521" si="94">VLOOKUP(G458,distinfo,9)</f>
        <v>1188</v>
      </c>
      <c r="O458" s="36"/>
      <c r="P458" s="632"/>
      <c r="Q458" s="149"/>
      <c r="R458" s="150"/>
      <c r="S458" s="150"/>
    </row>
    <row r="459" spans="1:19">
      <c r="A459" s="30">
        <f t="shared" si="84"/>
        <v>463</v>
      </c>
      <c r="B459" s="30">
        <v>450</v>
      </c>
      <c r="C459" s="31" t="str">
        <f t="shared" si="85"/>
        <v>463 - KIPP ACADEMY BOSTON Charter School - NEWTON pupils</v>
      </c>
      <c r="D459" s="32">
        <v>463035207</v>
      </c>
      <c r="E459" s="30">
        <f t="shared" si="86"/>
        <v>463</v>
      </c>
      <c r="F459" s="28">
        <f t="shared" si="87"/>
        <v>35</v>
      </c>
      <c r="G459" s="28">
        <f t="shared" si="88"/>
        <v>207</v>
      </c>
      <c r="H459" s="28">
        <f t="shared" ref="H459:H522" si="95">IF(OR(A459=410,A459=466,A459=487,A459=499),2,1)</f>
        <v>1</v>
      </c>
      <c r="I459" s="33">
        <f t="shared" si="89"/>
        <v>1.087</v>
      </c>
      <c r="J459" s="30">
        <f t="shared" si="90"/>
        <v>3</v>
      </c>
      <c r="K459" s="34">
        <f t="shared" si="91"/>
        <v>172.35108915167942</v>
      </c>
      <c r="L459" s="35">
        <f t="shared" si="92"/>
        <v>16240</v>
      </c>
      <c r="M459" s="35">
        <f t="shared" si="93"/>
        <v>11750</v>
      </c>
      <c r="N459" s="35">
        <f t="shared" si="94"/>
        <v>1188</v>
      </c>
      <c r="O459" s="36"/>
      <c r="P459" s="632"/>
      <c r="Q459" s="149"/>
      <c r="R459" s="150"/>
      <c r="S459" s="150"/>
    </row>
    <row r="460" spans="1:19">
      <c r="A460" s="30">
        <f t="shared" si="84"/>
        <v>463</v>
      </c>
      <c r="B460" s="30">
        <v>451</v>
      </c>
      <c r="C460" s="31" t="str">
        <f t="shared" si="85"/>
        <v>463 - KIPP ACADEMY BOSTON Charter School - NORWOOD pupils</v>
      </c>
      <c r="D460" s="32">
        <v>463035220</v>
      </c>
      <c r="E460" s="30">
        <f t="shared" si="86"/>
        <v>463</v>
      </c>
      <c r="F460" s="28">
        <f t="shared" si="87"/>
        <v>35</v>
      </c>
      <c r="G460" s="28">
        <f t="shared" si="88"/>
        <v>220</v>
      </c>
      <c r="H460" s="28">
        <f t="shared" si="95"/>
        <v>1</v>
      </c>
      <c r="I460" s="33">
        <f t="shared" si="89"/>
        <v>1.087</v>
      </c>
      <c r="J460" s="30">
        <f t="shared" si="90"/>
        <v>8</v>
      </c>
      <c r="K460" s="34">
        <f t="shared" si="91"/>
        <v>132.96882134901574</v>
      </c>
      <c r="L460" s="35">
        <f t="shared" si="92"/>
        <v>18556</v>
      </c>
      <c r="M460" s="35">
        <f t="shared" si="93"/>
        <v>6118</v>
      </c>
      <c r="N460" s="35">
        <f t="shared" si="94"/>
        <v>1188</v>
      </c>
      <c r="O460" s="36"/>
      <c r="P460" s="632"/>
      <c r="Q460" s="149"/>
      <c r="R460" s="150"/>
      <c r="S460" s="150"/>
    </row>
    <row r="461" spans="1:19">
      <c r="A461" s="30">
        <f t="shared" si="84"/>
        <v>463</v>
      </c>
      <c r="B461" s="30">
        <v>452</v>
      </c>
      <c r="C461" s="31" t="str">
        <f t="shared" si="85"/>
        <v>463 - KIPP ACADEMY BOSTON Charter School - QUINCY pupils</v>
      </c>
      <c r="D461" s="32">
        <v>463035243</v>
      </c>
      <c r="E461" s="30">
        <f t="shared" si="86"/>
        <v>463</v>
      </c>
      <c r="F461" s="28">
        <f t="shared" si="87"/>
        <v>35</v>
      </c>
      <c r="G461" s="28">
        <f t="shared" si="88"/>
        <v>243</v>
      </c>
      <c r="H461" s="28">
        <f t="shared" si="95"/>
        <v>1</v>
      </c>
      <c r="I461" s="33">
        <f t="shared" si="89"/>
        <v>1.087</v>
      </c>
      <c r="J461" s="30">
        <f t="shared" si="90"/>
        <v>9</v>
      </c>
      <c r="K461" s="34">
        <f t="shared" si="91"/>
        <v>110.73912760230509</v>
      </c>
      <c r="L461" s="35">
        <f t="shared" si="92"/>
        <v>18826</v>
      </c>
      <c r="M461" s="35">
        <f t="shared" si="93"/>
        <v>2022</v>
      </c>
      <c r="N461" s="35">
        <f t="shared" si="94"/>
        <v>1188</v>
      </c>
      <c r="O461" s="36"/>
      <c r="P461" s="632"/>
      <c r="Q461" s="149"/>
      <c r="R461" s="150"/>
      <c r="S461" s="150"/>
    </row>
    <row r="462" spans="1:19">
      <c r="A462" s="30">
        <f t="shared" si="84"/>
        <v>463</v>
      </c>
      <c r="B462" s="30">
        <v>453</v>
      </c>
      <c r="C462" s="31" t="str">
        <f t="shared" si="85"/>
        <v>463 - KIPP ACADEMY BOSTON Charter School - RANDOLPH pupils</v>
      </c>
      <c r="D462" s="32">
        <v>463035244</v>
      </c>
      <c r="E462" s="30">
        <f t="shared" si="86"/>
        <v>463</v>
      </c>
      <c r="F462" s="28">
        <f t="shared" si="87"/>
        <v>35</v>
      </c>
      <c r="G462" s="28">
        <f t="shared" si="88"/>
        <v>244</v>
      </c>
      <c r="H462" s="28">
        <f t="shared" si="95"/>
        <v>1</v>
      </c>
      <c r="I462" s="33">
        <f t="shared" si="89"/>
        <v>1.087</v>
      </c>
      <c r="J462" s="30">
        <f t="shared" si="90"/>
        <v>10</v>
      </c>
      <c r="K462" s="34">
        <f t="shared" si="91"/>
        <v>128.61679730868042</v>
      </c>
      <c r="L462" s="35">
        <f t="shared" si="92"/>
        <v>15514</v>
      </c>
      <c r="M462" s="35">
        <f t="shared" si="93"/>
        <v>4440</v>
      </c>
      <c r="N462" s="35">
        <f t="shared" si="94"/>
        <v>1188</v>
      </c>
      <c r="O462" s="36"/>
      <c r="P462" s="632"/>
      <c r="Q462" s="149"/>
      <c r="R462" s="150"/>
      <c r="S462" s="150"/>
    </row>
    <row r="463" spans="1:19">
      <c r="A463" s="30">
        <f t="shared" si="84"/>
        <v>463</v>
      </c>
      <c r="B463" s="30">
        <v>454</v>
      </c>
      <c r="C463" s="31" t="str">
        <f t="shared" si="85"/>
        <v>463 - KIPP ACADEMY BOSTON Charter School - ROCKLAND pupils</v>
      </c>
      <c r="D463" s="32">
        <v>463035251</v>
      </c>
      <c r="E463" s="30">
        <f t="shared" si="86"/>
        <v>463</v>
      </c>
      <c r="F463" s="28">
        <f t="shared" si="87"/>
        <v>35</v>
      </c>
      <c r="G463" s="28">
        <f t="shared" si="88"/>
        <v>251</v>
      </c>
      <c r="H463" s="28">
        <f t="shared" si="95"/>
        <v>1</v>
      </c>
      <c r="I463" s="33">
        <f t="shared" si="89"/>
        <v>1.087</v>
      </c>
      <c r="J463" s="30">
        <f t="shared" si="90"/>
        <v>9</v>
      </c>
      <c r="K463" s="34">
        <f t="shared" si="91"/>
        <v>114.01234521898478</v>
      </c>
      <c r="L463" s="35">
        <f t="shared" si="92"/>
        <v>19033</v>
      </c>
      <c r="M463" s="35">
        <f t="shared" si="93"/>
        <v>2667</v>
      </c>
      <c r="N463" s="35">
        <f t="shared" si="94"/>
        <v>1188</v>
      </c>
      <c r="O463" s="36"/>
      <c r="P463" s="632"/>
      <c r="Q463" s="149"/>
      <c r="R463" s="150"/>
      <c r="S463" s="150"/>
    </row>
    <row r="464" spans="1:19">
      <c r="A464" s="30">
        <f t="shared" si="84"/>
        <v>464</v>
      </c>
      <c r="B464" s="30">
        <v>455</v>
      </c>
      <c r="C464" s="31" t="str">
        <f t="shared" si="85"/>
        <v>464 - MARBLEHEAD COMMUNITY Charter School - BEVERLY pupils</v>
      </c>
      <c r="D464" s="32">
        <v>464168030</v>
      </c>
      <c r="E464" s="30">
        <f t="shared" si="86"/>
        <v>464</v>
      </c>
      <c r="F464" s="28">
        <f t="shared" si="87"/>
        <v>168</v>
      </c>
      <c r="G464" s="28">
        <f t="shared" si="88"/>
        <v>30</v>
      </c>
      <c r="H464" s="28">
        <f t="shared" si="95"/>
        <v>1</v>
      </c>
      <c r="I464" s="33">
        <f t="shared" si="89"/>
        <v>1</v>
      </c>
      <c r="J464" s="30">
        <f t="shared" si="90"/>
        <v>6</v>
      </c>
      <c r="K464" s="34">
        <f t="shared" si="91"/>
        <v>120.32539957372035</v>
      </c>
      <c r="L464" s="35">
        <f t="shared" si="92"/>
        <v>14047</v>
      </c>
      <c r="M464" s="35">
        <f t="shared" si="93"/>
        <v>2855</v>
      </c>
      <c r="N464" s="35">
        <f t="shared" si="94"/>
        <v>1188</v>
      </c>
      <c r="O464" s="36"/>
      <c r="P464" s="632"/>
      <c r="Q464" s="149"/>
      <c r="R464" s="150"/>
      <c r="S464" s="150"/>
    </row>
    <row r="465" spans="1:19">
      <c r="A465" s="30">
        <f t="shared" si="84"/>
        <v>464</v>
      </c>
      <c r="B465" s="30">
        <v>456</v>
      </c>
      <c r="C465" s="31" t="str">
        <f t="shared" si="85"/>
        <v>464 - MARBLEHEAD COMMUNITY Charter School - BOSTON pupils</v>
      </c>
      <c r="D465" s="32">
        <v>464168035</v>
      </c>
      <c r="E465" s="30">
        <f t="shared" si="86"/>
        <v>464</v>
      </c>
      <c r="F465" s="28">
        <f t="shared" si="87"/>
        <v>168</v>
      </c>
      <c r="G465" s="28">
        <f t="shared" si="88"/>
        <v>35</v>
      </c>
      <c r="H465" s="28">
        <f t="shared" si="95"/>
        <v>1</v>
      </c>
      <c r="I465" s="33">
        <f t="shared" si="89"/>
        <v>1</v>
      </c>
      <c r="J465" s="30">
        <f t="shared" si="90"/>
        <v>11</v>
      </c>
      <c r="K465" s="34">
        <f t="shared" si="91"/>
        <v>137.86393690456481</v>
      </c>
      <c r="L465" s="35">
        <f t="shared" si="92"/>
        <v>11037</v>
      </c>
      <c r="M465" s="35">
        <f t="shared" si="93"/>
        <v>4179</v>
      </c>
      <c r="N465" s="35">
        <f t="shared" si="94"/>
        <v>1188</v>
      </c>
      <c r="O465" s="36"/>
      <c r="P465" s="632"/>
      <c r="Q465" s="149"/>
      <c r="R465" s="150"/>
      <c r="S465" s="150"/>
    </row>
    <row r="466" spans="1:19">
      <c r="A466" s="30">
        <f t="shared" si="84"/>
        <v>464</v>
      </c>
      <c r="B466" s="30">
        <v>457</v>
      </c>
      <c r="C466" s="31" t="str">
        <f t="shared" si="85"/>
        <v>464 - MARBLEHEAD COMMUNITY Charter School - DANVERS pupils</v>
      </c>
      <c r="D466" s="32">
        <v>464168071</v>
      </c>
      <c r="E466" s="30">
        <f t="shared" si="86"/>
        <v>464</v>
      </c>
      <c r="F466" s="28">
        <f t="shared" si="87"/>
        <v>168</v>
      </c>
      <c r="G466" s="28">
        <f t="shared" si="88"/>
        <v>71</v>
      </c>
      <c r="H466" s="28">
        <f t="shared" si="95"/>
        <v>1</v>
      </c>
      <c r="I466" s="33">
        <f t="shared" si="89"/>
        <v>1</v>
      </c>
      <c r="J466" s="30">
        <f t="shared" si="90"/>
        <v>5</v>
      </c>
      <c r="K466" s="34">
        <f t="shared" si="91"/>
        <v>141.52526396156594</v>
      </c>
      <c r="L466" s="35">
        <f t="shared" si="92"/>
        <v>10851</v>
      </c>
      <c r="M466" s="35">
        <f t="shared" si="93"/>
        <v>4506</v>
      </c>
      <c r="N466" s="35">
        <f t="shared" si="94"/>
        <v>1188</v>
      </c>
      <c r="O466" s="36"/>
      <c r="P466" s="632"/>
      <c r="Q466" s="149"/>
      <c r="R466" s="150"/>
      <c r="S466" s="150"/>
    </row>
    <row r="467" spans="1:19">
      <c r="A467" s="30">
        <f t="shared" si="84"/>
        <v>464</v>
      </c>
      <c r="B467" s="30">
        <v>458</v>
      </c>
      <c r="C467" s="31" t="str">
        <f t="shared" si="85"/>
        <v>464 - MARBLEHEAD COMMUNITY Charter School - LYNN pupils</v>
      </c>
      <c r="D467" s="32">
        <v>464168163</v>
      </c>
      <c r="E467" s="30">
        <f t="shared" si="86"/>
        <v>464</v>
      </c>
      <c r="F467" s="28">
        <f t="shared" si="87"/>
        <v>168</v>
      </c>
      <c r="G467" s="28">
        <f t="shared" si="88"/>
        <v>163</v>
      </c>
      <c r="H467" s="28">
        <f t="shared" si="95"/>
        <v>1</v>
      </c>
      <c r="I467" s="33">
        <f t="shared" si="89"/>
        <v>1</v>
      </c>
      <c r="J467" s="30">
        <f t="shared" si="90"/>
        <v>11</v>
      </c>
      <c r="K467" s="34">
        <f t="shared" si="91"/>
        <v>100</v>
      </c>
      <c r="L467" s="35">
        <f t="shared" si="92"/>
        <v>15683</v>
      </c>
      <c r="M467" s="35">
        <f t="shared" si="93"/>
        <v>0</v>
      </c>
      <c r="N467" s="35">
        <f t="shared" si="94"/>
        <v>1188</v>
      </c>
      <c r="O467" s="36"/>
      <c r="P467" s="632"/>
      <c r="Q467" s="149"/>
      <c r="R467" s="150"/>
      <c r="S467" s="150"/>
    </row>
    <row r="468" spans="1:19">
      <c r="A468" s="30">
        <f t="shared" si="84"/>
        <v>464</v>
      </c>
      <c r="B468" s="30">
        <v>459</v>
      </c>
      <c r="C468" s="31" t="str">
        <f t="shared" si="85"/>
        <v>464 - MARBLEHEAD COMMUNITY Charter School - MARBLEHEAD pupils</v>
      </c>
      <c r="D468" s="32">
        <v>464168168</v>
      </c>
      <c r="E468" s="30">
        <f t="shared" si="86"/>
        <v>464</v>
      </c>
      <c r="F468" s="28">
        <f t="shared" si="87"/>
        <v>168</v>
      </c>
      <c r="G468" s="28">
        <f t="shared" si="88"/>
        <v>168</v>
      </c>
      <c r="H468" s="28">
        <f t="shared" si="95"/>
        <v>1</v>
      </c>
      <c r="I468" s="33">
        <f t="shared" si="89"/>
        <v>1</v>
      </c>
      <c r="J468" s="30">
        <f t="shared" si="90"/>
        <v>3</v>
      </c>
      <c r="K468" s="34">
        <f t="shared" si="91"/>
        <v>165.60182779076445</v>
      </c>
      <c r="L468" s="35">
        <f t="shared" si="92"/>
        <v>12251</v>
      </c>
      <c r="M468" s="35">
        <f t="shared" si="93"/>
        <v>8037</v>
      </c>
      <c r="N468" s="35">
        <f t="shared" si="94"/>
        <v>1188</v>
      </c>
      <c r="O468" s="36"/>
      <c r="P468" s="632"/>
      <c r="Q468" s="149"/>
      <c r="R468" s="150"/>
      <c r="S468" s="150"/>
    </row>
    <row r="469" spans="1:19">
      <c r="A469" s="30">
        <f t="shared" si="84"/>
        <v>464</v>
      </c>
      <c r="B469" s="30">
        <v>460</v>
      </c>
      <c r="C469" s="31" t="str">
        <f t="shared" si="85"/>
        <v>464 - MARBLEHEAD COMMUNITY Charter School - NAHANT pupils</v>
      </c>
      <c r="D469" s="32">
        <v>464168196</v>
      </c>
      <c r="E469" s="30">
        <f t="shared" si="86"/>
        <v>464</v>
      </c>
      <c r="F469" s="28">
        <f t="shared" si="87"/>
        <v>168</v>
      </c>
      <c r="G469" s="28">
        <f t="shared" si="88"/>
        <v>196</v>
      </c>
      <c r="H469" s="28">
        <f t="shared" si="95"/>
        <v>1</v>
      </c>
      <c r="I469" s="33">
        <f t="shared" si="89"/>
        <v>1</v>
      </c>
      <c r="J469" s="30">
        <f t="shared" si="90"/>
        <v>4</v>
      </c>
      <c r="K469" s="34">
        <f t="shared" si="91"/>
        <v>162.76535393663471</v>
      </c>
      <c r="L469" s="35">
        <f t="shared" si="92"/>
        <v>11874</v>
      </c>
      <c r="M469" s="35">
        <f t="shared" si="93"/>
        <v>7453</v>
      </c>
      <c r="N469" s="35">
        <f t="shared" si="94"/>
        <v>1188</v>
      </c>
      <c r="O469" s="36"/>
      <c r="P469" s="632"/>
      <c r="Q469" s="149"/>
      <c r="R469" s="150"/>
      <c r="S469" s="150"/>
    </row>
    <row r="470" spans="1:19">
      <c r="A470" s="30">
        <f t="shared" si="84"/>
        <v>464</v>
      </c>
      <c r="B470" s="30">
        <v>461</v>
      </c>
      <c r="C470" s="31" t="str">
        <f t="shared" si="85"/>
        <v>464 - MARBLEHEAD COMMUNITY Charter School - PEABODY pupils</v>
      </c>
      <c r="D470" s="32">
        <v>464168229</v>
      </c>
      <c r="E470" s="30">
        <f t="shared" si="86"/>
        <v>464</v>
      </c>
      <c r="F470" s="28">
        <f t="shared" si="87"/>
        <v>168</v>
      </c>
      <c r="G470" s="28">
        <f t="shared" si="88"/>
        <v>229</v>
      </c>
      <c r="H470" s="28">
        <f t="shared" si="95"/>
        <v>1</v>
      </c>
      <c r="I470" s="33">
        <f t="shared" si="89"/>
        <v>1</v>
      </c>
      <c r="J470" s="30">
        <f t="shared" si="90"/>
        <v>9</v>
      </c>
      <c r="K470" s="34">
        <f t="shared" si="91"/>
        <v>108.61124921803416</v>
      </c>
      <c r="L470" s="35">
        <f t="shared" si="92"/>
        <v>13959</v>
      </c>
      <c r="M470" s="35">
        <f t="shared" si="93"/>
        <v>1202</v>
      </c>
      <c r="N470" s="35">
        <f t="shared" si="94"/>
        <v>1188</v>
      </c>
      <c r="O470" s="36"/>
      <c r="P470" s="632"/>
      <c r="Q470" s="149"/>
      <c r="R470" s="150"/>
      <c r="S470" s="150"/>
    </row>
    <row r="471" spans="1:19">
      <c r="A471" s="30">
        <f t="shared" si="84"/>
        <v>464</v>
      </c>
      <c r="B471" s="30">
        <v>462</v>
      </c>
      <c r="C471" s="31" t="str">
        <f t="shared" si="85"/>
        <v>464 - MARBLEHEAD COMMUNITY Charter School - REVERE pupils</v>
      </c>
      <c r="D471" s="32">
        <v>464168248</v>
      </c>
      <c r="E471" s="30">
        <f t="shared" si="86"/>
        <v>464</v>
      </c>
      <c r="F471" s="28">
        <f t="shared" si="87"/>
        <v>168</v>
      </c>
      <c r="G471" s="28">
        <f t="shared" si="88"/>
        <v>248</v>
      </c>
      <c r="H471" s="28">
        <f t="shared" si="95"/>
        <v>1</v>
      </c>
      <c r="I471" s="33">
        <f t="shared" si="89"/>
        <v>1</v>
      </c>
      <c r="J471" s="30">
        <f t="shared" si="90"/>
        <v>11</v>
      </c>
      <c r="K471" s="34">
        <f t="shared" si="91"/>
        <v>103.22634123713455</v>
      </c>
      <c r="L471" s="35">
        <f t="shared" si="92"/>
        <v>18503</v>
      </c>
      <c r="M471" s="35">
        <f t="shared" si="93"/>
        <v>597</v>
      </c>
      <c r="N471" s="35">
        <f t="shared" si="94"/>
        <v>1188</v>
      </c>
      <c r="O471" s="36"/>
      <c r="P471" s="632"/>
      <c r="Q471" s="149"/>
      <c r="R471" s="150"/>
      <c r="S471" s="150"/>
    </row>
    <row r="472" spans="1:19">
      <c r="A472" s="30">
        <f t="shared" si="84"/>
        <v>464</v>
      </c>
      <c r="B472" s="30">
        <v>463</v>
      </c>
      <c r="C472" s="31" t="str">
        <f t="shared" si="85"/>
        <v>464 - MARBLEHEAD COMMUNITY Charter School - SALEM pupils</v>
      </c>
      <c r="D472" s="32">
        <v>464168258</v>
      </c>
      <c r="E472" s="30">
        <f t="shared" si="86"/>
        <v>464</v>
      </c>
      <c r="F472" s="28">
        <f t="shared" si="87"/>
        <v>168</v>
      </c>
      <c r="G472" s="28">
        <f t="shared" si="88"/>
        <v>258</v>
      </c>
      <c r="H472" s="28">
        <f t="shared" si="95"/>
        <v>1</v>
      </c>
      <c r="I472" s="33">
        <f t="shared" si="89"/>
        <v>1</v>
      </c>
      <c r="J472" s="30">
        <f t="shared" si="90"/>
        <v>10</v>
      </c>
      <c r="K472" s="34">
        <f t="shared" si="91"/>
        <v>124.56585760083183</v>
      </c>
      <c r="L472" s="35">
        <f t="shared" si="92"/>
        <v>16693</v>
      </c>
      <c r="M472" s="35">
        <f t="shared" si="93"/>
        <v>4101</v>
      </c>
      <c r="N472" s="35">
        <f t="shared" si="94"/>
        <v>1188</v>
      </c>
      <c r="O472" s="36"/>
      <c r="P472" s="632"/>
      <c r="Q472" s="149"/>
      <c r="R472" s="150"/>
      <c r="S472" s="150"/>
    </row>
    <row r="473" spans="1:19">
      <c r="A473" s="30">
        <f t="shared" si="84"/>
        <v>464</v>
      </c>
      <c r="B473" s="30">
        <v>464</v>
      </c>
      <c r="C473" s="31" t="str">
        <f t="shared" si="85"/>
        <v>464 - MARBLEHEAD COMMUNITY Charter School - SAUGUS pupils</v>
      </c>
      <c r="D473" s="32">
        <v>464168262</v>
      </c>
      <c r="E473" s="30">
        <f t="shared" si="86"/>
        <v>464</v>
      </c>
      <c r="F473" s="28">
        <f t="shared" si="87"/>
        <v>168</v>
      </c>
      <c r="G473" s="28">
        <f t="shared" si="88"/>
        <v>262</v>
      </c>
      <c r="H473" s="28">
        <f t="shared" si="95"/>
        <v>1</v>
      </c>
      <c r="I473" s="33">
        <f t="shared" si="89"/>
        <v>1</v>
      </c>
      <c r="J473" s="30">
        <f t="shared" si="90"/>
        <v>9</v>
      </c>
      <c r="K473" s="34">
        <f t="shared" si="91"/>
        <v>112.53509990051158</v>
      </c>
      <c r="L473" s="35">
        <f t="shared" si="92"/>
        <v>11037</v>
      </c>
      <c r="M473" s="35">
        <f t="shared" si="93"/>
        <v>1383</v>
      </c>
      <c r="N473" s="35">
        <f t="shared" si="94"/>
        <v>1188</v>
      </c>
      <c r="O473" s="36"/>
      <c r="P473" s="632"/>
      <c r="Q473" s="149"/>
      <c r="R473" s="150"/>
      <c r="S473" s="150"/>
    </row>
    <row r="474" spans="1:19">
      <c r="A474" s="30">
        <f t="shared" si="84"/>
        <v>464</v>
      </c>
      <c r="B474" s="30">
        <v>465</v>
      </c>
      <c r="C474" s="31" t="str">
        <f t="shared" si="85"/>
        <v>464 - MARBLEHEAD COMMUNITY Charter School - SWAMPSCOTT pupils</v>
      </c>
      <c r="D474" s="32">
        <v>464168291</v>
      </c>
      <c r="E474" s="30">
        <f t="shared" si="86"/>
        <v>464</v>
      </c>
      <c r="F474" s="28">
        <f t="shared" si="87"/>
        <v>168</v>
      </c>
      <c r="G474" s="28">
        <f t="shared" si="88"/>
        <v>291</v>
      </c>
      <c r="H474" s="28">
        <f t="shared" si="95"/>
        <v>1</v>
      </c>
      <c r="I474" s="33">
        <f t="shared" si="89"/>
        <v>1</v>
      </c>
      <c r="J474" s="30">
        <f t="shared" si="90"/>
        <v>5</v>
      </c>
      <c r="K474" s="34">
        <f t="shared" si="91"/>
        <v>134.51007406636592</v>
      </c>
      <c r="L474" s="35">
        <f t="shared" si="92"/>
        <v>12092</v>
      </c>
      <c r="M474" s="35">
        <f t="shared" si="93"/>
        <v>4173</v>
      </c>
      <c r="N474" s="35">
        <f t="shared" si="94"/>
        <v>1188</v>
      </c>
      <c r="O474" s="36"/>
      <c r="P474" s="632"/>
      <c r="Q474" s="149"/>
      <c r="R474" s="150"/>
      <c r="S474" s="150"/>
    </row>
    <row r="475" spans="1:19">
      <c r="A475" s="30">
        <f t="shared" si="84"/>
        <v>466</v>
      </c>
      <c r="B475" s="30">
        <v>466</v>
      </c>
      <c r="C475" s="31" t="str">
        <f t="shared" si="85"/>
        <v>466 - MARTHA'S VINEYARD Charter School - MARTHAS VINEYARD District - FALMOUTH pupils</v>
      </c>
      <c r="D475" s="32">
        <v>466700096</v>
      </c>
      <c r="E475" s="30">
        <f t="shared" si="86"/>
        <v>466</v>
      </c>
      <c r="F475" s="28">
        <f t="shared" si="87"/>
        <v>700</v>
      </c>
      <c r="G475" s="28">
        <f t="shared" si="88"/>
        <v>96</v>
      </c>
      <c r="H475" s="28">
        <f t="shared" si="95"/>
        <v>2</v>
      </c>
      <c r="I475" s="33">
        <f t="shared" si="89"/>
        <v>1</v>
      </c>
      <c r="J475" s="30">
        <f t="shared" si="90"/>
        <v>8</v>
      </c>
      <c r="K475" s="34">
        <f t="shared" si="91"/>
        <v>154.48074931416244</v>
      </c>
      <c r="L475" s="35">
        <f t="shared" si="92"/>
        <v>15704</v>
      </c>
      <c r="M475" s="35">
        <f t="shared" si="93"/>
        <v>8556</v>
      </c>
      <c r="N475" s="35">
        <f t="shared" si="94"/>
        <v>1188</v>
      </c>
      <c r="O475" s="36"/>
      <c r="P475" s="632"/>
      <c r="Q475" s="149"/>
      <c r="R475" s="150"/>
      <c r="S475" s="150"/>
    </row>
    <row r="476" spans="1:19">
      <c r="A476" s="30">
        <f t="shared" si="84"/>
        <v>466</v>
      </c>
      <c r="B476" s="30">
        <v>467</v>
      </c>
      <c r="C476" s="31" t="str">
        <f t="shared" si="85"/>
        <v>466 - MARTHA'S VINEYARD Charter School - MARTHAS VINEYARD District - MARTHAS VINEYARD pupils</v>
      </c>
      <c r="D476" s="32">
        <v>466700700</v>
      </c>
      <c r="E476" s="30">
        <f t="shared" si="86"/>
        <v>466</v>
      </c>
      <c r="F476" s="28">
        <f t="shared" si="87"/>
        <v>700</v>
      </c>
      <c r="G476" s="28">
        <f t="shared" si="88"/>
        <v>700</v>
      </c>
      <c r="H476" s="28">
        <f t="shared" si="95"/>
        <v>2</v>
      </c>
      <c r="I476" s="33">
        <f t="shared" si="89"/>
        <v>1</v>
      </c>
      <c r="J476" s="30">
        <f t="shared" si="90"/>
        <v>8</v>
      </c>
      <c r="K476" s="34">
        <f t="shared" si="91"/>
        <v>158.04342031501497</v>
      </c>
      <c r="L476" s="35">
        <f t="shared" si="92"/>
        <v>16122</v>
      </c>
      <c r="M476" s="35">
        <f t="shared" si="93"/>
        <v>9358</v>
      </c>
      <c r="N476" s="35">
        <f t="shared" si="94"/>
        <v>1188</v>
      </c>
      <c r="O476" s="36"/>
      <c r="P476" s="632"/>
      <c r="Q476" s="149"/>
      <c r="R476" s="150"/>
      <c r="S476" s="150"/>
    </row>
    <row r="477" spans="1:19">
      <c r="A477" s="30">
        <f t="shared" si="84"/>
        <v>466</v>
      </c>
      <c r="B477" s="30">
        <v>468</v>
      </c>
      <c r="C477" s="31" t="str">
        <f t="shared" si="85"/>
        <v>466 - MARTHA'S VINEYARD Charter School - UPISLAND District - EDGARTOWN pupils</v>
      </c>
      <c r="D477" s="32">
        <v>466774089</v>
      </c>
      <c r="E477" s="30">
        <f t="shared" si="86"/>
        <v>466</v>
      </c>
      <c r="F477" s="28">
        <f t="shared" si="87"/>
        <v>774</v>
      </c>
      <c r="G477" s="28">
        <f t="shared" si="88"/>
        <v>89</v>
      </c>
      <c r="H477" s="28">
        <f t="shared" si="95"/>
        <v>2</v>
      </c>
      <c r="I477" s="33">
        <f t="shared" si="89"/>
        <v>1</v>
      </c>
      <c r="J477" s="30">
        <f t="shared" si="90"/>
        <v>10</v>
      </c>
      <c r="K477" s="34">
        <f t="shared" si="91"/>
        <v>198.56242391317059</v>
      </c>
      <c r="L477" s="35">
        <f t="shared" si="92"/>
        <v>14188</v>
      </c>
      <c r="M477" s="35">
        <f t="shared" si="93"/>
        <v>13984</v>
      </c>
      <c r="N477" s="35">
        <f t="shared" si="94"/>
        <v>1188</v>
      </c>
      <c r="O477" s="36"/>
      <c r="P477" s="632"/>
      <c r="Q477" s="149"/>
      <c r="R477" s="150"/>
      <c r="S477" s="150"/>
    </row>
    <row r="478" spans="1:19">
      <c r="A478" s="30">
        <f t="shared" si="84"/>
        <v>466</v>
      </c>
      <c r="B478" s="30">
        <v>469</v>
      </c>
      <c r="C478" s="31" t="str">
        <f t="shared" si="85"/>
        <v>466 - MARTHA'S VINEYARD Charter School - UPISLAND District - FALMOUTH pupils</v>
      </c>
      <c r="D478" s="32">
        <v>466774096</v>
      </c>
      <c r="E478" s="30">
        <f t="shared" si="86"/>
        <v>466</v>
      </c>
      <c r="F478" s="28">
        <f t="shared" si="87"/>
        <v>774</v>
      </c>
      <c r="G478" s="28">
        <f t="shared" si="88"/>
        <v>96</v>
      </c>
      <c r="H478" s="28">
        <f t="shared" si="95"/>
        <v>2</v>
      </c>
      <c r="I478" s="33">
        <f t="shared" si="89"/>
        <v>1</v>
      </c>
      <c r="J478" s="30">
        <f t="shared" si="90"/>
        <v>8</v>
      </c>
      <c r="K478" s="34">
        <f t="shared" si="91"/>
        <v>154.48074931416244</v>
      </c>
      <c r="L478" s="35">
        <f t="shared" si="92"/>
        <v>16259</v>
      </c>
      <c r="M478" s="35">
        <f t="shared" si="93"/>
        <v>8858</v>
      </c>
      <c r="N478" s="35">
        <f t="shared" si="94"/>
        <v>1188</v>
      </c>
      <c r="O478" s="36"/>
      <c r="P478" s="632"/>
      <c r="Q478" s="149"/>
      <c r="R478" s="150"/>
      <c r="S478" s="150"/>
    </row>
    <row r="479" spans="1:19">
      <c r="A479" s="30">
        <f t="shared" si="84"/>
        <v>466</v>
      </c>
      <c r="B479" s="30">
        <v>470</v>
      </c>
      <c r="C479" s="31" t="str">
        <f t="shared" si="85"/>
        <v>466 - MARTHA'S VINEYARD Charter School - UPISLAND District - OAK BLUFFS pupils</v>
      </c>
      <c r="D479" s="32">
        <v>466774221</v>
      </c>
      <c r="E479" s="30">
        <f t="shared" si="86"/>
        <v>466</v>
      </c>
      <c r="F479" s="28">
        <f t="shared" si="87"/>
        <v>774</v>
      </c>
      <c r="G479" s="28">
        <f t="shared" si="88"/>
        <v>221</v>
      </c>
      <c r="H479" s="28">
        <f t="shared" si="95"/>
        <v>2</v>
      </c>
      <c r="I479" s="33">
        <f t="shared" si="89"/>
        <v>1</v>
      </c>
      <c r="J479" s="30">
        <f t="shared" si="90"/>
        <v>8</v>
      </c>
      <c r="K479" s="34">
        <f t="shared" si="91"/>
        <v>193.93668857080061</v>
      </c>
      <c r="L479" s="35">
        <f t="shared" si="92"/>
        <v>14800</v>
      </c>
      <c r="M479" s="35">
        <f t="shared" si="93"/>
        <v>13903</v>
      </c>
      <c r="N479" s="35">
        <f t="shared" si="94"/>
        <v>1188</v>
      </c>
      <c r="O479" s="36"/>
      <c r="P479" s="632"/>
      <c r="Q479" s="149"/>
      <c r="R479" s="150"/>
      <c r="S479" s="150"/>
    </row>
    <row r="480" spans="1:19">
      <c r="A480" s="30">
        <f t="shared" si="84"/>
        <v>466</v>
      </c>
      <c r="B480" s="30">
        <v>471</v>
      </c>
      <c r="C480" s="31" t="str">
        <f t="shared" si="85"/>
        <v>466 - MARTHA'S VINEYARD Charter School - UPISLAND District - TISBURY pupils</v>
      </c>
      <c r="D480" s="32">
        <v>466774296</v>
      </c>
      <c r="E480" s="30">
        <f t="shared" si="86"/>
        <v>466</v>
      </c>
      <c r="F480" s="28">
        <f t="shared" si="87"/>
        <v>774</v>
      </c>
      <c r="G480" s="28">
        <f t="shared" si="88"/>
        <v>296</v>
      </c>
      <c r="H480" s="28">
        <f t="shared" si="95"/>
        <v>2</v>
      </c>
      <c r="I480" s="33">
        <f t="shared" si="89"/>
        <v>1</v>
      </c>
      <c r="J480" s="30">
        <f t="shared" si="90"/>
        <v>10</v>
      </c>
      <c r="K480" s="34">
        <f t="shared" si="91"/>
        <v>209.55529352846952</v>
      </c>
      <c r="L480" s="35">
        <f t="shared" si="92"/>
        <v>13720</v>
      </c>
      <c r="M480" s="35">
        <f t="shared" si="93"/>
        <v>15031</v>
      </c>
      <c r="N480" s="35">
        <f t="shared" si="94"/>
        <v>1188</v>
      </c>
      <c r="O480" s="36"/>
      <c r="P480" s="632"/>
      <c r="Q480" s="149"/>
      <c r="R480" s="150"/>
      <c r="S480" s="150"/>
    </row>
    <row r="481" spans="1:19">
      <c r="A481" s="30">
        <f t="shared" si="84"/>
        <v>466</v>
      </c>
      <c r="B481" s="30">
        <v>472</v>
      </c>
      <c r="C481" s="31" t="str">
        <f t="shared" si="85"/>
        <v>466 - MARTHA'S VINEYARD Charter School - UPISLAND District - UPISLAND pupils</v>
      </c>
      <c r="D481" s="32">
        <v>466774774</v>
      </c>
      <c r="E481" s="30">
        <f t="shared" si="86"/>
        <v>466</v>
      </c>
      <c r="F481" s="28">
        <f t="shared" si="87"/>
        <v>774</v>
      </c>
      <c r="G481" s="28">
        <f t="shared" si="88"/>
        <v>774</v>
      </c>
      <c r="H481" s="28">
        <f t="shared" si="95"/>
        <v>2</v>
      </c>
      <c r="I481" s="33">
        <f t="shared" si="89"/>
        <v>1</v>
      </c>
      <c r="J481" s="30">
        <f t="shared" si="90"/>
        <v>6</v>
      </c>
      <c r="K481" s="34">
        <f t="shared" si="91"/>
        <v>264.96268304450041</v>
      </c>
      <c r="L481" s="35">
        <f t="shared" si="92"/>
        <v>13852</v>
      </c>
      <c r="M481" s="35">
        <f t="shared" si="93"/>
        <v>22851</v>
      </c>
      <c r="N481" s="35">
        <f t="shared" si="94"/>
        <v>1188</v>
      </c>
      <c r="O481" s="36"/>
      <c r="P481" s="632"/>
      <c r="Q481" s="149"/>
      <c r="R481" s="150"/>
      <c r="S481" s="150"/>
    </row>
    <row r="482" spans="1:19">
      <c r="A482" s="30">
        <f t="shared" si="84"/>
        <v>469</v>
      </c>
      <c r="B482" s="30">
        <v>473</v>
      </c>
      <c r="C482" s="31" t="str">
        <f t="shared" si="85"/>
        <v>469 - MATCH Charter School - AVON pupils</v>
      </c>
      <c r="D482" s="32">
        <v>469035018</v>
      </c>
      <c r="E482" s="30">
        <f t="shared" si="86"/>
        <v>469</v>
      </c>
      <c r="F482" s="28">
        <f t="shared" si="87"/>
        <v>35</v>
      </c>
      <c r="G482" s="28">
        <f t="shared" si="88"/>
        <v>18</v>
      </c>
      <c r="H482" s="28">
        <f t="shared" si="95"/>
        <v>1</v>
      </c>
      <c r="I482" s="33">
        <f t="shared" si="89"/>
        <v>1.087</v>
      </c>
      <c r="J482" s="30">
        <f t="shared" si="90"/>
        <v>9</v>
      </c>
      <c r="K482" s="34">
        <f t="shared" si="91"/>
        <v>132.96053292263844</v>
      </c>
      <c r="L482" s="35">
        <f t="shared" si="92"/>
        <v>14821</v>
      </c>
      <c r="M482" s="35">
        <f t="shared" si="93"/>
        <v>4885</v>
      </c>
      <c r="N482" s="35">
        <f t="shared" si="94"/>
        <v>1188</v>
      </c>
      <c r="O482" s="36"/>
      <c r="P482" s="632"/>
      <c r="Q482" s="149"/>
      <c r="R482" s="150"/>
      <c r="S482" s="150"/>
    </row>
    <row r="483" spans="1:19">
      <c r="A483" s="30">
        <f t="shared" si="84"/>
        <v>469</v>
      </c>
      <c r="B483" s="30">
        <v>474</v>
      </c>
      <c r="C483" s="31" t="str">
        <f t="shared" si="85"/>
        <v>469 - MATCH Charter School - BOSTON pupils</v>
      </c>
      <c r="D483" s="32">
        <v>469035035</v>
      </c>
      <c r="E483" s="30">
        <f t="shared" si="86"/>
        <v>469</v>
      </c>
      <c r="F483" s="28">
        <f t="shared" si="87"/>
        <v>35</v>
      </c>
      <c r="G483" s="28">
        <f t="shared" si="88"/>
        <v>35</v>
      </c>
      <c r="H483" s="28">
        <f t="shared" si="95"/>
        <v>1</v>
      </c>
      <c r="I483" s="33">
        <f t="shared" si="89"/>
        <v>1.087</v>
      </c>
      <c r="J483" s="30">
        <f t="shared" si="90"/>
        <v>11</v>
      </c>
      <c r="K483" s="34">
        <f t="shared" si="91"/>
        <v>137.86393690456481</v>
      </c>
      <c r="L483" s="35">
        <f t="shared" si="92"/>
        <v>19399</v>
      </c>
      <c r="M483" s="35">
        <f t="shared" si="93"/>
        <v>7345</v>
      </c>
      <c r="N483" s="35">
        <f t="shared" si="94"/>
        <v>1188</v>
      </c>
      <c r="O483" s="36"/>
      <c r="P483" s="632"/>
      <c r="Q483" s="149"/>
      <c r="R483" s="150"/>
      <c r="S483" s="150"/>
    </row>
    <row r="484" spans="1:19">
      <c r="A484" s="30">
        <f t="shared" si="84"/>
        <v>469</v>
      </c>
      <c r="B484" s="30">
        <v>475</v>
      </c>
      <c r="C484" s="31" t="str">
        <f t="shared" si="85"/>
        <v>469 - MATCH Charter School - BROCKTON pupils</v>
      </c>
      <c r="D484" s="32">
        <v>469035044</v>
      </c>
      <c r="E484" s="30">
        <f t="shared" si="86"/>
        <v>469</v>
      </c>
      <c r="F484" s="28">
        <f t="shared" si="87"/>
        <v>35</v>
      </c>
      <c r="G484" s="28">
        <f t="shared" si="88"/>
        <v>44</v>
      </c>
      <c r="H484" s="28">
        <f t="shared" si="95"/>
        <v>1</v>
      </c>
      <c r="I484" s="33">
        <f t="shared" si="89"/>
        <v>1.087</v>
      </c>
      <c r="J484" s="30">
        <f t="shared" si="90"/>
        <v>11</v>
      </c>
      <c r="K484" s="34">
        <f t="shared" si="91"/>
        <v>103.48764365547041</v>
      </c>
      <c r="L484" s="35">
        <f t="shared" si="92"/>
        <v>17191</v>
      </c>
      <c r="M484" s="35">
        <f t="shared" si="93"/>
        <v>600</v>
      </c>
      <c r="N484" s="35">
        <f t="shared" si="94"/>
        <v>1188</v>
      </c>
      <c r="O484" s="36"/>
      <c r="P484" s="632"/>
      <c r="Q484" s="149"/>
      <c r="R484" s="150"/>
      <c r="S484" s="150"/>
    </row>
    <row r="485" spans="1:19">
      <c r="A485" s="30">
        <f t="shared" si="84"/>
        <v>469</v>
      </c>
      <c r="B485" s="30">
        <v>476</v>
      </c>
      <c r="C485" s="31" t="str">
        <f t="shared" si="85"/>
        <v>469 - MATCH Charter School - CAMBRIDGE pupils</v>
      </c>
      <c r="D485" s="32">
        <v>469035049</v>
      </c>
      <c r="E485" s="30">
        <f t="shared" si="86"/>
        <v>469</v>
      </c>
      <c r="F485" s="28">
        <f t="shared" si="87"/>
        <v>35</v>
      </c>
      <c r="G485" s="28">
        <f t="shared" si="88"/>
        <v>49</v>
      </c>
      <c r="H485" s="28">
        <f t="shared" si="95"/>
        <v>1</v>
      </c>
      <c r="I485" s="33">
        <f t="shared" si="89"/>
        <v>1.087</v>
      </c>
      <c r="J485" s="30">
        <f t="shared" si="90"/>
        <v>7</v>
      </c>
      <c r="K485" s="34">
        <f t="shared" si="91"/>
        <v>225.21081237189242</v>
      </c>
      <c r="L485" s="35">
        <f t="shared" si="92"/>
        <v>19719</v>
      </c>
      <c r="M485" s="35">
        <f t="shared" si="93"/>
        <v>24690</v>
      </c>
      <c r="N485" s="35">
        <f t="shared" si="94"/>
        <v>1188</v>
      </c>
      <c r="O485" s="36"/>
      <c r="P485" s="632"/>
      <c r="Q485" s="149"/>
      <c r="R485" s="150"/>
      <c r="S485" s="150"/>
    </row>
    <row r="486" spans="1:19">
      <c r="A486" s="30">
        <f t="shared" si="84"/>
        <v>469</v>
      </c>
      <c r="B486" s="30">
        <v>477</v>
      </c>
      <c r="C486" s="31" t="str">
        <f t="shared" si="85"/>
        <v>469 - MATCH Charter School - CANTON pupils</v>
      </c>
      <c r="D486" s="32">
        <v>469035050</v>
      </c>
      <c r="E486" s="30">
        <f t="shared" si="86"/>
        <v>469</v>
      </c>
      <c r="F486" s="28">
        <f t="shared" si="87"/>
        <v>35</v>
      </c>
      <c r="G486" s="28">
        <f t="shared" si="88"/>
        <v>50</v>
      </c>
      <c r="H486" s="28">
        <f t="shared" si="95"/>
        <v>1</v>
      </c>
      <c r="I486" s="33">
        <f t="shared" si="89"/>
        <v>1.087</v>
      </c>
      <c r="J486" s="30">
        <f t="shared" si="90"/>
        <v>5</v>
      </c>
      <c r="K486" s="34">
        <f t="shared" si="91"/>
        <v>142.15947336044431</v>
      </c>
      <c r="L486" s="35">
        <f t="shared" si="92"/>
        <v>17052</v>
      </c>
      <c r="M486" s="35">
        <f t="shared" si="93"/>
        <v>7189</v>
      </c>
      <c r="N486" s="35">
        <f t="shared" si="94"/>
        <v>1188</v>
      </c>
      <c r="O486" s="36"/>
      <c r="P486" s="632"/>
      <c r="Q486" s="149"/>
      <c r="R486" s="150"/>
      <c r="S486" s="150"/>
    </row>
    <row r="487" spans="1:19">
      <c r="A487" s="30">
        <f t="shared" si="84"/>
        <v>469</v>
      </c>
      <c r="B487" s="30">
        <v>478</v>
      </c>
      <c r="C487" s="31" t="str">
        <f t="shared" si="85"/>
        <v>469 - MATCH Charter School - DEDHAM pupils</v>
      </c>
      <c r="D487" s="32">
        <v>469035073</v>
      </c>
      <c r="E487" s="30">
        <f t="shared" si="86"/>
        <v>469</v>
      </c>
      <c r="F487" s="28">
        <f t="shared" si="87"/>
        <v>35</v>
      </c>
      <c r="G487" s="28">
        <f t="shared" si="88"/>
        <v>73</v>
      </c>
      <c r="H487" s="28">
        <f t="shared" si="95"/>
        <v>1</v>
      </c>
      <c r="I487" s="33">
        <f t="shared" si="89"/>
        <v>1.087</v>
      </c>
      <c r="J487" s="30">
        <f t="shared" si="90"/>
        <v>6</v>
      </c>
      <c r="K487" s="34">
        <f t="shared" si="91"/>
        <v>176.13143339165876</v>
      </c>
      <c r="L487" s="35">
        <f t="shared" si="92"/>
        <v>13636</v>
      </c>
      <c r="M487" s="35">
        <f t="shared" si="93"/>
        <v>10381</v>
      </c>
      <c r="N487" s="35">
        <f t="shared" si="94"/>
        <v>1188</v>
      </c>
      <c r="O487" s="36"/>
      <c r="P487" s="632"/>
      <c r="Q487" s="149"/>
      <c r="R487" s="150"/>
      <c r="S487" s="150"/>
    </row>
    <row r="488" spans="1:19">
      <c r="A488" s="30">
        <f t="shared" si="84"/>
        <v>469</v>
      </c>
      <c r="B488" s="30">
        <v>479</v>
      </c>
      <c r="C488" s="31" t="str">
        <f t="shared" si="85"/>
        <v>469 - MATCH Charter School - EAST BRIDGEWATER pupils</v>
      </c>
      <c r="D488" s="32">
        <v>469035083</v>
      </c>
      <c r="E488" s="30">
        <f t="shared" si="86"/>
        <v>469</v>
      </c>
      <c r="F488" s="28">
        <f t="shared" si="87"/>
        <v>35</v>
      </c>
      <c r="G488" s="28">
        <f t="shared" si="88"/>
        <v>83</v>
      </c>
      <c r="H488" s="28">
        <f t="shared" si="95"/>
        <v>1</v>
      </c>
      <c r="I488" s="33">
        <f t="shared" si="89"/>
        <v>1.087</v>
      </c>
      <c r="J488" s="30">
        <f t="shared" si="90"/>
        <v>6</v>
      </c>
      <c r="K488" s="34">
        <f t="shared" si="91"/>
        <v>109.59094289858274</v>
      </c>
      <c r="L488" s="35">
        <f t="shared" si="92"/>
        <v>17600</v>
      </c>
      <c r="M488" s="35">
        <f t="shared" si="93"/>
        <v>1688</v>
      </c>
      <c r="N488" s="35">
        <f t="shared" si="94"/>
        <v>1188</v>
      </c>
      <c r="O488" s="36"/>
      <c r="P488" s="632"/>
      <c r="Q488" s="149"/>
      <c r="R488" s="150"/>
      <c r="S488" s="150"/>
    </row>
    <row r="489" spans="1:19">
      <c r="A489" s="30">
        <f t="shared" si="84"/>
        <v>469</v>
      </c>
      <c r="B489" s="30">
        <v>480</v>
      </c>
      <c r="C489" s="31" t="str">
        <f t="shared" si="85"/>
        <v>469 - MATCH Charter School - EVERETT pupils</v>
      </c>
      <c r="D489" s="32">
        <v>469035093</v>
      </c>
      <c r="E489" s="30">
        <f t="shared" si="86"/>
        <v>469</v>
      </c>
      <c r="F489" s="28">
        <f t="shared" si="87"/>
        <v>35</v>
      </c>
      <c r="G489" s="28">
        <f t="shared" si="88"/>
        <v>93</v>
      </c>
      <c r="H489" s="28">
        <f t="shared" si="95"/>
        <v>1</v>
      </c>
      <c r="I489" s="33">
        <f t="shared" si="89"/>
        <v>1.087</v>
      </c>
      <c r="J489" s="30">
        <f t="shared" si="90"/>
        <v>11</v>
      </c>
      <c r="K489" s="34">
        <f t="shared" si="91"/>
        <v>100</v>
      </c>
      <c r="L489" s="35">
        <f t="shared" si="92"/>
        <v>21879</v>
      </c>
      <c r="M489" s="35">
        <f t="shared" si="93"/>
        <v>0</v>
      </c>
      <c r="N489" s="35">
        <f t="shared" si="94"/>
        <v>1188</v>
      </c>
      <c r="O489" s="36"/>
      <c r="P489" s="632"/>
      <c r="Q489" s="149"/>
      <c r="R489" s="150"/>
      <c r="S489" s="150"/>
    </row>
    <row r="490" spans="1:19">
      <c r="A490" s="30">
        <f t="shared" si="84"/>
        <v>469</v>
      </c>
      <c r="B490" s="30">
        <v>481</v>
      </c>
      <c r="C490" s="31" t="str">
        <f t="shared" si="85"/>
        <v>469 - MATCH Charter School - HOLBROOK pupils</v>
      </c>
      <c r="D490" s="32">
        <v>469035133</v>
      </c>
      <c r="E490" s="30">
        <f t="shared" si="86"/>
        <v>469</v>
      </c>
      <c r="F490" s="28">
        <f t="shared" si="87"/>
        <v>35</v>
      </c>
      <c r="G490" s="28">
        <f t="shared" si="88"/>
        <v>133</v>
      </c>
      <c r="H490" s="28">
        <f t="shared" si="95"/>
        <v>1</v>
      </c>
      <c r="I490" s="33">
        <f t="shared" si="89"/>
        <v>1.087</v>
      </c>
      <c r="J490" s="30">
        <f t="shared" si="90"/>
        <v>9</v>
      </c>
      <c r="K490" s="34">
        <f t="shared" si="91"/>
        <v>104.31142256018728</v>
      </c>
      <c r="L490" s="35">
        <f t="shared" si="92"/>
        <v>11379</v>
      </c>
      <c r="M490" s="35">
        <f t="shared" si="93"/>
        <v>491</v>
      </c>
      <c r="N490" s="35">
        <f t="shared" si="94"/>
        <v>1188</v>
      </c>
      <c r="O490" s="36"/>
      <c r="P490" s="632"/>
      <c r="Q490" s="149"/>
      <c r="R490" s="150"/>
      <c r="S490" s="150"/>
    </row>
    <row r="491" spans="1:19">
      <c r="A491" s="30">
        <f t="shared" si="84"/>
        <v>469</v>
      </c>
      <c r="B491" s="30">
        <v>482</v>
      </c>
      <c r="C491" s="31" t="str">
        <f t="shared" si="85"/>
        <v>469 - MATCH Charter School - LYNN pupils</v>
      </c>
      <c r="D491" s="32">
        <v>469035163</v>
      </c>
      <c r="E491" s="30">
        <f t="shared" si="86"/>
        <v>469</v>
      </c>
      <c r="F491" s="28">
        <f t="shared" si="87"/>
        <v>35</v>
      </c>
      <c r="G491" s="28">
        <f t="shared" si="88"/>
        <v>163</v>
      </c>
      <c r="H491" s="28">
        <f t="shared" si="95"/>
        <v>1</v>
      </c>
      <c r="I491" s="33">
        <f t="shared" si="89"/>
        <v>1.087</v>
      </c>
      <c r="J491" s="30">
        <f t="shared" si="90"/>
        <v>11</v>
      </c>
      <c r="K491" s="34">
        <f t="shared" si="91"/>
        <v>100</v>
      </c>
      <c r="L491" s="35">
        <f t="shared" si="92"/>
        <v>20883</v>
      </c>
      <c r="M491" s="35">
        <f t="shared" si="93"/>
        <v>0</v>
      </c>
      <c r="N491" s="35">
        <f t="shared" si="94"/>
        <v>1188</v>
      </c>
      <c r="O491" s="36"/>
      <c r="P491" s="632"/>
      <c r="Q491" s="149"/>
      <c r="R491" s="150"/>
      <c r="S491" s="150"/>
    </row>
    <row r="492" spans="1:19">
      <c r="A492" s="30">
        <f t="shared" si="84"/>
        <v>469</v>
      </c>
      <c r="B492" s="30">
        <v>483</v>
      </c>
      <c r="C492" s="31" t="str">
        <f t="shared" si="85"/>
        <v>469 - MATCH Charter School - MEDFORD pupils</v>
      </c>
      <c r="D492" s="32">
        <v>469035176</v>
      </c>
      <c r="E492" s="30">
        <f t="shared" si="86"/>
        <v>469</v>
      </c>
      <c r="F492" s="28">
        <f t="shared" si="87"/>
        <v>35</v>
      </c>
      <c r="G492" s="28">
        <f t="shared" si="88"/>
        <v>176</v>
      </c>
      <c r="H492" s="28">
        <f t="shared" si="95"/>
        <v>1</v>
      </c>
      <c r="I492" s="33">
        <f t="shared" si="89"/>
        <v>1.087</v>
      </c>
      <c r="J492" s="30">
        <f t="shared" si="90"/>
        <v>8</v>
      </c>
      <c r="K492" s="34">
        <f t="shared" si="91"/>
        <v>125.20807852987181</v>
      </c>
      <c r="L492" s="35">
        <f t="shared" si="92"/>
        <v>18556</v>
      </c>
      <c r="M492" s="35">
        <f t="shared" si="93"/>
        <v>4678</v>
      </c>
      <c r="N492" s="35">
        <f t="shared" si="94"/>
        <v>1188</v>
      </c>
      <c r="O492" s="36"/>
      <c r="P492" s="632"/>
      <c r="Q492" s="149"/>
      <c r="R492" s="150"/>
      <c r="S492" s="150"/>
    </row>
    <row r="493" spans="1:19">
      <c r="A493" s="30">
        <f t="shared" si="84"/>
        <v>469</v>
      </c>
      <c r="B493" s="30">
        <v>484</v>
      </c>
      <c r="C493" s="31" t="str">
        <f t="shared" si="85"/>
        <v>469 - MATCH Charter School - MILTON pupils</v>
      </c>
      <c r="D493" s="32">
        <v>469035189</v>
      </c>
      <c r="E493" s="30">
        <f t="shared" si="86"/>
        <v>469</v>
      </c>
      <c r="F493" s="28">
        <f t="shared" si="87"/>
        <v>35</v>
      </c>
      <c r="G493" s="28">
        <f t="shared" si="88"/>
        <v>189</v>
      </c>
      <c r="H493" s="28">
        <f t="shared" si="95"/>
        <v>1</v>
      </c>
      <c r="I493" s="33">
        <f t="shared" si="89"/>
        <v>1.087</v>
      </c>
      <c r="J493" s="30">
        <f t="shared" si="90"/>
        <v>3</v>
      </c>
      <c r="K493" s="34">
        <f t="shared" si="91"/>
        <v>134.15500678325202</v>
      </c>
      <c r="L493" s="35">
        <f t="shared" si="92"/>
        <v>18168</v>
      </c>
      <c r="M493" s="35">
        <f t="shared" si="93"/>
        <v>6205</v>
      </c>
      <c r="N493" s="35">
        <f t="shared" si="94"/>
        <v>1188</v>
      </c>
      <c r="O493" s="36"/>
      <c r="P493" s="632"/>
      <c r="Q493" s="149"/>
      <c r="R493" s="150"/>
      <c r="S493" s="150"/>
    </row>
    <row r="494" spans="1:19">
      <c r="A494" s="30">
        <f t="shared" si="84"/>
        <v>469</v>
      </c>
      <c r="B494" s="30">
        <v>485</v>
      </c>
      <c r="C494" s="31" t="str">
        <f t="shared" si="85"/>
        <v>469 - MATCH Charter School - NORWOOD pupils</v>
      </c>
      <c r="D494" s="32">
        <v>469035220</v>
      </c>
      <c r="E494" s="30">
        <f t="shared" si="86"/>
        <v>469</v>
      </c>
      <c r="F494" s="28">
        <f t="shared" si="87"/>
        <v>35</v>
      </c>
      <c r="G494" s="28">
        <f t="shared" si="88"/>
        <v>220</v>
      </c>
      <c r="H494" s="28">
        <f t="shared" si="95"/>
        <v>1</v>
      </c>
      <c r="I494" s="33">
        <f t="shared" si="89"/>
        <v>1.087</v>
      </c>
      <c r="J494" s="30">
        <f t="shared" si="90"/>
        <v>8</v>
      </c>
      <c r="K494" s="34">
        <f t="shared" si="91"/>
        <v>132.96882134901574</v>
      </c>
      <c r="L494" s="35">
        <f t="shared" si="92"/>
        <v>21583</v>
      </c>
      <c r="M494" s="35">
        <f t="shared" si="93"/>
        <v>7116</v>
      </c>
      <c r="N494" s="35">
        <f t="shared" si="94"/>
        <v>1188</v>
      </c>
      <c r="O494" s="36"/>
      <c r="P494" s="632"/>
      <c r="Q494" s="149"/>
      <c r="R494" s="150"/>
      <c r="S494" s="150"/>
    </row>
    <row r="495" spans="1:19">
      <c r="A495" s="30">
        <f t="shared" si="84"/>
        <v>469</v>
      </c>
      <c r="B495" s="30">
        <v>486</v>
      </c>
      <c r="C495" s="31" t="str">
        <f t="shared" si="85"/>
        <v>469 - MATCH Charter School - RANDOLPH pupils</v>
      </c>
      <c r="D495" s="32">
        <v>469035244</v>
      </c>
      <c r="E495" s="30">
        <f t="shared" si="86"/>
        <v>469</v>
      </c>
      <c r="F495" s="28">
        <f t="shared" si="87"/>
        <v>35</v>
      </c>
      <c r="G495" s="28">
        <f t="shared" si="88"/>
        <v>244</v>
      </c>
      <c r="H495" s="28">
        <f t="shared" si="95"/>
        <v>1</v>
      </c>
      <c r="I495" s="33">
        <f t="shared" si="89"/>
        <v>1.087</v>
      </c>
      <c r="J495" s="30">
        <f t="shared" si="90"/>
        <v>10</v>
      </c>
      <c r="K495" s="34">
        <f t="shared" si="91"/>
        <v>128.61679730868042</v>
      </c>
      <c r="L495" s="35">
        <f t="shared" si="92"/>
        <v>16098</v>
      </c>
      <c r="M495" s="35">
        <f t="shared" si="93"/>
        <v>4607</v>
      </c>
      <c r="N495" s="35">
        <f t="shared" si="94"/>
        <v>1188</v>
      </c>
      <c r="O495" s="36"/>
      <c r="P495" s="632"/>
      <c r="Q495" s="149"/>
      <c r="R495" s="150"/>
      <c r="S495" s="150"/>
    </row>
    <row r="496" spans="1:19">
      <c r="A496" s="30">
        <f t="shared" si="84"/>
        <v>469</v>
      </c>
      <c r="B496" s="30">
        <v>487</v>
      </c>
      <c r="C496" s="31" t="str">
        <f t="shared" si="85"/>
        <v>469 - MATCH Charter School - STOUGHTON pupils</v>
      </c>
      <c r="D496" s="32">
        <v>469035285</v>
      </c>
      <c r="E496" s="30">
        <f t="shared" si="86"/>
        <v>469</v>
      </c>
      <c r="F496" s="28">
        <f t="shared" si="87"/>
        <v>35</v>
      </c>
      <c r="G496" s="28">
        <f t="shared" si="88"/>
        <v>285</v>
      </c>
      <c r="H496" s="28">
        <f t="shared" si="95"/>
        <v>1</v>
      </c>
      <c r="I496" s="33">
        <f t="shared" si="89"/>
        <v>1.087</v>
      </c>
      <c r="J496" s="30">
        <f t="shared" si="90"/>
        <v>9</v>
      </c>
      <c r="K496" s="34">
        <f t="shared" si="91"/>
        <v>116.95781453436267</v>
      </c>
      <c r="L496" s="35">
        <f t="shared" si="92"/>
        <v>19014</v>
      </c>
      <c r="M496" s="35">
        <f t="shared" si="93"/>
        <v>3224</v>
      </c>
      <c r="N496" s="35">
        <f t="shared" si="94"/>
        <v>1188</v>
      </c>
      <c r="O496" s="36"/>
      <c r="P496" s="632"/>
      <c r="Q496" s="149"/>
      <c r="R496" s="150"/>
      <c r="S496" s="150"/>
    </row>
    <row r="497" spans="1:19">
      <c r="A497" s="30">
        <f t="shared" si="84"/>
        <v>470</v>
      </c>
      <c r="B497" s="30">
        <v>488</v>
      </c>
      <c r="C497" s="31" t="str">
        <f t="shared" si="85"/>
        <v>470 - MYSTIC VALLEY REGIONAL Charter School - ARLINGTON pupils</v>
      </c>
      <c r="D497" s="32">
        <v>470165010</v>
      </c>
      <c r="E497" s="30">
        <f t="shared" si="86"/>
        <v>470</v>
      </c>
      <c r="F497" s="28">
        <f t="shared" si="87"/>
        <v>165</v>
      </c>
      <c r="G497" s="28">
        <f t="shared" si="88"/>
        <v>10</v>
      </c>
      <c r="H497" s="28">
        <f t="shared" si="95"/>
        <v>1</v>
      </c>
      <c r="I497" s="33">
        <f t="shared" si="89"/>
        <v>1.038</v>
      </c>
      <c r="J497" s="30">
        <f t="shared" si="90"/>
        <v>3</v>
      </c>
      <c r="K497" s="34">
        <f t="shared" si="91"/>
        <v>141.97523786742349</v>
      </c>
      <c r="L497" s="35">
        <f t="shared" si="92"/>
        <v>11367</v>
      </c>
      <c r="M497" s="35">
        <f t="shared" si="93"/>
        <v>4771</v>
      </c>
      <c r="N497" s="35">
        <f t="shared" si="94"/>
        <v>1188</v>
      </c>
      <c r="O497" s="36"/>
      <c r="P497" s="632"/>
      <c r="Q497" s="149"/>
      <c r="R497" s="150"/>
      <c r="S497" s="150"/>
    </row>
    <row r="498" spans="1:19">
      <c r="A498" s="30">
        <f t="shared" si="84"/>
        <v>470</v>
      </c>
      <c r="B498" s="30">
        <v>489</v>
      </c>
      <c r="C498" s="31" t="str">
        <f t="shared" si="85"/>
        <v>470 - MYSTIC VALLEY REGIONAL Charter School - BILLERICA pupils</v>
      </c>
      <c r="D498" s="32">
        <v>470165031</v>
      </c>
      <c r="E498" s="30">
        <f t="shared" si="86"/>
        <v>470</v>
      </c>
      <c r="F498" s="28">
        <f t="shared" si="87"/>
        <v>165</v>
      </c>
      <c r="G498" s="28">
        <f t="shared" si="88"/>
        <v>31</v>
      </c>
      <c r="H498" s="28">
        <f t="shared" si="95"/>
        <v>1</v>
      </c>
      <c r="I498" s="33">
        <f t="shared" si="89"/>
        <v>1.038</v>
      </c>
      <c r="J498" s="30">
        <f t="shared" si="90"/>
        <v>5</v>
      </c>
      <c r="K498" s="34">
        <f t="shared" si="91"/>
        <v>144.88459106998013</v>
      </c>
      <c r="L498" s="35">
        <f t="shared" si="92"/>
        <v>12156</v>
      </c>
      <c r="M498" s="35">
        <f t="shared" si="93"/>
        <v>5456</v>
      </c>
      <c r="N498" s="35">
        <f t="shared" si="94"/>
        <v>1188</v>
      </c>
      <c r="O498" s="36"/>
      <c r="P498" s="632"/>
      <c r="Q498" s="149"/>
      <c r="R498" s="150"/>
      <c r="S498" s="150"/>
    </row>
    <row r="499" spans="1:19">
      <c r="A499" s="30">
        <f t="shared" si="84"/>
        <v>470</v>
      </c>
      <c r="B499" s="30">
        <v>490</v>
      </c>
      <c r="C499" s="31" t="str">
        <f t="shared" si="85"/>
        <v>470 - MYSTIC VALLEY REGIONAL Charter School - BOSTON pupils</v>
      </c>
      <c r="D499" s="32">
        <v>470165035</v>
      </c>
      <c r="E499" s="30">
        <f t="shared" si="86"/>
        <v>470</v>
      </c>
      <c r="F499" s="28">
        <f t="shared" si="87"/>
        <v>165</v>
      </c>
      <c r="G499" s="28">
        <f t="shared" si="88"/>
        <v>35</v>
      </c>
      <c r="H499" s="28">
        <f t="shared" si="95"/>
        <v>1</v>
      </c>
      <c r="I499" s="33">
        <f t="shared" si="89"/>
        <v>1.038</v>
      </c>
      <c r="J499" s="30">
        <f t="shared" si="90"/>
        <v>11</v>
      </c>
      <c r="K499" s="34">
        <f t="shared" si="91"/>
        <v>137.86393690456481</v>
      </c>
      <c r="L499" s="35">
        <f t="shared" si="92"/>
        <v>15814</v>
      </c>
      <c r="M499" s="35">
        <f t="shared" si="93"/>
        <v>5988</v>
      </c>
      <c r="N499" s="35">
        <f t="shared" si="94"/>
        <v>1188</v>
      </c>
      <c r="O499" s="36"/>
      <c r="P499" s="632"/>
      <c r="Q499" s="149"/>
      <c r="R499" s="150"/>
      <c r="S499" s="150"/>
    </row>
    <row r="500" spans="1:19">
      <c r="A500" s="30">
        <f t="shared" si="84"/>
        <v>470</v>
      </c>
      <c r="B500" s="30">
        <v>491</v>
      </c>
      <c r="C500" s="31" t="str">
        <f t="shared" si="85"/>
        <v>470 - MYSTIC VALLEY REGIONAL Charter School - CHELSEA pupils</v>
      </c>
      <c r="D500" s="32">
        <v>470165057</v>
      </c>
      <c r="E500" s="30">
        <f t="shared" si="86"/>
        <v>470</v>
      </c>
      <c r="F500" s="28">
        <f t="shared" si="87"/>
        <v>165</v>
      </c>
      <c r="G500" s="28">
        <f t="shared" si="88"/>
        <v>57</v>
      </c>
      <c r="H500" s="28">
        <f t="shared" si="95"/>
        <v>1</v>
      </c>
      <c r="I500" s="33">
        <f t="shared" si="89"/>
        <v>1.038</v>
      </c>
      <c r="J500" s="30">
        <f t="shared" si="90"/>
        <v>12</v>
      </c>
      <c r="K500" s="34">
        <f t="shared" si="91"/>
        <v>101.74052401989768</v>
      </c>
      <c r="L500" s="35">
        <f t="shared" si="92"/>
        <v>17761</v>
      </c>
      <c r="M500" s="35">
        <f t="shared" si="93"/>
        <v>309</v>
      </c>
      <c r="N500" s="35">
        <f t="shared" si="94"/>
        <v>1188</v>
      </c>
      <c r="O500" s="36"/>
      <c r="P500" s="632"/>
      <c r="Q500" s="149"/>
      <c r="R500" s="150"/>
      <c r="S500" s="150"/>
    </row>
    <row r="501" spans="1:19">
      <c r="A501" s="30">
        <f t="shared" si="84"/>
        <v>470</v>
      </c>
      <c r="B501" s="30">
        <v>492</v>
      </c>
      <c r="C501" s="31" t="str">
        <f t="shared" si="85"/>
        <v>470 - MYSTIC VALLEY REGIONAL Charter School - DANVERS pupils</v>
      </c>
      <c r="D501" s="32">
        <v>470165071</v>
      </c>
      <c r="E501" s="30">
        <f t="shared" si="86"/>
        <v>470</v>
      </c>
      <c r="F501" s="28">
        <f t="shared" si="87"/>
        <v>165</v>
      </c>
      <c r="G501" s="28">
        <f t="shared" si="88"/>
        <v>71</v>
      </c>
      <c r="H501" s="28">
        <f t="shared" si="95"/>
        <v>1</v>
      </c>
      <c r="I501" s="33">
        <f t="shared" si="89"/>
        <v>1.038</v>
      </c>
      <c r="J501" s="30">
        <f t="shared" si="90"/>
        <v>5</v>
      </c>
      <c r="K501" s="34">
        <f t="shared" si="91"/>
        <v>141.52526396156594</v>
      </c>
      <c r="L501" s="35">
        <f t="shared" si="92"/>
        <v>12289</v>
      </c>
      <c r="M501" s="35">
        <f t="shared" si="93"/>
        <v>5103</v>
      </c>
      <c r="N501" s="35">
        <f t="shared" si="94"/>
        <v>1188</v>
      </c>
      <c r="O501" s="36"/>
      <c r="P501" s="632"/>
      <c r="Q501" s="149"/>
      <c r="R501" s="150"/>
      <c r="S501" s="150"/>
    </row>
    <row r="502" spans="1:19">
      <c r="A502" s="30">
        <f t="shared" si="84"/>
        <v>470</v>
      </c>
      <c r="B502" s="30">
        <v>493</v>
      </c>
      <c r="C502" s="31" t="str">
        <f t="shared" si="85"/>
        <v>470 - MYSTIC VALLEY REGIONAL Charter School - EVERETT pupils</v>
      </c>
      <c r="D502" s="32">
        <v>470165093</v>
      </c>
      <c r="E502" s="30">
        <f t="shared" si="86"/>
        <v>470</v>
      </c>
      <c r="F502" s="28">
        <f t="shared" si="87"/>
        <v>165</v>
      </c>
      <c r="G502" s="28">
        <f t="shared" si="88"/>
        <v>93</v>
      </c>
      <c r="H502" s="28">
        <f t="shared" si="95"/>
        <v>1</v>
      </c>
      <c r="I502" s="33">
        <f t="shared" si="89"/>
        <v>1.038</v>
      </c>
      <c r="J502" s="30">
        <f t="shared" si="90"/>
        <v>11</v>
      </c>
      <c r="K502" s="34">
        <f t="shared" si="91"/>
        <v>100</v>
      </c>
      <c r="L502" s="35">
        <f t="shared" si="92"/>
        <v>16219</v>
      </c>
      <c r="M502" s="35">
        <f t="shared" si="93"/>
        <v>0</v>
      </c>
      <c r="N502" s="35">
        <f t="shared" si="94"/>
        <v>1188</v>
      </c>
      <c r="O502" s="36"/>
      <c r="P502" s="632"/>
      <c r="Q502" s="149"/>
      <c r="R502" s="150"/>
      <c r="S502" s="150"/>
    </row>
    <row r="503" spans="1:19">
      <c r="A503" s="30">
        <f t="shared" si="84"/>
        <v>470</v>
      </c>
      <c r="B503" s="30">
        <v>494</v>
      </c>
      <c r="C503" s="31" t="str">
        <f t="shared" si="85"/>
        <v>470 - MYSTIC VALLEY REGIONAL Charter School - HAVERHILL pupils</v>
      </c>
      <c r="D503" s="32">
        <v>470165128</v>
      </c>
      <c r="E503" s="30">
        <f t="shared" si="86"/>
        <v>470</v>
      </c>
      <c r="F503" s="28">
        <f t="shared" si="87"/>
        <v>165</v>
      </c>
      <c r="G503" s="28">
        <f t="shared" si="88"/>
        <v>128</v>
      </c>
      <c r="H503" s="28">
        <f t="shared" si="95"/>
        <v>1</v>
      </c>
      <c r="I503" s="33">
        <f t="shared" si="89"/>
        <v>1.038</v>
      </c>
      <c r="J503" s="30">
        <f t="shared" si="90"/>
        <v>10</v>
      </c>
      <c r="K503" s="34">
        <f t="shared" si="91"/>
        <v>103.60715367772923</v>
      </c>
      <c r="L503" s="35">
        <f t="shared" si="92"/>
        <v>12551</v>
      </c>
      <c r="M503" s="35">
        <f t="shared" si="93"/>
        <v>453</v>
      </c>
      <c r="N503" s="35">
        <f t="shared" si="94"/>
        <v>1188</v>
      </c>
      <c r="O503" s="36"/>
      <c r="P503" s="632"/>
      <c r="Q503" s="149"/>
      <c r="R503" s="150"/>
      <c r="S503" s="150"/>
    </row>
    <row r="504" spans="1:19">
      <c r="A504" s="30">
        <f t="shared" si="84"/>
        <v>470</v>
      </c>
      <c r="B504" s="30">
        <v>495</v>
      </c>
      <c r="C504" s="31" t="str">
        <f t="shared" si="85"/>
        <v>470 - MYSTIC VALLEY REGIONAL Charter School - LAWRENCE pupils</v>
      </c>
      <c r="D504" s="32">
        <v>470165149</v>
      </c>
      <c r="E504" s="30">
        <f t="shared" si="86"/>
        <v>470</v>
      </c>
      <c r="F504" s="28">
        <f t="shared" si="87"/>
        <v>165</v>
      </c>
      <c r="G504" s="28">
        <f t="shared" si="88"/>
        <v>149</v>
      </c>
      <c r="H504" s="28">
        <f t="shared" si="95"/>
        <v>1</v>
      </c>
      <c r="I504" s="33">
        <f t="shared" si="89"/>
        <v>1.038</v>
      </c>
      <c r="J504" s="30">
        <f t="shared" si="90"/>
        <v>12</v>
      </c>
      <c r="K504" s="34">
        <f t="shared" si="91"/>
        <v>101.11863971010861</v>
      </c>
      <c r="L504" s="35">
        <f t="shared" si="92"/>
        <v>12945</v>
      </c>
      <c r="M504" s="35">
        <f t="shared" si="93"/>
        <v>145</v>
      </c>
      <c r="N504" s="35">
        <f t="shared" si="94"/>
        <v>1188</v>
      </c>
      <c r="O504" s="36"/>
      <c r="P504" s="632"/>
      <c r="Q504" s="149"/>
      <c r="R504" s="150"/>
      <c r="S504" s="150"/>
    </row>
    <row r="505" spans="1:19">
      <c r="A505" s="30">
        <f t="shared" si="84"/>
        <v>470</v>
      </c>
      <c r="B505" s="30">
        <v>496</v>
      </c>
      <c r="C505" s="31" t="str">
        <f t="shared" si="85"/>
        <v>470 - MYSTIC VALLEY REGIONAL Charter School - LYNN pupils</v>
      </c>
      <c r="D505" s="32">
        <v>470165163</v>
      </c>
      <c r="E505" s="30">
        <f t="shared" si="86"/>
        <v>470</v>
      </c>
      <c r="F505" s="28">
        <f t="shared" si="87"/>
        <v>165</v>
      </c>
      <c r="G505" s="28">
        <f t="shared" si="88"/>
        <v>163</v>
      </c>
      <c r="H505" s="28">
        <f t="shared" si="95"/>
        <v>1</v>
      </c>
      <c r="I505" s="33">
        <f t="shared" si="89"/>
        <v>1.038</v>
      </c>
      <c r="J505" s="30">
        <f t="shared" si="90"/>
        <v>11</v>
      </c>
      <c r="K505" s="34">
        <f t="shared" si="91"/>
        <v>100</v>
      </c>
      <c r="L505" s="35">
        <f t="shared" si="92"/>
        <v>15599</v>
      </c>
      <c r="M505" s="35">
        <f t="shared" si="93"/>
        <v>0</v>
      </c>
      <c r="N505" s="35">
        <f t="shared" si="94"/>
        <v>1188</v>
      </c>
      <c r="O505" s="36"/>
      <c r="P505" s="632"/>
      <c r="Q505" s="149"/>
      <c r="R505" s="150"/>
      <c r="S505" s="150"/>
    </row>
    <row r="506" spans="1:19">
      <c r="A506" s="30">
        <f t="shared" si="84"/>
        <v>470</v>
      </c>
      <c r="B506" s="30">
        <v>497</v>
      </c>
      <c r="C506" s="31" t="str">
        <f t="shared" si="85"/>
        <v>470 - MYSTIC VALLEY REGIONAL Charter School - LYNNFIELD pupils</v>
      </c>
      <c r="D506" s="32">
        <v>470165164</v>
      </c>
      <c r="E506" s="30">
        <f t="shared" si="86"/>
        <v>470</v>
      </c>
      <c r="F506" s="28">
        <f t="shared" si="87"/>
        <v>165</v>
      </c>
      <c r="G506" s="28">
        <f t="shared" si="88"/>
        <v>164</v>
      </c>
      <c r="H506" s="28">
        <f t="shared" si="95"/>
        <v>1</v>
      </c>
      <c r="I506" s="33">
        <f t="shared" si="89"/>
        <v>1.038</v>
      </c>
      <c r="J506" s="30">
        <f t="shared" si="90"/>
        <v>3</v>
      </c>
      <c r="K506" s="34">
        <f t="shared" si="91"/>
        <v>141.52055636289953</v>
      </c>
      <c r="L506" s="35">
        <f t="shared" si="92"/>
        <v>16573</v>
      </c>
      <c r="M506" s="35">
        <f t="shared" si="93"/>
        <v>6881</v>
      </c>
      <c r="N506" s="35">
        <f t="shared" si="94"/>
        <v>1188</v>
      </c>
      <c r="O506" s="36"/>
      <c r="P506" s="632"/>
      <c r="Q506" s="149"/>
      <c r="R506" s="150"/>
      <c r="S506" s="150"/>
    </row>
    <row r="507" spans="1:19">
      <c r="A507" s="30">
        <f t="shared" si="84"/>
        <v>470</v>
      </c>
      <c r="B507" s="30">
        <v>498</v>
      </c>
      <c r="C507" s="31" t="str">
        <f t="shared" si="85"/>
        <v>470 - MYSTIC VALLEY REGIONAL Charter School - MALDEN pupils</v>
      </c>
      <c r="D507" s="32">
        <v>470165165</v>
      </c>
      <c r="E507" s="30">
        <f t="shared" si="86"/>
        <v>470</v>
      </c>
      <c r="F507" s="28">
        <f t="shared" si="87"/>
        <v>165</v>
      </c>
      <c r="G507" s="28">
        <f t="shared" si="88"/>
        <v>165</v>
      </c>
      <c r="H507" s="28">
        <f t="shared" si="95"/>
        <v>1</v>
      </c>
      <c r="I507" s="33">
        <f t="shared" si="89"/>
        <v>1.038</v>
      </c>
      <c r="J507" s="30">
        <f t="shared" si="90"/>
        <v>10</v>
      </c>
      <c r="K507" s="34">
        <f t="shared" si="91"/>
        <v>100</v>
      </c>
      <c r="L507" s="35">
        <f t="shared" si="92"/>
        <v>14757</v>
      </c>
      <c r="M507" s="35">
        <f t="shared" si="93"/>
        <v>0</v>
      </c>
      <c r="N507" s="35">
        <f t="shared" si="94"/>
        <v>1188</v>
      </c>
      <c r="O507" s="36"/>
      <c r="P507" s="632"/>
      <c r="Q507" s="149"/>
      <c r="R507" s="150"/>
      <c r="S507" s="150"/>
    </row>
    <row r="508" spans="1:19">
      <c r="A508" s="30">
        <f t="shared" si="84"/>
        <v>470</v>
      </c>
      <c r="B508" s="30">
        <v>499</v>
      </c>
      <c r="C508" s="31" t="str">
        <f t="shared" si="85"/>
        <v>470 - MYSTIC VALLEY REGIONAL Charter School - MEDFORD pupils</v>
      </c>
      <c r="D508" s="32">
        <v>470165176</v>
      </c>
      <c r="E508" s="30">
        <f t="shared" si="86"/>
        <v>470</v>
      </c>
      <c r="F508" s="28">
        <f t="shared" si="87"/>
        <v>165</v>
      </c>
      <c r="G508" s="28">
        <f t="shared" si="88"/>
        <v>176</v>
      </c>
      <c r="H508" s="28">
        <f t="shared" si="95"/>
        <v>1</v>
      </c>
      <c r="I508" s="33">
        <f t="shared" si="89"/>
        <v>1.038</v>
      </c>
      <c r="J508" s="30">
        <f t="shared" si="90"/>
        <v>8</v>
      </c>
      <c r="K508" s="34">
        <f t="shared" si="91"/>
        <v>125.20807852987181</v>
      </c>
      <c r="L508" s="35">
        <f t="shared" si="92"/>
        <v>13705</v>
      </c>
      <c r="M508" s="35">
        <f t="shared" si="93"/>
        <v>3455</v>
      </c>
      <c r="N508" s="35">
        <f t="shared" si="94"/>
        <v>1188</v>
      </c>
      <c r="O508" s="36"/>
      <c r="P508" s="632"/>
      <c r="Q508" s="149"/>
      <c r="R508" s="150"/>
      <c r="S508" s="150"/>
    </row>
    <row r="509" spans="1:19">
      <c r="A509" s="30">
        <f t="shared" si="84"/>
        <v>470</v>
      </c>
      <c r="B509" s="30">
        <v>500</v>
      </c>
      <c r="C509" s="31" t="str">
        <f t="shared" si="85"/>
        <v>470 - MYSTIC VALLEY REGIONAL Charter School - MELROSE pupils</v>
      </c>
      <c r="D509" s="32">
        <v>470165178</v>
      </c>
      <c r="E509" s="30">
        <f t="shared" si="86"/>
        <v>470</v>
      </c>
      <c r="F509" s="28">
        <f t="shared" si="87"/>
        <v>165</v>
      </c>
      <c r="G509" s="28">
        <f t="shared" si="88"/>
        <v>178</v>
      </c>
      <c r="H509" s="28">
        <f t="shared" si="95"/>
        <v>1</v>
      </c>
      <c r="I509" s="33">
        <f t="shared" si="89"/>
        <v>1.038</v>
      </c>
      <c r="J509" s="30">
        <f t="shared" si="90"/>
        <v>4</v>
      </c>
      <c r="K509" s="34">
        <f t="shared" si="91"/>
        <v>108.11306771093396</v>
      </c>
      <c r="L509" s="35">
        <f t="shared" si="92"/>
        <v>12480</v>
      </c>
      <c r="M509" s="35">
        <f t="shared" si="93"/>
        <v>1013</v>
      </c>
      <c r="N509" s="35">
        <f t="shared" si="94"/>
        <v>1188</v>
      </c>
      <c r="O509" s="36"/>
      <c r="P509" s="632"/>
      <c r="Q509" s="149"/>
      <c r="R509" s="150"/>
      <c r="S509" s="150"/>
    </row>
    <row r="510" spans="1:19">
      <c r="A510" s="30">
        <f t="shared" si="84"/>
        <v>470</v>
      </c>
      <c r="B510" s="30">
        <v>501</v>
      </c>
      <c r="C510" s="31" t="str">
        <f t="shared" si="85"/>
        <v>470 - MYSTIC VALLEY REGIONAL Charter School - METHUEN pupils</v>
      </c>
      <c r="D510" s="32">
        <v>470165181</v>
      </c>
      <c r="E510" s="30">
        <f t="shared" si="86"/>
        <v>470</v>
      </c>
      <c r="F510" s="28">
        <f t="shared" si="87"/>
        <v>165</v>
      </c>
      <c r="G510" s="28">
        <f t="shared" si="88"/>
        <v>181</v>
      </c>
      <c r="H510" s="28">
        <f t="shared" si="95"/>
        <v>1</v>
      </c>
      <c r="I510" s="33">
        <f t="shared" si="89"/>
        <v>1.038</v>
      </c>
      <c r="J510" s="30">
        <f t="shared" si="90"/>
        <v>10</v>
      </c>
      <c r="K510" s="34">
        <f t="shared" si="91"/>
        <v>101.01569653001017</v>
      </c>
      <c r="L510" s="35">
        <f t="shared" si="92"/>
        <v>18773</v>
      </c>
      <c r="M510" s="35">
        <f t="shared" si="93"/>
        <v>191</v>
      </c>
      <c r="N510" s="35">
        <f t="shared" si="94"/>
        <v>1188</v>
      </c>
      <c r="O510" s="36"/>
      <c r="P510" s="632"/>
      <c r="Q510" s="149"/>
      <c r="R510" s="150"/>
      <c r="S510" s="150"/>
    </row>
    <row r="511" spans="1:19">
      <c r="A511" s="30">
        <f t="shared" si="84"/>
        <v>470</v>
      </c>
      <c r="B511" s="30">
        <v>502</v>
      </c>
      <c r="C511" s="31" t="str">
        <f t="shared" si="85"/>
        <v>470 - MYSTIC VALLEY REGIONAL Charter School - MIDDLETON pupils</v>
      </c>
      <c r="D511" s="32">
        <v>470165184</v>
      </c>
      <c r="E511" s="30">
        <f t="shared" si="86"/>
        <v>470</v>
      </c>
      <c r="F511" s="28">
        <f t="shared" si="87"/>
        <v>165</v>
      </c>
      <c r="G511" s="28">
        <f t="shared" si="88"/>
        <v>184</v>
      </c>
      <c r="H511" s="28">
        <f t="shared" si="95"/>
        <v>1</v>
      </c>
      <c r="I511" s="33">
        <f t="shared" si="89"/>
        <v>1.038</v>
      </c>
      <c r="J511" s="30">
        <f t="shared" si="90"/>
        <v>3</v>
      </c>
      <c r="K511" s="34">
        <f t="shared" si="91"/>
        <v>173.3972428755126</v>
      </c>
      <c r="L511" s="35">
        <f t="shared" si="92"/>
        <v>10977</v>
      </c>
      <c r="M511" s="35">
        <f t="shared" si="93"/>
        <v>8057</v>
      </c>
      <c r="N511" s="35">
        <f t="shared" si="94"/>
        <v>1188</v>
      </c>
      <c r="O511" s="36"/>
      <c r="P511" s="632"/>
      <c r="Q511" s="149"/>
      <c r="R511" s="150"/>
      <c r="S511" s="150"/>
    </row>
    <row r="512" spans="1:19">
      <c r="A512" s="30">
        <f t="shared" si="84"/>
        <v>470</v>
      </c>
      <c r="B512" s="30">
        <v>503</v>
      </c>
      <c r="C512" s="31" t="str">
        <f t="shared" si="85"/>
        <v>470 - MYSTIC VALLEY REGIONAL Charter School - PEABODY pupils</v>
      </c>
      <c r="D512" s="32">
        <v>470165229</v>
      </c>
      <c r="E512" s="30">
        <f t="shared" si="86"/>
        <v>470</v>
      </c>
      <c r="F512" s="28">
        <f t="shared" si="87"/>
        <v>165</v>
      </c>
      <c r="G512" s="28">
        <f t="shared" si="88"/>
        <v>229</v>
      </c>
      <c r="H512" s="28">
        <f t="shared" si="95"/>
        <v>1</v>
      </c>
      <c r="I512" s="33">
        <f t="shared" si="89"/>
        <v>1.038</v>
      </c>
      <c r="J512" s="30">
        <f t="shared" si="90"/>
        <v>9</v>
      </c>
      <c r="K512" s="34">
        <f t="shared" si="91"/>
        <v>108.61124921803416</v>
      </c>
      <c r="L512" s="35">
        <f t="shared" si="92"/>
        <v>14894</v>
      </c>
      <c r="M512" s="35">
        <f t="shared" si="93"/>
        <v>1283</v>
      </c>
      <c r="N512" s="35">
        <f t="shared" si="94"/>
        <v>1188</v>
      </c>
      <c r="O512" s="36"/>
      <c r="P512" s="632"/>
      <c r="Q512" s="149"/>
      <c r="R512" s="150"/>
      <c r="S512" s="150"/>
    </row>
    <row r="513" spans="1:19">
      <c r="A513" s="30">
        <f t="shared" si="84"/>
        <v>470</v>
      </c>
      <c r="B513" s="30">
        <v>504</v>
      </c>
      <c r="C513" s="31" t="str">
        <f t="shared" si="85"/>
        <v>470 - MYSTIC VALLEY REGIONAL Charter School - READING pupils</v>
      </c>
      <c r="D513" s="32">
        <v>470165246</v>
      </c>
      <c r="E513" s="30">
        <f t="shared" si="86"/>
        <v>470</v>
      </c>
      <c r="F513" s="28">
        <f t="shared" si="87"/>
        <v>165</v>
      </c>
      <c r="G513" s="28">
        <f t="shared" si="88"/>
        <v>246</v>
      </c>
      <c r="H513" s="28">
        <f t="shared" si="95"/>
        <v>1</v>
      </c>
      <c r="I513" s="33">
        <f t="shared" si="89"/>
        <v>1.038</v>
      </c>
      <c r="J513" s="30">
        <f t="shared" si="90"/>
        <v>3</v>
      </c>
      <c r="K513" s="34">
        <f t="shared" si="91"/>
        <v>136.38514713118937</v>
      </c>
      <c r="L513" s="35">
        <f t="shared" si="92"/>
        <v>11367</v>
      </c>
      <c r="M513" s="35">
        <f t="shared" si="93"/>
        <v>4136</v>
      </c>
      <c r="N513" s="35">
        <f t="shared" si="94"/>
        <v>1188</v>
      </c>
      <c r="O513" s="36"/>
      <c r="P513" s="632"/>
      <c r="Q513" s="149"/>
      <c r="R513" s="150"/>
      <c r="S513" s="150"/>
    </row>
    <row r="514" spans="1:19">
      <c r="A514" s="30">
        <f t="shared" si="84"/>
        <v>470</v>
      </c>
      <c r="B514" s="30">
        <v>505</v>
      </c>
      <c r="C514" s="31" t="str">
        <f t="shared" si="85"/>
        <v>470 - MYSTIC VALLEY REGIONAL Charter School - REVERE pupils</v>
      </c>
      <c r="D514" s="32">
        <v>470165248</v>
      </c>
      <c r="E514" s="30">
        <f t="shared" si="86"/>
        <v>470</v>
      </c>
      <c r="F514" s="28">
        <f t="shared" si="87"/>
        <v>165</v>
      </c>
      <c r="G514" s="28">
        <f t="shared" si="88"/>
        <v>248</v>
      </c>
      <c r="H514" s="28">
        <f t="shared" si="95"/>
        <v>1</v>
      </c>
      <c r="I514" s="33">
        <f t="shared" si="89"/>
        <v>1.038</v>
      </c>
      <c r="J514" s="30">
        <f t="shared" si="90"/>
        <v>11</v>
      </c>
      <c r="K514" s="34">
        <f t="shared" si="91"/>
        <v>103.22634123713455</v>
      </c>
      <c r="L514" s="35">
        <f t="shared" si="92"/>
        <v>14989</v>
      </c>
      <c r="M514" s="35">
        <f t="shared" si="93"/>
        <v>484</v>
      </c>
      <c r="N514" s="35">
        <f t="shared" si="94"/>
        <v>1188</v>
      </c>
      <c r="O514" s="36"/>
      <c r="P514" s="632"/>
      <c r="Q514" s="149"/>
      <c r="R514" s="150"/>
      <c r="S514" s="150"/>
    </row>
    <row r="515" spans="1:19">
      <c r="A515" s="30">
        <f t="shared" si="84"/>
        <v>470</v>
      </c>
      <c r="B515" s="30">
        <v>506</v>
      </c>
      <c r="C515" s="31" t="str">
        <f t="shared" si="85"/>
        <v>470 - MYSTIC VALLEY REGIONAL Charter School - SAUGUS pupils</v>
      </c>
      <c r="D515" s="32">
        <v>470165262</v>
      </c>
      <c r="E515" s="30">
        <f t="shared" si="86"/>
        <v>470</v>
      </c>
      <c r="F515" s="28">
        <f t="shared" si="87"/>
        <v>165</v>
      </c>
      <c r="G515" s="28">
        <f t="shared" si="88"/>
        <v>262</v>
      </c>
      <c r="H515" s="28">
        <f t="shared" si="95"/>
        <v>1</v>
      </c>
      <c r="I515" s="33">
        <f t="shared" si="89"/>
        <v>1.038</v>
      </c>
      <c r="J515" s="30">
        <f t="shared" si="90"/>
        <v>9</v>
      </c>
      <c r="K515" s="34">
        <f t="shared" si="91"/>
        <v>112.53509990051158</v>
      </c>
      <c r="L515" s="35">
        <f t="shared" si="92"/>
        <v>13562</v>
      </c>
      <c r="M515" s="35">
        <f t="shared" si="93"/>
        <v>1700</v>
      </c>
      <c r="N515" s="35">
        <f t="shared" si="94"/>
        <v>1188</v>
      </c>
      <c r="O515" s="36"/>
      <c r="P515" s="632"/>
      <c r="Q515" s="149"/>
      <c r="R515" s="150"/>
      <c r="S515" s="150"/>
    </row>
    <row r="516" spans="1:19">
      <c r="A516" s="30">
        <f t="shared" si="84"/>
        <v>470</v>
      </c>
      <c r="B516" s="30">
        <v>507</v>
      </c>
      <c r="C516" s="31" t="str">
        <f t="shared" si="85"/>
        <v>470 - MYSTIC VALLEY REGIONAL Charter School - SOMERVILLE pupils</v>
      </c>
      <c r="D516" s="32">
        <v>470165274</v>
      </c>
      <c r="E516" s="30">
        <f t="shared" si="86"/>
        <v>470</v>
      </c>
      <c r="F516" s="28">
        <f t="shared" si="87"/>
        <v>165</v>
      </c>
      <c r="G516" s="28">
        <f t="shared" si="88"/>
        <v>274</v>
      </c>
      <c r="H516" s="28">
        <f t="shared" si="95"/>
        <v>1</v>
      </c>
      <c r="I516" s="33">
        <f t="shared" si="89"/>
        <v>1.038</v>
      </c>
      <c r="J516" s="30">
        <f t="shared" si="90"/>
        <v>10</v>
      </c>
      <c r="K516" s="34">
        <f t="shared" si="91"/>
        <v>144.29908236076398</v>
      </c>
      <c r="L516" s="35">
        <f t="shared" si="92"/>
        <v>11367</v>
      </c>
      <c r="M516" s="35">
        <f t="shared" si="93"/>
        <v>5035</v>
      </c>
      <c r="N516" s="35">
        <f t="shared" si="94"/>
        <v>1188</v>
      </c>
      <c r="O516" s="36"/>
      <c r="P516" s="632"/>
      <c r="Q516" s="149"/>
      <c r="R516" s="150"/>
      <c r="S516" s="150"/>
    </row>
    <row r="517" spans="1:19">
      <c r="A517" s="30">
        <f t="shared" si="84"/>
        <v>470</v>
      </c>
      <c r="B517" s="30">
        <v>508</v>
      </c>
      <c r="C517" s="31" t="str">
        <f t="shared" si="85"/>
        <v>470 - MYSTIC VALLEY REGIONAL Charter School - STONEHAM pupils</v>
      </c>
      <c r="D517" s="32">
        <v>470165284</v>
      </c>
      <c r="E517" s="30">
        <f t="shared" si="86"/>
        <v>470</v>
      </c>
      <c r="F517" s="28">
        <f t="shared" si="87"/>
        <v>165</v>
      </c>
      <c r="G517" s="28">
        <f t="shared" si="88"/>
        <v>284</v>
      </c>
      <c r="H517" s="28">
        <f t="shared" si="95"/>
        <v>1</v>
      </c>
      <c r="I517" s="33">
        <f t="shared" si="89"/>
        <v>1.038</v>
      </c>
      <c r="J517" s="30">
        <f t="shared" si="90"/>
        <v>5</v>
      </c>
      <c r="K517" s="34">
        <f t="shared" si="91"/>
        <v>142.13877441457646</v>
      </c>
      <c r="L517" s="35">
        <f t="shared" si="92"/>
        <v>12963</v>
      </c>
      <c r="M517" s="35">
        <f t="shared" si="93"/>
        <v>5462</v>
      </c>
      <c r="N517" s="35">
        <f t="shared" si="94"/>
        <v>1188</v>
      </c>
      <c r="O517" s="36"/>
      <c r="P517" s="632"/>
      <c r="Q517" s="149"/>
      <c r="R517" s="150"/>
      <c r="S517" s="150"/>
    </row>
    <row r="518" spans="1:19">
      <c r="A518" s="30">
        <f t="shared" si="84"/>
        <v>470</v>
      </c>
      <c r="B518" s="30">
        <v>509</v>
      </c>
      <c r="C518" s="31" t="str">
        <f t="shared" si="85"/>
        <v>470 - MYSTIC VALLEY REGIONAL Charter School - TEWKSBURY pupils</v>
      </c>
      <c r="D518" s="32">
        <v>470165295</v>
      </c>
      <c r="E518" s="30">
        <f t="shared" si="86"/>
        <v>470</v>
      </c>
      <c r="F518" s="28">
        <f t="shared" si="87"/>
        <v>165</v>
      </c>
      <c r="G518" s="28">
        <f t="shared" si="88"/>
        <v>295</v>
      </c>
      <c r="H518" s="28">
        <f t="shared" si="95"/>
        <v>1</v>
      </c>
      <c r="I518" s="33">
        <f t="shared" si="89"/>
        <v>1.038</v>
      </c>
      <c r="J518" s="30">
        <f t="shared" si="90"/>
        <v>5</v>
      </c>
      <c r="K518" s="34">
        <f t="shared" si="91"/>
        <v>149.39438044755292</v>
      </c>
      <c r="L518" s="35">
        <f t="shared" si="92"/>
        <v>11107</v>
      </c>
      <c r="M518" s="35">
        <f t="shared" si="93"/>
        <v>5486</v>
      </c>
      <c r="N518" s="35">
        <f t="shared" si="94"/>
        <v>1188</v>
      </c>
      <c r="O518" s="36"/>
      <c r="P518" s="632"/>
      <c r="Q518" s="149"/>
      <c r="R518" s="150"/>
      <c r="S518" s="150"/>
    </row>
    <row r="519" spans="1:19">
      <c r="A519" s="30">
        <f t="shared" si="84"/>
        <v>470</v>
      </c>
      <c r="B519" s="30">
        <v>510</v>
      </c>
      <c r="C519" s="31" t="str">
        <f t="shared" si="85"/>
        <v>470 - MYSTIC VALLEY REGIONAL Charter School - WAKEFIELD pupils</v>
      </c>
      <c r="D519" s="32">
        <v>470165305</v>
      </c>
      <c r="E519" s="30">
        <f t="shared" si="86"/>
        <v>470</v>
      </c>
      <c r="F519" s="28">
        <f t="shared" si="87"/>
        <v>165</v>
      </c>
      <c r="G519" s="28">
        <f t="shared" si="88"/>
        <v>305</v>
      </c>
      <c r="H519" s="28">
        <f t="shared" si="95"/>
        <v>1</v>
      </c>
      <c r="I519" s="33">
        <f t="shared" si="89"/>
        <v>1.038</v>
      </c>
      <c r="J519" s="30">
        <f t="shared" si="90"/>
        <v>4</v>
      </c>
      <c r="K519" s="34">
        <f t="shared" si="91"/>
        <v>141.16389639539034</v>
      </c>
      <c r="L519" s="35">
        <f t="shared" si="92"/>
        <v>12394</v>
      </c>
      <c r="M519" s="35">
        <f t="shared" si="93"/>
        <v>5102</v>
      </c>
      <c r="N519" s="35">
        <f t="shared" si="94"/>
        <v>1188</v>
      </c>
      <c r="O519" s="36"/>
      <c r="P519" s="632"/>
      <c r="Q519" s="149"/>
      <c r="R519" s="150"/>
      <c r="S519" s="150"/>
    </row>
    <row r="520" spans="1:19">
      <c r="A520" s="30">
        <f t="shared" si="84"/>
        <v>470</v>
      </c>
      <c r="B520" s="30">
        <v>511</v>
      </c>
      <c r="C520" s="31" t="str">
        <f t="shared" si="85"/>
        <v>470 - MYSTIC VALLEY REGIONAL Charter School - WILMINGTON pupils</v>
      </c>
      <c r="D520" s="32">
        <v>470165342</v>
      </c>
      <c r="E520" s="30">
        <f t="shared" si="86"/>
        <v>470</v>
      </c>
      <c r="F520" s="28">
        <f t="shared" si="87"/>
        <v>165</v>
      </c>
      <c r="G520" s="28">
        <f t="shared" si="88"/>
        <v>342</v>
      </c>
      <c r="H520" s="28">
        <f t="shared" si="95"/>
        <v>1</v>
      </c>
      <c r="I520" s="33">
        <f t="shared" si="89"/>
        <v>1.038</v>
      </c>
      <c r="J520" s="30">
        <f t="shared" si="90"/>
        <v>3</v>
      </c>
      <c r="K520" s="34">
        <f t="shared" si="91"/>
        <v>172.32467633971922</v>
      </c>
      <c r="L520" s="35">
        <f t="shared" si="92"/>
        <v>16625</v>
      </c>
      <c r="M520" s="35">
        <f t="shared" si="93"/>
        <v>12024</v>
      </c>
      <c r="N520" s="35">
        <f t="shared" si="94"/>
        <v>1188</v>
      </c>
      <c r="O520" s="36"/>
      <c r="P520" s="632"/>
      <c r="Q520" s="149"/>
      <c r="R520" s="150"/>
      <c r="S520" s="150"/>
    </row>
    <row r="521" spans="1:19">
      <c r="A521" s="30">
        <f t="shared" si="84"/>
        <v>470</v>
      </c>
      <c r="B521" s="30">
        <v>512</v>
      </c>
      <c r="C521" s="31" t="str">
        <f t="shared" si="85"/>
        <v>470 - MYSTIC VALLEY REGIONAL Charter School - WINTHROP pupils</v>
      </c>
      <c r="D521" s="32">
        <v>470165346</v>
      </c>
      <c r="E521" s="30">
        <f t="shared" si="86"/>
        <v>470</v>
      </c>
      <c r="F521" s="28">
        <f t="shared" si="87"/>
        <v>165</v>
      </c>
      <c r="G521" s="28">
        <f t="shared" si="88"/>
        <v>346</v>
      </c>
      <c r="H521" s="28">
        <f t="shared" si="95"/>
        <v>1</v>
      </c>
      <c r="I521" s="33">
        <f t="shared" si="89"/>
        <v>1.038</v>
      </c>
      <c r="J521" s="30">
        <f t="shared" si="90"/>
        <v>8</v>
      </c>
      <c r="K521" s="34">
        <f t="shared" si="91"/>
        <v>110.84918353796613</v>
      </c>
      <c r="L521" s="35">
        <f t="shared" si="92"/>
        <v>16645</v>
      </c>
      <c r="M521" s="35">
        <f t="shared" si="93"/>
        <v>1806</v>
      </c>
      <c r="N521" s="35">
        <f t="shared" si="94"/>
        <v>1188</v>
      </c>
      <c r="O521" s="36"/>
      <c r="P521" s="632"/>
      <c r="Q521" s="149"/>
      <c r="R521" s="150"/>
      <c r="S521" s="150"/>
    </row>
    <row r="522" spans="1:19">
      <c r="A522" s="30">
        <f t="shared" ref="A522:A585" si="96">IF(VALUE(MID(D522,1,1))=4,VALUE(MID(D522,1,3)),VALUE(MID(D522,1,4)))</f>
        <v>470</v>
      </c>
      <c r="B522" s="30">
        <v>513</v>
      </c>
      <c r="C522" s="31" t="str">
        <f t="shared" ref="C522:C585" si="97">IF(H522=1,A522 &amp; " - " &amp;VLOOKUP(A522,codeCHA,2)&amp;" Charter School - "&amp;VLOOKUP(G522,code436,2)&amp;" pupils",IF(OR(A522=450,A522=466),A522 &amp; " - " &amp;VLOOKUP(A522,codeCHA,2)&amp;" Charter School - "&amp;VLOOKUP(F522,code436,2)&amp;" District - "&amp;VLOOKUP(G522,code436,2)&amp;" pupils",A522 &amp; " - " &amp;VLOOKUP(A522,codeCHA,2)&amp;" Charter School - "&amp;VLOOKUP(F522,code436,2)&amp;" Campus - "&amp;VLOOKUP(G522,code436,2)&amp;" pupils"))</f>
        <v>470 - MYSTIC VALLEY REGIONAL Charter School - WOBURN pupils</v>
      </c>
      <c r="D522" s="32">
        <v>470165347</v>
      </c>
      <c r="E522" s="30">
        <f t="shared" ref="E522:E585" si="98">A522</f>
        <v>470</v>
      </c>
      <c r="F522" s="28">
        <f t="shared" ref="F522:F585" si="99">IF(VALUE(MID(D522,1,1))=4,VALUE(MID(D522,4,3)),VALUE(MID(D522,5,3)))</f>
        <v>165</v>
      </c>
      <c r="G522" s="28">
        <f t="shared" ref="G522:G585" si="100">IF(VALUE(MID(D522,1,1))=4,VALUE(MID(D522,7,3)),VALUE(MID(D522,8,3)))</f>
        <v>347</v>
      </c>
      <c r="H522" s="28">
        <f t="shared" si="95"/>
        <v>1</v>
      </c>
      <c r="I522" s="33">
        <f t="shared" ref="I522:I585" si="101">VLOOKUP(F522,distinfo,4)</f>
        <v>1.038</v>
      </c>
      <c r="J522" s="30">
        <f t="shared" ref="J522:J585" si="102">VLOOKUP(D522,enro_chafnd,16)</f>
        <v>8</v>
      </c>
      <c r="K522" s="34">
        <f t="shared" ref="K522:K585" si="103">VLOOKUP(G522,distinfo,6)</f>
        <v>142.25030082310474</v>
      </c>
      <c r="L522" s="35">
        <f t="shared" ref="L522:L585" si="104">IF(VLOOKUP(D522,rate_chafnd,40,FALSE)&gt;0,VLOOKUP(D522,rate_chafnd,40),VLOOKUP(G522,distinfo,7))</f>
        <v>14753</v>
      </c>
      <c r="M522" s="35">
        <f t="shared" ref="M522:M585" si="105">ROUND((L522*K522/100)-L522,0)</f>
        <v>6233</v>
      </c>
      <c r="N522" s="35">
        <f t="shared" ref="N522:N585" si="106">VLOOKUP(G522,distinfo,9)</f>
        <v>1188</v>
      </c>
      <c r="O522" s="36"/>
      <c r="P522" s="632"/>
      <c r="Q522" s="149"/>
      <c r="R522" s="150"/>
      <c r="S522" s="150"/>
    </row>
    <row r="523" spans="1:19">
      <c r="A523" s="30">
        <f t="shared" si="96"/>
        <v>470</v>
      </c>
      <c r="B523" s="30">
        <v>514</v>
      </c>
      <c r="C523" s="31" t="str">
        <f t="shared" si="97"/>
        <v>470 - MYSTIC VALLEY REGIONAL Charter School - MASCONOMET pupils</v>
      </c>
      <c r="D523" s="32">
        <v>470165705</v>
      </c>
      <c r="E523" s="30">
        <f t="shared" si="98"/>
        <v>470</v>
      </c>
      <c r="F523" s="28">
        <f t="shared" si="99"/>
        <v>165</v>
      </c>
      <c r="G523" s="28">
        <f t="shared" si="100"/>
        <v>705</v>
      </c>
      <c r="H523" s="28">
        <f t="shared" ref="H523:H586" si="107">IF(OR(A523=410,A523=466,A523=487,A523=499),2,1)</f>
        <v>1</v>
      </c>
      <c r="I523" s="33">
        <f t="shared" si="101"/>
        <v>1.038</v>
      </c>
      <c r="J523" s="30">
        <f t="shared" si="102"/>
        <v>3</v>
      </c>
      <c r="K523" s="34">
        <f t="shared" si="103"/>
        <v>171.15761496218752</v>
      </c>
      <c r="L523" s="35">
        <f t="shared" si="104"/>
        <v>12945</v>
      </c>
      <c r="M523" s="35">
        <f t="shared" si="105"/>
        <v>9211</v>
      </c>
      <c r="N523" s="35">
        <f t="shared" si="106"/>
        <v>1188</v>
      </c>
      <c r="O523" s="36"/>
      <c r="P523" s="632"/>
      <c r="Q523" s="149"/>
      <c r="R523" s="150"/>
      <c r="S523" s="150"/>
    </row>
    <row r="524" spans="1:19">
      <c r="A524" s="30">
        <f t="shared" si="96"/>
        <v>470</v>
      </c>
      <c r="B524" s="30">
        <v>515</v>
      </c>
      <c r="C524" s="31" t="str">
        <f t="shared" si="97"/>
        <v>470 - MYSTIC VALLEY REGIONAL Charter School - NORTH MIDDLESEX pupils</v>
      </c>
      <c r="D524" s="32">
        <v>470165735</v>
      </c>
      <c r="E524" s="30">
        <f t="shared" si="98"/>
        <v>470</v>
      </c>
      <c r="F524" s="28">
        <f t="shared" si="99"/>
        <v>165</v>
      </c>
      <c r="G524" s="28">
        <f t="shared" si="100"/>
        <v>735</v>
      </c>
      <c r="H524" s="28">
        <f t="shared" si="107"/>
        <v>1</v>
      </c>
      <c r="I524" s="33">
        <f t="shared" si="101"/>
        <v>1.038</v>
      </c>
      <c r="J524" s="30">
        <f t="shared" si="102"/>
        <v>6</v>
      </c>
      <c r="K524" s="34">
        <f t="shared" si="103"/>
        <v>129.97379932889626</v>
      </c>
      <c r="L524" s="35">
        <f t="shared" si="104"/>
        <v>17886</v>
      </c>
      <c r="M524" s="35">
        <f t="shared" si="105"/>
        <v>5361</v>
      </c>
      <c r="N524" s="35">
        <f t="shared" si="106"/>
        <v>1188</v>
      </c>
      <c r="O524" s="36"/>
      <c r="P524" s="632"/>
      <c r="Q524" s="149"/>
      <c r="R524" s="150"/>
      <c r="S524" s="150"/>
    </row>
    <row r="525" spans="1:19">
      <c r="A525" s="30">
        <f t="shared" si="96"/>
        <v>474</v>
      </c>
      <c r="B525" s="30">
        <v>516</v>
      </c>
      <c r="C525" s="31" t="str">
        <f t="shared" si="97"/>
        <v>474 - SIZER SCHOOL, A NORTH CENTRAL CHARTER ESSENTIAL SCHOOL Charter School - CLINTON pupils</v>
      </c>
      <c r="D525" s="32">
        <v>474097064</v>
      </c>
      <c r="E525" s="30">
        <f t="shared" si="98"/>
        <v>474</v>
      </c>
      <c r="F525" s="28">
        <f t="shared" si="99"/>
        <v>97</v>
      </c>
      <c r="G525" s="28">
        <f t="shared" si="100"/>
        <v>64</v>
      </c>
      <c r="H525" s="28">
        <f t="shared" si="107"/>
        <v>1</v>
      </c>
      <c r="I525" s="33">
        <f t="shared" si="101"/>
        <v>1</v>
      </c>
      <c r="J525" s="30">
        <f t="shared" si="102"/>
        <v>10</v>
      </c>
      <c r="K525" s="34">
        <f t="shared" si="103"/>
        <v>109.98713642786014</v>
      </c>
      <c r="L525" s="35">
        <f t="shared" si="104"/>
        <v>11615</v>
      </c>
      <c r="M525" s="35">
        <f t="shared" si="105"/>
        <v>1160</v>
      </c>
      <c r="N525" s="35">
        <f t="shared" si="106"/>
        <v>1188</v>
      </c>
      <c r="O525" s="36"/>
      <c r="P525" s="632"/>
      <c r="Q525" s="149"/>
      <c r="R525" s="150"/>
      <c r="S525" s="150"/>
    </row>
    <row r="526" spans="1:19">
      <c r="A526" s="30">
        <f t="shared" si="96"/>
        <v>474</v>
      </c>
      <c r="B526" s="30">
        <v>517</v>
      </c>
      <c r="C526" s="31" t="str">
        <f t="shared" si="97"/>
        <v>474 - SIZER SCHOOL, A NORTH CENTRAL CHARTER ESSENTIAL SCHOOL Charter School - FITCHBURG pupils</v>
      </c>
      <c r="D526" s="32">
        <v>474097097</v>
      </c>
      <c r="E526" s="30">
        <f t="shared" si="98"/>
        <v>474</v>
      </c>
      <c r="F526" s="28">
        <f t="shared" si="99"/>
        <v>97</v>
      </c>
      <c r="G526" s="28">
        <f t="shared" si="100"/>
        <v>97</v>
      </c>
      <c r="H526" s="28">
        <f t="shared" si="107"/>
        <v>1</v>
      </c>
      <c r="I526" s="33">
        <f t="shared" si="101"/>
        <v>1</v>
      </c>
      <c r="J526" s="30">
        <f t="shared" si="102"/>
        <v>11</v>
      </c>
      <c r="K526" s="34">
        <f t="shared" si="103"/>
        <v>100</v>
      </c>
      <c r="L526" s="35">
        <f t="shared" si="104"/>
        <v>16812</v>
      </c>
      <c r="M526" s="35">
        <f t="shared" si="105"/>
        <v>0</v>
      </c>
      <c r="N526" s="35">
        <f t="shared" si="106"/>
        <v>1188</v>
      </c>
      <c r="O526" s="36"/>
      <c r="P526" s="632"/>
      <c r="Q526" s="149"/>
      <c r="R526" s="150"/>
      <c r="S526" s="150"/>
    </row>
    <row r="527" spans="1:19">
      <c r="A527" s="30">
        <f t="shared" si="96"/>
        <v>474</v>
      </c>
      <c r="B527" s="30">
        <v>518</v>
      </c>
      <c r="C527" s="31" t="str">
        <f t="shared" si="97"/>
        <v>474 - SIZER SCHOOL, A NORTH CENTRAL CHARTER ESSENTIAL SCHOOL Charter School - GARDNER pupils</v>
      </c>
      <c r="D527" s="32">
        <v>474097103</v>
      </c>
      <c r="E527" s="30">
        <f t="shared" si="98"/>
        <v>474</v>
      </c>
      <c r="F527" s="28">
        <f t="shared" si="99"/>
        <v>97</v>
      </c>
      <c r="G527" s="28">
        <f t="shared" si="100"/>
        <v>103</v>
      </c>
      <c r="H527" s="28">
        <f t="shared" si="107"/>
        <v>1</v>
      </c>
      <c r="I527" s="33">
        <f t="shared" si="101"/>
        <v>1</v>
      </c>
      <c r="J527" s="30">
        <f t="shared" si="102"/>
        <v>10</v>
      </c>
      <c r="K527" s="34">
        <f t="shared" si="103"/>
        <v>100</v>
      </c>
      <c r="L527" s="35">
        <f t="shared" si="104"/>
        <v>13972</v>
      </c>
      <c r="M527" s="35">
        <f t="shared" si="105"/>
        <v>0</v>
      </c>
      <c r="N527" s="35">
        <f t="shared" si="106"/>
        <v>1188</v>
      </c>
      <c r="O527" s="36"/>
      <c r="P527" s="632"/>
      <c r="Q527" s="149"/>
      <c r="R527" s="150"/>
      <c r="S527" s="150"/>
    </row>
    <row r="528" spans="1:19">
      <c r="A528" s="30">
        <f t="shared" si="96"/>
        <v>474</v>
      </c>
      <c r="B528" s="30">
        <v>519</v>
      </c>
      <c r="C528" s="31" t="str">
        <f t="shared" si="97"/>
        <v>474 - SIZER SCHOOL, A NORTH CENTRAL CHARTER ESSENTIAL SCHOOL Charter School - LEOMINSTER pupils</v>
      </c>
      <c r="D528" s="32">
        <v>474097153</v>
      </c>
      <c r="E528" s="30">
        <f t="shared" si="98"/>
        <v>474</v>
      </c>
      <c r="F528" s="28">
        <f t="shared" si="99"/>
        <v>97</v>
      </c>
      <c r="G528" s="28">
        <f t="shared" si="100"/>
        <v>153</v>
      </c>
      <c r="H528" s="28">
        <f t="shared" si="107"/>
        <v>1</v>
      </c>
      <c r="I528" s="33">
        <f t="shared" si="101"/>
        <v>1</v>
      </c>
      <c r="J528" s="30">
        <f t="shared" si="102"/>
        <v>10</v>
      </c>
      <c r="K528" s="34">
        <f t="shared" si="103"/>
        <v>100.12945375745647</v>
      </c>
      <c r="L528" s="35">
        <f t="shared" si="104"/>
        <v>16375</v>
      </c>
      <c r="M528" s="35">
        <f t="shared" si="105"/>
        <v>21</v>
      </c>
      <c r="N528" s="35">
        <f t="shared" si="106"/>
        <v>1188</v>
      </c>
      <c r="O528" s="36"/>
      <c r="P528" s="632"/>
      <c r="Q528" s="149"/>
      <c r="R528" s="150"/>
      <c r="S528" s="150"/>
    </row>
    <row r="529" spans="1:19">
      <c r="A529" s="30">
        <f t="shared" si="96"/>
        <v>474</v>
      </c>
      <c r="B529" s="30">
        <v>520</v>
      </c>
      <c r="C529" s="31" t="str">
        <f t="shared" si="97"/>
        <v>474 - SIZER SCHOOL, A NORTH CENTRAL CHARTER ESSENTIAL SCHOOL Charter School - LEXINGTON pupils</v>
      </c>
      <c r="D529" s="32">
        <v>474097155</v>
      </c>
      <c r="E529" s="30">
        <f t="shared" si="98"/>
        <v>474</v>
      </c>
      <c r="F529" s="28">
        <f t="shared" si="99"/>
        <v>97</v>
      </c>
      <c r="G529" s="28">
        <f t="shared" si="100"/>
        <v>155</v>
      </c>
      <c r="H529" s="28">
        <f t="shared" si="107"/>
        <v>1</v>
      </c>
      <c r="I529" s="33">
        <f t="shared" si="101"/>
        <v>1</v>
      </c>
      <c r="J529" s="30">
        <f t="shared" si="102"/>
        <v>2</v>
      </c>
      <c r="K529" s="34">
        <f t="shared" si="103"/>
        <v>179.73755354766377</v>
      </c>
      <c r="L529" s="35">
        <f t="shared" si="104"/>
        <v>16892</v>
      </c>
      <c r="M529" s="35">
        <f t="shared" si="105"/>
        <v>13469</v>
      </c>
      <c r="N529" s="35">
        <f t="shared" si="106"/>
        <v>1188</v>
      </c>
      <c r="O529" s="36"/>
      <c r="P529" s="632"/>
      <c r="Q529" s="149"/>
      <c r="R529" s="150"/>
      <c r="S529" s="150"/>
    </row>
    <row r="530" spans="1:19">
      <c r="A530" s="30">
        <f t="shared" si="96"/>
        <v>474</v>
      </c>
      <c r="B530" s="30">
        <v>521</v>
      </c>
      <c r="C530" s="31" t="str">
        <f t="shared" si="97"/>
        <v>474 - SIZER SCHOOL, A NORTH CENTRAL CHARTER ESSENTIAL SCHOOL Charter School - LUNENBURG pupils</v>
      </c>
      <c r="D530" s="32">
        <v>474097162</v>
      </c>
      <c r="E530" s="30">
        <f t="shared" si="98"/>
        <v>474</v>
      </c>
      <c r="F530" s="28">
        <f t="shared" si="99"/>
        <v>97</v>
      </c>
      <c r="G530" s="28">
        <f t="shared" si="100"/>
        <v>162</v>
      </c>
      <c r="H530" s="28">
        <f t="shared" si="107"/>
        <v>1</v>
      </c>
      <c r="I530" s="33">
        <f t="shared" si="101"/>
        <v>1</v>
      </c>
      <c r="J530" s="30">
        <f t="shared" si="102"/>
        <v>5</v>
      </c>
      <c r="K530" s="34">
        <f t="shared" si="103"/>
        <v>120.09800168421343</v>
      </c>
      <c r="L530" s="35">
        <f t="shared" si="104"/>
        <v>13336</v>
      </c>
      <c r="M530" s="35">
        <f t="shared" si="105"/>
        <v>2680</v>
      </c>
      <c r="N530" s="35">
        <f t="shared" si="106"/>
        <v>1188</v>
      </c>
      <c r="O530" s="36"/>
      <c r="P530" s="632"/>
      <c r="Q530" s="149"/>
      <c r="R530" s="150"/>
      <c r="S530" s="150"/>
    </row>
    <row r="531" spans="1:19">
      <c r="A531" s="30">
        <f t="shared" si="96"/>
        <v>474</v>
      </c>
      <c r="B531" s="30">
        <v>522</v>
      </c>
      <c r="C531" s="31" t="str">
        <f t="shared" si="97"/>
        <v>474 - SIZER SCHOOL, A NORTH CENTRAL CHARTER ESSENTIAL SCHOOL Charter School - OXFORD pupils</v>
      </c>
      <c r="D531" s="32">
        <v>474097226</v>
      </c>
      <c r="E531" s="30">
        <f t="shared" si="98"/>
        <v>474</v>
      </c>
      <c r="F531" s="28">
        <f t="shared" si="99"/>
        <v>97</v>
      </c>
      <c r="G531" s="28">
        <f t="shared" si="100"/>
        <v>226</v>
      </c>
      <c r="H531" s="28">
        <f t="shared" si="107"/>
        <v>1</v>
      </c>
      <c r="I531" s="33">
        <f t="shared" si="101"/>
        <v>1</v>
      </c>
      <c r="J531" s="30">
        <f t="shared" si="102"/>
        <v>9</v>
      </c>
      <c r="K531" s="34">
        <f t="shared" si="103"/>
        <v>109.48897324961821</v>
      </c>
      <c r="L531" s="35">
        <f t="shared" si="104"/>
        <v>10664</v>
      </c>
      <c r="M531" s="35">
        <f t="shared" si="105"/>
        <v>1012</v>
      </c>
      <c r="N531" s="35">
        <f t="shared" si="106"/>
        <v>1188</v>
      </c>
      <c r="O531" s="36"/>
      <c r="P531" s="632"/>
      <c r="Q531" s="149"/>
      <c r="R531" s="150"/>
      <c r="S531" s="150"/>
    </row>
    <row r="532" spans="1:19">
      <c r="A532" s="30">
        <f t="shared" si="96"/>
        <v>474</v>
      </c>
      <c r="B532" s="30">
        <v>523</v>
      </c>
      <c r="C532" s="31" t="str">
        <f t="shared" si="97"/>
        <v>474 - SIZER SCHOOL, A NORTH CENTRAL CHARTER ESSENTIAL SCHOOL Charter School - WINCHENDON pupils</v>
      </c>
      <c r="D532" s="32">
        <v>474097343</v>
      </c>
      <c r="E532" s="30">
        <f t="shared" si="98"/>
        <v>474</v>
      </c>
      <c r="F532" s="28">
        <f t="shared" si="99"/>
        <v>97</v>
      </c>
      <c r="G532" s="28">
        <f t="shared" si="100"/>
        <v>343</v>
      </c>
      <c r="H532" s="28">
        <f t="shared" si="107"/>
        <v>1</v>
      </c>
      <c r="I532" s="33">
        <f t="shared" si="101"/>
        <v>1</v>
      </c>
      <c r="J532" s="30">
        <f t="shared" si="102"/>
        <v>10</v>
      </c>
      <c r="K532" s="34">
        <f t="shared" si="103"/>
        <v>101.15985587621188</v>
      </c>
      <c r="L532" s="35">
        <f t="shared" si="104"/>
        <v>17463</v>
      </c>
      <c r="M532" s="35">
        <f t="shared" si="105"/>
        <v>203</v>
      </c>
      <c r="N532" s="35">
        <f t="shared" si="106"/>
        <v>1188</v>
      </c>
      <c r="O532" s="36"/>
      <c r="P532" s="632"/>
      <c r="Q532" s="149"/>
      <c r="R532" s="150"/>
      <c r="S532" s="150"/>
    </row>
    <row r="533" spans="1:19">
      <c r="A533" s="30">
        <f t="shared" si="96"/>
        <v>474</v>
      </c>
      <c r="B533" s="30">
        <v>524</v>
      </c>
      <c r="C533" s="31" t="str">
        <f t="shared" si="97"/>
        <v>474 - SIZER SCHOOL, A NORTH CENTRAL CHARTER ESSENTIAL SCHOOL Charter School - ASHBURNHAM WESTMINSTER pupils</v>
      </c>
      <c r="D533" s="32">
        <v>474097610</v>
      </c>
      <c r="E533" s="30">
        <f t="shared" si="98"/>
        <v>474</v>
      </c>
      <c r="F533" s="28">
        <f t="shared" si="99"/>
        <v>97</v>
      </c>
      <c r="G533" s="28">
        <f t="shared" si="100"/>
        <v>610</v>
      </c>
      <c r="H533" s="28">
        <f t="shared" si="107"/>
        <v>1</v>
      </c>
      <c r="I533" s="33">
        <f t="shared" si="101"/>
        <v>1</v>
      </c>
      <c r="J533" s="30">
        <f t="shared" si="102"/>
        <v>5</v>
      </c>
      <c r="K533" s="34">
        <f t="shared" si="103"/>
        <v>112.93811629576123</v>
      </c>
      <c r="L533" s="35">
        <f t="shared" si="104"/>
        <v>14531</v>
      </c>
      <c r="M533" s="35">
        <f t="shared" si="105"/>
        <v>1880</v>
      </c>
      <c r="N533" s="35">
        <f t="shared" si="106"/>
        <v>1188</v>
      </c>
      <c r="O533" s="36"/>
      <c r="P533" s="632"/>
      <c r="Q533" s="149"/>
      <c r="R533" s="150"/>
      <c r="S533" s="150"/>
    </row>
    <row r="534" spans="1:19">
      <c r="A534" s="30">
        <f t="shared" si="96"/>
        <v>474</v>
      </c>
      <c r="B534" s="30">
        <v>525</v>
      </c>
      <c r="C534" s="31" t="str">
        <f t="shared" si="97"/>
        <v>474 - SIZER SCHOOL, A NORTH CENTRAL CHARTER ESSENTIAL SCHOOL Charter School - BERLIN BOYLSTON pupils</v>
      </c>
      <c r="D534" s="32">
        <v>474097620</v>
      </c>
      <c r="E534" s="30">
        <f t="shared" si="98"/>
        <v>474</v>
      </c>
      <c r="F534" s="28">
        <f t="shared" si="99"/>
        <v>97</v>
      </c>
      <c r="G534" s="28">
        <f t="shared" si="100"/>
        <v>620</v>
      </c>
      <c r="H534" s="28">
        <f t="shared" si="107"/>
        <v>1</v>
      </c>
      <c r="I534" s="33">
        <f t="shared" si="101"/>
        <v>1</v>
      </c>
      <c r="J534" s="30">
        <f t="shared" si="102"/>
        <v>4</v>
      </c>
      <c r="K534" s="34">
        <f t="shared" si="103"/>
        <v>164.16560111385317</v>
      </c>
      <c r="L534" s="35">
        <f t="shared" si="104"/>
        <v>12565</v>
      </c>
      <c r="M534" s="35">
        <f t="shared" si="105"/>
        <v>8062</v>
      </c>
      <c r="N534" s="35">
        <f t="shared" si="106"/>
        <v>1188</v>
      </c>
      <c r="O534" s="36"/>
      <c r="P534" s="632"/>
      <c r="Q534" s="149"/>
      <c r="R534" s="150"/>
      <c r="S534" s="150"/>
    </row>
    <row r="535" spans="1:19">
      <c r="A535" s="30">
        <f t="shared" si="96"/>
        <v>474</v>
      </c>
      <c r="B535" s="30">
        <v>526</v>
      </c>
      <c r="C535" s="31" t="str">
        <f t="shared" si="97"/>
        <v>474 - SIZER SCHOOL, A NORTH CENTRAL CHARTER ESSENTIAL SCHOOL Charter School - NARRAGANSETT pupils</v>
      </c>
      <c r="D535" s="32">
        <v>474097720</v>
      </c>
      <c r="E535" s="30">
        <f t="shared" si="98"/>
        <v>474</v>
      </c>
      <c r="F535" s="28">
        <f t="shared" si="99"/>
        <v>97</v>
      </c>
      <c r="G535" s="28">
        <f t="shared" si="100"/>
        <v>720</v>
      </c>
      <c r="H535" s="28">
        <f t="shared" si="107"/>
        <v>1</v>
      </c>
      <c r="I535" s="33">
        <f t="shared" si="101"/>
        <v>1</v>
      </c>
      <c r="J535" s="30">
        <f t="shared" si="102"/>
        <v>7</v>
      </c>
      <c r="K535" s="34">
        <f t="shared" si="103"/>
        <v>110.48550609780786</v>
      </c>
      <c r="L535" s="35">
        <f t="shared" si="104"/>
        <v>15482</v>
      </c>
      <c r="M535" s="35">
        <f t="shared" si="105"/>
        <v>1623</v>
      </c>
      <c r="N535" s="35">
        <f t="shared" si="106"/>
        <v>1188</v>
      </c>
      <c r="O535" s="36"/>
      <c r="P535" s="632"/>
      <c r="Q535" s="149"/>
      <c r="R535" s="150"/>
      <c r="S535" s="150"/>
    </row>
    <row r="536" spans="1:19">
      <c r="A536" s="30">
        <f t="shared" si="96"/>
        <v>474</v>
      </c>
      <c r="B536" s="30">
        <v>527</v>
      </c>
      <c r="C536" s="31" t="str">
        <f t="shared" si="97"/>
        <v>474 - SIZER SCHOOL, A NORTH CENTRAL CHARTER ESSENTIAL SCHOOL Charter School - NASHOBA pupils</v>
      </c>
      <c r="D536" s="32">
        <v>474097725</v>
      </c>
      <c r="E536" s="30">
        <f t="shared" si="98"/>
        <v>474</v>
      </c>
      <c r="F536" s="28">
        <f t="shared" si="99"/>
        <v>97</v>
      </c>
      <c r="G536" s="28">
        <f t="shared" si="100"/>
        <v>725</v>
      </c>
      <c r="H536" s="28">
        <f t="shared" si="107"/>
        <v>1</v>
      </c>
      <c r="I536" s="33">
        <f t="shared" si="101"/>
        <v>1</v>
      </c>
      <c r="J536" s="30">
        <f t="shared" si="102"/>
        <v>3</v>
      </c>
      <c r="K536" s="34">
        <f t="shared" si="103"/>
        <v>127.17729282008057</v>
      </c>
      <c r="L536" s="35">
        <f t="shared" si="104"/>
        <v>10664</v>
      </c>
      <c r="M536" s="35">
        <f t="shared" si="105"/>
        <v>2898</v>
      </c>
      <c r="N536" s="35">
        <f t="shared" si="106"/>
        <v>1188</v>
      </c>
      <c r="O536" s="36"/>
      <c r="P536" s="632"/>
      <c r="Q536" s="149"/>
      <c r="R536" s="150"/>
      <c r="S536" s="150"/>
    </row>
    <row r="537" spans="1:19">
      <c r="A537" s="30">
        <f t="shared" si="96"/>
        <v>474</v>
      </c>
      <c r="B537" s="30">
        <v>528</v>
      </c>
      <c r="C537" s="31" t="str">
        <f t="shared" si="97"/>
        <v>474 - SIZER SCHOOL, A NORTH CENTRAL CHARTER ESSENTIAL SCHOOL Charter School - NORTH MIDDLESEX pupils</v>
      </c>
      <c r="D537" s="32">
        <v>474097735</v>
      </c>
      <c r="E537" s="30">
        <f t="shared" si="98"/>
        <v>474</v>
      </c>
      <c r="F537" s="28">
        <f t="shared" si="99"/>
        <v>97</v>
      </c>
      <c r="G537" s="28">
        <f t="shared" si="100"/>
        <v>735</v>
      </c>
      <c r="H537" s="28">
        <f t="shared" si="107"/>
        <v>1</v>
      </c>
      <c r="I537" s="33">
        <f t="shared" si="101"/>
        <v>1</v>
      </c>
      <c r="J537" s="30">
        <f t="shared" si="102"/>
        <v>6</v>
      </c>
      <c r="K537" s="34">
        <f t="shared" si="103"/>
        <v>129.97379932889626</v>
      </c>
      <c r="L537" s="35">
        <f t="shared" si="104"/>
        <v>14553</v>
      </c>
      <c r="M537" s="35">
        <f t="shared" si="105"/>
        <v>4362</v>
      </c>
      <c r="N537" s="35">
        <f t="shared" si="106"/>
        <v>1188</v>
      </c>
      <c r="O537" s="36"/>
      <c r="P537" s="632"/>
      <c r="Q537" s="149"/>
      <c r="R537" s="150"/>
      <c r="S537" s="150"/>
    </row>
    <row r="538" spans="1:19">
      <c r="A538" s="30">
        <f t="shared" si="96"/>
        <v>474</v>
      </c>
      <c r="B538" s="30">
        <v>529</v>
      </c>
      <c r="C538" s="31" t="str">
        <f t="shared" si="97"/>
        <v>474 - SIZER SCHOOL, A NORTH CENTRAL CHARTER ESSENTIAL SCHOOL Charter School - QUABBIN pupils</v>
      </c>
      <c r="D538" s="32">
        <v>474097753</v>
      </c>
      <c r="E538" s="30">
        <f t="shared" si="98"/>
        <v>474</v>
      </c>
      <c r="F538" s="28">
        <f t="shared" si="99"/>
        <v>97</v>
      </c>
      <c r="G538" s="28">
        <f t="shared" si="100"/>
        <v>753</v>
      </c>
      <c r="H538" s="28">
        <f t="shared" si="107"/>
        <v>1</v>
      </c>
      <c r="I538" s="33">
        <f t="shared" si="101"/>
        <v>1</v>
      </c>
      <c r="J538" s="30">
        <f t="shared" si="102"/>
        <v>7</v>
      </c>
      <c r="K538" s="34">
        <f t="shared" si="103"/>
        <v>126.71905499877074</v>
      </c>
      <c r="L538" s="35">
        <f t="shared" si="104"/>
        <v>15187</v>
      </c>
      <c r="M538" s="35">
        <f t="shared" si="105"/>
        <v>4058</v>
      </c>
      <c r="N538" s="35">
        <f t="shared" si="106"/>
        <v>1188</v>
      </c>
      <c r="O538" s="36"/>
      <c r="P538" s="632"/>
      <c r="Q538" s="149"/>
      <c r="R538" s="150"/>
      <c r="S538" s="150"/>
    </row>
    <row r="539" spans="1:19">
      <c r="A539" s="30">
        <f t="shared" si="96"/>
        <v>474</v>
      </c>
      <c r="B539" s="30">
        <v>530</v>
      </c>
      <c r="C539" s="31" t="str">
        <f t="shared" si="97"/>
        <v>474 - SIZER SCHOOL, A NORTH CENTRAL CHARTER ESSENTIAL SCHOOL Charter School - RALPH C MAHAR pupils</v>
      </c>
      <c r="D539" s="32">
        <v>474097755</v>
      </c>
      <c r="E539" s="30">
        <f t="shared" si="98"/>
        <v>474</v>
      </c>
      <c r="F539" s="28">
        <f t="shared" si="99"/>
        <v>97</v>
      </c>
      <c r="G539" s="28">
        <f t="shared" si="100"/>
        <v>755</v>
      </c>
      <c r="H539" s="28">
        <f t="shared" si="107"/>
        <v>1</v>
      </c>
      <c r="I539" s="33">
        <f t="shared" si="101"/>
        <v>1</v>
      </c>
      <c r="J539" s="30">
        <f t="shared" si="102"/>
        <v>10</v>
      </c>
      <c r="K539" s="34">
        <f t="shared" si="103"/>
        <v>151.8501572912358</v>
      </c>
      <c r="L539" s="35">
        <f t="shared" si="104"/>
        <v>19729</v>
      </c>
      <c r="M539" s="35">
        <f t="shared" si="105"/>
        <v>10230</v>
      </c>
      <c r="N539" s="35">
        <f t="shared" si="106"/>
        <v>1188</v>
      </c>
      <c r="O539" s="36"/>
      <c r="P539" s="632"/>
      <c r="Q539" s="149"/>
      <c r="R539" s="150"/>
      <c r="S539" s="150"/>
    </row>
    <row r="540" spans="1:19">
      <c r="A540" s="30">
        <f t="shared" si="96"/>
        <v>474</v>
      </c>
      <c r="B540" s="30">
        <v>531</v>
      </c>
      <c r="C540" s="31" t="str">
        <f t="shared" si="97"/>
        <v>474 - SIZER SCHOOL, A NORTH CENTRAL CHARTER ESSENTIAL SCHOOL Charter School - WACHUSETT pupils</v>
      </c>
      <c r="D540" s="32">
        <v>474097775</v>
      </c>
      <c r="E540" s="30">
        <f t="shared" si="98"/>
        <v>474</v>
      </c>
      <c r="F540" s="28">
        <f t="shared" si="99"/>
        <v>97</v>
      </c>
      <c r="G540" s="28">
        <f t="shared" si="100"/>
        <v>775</v>
      </c>
      <c r="H540" s="28">
        <f t="shared" si="107"/>
        <v>1</v>
      </c>
      <c r="I540" s="33">
        <f t="shared" si="101"/>
        <v>1</v>
      </c>
      <c r="J540" s="30">
        <f t="shared" si="102"/>
        <v>4</v>
      </c>
      <c r="K540" s="34">
        <f t="shared" si="103"/>
        <v>111.22304815606785</v>
      </c>
      <c r="L540" s="35">
        <f t="shared" si="104"/>
        <v>12565</v>
      </c>
      <c r="M540" s="35">
        <f t="shared" si="105"/>
        <v>1410</v>
      </c>
      <c r="N540" s="35">
        <f t="shared" si="106"/>
        <v>1188</v>
      </c>
      <c r="O540" s="36"/>
      <c r="P540" s="632"/>
      <c r="Q540" s="149"/>
      <c r="R540" s="150"/>
      <c r="S540" s="150"/>
    </row>
    <row r="541" spans="1:19">
      <c r="A541" s="30">
        <f t="shared" si="96"/>
        <v>478</v>
      </c>
      <c r="B541" s="30">
        <v>532</v>
      </c>
      <c r="C541" s="31" t="str">
        <f t="shared" si="97"/>
        <v>478 - FRANCIS W. PARKER CHARTER ESSENTIAL Charter School - ARLINGTON pupils</v>
      </c>
      <c r="D541" s="32">
        <v>478352010</v>
      </c>
      <c r="E541" s="30">
        <f t="shared" si="98"/>
        <v>478</v>
      </c>
      <c r="F541" s="28">
        <f t="shared" si="99"/>
        <v>352</v>
      </c>
      <c r="G541" s="28">
        <f t="shared" si="100"/>
        <v>10</v>
      </c>
      <c r="H541" s="28">
        <f t="shared" si="107"/>
        <v>1</v>
      </c>
      <c r="I541" s="33">
        <f t="shared" si="101"/>
        <v>1</v>
      </c>
      <c r="J541" s="30">
        <f t="shared" si="102"/>
        <v>3</v>
      </c>
      <c r="K541" s="34">
        <f t="shared" si="103"/>
        <v>141.97523786742349</v>
      </c>
      <c r="L541" s="35">
        <f t="shared" si="104"/>
        <v>10664</v>
      </c>
      <c r="M541" s="35">
        <f t="shared" si="105"/>
        <v>4476</v>
      </c>
      <c r="N541" s="35">
        <f t="shared" si="106"/>
        <v>1188</v>
      </c>
      <c r="O541" s="36"/>
      <c r="P541" s="632"/>
      <c r="Q541" s="149"/>
      <c r="R541" s="150"/>
      <c r="S541" s="150"/>
    </row>
    <row r="542" spans="1:19">
      <c r="A542" s="30">
        <f t="shared" si="96"/>
        <v>478</v>
      </c>
      <c r="B542" s="30">
        <v>533</v>
      </c>
      <c r="C542" s="31" t="str">
        <f t="shared" si="97"/>
        <v>478 - FRANCIS W. PARKER CHARTER ESSENTIAL Charter School - CHELMSFORD pupils</v>
      </c>
      <c r="D542" s="32">
        <v>478352056</v>
      </c>
      <c r="E542" s="30">
        <f t="shared" si="98"/>
        <v>478</v>
      </c>
      <c r="F542" s="28">
        <f t="shared" si="99"/>
        <v>352</v>
      </c>
      <c r="G542" s="28">
        <f t="shared" si="100"/>
        <v>56</v>
      </c>
      <c r="H542" s="28">
        <f t="shared" si="107"/>
        <v>1</v>
      </c>
      <c r="I542" s="33">
        <f t="shared" si="101"/>
        <v>1</v>
      </c>
      <c r="J542" s="30">
        <f t="shared" si="102"/>
        <v>4</v>
      </c>
      <c r="K542" s="34">
        <f t="shared" si="103"/>
        <v>129.35074063800042</v>
      </c>
      <c r="L542" s="35">
        <f t="shared" si="104"/>
        <v>11298</v>
      </c>
      <c r="M542" s="35">
        <f t="shared" si="105"/>
        <v>3316</v>
      </c>
      <c r="N542" s="35">
        <f t="shared" si="106"/>
        <v>1188</v>
      </c>
      <c r="O542" s="36"/>
      <c r="P542" s="632"/>
      <c r="Q542" s="149"/>
      <c r="R542" s="150"/>
      <c r="S542" s="150"/>
    </row>
    <row r="543" spans="1:19">
      <c r="A543" s="30">
        <f t="shared" si="96"/>
        <v>478</v>
      </c>
      <c r="B543" s="30">
        <v>534</v>
      </c>
      <c r="C543" s="31" t="str">
        <f t="shared" si="97"/>
        <v>478 - FRANCIS W. PARKER CHARTER ESSENTIAL Charter School - CLINTON pupils</v>
      </c>
      <c r="D543" s="32">
        <v>478352064</v>
      </c>
      <c r="E543" s="30">
        <f t="shared" si="98"/>
        <v>478</v>
      </c>
      <c r="F543" s="28">
        <f t="shared" si="99"/>
        <v>352</v>
      </c>
      <c r="G543" s="28">
        <f t="shared" si="100"/>
        <v>64</v>
      </c>
      <c r="H543" s="28">
        <f t="shared" si="107"/>
        <v>1</v>
      </c>
      <c r="I543" s="33">
        <f t="shared" si="101"/>
        <v>1</v>
      </c>
      <c r="J543" s="30">
        <f t="shared" si="102"/>
        <v>10</v>
      </c>
      <c r="K543" s="34">
        <f t="shared" si="103"/>
        <v>109.98713642786014</v>
      </c>
      <c r="L543" s="35">
        <f t="shared" si="104"/>
        <v>12565</v>
      </c>
      <c r="M543" s="35">
        <f t="shared" si="105"/>
        <v>1255</v>
      </c>
      <c r="N543" s="35">
        <f t="shared" si="106"/>
        <v>1188</v>
      </c>
      <c r="O543" s="36"/>
      <c r="P543" s="632"/>
      <c r="Q543" s="149"/>
      <c r="R543" s="150"/>
      <c r="S543" s="150"/>
    </row>
    <row r="544" spans="1:19">
      <c r="A544" s="30">
        <f t="shared" si="96"/>
        <v>478</v>
      </c>
      <c r="B544" s="30">
        <v>535</v>
      </c>
      <c r="C544" s="31" t="str">
        <f t="shared" si="97"/>
        <v>478 - FRANCIS W. PARKER CHARTER ESSENTIAL Charter School - CONCORD pupils</v>
      </c>
      <c r="D544" s="32">
        <v>478352067</v>
      </c>
      <c r="E544" s="30">
        <f t="shared" si="98"/>
        <v>478</v>
      </c>
      <c r="F544" s="28">
        <f t="shared" si="99"/>
        <v>352</v>
      </c>
      <c r="G544" s="28">
        <f t="shared" si="100"/>
        <v>67</v>
      </c>
      <c r="H544" s="28">
        <f t="shared" si="107"/>
        <v>1</v>
      </c>
      <c r="I544" s="33">
        <f t="shared" si="101"/>
        <v>1</v>
      </c>
      <c r="J544" s="30">
        <f t="shared" si="102"/>
        <v>2</v>
      </c>
      <c r="K544" s="34">
        <f t="shared" si="103"/>
        <v>205.9882329503036</v>
      </c>
      <c r="L544" s="35">
        <f t="shared" si="104"/>
        <v>11746</v>
      </c>
      <c r="M544" s="35">
        <f t="shared" si="105"/>
        <v>12449</v>
      </c>
      <c r="N544" s="35">
        <f t="shared" si="106"/>
        <v>1188</v>
      </c>
      <c r="O544" s="36"/>
      <c r="P544" s="632"/>
      <c r="Q544" s="149"/>
      <c r="R544" s="150"/>
      <c r="S544" s="150"/>
    </row>
    <row r="545" spans="1:19">
      <c r="A545" s="30">
        <f t="shared" si="96"/>
        <v>478</v>
      </c>
      <c r="B545" s="30">
        <v>536</v>
      </c>
      <c r="C545" s="31" t="str">
        <f t="shared" si="97"/>
        <v>478 - FRANCIS W. PARKER CHARTER ESSENTIAL Charter School - FITCHBURG pupils</v>
      </c>
      <c r="D545" s="32">
        <v>478352097</v>
      </c>
      <c r="E545" s="30">
        <f t="shared" si="98"/>
        <v>478</v>
      </c>
      <c r="F545" s="28">
        <f t="shared" si="99"/>
        <v>352</v>
      </c>
      <c r="G545" s="28">
        <f t="shared" si="100"/>
        <v>97</v>
      </c>
      <c r="H545" s="28">
        <f t="shared" si="107"/>
        <v>1</v>
      </c>
      <c r="I545" s="33">
        <f t="shared" si="101"/>
        <v>1</v>
      </c>
      <c r="J545" s="30">
        <f t="shared" si="102"/>
        <v>11</v>
      </c>
      <c r="K545" s="34">
        <f t="shared" si="103"/>
        <v>100</v>
      </c>
      <c r="L545" s="35">
        <f t="shared" si="104"/>
        <v>14133</v>
      </c>
      <c r="M545" s="35">
        <f t="shared" si="105"/>
        <v>0</v>
      </c>
      <c r="N545" s="35">
        <f t="shared" si="106"/>
        <v>1188</v>
      </c>
      <c r="O545" s="36"/>
      <c r="P545" s="632"/>
      <c r="Q545" s="149"/>
      <c r="R545" s="150"/>
      <c r="S545" s="150"/>
    </row>
    <row r="546" spans="1:19">
      <c r="A546" s="30">
        <f t="shared" si="96"/>
        <v>478</v>
      </c>
      <c r="B546" s="30">
        <v>537</v>
      </c>
      <c r="C546" s="31" t="str">
        <f t="shared" si="97"/>
        <v>478 - FRANCIS W. PARKER CHARTER ESSENTIAL Charter School - GARDNER pupils</v>
      </c>
      <c r="D546" s="32">
        <v>478352103</v>
      </c>
      <c r="E546" s="30">
        <f t="shared" si="98"/>
        <v>478</v>
      </c>
      <c r="F546" s="28">
        <f t="shared" si="99"/>
        <v>352</v>
      </c>
      <c r="G546" s="28">
        <f t="shared" si="100"/>
        <v>103</v>
      </c>
      <c r="H546" s="28">
        <f t="shared" si="107"/>
        <v>1</v>
      </c>
      <c r="I546" s="33">
        <f t="shared" si="101"/>
        <v>1</v>
      </c>
      <c r="J546" s="30">
        <f t="shared" si="102"/>
        <v>10</v>
      </c>
      <c r="K546" s="34">
        <f t="shared" si="103"/>
        <v>100</v>
      </c>
      <c r="L546" s="35">
        <f t="shared" si="104"/>
        <v>17828</v>
      </c>
      <c r="M546" s="35">
        <f t="shared" si="105"/>
        <v>0</v>
      </c>
      <c r="N546" s="35">
        <f t="shared" si="106"/>
        <v>1188</v>
      </c>
      <c r="O546" s="36"/>
      <c r="P546" s="632"/>
      <c r="Q546" s="149"/>
      <c r="R546" s="150"/>
      <c r="S546" s="150"/>
    </row>
    <row r="547" spans="1:19">
      <c r="A547" s="30">
        <f t="shared" si="96"/>
        <v>478</v>
      </c>
      <c r="B547" s="30">
        <v>538</v>
      </c>
      <c r="C547" s="31" t="str">
        <f t="shared" si="97"/>
        <v>478 - FRANCIS W. PARKER CHARTER ESSENTIAL Charter School - HARVARD pupils</v>
      </c>
      <c r="D547" s="32">
        <v>478352125</v>
      </c>
      <c r="E547" s="30">
        <f t="shared" si="98"/>
        <v>478</v>
      </c>
      <c r="F547" s="28">
        <f t="shared" si="99"/>
        <v>352</v>
      </c>
      <c r="G547" s="28">
        <f t="shared" si="100"/>
        <v>125</v>
      </c>
      <c r="H547" s="28">
        <f t="shared" si="107"/>
        <v>1</v>
      </c>
      <c r="I547" s="33">
        <f t="shared" si="101"/>
        <v>1</v>
      </c>
      <c r="J547" s="30">
        <f t="shared" si="102"/>
        <v>2</v>
      </c>
      <c r="K547" s="34">
        <f t="shared" si="103"/>
        <v>147.18547185997332</v>
      </c>
      <c r="L547" s="35">
        <f t="shared" si="104"/>
        <v>12446</v>
      </c>
      <c r="M547" s="35">
        <f t="shared" si="105"/>
        <v>5873</v>
      </c>
      <c r="N547" s="35">
        <f t="shared" si="106"/>
        <v>1188</v>
      </c>
      <c r="O547" s="36"/>
      <c r="P547" s="632"/>
      <c r="Q547" s="149"/>
      <c r="R547" s="150"/>
      <c r="S547" s="150"/>
    </row>
    <row r="548" spans="1:19">
      <c r="A548" s="30">
        <f t="shared" si="96"/>
        <v>478</v>
      </c>
      <c r="B548" s="30">
        <v>539</v>
      </c>
      <c r="C548" s="31" t="str">
        <f t="shared" si="97"/>
        <v>478 - FRANCIS W. PARKER CHARTER ESSENTIAL Charter School - HUDSON pupils</v>
      </c>
      <c r="D548" s="32">
        <v>478352141</v>
      </c>
      <c r="E548" s="30">
        <f t="shared" si="98"/>
        <v>478</v>
      </c>
      <c r="F548" s="28">
        <f t="shared" si="99"/>
        <v>352</v>
      </c>
      <c r="G548" s="28">
        <f t="shared" si="100"/>
        <v>141</v>
      </c>
      <c r="H548" s="28">
        <f t="shared" si="107"/>
        <v>1</v>
      </c>
      <c r="I548" s="33">
        <f t="shared" si="101"/>
        <v>1</v>
      </c>
      <c r="J548" s="30">
        <f t="shared" si="102"/>
        <v>7</v>
      </c>
      <c r="K548" s="34">
        <f t="shared" si="103"/>
        <v>155.08654617169265</v>
      </c>
      <c r="L548" s="35">
        <f t="shared" si="104"/>
        <v>12022</v>
      </c>
      <c r="M548" s="35">
        <f t="shared" si="105"/>
        <v>6623</v>
      </c>
      <c r="N548" s="35">
        <f t="shared" si="106"/>
        <v>1188</v>
      </c>
      <c r="O548" s="36"/>
      <c r="P548" s="632"/>
      <c r="Q548" s="149"/>
      <c r="R548" s="150"/>
      <c r="S548" s="150"/>
    </row>
    <row r="549" spans="1:19">
      <c r="A549" s="30">
        <f t="shared" si="96"/>
        <v>478</v>
      </c>
      <c r="B549" s="30">
        <v>540</v>
      </c>
      <c r="C549" s="31" t="str">
        <f t="shared" si="97"/>
        <v>478 - FRANCIS W. PARKER CHARTER ESSENTIAL Charter School - LEOMINSTER pupils</v>
      </c>
      <c r="D549" s="32">
        <v>478352153</v>
      </c>
      <c r="E549" s="30">
        <f t="shared" si="98"/>
        <v>478</v>
      </c>
      <c r="F549" s="28">
        <f t="shared" si="99"/>
        <v>352</v>
      </c>
      <c r="G549" s="28">
        <f t="shared" si="100"/>
        <v>153</v>
      </c>
      <c r="H549" s="28">
        <f t="shared" si="107"/>
        <v>1</v>
      </c>
      <c r="I549" s="33">
        <f t="shared" si="101"/>
        <v>1</v>
      </c>
      <c r="J549" s="30">
        <f t="shared" si="102"/>
        <v>10</v>
      </c>
      <c r="K549" s="34">
        <f t="shared" si="103"/>
        <v>100.12945375745647</v>
      </c>
      <c r="L549" s="35">
        <f t="shared" si="104"/>
        <v>14133</v>
      </c>
      <c r="M549" s="35">
        <f t="shared" si="105"/>
        <v>18</v>
      </c>
      <c r="N549" s="35">
        <f t="shared" si="106"/>
        <v>1188</v>
      </c>
      <c r="O549" s="36"/>
      <c r="P549" s="632"/>
      <c r="Q549" s="149"/>
      <c r="R549" s="150"/>
      <c r="S549" s="150"/>
    </row>
    <row r="550" spans="1:19">
      <c r="A550" s="30">
        <f t="shared" si="96"/>
        <v>478</v>
      </c>
      <c r="B550" s="30">
        <v>541</v>
      </c>
      <c r="C550" s="31" t="str">
        <f t="shared" si="97"/>
        <v>478 - FRANCIS W. PARKER CHARTER ESSENTIAL Charter School - LITTLETON pupils</v>
      </c>
      <c r="D550" s="32">
        <v>478352158</v>
      </c>
      <c r="E550" s="30">
        <f t="shared" si="98"/>
        <v>478</v>
      </c>
      <c r="F550" s="28">
        <f t="shared" si="99"/>
        <v>352</v>
      </c>
      <c r="G550" s="28">
        <f t="shared" si="100"/>
        <v>158</v>
      </c>
      <c r="H550" s="28">
        <f t="shared" si="107"/>
        <v>1</v>
      </c>
      <c r="I550" s="33">
        <f t="shared" si="101"/>
        <v>1</v>
      </c>
      <c r="J550" s="30">
        <f t="shared" si="102"/>
        <v>2</v>
      </c>
      <c r="K550" s="34">
        <f t="shared" si="103"/>
        <v>146.40683169832519</v>
      </c>
      <c r="L550" s="35">
        <f t="shared" si="104"/>
        <v>12416</v>
      </c>
      <c r="M550" s="35">
        <f t="shared" si="105"/>
        <v>5762</v>
      </c>
      <c r="N550" s="35">
        <f t="shared" si="106"/>
        <v>1188</v>
      </c>
      <c r="O550" s="36"/>
      <c r="P550" s="632"/>
      <c r="Q550" s="149"/>
      <c r="R550" s="150"/>
      <c r="S550" s="150"/>
    </row>
    <row r="551" spans="1:19">
      <c r="A551" s="30">
        <f t="shared" si="96"/>
        <v>478</v>
      </c>
      <c r="B551" s="30">
        <v>542</v>
      </c>
      <c r="C551" s="31" t="str">
        <f t="shared" si="97"/>
        <v>478 - FRANCIS W. PARKER CHARTER ESSENTIAL Charter School - LOWELL pupils</v>
      </c>
      <c r="D551" s="32">
        <v>478352160</v>
      </c>
      <c r="E551" s="30">
        <f t="shared" si="98"/>
        <v>478</v>
      </c>
      <c r="F551" s="28">
        <f t="shared" si="99"/>
        <v>352</v>
      </c>
      <c r="G551" s="28">
        <f t="shared" si="100"/>
        <v>160</v>
      </c>
      <c r="H551" s="28">
        <f t="shared" si="107"/>
        <v>1</v>
      </c>
      <c r="I551" s="33">
        <f t="shared" si="101"/>
        <v>1</v>
      </c>
      <c r="J551" s="30">
        <f t="shared" si="102"/>
        <v>11</v>
      </c>
      <c r="K551" s="34">
        <f t="shared" si="103"/>
        <v>101.5606881977328</v>
      </c>
      <c r="L551" s="35">
        <f t="shared" si="104"/>
        <v>10664</v>
      </c>
      <c r="M551" s="35">
        <f t="shared" si="105"/>
        <v>166</v>
      </c>
      <c r="N551" s="35">
        <f t="shared" si="106"/>
        <v>1188</v>
      </c>
      <c r="O551" s="36"/>
      <c r="P551" s="632"/>
      <c r="Q551" s="149"/>
      <c r="R551" s="150"/>
      <c r="S551" s="150"/>
    </row>
    <row r="552" spans="1:19">
      <c r="A552" s="30">
        <f t="shared" si="96"/>
        <v>478</v>
      </c>
      <c r="B552" s="30">
        <v>543</v>
      </c>
      <c r="C552" s="31" t="str">
        <f t="shared" si="97"/>
        <v>478 - FRANCIS W. PARKER CHARTER ESSENTIAL Charter School - LUNENBURG pupils</v>
      </c>
      <c r="D552" s="32">
        <v>478352162</v>
      </c>
      <c r="E552" s="30">
        <f t="shared" si="98"/>
        <v>478</v>
      </c>
      <c r="F552" s="28">
        <f t="shared" si="99"/>
        <v>352</v>
      </c>
      <c r="G552" s="28">
        <f t="shared" si="100"/>
        <v>162</v>
      </c>
      <c r="H552" s="28">
        <f t="shared" si="107"/>
        <v>1</v>
      </c>
      <c r="I552" s="33">
        <f t="shared" si="101"/>
        <v>1</v>
      </c>
      <c r="J552" s="30">
        <f t="shared" si="102"/>
        <v>5</v>
      </c>
      <c r="K552" s="34">
        <f t="shared" si="103"/>
        <v>120.09800168421343</v>
      </c>
      <c r="L552" s="35">
        <f t="shared" si="104"/>
        <v>12090</v>
      </c>
      <c r="M552" s="35">
        <f t="shared" si="105"/>
        <v>2430</v>
      </c>
      <c r="N552" s="35">
        <f t="shared" si="106"/>
        <v>1188</v>
      </c>
      <c r="O552" s="36"/>
      <c r="P552" s="632"/>
      <c r="Q552" s="149"/>
      <c r="R552" s="150"/>
      <c r="S552" s="150"/>
    </row>
    <row r="553" spans="1:19">
      <c r="A553" s="30">
        <f t="shared" si="96"/>
        <v>478</v>
      </c>
      <c r="B553" s="30">
        <v>544</v>
      </c>
      <c r="C553" s="31" t="str">
        <f t="shared" si="97"/>
        <v>478 - FRANCIS W. PARKER CHARTER ESSENTIAL Charter School - MARLBOROUGH pupils</v>
      </c>
      <c r="D553" s="32">
        <v>478352170</v>
      </c>
      <c r="E553" s="30">
        <f t="shared" si="98"/>
        <v>478</v>
      </c>
      <c r="F553" s="28">
        <f t="shared" si="99"/>
        <v>352</v>
      </c>
      <c r="G553" s="28">
        <f t="shared" si="100"/>
        <v>170</v>
      </c>
      <c r="H553" s="28">
        <f t="shared" si="107"/>
        <v>1</v>
      </c>
      <c r="I553" s="33">
        <f t="shared" si="101"/>
        <v>1</v>
      </c>
      <c r="J553" s="30">
        <f t="shared" si="102"/>
        <v>10</v>
      </c>
      <c r="K553" s="34">
        <f t="shared" si="103"/>
        <v>105.53175847489531</v>
      </c>
      <c r="L553" s="35">
        <f t="shared" si="104"/>
        <v>11615</v>
      </c>
      <c r="M553" s="35">
        <f t="shared" si="105"/>
        <v>643</v>
      </c>
      <c r="N553" s="35">
        <f t="shared" si="106"/>
        <v>1188</v>
      </c>
      <c r="O553" s="36"/>
      <c r="P553" s="632"/>
      <c r="Q553" s="149"/>
      <c r="R553" s="150"/>
      <c r="S553" s="150"/>
    </row>
    <row r="554" spans="1:19">
      <c r="A554" s="30">
        <f t="shared" si="96"/>
        <v>478</v>
      </c>
      <c r="B554" s="30">
        <v>545</v>
      </c>
      <c r="C554" s="31" t="str">
        <f t="shared" si="97"/>
        <v>478 - FRANCIS W. PARKER CHARTER ESSENTIAL Charter School - MAYNARD pupils</v>
      </c>
      <c r="D554" s="32">
        <v>478352174</v>
      </c>
      <c r="E554" s="30">
        <f t="shared" si="98"/>
        <v>478</v>
      </c>
      <c r="F554" s="28">
        <f t="shared" si="99"/>
        <v>352</v>
      </c>
      <c r="G554" s="28">
        <f t="shared" si="100"/>
        <v>174</v>
      </c>
      <c r="H554" s="28">
        <f t="shared" si="107"/>
        <v>1</v>
      </c>
      <c r="I554" s="33">
        <f t="shared" si="101"/>
        <v>1</v>
      </c>
      <c r="J554" s="30">
        <f t="shared" si="102"/>
        <v>5</v>
      </c>
      <c r="K554" s="34">
        <f t="shared" si="103"/>
        <v>159.09834730402255</v>
      </c>
      <c r="L554" s="35">
        <f t="shared" si="104"/>
        <v>11834</v>
      </c>
      <c r="M554" s="35">
        <f t="shared" si="105"/>
        <v>6994</v>
      </c>
      <c r="N554" s="35">
        <f t="shared" si="106"/>
        <v>1188</v>
      </c>
      <c r="O554" s="36"/>
      <c r="P554" s="632"/>
      <c r="Q554" s="149"/>
      <c r="R554" s="150"/>
      <c r="S554" s="150"/>
    </row>
    <row r="555" spans="1:19">
      <c r="A555" s="30">
        <f t="shared" si="96"/>
        <v>478</v>
      </c>
      <c r="B555" s="30">
        <v>546</v>
      </c>
      <c r="C555" s="31" t="str">
        <f t="shared" si="97"/>
        <v>478 - FRANCIS W. PARKER CHARTER ESSENTIAL Charter School - SHREWSBURY pupils</v>
      </c>
      <c r="D555" s="32">
        <v>478352271</v>
      </c>
      <c r="E555" s="30">
        <f t="shared" si="98"/>
        <v>478</v>
      </c>
      <c r="F555" s="28">
        <f t="shared" si="99"/>
        <v>352</v>
      </c>
      <c r="G555" s="28">
        <f t="shared" si="100"/>
        <v>271</v>
      </c>
      <c r="H555" s="28">
        <f t="shared" si="107"/>
        <v>1</v>
      </c>
      <c r="I555" s="33">
        <f t="shared" si="101"/>
        <v>1</v>
      </c>
      <c r="J555" s="30">
        <f t="shared" si="102"/>
        <v>4</v>
      </c>
      <c r="K555" s="34">
        <f t="shared" si="103"/>
        <v>129.76373148151421</v>
      </c>
      <c r="L555" s="35">
        <f t="shared" si="104"/>
        <v>11615</v>
      </c>
      <c r="M555" s="35">
        <f t="shared" si="105"/>
        <v>3457</v>
      </c>
      <c r="N555" s="35">
        <f t="shared" si="106"/>
        <v>1188</v>
      </c>
      <c r="O555" s="36"/>
      <c r="P555" s="632"/>
      <c r="Q555" s="149"/>
      <c r="R555" s="150"/>
      <c r="S555" s="150"/>
    </row>
    <row r="556" spans="1:19">
      <c r="A556" s="30">
        <f t="shared" si="96"/>
        <v>478</v>
      </c>
      <c r="B556" s="30">
        <v>547</v>
      </c>
      <c r="C556" s="31" t="str">
        <f t="shared" si="97"/>
        <v>478 - FRANCIS W. PARKER CHARTER ESSENTIAL Charter School - SUDBURY pupils</v>
      </c>
      <c r="D556" s="32">
        <v>478352288</v>
      </c>
      <c r="E556" s="30">
        <f t="shared" si="98"/>
        <v>478</v>
      </c>
      <c r="F556" s="28">
        <f t="shared" si="99"/>
        <v>352</v>
      </c>
      <c r="G556" s="28">
        <f t="shared" si="100"/>
        <v>288</v>
      </c>
      <c r="H556" s="28">
        <f t="shared" si="107"/>
        <v>1</v>
      </c>
      <c r="I556" s="33">
        <f t="shared" si="101"/>
        <v>1</v>
      </c>
      <c r="J556" s="30">
        <f t="shared" si="102"/>
        <v>2</v>
      </c>
      <c r="K556" s="34">
        <f t="shared" si="103"/>
        <v>176.41602429425711</v>
      </c>
      <c r="L556" s="35">
        <f t="shared" si="104"/>
        <v>10664</v>
      </c>
      <c r="M556" s="35">
        <f t="shared" si="105"/>
        <v>8149</v>
      </c>
      <c r="N556" s="35">
        <f t="shared" si="106"/>
        <v>1188</v>
      </c>
      <c r="O556" s="36"/>
      <c r="P556" s="632"/>
      <c r="Q556" s="149"/>
      <c r="R556" s="150"/>
      <c r="S556" s="150"/>
    </row>
    <row r="557" spans="1:19">
      <c r="A557" s="30">
        <f t="shared" si="96"/>
        <v>478</v>
      </c>
      <c r="B557" s="30">
        <v>548</v>
      </c>
      <c r="C557" s="31" t="str">
        <f t="shared" si="97"/>
        <v>478 - FRANCIS W. PARKER CHARTER ESSENTIAL Charter School - TYNGSBOROUGH pupils</v>
      </c>
      <c r="D557" s="32">
        <v>478352301</v>
      </c>
      <c r="E557" s="30">
        <f t="shared" si="98"/>
        <v>478</v>
      </c>
      <c r="F557" s="28">
        <f t="shared" si="99"/>
        <v>352</v>
      </c>
      <c r="G557" s="28">
        <f t="shared" si="100"/>
        <v>301</v>
      </c>
      <c r="H557" s="28">
        <f t="shared" si="107"/>
        <v>1</v>
      </c>
      <c r="I557" s="33">
        <f t="shared" si="101"/>
        <v>1</v>
      </c>
      <c r="J557" s="30">
        <f t="shared" si="102"/>
        <v>5</v>
      </c>
      <c r="K557" s="34">
        <f t="shared" si="103"/>
        <v>128.2079195512226</v>
      </c>
      <c r="L557" s="35">
        <f t="shared" si="104"/>
        <v>10664</v>
      </c>
      <c r="M557" s="35">
        <f t="shared" si="105"/>
        <v>3008</v>
      </c>
      <c r="N557" s="35">
        <f t="shared" si="106"/>
        <v>1188</v>
      </c>
      <c r="O557" s="36"/>
      <c r="P557" s="632"/>
      <c r="Q557" s="149"/>
      <c r="R557" s="150"/>
      <c r="S557" s="150"/>
    </row>
    <row r="558" spans="1:19">
      <c r="A558" s="30">
        <f t="shared" si="96"/>
        <v>478</v>
      </c>
      <c r="B558" s="30">
        <v>549</v>
      </c>
      <c r="C558" s="31" t="str">
        <f t="shared" si="97"/>
        <v>478 - FRANCIS W. PARKER CHARTER ESSENTIAL Charter School - WESTBOROUGH pupils</v>
      </c>
      <c r="D558" s="32">
        <v>478352321</v>
      </c>
      <c r="E558" s="30">
        <f t="shared" si="98"/>
        <v>478</v>
      </c>
      <c r="F558" s="28">
        <f t="shared" si="99"/>
        <v>352</v>
      </c>
      <c r="G558" s="28">
        <f t="shared" si="100"/>
        <v>321</v>
      </c>
      <c r="H558" s="28">
        <f t="shared" si="107"/>
        <v>1</v>
      </c>
      <c r="I558" s="33">
        <f t="shared" si="101"/>
        <v>1</v>
      </c>
      <c r="J558" s="30">
        <f t="shared" si="102"/>
        <v>4</v>
      </c>
      <c r="K558" s="34">
        <f t="shared" si="103"/>
        <v>151.44443908448355</v>
      </c>
      <c r="L558" s="35">
        <f t="shared" si="104"/>
        <v>10664</v>
      </c>
      <c r="M558" s="35">
        <f t="shared" si="105"/>
        <v>5486</v>
      </c>
      <c r="N558" s="35">
        <f t="shared" si="106"/>
        <v>1188</v>
      </c>
      <c r="O558" s="36"/>
      <c r="P558" s="632"/>
      <c r="Q558" s="149"/>
      <c r="R558" s="150"/>
      <c r="S558" s="150"/>
    </row>
    <row r="559" spans="1:19">
      <c r="A559" s="30">
        <f t="shared" si="96"/>
        <v>478</v>
      </c>
      <c r="B559" s="30">
        <v>550</v>
      </c>
      <c r="C559" s="31" t="str">
        <f t="shared" si="97"/>
        <v>478 - FRANCIS W. PARKER CHARTER ESSENTIAL Charter School - WEST BOYLSTON pupils</v>
      </c>
      <c r="D559" s="32">
        <v>478352322</v>
      </c>
      <c r="E559" s="30">
        <f t="shared" si="98"/>
        <v>478</v>
      </c>
      <c r="F559" s="28">
        <f t="shared" si="99"/>
        <v>352</v>
      </c>
      <c r="G559" s="28">
        <f t="shared" si="100"/>
        <v>322</v>
      </c>
      <c r="H559" s="28">
        <f t="shared" si="107"/>
        <v>1</v>
      </c>
      <c r="I559" s="33">
        <f t="shared" si="101"/>
        <v>1</v>
      </c>
      <c r="J559" s="30">
        <f t="shared" si="102"/>
        <v>6</v>
      </c>
      <c r="K559" s="34">
        <f t="shared" si="103"/>
        <v>147.02298456305684</v>
      </c>
      <c r="L559" s="35">
        <f t="shared" si="104"/>
        <v>10664</v>
      </c>
      <c r="M559" s="35">
        <f t="shared" si="105"/>
        <v>5015</v>
      </c>
      <c r="N559" s="35">
        <f t="shared" si="106"/>
        <v>1188</v>
      </c>
      <c r="O559" s="36"/>
      <c r="P559" s="632"/>
      <c r="Q559" s="149"/>
      <c r="R559" s="150"/>
      <c r="S559" s="150"/>
    </row>
    <row r="560" spans="1:19">
      <c r="A560" s="30">
        <f t="shared" si="96"/>
        <v>478</v>
      </c>
      <c r="B560" s="30">
        <v>551</v>
      </c>
      <c r="C560" s="31" t="str">
        <f t="shared" si="97"/>
        <v>478 - FRANCIS W. PARKER CHARTER ESSENTIAL Charter School - WESTFORD pupils</v>
      </c>
      <c r="D560" s="32">
        <v>478352326</v>
      </c>
      <c r="E560" s="30">
        <f t="shared" si="98"/>
        <v>478</v>
      </c>
      <c r="F560" s="28">
        <f t="shared" si="99"/>
        <v>352</v>
      </c>
      <c r="G560" s="28">
        <f t="shared" si="100"/>
        <v>326</v>
      </c>
      <c r="H560" s="28">
        <f t="shared" si="107"/>
        <v>1</v>
      </c>
      <c r="I560" s="33">
        <f t="shared" si="101"/>
        <v>1</v>
      </c>
      <c r="J560" s="30">
        <f t="shared" si="102"/>
        <v>2</v>
      </c>
      <c r="K560" s="34">
        <f t="shared" si="103"/>
        <v>132.14066543864456</v>
      </c>
      <c r="L560" s="35">
        <f t="shared" si="104"/>
        <v>11615</v>
      </c>
      <c r="M560" s="35">
        <f t="shared" si="105"/>
        <v>3733</v>
      </c>
      <c r="N560" s="35">
        <f t="shared" si="106"/>
        <v>1188</v>
      </c>
      <c r="O560" s="36"/>
      <c r="P560" s="632"/>
      <c r="Q560" s="149"/>
      <c r="R560" s="150"/>
      <c r="S560" s="150"/>
    </row>
    <row r="561" spans="1:19">
      <c r="A561" s="30">
        <f t="shared" si="96"/>
        <v>478</v>
      </c>
      <c r="B561" s="30">
        <v>552</v>
      </c>
      <c r="C561" s="31" t="str">
        <f t="shared" si="97"/>
        <v>478 - FRANCIS W. PARKER CHARTER ESSENTIAL Charter School - WORCESTER pupils</v>
      </c>
      <c r="D561" s="32">
        <v>478352348</v>
      </c>
      <c r="E561" s="30">
        <f t="shared" si="98"/>
        <v>478</v>
      </c>
      <c r="F561" s="28">
        <f t="shared" si="99"/>
        <v>352</v>
      </c>
      <c r="G561" s="28">
        <f t="shared" si="100"/>
        <v>348</v>
      </c>
      <c r="H561" s="28">
        <f t="shared" si="107"/>
        <v>1</v>
      </c>
      <c r="I561" s="33">
        <f t="shared" si="101"/>
        <v>1</v>
      </c>
      <c r="J561" s="30">
        <f t="shared" si="102"/>
        <v>11</v>
      </c>
      <c r="K561" s="34">
        <f t="shared" si="103"/>
        <v>100.3824887462017</v>
      </c>
      <c r="L561" s="35">
        <f t="shared" si="104"/>
        <v>13575</v>
      </c>
      <c r="M561" s="35">
        <f t="shared" si="105"/>
        <v>52</v>
      </c>
      <c r="N561" s="35">
        <f t="shared" si="106"/>
        <v>1188</v>
      </c>
      <c r="O561" s="36"/>
      <c r="P561" s="632"/>
      <c r="Q561" s="149"/>
      <c r="R561" s="150"/>
      <c r="S561" s="150"/>
    </row>
    <row r="562" spans="1:19">
      <c r="A562" s="30">
        <f t="shared" si="96"/>
        <v>478</v>
      </c>
      <c r="B562" s="30">
        <v>553</v>
      </c>
      <c r="C562" s="31" t="str">
        <f t="shared" si="97"/>
        <v>478 - FRANCIS W. PARKER CHARTER ESSENTIAL Charter School - DEVENS pupils</v>
      </c>
      <c r="D562" s="32">
        <v>478352352</v>
      </c>
      <c r="E562" s="30">
        <f t="shared" si="98"/>
        <v>478</v>
      </c>
      <c r="F562" s="28">
        <f t="shared" si="99"/>
        <v>352</v>
      </c>
      <c r="G562" s="28">
        <f t="shared" si="100"/>
        <v>352</v>
      </c>
      <c r="H562" s="28">
        <f t="shared" si="107"/>
        <v>1</v>
      </c>
      <c r="I562" s="33">
        <f t="shared" si="101"/>
        <v>1</v>
      </c>
      <c r="J562" s="30">
        <f t="shared" si="102"/>
        <v>2</v>
      </c>
      <c r="K562" s="34">
        <f t="shared" si="103"/>
        <v>147.18547185997332</v>
      </c>
      <c r="L562" s="35">
        <f t="shared" si="104"/>
        <v>14816</v>
      </c>
      <c r="M562" s="35">
        <f t="shared" si="105"/>
        <v>6991</v>
      </c>
      <c r="N562" s="35">
        <f t="shared" si="106"/>
        <v>1188</v>
      </c>
      <c r="O562" s="36"/>
      <c r="P562" s="632"/>
      <c r="Q562" s="149"/>
      <c r="R562" s="150"/>
      <c r="S562" s="150"/>
    </row>
    <row r="563" spans="1:19">
      <c r="A563" s="30">
        <f t="shared" si="96"/>
        <v>478</v>
      </c>
      <c r="B563" s="30">
        <v>554</v>
      </c>
      <c r="C563" s="31" t="str">
        <f t="shared" si="97"/>
        <v>478 - FRANCIS W. PARKER CHARTER ESSENTIAL Charter School - ACTON BOXBOROUGH pupils</v>
      </c>
      <c r="D563" s="32">
        <v>478352600</v>
      </c>
      <c r="E563" s="30">
        <f t="shared" si="98"/>
        <v>478</v>
      </c>
      <c r="F563" s="28">
        <f t="shared" si="99"/>
        <v>352</v>
      </c>
      <c r="G563" s="28">
        <f t="shared" si="100"/>
        <v>600</v>
      </c>
      <c r="H563" s="28">
        <f t="shared" si="107"/>
        <v>1</v>
      </c>
      <c r="I563" s="33">
        <f t="shared" si="101"/>
        <v>1</v>
      </c>
      <c r="J563" s="30">
        <f t="shared" si="102"/>
        <v>3</v>
      </c>
      <c r="K563" s="34">
        <f t="shared" si="103"/>
        <v>143.05582496597387</v>
      </c>
      <c r="L563" s="35">
        <f t="shared" si="104"/>
        <v>12182</v>
      </c>
      <c r="M563" s="35">
        <f t="shared" si="105"/>
        <v>5245</v>
      </c>
      <c r="N563" s="35">
        <f t="shared" si="106"/>
        <v>1188</v>
      </c>
      <c r="O563" s="36"/>
      <c r="P563" s="632"/>
      <c r="Q563" s="149"/>
      <c r="R563" s="150"/>
      <c r="S563" s="150"/>
    </row>
    <row r="564" spans="1:19">
      <c r="A564" s="30">
        <f t="shared" si="96"/>
        <v>478</v>
      </c>
      <c r="B564" s="30">
        <v>555</v>
      </c>
      <c r="C564" s="31" t="str">
        <f t="shared" si="97"/>
        <v>478 - FRANCIS W. PARKER CHARTER ESSENTIAL Charter School - ASHBURNHAM WESTMINSTER pupils</v>
      </c>
      <c r="D564" s="32">
        <v>478352610</v>
      </c>
      <c r="E564" s="30">
        <f t="shared" si="98"/>
        <v>478</v>
      </c>
      <c r="F564" s="28">
        <f t="shared" si="99"/>
        <v>352</v>
      </c>
      <c r="G564" s="28">
        <f t="shared" si="100"/>
        <v>610</v>
      </c>
      <c r="H564" s="28">
        <f t="shared" si="107"/>
        <v>1</v>
      </c>
      <c r="I564" s="33">
        <f t="shared" si="101"/>
        <v>1</v>
      </c>
      <c r="J564" s="30">
        <f t="shared" si="102"/>
        <v>5</v>
      </c>
      <c r="K564" s="34">
        <f t="shared" si="103"/>
        <v>112.93811629576123</v>
      </c>
      <c r="L564" s="35">
        <f t="shared" si="104"/>
        <v>11633</v>
      </c>
      <c r="M564" s="35">
        <f t="shared" si="105"/>
        <v>1505</v>
      </c>
      <c r="N564" s="35">
        <f t="shared" si="106"/>
        <v>1188</v>
      </c>
      <c r="O564" s="36"/>
      <c r="P564" s="632"/>
      <c r="Q564" s="149"/>
      <c r="R564" s="150"/>
      <c r="S564" s="150"/>
    </row>
    <row r="565" spans="1:19">
      <c r="A565" s="30">
        <f t="shared" si="96"/>
        <v>478</v>
      </c>
      <c r="B565" s="30">
        <v>556</v>
      </c>
      <c r="C565" s="31" t="str">
        <f t="shared" si="97"/>
        <v>478 - FRANCIS W. PARKER CHARTER ESSENTIAL Charter School - AYER SHIRLEY pupils</v>
      </c>
      <c r="D565" s="32">
        <v>478352616</v>
      </c>
      <c r="E565" s="30">
        <f t="shared" si="98"/>
        <v>478</v>
      </c>
      <c r="F565" s="28">
        <f t="shared" si="99"/>
        <v>352</v>
      </c>
      <c r="G565" s="28">
        <f t="shared" si="100"/>
        <v>616</v>
      </c>
      <c r="H565" s="28">
        <f t="shared" si="107"/>
        <v>1</v>
      </c>
      <c r="I565" s="33">
        <f t="shared" si="101"/>
        <v>1</v>
      </c>
      <c r="J565" s="30">
        <f t="shared" si="102"/>
        <v>7</v>
      </c>
      <c r="K565" s="34">
        <f t="shared" si="103"/>
        <v>119.01743781808554</v>
      </c>
      <c r="L565" s="35">
        <f t="shared" si="104"/>
        <v>12830</v>
      </c>
      <c r="M565" s="35">
        <f t="shared" si="105"/>
        <v>2440</v>
      </c>
      <c r="N565" s="35">
        <f t="shared" si="106"/>
        <v>1188</v>
      </c>
      <c r="O565" s="36"/>
      <c r="P565" s="632"/>
      <c r="Q565" s="149"/>
      <c r="R565" s="150"/>
      <c r="S565" s="150"/>
    </row>
    <row r="566" spans="1:19">
      <c r="A566" s="30">
        <f t="shared" si="96"/>
        <v>478</v>
      </c>
      <c r="B566" s="30">
        <v>557</v>
      </c>
      <c r="C566" s="31" t="str">
        <f t="shared" si="97"/>
        <v>478 - FRANCIS W. PARKER CHARTER ESSENTIAL Charter School - CONCORD CARLISLE pupils</v>
      </c>
      <c r="D566" s="32">
        <v>478352640</v>
      </c>
      <c r="E566" s="30">
        <f t="shared" si="98"/>
        <v>478</v>
      </c>
      <c r="F566" s="28">
        <f t="shared" si="99"/>
        <v>352</v>
      </c>
      <c r="G566" s="28">
        <f t="shared" si="100"/>
        <v>640</v>
      </c>
      <c r="H566" s="28">
        <f t="shared" si="107"/>
        <v>1</v>
      </c>
      <c r="I566" s="33">
        <f t="shared" si="101"/>
        <v>1</v>
      </c>
      <c r="J566" s="30">
        <f t="shared" si="102"/>
        <v>2</v>
      </c>
      <c r="K566" s="34">
        <f t="shared" si="103"/>
        <v>170.24616836083914</v>
      </c>
      <c r="L566" s="35">
        <f t="shared" si="104"/>
        <v>12565</v>
      </c>
      <c r="M566" s="35">
        <f t="shared" si="105"/>
        <v>8826</v>
      </c>
      <c r="N566" s="35">
        <f t="shared" si="106"/>
        <v>1188</v>
      </c>
      <c r="O566" s="36"/>
      <c r="P566" s="632"/>
      <c r="Q566" s="149"/>
      <c r="R566" s="150"/>
      <c r="S566" s="150"/>
    </row>
    <row r="567" spans="1:19">
      <c r="A567" s="30">
        <f t="shared" si="96"/>
        <v>478</v>
      </c>
      <c r="B567" s="30">
        <v>558</v>
      </c>
      <c r="C567" s="31" t="str">
        <f t="shared" si="97"/>
        <v>478 - FRANCIS W. PARKER CHARTER ESSENTIAL Charter School - GROTON DUNSTABLE pupils</v>
      </c>
      <c r="D567" s="32">
        <v>478352673</v>
      </c>
      <c r="E567" s="30">
        <f t="shared" si="98"/>
        <v>478</v>
      </c>
      <c r="F567" s="28">
        <f t="shared" si="99"/>
        <v>352</v>
      </c>
      <c r="G567" s="28">
        <f t="shared" si="100"/>
        <v>673</v>
      </c>
      <c r="H567" s="28">
        <f t="shared" si="107"/>
        <v>1</v>
      </c>
      <c r="I567" s="33">
        <f t="shared" si="101"/>
        <v>1</v>
      </c>
      <c r="J567" s="30">
        <f t="shared" si="102"/>
        <v>2</v>
      </c>
      <c r="K567" s="34">
        <f t="shared" si="103"/>
        <v>157.04265736138677</v>
      </c>
      <c r="L567" s="35">
        <f t="shared" si="104"/>
        <v>11821</v>
      </c>
      <c r="M567" s="35">
        <f t="shared" si="105"/>
        <v>6743</v>
      </c>
      <c r="N567" s="35">
        <f t="shared" si="106"/>
        <v>1188</v>
      </c>
      <c r="O567" s="36"/>
      <c r="P567" s="632"/>
      <c r="Q567" s="149"/>
      <c r="R567" s="150"/>
      <c r="S567" s="150"/>
    </row>
    <row r="568" spans="1:19">
      <c r="A568" s="30">
        <f t="shared" si="96"/>
        <v>478</v>
      </c>
      <c r="B568" s="30">
        <v>559</v>
      </c>
      <c r="C568" s="31" t="str">
        <f t="shared" si="97"/>
        <v>478 - FRANCIS W. PARKER CHARTER ESSENTIAL Charter School - LINCOLN SUDBURY pupils</v>
      </c>
      <c r="D568" s="32">
        <v>478352695</v>
      </c>
      <c r="E568" s="30">
        <f t="shared" si="98"/>
        <v>478</v>
      </c>
      <c r="F568" s="28">
        <f t="shared" si="99"/>
        <v>352</v>
      </c>
      <c r="G568" s="28">
        <f t="shared" si="100"/>
        <v>695</v>
      </c>
      <c r="H568" s="28">
        <f t="shared" si="107"/>
        <v>1</v>
      </c>
      <c r="I568" s="33">
        <f t="shared" si="101"/>
        <v>1</v>
      </c>
      <c r="J568" s="30">
        <f t="shared" si="102"/>
        <v>2</v>
      </c>
      <c r="K568" s="34">
        <f t="shared" si="103"/>
        <v>162.47119104225393</v>
      </c>
      <c r="L568" s="35">
        <f t="shared" si="104"/>
        <v>12565</v>
      </c>
      <c r="M568" s="35">
        <f t="shared" si="105"/>
        <v>7850</v>
      </c>
      <c r="N568" s="35">
        <f t="shared" si="106"/>
        <v>1188</v>
      </c>
      <c r="O568" s="36"/>
      <c r="P568" s="632"/>
      <c r="Q568" s="149"/>
      <c r="R568" s="150"/>
      <c r="S568" s="150"/>
    </row>
    <row r="569" spans="1:19">
      <c r="A569" s="30">
        <f t="shared" si="96"/>
        <v>478</v>
      </c>
      <c r="B569" s="30">
        <v>560</v>
      </c>
      <c r="C569" s="31" t="str">
        <f t="shared" si="97"/>
        <v>478 - FRANCIS W. PARKER CHARTER ESSENTIAL Charter School - NARRAGANSETT pupils</v>
      </c>
      <c r="D569" s="32">
        <v>478352720</v>
      </c>
      <c r="E569" s="30">
        <f t="shared" si="98"/>
        <v>478</v>
      </c>
      <c r="F569" s="28">
        <f t="shared" si="99"/>
        <v>352</v>
      </c>
      <c r="G569" s="28">
        <f t="shared" si="100"/>
        <v>720</v>
      </c>
      <c r="H569" s="28">
        <f t="shared" si="107"/>
        <v>1</v>
      </c>
      <c r="I569" s="33">
        <f t="shared" si="101"/>
        <v>1</v>
      </c>
      <c r="J569" s="30">
        <f t="shared" si="102"/>
        <v>7</v>
      </c>
      <c r="K569" s="34">
        <f t="shared" si="103"/>
        <v>110.48550609780786</v>
      </c>
      <c r="L569" s="35">
        <f t="shared" si="104"/>
        <v>12565</v>
      </c>
      <c r="M569" s="35">
        <f t="shared" si="105"/>
        <v>1318</v>
      </c>
      <c r="N569" s="35">
        <f t="shared" si="106"/>
        <v>1188</v>
      </c>
      <c r="O569" s="36"/>
      <c r="P569" s="632"/>
      <c r="Q569" s="149"/>
      <c r="R569" s="150"/>
      <c r="S569" s="150"/>
    </row>
    <row r="570" spans="1:19">
      <c r="A570" s="30">
        <f t="shared" si="96"/>
        <v>478</v>
      </c>
      <c r="B570" s="30">
        <v>561</v>
      </c>
      <c r="C570" s="31" t="str">
        <f t="shared" si="97"/>
        <v>478 - FRANCIS W. PARKER CHARTER ESSENTIAL Charter School - NASHOBA pupils</v>
      </c>
      <c r="D570" s="32">
        <v>478352725</v>
      </c>
      <c r="E570" s="30">
        <f t="shared" si="98"/>
        <v>478</v>
      </c>
      <c r="F570" s="28">
        <f t="shared" si="99"/>
        <v>352</v>
      </c>
      <c r="G570" s="28">
        <f t="shared" si="100"/>
        <v>725</v>
      </c>
      <c r="H570" s="28">
        <f t="shared" si="107"/>
        <v>1</v>
      </c>
      <c r="I570" s="33">
        <f t="shared" si="101"/>
        <v>1</v>
      </c>
      <c r="J570" s="30">
        <f t="shared" si="102"/>
        <v>3</v>
      </c>
      <c r="K570" s="34">
        <f t="shared" si="103"/>
        <v>127.17729282008057</v>
      </c>
      <c r="L570" s="35">
        <f t="shared" si="104"/>
        <v>12446</v>
      </c>
      <c r="M570" s="35">
        <f t="shared" si="105"/>
        <v>3382</v>
      </c>
      <c r="N570" s="35">
        <f t="shared" si="106"/>
        <v>1188</v>
      </c>
      <c r="O570" s="36"/>
      <c r="P570" s="632"/>
      <c r="Q570" s="149"/>
      <c r="R570" s="150"/>
      <c r="S570" s="150"/>
    </row>
    <row r="571" spans="1:19">
      <c r="A571" s="30">
        <f t="shared" si="96"/>
        <v>478</v>
      </c>
      <c r="B571" s="30">
        <v>562</v>
      </c>
      <c r="C571" s="31" t="str">
        <f t="shared" si="97"/>
        <v>478 - FRANCIS W. PARKER CHARTER ESSENTIAL Charter School - NORTH MIDDLESEX pupils</v>
      </c>
      <c r="D571" s="32">
        <v>478352735</v>
      </c>
      <c r="E571" s="30">
        <f t="shared" si="98"/>
        <v>478</v>
      </c>
      <c r="F571" s="28">
        <f t="shared" si="99"/>
        <v>352</v>
      </c>
      <c r="G571" s="28">
        <f t="shared" si="100"/>
        <v>735</v>
      </c>
      <c r="H571" s="28">
        <f t="shared" si="107"/>
        <v>1</v>
      </c>
      <c r="I571" s="33">
        <f t="shared" si="101"/>
        <v>1</v>
      </c>
      <c r="J571" s="30">
        <f t="shared" si="102"/>
        <v>6</v>
      </c>
      <c r="K571" s="34">
        <f t="shared" si="103"/>
        <v>129.97379932889626</v>
      </c>
      <c r="L571" s="35">
        <f t="shared" si="104"/>
        <v>12018</v>
      </c>
      <c r="M571" s="35">
        <f t="shared" si="105"/>
        <v>3602</v>
      </c>
      <c r="N571" s="35">
        <f t="shared" si="106"/>
        <v>1188</v>
      </c>
      <c r="O571" s="36"/>
      <c r="P571" s="632"/>
      <c r="Q571" s="149"/>
      <c r="R571" s="150"/>
      <c r="S571" s="150"/>
    </row>
    <row r="572" spans="1:19">
      <c r="A572" s="30">
        <f t="shared" si="96"/>
        <v>478</v>
      </c>
      <c r="B572" s="30">
        <v>563</v>
      </c>
      <c r="C572" s="31" t="str">
        <f t="shared" si="97"/>
        <v>478 - FRANCIS W. PARKER CHARTER ESSENTIAL Charter School - QUABBIN pupils</v>
      </c>
      <c r="D572" s="32">
        <v>478352753</v>
      </c>
      <c r="E572" s="30">
        <f t="shared" si="98"/>
        <v>478</v>
      </c>
      <c r="F572" s="28">
        <f t="shared" si="99"/>
        <v>352</v>
      </c>
      <c r="G572" s="28">
        <f t="shared" si="100"/>
        <v>753</v>
      </c>
      <c r="H572" s="28">
        <f t="shared" si="107"/>
        <v>1</v>
      </c>
      <c r="I572" s="33">
        <f t="shared" si="101"/>
        <v>1</v>
      </c>
      <c r="J572" s="30">
        <f t="shared" si="102"/>
        <v>7</v>
      </c>
      <c r="K572" s="34">
        <f t="shared" si="103"/>
        <v>126.71905499877074</v>
      </c>
      <c r="L572" s="35">
        <f t="shared" si="104"/>
        <v>12565</v>
      </c>
      <c r="M572" s="35">
        <f t="shared" si="105"/>
        <v>3357</v>
      </c>
      <c r="N572" s="35">
        <f t="shared" si="106"/>
        <v>1188</v>
      </c>
      <c r="O572" s="36"/>
      <c r="P572" s="632"/>
      <c r="Q572" s="149"/>
      <c r="R572" s="150"/>
      <c r="S572" s="150"/>
    </row>
    <row r="573" spans="1:19">
      <c r="A573" s="30">
        <f t="shared" si="96"/>
        <v>478</v>
      </c>
      <c r="B573" s="30">
        <v>564</v>
      </c>
      <c r="C573" s="31" t="str">
        <f t="shared" si="97"/>
        <v>478 - FRANCIS W. PARKER CHARTER ESSENTIAL Charter School - WACHUSETT pupils</v>
      </c>
      <c r="D573" s="32">
        <v>478352775</v>
      </c>
      <c r="E573" s="30">
        <f t="shared" si="98"/>
        <v>478</v>
      </c>
      <c r="F573" s="28">
        <f t="shared" si="99"/>
        <v>352</v>
      </c>
      <c r="G573" s="28">
        <f t="shared" si="100"/>
        <v>775</v>
      </c>
      <c r="H573" s="28">
        <f t="shared" si="107"/>
        <v>1</v>
      </c>
      <c r="I573" s="33">
        <f t="shared" si="101"/>
        <v>1</v>
      </c>
      <c r="J573" s="30">
        <f t="shared" si="102"/>
        <v>4</v>
      </c>
      <c r="K573" s="34">
        <f t="shared" si="103"/>
        <v>111.22304815606785</v>
      </c>
      <c r="L573" s="35">
        <f t="shared" si="104"/>
        <v>11886</v>
      </c>
      <c r="M573" s="35">
        <f t="shared" si="105"/>
        <v>1334</v>
      </c>
      <c r="N573" s="35">
        <f t="shared" si="106"/>
        <v>1188</v>
      </c>
      <c r="O573" s="36"/>
      <c r="P573" s="632"/>
      <c r="Q573" s="149"/>
      <c r="R573" s="150"/>
      <c r="S573" s="150"/>
    </row>
    <row r="574" spans="1:19">
      <c r="A574" s="30">
        <f t="shared" si="96"/>
        <v>479</v>
      </c>
      <c r="B574" s="30">
        <v>565</v>
      </c>
      <c r="C574" s="31" t="str">
        <f t="shared" si="97"/>
        <v>479 - PIONEER VALLEY PERFORMING ARTS Charter School - AGAWAM pupils</v>
      </c>
      <c r="D574" s="32">
        <v>479278005</v>
      </c>
      <c r="E574" s="30">
        <f t="shared" si="98"/>
        <v>479</v>
      </c>
      <c r="F574" s="28">
        <f t="shared" si="99"/>
        <v>278</v>
      </c>
      <c r="G574" s="28">
        <f t="shared" si="100"/>
        <v>5</v>
      </c>
      <c r="H574" s="28">
        <f t="shared" si="107"/>
        <v>1</v>
      </c>
      <c r="I574" s="33">
        <f t="shared" si="101"/>
        <v>1</v>
      </c>
      <c r="J574" s="30">
        <f t="shared" si="102"/>
        <v>8</v>
      </c>
      <c r="K574" s="34">
        <f t="shared" si="103"/>
        <v>142.70667584654427</v>
      </c>
      <c r="L574" s="35">
        <f t="shared" si="104"/>
        <v>16331</v>
      </c>
      <c r="M574" s="35">
        <f t="shared" si="105"/>
        <v>6974</v>
      </c>
      <c r="N574" s="35">
        <f t="shared" si="106"/>
        <v>1188</v>
      </c>
      <c r="O574" s="36"/>
      <c r="P574" s="632"/>
      <c r="Q574" s="149"/>
      <c r="R574" s="150"/>
      <c r="S574" s="150"/>
    </row>
    <row r="575" spans="1:19">
      <c r="A575" s="30">
        <f t="shared" si="96"/>
        <v>479</v>
      </c>
      <c r="B575" s="30">
        <v>566</v>
      </c>
      <c r="C575" s="31" t="str">
        <f t="shared" si="97"/>
        <v>479 - PIONEER VALLEY PERFORMING ARTS Charter School - BELCHERTOWN pupils</v>
      </c>
      <c r="D575" s="32">
        <v>479278024</v>
      </c>
      <c r="E575" s="30">
        <f t="shared" si="98"/>
        <v>479</v>
      </c>
      <c r="F575" s="28">
        <f t="shared" si="99"/>
        <v>278</v>
      </c>
      <c r="G575" s="28">
        <f t="shared" si="100"/>
        <v>24</v>
      </c>
      <c r="H575" s="28">
        <f t="shared" si="107"/>
        <v>1</v>
      </c>
      <c r="I575" s="33">
        <f t="shared" si="101"/>
        <v>1</v>
      </c>
      <c r="J575" s="30">
        <f t="shared" si="102"/>
        <v>5</v>
      </c>
      <c r="K575" s="34">
        <f t="shared" si="103"/>
        <v>119.31017982537145</v>
      </c>
      <c r="L575" s="35">
        <f t="shared" si="104"/>
        <v>13482</v>
      </c>
      <c r="M575" s="35">
        <f t="shared" si="105"/>
        <v>2603</v>
      </c>
      <c r="N575" s="35">
        <f t="shared" si="106"/>
        <v>1188</v>
      </c>
      <c r="O575" s="36"/>
      <c r="P575" s="632"/>
      <c r="Q575" s="149"/>
      <c r="R575" s="150"/>
      <c r="S575" s="150"/>
    </row>
    <row r="576" spans="1:19">
      <c r="A576" s="30">
        <f t="shared" si="96"/>
        <v>479</v>
      </c>
      <c r="B576" s="30">
        <v>567</v>
      </c>
      <c r="C576" s="31" t="str">
        <f t="shared" si="97"/>
        <v>479 - PIONEER VALLEY PERFORMING ARTS Charter School - CHICOPEE pupils</v>
      </c>
      <c r="D576" s="32">
        <v>479278061</v>
      </c>
      <c r="E576" s="30">
        <f t="shared" si="98"/>
        <v>479</v>
      </c>
      <c r="F576" s="28">
        <f t="shared" si="99"/>
        <v>278</v>
      </c>
      <c r="G576" s="28">
        <f t="shared" si="100"/>
        <v>61</v>
      </c>
      <c r="H576" s="28">
        <f t="shared" si="107"/>
        <v>1</v>
      </c>
      <c r="I576" s="33">
        <f t="shared" si="101"/>
        <v>1</v>
      </c>
      <c r="J576" s="30">
        <f t="shared" si="102"/>
        <v>11</v>
      </c>
      <c r="K576" s="34">
        <f t="shared" si="103"/>
        <v>102.8475976765979</v>
      </c>
      <c r="L576" s="35">
        <f t="shared" si="104"/>
        <v>17058</v>
      </c>
      <c r="M576" s="35">
        <f t="shared" si="105"/>
        <v>486</v>
      </c>
      <c r="N576" s="35">
        <f t="shared" si="106"/>
        <v>1188</v>
      </c>
      <c r="O576" s="36"/>
      <c r="P576" s="632"/>
      <c r="Q576" s="149"/>
      <c r="R576" s="150"/>
      <c r="S576" s="150"/>
    </row>
    <row r="577" spans="1:19">
      <c r="A577" s="30">
        <f t="shared" si="96"/>
        <v>479</v>
      </c>
      <c r="B577" s="30">
        <v>568</v>
      </c>
      <c r="C577" s="31" t="str">
        <f t="shared" si="97"/>
        <v>479 - PIONEER VALLEY PERFORMING ARTS Charter School - EASTHAMPTON pupils</v>
      </c>
      <c r="D577" s="32">
        <v>479278086</v>
      </c>
      <c r="E577" s="30">
        <f t="shared" si="98"/>
        <v>479</v>
      </c>
      <c r="F577" s="28">
        <f t="shared" si="99"/>
        <v>278</v>
      </c>
      <c r="G577" s="28">
        <f t="shared" si="100"/>
        <v>86</v>
      </c>
      <c r="H577" s="28">
        <f t="shared" si="107"/>
        <v>1</v>
      </c>
      <c r="I577" s="33">
        <f t="shared" si="101"/>
        <v>1</v>
      </c>
      <c r="J577" s="30">
        <f t="shared" si="102"/>
        <v>8</v>
      </c>
      <c r="K577" s="34">
        <f t="shared" si="103"/>
        <v>110.18528040910991</v>
      </c>
      <c r="L577" s="35">
        <f t="shared" si="104"/>
        <v>13326</v>
      </c>
      <c r="M577" s="35">
        <f t="shared" si="105"/>
        <v>1357</v>
      </c>
      <c r="N577" s="35">
        <f t="shared" si="106"/>
        <v>1188</v>
      </c>
      <c r="O577" s="36"/>
      <c r="P577" s="632"/>
      <c r="Q577" s="149"/>
      <c r="R577" s="150"/>
      <c r="S577" s="150"/>
    </row>
    <row r="578" spans="1:19">
      <c r="A578" s="30">
        <f t="shared" si="96"/>
        <v>479</v>
      </c>
      <c r="B578" s="30">
        <v>569</v>
      </c>
      <c r="C578" s="31" t="str">
        <f t="shared" si="97"/>
        <v>479 - PIONEER VALLEY PERFORMING ARTS Charter School - EAST LONGMEADOW pupils</v>
      </c>
      <c r="D578" s="32">
        <v>479278087</v>
      </c>
      <c r="E578" s="30">
        <f t="shared" si="98"/>
        <v>479</v>
      </c>
      <c r="F578" s="28">
        <f t="shared" si="99"/>
        <v>278</v>
      </c>
      <c r="G578" s="28">
        <f t="shared" si="100"/>
        <v>87</v>
      </c>
      <c r="H578" s="28">
        <f t="shared" si="107"/>
        <v>1</v>
      </c>
      <c r="I578" s="33">
        <f t="shared" si="101"/>
        <v>1</v>
      </c>
      <c r="J578" s="30">
        <f t="shared" si="102"/>
        <v>6</v>
      </c>
      <c r="K578" s="34">
        <f t="shared" si="103"/>
        <v>133.24526739032098</v>
      </c>
      <c r="L578" s="35">
        <f t="shared" si="104"/>
        <v>14785</v>
      </c>
      <c r="M578" s="35">
        <f t="shared" si="105"/>
        <v>4915</v>
      </c>
      <c r="N578" s="35">
        <f t="shared" si="106"/>
        <v>1188</v>
      </c>
      <c r="O578" s="36"/>
      <c r="P578" s="632"/>
      <c r="Q578" s="149"/>
      <c r="R578" s="150"/>
      <c r="S578" s="150"/>
    </row>
    <row r="579" spans="1:19">
      <c r="A579" s="30">
        <f t="shared" si="96"/>
        <v>479</v>
      </c>
      <c r="B579" s="30">
        <v>570</v>
      </c>
      <c r="C579" s="31" t="str">
        <f t="shared" si="97"/>
        <v>479 - PIONEER VALLEY PERFORMING ARTS Charter School - GRANBY pupils</v>
      </c>
      <c r="D579" s="32">
        <v>479278111</v>
      </c>
      <c r="E579" s="30">
        <f t="shared" si="98"/>
        <v>479</v>
      </c>
      <c r="F579" s="28">
        <f t="shared" si="99"/>
        <v>278</v>
      </c>
      <c r="G579" s="28">
        <f t="shared" si="100"/>
        <v>111</v>
      </c>
      <c r="H579" s="28">
        <f t="shared" si="107"/>
        <v>1</v>
      </c>
      <c r="I579" s="33">
        <f t="shared" si="101"/>
        <v>1</v>
      </c>
      <c r="J579" s="30">
        <f t="shared" si="102"/>
        <v>8</v>
      </c>
      <c r="K579" s="34">
        <f t="shared" si="103"/>
        <v>120.41699884830763</v>
      </c>
      <c r="L579" s="35">
        <f t="shared" si="104"/>
        <v>15841</v>
      </c>
      <c r="M579" s="35">
        <f t="shared" si="105"/>
        <v>3234</v>
      </c>
      <c r="N579" s="35">
        <f t="shared" si="106"/>
        <v>1188</v>
      </c>
      <c r="O579" s="36"/>
      <c r="P579" s="632"/>
      <c r="Q579" s="149"/>
      <c r="R579" s="150"/>
      <c r="S579" s="150"/>
    </row>
    <row r="580" spans="1:19">
      <c r="A580" s="30">
        <f t="shared" si="96"/>
        <v>479</v>
      </c>
      <c r="B580" s="30">
        <v>571</v>
      </c>
      <c r="C580" s="31" t="str">
        <f t="shared" si="97"/>
        <v>479 - PIONEER VALLEY PERFORMING ARTS Charter School - GREENFIELD pupils</v>
      </c>
      <c r="D580" s="32">
        <v>479278114</v>
      </c>
      <c r="E580" s="30">
        <f t="shared" si="98"/>
        <v>479</v>
      </c>
      <c r="F580" s="28">
        <f t="shared" si="99"/>
        <v>278</v>
      </c>
      <c r="G580" s="28">
        <f t="shared" si="100"/>
        <v>114</v>
      </c>
      <c r="H580" s="28">
        <f t="shared" si="107"/>
        <v>1</v>
      </c>
      <c r="I580" s="33">
        <f t="shared" si="101"/>
        <v>1</v>
      </c>
      <c r="J580" s="30">
        <f t="shared" si="102"/>
        <v>10</v>
      </c>
      <c r="K580" s="34">
        <f t="shared" si="103"/>
        <v>120.17422458041722</v>
      </c>
      <c r="L580" s="35">
        <f t="shared" si="104"/>
        <v>14953</v>
      </c>
      <c r="M580" s="35">
        <f t="shared" si="105"/>
        <v>3017</v>
      </c>
      <c r="N580" s="35">
        <f t="shared" si="106"/>
        <v>1188</v>
      </c>
      <c r="O580" s="36"/>
      <c r="P580" s="632"/>
      <c r="Q580" s="149"/>
      <c r="R580" s="150"/>
      <c r="S580" s="150"/>
    </row>
    <row r="581" spans="1:19">
      <c r="A581" s="30">
        <f t="shared" si="96"/>
        <v>479</v>
      </c>
      <c r="B581" s="30">
        <v>572</v>
      </c>
      <c r="C581" s="31" t="str">
        <f t="shared" si="97"/>
        <v>479 - PIONEER VALLEY PERFORMING ARTS Charter School - HADLEY pupils</v>
      </c>
      <c r="D581" s="32">
        <v>479278117</v>
      </c>
      <c r="E581" s="30">
        <f t="shared" si="98"/>
        <v>479</v>
      </c>
      <c r="F581" s="28">
        <f t="shared" si="99"/>
        <v>278</v>
      </c>
      <c r="G581" s="28">
        <f t="shared" si="100"/>
        <v>117</v>
      </c>
      <c r="H581" s="28">
        <f t="shared" si="107"/>
        <v>1</v>
      </c>
      <c r="I581" s="33">
        <f t="shared" si="101"/>
        <v>1</v>
      </c>
      <c r="J581" s="30">
        <f t="shared" si="102"/>
        <v>5</v>
      </c>
      <c r="K581" s="34">
        <f t="shared" si="103"/>
        <v>151.57732927495601</v>
      </c>
      <c r="L581" s="35">
        <f t="shared" si="104"/>
        <v>14709</v>
      </c>
      <c r="M581" s="35">
        <f t="shared" si="105"/>
        <v>7587</v>
      </c>
      <c r="N581" s="35">
        <f t="shared" si="106"/>
        <v>1188</v>
      </c>
      <c r="O581" s="36"/>
      <c r="P581" s="632"/>
      <c r="Q581" s="149"/>
      <c r="R581" s="150"/>
      <c r="S581" s="150"/>
    </row>
    <row r="582" spans="1:19">
      <c r="A582" s="30">
        <f t="shared" si="96"/>
        <v>479</v>
      </c>
      <c r="B582" s="30">
        <v>573</v>
      </c>
      <c r="C582" s="31" t="str">
        <f t="shared" si="97"/>
        <v>479 - PIONEER VALLEY PERFORMING ARTS Charter School - HATFIELD pupils</v>
      </c>
      <c r="D582" s="32">
        <v>479278127</v>
      </c>
      <c r="E582" s="30">
        <f t="shared" si="98"/>
        <v>479</v>
      </c>
      <c r="F582" s="28">
        <f t="shared" si="99"/>
        <v>278</v>
      </c>
      <c r="G582" s="28">
        <f t="shared" si="100"/>
        <v>127</v>
      </c>
      <c r="H582" s="28">
        <f t="shared" si="107"/>
        <v>1</v>
      </c>
      <c r="I582" s="33">
        <f t="shared" si="101"/>
        <v>1</v>
      </c>
      <c r="J582" s="30">
        <f t="shared" si="102"/>
        <v>4</v>
      </c>
      <c r="K582" s="34">
        <f t="shared" si="103"/>
        <v>197.53140376790708</v>
      </c>
      <c r="L582" s="35">
        <f t="shared" si="104"/>
        <v>15613</v>
      </c>
      <c r="M582" s="35">
        <f t="shared" si="105"/>
        <v>15228</v>
      </c>
      <c r="N582" s="35">
        <f t="shared" si="106"/>
        <v>1188</v>
      </c>
      <c r="O582" s="36"/>
      <c r="P582" s="632"/>
      <c r="Q582" s="149"/>
      <c r="R582" s="150"/>
      <c r="S582" s="150"/>
    </row>
    <row r="583" spans="1:19">
      <c r="A583" s="30">
        <f t="shared" si="96"/>
        <v>479</v>
      </c>
      <c r="B583" s="30">
        <v>574</v>
      </c>
      <c r="C583" s="31" t="str">
        <f t="shared" si="97"/>
        <v>479 - PIONEER VALLEY PERFORMING ARTS Charter School - HOLYOKE pupils</v>
      </c>
      <c r="D583" s="32">
        <v>479278137</v>
      </c>
      <c r="E583" s="30">
        <f t="shared" si="98"/>
        <v>479</v>
      </c>
      <c r="F583" s="28">
        <f t="shared" si="99"/>
        <v>278</v>
      </c>
      <c r="G583" s="28">
        <f t="shared" si="100"/>
        <v>137</v>
      </c>
      <c r="H583" s="28">
        <f t="shared" si="107"/>
        <v>1</v>
      </c>
      <c r="I583" s="33">
        <f t="shared" si="101"/>
        <v>1</v>
      </c>
      <c r="J583" s="30">
        <f t="shared" si="102"/>
        <v>12</v>
      </c>
      <c r="K583" s="34">
        <f t="shared" si="103"/>
        <v>100.60080994745249</v>
      </c>
      <c r="L583" s="35">
        <f t="shared" si="104"/>
        <v>15863</v>
      </c>
      <c r="M583" s="35">
        <f t="shared" si="105"/>
        <v>95</v>
      </c>
      <c r="N583" s="35">
        <f t="shared" si="106"/>
        <v>1188</v>
      </c>
      <c r="O583" s="36"/>
      <c r="P583" s="632"/>
      <c r="Q583" s="149"/>
      <c r="R583" s="150"/>
      <c r="S583" s="150"/>
    </row>
    <row r="584" spans="1:19">
      <c r="A584" s="30">
        <f t="shared" si="96"/>
        <v>479</v>
      </c>
      <c r="B584" s="30">
        <v>575</v>
      </c>
      <c r="C584" s="31" t="str">
        <f t="shared" si="97"/>
        <v>479 - PIONEER VALLEY PERFORMING ARTS Charter School - LONGMEADOW pupils</v>
      </c>
      <c r="D584" s="32">
        <v>479278159</v>
      </c>
      <c r="E584" s="30">
        <f t="shared" si="98"/>
        <v>479</v>
      </c>
      <c r="F584" s="28">
        <f t="shared" si="99"/>
        <v>278</v>
      </c>
      <c r="G584" s="28">
        <f t="shared" si="100"/>
        <v>159</v>
      </c>
      <c r="H584" s="28">
        <f t="shared" si="107"/>
        <v>1</v>
      </c>
      <c r="I584" s="33">
        <f t="shared" si="101"/>
        <v>1</v>
      </c>
      <c r="J584" s="30">
        <f t="shared" si="102"/>
        <v>3</v>
      </c>
      <c r="K584" s="34">
        <f t="shared" si="103"/>
        <v>141.59348707607322</v>
      </c>
      <c r="L584" s="35">
        <f t="shared" si="104"/>
        <v>12565</v>
      </c>
      <c r="M584" s="35">
        <f t="shared" si="105"/>
        <v>5226</v>
      </c>
      <c r="N584" s="35">
        <f t="shared" si="106"/>
        <v>1188</v>
      </c>
      <c r="O584" s="36"/>
      <c r="P584" s="632"/>
      <c r="Q584" s="149"/>
      <c r="R584" s="150"/>
      <c r="S584" s="150"/>
    </row>
    <row r="585" spans="1:19">
      <c r="A585" s="30">
        <f t="shared" si="96"/>
        <v>479</v>
      </c>
      <c r="B585" s="30">
        <v>576</v>
      </c>
      <c r="C585" s="31" t="str">
        <f t="shared" si="97"/>
        <v>479 - PIONEER VALLEY PERFORMING ARTS Charter School - LUDLOW pupils</v>
      </c>
      <c r="D585" s="32">
        <v>479278161</v>
      </c>
      <c r="E585" s="30">
        <f t="shared" si="98"/>
        <v>479</v>
      </c>
      <c r="F585" s="28">
        <f t="shared" si="99"/>
        <v>278</v>
      </c>
      <c r="G585" s="28">
        <f t="shared" si="100"/>
        <v>161</v>
      </c>
      <c r="H585" s="28">
        <f t="shared" si="107"/>
        <v>1</v>
      </c>
      <c r="I585" s="33">
        <f t="shared" si="101"/>
        <v>1</v>
      </c>
      <c r="J585" s="30">
        <f t="shared" si="102"/>
        <v>8</v>
      </c>
      <c r="K585" s="34">
        <f t="shared" si="103"/>
        <v>134.90608448395616</v>
      </c>
      <c r="L585" s="35">
        <f t="shared" si="104"/>
        <v>15207</v>
      </c>
      <c r="M585" s="35">
        <f t="shared" si="105"/>
        <v>5308</v>
      </c>
      <c r="N585" s="35">
        <f t="shared" si="106"/>
        <v>1188</v>
      </c>
      <c r="O585" s="36"/>
      <c r="P585" s="632"/>
      <c r="Q585" s="149"/>
      <c r="R585" s="150"/>
      <c r="S585" s="150"/>
    </row>
    <row r="586" spans="1:19">
      <c r="A586" s="30">
        <f t="shared" ref="A586:A649" si="108">IF(VALUE(MID(D586,1,1))=4,VALUE(MID(D586,1,3)),VALUE(MID(D586,1,4)))</f>
        <v>479</v>
      </c>
      <c r="B586" s="30">
        <v>577</v>
      </c>
      <c r="C586" s="31" t="str">
        <f t="shared" ref="C586:C649" si="109">IF(H586=1,A586 &amp; " - " &amp;VLOOKUP(A586,codeCHA,2)&amp;" Charter School - "&amp;VLOOKUP(G586,code436,2)&amp;" pupils",IF(OR(A586=450,A586=466),A586 &amp; " - " &amp;VLOOKUP(A586,codeCHA,2)&amp;" Charter School - "&amp;VLOOKUP(F586,code436,2)&amp;" District - "&amp;VLOOKUP(G586,code436,2)&amp;" pupils",A586 &amp; " - " &amp;VLOOKUP(A586,codeCHA,2)&amp;" Charter School - "&amp;VLOOKUP(F586,code436,2)&amp;" Campus - "&amp;VLOOKUP(G586,code436,2)&amp;" pupils"))</f>
        <v>479 - PIONEER VALLEY PERFORMING ARTS Charter School - MONSON pupils</v>
      </c>
      <c r="D586" s="32">
        <v>479278191</v>
      </c>
      <c r="E586" s="30">
        <f t="shared" ref="E586:E649" si="110">A586</f>
        <v>479</v>
      </c>
      <c r="F586" s="28">
        <f t="shared" ref="F586:F649" si="111">IF(VALUE(MID(D586,1,1))=4,VALUE(MID(D586,4,3)),VALUE(MID(D586,5,3)))</f>
        <v>278</v>
      </c>
      <c r="G586" s="28">
        <f t="shared" ref="G586:G649" si="112">IF(VALUE(MID(D586,1,1))=4,VALUE(MID(D586,7,3)),VALUE(MID(D586,8,3)))</f>
        <v>191</v>
      </c>
      <c r="H586" s="28">
        <f t="shared" si="107"/>
        <v>1</v>
      </c>
      <c r="I586" s="33">
        <f t="shared" ref="I586:I649" si="113">VLOOKUP(F586,distinfo,4)</f>
        <v>1</v>
      </c>
      <c r="J586" s="30">
        <f t="shared" ref="J586:J649" si="114">VLOOKUP(D586,enro_chafnd,16)</f>
        <v>8</v>
      </c>
      <c r="K586" s="34">
        <f t="shared" ref="K586:K649" si="115">VLOOKUP(G586,distinfo,6)</f>
        <v>127.73432330588096</v>
      </c>
      <c r="L586" s="35">
        <f t="shared" ref="L586:L649" si="116">IF(VLOOKUP(D586,rate_chafnd,40,FALSE)&gt;0,VLOOKUP(D586,rate_chafnd,40),VLOOKUP(G586,distinfo,7))</f>
        <v>12565</v>
      </c>
      <c r="M586" s="35">
        <f t="shared" ref="M586:M649" si="117">ROUND((L586*K586/100)-L586,0)</f>
        <v>3485</v>
      </c>
      <c r="N586" s="35">
        <f t="shared" ref="N586:N649" si="118">VLOOKUP(G586,distinfo,9)</f>
        <v>1188</v>
      </c>
      <c r="O586" s="36"/>
      <c r="P586" s="632"/>
      <c r="Q586" s="149"/>
      <c r="R586" s="150"/>
      <c r="S586" s="150"/>
    </row>
    <row r="587" spans="1:19">
      <c r="A587" s="30">
        <f t="shared" si="108"/>
        <v>479</v>
      </c>
      <c r="B587" s="30">
        <v>578</v>
      </c>
      <c r="C587" s="31" t="str">
        <f t="shared" si="109"/>
        <v>479 - PIONEER VALLEY PERFORMING ARTS Charter School - NORTHAMPTON pupils</v>
      </c>
      <c r="D587" s="32">
        <v>479278210</v>
      </c>
      <c r="E587" s="30">
        <f t="shared" si="110"/>
        <v>479</v>
      </c>
      <c r="F587" s="28">
        <f t="shared" si="111"/>
        <v>278</v>
      </c>
      <c r="G587" s="28">
        <f t="shared" si="112"/>
        <v>210</v>
      </c>
      <c r="H587" s="28">
        <f t="shared" ref="H587:H650" si="119">IF(OR(A587=410,A587=466,A587=487,A587=499),2,1)</f>
        <v>1</v>
      </c>
      <c r="I587" s="33">
        <f t="shared" si="113"/>
        <v>1</v>
      </c>
      <c r="J587" s="30">
        <f t="shared" si="114"/>
        <v>6</v>
      </c>
      <c r="K587" s="34">
        <f t="shared" si="115"/>
        <v>131.16052118041216</v>
      </c>
      <c r="L587" s="35">
        <f t="shared" si="116"/>
        <v>13470</v>
      </c>
      <c r="M587" s="35">
        <f t="shared" si="117"/>
        <v>4197</v>
      </c>
      <c r="N587" s="35">
        <f t="shared" si="118"/>
        <v>1188</v>
      </c>
      <c r="O587" s="36"/>
      <c r="P587" s="632"/>
      <c r="Q587" s="149"/>
      <c r="R587" s="150"/>
      <c r="S587" s="150"/>
    </row>
    <row r="588" spans="1:19">
      <c r="A588" s="30">
        <f t="shared" si="108"/>
        <v>479</v>
      </c>
      <c r="B588" s="30">
        <v>579</v>
      </c>
      <c r="C588" s="31" t="str">
        <f t="shared" si="109"/>
        <v>479 - PIONEER VALLEY PERFORMING ARTS Charter School - PALMER pupils</v>
      </c>
      <c r="D588" s="32">
        <v>479278227</v>
      </c>
      <c r="E588" s="30">
        <f t="shared" si="110"/>
        <v>479</v>
      </c>
      <c r="F588" s="28">
        <f t="shared" si="111"/>
        <v>278</v>
      </c>
      <c r="G588" s="28">
        <f t="shared" si="112"/>
        <v>227</v>
      </c>
      <c r="H588" s="28">
        <f t="shared" si="119"/>
        <v>1</v>
      </c>
      <c r="I588" s="33">
        <f t="shared" si="113"/>
        <v>1</v>
      </c>
      <c r="J588" s="30">
        <f t="shared" si="114"/>
        <v>10</v>
      </c>
      <c r="K588" s="34">
        <f t="shared" si="115"/>
        <v>126.21028959804124</v>
      </c>
      <c r="L588" s="35">
        <f t="shared" si="116"/>
        <v>14953</v>
      </c>
      <c r="M588" s="35">
        <f t="shared" si="117"/>
        <v>3919</v>
      </c>
      <c r="N588" s="35">
        <f t="shared" si="118"/>
        <v>1188</v>
      </c>
      <c r="O588" s="36"/>
      <c r="P588" s="632"/>
      <c r="Q588" s="149"/>
      <c r="R588" s="150"/>
      <c r="S588" s="150"/>
    </row>
    <row r="589" spans="1:19">
      <c r="A589" s="30">
        <f t="shared" si="108"/>
        <v>479</v>
      </c>
      <c r="B589" s="30">
        <v>580</v>
      </c>
      <c r="C589" s="31" t="str">
        <f t="shared" si="109"/>
        <v>479 - PIONEER VALLEY PERFORMING ARTS Charter School - SOUTH HADLEY pupils</v>
      </c>
      <c r="D589" s="32">
        <v>479278278</v>
      </c>
      <c r="E589" s="30">
        <f t="shared" si="110"/>
        <v>479</v>
      </c>
      <c r="F589" s="28">
        <f t="shared" si="111"/>
        <v>278</v>
      </c>
      <c r="G589" s="28">
        <f t="shared" si="112"/>
        <v>278</v>
      </c>
      <c r="H589" s="28">
        <f t="shared" si="119"/>
        <v>1</v>
      </c>
      <c r="I589" s="33">
        <f t="shared" si="113"/>
        <v>1</v>
      </c>
      <c r="J589" s="30">
        <f t="shared" si="114"/>
        <v>7</v>
      </c>
      <c r="K589" s="34">
        <f t="shared" si="115"/>
        <v>116.53412231085679</v>
      </c>
      <c r="L589" s="35">
        <f t="shared" si="116"/>
        <v>13749</v>
      </c>
      <c r="M589" s="35">
        <f t="shared" si="117"/>
        <v>2273</v>
      </c>
      <c r="N589" s="35">
        <f t="shared" si="118"/>
        <v>1188</v>
      </c>
      <c r="O589" s="36"/>
      <c r="P589" s="632"/>
      <c r="Q589" s="149"/>
      <c r="R589" s="150"/>
      <c r="S589" s="150"/>
    </row>
    <row r="590" spans="1:19">
      <c r="A590" s="30">
        <f t="shared" si="108"/>
        <v>479</v>
      </c>
      <c r="B590" s="30">
        <v>581</v>
      </c>
      <c r="C590" s="31" t="str">
        <f t="shared" si="109"/>
        <v>479 - PIONEER VALLEY PERFORMING ARTS Charter School - SPRINGFIELD pupils</v>
      </c>
      <c r="D590" s="32">
        <v>479278281</v>
      </c>
      <c r="E590" s="30">
        <f t="shared" si="110"/>
        <v>479</v>
      </c>
      <c r="F590" s="28">
        <f t="shared" si="111"/>
        <v>278</v>
      </c>
      <c r="G590" s="28">
        <f t="shared" si="112"/>
        <v>281</v>
      </c>
      <c r="H590" s="28">
        <f t="shared" si="119"/>
        <v>1</v>
      </c>
      <c r="I590" s="33">
        <f t="shared" si="113"/>
        <v>1</v>
      </c>
      <c r="J590" s="30">
        <f t="shared" si="114"/>
        <v>12</v>
      </c>
      <c r="K590" s="34">
        <f t="shared" si="115"/>
        <v>100</v>
      </c>
      <c r="L590" s="35">
        <f t="shared" si="116"/>
        <v>18470</v>
      </c>
      <c r="M590" s="35">
        <f t="shared" si="117"/>
        <v>0</v>
      </c>
      <c r="N590" s="35">
        <f t="shared" si="118"/>
        <v>1188</v>
      </c>
      <c r="O590" s="36"/>
      <c r="P590" s="632"/>
      <c r="Q590" s="149"/>
      <c r="R590" s="150"/>
      <c r="S590" s="150"/>
    </row>
    <row r="591" spans="1:19">
      <c r="A591" s="30">
        <f t="shared" si="108"/>
        <v>479</v>
      </c>
      <c r="B591" s="30">
        <v>582</v>
      </c>
      <c r="C591" s="31" t="str">
        <f t="shared" si="109"/>
        <v>479 - PIONEER VALLEY PERFORMING ARTS Charter School - WARE pupils</v>
      </c>
      <c r="D591" s="32">
        <v>479278309</v>
      </c>
      <c r="E591" s="30">
        <f t="shared" si="110"/>
        <v>479</v>
      </c>
      <c r="F591" s="28">
        <f t="shared" si="111"/>
        <v>278</v>
      </c>
      <c r="G591" s="28">
        <f t="shared" si="112"/>
        <v>309</v>
      </c>
      <c r="H591" s="28">
        <f t="shared" si="119"/>
        <v>1</v>
      </c>
      <c r="I591" s="33">
        <f t="shared" si="113"/>
        <v>1</v>
      </c>
      <c r="J591" s="30">
        <f t="shared" si="114"/>
        <v>10</v>
      </c>
      <c r="K591" s="34">
        <f t="shared" si="115"/>
        <v>106.70177409261737</v>
      </c>
      <c r="L591" s="35">
        <f t="shared" si="116"/>
        <v>16147</v>
      </c>
      <c r="M591" s="35">
        <f t="shared" si="117"/>
        <v>1082</v>
      </c>
      <c r="N591" s="35">
        <f t="shared" si="118"/>
        <v>1188</v>
      </c>
      <c r="O591" s="36"/>
      <c r="P591" s="632"/>
      <c r="Q591" s="149"/>
      <c r="R591" s="150"/>
      <c r="S591" s="150"/>
    </row>
    <row r="592" spans="1:19">
      <c r="A592" s="30">
        <f t="shared" si="108"/>
        <v>479</v>
      </c>
      <c r="B592" s="30">
        <v>583</v>
      </c>
      <c r="C592" s="31" t="str">
        <f t="shared" si="109"/>
        <v>479 - PIONEER VALLEY PERFORMING ARTS Charter School - WESTFIELD pupils</v>
      </c>
      <c r="D592" s="32">
        <v>479278325</v>
      </c>
      <c r="E592" s="30">
        <f t="shared" si="110"/>
        <v>479</v>
      </c>
      <c r="F592" s="28">
        <f t="shared" si="111"/>
        <v>278</v>
      </c>
      <c r="G592" s="28">
        <f t="shared" si="112"/>
        <v>325</v>
      </c>
      <c r="H592" s="28">
        <f t="shared" si="119"/>
        <v>1</v>
      </c>
      <c r="I592" s="33">
        <f t="shared" si="113"/>
        <v>1</v>
      </c>
      <c r="J592" s="30">
        <f t="shared" si="114"/>
        <v>9</v>
      </c>
      <c r="K592" s="34">
        <f t="shared" si="115"/>
        <v>107.34355143866607</v>
      </c>
      <c r="L592" s="35">
        <f t="shared" si="116"/>
        <v>15313</v>
      </c>
      <c r="M592" s="35">
        <f t="shared" si="117"/>
        <v>1125</v>
      </c>
      <c r="N592" s="35">
        <f t="shared" si="118"/>
        <v>1188</v>
      </c>
      <c r="O592" s="36"/>
      <c r="P592" s="632"/>
      <c r="Q592" s="149"/>
      <c r="R592" s="150"/>
      <c r="S592" s="150"/>
    </row>
    <row r="593" spans="1:19">
      <c r="A593" s="30">
        <f t="shared" si="108"/>
        <v>479</v>
      </c>
      <c r="B593" s="30">
        <v>584</v>
      </c>
      <c r="C593" s="31" t="str">
        <f t="shared" si="109"/>
        <v>479 - PIONEER VALLEY PERFORMING ARTS Charter School - WEST SPRINGFIELD pupils</v>
      </c>
      <c r="D593" s="32">
        <v>479278332</v>
      </c>
      <c r="E593" s="30">
        <f t="shared" si="110"/>
        <v>479</v>
      </c>
      <c r="F593" s="28">
        <f t="shared" si="111"/>
        <v>278</v>
      </c>
      <c r="G593" s="28">
        <f t="shared" si="112"/>
        <v>332</v>
      </c>
      <c r="H593" s="28">
        <f t="shared" si="119"/>
        <v>1</v>
      </c>
      <c r="I593" s="33">
        <f t="shared" si="113"/>
        <v>1</v>
      </c>
      <c r="J593" s="30">
        <f t="shared" si="114"/>
        <v>10</v>
      </c>
      <c r="K593" s="34">
        <f t="shared" si="115"/>
        <v>103.68264382941726</v>
      </c>
      <c r="L593" s="35">
        <f t="shared" si="116"/>
        <v>12774</v>
      </c>
      <c r="M593" s="35">
        <f t="shared" si="117"/>
        <v>470</v>
      </c>
      <c r="N593" s="35">
        <f t="shared" si="118"/>
        <v>1188</v>
      </c>
      <c r="O593" s="36"/>
      <c r="P593" s="632"/>
      <c r="Q593" s="149"/>
      <c r="R593" s="150"/>
      <c r="S593" s="150"/>
    </row>
    <row r="594" spans="1:19">
      <c r="A594" s="30">
        <f t="shared" si="108"/>
        <v>479</v>
      </c>
      <c r="B594" s="30">
        <v>585</v>
      </c>
      <c r="C594" s="31" t="str">
        <f t="shared" si="109"/>
        <v>479 - PIONEER VALLEY PERFORMING ARTS Charter School - AMHERST PELHAM pupils</v>
      </c>
      <c r="D594" s="32">
        <v>479278605</v>
      </c>
      <c r="E594" s="30">
        <f t="shared" si="110"/>
        <v>479</v>
      </c>
      <c r="F594" s="28">
        <f t="shared" si="111"/>
        <v>278</v>
      </c>
      <c r="G594" s="28">
        <f t="shared" si="112"/>
        <v>605</v>
      </c>
      <c r="H594" s="28">
        <f t="shared" si="119"/>
        <v>1</v>
      </c>
      <c r="I594" s="33">
        <f t="shared" si="113"/>
        <v>1</v>
      </c>
      <c r="J594" s="30">
        <f t="shared" si="114"/>
        <v>6</v>
      </c>
      <c r="K594" s="34">
        <f t="shared" si="115"/>
        <v>163.68060654051467</v>
      </c>
      <c r="L594" s="35">
        <f t="shared" si="116"/>
        <v>14264</v>
      </c>
      <c r="M594" s="35">
        <f t="shared" si="117"/>
        <v>9083</v>
      </c>
      <c r="N594" s="35">
        <f t="shared" si="118"/>
        <v>1188</v>
      </c>
      <c r="O594" s="36"/>
      <c r="P594" s="632"/>
      <c r="Q594" s="149"/>
      <c r="R594" s="150"/>
      <c r="S594" s="150"/>
    </row>
    <row r="595" spans="1:19">
      <c r="A595" s="30">
        <f t="shared" si="108"/>
        <v>479</v>
      </c>
      <c r="B595" s="30">
        <v>586</v>
      </c>
      <c r="C595" s="31" t="str">
        <f t="shared" si="109"/>
        <v>479 - PIONEER VALLEY PERFORMING ARTS Charter School - FRONTIER pupils</v>
      </c>
      <c r="D595" s="32">
        <v>479278670</v>
      </c>
      <c r="E595" s="30">
        <f t="shared" si="110"/>
        <v>479</v>
      </c>
      <c r="F595" s="28">
        <f t="shared" si="111"/>
        <v>278</v>
      </c>
      <c r="G595" s="28">
        <f t="shared" si="112"/>
        <v>670</v>
      </c>
      <c r="H595" s="28">
        <f t="shared" si="119"/>
        <v>1</v>
      </c>
      <c r="I595" s="33">
        <f t="shared" si="113"/>
        <v>1</v>
      </c>
      <c r="J595" s="30">
        <f t="shared" si="114"/>
        <v>6</v>
      </c>
      <c r="K595" s="34">
        <f t="shared" si="115"/>
        <v>175.79494860385907</v>
      </c>
      <c r="L595" s="35">
        <f t="shared" si="116"/>
        <v>12565</v>
      </c>
      <c r="M595" s="35">
        <f t="shared" si="117"/>
        <v>9524</v>
      </c>
      <c r="N595" s="35">
        <f t="shared" si="118"/>
        <v>1188</v>
      </c>
      <c r="O595" s="36"/>
      <c r="P595" s="632"/>
      <c r="Q595" s="149"/>
      <c r="R595" s="150"/>
      <c r="S595" s="150"/>
    </row>
    <row r="596" spans="1:19">
      <c r="A596" s="30">
        <f t="shared" si="108"/>
        <v>479</v>
      </c>
      <c r="B596" s="30">
        <v>587</v>
      </c>
      <c r="C596" s="31" t="str">
        <f t="shared" si="109"/>
        <v>479 - PIONEER VALLEY PERFORMING ARTS Charter School - GATEWAY pupils</v>
      </c>
      <c r="D596" s="32">
        <v>479278672</v>
      </c>
      <c r="E596" s="30">
        <f t="shared" si="110"/>
        <v>479</v>
      </c>
      <c r="F596" s="28">
        <f t="shared" si="111"/>
        <v>278</v>
      </c>
      <c r="G596" s="28">
        <f t="shared" si="112"/>
        <v>672</v>
      </c>
      <c r="H596" s="28">
        <f t="shared" si="119"/>
        <v>1</v>
      </c>
      <c r="I596" s="33">
        <f t="shared" si="113"/>
        <v>1</v>
      </c>
      <c r="J596" s="30">
        <f t="shared" si="114"/>
        <v>10</v>
      </c>
      <c r="K596" s="34">
        <f t="shared" si="115"/>
        <v>122.12929264733252</v>
      </c>
      <c r="L596" s="35">
        <f t="shared" si="116"/>
        <v>16707</v>
      </c>
      <c r="M596" s="35">
        <f t="shared" si="117"/>
        <v>3697</v>
      </c>
      <c r="N596" s="35">
        <f t="shared" si="118"/>
        <v>1188</v>
      </c>
      <c r="O596" s="36"/>
      <c r="P596" s="632"/>
      <c r="Q596" s="149"/>
      <c r="R596" s="150"/>
      <c r="S596" s="150"/>
    </row>
    <row r="597" spans="1:19">
      <c r="A597" s="30">
        <f t="shared" si="108"/>
        <v>479</v>
      </c>
      <c r="B597" s="30">
        <v>588</v>
      </c>
      <c r="C597" s="31" t="str">
        <f t="shared" si="109"/>
        <v>479 - PIONEER VALLEY PERFORMING ARTS Charter School - GILL MONTAGUE pupils</v>
      </c>
      <c r="D597" s="32">
        <v>479278674</v>
      </c>
      <c r="E597" s="30">
        <f t="shared" si="110"/>
        <v>479</v>
      </c>
      <c r="F597" s="28">
        <f t="shared" si="111"/>
        <v>278</v>
      </c>
      <c r="G597" s="28">
        <f t="shared" si="112"/>
        <v>674</v>
      </c>
      <c r="H597" s="28">
        <f t="shared" si="119"/>
        <v>1</v>
      </c>
      <c r="I597" s="33">
        <f t="shared" si="113"/>
        <v>1</v>
      </c>
      <c r="J597" s="30">
        <f t="shared" si="114"/>
        <v>10</v>
      </c>
      <c r="K597" s="34">
        <f t="shared" si="115"/>
        <v>138.400949943911</v>
      </c>
      <c r="L597" s="35">
        <f t="shared" si="116"/>
        <v>19729</v>
      </c>
      <c r="M597" s="35">
        <f t="shared" si="117"/>
        <v>7576</v>
      </c>
      <c r="N597" s="35">
        <f t="shared" si="118"/>
        <v>1188</v>
      </c>
      <c r="O597" s="36"/>
      <c r="P597" s="632"/>
      <c r="Q597" s="149"/>
      <c r="R597" s="150"/>
      <c r="S597" s="150"/>
    </row>
    <row r="598" spans="1:19">
      <c r="A598" s="30">
        <f t="shared" si="108"/>
        <v>479</v>
      </c>
      <c r="B598" s="30">
        <v>589</v>
      </c>
      <c r="C598" s="31" t="str">
        <f t="shared" si="109"/>
        <v>479 - PIONEER VALLEY PERFORMING ARTS Charter School - HAMPDEN WILBRAHAM pupils</v>
      </c>
      <c r="D598" s="32">
        <v>479278680</v>
      </c>
      <c r="E598" s="30">
        <f t="shared" si="110"/>
        <v>479</v>
      </c>
      <c r="F598" s="28">
        <f t="shared" si="111"/>
        <v>278</v>
      </c>
      <c r="G598" s="28">
        <f t="shared" si="112"/>
        <v>680</v>
      </c>
      <c r="H598" s="28">
        <f t="shared" si="119"/>
        <v>1</v>
      </c>
      <c r="I598" s="33">
        <f t="shared" si="113"/>
        <v>1</v>
      </c>
      <c r="J598" s="30">
        <f t="shared" si="114"/>
        <v>5</v>
      </c>
      <c r="K598" s="34">
        <f t="shared" si="115"/>
        <v>129.56953392449162</v>
      </c>
      <c r="L598" s="35">
        <f t="shared" si="116"/>
        <v>13770</v>
      </c>
      <c r="M598" s="35">
        <f t="shared" si="117"/>
        <v>4072</v>
      </c>
      <c r="N598" s="35">
        <f t="shared" si="118"/>
        <v>1188</v>
      </c>
      <c r="O598" s="36"/>
      <c r="P598" s="632"/>
      <c r="Q598" s="149"/>
      <c r="R598" s="150"/>
      <c r="S598" s="150"/>
    </row>
    <row r="599" spans="1:19">
      <c r="A599" s="30">
        <f t="shared" si="108"/>
        <v>479</v>
      </c>
      <c r="B599" s="30">
        <v>590</v>
      </c>
      <c r="C599" s="31" t="str">
        <f t="shared" si="109"/>
        <v>479 - PIONEER VALLEY PERFORMING ARTS Charter School - HAMPSHIRE pupils</v>
      </c>
      <c r="D599" s="32">
        <v>479278683</v>
      </c>
      <c r="E599" s="30">
        <f t="shared" si="110"/>
        <v>479</v>
      </c>
      <c r="F599" s="28">
        <f t="shared" si="111"/>
        <v>278</v>
      </c>
      <c r="G599" s="28">
        <f t="shared" si="112"/>
        <v>683</v>
      </c>
      <c r="H599" s="28">
        <f t="shared" si="119"/>
        <v>1</v>
      </c>
      <c r="I599" s="33">
        <f t="shared" si="113"/>
        <v>1</v>
      </c>
      <c r="J599" s="30">
        <f t="shared" si="114"/>
        <v>4</v>
      </c>
      <c r="K599" s="34">
        <f t="shared" si="115"/>
        <v>182.29875719438201</v>
      </c>
      <c r="L599" s="35">
        <f t="shared" si="116"/>
        <v>12150</v>
      </c>
      <c r="M599" s="35">
        <f t="shared" si="117"/>
        <v>9999</v>
      </c>
      <c r="N599" s="35">
        <f t="shared" si="118"/>
        <v>1188</v>
      </c>
      <c r="O599" s="36"/>
      <c r="P599" s="632"/>
      <c r="Q599" s="149"/>
      <c r="R599" s="150"/>
      <c r="S599" s="150"/>
    </row>
    <row r="600" spans="1:19">
      <c r="A600" s="30">
        <f t="shared" si="108"/>
        <v>479</v>
      </c>
      <c r="B600" s="30">
        <v>591</v>
      </c>
      <c r="C600" s="31" t="str">
        <f t="shared" si="109"/>
        <v>479 - PIONEER VALLEY PERFORMING ARTS Charter School - PIONEER pupils</v>
      </c>
      <c r="D600" s="32">
        <v>479278750</v>
      </c>
      <c r="E600" s="30">
        <f t="shared" si="110"/>
        <v>479</v>
      </c>
      <c r="F600" s="28">
        <f t="shared" si="111"/>
        <v>278</v>
      </c>
      <c r="G600" s="28">
        <f t="shared" si="112"/>
        <v>750</v>
      </c>
      <c r="H600" s="28">
        <f t="shared" si="119"/>
        <v>1</v>
      </c>
      <c r="I600" s="33">
        <f t="shared" si="113"/>
        <v>1</v>
      </c>
      <c r="J600" s="30">
        <f t="shared" si="114"/>
        <v>7</v>
      </c>
      <c r="K600" s="34">
        <f t="shared" si="115"/>
        <v>157.36850873363096</v>
      </c>
      <c r="L600" s="35">
        <f t="shared" si="116"/>
        <v>12565</v>
      </c>
      <c r="M600" s="35">
        <f t="shared" si="117"/>
        <v>7208</v>
      </c>
      <c r="N600" s="35">
        <f t="shared" si="118"/>
        <v>1188</v>
      </c>
      <c r="O600" s="36"/>
      <c r="P600" s="632"/>
      <c r="Q600" s="149"/>
      <c r="R600" s="150"/>
      <c r="S600" s="150"/>
    </row>
    <row r="601" spans="1:19">
      <c r="A601" s="30">
        <f t="shared" si="108"/>
        <v>479</v>
      </c>
      <c r="B601" s="30">
        <v>592</v>
      </c>
      <c r="C601" s="31" t="str">
        <f t="shared" si="109"/>
        <v>479 - PIONEER VALLEY PERFORMING ARTS Charter School - QUABBIN pupils</v>
      </c>
      <c r="D601" s="32">
        <v>479278753</v>
      </c>
      <c r="E601" s="30">
        <f t="shared" si="110"/>
        <v>479</v>
      </c>
      <c r="F601" s="28">
        <f t="shared" si="111"/>
        <v>278</v>
      </c>
      <c r="G601" s="28">
        <f t="shared" si="112"/>
        <v>753</v>
      </c>
      <c r="H601" s="28">
        <f t="shared" si="119"/>
        <v>1</v>
      </c>
      <c r="I601" s="33">
        <f t="shared" si="113"/>
        <v>1</v>
      </c>
      <c r="J601" s="30">
        <f t="shared" si="114"/>
        <v>7</v>
      </c>
      <c r="K601" s="34">
        <f t="shared" si="115"/>
        <v>126.71905499877074</v>
      </c>
      <c r="L601" s="35">
        <f t="shared" si="116"/>
        <v>15482</v>
      </c>
      <c r="M601" s="35">
        <f t="shared" si="117"/>
        <v>4137</v>
      </c>
      <c r="N601" s="35">
        <f t="shared" si="118"/>
        <v>1188</v>
      </c>
      <c r="O601" s="36"/>
      <c r="P601" s="632"/>
      <c r="Q601" s="149"/>
      <c r="R601" s="150"/>
      <c r="S601" s="150"/>
    </row>
    <row r="602" spans="1:19">
      <c r="A602" s="30">
        <f t="shared" si="108"/>
        <v>479</v>
      </c>
      <c r="B602" s="30">
        <v>593</v>
      </c>
      <c r="C602" s="31" t="str">
        <f t="shared" si="109"/>
        <v>479 - PIONEER VALLEY PERFORMING ARTS Charter School - RALPH C MAHAR pupils</v>
      </c>
      <c r="D602" s="32">
        <v>479278755</v>
      </c>
      <c r="E602" s="30">
        <f t="shared" si="110"/>
        <v>479</v>
      </c>
      <c r="F602" s="28">
        <f t="shared" si="111"/>
        <v>278</v>
      </c>
      <c r="G602" s="28">
        <f t="shared" si="112"/>
        <v>755</v>
      </c>
      <c r="H602" s="28">
        <f t="shared" si="119"/>
        <v>1</v>
      </c>
      <c r="I602" s="33">
        <f t="shared" si="113"/>
        <v>1</v>
      </c>
      <c r="J602" s="30">
        <f t="shared" si="114"/>
        <v>10</v>
      </c>
      <c r="K602" s="34">
        <f t="shared" si="115"/>
        <v>151.8501572912358</v>
      </c>
      <c r="L602" s="35">
        <f t="shared" si="116"/>
        <v>14953</v>
      </c>
      <c r="M602" s="35">
        <f t="shared" si="117"/>
        <v>7753</v>
      </c>
      <c r="N602" s="35">
        <f t="shared" si="118"/>
        <v>1188</v>
      </c>
      <c r="O602" s="36"/>
      <c r="P602" s="632"/>
      <c r="Q602" s="149"/>
      <c r="R602" s="150"/>
      <c r="S602" s="150"/>
    </row>
    <row r="603" spans="1:19">
      <c r="A603" s="30">
        <f t="shared" si="108"/>
        <v>479</v>
      </c>
      <c r="B603" s="30">
        <v>594</v>
      </c>
      <c r="C603" s="31" t="str">
        <f t="shared" si="109"/>
        <v>479 - PIONEER VALLEY PERFORMING ARTS Charter School - SOUTHWICK TOLLAND GRANVILLE pupils</v>
      </c>
      <c r="D603" s="32">
        <v>479278766</v>
      </c>
      <c r="E603" s="30">
        <f t="shared" si="110"/>
        <v>479</v>
      </c>
      <c r="F603" s="28">
        <f t="shared" si="111"/>
        <v>278</v>
      </c>
      <c r="G603" s="28">
        <f t="shared" si="112"/>
        <v>766</v>
      </c>
      <c r="H603" s="28">
        <f t="shared" si="119"/>
        <v>1</v>
      </c>
      <c r="I603" s="33">
        <f t="shared" si="113"/>
        <v>1</v>
      </c>
      <c r="J603" s="30">
        <f t="shared" si="114"/>
        <v>7</v>
      </c>
      <c r="K603" s="34">
        <f t="shared" si="115"/>
        <v>128.22806144375039</v>
      </c>
      <c r="L603" s="35">
        <f t="shared" si="116"/>
        <v>10664</v>
      </c>
      <c r="M603" s="35">
        <f t="shared" si="117"/>
        <v>3010</v>
      </c>
      <c r="N603" s="35">
        <f t="shared" si="118"/>
        <v>1188</v>
      </c>
      <c r="O603" s="36"/>
      <c r="P603" s="632"/>
      <c r="Q603" s="149"/>
      <c r="R603" s="150"/>
      <c r="S603" s="150"/>
    </row>
    <row r="604" spans="1:19">
      <c r="A604" s="30">
        <f t="shared" si="108"/>
        <v>481</v>
      </c>
      <c r="B604" s="30">
        <v>595</v>
      </c>
      <c r="C604" s="31" t="str">
        <f t="shared" si="109"/>
        <v>481 - BOSTON RENAISSANCE Charter School - ABINGTON pupils</v>
      </c>
      <c r="D604" s="32">
        <v>481035001</v>
      </c>
      <c r="E604" s="30">
        <f t="shared" si="110"/>
        <v>481</v>
      </c>
      <c r="F604" s="28">
        <f t="shared" si="111"/>
        <v>35</v>
      </c>
      <c r="G604" s="28">
        <f t="shared" si="112"/>
        <v>1</v>
      </c>
      <c r="H604" s="28">
        <f t="shared" si="119"/>
        <v>1</v>
      </c>
      <c r="I604" s="33">
        <f t="shared" si="113"/>
        <v>1.087</v>
      </c>
      <c r="J604" s="30">
        <f t="shared" si="114"/>
        <v>7</v>
      </c>
      <c r="K604" s="34">
        <f t="shared" si="115"/>
        <v>111.52142211046746</v>
      </c>
      <c r="L604" s="35">
        <f t="shared" si="116"/>
        <v>11794</v>
      </c>
      <c r="M604" s="35">
        <f t="shared" si="117"/>
        <v>1359</v>
      </c>
      <c r="N604" s="35">
        <f t="shared" si="118"/>
        <v>1188</v>
      </c>
      <c r="O604" s="36"/>
      <c r="P604" s="632"/>
      <c r="Q604" s="149"/>
      <c r="R604" s="150"/>
      <c r="S604" s="150"/>
    </row>
    <row r="605" spans="1:19">
      <c r="A605" s="30">
        <f t="shared" si="108"/>
        <v>481</v>
      </c>
      <c r="B605" s="30">
        <v>596</v>
      </c>
      <c r="C605" s="31" t="str">
        <f t="shared" si="109"/>
        <v>481 - BOSTON RENAISSANCE Charter School - BELLINGHAM pupils</v>
      </c>
      <c r="D605" s="32">
        <v>481035025</v>
      </c>
      <c r="E605" s="30">
        <f t="shared" si="110"/>
        <v>481</v>
      </c>
      <c r="F605" s="28">
        <f t="shared" si="111"/>
        <v>35</v>
      </c>
      <c r="G605" s="28">
        <f t="shared" si="112"/>
        <v>25</v>
      </c>
      <c r="H605" s="28">
        <f t="shared" si="119"/>
        <v>1</v>
      </c>
      <c r="I605" s="33">
        <f t="shared" si="113"/>
        <v>1.087</v>
      </c>
      <c r="J605" s="30">
        <f t="shared" si="114"/>
        <v>6</v>
      </c>
      <c r="K605" s="34">
        <f t="shared" si="115"/>
        <v>138.41836261547991</v>
      </c>
      <c r="L605" s="35">
        <f t="shared" si="116"/>
        <v>11735</v>
      </c>
      <c r="M605" s="35">
        <f t="shared" si="117"/>
        <v>4508</v>
      </c>
      <c r="N605" s="35">
        <f t="shared" si="118"/>
        <v>1188</v>
      </c>
      <c r="O605" s="36"/>
      <c r="P605" s="632"/>
      <c r="Q605" s="149"/>
      <c r="R605" s="150"/>
      <c r="S605" s="150"/>
    </row>
    <row r="606" spans="1:19">
      <c r="A606" s="30">
        <f t="shared" si="108"/>
        <v>481</v>
      </c>
      <c r="B606" s="30">
        <v>597</v>
      </c>
      <c r="C606" s="31" t="str">
        <f t="shared" si="109"/>
        <v>481 - BOSTON RENAISSANCE Charter School - BEVERLY pupils</v>
      </c>
      <c r="D606" s="32">
        <v>481035030</v>
      </c>
      <c r="E606" s="30">
        <f t="shared" si="110"/>
        <v>481</v>
      </c>
      <c r="F606" s="28">
        <f t="shared" si="111"/>
        <v>35</v>
      </c>
      <c r="G606" s="28">
        <f t="shared" si="112"/>
        <v>30</v>
      </c>
      <c r="H606" s="28">
        <f t="shared" si="119"/>
        <v>1</v>
      </c>
      <c r="I606" s="33">
        <f t="shared" si="113"/>
        <v>1.087</v>
      </c>
      <c r="J606" s="30">
        <f t="shared" si="114"/>
        <v>6</v>
      </c>
      <c r="K606" s="34">
        <f t="shared" si="115"/>
        <v>120.32539957372035</v>
      </c>
      <c r="L606" s="35">
        <f t="shared" si="116"/>
        <v>19114</v>
      </c>
      <c r="M606" s="35">
        <f t="shared" si="117"/>
        <v>3885</v>
      </c>
      <c r="N606" s="35">
        <f t="shared" si="118"/>
        <v>1188</v>
      </c>
      <c r="O606" s="36"/>
      <c r="P606" s="632"/>
      <c r="Q606" s="149"/>
      <c r="R606" s="150"/>
      <c r="S606" s="150"/>
    </row>
    <row r="607" spans="1:19">
      <c r="A607" s="30">
        <f t="shared" si="108"/>
        <v>481</v>
      </c>
      <c r="B607" s="30">
        <v>598</v>
      </c>
      <c r="C607" s="31" t="str">
        <f t="shared" si="109"/>
        <v>481 - BOSTON RENAISSANCE Charter School - BOSTON pupils</v>
      </c>
      <c r="D607" s="32">
        <v>481035035</v>
      </c>
      <c r="E607" s="30">
        <f t="shared" si="110"/>
        <v>481</v>
      </c>
      <c r="F607" s="28">
        <f t="shared" si="111"/>
        <v>35</v>
      </c>
      <c r="G607" s="28">
        <f t="shared" si="112"/>
        <v>35</v>
      </c>
      <c r="H607" s="28">
        <f t="shared" si="119"/>
        <v>1</v>
      </c>
      <c r="I607" s="33">
        <f t="shared" si="113"/>
        <v>1.087</v>
      </c>
      <c r="J607" s="30">
        <f t="shared" si="114"/>
        <v>11</v>
      </c>
      <c r="K607" s="34">
        <f t="shared" si="115"/>
        <v>137.86393690456481</v>
      </c>
      <c r="L607" s="35">
        <f t="shared" si="116"/>
        <v>18823</v>
      </c>
      <c r="M607" s="35">
        <f t="shared" si="117"/>
        <v>7127</v>
      </c>
      <c r="N607" s="35">
        <f t="shared" si="118"/>
        <v>1188</v>
      </c>
      <c r="O607" s="36"/>
      <c r="P607" s="632"/>
      <c r="Q607" s="149"/>
      <c r="R607" s="150"/>
      <c r="S607" s="150"/>
    </row>
    <row r="608" spans="1:19">
      <c r="A608" s="30">
        <f t="shared" si="108"/>
        <v>481</v>
      </c>
      <c r="B608" s="30">
        <v>599</v>
      </c>
      <c r="C608" s="31" t="str">
        <f t="shared" si="109"/>
        <v>481 - BOSTON RENAISSANCE Charter School - BRAINTREE pupils</v>
      </c>
      <c r="D608" s="32">
        <v>481035040</v>
      </c>
      <c r="E608" s="30">
        <f t="shared" si="110"/>
        <v>481</v>
      </c>
      <c r="F608" s="28">
        <f t="shared" si="111"/>
        <v>35</v>
      </c>
      <c r="G608" s="28">
        <f t="shared" si="112"/>
        <v>40</v>
      </c>
      <c r="H608" s="28">
        <f t="shared" si="119"/>
        <v>1</v>
      </c>
      <c r="I608" s="33">
        <f t="shared" si="113"/>
        <v>1.087</v>
      </c>
      <c r="J608" s="30">
        <f t="shared" si="114"/>
        <v>6</v>
      </c>
      <c r="K608" s="34">
        <f t="shared" si="115"/>
        <v>126.4407540383846</v>
      </c>
      <c r="L608" s="35">
        <f t="shared" si="116"/>
        <v>11013</v>
      </c>
      <c r="M608" s="35">
        <f t="shared" si="117"/>
        <v>2912</v>
      </c>
      <c r="N608" s="35">
        <f t="shared" si="118"/>
        <v>1188</v>
      </c>
      <c r="O608" s="36"/>
      <c r="P608" s="632"/>
      <c r="Q608" s="149"/>
      <c r="R608" s="150"/>
      <c r="S608" s="150"/>
    </row>
    <row r="609" spans="1:19">
      <c r="A609" s="30">
        <f t="shared" si="108"/>
        <v>481</v>
      </c>
      <c r="B609" s="30">
        <v>600</v>
      </c>
      <c r="C609" s="31" t="str">
        <f t="shared" si="109"/>
        <v>481 - BOSTON RENAISSANCE Charter School - BROCKTON pupils</v>
      </c>
      <c r="D609" s="32">
        <v>481035044</v>
      </c>
      <c r="E609" s="30">
        <f t="shared" si="110"/>
        <v>481</v>
      </c>
      <c r="F609" s="28">
        <f t="shared" si="111"/>
        <v>35</v>
      </c>
      <c r="G609" s="28">
        <f t="shared" si="112"/>
        <v>44</v>
      </c>
      <c r="H609" s="28">
        <f t="shared" si="119"/>
        <v>1</v>
      </c>
      <c r="I609" s="33">
        <f t="shared" si="113"/>
        <v>1.087</v>
      </c>
      <c r="J609" s="30">
        <f t="shared" si="114"/>
        <v>11</v>
      </c>
      <c r="K609" s="34">
        <f t="shared" si="115"/>
        <v>103.48764365547041</v>
      </c>
      <c r="L609" s="35">
        <f t="shared" si="116"/>
        <v>14609</v>
      </c>
      <c r="M609" s="35">
        <f t="shared" si="117"/>
        <v>510</v>
      </c>
      <c r="N609" s="35">
        <f t="shared" si="118"/>
        <v>1188</v>
      </c>
      <c r="O609" s="36"/>
      <c r="P609" s="632"/>
      <c r="Q609" s="149"/>
      <c r="R609" s="150"/>
      <c r="S609" s="150"/>
    </row>
    <row r="610" spans="1:19">
      <c r="A610" s="30">
        <f t="shared" si="108"/>
        <v>481</v>
      </c>
      <c r="B610" s="30">
        <v>601</v>
      </c>
      <c r="C610" s="31" t="str">
        <f t="shared" si="109"/>
        <v>481 - BOSTON RENAISSANCE Charter School - DEDHAM pupils</v>
      </c>
      <c r="D610" s="32">
        <v>481035073</v>
      </c>
      <c r="E610" s="30">
        <f t="shared" si="110"/>
        <v>481</v>
      </c>
      <c r="F610" s="28">
        <f t="shared" si="111"/>
        <v>35</v>
      </c>
      <c r="G610" s="28">
        <f t="shared" si="112"/>
        <v>73</v>
      </c>
      <c r="H610" s="28">
        <f t="shared" si="119"/>
        <v>1</v>
      </c>
      <c r="I610" s="33">
        <f t="shared" si="113"/>
        <v>1.087</v>
      </c>
      <c r="J610" s="30">
        <f t="shared" si="114"/>
        <v>6</v>
      </c>
      <c r="K610" s="34">
        <f t="shared" si="115"/>
        <v>176.13143339165876</v>
      </c>
      <c r="L610" s="35">
        <f t="shared" si="116"/>
        <v>11395</v>
      </c>
      <c r="M610" s="35">
        <f t="shared" si="117"/>
        <v>8675</v>
      </c>
      <c r="N610" s="35">
        <f t="shared" si="118"/>
        <v>1188</v>
      </c>
      <c r="O610" s="36"/>
      <c r="P610" s="632"/>
      <c r="Q610" s="149"/>
      <c r="R610" s="150"/>
      <c r="S610" s="150"/>
    </row>
    <row r="611" spans="1:19">
      <c r="A611" s="30">
        <f t="shared" si="108"/>
        <v>481</v>
      </c>
      <c r="B611" s="30">
        <v>602</v>
      </c>
      <c r="C611" s="31" t="str">
        <f t="shared" si="109"/>
        <v>481 - BOSTON RENAISSANCE Charter School - MEDFORD pupils</v>
      </c>
      <c r="D611" s="32">
        <v>481035176</v>
      </c>
      <c r="E611" s="30">
        <f t="shared" si="110"/>
        <v>481</v>
      </c>
      <c r="F611" s="28">
        <f t="shared" si="111"/>
        <v>35</v>
      </c>
      <c r="G611" s="28">
        <f t="shared" si="112"/>
        <v>176</v>
      </c>
      <c r="H611" s="28">
        <f t="shared" si="119"/>
        <v>1</v>
      </c>
      <c r="I611" s="33">
        <f t="shared" si="113"/>
        <v>1.087</v>
      </c>
      <c r="J611" s="30">
        <f t="shared" si="114"/>
        <v>8</v>
      </c>
      <c r="K611" s="34">
        <f t="shared" si="115"/>
        <v>125.20807852987181</v>
      </c>
      <c r="L611" s="35">
        <f t="shared" si="116"/>
        <v>11735</v>
      </c>
      <c r="M611" s="35">
        <f t="shared" si="117"/>
        <v>2958</v>
      </c>
      <c r="N611" s="35">
        <f t="shared" si="118"/>
        <v>1188</v>
      </c>
      <c r="O611" s="36"/>
      <c r="P611" s="632"/>
      <c r="Q611" s="149"/>
      <c r="R611" s="150"/>
      <c r="S611" s="150"/>
    </row>
    <row r="612" spans="1:19">
      <c r="A612" s="30">
        <f t="shared" si="108"/>
        <v>481</v>
      </c>
      <c r="B612" s="30">
        <v>603</v>
      </c>
      <c r="C612" s="31" t="str">
        <f t="shared" si="109"/>
        <v>481 - BOSTON RENAISSANCE Charter School - METHUEN pupils</v>
      </c>
      <c r="D612" s="32">
        <v>481035181</v>
      </c>
      <c r="E612" s="30">
        <f t="shared" si="110"/>
        <v>481</v>
      </c>
      <c r="F612" s="28">
        <f t="shared" si="111"/>
        <v>35</v>
      </c>
      <c r="G612" s="28">
        <f t="shared" si="112"/>
        <v>181</v>
      </c>
      <c r="H612" s="28">
        <f t="shared" si="119"/>
        <v>1</v>
      </c>
      <c r="I612" s="33">
        <f t="shared" si="113"/>
        <v>1.087</v>
      </c>
      <c r="J612" s="30">
        <f t="shared" si="114"/>
        <v>10</v>
      </c>
      <c r="K612" s="34">
        <f t="shared" si="115"/>
        <v>101.01569653001017</v>
      </c>
      <c r="L612" s="35">
        <f t="shared" si="116"/>
        <v>8500</v>
      </c>
      <c r="M612" s="35">
        <f t="shared" si="117"/>
        <v>86</v>
      </c>
      <c r="N612" s="35">
        <f t="shared" si="118"/>
        <v>1188</v>
      </c>
      <c r="O612" s="36"/>
      <c r="P612" s="632"/>
      <c r="Q612" s="149"/>
      <c r="R612" s="150"/>
      <c r="S612" s="150"/>
    </row>
    <row r="613" spans="1:19">
      <c r="A613" s="30">
        <f t="shared" si="108"/>
        <v>481</v>
      </c>
      <c r="B613" s="30">
        <v>604</v>
      </c>
      <c r="C613" s="31" t="str">
        <f t="shared" si="109"/>
        <v>481 - BOSTON RENAISSANCE Charter School - MILTON pupils</v>
      </c>
      <c r="D613" s="32">
        <v>481035189</v>
      </c>
      <c r="E613" s="30">
        <f t="shared" si="110"/>
        <v>481</v>
      </c>
      <c r="F613" s="28">
        <f t="shared" si="111"/>
        <v>35</v>
      </c>
      <c r="G613" s="28">
        <f t="shared" si="112"/>
        <v>189</v>
      </c>
      <c r="H613" s="28">
        <f t="shared" si="119"/>
        <v>1</v>
      </c>
      <c r="I613" s="33">
        <f t="shared" si="113"/>
        <v>1.087</v>
      </c>
      <c r="J613" s="30">
        <f t="shared" si="114"/>
        <v>3</v>
      </c>
      <c r="K613" s="34">
        <f t="shared" si="115"/>
        <v>134.15500678325202</v>
      </c>
      <c r="L613" s="35">
        <f t="shared" si="116"/>
        <v>15079</v>
      </c>
      <c r="M613" s="35">
        <f t="shared" si="117"/>
        <v>5150</v>
      </c>
      <c r="N613" s="35">
        <f t="shared" si="118"/>
        <v>1188</v>
      </c>
      <c r="O613" s="36"/>
      <c r="P613" s="632"/>
      <c r="Q613" s="149"/>
      <c r="R613" s="150"/>
      <c r="S613" s="150"/>
    </row>
    <row r="614" spans="1:19">
      <c r="A614" s="30">
        <f t="shared" si="108"/>
        <v>481</v>
      </c>
      <c r="B614" s="30">
        <v>605</v>
      </c>
      <c r="C614" s="31" t="str">
        <f t="shared" si="109"/>
        <v>481 - BOSTON RENAISSANCE Charter School - NORTH ATTLEBOROUGH pupils</v>
      </c>
      <c r="D614" s="32">
        <v>481035212</v>
      </c>
      <c r="E614" s="30">
        <f t="shared" si="110"/>
        <v>481</v>
      </c>
      <c r="F614" s="28">
        <f t="shared" si="111"/>
        <v>35</v>
      </c>
      <c r="G614" s="28">
        <f t="shared" si="112"/>
        <v>212</v>
      </c>
      <c r="H614" s="28">
        <f t="shared" si="119"/>
        <v>1</v>
      </c>
      <c r="I614" s="33">
        <f t="shared" si="113"/>
        <v>1.087</v>
      </c>
      <c r="J614" s="30">
        <f t="shared" si="114"/>
        <v>5</v>
      </c>
      <c r="K614" s="34">
        <f t="shared" si="115"/>
        <v>117.29174220821884</v>
      </c>
      <c r="L614" s="35">
        <f t="shared" si="116"/>
        <v>5206</v>
      </c>
      <c r="M614" s="35">
        <f t="shared" si="117"/>
        <v>900</v>
      </c>
      <c r="N614" s="35">
        <f t="shared" si="118"/>
        <v>1188</v>
      </c>
      <c r="O614" s="36"/>
      <c r="P614" s="632"/>
      <c r="Q614" s="149"/>
      <c r="R614" s="150"/>
      <c r="S614" s="150"/>
    </row>
    <row r="615" spans="1:19">
      <c r="A615" s="30">
        <f t="shared" si="108"/>
        <v>481</v>
      </c>
      <c r="B615" s="30">
        <v>606</v>
      </c>
      <c r="C615" s="31" t="str">
        <f t="shared" si="109"/>
        <v>481 - BOSTON RENAISSANCE Charter School - NORWOOD pupils</v>
      </c>
      <c r="D615" s="32">
        <v>481035220</v>
      </c>
      <c r="E615" s="30">
        <f t="shared" si="110"/>
        <v>481</v>
      </c>
      <c r="F615" s="28">
        <f t="shared" si="111"/>
        <v>35</v>
      </c>
      <c r="G615" s="28">
        <f t="shared" si="112"/>
        <v>220</v>
      </c>
      <c r="H615" s="28">
        <f t="shared" si="119"/>
        <v>1</v>
      </c>
      <c r="I615" s="33">
        <f t="shared" si="113"/>
        <v>1.087</v>
      </c>
      <c r="J615" s="30">
        <f t="shared" si="114"/>
        <v>8</v>
      </c>
      <c r="K615" s="34">
        <f t="shared" si="115"/>
        <v>132.96882134901574</v>
      </c>
      <c r="L615" s="35">
        <f t="shared" si="116"/>
        <v>13134</v>
      </c>
      <c r="M615" s="35">
        <f t="shared" si="117"/>
        <v>4330</v>
      </c>
      <c r="N615" s="35">
        <f t="shared" si="118"/>
        <v>1188</v>
      </c>
      <c r="O615" s="36"/>
      <c r="P615" s="632"/>
      <c r="Q615" s="149"/>
      <c r="R615" s="150"/>
      <c r="S615" s="150"/>
    </row>
    <row r="616" spans="1:19">
      <c r="A616" s="30">
        <f t="shared" si="108"/>
        <v>481</v>
      </c>
      <c r="B616" s="30">
        <v>607</v>
      </c>
      <c r="C616" s="31" t="str">
        <f t="shared" si="109"/>
        <v>481 - BOSTON RENAISSANCE Charter School - RANDOLPH pupils</v>
      </c>
      <c r="D616" s="32">
        <v>481035244</v>
      </c>
      <c r="E616" s="30">
        <f t="shared" si="110"/>
        <v>481</v>
      </c>
      <c r="F616" s="28">
        <f t="shared" si="111"/>
        <v>35</v>
      </c>
      <c r="G616" s="28">
        <f t="shared" si="112"/>
        <v>244</v>
      </c>
      <c r="H616" s="28">
        <f t="shared" si="119"/>
        <v>1</v>
      </c>
      <c r="I616" s="33">
        <f t="shared" si="113"/>
        <v>1.087</v>
      </c>
      <c r="J616" s="30">
        <f t="shared" si="114"/>
        <v>10</v>
      </c>
      <c r="K616" s="34">
        <f t="shared" si="115"/>
        <v>128.61679730868042</v>
      </c>
      <c r="L616" s="35">
        <f t="shared" si="116"/>
        <v>16929</v>
      </c>
      <c r="M616" s="35">
        <f t="shared" si="117"/>
        <v>4845</v>
      </c>
      <c r="N616" s="35">
        <f t="shared" si="118"/>
        <v>1188</v>
      </c>
      <c r="O616" s="36"/>
      <c r="P616" s="632"/>
      <c r="Q616" s="149"/>
      <c r="R616" s="150"/>
      <c r="S616" s="150"/>
    </row>
    <row r="617" spans="1:19">
      <c r="A617" s="30">
        <f t="shared" si="108"/>
        <v>481</v>
      </c>
      <c r="B617" s="30">
        <v>608</v>
      </c>
      <c r="C617" s="31" t="str">
        <f t="shared" si="109"/>
        <v>481 - BOSTON RENAISSANCE Charter School - STOUGHTON pupils</v>
      </c>
      <c r="D617" s="32">
        <v>481035285</v>
      </c>
      <c r="E617" s="30">
        <f t="shared" si="110"/>
        <v>481</v>
      </c>
      <c r="F617" s="28">
        <f t="shared" si="111"/>
        <v>35</v>
      </c>
      <c r="G617" s="28">
        <f t="shared" si="112"/>
        <v>285</v>
      </c>
      <c r="H617" s="28">
        <f t="shared" si="119"/>
        <v>1</v>
      </c>
      <c r="I617" s="33">
        <f t="shared" si="113"/>
        <v>1.087</v>
      </c>
      <c r="J617" s="30">
        <f t="shared" si="114"/>
        <v>9</v>
      </c>
      <c r="K617" s="34">
        <f t="shared" si="115"/>
        <v>116.95781453436267</v>
      </c>
      <c r="L617" s="35">
        <f t="shared" si="116"/>
        <v>16897</v>
      </c>
      <c r="M617" s="35">
        <f t="shared" si="117"/>
        <v>2865</v>
      </c>
      <c r="N617" s="35">
        <f t="shared" si="118"/>
        <v>1188</v>
      </c>
      <c r="O617" s="36"/>
      <c r="P617" s="632"/>
      <c r="Q617" s="149"/>
      <c r="R617" s="150"/>
      <c r="S617" s="150"/>
    </row>
    <row r="618" spans="1:19">
      <c r="A618" s="30">
        <f t="shared" si="108"/>
        <v>481</v>
      </c>
      <c r="B618" s="30">
        <v>609</v>
      </c>
      <c r="C618" s="31" t="str">
        <f t="shared" si="109"/>
        <v>481 - BOSTON RENAISSANCE Charter School - WEYMOUTH pupils</v>
      </c>
      <c r="D618" s="32">
        <v>481035336</v>
      </c>
      <c r="E618" s="30">
        <f t="shared" si="110"/>
        <v>481</v>
      </c>
      <c r="F618" s="28">
        <f t="shared" si="111"/>
        <v>35</v>
      </c>
      <c r="G618" s="28">
        <f t="shared" si="112"/>
        <v>336</v>
      </c>
      <c r="H618" s="28">
        <f t="shared" si="119"/>
        <v>1</v>
      </c>
      <c r="I618" s="33">
        <f t="shared" si="113"/>
        <v>1.087</v>
      </c>
      <c r="J618" s="30">
        <f t="shared" si="114"/>
        <v>8</v>
      </c>
      <c r="K618" s="34">
        <f t="shared" si="115"/>
        <v>113.38729758643215</v>
      </c>
      <c r="L618" s="35">
        <f t="shared" si="116"/>
        <v>16850</v>
      </c>
      <c r="M618" s="35">
        <f t="shared" si="117"/>
        <v>2256</v>
      </c>
      <c r="N618" s="35">
        <f t="shared" si="118"/>
        <v>1188</v>
      </c>
      <c r="O618" s="36"/>
      <c r="P618" s="632"/>
      <c r="Q618" s="149"/>
      <c r="R618" s="150"/>
      <c r="S618" s="150"/>
    </row>
    <row r="619" spans="1:19">
      <c r="A619" s="30">
        <f t="shared" si="108"/>
        <v>482</v>
      </c>
      <c r="B619" s="30">
        <v>610</v>
      </c>
      <c r="C619" s="31" t="str">
        <f t="shared" si="109"/>
        <v>482 - RIVER VALLEY Charter School - AMESBURY pupils</v>
      </c>
      <c r="D619" s="32">
        <v>482204007</v>
      </c>
      <c r="E619" s="30">
        <f t="shared" si="110"/>
        <v>482</v>
      </c>
      <c r="F619" s="28">
        <f t="shared" si="111"/>
        <v>204</v>
      </c>
      <c r="G619" s="28">
        <f t="shared" si="112"/>
        <v>7</v>
      </c>
      <c r="H619" s="28">
        <f t="shared" si="119"/>
        <v>1</v>
      </c>
      <c r="I619" s="33">
        <f t="shared" si="113"/>
        <v>1</v>
      </c>
      <c r="J619" s="30">
        <f t="shared" si="114"/>
        <v>7</v>
      </c>
      <c r="K619" s="34">
        <f t="shared" si="115"/>
        <v>149.40631636837281</v>
      </c>
      <c r="L619" s="35">
        <f t="shared" si="116"/>
        <v>11524</v>
      </c>
      <c r="M619" s="35">
        <f t="shared" si="117"/>
        <v>5694</v>
      </c>
      <c r="N619" s="35">
        <f t="shared" si="118"/>
        <v>1188</v>
      </c>
      <c r="O619" s="36"/>
      <c r="P619" s="632"/>
      <c r="Q619" s="149"/>
      <c r="R619" s="150"/>
      <c r="S619" s="150"/>
    </row>
    <row r="620" spans="1:19">
      <c r="A620" s="30">
        <f t="shared" si="108"/>
        <v>482</v>
      </c>
      <c r="B620" s="30">
        <v>611</v>
      </c>
      <c r="C620" s="31" t="str">
        <f t="shared" si="109"/>
        <v>482 - RIVER VALLEY Charter School - BEVERLY pupils</v>
      </c>
      <c r="D620" s="32">
        <v>482204030</v>
      </c>
      <c r="E620" s="30">
        <f t="shared" si="110"/>
        <v>482</v>
      </c>
      <c r="F620" s="28">
        <f t="shared" si="111"/>
        <v>204</v>
      </c>
      <c r="G620" s="28">
        <f t="shared" si="112"/>
        <v>30</v>
      </c>
      <c r="H620" s="28">
        <f t="shared" si="119"/>
        <v>1</v>
      </c>
      <c r="I620" s="33">
        <f t="shared" si="113"/>
        <v>1</v>
      </c>
      <c r="J620" s="30">
        <f t="shared" si="114"/>
        <v>6</v>
      </c>
      <c r="K620" s="34">
        <f t="shared" si="115"/>
        <v>120.32539957372035</v>
      </c>
      <c r="L620" s="35">
        <f t="shared" si="116"/>
        <v>10664</v>
      </c>
      <c r="M620" s="35">
        <f t="shared" si="117"/>
        <v>2168</v>
      </c>
      <c r="N620" s="35">
        <f t="shared" si="118"/>
        <v>1188</v>
      </c>
      <c r="O620" s="36"/>
      <c r="P620" s="632"/>
      <c r="Q620" s="149"/>
      <c r="R620" s="150"/>
      <c r="S620" s="150"/>
    </row>
    <row r="621" spans="1:19">
      <c r="A621" s="30">
        <f t="shared" si="108"/>
        <v>482</v>
      </c>
      <c r="B621" s="30">
        <v>612</v>
      </c>
      <c r="C621" s="31" t="str">
        <f t="shared" si="109"/>
        <v>482 - RIVER VALLEY Charter School - BOXFORD pupils</v>
      </c>
      <c r="D621" s="32">
        <v>482204038</v>
      </c>
      <c r="E621" s="30">
        <f t="shared" si="110"/>
        <v>482</v>
      </c>
      <c r="F621" s="28">
        <f t="shared" si="111"/>
        <v>204</v>
      </c>
      <c r="G621" s="28">
        <f t="shared" si="112"/>
        <v>38</v>
      </c>
      <c r="H621" s="28">
        <f t="shared" si="119"/>
        <v>1</v>
      </c>
      <c r="I621" s="33">
        <f t="shared" si="113"/>
        <v>1</v>
      </c>
      <c r="J621" s="30">
        <f t="shared" si="114"/>
        <v>2</v>
      </c>
      <c r="K621" s="34">
        <f t="shared" si="115"/>
        <v>169.05559228657515</v>
      </c>
      <c r="L621" s="35">
        <f t="shared" si="116"/>
        <v>11037</v>
      </c>
      <c r="M621" s="35">
        <f t="shared" si="117"/>
        <v>7622</v>
      </c>
      <c r="N621" s="35">
        <f t="shared" si="118"/>
        <v>1188</v>
      </c>
      <c r="O621" s="36"/>
      <c r="P621" s="632"/>
      <c r="Q621" s="149"/>
      <c r="R621" s="150"/>
      <c r="S621" s="150"/>
    </row>
    <row r="622" spans="1:19">
      <c r="A622" s="30">
        <f t="shared" si="108"/>
        <v>482</v>
      </c>
      <c r="B622" s="30">
        <v>613</v>
      </c>
      <c r="C622" s="31" t="str">
        <f t="shared" si="109"/>
        <v>482 - RIVER VALLEY Charter School - GEORGETOWN pupils</v>
      </c>
      <c r="D622" s="32">
        <v>482204105</v>
      </c>
      <c r="E622" s="30">
        <f t="shared" si="110"/>
        <v>482</v>
      </c>
      <c r="F622" s="28">
        <f t="shared" si="111"/>
        <v>204</v>
      </c>
      <c r="G622" s="28">
        <f t="shared" si="112"/>
        <v>105</v>
      </c>
      <c r="H622" s="28">
        <f t="shared" si="119"/>
        <v>1</v>
      </c>
      <c r="I622" s="33">
        <f t="shared" si="113"/>
        <v>1</v>
      </c>
      <c r="J622" s="30">
        <f t="shared" si="114"/>
        <v>3</v>
      </c>
      <c r="K622" s="34">
        <f t="shared" si="115"/>
        <v>148.20701622268479</v>
      </c>
      <c r="L622" s="35">
        <f t="shared" si="116"/>
        <v>10851</v>
      </c>
      <c r="M622" s="35">
        <f t="shared" si="117"/>
        <v>5231</v>
      </c>
      <c r="N622" s="35">
        <f t="shared" si="118"/>
        <v>1188</v>
      </c>
      <c r="O622" s="36"/>
      <c r="P622" s="632"/>
      <c r="Q622" s="149"/>
      <c r="R622" s="150"/>
      <c r="S622" s="150"/>
    </row>
    <row r="623" spans="1:19">
      <c r="A623" s="30">
        <f t="shared" si="108"/>
        <v>482</v>
      </c>
      <c r="B623" s="30">
        <v>614</v>
      </c>
      <c r="C623" s="31" t="str">
        <f t="shared" si="109"/>
        <v>482 - RIVER VALLEY Charter School - HAVERHILL pupils</v>
      </c>
      <c r="D623" s="32">
        <v>482204128</v>
      </c>
      <c r="E623" s="30">
        <f t="shared" si="110"/>
        <v>482</v>
      </c>
      <c r="F623" s="28">
        <f t="shared" si="111"/>
        <v>204</v>
      </c>
      <c r="G623" s="28">
        <f t="shared" si="112"/>
        <v>128</v>
      </c>
      <c r="H623" s="28">
        <f t="shared" si="119"/>
        <v>1</v>
      </c>
      <c r="I623" s="33">
        <f t="shared" si="113"/>
        <v>1</v>
      </c>
      <c r="J623" s="30">
        <f t="shared" si="114"/>
        <v>10</v>
      </c>
      <c r="K623" s="34">
        <f t="shared" si="115"/>
        <v>103.60715367772923</v>
      </c>
      <c r="L623" s="35">
        <f t="shared" si="116"/>
        <v>11037</v>
      </c>
      <c r="M623" s="35">
        <f t="shared" si="117"/>
        <v>398</v>
      </c>
      <c r="N623" s="35">
        <f t="shared" si="118"/>
        <v>1188</v>
      </c>
      <c r="O623" s="36"/>
      <c r="P623" s="632"/>
      <c r="Q623" s="149"/>
      <c r="R623" s="150"/>
      <c r="S623" s="150"/>
    </row>
    <row r="624" spans="1:19">
      <c r="A624" s="30">
        <f t="shared" si="108"/>
        <v>482</v>
      </c>
      <c r="B624" s="30">
        <v>615</v>
      </c>
      <c r="C624" s="31" t="str">
        <f t="shared" si="109"/>
        <v>482 - RIVER VALLEY Charter School - NEWBURYPORT pupils</v>
      </c>
      <c r="D624" s="32">
        <v>482204204</v>
      </c>
      <c r="E624" s="30">
        <f t="shared" si="110"/>
        <v>482</v>
      </c>
      <c r="F624" s="28">
        <f t="shared" si="111"/>
        <v>204</v>
      </c>
      <c r="G624" s="28">
        <f t="shared" si="112"/>
        <v>204</v>
      </c>
      <c r="H624" s="28">
        <f t="shared" si="119"/>
        <v>1</v>
      </c>
      <c r="I624" s="33">
        <f t="shared" si="113"/>
        <v>1</v>
      </c>
      <c r="J624" s="30">
        <f t="shared" si="114"/>
        <v>3</v>
      </c>
      <c r="K624" s="34">
        <f t="shared" si="115"/>
        <v>154.61892206816395</v>
      </c>
      <c r="L624" s="35">
        <f t="shared" si="116"/>
        <v>11247</v>
      </c>
      <c r="M624" s="35">
        <f t="shared" si="117"/>
        <v>6143</v>
      </c>
      <c r="N624" s="35">
        <f t="shared" si="118"/>
        <v>1188</v>
      </c>
      <c r="O624" s="36"/>
      <c r="P624" s="632"/>
      <c r="Q624" s="149"/>
      <c r="R624" s="150"/>
      <c r="S624" s="150"/>
    </row>
    <row r="625" spans="1:19">
      <c r="A625" s="30">
        <f t="shared" si="108"/>
        <v>482</v>
      </c>
      <c r="B625" s="30">
        <v>616</v>
      </c>
      <c r="C625" s="31" t="str">
        <f t="shared" si="109"/>
        <v>482 - RIVER VALLEY Charter School - PEABODY pupils</v>
      </c>
      <c r="D625" s="32">
        <v>482204229</v>
      </c>
      <c r="E625" s="30">
        <f t="shared" si="110"/>
        <v>482</v>
      </c>
      <c r="F625" s="28">
        <f t="shared" si="111"/>
        <v>204</v>
      </c>
      <c r="G625" s="28">
        <f t="shared" si="112"/>
        <v>229</v>
      </c>
      <c r="H625" s="28">
        <f t="shared" si="119"/>
        <v>1</v>
      </c>
      <c r="I625" s="33">
        <f t="shared" si="113"/>
        <v>1</v>
      </c>
      <c r="J625" s="30">
        <f t="shared" si="114"/>
        <v>9</v>
      </c>
      <c r="K625" s="34">
        <f t="shared" si="115"/>
        <v>108.61124921803416</v>
      </c>
      <c r="L625" s="35">
        <f t="shared" si="116"/>
        <v>17757</v>
      </c>
      <c r="M625" s="35">
        <f t="shared" si="117"/>
        <v>1529</v>
      </c>
      <c r="N625" s="35">
        <f t="shared" si="118"/>
        <v>1188</v>
      </c>
      <c r="O625" s="36"/>
      <c r="P625" s="632"/>
      <c r="Q625" s="149"/>
      <c r="R625" s="150"/>
      <c r="S625" s="150"/>
    </row>
    <row r="626" spans="1:19">
      <c r="A626" s="30">
        <f t="shared" si="108"/>
        <v>482</v>
      </c>
      <c r="B626" s="30">
        <v>617</v>
      </c>
      <c r="C626" s="31" t="str">
        <f t="shared" si="109"/>
        <v>482 - RIVER VALLEY Charter School - MASCONOMET pupils</v>
      </c>
      <c r="D626" s="32">
        <v>482204705</v>
      </c>
      <c r="E626" s="30">
        <f t="shared" si="110"/>
        <v>482</v>
      </c>
      <c r="F626" s="28">
        <f t="shared" si="111"/>
        <v>204</v>
      </c>
      <c r="G626" s="28">
        <f t="shared" si="112"/>
        <v>705</v>
      </c>
      <c r="H626" s="28">
        <f t="shared" si="119"/>
        <v>1</v>
      </c>
      <c r="I626" s="33">
        <f t="shared" si="113"/>
        <v>1</v>
      </c>
      <c r="J626" s="30">
        <f t="shared" si="114"/>
        <v>3</v>
      </c>
      <c r="K626" s="34">
        <f t="shared" si="115"/>
        <v>171.15761496218752</v>
      </c>
      <c r="L626" s="35">
        <f t="shared" si="116"/>
        <v>10664</v>
      </c>
      <c r="M626" s="35">
        <f t="shared" si="117"/>
        <v>7588</v>
      </c>
      <c r="N626" s="35">
        <f t="shared" si="118"/>
        <v>1188</v>
      </c>
      <c r="O626" s="36"/>
      <c r="P626" s="632"/>
      <c r="Q626" s="149"/>
      <c r="R626" s="150"/>
      <c r="S626" s="150"/>
    </row>
    <row r="627" spans="1:19">
      <c r="A627" s="30">
        <f t="shared" si="108"/>
        <v>482</v>
      </c>
      <c r="B627" s="30">
        <v>618</v>
      </c>
      <c r="C627" s="31" t="str">
        <f t="shared" si="109"/>
        <v>482 - RIVER VALLEY Charter School - PENTUCKET pupils</v>
      </c>
      <c r="D627" s="32">
        <v>482204745</v>
      </c>
      <c r="E627" s="30">
        <f t="shared" si="110"/>
        <v>482</v>
      </c>
      <c r="F627" s="28">
        <f t="shared" si="111"/>
        <v>204</v>
      </c>
      <c r="G627" s="28">
        <f t="shared" si="112"/>
        <v>745</v>
      </c>
      <c r="H627" s="28">
        <f t="shared" si="119"/>
        <v>1</v>
      </c>
      <c r="I627" s="33">
        <f t="shared" si="113"/>
        <v>1</v>
      </c>
      <c r="J627" s="30">
        <f t="shared" si="114"/>
        <v>4</v>
      </c>
      <c r="K627" s="34">
        <f t="shared" si="115"/>
        <v>142.75933105004026</v>
      </c>
      <c r="L627" s="35">
        <f t="shared" si="116"/>
        <v>11299</v>
      </c>
      <c r="M627" s="35">
        <f t="shared" si="117"/>
        <v>4831</v>
      </c>
      <c r="N627" s="35">
        <f t="shared" si="118"/>
        <v>1188</v>
      </c>
      <c r="O627" s="36"/>
      <c r="P627" s="632"/>
      <c r="Q627" s="149"/>
      <c r="R627" s="150"/>
      <c r="S627" s="150"/>
    </row>
    <row r="628" spans="1:19">
      <c r="A628" s="30">
        <f t="shared" si="108"/>
        <v>482</v>
      </c>
      <c r="B628" s="30">
        <v>619</v>
      </c>
      <c r="C628" s="31" t="str">
        <f t="shared" si="109"/>
        <v>482 - RIVER VALLEY Charter School - TRITON pupils</v>
      </c>
      <c r="D628" s="32">
        <v>482204773</v>
      </c>
      <c r="E628" s="30">
        <f t="shared" si="110"/>
        <v>482</v>
      </c>
      <c r="F628" s="28">
        <f t="shared" si="111"/>
        <v>204</v>
      </c>
      <c r="G628" s="28">
        <f t="shared" si="112"/>
        <v>773</v>
      </c>
      <c r="H628" s="28">
        <f t="shared" si="119"/>
        <v>1</v>
      </c>
      <c r="I628" s="33">
        <f t="shared" si="113"/>
        <v>1</v>
      </c>
      <c r="J628" s="30">
        <f t="shared" si="114"/>
        <v>6</v>
      </c>
      <c r="K628" s="34">
        <f t="shared" si="115"/>
        <v>150.34918022134244</v>
      </c>
      <c r="L628" s="35">
        <f t="shared" si="116"/>
        <v>11802</v>
      </c>
      <c r="M628" s="35">
        <f t="shared" si="117"/>
        <v>5942</v>
      </c>
      <c r="N628" s="35">
        <f t="shared" si="118"/>
        <v>1188</v>
      </c>
      <c r="O628" s="36"/>
      <c r="P628" s="632"/>
      <c r="Q628" s="149"/>
      <c r="R628" s="150"/>
      <c r="S628" s="150"/>
    </row>
    <row r="629" spans="1:19">
      <c r="A629" s="30">
        <f t="shared" si="108"/>
        <v>483</v>
      </c>
      <c r="B629" s="30">
        <v>620</v>
      </c>
      <c r="C629" s="31" t="str">
        <f t="shared" si="109"/>
        <v>483 - RISING TIDE Charter School - BARNSTABLE pupils</v>
      </c>
      <c r="D629" s="32">
        <v>483239020</v>
      </c>
      <c r="E629" s="30">
        <f t="shared" si="110"/>
        <v>483</v>
      </c>
      <c r="F629" s="28">
        <f t="shared" si="111"/>
        <v>239</v>
      </c>
      <c r="G629" s="28">
        <f t="shared" si="112"/>
        <v>20</v>
      </c>
      <c r="H629" s="28">
        <f t="shared" si="119"/>
        <v>1</v>
      </c>
      <c r="I629" s="33">
        <f t="shared" si="113"/>
        <v>1.036</v>
      </c>
      <c r="J629" s="30">
        <f t="shared" si="114"/>
        <v>10</v>
      </c>
      <c r="K629" s="34">
        <f t="shared" si="115"/>
        <v>116.50517332841252</v>
      </c>
      <c r="L629" s="35">
        <f t="shared" si="116"/>
        <v>14968</v>
      </c>
      <c r="M629" s="35">
        <f t="shared" si="117"/>
        <v>2470</v>
      </c>
      <c r="N629" s="35">
        <f t="shared" si="118"/>
        <v>1188</v>
      </c>
      <c r="O629" s="36"/>
      <c r="P629" s="632"/>
      <c r="Q629" s="149"/>
      <c r="R629" s="150"/>
      <c r="S629" s="150"/>
    </row>
    <row r="630" spans="1:19">
      <c r="A630" s="30">
        <f t="shared" si="108"/>
        <v>483</v>
      </c>
      <c r="B630" s="30">
        <v>621</v>
      </c>
      <c r="C630" s="31" t="str">
        <f t="shared" si="109"/>
        <v>483 - RISING TIDE Charter School - BOURNE pupils</v>
      </c>
      <c r="D630" s="32">
        <v>483239036</v>
      </c>
      <c r="E630" s="30">
        <f t="shared" si="110"/>
        <v>483</v>
      </c>
      <c r="F630" s="28">
        <f t="shared" si="111"/>
        <v>239</v>
      </c>
      <c r="G630" s="28">
        <f t="shared" si="112"/>
        <v>36</v>
      </c>
      <c r="H630" s="28">
        <f t="shared" si="119"/>
        <v>1</v>
      </c>
      <c r="I630" s="33">
        <f t="shared" si="113"/>
        <v>1.036</v>
      </c>
      <c r="J630" s="30">
        <f t="shared" si="114"/>
        <v>7</v>
      </c>
      <c r="K630" s="34">
        <f t="shared" si="115"/>
        <v>147.89031101298829</v>
      </c>
      <c r="L630" s="35">
        <f t="shared" si="116"/>
        <v>12543</v>
      </c>
      <c r="M630" s="35">
        <f t="shared" si="117"/>
        <v>6007</v>
      </c>
      <c r="N630" s="35">
        <f t="shared" si="118"/>
        <v>1188</v>
      </c>
      <c r="O630" s="36"/>
      <c r="P630" s="632"/>
      <c r="Q630" s="149"/>
      <c r="R630" s="150"/>
      <c r="S630" s="150"/>
    </row>
    <row r="631" spans="1:19">
      <c r="A631" s="30">
        <f t="shared" si="108"/>
        <v>483</v>
      </c>
      <c r="B631" s="30">
        <v>622</v>
      </c>
      <c r="C631" s="31" t="str">
        <f t="shared" si="109"/>
        <v>483 - RISING TIDE Charter School - CARVER pupils</v>
      </c>
      <c r="D631" s="32">
        <v>483239052</v>
      </c>
      <c r="E631" s="30">
        <f t="shared" si="110"/>
        <v>483</v>
      </c>
      <c r="F631" s="28">
        <f t="shared" si="111"/>
        <v>239</v>
      </c>
      <c r="G631" s="28">
        <f t="shared" si="112"/>
        <v>52</v>
      </c>
      <c r="H631" s="28">
        <f t="shared" si="119"/>
        <v>1</v>
      </c>
      <c r="I631" s="33">
        <f t="shared" si="113"/>
        <v>1.036</v>
      </c>
      <c r="J631" s="30">
        <f t="shared" si="114"/>
        <v>6</v>
      </c>
      <c r="K631" s="34">
        <f t="shared" si="115"/>
        <v>136.36989909756699</v>
      </c>
      <c r="L631" s="35">
        <f t="shared" si="116"/>
        <v>12840</v>
      </c>
      <c r="M631" s="35">
        <f t="shared" si="117"/>
        <v>4670</v>
      </c>
      <c r="N631" s="35">
        <f t="shared" si="118"/>
        <v>1188</v>
      </c>
      <c r="O631" s="36"/>
      <c r="P631" s="632"/>
      <c r="Q631" s="149"/>
      <c r="R631" s="150"/>
      <c r="S631" s="150"/>
    </row>
    <row r="632" spans="1:19">
      <c r="A632" s="30">
        <f t="shared" si="108"/>
        <v>483</v>
      </c>
      <c r="B632" s="30">
        <v>623</v>
      </c>
      <c r="C632" s="31" t="str">
        <f t="shared" si="109"/>
        <v>483 - RISING TIDE Charter School - DARTMOUTH pupils</v>
      </c>
      <c r="D632" s="32">
        <v>483239072</v>
      </c>
      <c r="E632" s="30">
        <f t="shared" si="110"/>
        <v>483</v>
      </c>
      <c r="F632" s="28">
        <f t="shared" si="111"/>
        <v>239</v>
      </c>
      <c r="G632" s="28">
        <f t="shared" si="112"/>
        <v>72</v>
      </c>
      <c r="H632" s="28">
        <f t="shared" si="119"/>
        <v>1</v>
      </c>
      <c r="I632" s="33">
        <f t="shared" si="113"/>
        <v>1.036</v>
      </c>
      <c r="J632" s="30">
        <f t="shared" si="114"/>
        <v>6</v>
      </c>
      <c r="K632" s="34">
        <f t="shared" si="115"/>
        <v>125.29632133130141</v>
      </c>
      <c r="L632" s="35">
        <f t="shared" si="116"/>
        <v>18487</v>
      </c>
      <c r="M632" s="35">
        <f t="shared" si="117"/>
        <v>4677</v>
      </c>
      <c r="N632" s="35">
        <f t="shared" si="118"/>
        <v>1188</v>
      </c>
      <c r="O632" s="36"/>
      <c r="P632" s="632"/>
      <c r="Q632" s="149"/>
      <c r="R632" s="150"/>
      <c r="S632" s="150"/>
    </row>
    <row r="633" spans="1:19">
      <c r="A633" s="30">
        <f t="shared" si="108"/>
        <v>483</v>
      </c>
      <c r="B633" s="30">
        <v>624</v>
      </c>
      <c r="C633" s="31" t="str">
        <f t="shared" si="109"/>
        <v>483 - RISING TIDE Charter School - DUXBURY pupils</v>
      </c>
      <c r="D633" s="32">
        <v>483239082</v>
      </c>
      <c r="E633" s="30">
        <f t="shared" si="110"/>
        <v>483</v>
      </c>
      <c r="F633" s="28">
        <f t="shared" si="111"/>
        <v>239</v>
      </c>
      <c r="G633" s="28">
        <f t="shared" si="112"/>
        <v>82</v>
      </c>
      <c r="H633" s="28">
        <f t="shared" si="119"/>
        <v>1</v>
      </c>
      <c r="I633" s="33">
        <f t="shared" si="113"/>
        <v>1.036</v>
      </c>
      <c r="J633" s="30">
        <f t="shared" si="114"/>
        <v>2</v>
      </c>
      <c r="K633" s="34">
        <f t="shared" si="115"/>
        <v>144.90403305178978</v>
      </c>
      <c r="L633" s="35">
        <f t="shared" si="116"/>
        <v>11943</v>
      </c>
      <c r="M633" s="35">
        <f t="shared" si="117"/>
        <v>5363</v>
      </c>
      <c r="N633" s="35">
        <f t="shared" si="118"/>
        <v>1188</v>
      </c>
      <c r="O633" s="36"/>
      <c r="P633" s="632"/>
      <c r="Q633" s="149"/>
      <c r="R633" s="150"/>
      <c r="S633" s="150"/>
    </row>
    <row r="634" spans="1:19">
      <c r="A634" s="30">
        <f t="shared" si="108"/>
        <v>483</v>
      </c>
      <c r="B634" s="30">
        <v>625</v>
      </c>
      <c r="C634" s="31" t="str">
        <f t="shared" si="109"/>
        <v>483 - RISING TIDE Charter School - EAST BRIDGEWATER pupils</v>
      </c>
      <c r="D634" s="32">
        <v>483239083</v>
      </c>
      <c r="E634" s="30">
        <f t="shared" si="110"/>
        <v>483</v>
      </c>
      <c r="F634" s="28">
        <f t="shared" si="111"/>
        <v>239</v>
      </c>
      <c r="G634" s="28">
        <f t="shared" si="112"/>
        <v>83</v>
      </c>
      <c r="H634" s="28">
        <f t="shared" si="119"/>
        <v>1</v>
      </c>
      <c r="I634" s="33">
        <f t="shared" si="113"/>
        <v>1.036</v>
      </c>
      <c r="J634" s="30">
        <f t="shared" si="114"/>
        <v>6</v>
      </c>
      <c r="K634" s="34">
        <f t="shared" si="115"/>
        <v>109.59094289858274</v>
      </c>
      <c r="L634" s="35">
        <f t="shared" si="116"/>
        <v>12925</v>
      </c>
      <c r="M634" s="35">
        <f t="shared" si="117"/>
        <v>1240</v>
      </c>
      <c r="N634" s="35">
        <f t="shared" si="118"/>
        <v>1188</v>
      </c>
      <c r="O634" s="36"/>
      <c r="P634" s="632"/>
      <c r="Q634" s="149"/>
      <c r="R634" s="150"/>
      <c r="S634" s="150"/>
    </row>
    <row r="635" spans="1:19">
      <c r="A635" s="30">
        <f t="shared" si="108"/>
        <v>483</v>
      </c>
      <c r="B635" s="30">
        <v>626</v>
      </c>
      <c r="C635" s="31" t="str">
        <f t="shared" si="109"/>
        <v>483 - RISING TIDE Charter School - FALL RIVER pupils</v>
      </c>
      <c r="D635" s="32">
        <v>483239095</v>
      </c>
      <c r="E635" s="30">
        <f t="shared" si="110"/>
        <v>483</v>
      </c>
      <c r="F635" s="28">
        <f t="shared" si="111"/>
        <v>239</v>
      </c>
      <c r="G635" s="28">
        <f t="shared" si="112"/>
        <v>95</v>
      </c>
      <c r="H635" s="28">
        <f t="shared" si="119"/>
        <v>1</v>
      </c>
      <c r="I635" s="33">
        <f t="shared" si="113"/>
        <v>1.036</v>
      </c>
      <c r="J635" s="30">
        <f t="shared" si="114"/>
        <v>12</v>
      </c>
      <c r="K635" s="34">
        <f t="shared" si="115"/>
        <v>100.95349482477822</v>
      </c>
      <c r="L635" s="35">
        <f t="shared" si="116"/>
        <v>16433</v>
      </c>
      <c r="M635" s="35">
        <f t="shared" si="117"/>
        <v>157</v>
      </c>
      <c r="N635" s="35">
        <f t="shared" si="118"/>
        <v>1188</v>
      </c>
      <c r="O635" s="36"/>
      <c r="P635" s="632"/>
      <c r="Q635" s="149"/>
      <c r="R635" s="150"/>
      <c r="S635" s="150"/>
    </row>
    <row r="636" spans="1:19">
      <c r="A636" s="30">
        <f t="shared" si="108"/>
        <v>483</v>
      </c>
      <c r="B636" s="30">
        <v>627</v>
      </c>
      <c r="C636" s="31" t="str">
        <f t="shared" si="109"/>
        <v>483 - RISING TIDE Charter School - FALMOUTH pupils</v>
      </c>
      <c r="D636" s="32">
        <v>483239096</v>
      </c>
      <c r="E636" s="30">
        <f t="shared" si="110"/>
        <v>483</v>
      </c>
      <c r="F636" s="28">
        <f t="shared" si="111"/>
        <v>239</v>
      </c>
      <c r="G636" s="28">
        <f t="shared" si="112"/>
        <v>96</v>
      </c>
      <c r="H636" s="28">
        <f t="shared" si="119"/>
        <v>1</v>
      </c>
      <c r="I636" s="33">
        <f t="shared" si="113"/>
        <v>1.036</v>
      </c>
      <c r="J636" s="30">
        <f t="shared" si="114"/>
        <v>8</v>
      </c>
      <c r="K636" s="34">
        <f t="shared" si="115"/>
        <v>154.48074931416244</v>
      </c>
      <c r="L636" s="35">
        <f t="shared" si="116"/>
        <v>16099</v>
      </c>
      <c r="M636" s="35">
        <f t="shared" si="117"/>
        <v>8771</v>
      </c>
      <c r="N636" s="35">
        <f t="shared" si="118"/>
        <v>1188</v>
      </c>
      <c r="O636" s="36"/>
      <c r="P636" s="632"/>
      <c r="Q636" s="149"/>
      <c r="R636" s="150"/>
      <c r="S636" s="150"/>
    </row>
    <row r="637" spans="1:19">
      <c r="A637" s="30">
        <f t="shared" si="108"/>
        <v>483</v>
      </c>
      <c r="B637" s="30">
        <v>628</v>
      </c>
      <c r="C637" s="31" t="str">
        <f t="shared" si="109"/>
        <v>483 - RISING TIDE Charter School - HALIFAX pupils</v>
      </c>
      <c r="D637" s="32">
        <v>483239118</v>
      </c>
      <c r="E637" s="30">
        <f t="shared" si="110"/>
        <v>483</v>
      </c>
      <c r="F637" s="28">
        <f t="shared" si="111"/>
        <v>239</v>
      </c>
      <c r="G637" s="28">
        <f t="shared" si="112"/>
        <v>118</v>
      </c>
      <c r="H637" s="28">
        <f t="shared" si="119"/>
        <v>1</v>
      </c>
      <c r="I637" s="33">
        <f t="shared" si="113"/>
        <v>1.036</v>
      </c>
      <c r="J637" s="30">
        <f t="shared" si="114"/>
        <v>6</v>
      </c>
      <c r="K637" s="34">
        <f t="shared" si="115"/>
        <v>112.5061106255289</v>
      </c>
      <c r="L637" s="35">
        <f t="shared" si="116"/>
        <v>12307</v>
      </c>
      <c r="M637" s="35">
        <f t="shared" si="117"/>
        <v>1539</v>
      </c>
      <c r="N637" s="35">
        <f t="shared" si="118"/>
        <v>1188</v>
      </c>
      <c r="O637" s="36"/>
      <c r="P637" s="632"/>
      <c r="Q637" s="149"/>
      <c r="R637" s="150"/>
      <c r="S637" s="150"/>
    </row>
    <row r="638" spans="1:19">
      <c r="A638" s="30">
        <f t="shared" si="108"/>
        <v>483</v>
      </c>
      <c r="B638" s="30">
        <v>629</v>
      </c>
      <c r="C638" s="31" t="str">
        <f t="shared" si="109"/>
        <v>483 - RISING TIDE Charter School - HANOVER pupils</v>
      </c>
      <c r="D638" s="32">
        <v>483239122</v>
      </c>
      <c r="E638" s="30">
        <f t="shared" si="110"/>
        <v>483</v>
      </c>
      <c r="F638" s="28">
        <f t="shared" si="111"/>
        <v>239</v>
      </c>
      <c r="G638" s="28">
        <f t="shared" si="112"/>
        <v>122</v>
      </c>
      <c r="H638" s="28">
        <f t="shared" si="119"/>
        <v>1</v>
      </c>
      <c r="I638" s="33">
        <f t="shared" si="113"/>
        <v>1.036</v>
      </c>
      <c r="J638" s="30">
        <f t="shared" si="114"/>
        <v>3</v>
      </c>
      <c r="K638" s="34">
        <f t="shared" si="115"/>
        <v>134.39008398709214</v>
      </c>
      <c r="L638" s="35">
        <f t="shared" si="116"/>
        <v>11350</v>
      </c>
      <c r="M638" s="35">
        <f t="shared" si="117"/>
        <v>3903</v>
      </c>
      <c r="N638" s="35">
        <f t="shared" si="118"/>
        <v>1188</v>
      </c>
      <c r="O638" s="36"/>
      <c r="P638" s="632"/>
      <c r="Q638" s="149"/>
      <c r="R638" s="150"/>
      <c r="S638" s="150"/>
    </row>
    <row r="639" spans="1:19">
      <c r="A639" s="30">
        <f t="shared" si="108"/>
        <v>483</v>
      </c>
      <c r="B639" s="30">
        <v>630</v>
      </c>
      <c r="C639" s="31" t="str">
        <f t="shared" si="109"/>
        <v>483 - RISING TIDE Charter School - HINGHAM pupils</v>
      </c>
      <c r="D639" s="32">
        <v>483239131</v>
      </c>
      <c r="E639" s="30">
        <f t="shared" si="110"/>
        <v>483</v>
      </c>
      <c r="F639" s="28">
        <f t="shared" si="111"/>
        <v>239</v>
      </c>
      <c r="G639" s="28">
        <f t="shared" si="112"/>
        <v>131</v>
      </c>
      <c r="H639" s="28">
        <f t="shared" si="119"/>
        <v>1</v>
      </c>
      <c r="I639" s="33">
        <f t="shared" si="113"/>
        <v>1.036</v>
      </c>
      <c r="J639" s="30">
        <f t="shared" si="114"/>
        <v>2</v>
      </c>
      <c r="K639" s="34">
        <f t="shared" si="115"/>
        <v>153.63899066310054</v>
      </c>
      <c r="L639" s="35">
        <f t="shared" si="116"/>
        <v>17390</v>
      </c>
      <c r="M639" s="35">
        <f t="shared" si="117"/>
        <v>9328</v>
      </c>
      <c r="N639" s="35">
        <f t="shared" si="118"/>
        <v>1188</v>
      </c>
      <c r="O639" s="36"/>
      <c r="P639" s="632"/>
      <c r="Q639" s="149"/>
      <c r="R639" s="150"/>
      <c r="S639" s="150"/>
    </row>
    <row r="640" spans="1:19">
      <c r="A640" s="30">
        <f t="shared" si="108"/>
        <v>483</v>
      </c>
      <c r="B640" s="30">
        <v>631</v>
      </c>
      <c r="C640" s="31" t="str">
        <f t="shared" si="109"/>
        <v>483 - RISING TIDE Charter School - KINGSTON pupils</v>
      </c>
      <c r="D640" s="32">
        <v>483239145</v>
      </c>
      <c r="E640" s="30">
        <f t="shared" si="110"/>
        <v>483</v>
      </c>
      <c r="F640" s="28">
        <f t="shared" si="111"/>
        <v>239</v>
      </c>
      <c r="G640" s="28">
        <f t="shared" si="112"/>
        <v>145</v>
      </c>
      <c r="H640" s="28">
        <f t="shared" si="119"/>
        <v>1</v>
      </c>
      <c r="I640" s="33">
        <f t="shared" si="113"/>
        <v>1.036</v>
      </c>
      <c r="J640" s="30">
        <f t="shared" si="114"/>
        <v>4</v>
      </c>
      <c r="K640" s="34">
        <f t="shared" si="115"/>
        <v>114.41316665308241</v>
      </c>
      <c r="L640" s="35">
        <f t="shared" si="116"/>
        <v>13674</v>
      </c>
      <c r="M640" s="35">
        <f t="shared" si="117"/>
        <v>1971</v>
      </c>
      <c r="N640" s="35">
        <f t="shared" si="118"/>
        <v>1188</v>
      </c>
      <c r="O640" s="36"/>
      <c r="P640" s="632"/>
      <c r="Q640" s="149"/>
      <c r="R640" s="150"/>
      <c r="S640" s="150"/>
    </row>
    <row r="641" spans="1:19">
      <c r="A641" s="30">
        <f t="shared" si="108"/>
        <v>483</v>
      </c>
      <c r="B641" s="30">
        <v>632</v>
      </c>
      <c r="C641" s="31" t="str">
        <f t="shared" si="109"/>
        <v>483 - RISING TIDE Charter School - MARSHFIELD pupils</v>
      </c>
      <c r="D641" s="32">
        <v>483239171</v>
      </c>
      <c r="E641" s="30">
        <f t="shared" si="110"/>
        <v>483</v>
      </c>
      <c r="F641" s="28">
        <f t="shared" si="111"/>
        <v>239</v>
      </c>
      <c r="G641" s="28">
        <f t="shared" si="112"/>
        <v>171</v>
      </c>
      <c r="H641" s="28">
        <f t="shared" si="119"/>
        <v>1</v>
      </c>
      <c r="I641" s="33">
        <f t="shared" si="113"/>
        <v>1.036</v>
      </c>
      <c r="J641" s="30">
        <f t="shared" si="114"/>
        <v>4</v>
      </c>
      <c r="K641" s="34">
        <f t="shared" si="115"/>
        <v>125.25638106017188</v>
      </c>
      <c r="L641" s="35">
        <f t="shared" si="116"/>
        <v>14356</v>
      </c>
      <c r="M641" s="35">
        <f t="shared" si="117"/>
        <v>3626</v>
      </c>
      <c r="N641" s="35">
        <f t="shared" si="118"/>
        <v>1188</v>
      </c>
      <c r="O641" s="36"/>
      <c r="P641" s="632"/>
      <c r="Q641" s="149"/>
      <c r="R641" s="150"/>
      <c r="S641" s="150"/>
    </row>
    <row r="642" spans="1:19">
      <c r="A642" s="30">
        <f t="shared" si="108"/>
        <v>483</v>
      </c>
      <c r="B642" s="30">
        <v>633</v>
      </c>
      <c r="C642" s="31" t="str">
        <f t="shared" si="109"/>
        <v>483 - RISING TIDE Charter School - MASHPEE pupils</v>
      </c>
      <c r="D642" s="32">
        <v>483239172</v>
      </c>
      <c r="E642" s="30">
        <f t="shared" si="110"/>
        <v>483</v>
      </c>
      <c r="F642" s="28">
        <f t="shared" si="111"/>
        <v>239</v>
      </c>
      <c r="G642" s="28">
        <f t="shared" si="112"/>
        <v>172</v>
      </c>
      <c r="H642" s="28">
        <f t="shared" si="119"/>
        <v>1</v>
      </c>
      <c r="I642" s="33">
        <f t="shared" si="113"/>
        <v>1.036</v>
      </c>
      <c r="J642" s="30">
        <f t="shared" si="114"/>
        <v>8</v>
      </c>
      <c r="K642" s="34">
        <f t="shared" si="115"/>
        <v>165.43191225104837</v>
      </c>
      <c r="L642" s="35">
        <f t="shared" si="116"/>
        <v>15724</v>
      </c>
      <c r="M642" s="35">
        <f t="shared" si="117"/>
        <v>10289</v>
      </c>
      <c r="N642" s="35">
        <f t="shared" si="118"/>
        <v>1188</v>
      </c>
      <c r="O642" s="36"/>
      <c r="P642" s="632"/>
      <c r="Q642" s="149"/>
      <c r="R642" s="150"/>
      <c r="S642" s="150"/>
    </row>
    <row r="643" spans="1:19">
      <c r="A643" s="30">
        <f t="shared" si="108"/>
        <v>483</v>
      </c>
      <c r="B643" s="30">
        <v>634</v>
      </c>
      <c r="C643" s="31" t="str">
        <f t="shared" si="109"/>
        <v>483 - RISING TIDE Charter School - MATTAPOISETT pupils</v>
      </c>
      <c r="D643" s="32">
        <v>483239173</v>
      </c>
      <c r="E643" s="30">
        <f t="shared" si="110"/>
        <v>483</v>
      </c>
      <c r="F643" s="28">
        <f t="shared" si="111"/>
        <v>239</v>
      </c>
      <c r="G643" s="28">
        <f t="shared" si="112"/>
        <v>173</v>
      </c>
      <c r="H643" s="28">
        <f t="shared" si="119"/>
        <v>1</v>
      </c>
      <c r="I643" s="33">
        <f t="shared" si="113"/>
        <v>1.036</v>
      </c>
      <c r="J643" s="30">
        <f t="shared" si="114"/>
        <v>5</v>
      </c>
      <c r="K643" s="34">
        <f t="shared" si="115"/>
        <v>178.83892716863073</v>
      </c>
      <c r="L643" s="35">
        <f t="shared" si="116"/>
        <v>16388</v>
      </c>
      <c r="M643" s="35">
        <f t="shared" si="117"/>
        <v>12920</v>
      </c>
      <c r="N643" s="35">
        <f t="shared" si="118"/>
        <v>1188</v>
      </c>
      <c r="O643" s="36"/>
      <c r="P643" s="632"/>
      <c r="Q643" s="149"/>
      <c r="R643" s="150"/>
      <c r="S643" s="150"/>
    </row>
    <row r="644" spans="1:19">
      <c r="A644" s="30">
        <f t="shared" si="108"/>
        <v>483</v>
      </c>
      <c r="B644" s="30">
        <v>635</v>
      </c>
      <c r="C644" s="31" t="str">
        <f t="shared" si="109"/>
        <v>483 - RISING TIDE Charter School - MIDDLEBOROUGH pupils</v>
      </c>
      <c r="D644" s="32">
        <v>483239182</v>
      </c>
      <c r="E644" s="30">
        <f t="shared" si="110"/>
        <v>483</v>
      </c>
      <c r="F644" s="28">
        <f t="shared" si="111"/>
        <v>239</v>
      </c>
      <c r="G644" s="28">
        <f t="shared" si="112"/>
        <v>182</v>
      </c>
      <c r="H644" s="28">
        <f t="shared" si="119"/>
        <v>1</v>
      </c>
      <c r="I644" s="33">
        <f t="shared" si="113"/>
        <v>1.036</v>
      </c>
      <c r="J644" s="30">
        <f t="shared" si="114"/>
        <v>8</v>
      </c>
      <c r="K644" s="34">
        <f t="shared" si="115"/>
        <v>116.60854723053005</v>
      </c>
      <c r="L644" s="35">
        <f t="shared" si="116"/>
        <v>13890</v>
      </c>
      <c r="M644" s="35">
        <f t="shared" si="117"/>
        <v>2307</v>
      </c>
      <c r="N644" s="35">
        <f t="shared" si="118"/>
        <v>1188</v>
      </c>
      <c r="O644" s="36"/>
      <c r="P644" s="632"/>
      <c r="Q644" s="149"/>
      <c r="R644" s="150"/>
      <c r="S644" s="150"/>
    </row>
    <row r="645" spans="1:19">
      <c r="A645" s="30">
        <f t="shared" si="108"/>
        <v>483</v>
      </c>
      <c r="B645" s="30">
        <v>636</v>
      </c>
      <c r="C645" s="31" t="str">
        <f t="shared" si="109"/>
        <v>483 - RISING TIDE Charter School - PEMBROKE pupils</v>
      </c>
      <c r="D645" s="32">
        <v>483239231</v>
      </c>
      <c r="E645" s="30">
        <f t="shared" si="110"/>
        <v>483</v>
      </c>
      <c r="F645" s="28">
        <f t="shared" si="111"/>
        <v>239</v>
      </c>
      <c r="G645" s="28">
        <f t="shared" si="112"/>
        <v>231</v>
      </c>
      <c r="H645" s="28">
        <f t="shared" si="119"/>
        <v>1</v>
      </c>
      <c r="I645" s="33">
        <f t="shared" si="113"/>
        <v>1.036</v>
      </c>
      <c r="J645" s="30">
        <f t="shared" si="114"/>
        <v>4</v>
      </c>
      <c r="K645" s="34">
        <f t="shared" si="115"/>
        <v>127.12771596209609</v>
      </c>
      <c r="L645" s="35">
        <f t="shared" si="116"/>
        <v>13287</v>
      </c>
      <c r="M645" s="35">
        <f t="shared" si="117"/>
        <v>3604</v>
      </c>
      <c r="N645" s="35">
        <f t="shared" si="118"/>
        <v>1188</v>
      </c>
      <c r="O645" s="36"/>
      <c r="P645" s="632"/>
      <c r="Q645" s="149"/>
      <c r="R645" s="150"/>
      <c r="S645" s="150"/>
    </row>
    <row r="646" spans="1:19">
      <c r="A646" s="30">
        <f t="shared" si="108"/>
        <v>483</v>
      </c>
      <c r="B646" s="30">
        <v>637</v>
      </c>
      <c r="C646" s="31" t="str">
        <f t="shared" si="109"/>
        <v>483 - RISING TIDE Charter School - PLYMOUTH pupils</v>
      </c>
      <c r="D646" s="32">
        <v>483239239</v>
      </c>
      <c r="E646" s="30">
        <f t="shared" si="110"/>
        <v>483</v>
      </c>
      <c r="F646" s="28">
        <f t="shared" si="111"/>
        <v>239</v>
      </c>
      <c r="G646" s="28">
        <f t="shared" si="112"/>
        <v>239</v>
      </c>
      <c r="H646" s="28">
        <f t="shared" si="119"/>
        <v>1</v>
      </c>
      <c r="I646" s="33">
        <f t="shared" si="113"/>
        <v>1.036</v>
      </c>
      <c r="J646" s="30">
        <f t="shared" si="114"/>
        <v>6</v>
      </c>
      <c r="K646" s="34">
        <f t="shared" si="115"/>
        <v>129.21962328770243</v>
      </c>
      <c r="L646" s="35">
        <f t="shared" si="116"/>
        <v>12930</v>
      </c>
      <c r="M646" s="35">
        <f t="shared" si="117"/>
        <v>3778</v>
      </c>
      <c r="N646" s="35">
        <f t="shared" si="118"/>
        <v>1188</v>
      </c>
      <c r="O646" s="36"/>
      <c r="P646" s="632"/>
      <c r="Q646" s="149"/>
      <c r="R646" s="150"/>
      <c r="S646" s="150"/>
    </row>
    <row r="647" spans="1:19">
      <c r="A647" s="30">
        <f t="shared" si="108"/>
        <v>483</v>
      </c>
      <c r="B647" s="30">
        <v>638</v>
      </c>
      <c r="C647" s="31" t="str">
        <f t="shared" si="109"/>
        <v>483 - RISING TIDE Charter School - PLYMPTON pupils</v>
      </c>
      <c r="D647" s="32">
        <v>483239240</v>
      </c>
      <c r="E647" s="30">
        <f t="shared" si="110"/>
        <v>483</v>
      </c>
      <c r="F647" s="28">
        <f t="shared" si="111"/>
        <v>239</v>
      </c>
      <c r="G647" s="28">
        <f t="shared" si="112"/>
        <v>240</v>
      </c>
      <c r="H647" s="28">
        <f t="shared" si="119"/>
        <v>1</v>
      </c>
      <c r="I647" s="33">
        <f t="shared" si="113"/>
        <v>1.036</v>
      </c>
      <c r="J647" s="30">
        <f t="shared" si="114"/>
        <v>5</v>
      </c>
      <c r="K647" s="34">
        <f t="shared" si="115"/>
        <v>142.55130433467343</v>
      </c>
      <c r="L647" s="35">
        <f t="shared" si="116"/>
        <v>11090</v>
      </c>
      <c r="M647" s="35">
        <f t="shared" si="117"/>
        <v>4719</v>
      </c>
      <c r="N647" s="35">
        <f t="shared" si="118"/>
        <v>1188</v>
      </c>
      <c r="O647" s="36"/>
      <c r="P647" s="632"/>
      <c r="Q647" s="149"/>
      <c r="R647" s="150"/>
      <c r="S647" s="150"/>
    </row>
    <row r="648" spans="1:19">
      <c r="A648" s="30">
        <f t="shared" si="108"/>
        <v>483</v>
      </c>
      <c r="B648" s="30">
        <v>639</v>
      </c>
      <c r="C648" s="31" t="str">
        <f t="shared" si="109"/>
        <v>483 - RISING TIDE Charter School - ROCKLAND pupils</v>
      </c>
      <c r="D648" s="32">
        <v>483239251</v>
      </c>
      <c r="E648" s="30">
        <f t="shared" si="110"/>
        <v>483</v>
      </c>
      <c r="F648" s="28">
        <f t="shared" si="111"/>
        <v>239</v>
      </c>
      <c r="G648" s="28">
        <f t="shared" si="112"/>
        <v>251</v>
      </c>
      <c r="H648" s="28">
        <f t="shared" si="119"/>
        <v>1</v>
      </c>
      <c r="I648" s="33">
        <f t="shared" si="113"/>
        <v>1.036</v>
      </c>
      <c r="J648" s="30">
        <f t="shared" si="114"/>
        <v>9</v>
      </c>
      <c r="K648" s="34">
        <f t="shared" si="115"/>
        <v>114.01234521898478</v>
      </c>
      <c r="L648" s="35">
        <f t="shared" si="116"/>
        <v>12925</v>
      </c>
      <c r="M648" s="35">
        <f t="shared" si="117"/>
        <v>1811</v>
      </c>
      <c r="N648" s="35">
        <f t="shared" si="118"/>
        <v>1188</v>
      </c>
      <c r="O648" s="36"/>
      <c r="P648" s="632"/>
      <c r="Q648" s="149"/>
      <c r="R648" s="150"/>
      <c r="S648" s="150"/>
    </row>
    <row r="649" spans="1:19">
      <c r="A649" s="30">
        <f t="shared" si="108"/>
        <v>483</v>
      </c>
      <c r="B649" s="30">
        <v>640</v>
      </c>
      <c r="C649" s="31" t="str">
        <f t="shared" si="109"/>
        <v>483 - RISING TIDE Charter School - SANDWICH pupils</v>
      </c>
      <c r="D649" s="32">
        <v>483239261</v>
      </c>
      <c r="E649" s="30">
        <f t="shared" si="110"/>
        <v>483</v>
      </c>
      <c r="F649" s="28">
        <f t="shared" si="111"/>
        <v>239</v>
      </c>
      <c r="G649" s="28">
        <f t="shared" si="112"/>
        <v>261</v>
      </c>
      <c r="H649" s="28">
        <f t="shared" si="119"/>
        <v>1</v>
      </c>
      <c r="I649" s="33">
        <f t="shared" si="113"/>
        <v>1.036</v>
      </c>
      <c r="J649" s="30">
        <f t="shared" si="114"/>
        <v>5</v>
      </c>
      <c r="K649" s="34">
        <f t="shared" si="115"/>
        <v>176.5037647409651</v>
      </c>
      <c r="L649" s="35">
        <f t="shared" si="116"/>
        <v>12473</v>
      </c>
      <c r="M649" s="35">
        <f t="shared" si="117"/>
        <v>9542</v>
      </c>
      <c r="N649" s="35">
        <f t="shared" si="118"/>
        <v>1188</v>
      </c>
      <c r="O649" s="36"/>
      <c r="P649" s="632"/>
      <c r="Q649" s="149"/>
      <c r="R649" s="150"/>
      <c r="S649" s="150"/>
    </row>
    <row r="650" spans="1:19">
      <c r="A650" s="30">
        <f t="shared" ref="A650:A713" si="120">IF(VALUE(MID(D650,1,1))=4,VALUE(MID(D650,1,3)),VALUE(MID(D650,1,4)))</f>
        <v>483</v>
      </c>
      <c r="B650" s="30">
        <v>641</v>
      </c>
      <c r="C650" s="31" t="str">
        <f t="shared" ref="C650:C713" si="121">IF(H650=1,A650 &amp; " - " &amp;VLOOKUP(A650,codeCHA,2)&amp;" Charter School - "&amp;VLOOKUP(G650,code436,2)&amp;" pupils",IF(OR(A650=450,A650=466),A650 &amp; " - " &amp;VLOOKUP(A650,codeCHA,2)&amp;" Charter School - "&amp;VLOOKUP(F650,code436,2)&amp;" District - "&amp;VLOOKUP(G650,code436,2)&amp;" pupils",A650 &amp; " - " &amp;VLOOKUP(A650,codeCHA,2)&amp;" Charter School - "&amp;VLOOKUP(F650,code436,2)&amp;" Campus - "&amp;VLOOKUP(G650,code436,2)&amp;" pupils"))</f>
        <v>483 - RISING TIDE Charter School - TAUNTON pupils</v>
      </c>
      <c r="D650" s="32">
        <v>483239293</v>
      </c>
      <c r="E650" s="30">
        <f t="shared" ref="E650:E713" si="122">A650</f>
        <v>483</v>
      </c>
      <c r="F650" s="28">
        <f t="shared" ref="F650:F713" si="123">IF(VALUE(MID(D650,1,1))=4,VALUE(MID(D650,4,3)),VALUE(MID(D650,5,3)))</f>
        <v>239</v>
      </c>
      <c r="G650" s="28">
        <f t="shared" ref="G650:G713" si="124">IF(VALUE(MID(D650,1,1))=4,VALUE(MID(D650,7,3)),VALUE(MID(D650,8,3)))</f>
        <v>293</v>
      </c>
      <c r="H650" s="28">
        <f t="shared" si="119"/>
        <v>1</v>
      </c>
      <c r="I650" s="33">
        <f t="shared" ref="I650:I713" si="125">VLOOKUP(F650,distinfo,4)</f>
        <v>1.036</v>
      </c>
      <c r="J650" s="30">
        <f t="shared" ref="J650:J713" si="126">VLOOKUP(D650,enro_chafnd,16)</f>
        <v>10</v>
      </c>
      <c r="K650" s="34">
        <f t="shared" ref="K650:K713" si="127">VLOOKUP(G650,distinfo,6)</f>
        <v>103.46776683796406</v>
      </c>
      <c r="L650" s="35">
        <f t="shared" ref="L650:L713" si="128">IF(VLOOKUP(D650,rate_chafnd,40,FALSE)&gt;0,VLOOKUP(D650,rate_chafnd,40),VLOOKUP(G650,distinfo,7))</f>
        <v>12925</v>
      </c>
      <c r="M650" s="35">
        <f t="shared" ref="M650:M713" si="129">ROUND((L650*K650/100)-L650,0)</f>
        <v>448</v>
      </c>
      <c r="N650" s="35">
        <f t="shared" ref="N650:N713" si="130">VLOOKUP(G650,distinfo,9)</f>
        <v>1188</v>
      </c>
      <c r="O650" s="36"/>
      <c r="P650" s="632"/>
      <c r="Q650" s="149"/>
      <c r="R650" s="150"/>
      <c r="S650" s="150"/>
    </row>
    <row r="651" spans="1:19">
      <c r="A651" s="30">
        <f t="shared" si="120"/>
        <v>483</v>
      </c>
      <c r="B651" s="30">
        <v>642</v>
      </c>
      <c r="C651" s="31" t="str">
        <f t="shared" si="121"/>
        <v>483 - RISING TIDE Charter School - WAREHAM pupils</v>
      </c>
      <c r="D651" s="32">
        <v>483239310</v>
      </c>
      <c r="E651" s="30">
        <f t="shared" si="122"/>
        <v>483</v>
      </c>
      <c r="F651" s="28">
        <f t="shared" si="123"/>
        <v>239</v>
      </c>
      <c r="G651" s="28">
        <f t="shared" si="124"/>
        <v>310</v>
      </c>
      <c r="H651" s="28">
        <f t="shared" ref="H651:H714" si="131">IF(OR(A651=410,A651=466,A651=487,A651=499),2,1)</f>
        <v>1</v>
      </c>
      <c r="I651" s="33">
        <f t="shared" si="125"/>
        <v>1.036</v>
      </c>
      <c r="J651" s="30">
        <f t="shared" si="126"/>
        <v>11</v>
      </c>
      <c r="K651" s="34">
        <f t="shared" si="127"/>
        <v>116.51312908321758</v>
      </c>
      <c r="L651" s="35">
        <f t="shared" si="128"/>
        <v>16064</v>
      </c>
      <c r="M651" s="35">
        <f t="shared" si="129"/>
        <v>2653</v>
      </c>
      <c r="N651" s="35">
        <f t="shared" si="130"/>
        <v>1188</v>
      </c>
      <c r="O651" s="36"/>
      <c r="P651" s="632"/>
      <c r="Q651" s="149"/>
      <c r="R651" s="150"/>
      <c r="S651" s="150"/>
    </row>
    <row r="652" spans="1:19">
      <c r="A652" s="30">
        <f t="shared" si="120"/>
        <v>483</v>
      </c>
      <c r="B652" s="30">
        <v>643</v>
      </c>
      <c r="C652" s="31" t="str">
        <f t="shared" si="121"/>
        <v>483 - RISING TIDE Charter School - BRIDGEWATER RAYNHAM pupils</v>
      </c>
      <c r="D652" s="32">
        <v>483239625</v>
      </c>
      <c r="E652" s="30">
        <f t="shared" si="122"/>
        <v>483</v>
      </c>
      <c r="F652" s="28">
        <f t="shared" si="123"/>
        <v>239</v>
      </c>
      <c r="G652" s="28">
        <f t="shared" si="124"/>
        <v>625</v>
      </c>
      <c r="H652" s="28">
        <f t="shared" si="131"/>
        <v>1</v>
      </c>
      <c r="I652" s="33">
        <f t="shared" si="125"/>
        <v>1.036</v>
      </c>
      <c r="J652" s="30">
        <f t="shared" si="126"/>
        <v>6</v>
      </c>
      <c r="K652" s="34">
        <f t="shared" si="127"/>
        <v>108.64822656782296</v>
      </c>
      <c r="L652" s="35">
        <f t="shared" si="128"/>
        <v>12925</v>
      </c>
      <c r="M652" s="35">
        <f t="shared" si="129"/>
        <v>1118</v>
      </c>
      <c r="N652" s="35">
        <f t="shared" si="130"/>
        <v>1188</v>
      </c>
      <c r="O652" s="36"/>
      <c r="P652" s="632"/>
      <c r="Q652" s="149"/>
      <c r="R652" s="150"/>
      <c r="S652" s="150"/>
    </row>
    <row r="653" spans="1:19">
      <c r="A653" s="30">
        <f t="shared" si="120"/>
        <v>483</v>
      </c>
      <c r="B653" s="30">
        <v>644</v>
      </c>
      <c r="C653" s="31" t="str">
        <f t="shared" si="121"/>
        <v>483 - RISING TIDE Charter School - FREETOWN LAKEVILLE pupils</v>
      </c>
      <c r="D653" s="32">
        <v>483239665</v>
      </c>
      <c r="E653" s="30">
        <f t="shared" si="122"/>
        <v>483</v>
      </c>
      <c r="F653" s="28">
        <f t="shared" si="123"/>
        <v>239</v>
      </c>
      <c r="G653" s="28">
        <f t="shared" si="124"/>
        <v>665</v>
      </c>
      <c r="H653" s="28">
        <f t="shared" si="131"/>
        <v>1</v>
      </c>
      <c r="I653" s="33">
        <f t="shared" si="125"/>
        <v>1.036</v>
      </c>
      <c r="J653" s="30">
        <f t="shared" si="126"/>
        <v>5</v>
      </c>
      <c r="K653" s="34">
        <f t="shared" si="127"/>
        <v>112.27587959492098</v>
      </c>
      <c r="L653" s="35">
        <f t="shared" si="128"/>
        <v>13294</v>
      </c>
      <c r="M653" s="35">
        <f t="shared" si="129"/>
        <v>1632</v>
      </c>
      <c r="N653" s="35">
        <f t="shared" si="130"/>
        <v>1188</v>
      </c>
      <c r="O653" s="36"/>
      <c r="P653" s="632"/>
      <c r="Q653" s="149"/>
      <c r="R653" s="150"/>
      <c r="S653" s="150"/>
    </row>
    <row r="654" spans="1:19">
      <c r="A654" s="30">
        <f t="shared" si="120"/>
        <v>483</v>
      </c>
      <c r="B654" s="30">
        <v>645</v>
      </c>
      <c r="C654" s="31" t="str">
        <f t="shared" si="121"/>
        <v>483 - RISING TIDE Charter School - OLD ROCHESTER pupils</v>
      </c>
      <c r="D654" s="32">
        <v>483239740</v>
      </c>
      <c r="E654" s="30">
        <f t="shared" si="122"/>
        <v>483</v>
      </c>
      <c r="F654" s="28">
        <f t="shared" si="123"/>
        <v>239</v>
      </c>
      <c r="G654" s="28">
        <f t="shared" si="124"/>
        <v>740</v>
      </c>
      <c r="H654" s="28">
        <f t="shared" si="131"/>
        <v>1</v>
      </c>
      <c r="I654" s="33">
        <f t="shared" si="125"/>
        <v>1.036</v>
      </c>
      <c r="J654" s="30">
        <f t="shared" si="126"/>
        <v>5</v>
      </c>
      <c r="K654" s="34">
        <f t="shared" si="127"/>
        <v>151.00049921718877</v>
      </c>
      <c r="L654" s="35">
        <f t="shared" si="128"/>
        <v>14547</v>
      </c>
      <c r="M654" s="35">
        <f t="shared" si="129"/>
        <v>7419</v>
      </c>
      <c r="N654" s="35">
        <f t="shared" si="130"/>
        <v>1188</v>
      </c>
      <c r="O654" s="36"/>
      <c r="P654" s="632"/>
      <c r="Q654" s="149"/>
      <c r="R654" s="150"/>
      <c r="S654" s="150"/>
    </row>
    <row r="655" spans="1:19">
      <c r="A655" s="30">
        <f t="shared" si="120"/>
        <v>483</v>
      </c>
      <c r="B655" s="30">
        <v>646</v>
      </c>
      <c r="C655" s="31" t="str">
        <f t="shared" si="121"/>
        <v>483 - RISING TIDE Charter School - SILVER LAKE pupils</v>
      </c>
      <c r="D655" s="32">
        <v>483239760</v>
      </c>
      <c r="E655" s="30">
        <f t="shared" si="122"/>
        <v>483</v>
      </c>
      <c r="F655" s="28">
        <f t="shared" si="123"/>
        <v>239</v>
      </c>
      <c r="G655" s="28">
        <f t="shared" si="124"/>
        <v>760</v>
      </c>
      <c r="H655" s="28">
        <f t="shared" si="131"/>
        <v>1</v>
      </c>
      <c r="I655" s="33">
        <f t="shared" si="125"/>
        <v>1.036</v>
      </c>
      <c r="J655" s="30">
        <f t="shared" si="126"/>
        <v>6</v>
      </c>
      <c r="K655" s="34">
        <f t="shared" si="127"/>
        <v>119.57703836731437</v>
      </c>
      <c r="L655" s="35">
        <f t="shared" si="128"/>
        <v>13878</v>
      </c>
      <c r="M655" s="35">
        <f t="shared" si="129"/>
        <v>2717</v>
      </c>
      <c r="N655" s="35">
        <f t="shared" si="130"/>
        <v>1188</v>
      </c>
      <c r="O655" s="36"/>
      <c r="P655" s="632"/>
      <c r="Q655" s="149"/>
      <c r="R655" s="150"/>
      <c r="S655" s="150"/>
    </row>
    <row r="656" spans="1:19">
      <c r="A656" s="30">
        <f t="shared" si="120"/>
        <v>483</v>
      </c>
      <c r="B656" s="30">
        <v>647</v>
      </c>
      <c r="C656" s="31" t="str">
        <f t="shared" si="121"/>
        <v>483 - RISING TIDE Charter School - WHITMAN HANSON pupils</v>
      </c>
      <c r="D656" s="32">
        <v>483239780</v>
      </c>
      <c r="E656" s="30">
        <f t="shared" si="122"/>
        <v>483</v>
      </c>
      <c r="F656" s="28">
        <f t="shared" si="123"/>
        <v>239</v>
      </c>
      <c r="G656" s="28">
        <f t="shared" si="124"/>
        <v>780</v>
      </c>
      <c r="H656" s="28">
        <f t="shared" si="131"/>
        <v>1</v>
      </c>
      <c r="I656" s="33">
        <f t="shared" si="125"/>
        <v>1.036</v>
      </c>
      <c r="J656" s="30">
        <f t="shared" si="126"/>
        <v>6</v>
      </c>
      <c r="K656" s="34">
        <f t="shared" si="127"/>
        <v>117.80202536709625</v>
      </c>
      <c r="L656" s="35">
        <f t="shared" si="128"/>
        <v>15706</v>
      </c>
      <c r="M656" s="35">
        <f t="shared" si="129"/>
        <v>2796</v>
      </c>
      <c r="N656" s="35">
        <f t="shared" si="130"/>
        <v>1188</v>
      </c>
      <c r="O656" s="36"/>
      <c r="P656" s="632"/>
      <c r="Q656" s="149"/>
      <c r="R656" s="150"/>
      <c r="S656" s="150"/>
    </row>
    <row r="657" spans="1:19">
      <c r="A657" s="30">
        <f t="shared" si="120"/>
        <v>484</v>
      </c>
      <c r="B657" s="30">
        <v>648</v>
      </c>
      <c r="C657" s="31" t="str">
        <f t="shared" si="121"/>
        <v>484 - ROXBURY PREPARATORY Charter School - BOSTON pupils</v>
      </c>
      <c r="D657" s="32">
        <v>484035035</v>
      </c>
      <c r="E657" s="30">
        <f t="shared" si="122"/>
        <v>484</v>
      </c>
      <c r="F657" s="28">
        <f t="shared" si="123"/>
        <v>35</v>
      </c>
      <c r="G657" s="28">
        <f t="shared" si="124"/>
        <v>35</v>
      </c>
      <c r="H657" s="28">
        <f t="shared" si="131"/>
        <v>1</v>
      </c>
      <c r="I657" s="33">
        <f t="shared" si="125"/>
        <v>1.087</v>
      </c>
      <c r="J657" s="30">
        <f t="shared" si="126"/>
        <v>11</v>
      </c>
      <c r="K657" s="34">
        <f t="shared" si="127"/>
        <v>137.86393690456481</v>
      </c>
      <c r="L657" s="35">
        <f t="shared" si="128"/>
        <v>19994</v>
      </c>
      <c r="M657" s="35">
        <f t="shared" si="129"/>
        <v>7571</v>
      </c>
      <c r="N657" s="35">
        <f t="shared" si="130"/>
        <v>1188</v>
      </c>
      <c r="O657" s="36"/>
      <c r="P657" s="632"/>
      <c r="Q657" s="149"/>
      <c r="R657" s="150"/>
      <c r="S657" s="150"/>
    </row>
    <row r="658" spans="1:19">
      <c r="A658" s="30">
        <f t="shared" si="120"/>
        <v>484</v>
      </c>
      <c r="B658" s="30">
        <v>649</v>
      </c>
      <c r="C658" s="31" t="str">
        <f t="shared" si="121"/>
        <v>484 - ROXBURY PREPARATORY Charter School - BROCKTON pupils</v>
      </c>
      <c r="D658" s="32">
        <v>484035044</v>
      </c>
      <c r="E658" s="30">
        <f t="shared" si="122"/>
        <v>484</v>
      </c>
      <c r="F658" s="28">
        <f t="shared" si="123"/>
        <v>35</v>
      </c>
      <c r="G658" s="28">
        <f t="shared" si="124"/>
        <v>44</v>
      </c>
      <c r="H658" s="28">
        <f t="shared" si="131"/>
        <v>1</v>
      </c>
      <c r="I658" s="33">
        <f t="shared" si="125"/>
        <v>1.087</v>
      </c>
      <c r="J658" s="30">
        <f t="shared" si="126"/>
        <v>11</v>
      </c>
      <c r="K658" s="34">
        <f t="shared" si="127"/>
        <v>103.48764365547041</v>
      </c>
      <c r="L658" s="35">
        <f t="shared" si="128"/>
        <v>13434</v>
      </c>
      <c r="M658" s="35">
        <f t="shared" si="129"/>
        <v>469</v>
      </c>
      <c r="N658" s="35">
        <f t="shared" si="130"/>
        <v>1188</v>
      </c>
      <c r="O658" s="36"/>
      <c r="P658" s="632"/>
      <c r="Q658" s="149"/>
      <c r="R658" s="150"/>
      <c r="S658" s="150"/>
    </row>
    <row r="659" spans="1:19">
      <c r="A659" s="30">
        <f t="shared" si="120"/>
        <v>484</v>
      </c>
      <c r="B659" s="30">
        <v>650</v>
      </c>
      <c r="C659" s="31" t="str">
        <f t="shared" si="121"/>
        <v>484 - ROXBURY PREPARATORY Charter School - BROOKLINE pupils</v>
      </c>
      <c r="D659" s="32">
        <v>484035046</v>
      </c>
      <c r="E659" s="30">
        <f t="shared" si="122"/>
        <v>484</v>
      </c>
      <c r="F659" s="28">
        <f t="shared" si="123"/>
        <v>35</v>
      </c>
      <c r="G659" s="28">
        <f t="shared" si="124"/>
        <v>46</v>
      </c>
      <c r="H659" s="28">
        <f t="shared" si="131"/>
        <v>1</v>
      </c>
      <c r="I659" s="33">
        <f t="shared" si="125"/>
        <v>1.087</v>
      </c>
      <c r="J659" s="30">
        <f t="shared" si="126"/>
        <v>3</v>
      </c>
      <c r="K659" s="34">
        <f t="shared" si="127"/>
        <v>192.26263830700108</v>
      </c>
      <c r="L659" s="35">
        <f t="shared" si="128"/>
        <v>18295</v>
      </c>
      <c r="M659" s="35">
        <f t="shared" si="129"/>
        <v>16879</v>
      </c>
      <c r="N659" s="35">
        <f t="shared" si="130"/>
        <v>1188</v>
      </c>
      <c r="O659" s="36"/>
      <c r="P659" s="632"/>
      <c r="Q659" s="149"/>
      <c r="R659" s="150"/>
      <c r="S659" s="150"/>
    </row>
    <row r="660" spans="1:19">
      <c r="A660" s="30">
        <f t="shared" si="120"/>
        <v>484</v>
      </c>
      <c r="B660" s="30">
        <v>651</v>
      </c>
      <c r="C660" s="31" t="str">
        <f t="shared" si="121"/>
        <v>484 - ROXBURY PREPARATORY Charter School - FRANKLIN pupils</v>
      </c>
      <c r="D660" s="32">
        <v>484035101</v>
      </c>
      <c r="E660" s="30">
        <f t="shared" si="122"/>
        <v>484</v>
      </c>
      <c r="F660" s="28">
        <f t="shared" si="123"/>
        <v>35</v>
      </c>
      <c r="G660" s="28">
        <f t="shared" si="124"/>
        <v>101</v>
      </c>
      <c r="H660" s="28">
        <f t="shared" si="131"/>
        <v>1</v>
      </c>
      <c r="I660" s="33">
        <f t="shared" si="125"/>
        <v>1.087</v>
      </c>
      <c r="J660" s="30">
        <f t="shared" si="126"/>
        <v>3</v>
      </c>
      <c r="K660" s="34">
        <f t="shared" si="127"/>
        <v>138.89241898876276</v>
      </c>
      <c r="L660" s="35">
        <f t="shared" si="128"/>
        <v>19462</v>
      </c>
      <c r="M660" s="35">
        <f t="shared" si="129"/>
        <v>7569</v>
      </c>
      <c r="N660" s="35">
        <f t="shared" si="130"/>
        <v>1188</v>
      </c>
      <c r="O660" s="36"/>
      <c r="P660" s="632"/>
      <c r="Q660" s="149"/>
      <c r="R660" s="150"/>
      <c r="S660" s="150"/>
    </row>
    <row r="661" spans="1:19">
      <c r="A661" s="30">
        <f t="shared" si="120"/>
        <v>484</v>
      </c>
      <c r="B661" s="30">
        <v>652</v>
      </c>
      <c r="C661" s="31" t="str">
        <f t="shared" si="121"/>
        <v>484 - ROXBURY PREPARATORY Charter School - LYNN pupils</v>
      </c>
      <c r="D661" s="32">
        <v>484035163</v>
      </c>
      <c r="E661" s="30">
        <f t="shared" si="122"/>
        <v>484</v>
      </c>
      <c r="F661" s="28">
        <f t="shared" si="123"/>
        <v>35</v>
      </c>
      <c r="G661" s="28">
        <f t="shared" si="124"/>
        <v>163</v>
      </c>
      <c r="H661" s="28">
        <f t="shared" si="131"/>
        <v>1</v>
      </c>
      <c r="I661" s="33">
        <f t="shared" si="125"/>
        <v>1.087</v>
      </c>
      <c r="J661" s="30">
        <f t="shared" si="126"/>
        <v>11</v>
      </c>
      <c r="K661" s="34">
        <f t="shared" si="127"/>
        <v>100</v>
      </c>
      <c r="L661" s="35">
        <f t="shared" si="128"/>
        <v>13434</v>
      </c>
      <c r="M661" s="35">
        <f t="shared" si="129"/>
        <v>0</v>
      </c>
      <c r="N661" s="35">
        <f t="shared" si="130"/>
        <v>1188</v>
      </c>
      <c r="O661" s="36"/>
      <c r="P661" s="632"/>
      <c r="Q661" s="149"/>
      <c r="R661" s="150"/>
      <c r="S661" s="150"/>
    </row>
    <row r="662" spans="1:19">
      <c r="A662" s="30">
        <f t="shared" si="120"/>
        <v>484</v>
      </c>
      <c r="B662" s="30">
        <v>653</v>
      </c>
      <c r="C662" s="31" t="str">
        <f t="shared" si="121"/>
        <v>484 - ROXBURY PREPARATORY Charter School - NEWTON pupils</v>
      </c>
      <c r="D662" s="32">
        <v>484035207</v>
      </c>
      <c r="E662" s="30">
        <f t="shared" si="122"/>
        <v>484</v>
      </c>
      <c r="F662" s="28">
        <f t="shared" si="123"/>
        <v>35</v>
      </c>
      <c r="G662" s="28">
        <f t="shared" si="124"/>
        <v>207</v>
      </c>
      <c r="H662" s="28">
        <f t="shared" si="131"/>
        <v>1</v>
      </c>
      <c r="I662" s="33">
        <f t="shared" si="125"/>
        <v>1.087</v>
      </c>
      <c r="J662" s="30">
        <f t="shared" si="126"/>
        <v>3</v>
      </c>
      <c r="K662" s="34">
        <f t="shared" si="127"/>
        <v>172.35108915167942</v>
      </c>
      <c r="L662" s="35">
        <f t="shared" si="128"/>
        <v>18295</v>
      </c>
      <c r="M662" s="35">
        <f t="shared" si="129"/>
        <v>13237</v>
      </c>
      <c r="N662" s="35">
        <f t="shared" si="130"/>
        <v>1188</v>
      </c>
      <c r="O662" s="36"/>
      <c r="P662" s="632"/>
      <c r="Q662" s="149"/>
      <c r="R662" s="150"/>
      <c r="S662" s="150"/>
    </row>
    <row r="663" spans="1:19">
      <c r="A663" s="30">
        <f t="shared" si="120"/>
        <v>484</v>
      </c>
      <c r="B663" s="30">
        <v>654</v>
      </c>
      <c r="C663" s="31" t="str">
        <f t="shared" si="121"/>
        <v>484 - ROXBURY PREPARATORY Charter School - QUINCY pupils</v>
      </c>
      <c r="D663" s="32">
        <v>484035243</v>
      </c>
      <c r="E663" s="30">
        <f t="shared" si="122"/>
        <v>484</v>
      </c>
      <c r="F663" s="28">
        <f t="shared" si="123"/>
        <v>35</v>
      </c>
      <c r="G663" s="28">
        <f t="shared" si="124"/>
        <v>243</v>
      </c>
      <c r="H663" s="28">
        <f t="shared" si="131"/>
        <v>1</v>
      </c>
      <c r="I663" s="33">
        <f t="shared" si="125"/>
        <v>1.087</v>
      </c>
      <c r="J663" s="30">
        <f t="shared" si="126"/>
        <v>9</v>
      </c>
      <c r="K663" s="34">
        <f t="shared" si="127"/>
        <v>110.73912760230509</v>
      </c>
      <c r="L663" s="35">
        <f t="shared" si="128"/>
        <v>15163</v>
      </c>
      <c r="M663" s="35">
        <f t="shared" si="129"/>
        <v>1628</v>
      </c>
      <c r="N663" s="35">
        <f t="shared" si="130"/>
        <v>1188</v>
      </c>
      <c r="O663" s="36"/>
      <c r="P663" s="632"/>
      <c r="Q663" s="149"/>
      <c r="R663" s="150"/>
      <c r="S663" s="150"/>
    </row>
    <row r="664" spans="1:19">
      <c r="A664" s="30">
        <f t="shared" si="120"/>
        <v>484</v>
      </c>
      <c r="B664" s="30">
        <v>655</v>
      </c>
      <c r="C664" s="31" t="str">
        <f t="shared" si="121"/>
        <v>484 - ROXBURY PREPARATORY Charter School - RANDOLPH pupils</v>
      </c>
      <c r="D664" s="32">
        <v>484035244</v>
      </c>
      <c r="E664" s="30">
        <f t="shared" si="122"/>
        <v>484</v>
      </c>
      <c r="F664" s="28">
        <f t="shared" si="123"/>
        <v>35</v>
      </c>
      <c r="G664" s="28">
        <f t="shared" si="124"/>
        <v>244</v>
      </c>
      <c r="H664" s="28">
        <f t="shared" si="131"/>
        <v>1</v>
      </c>
      <c r="I664" s="33">
        <f t="shared" si="125"/>
        <v>1.087</v>
      </c>
      <c r="J664" s="30">
        <f t="shared" si="126"/>
        <v>10</v>
      </c>
      <c r="K664" s="34">
        <f t="shared" si="127"/>
        <v>128.61679730868042</v>
      </c>
      <c r="L664" s="35">
        <f t="shared" si="128"/>
        <v>20436</v>
      </c>
      <c r="M664" s="35">
        <f t="shared" si="129"/>
        <v>5848</v>
      </c>
      <c r="N664" s="35">
        <f t="shared" si="130"/>
        <v>1188</v>
      </c>
      <c r="O664" s="36"/>
      <c r="P664" s="632"/>
      <c r="Q664" s="149"/>
      <c r="R664" s="150"/>
      <c r="S664" s="150"/>
    </row>
    <row r="665" spans="1:19">
      <c r="A665" s="30">
        <f t="shared" si="120"/>
        <v>484</v>
      </c>
      <c r="B665" s="30">
        <v>656</v>
      </c>
      <c r="C665" s="31" t="str">
        <f t="shared" si="121"/>
        <v>484 - ROXBURY PREPARATORY Charter School - SAUGUS pupils</v>
      </c>
      <c r="D665" s="32">
        <v>484035262</v>
      </c>
      <c r="E665" s="30">
        <f t="shared" si="122"/>
        <v>484</v>
      </c>
      <c r="F665" s="28">
        <f t="shared" si="123"/>
        <v>35</v>
      </c>
      <c r="G665" s="28">
        <f t="shared" si="124"/>
        <v>262</v>
      </c>
      <c r="H665" s="28">
        <f t="shared" si="131"/>
        <v>1</v>
      </c>
      <c r="I665" s="33">
        <f t="shared" si="125"/>
        <v>1.087</v>
      </c>
      <c r="J665" s="30">
        <f t="shared" si="126"/>
        <v>9</v>
      </c>
      <c r="K665" s="34">
        <f t="shared" si="127"/>
        <v>112.53509990051158</v>
      </c>
      <c r="L665" s="35">
        <f t="shared" si="128"/>
        <v>20230</v>
      </c>
      <c r="M665" s="35">
        <f t="shared" si="129"/>
        <v>2536</v>
      </c>
      <c r="N665" s="35">
        <f t="shared" si="130"/>
        <v>1188</v>
      </c>
      <c r="O665" s="36"/>
      <c r="P665" s="632"/>
      <c r="Q665" s="149"/>
      <c r="R665" s="150"/>
      <c r="S665" s="150"/>
    </row>
    <row r="666" spans="1:19">
      <c r="A666" s="30">
        <f t="shared" si="120"/>
        <v>484</v>
      </c>
      <c r="B666" s="30">
        <v>657</v>
      </c>
      <c r="C666" s="31" t="str">
        <f t="shared" si="121"/>
        <v>484 - ROXBURY PREPARATORY Charter School - SHREWSBURY pupils</v>
      </c>
      <c r="D666" s="32">
        <v>484035271</v>
      </c>
      <c r="E666" s="30">
        <f t="shared" si="122"/>
        <v>484</v>
      </c>
      <c r="F666" s="28">
        <f t="shared" si="123"/>
        <v>35</v>
      </c>
      <c r="G666" s="28">
        <f t="shared" si="124"/>
        <v>271</v>
      </c>
      <c r="H666" s="28">
        <f t="shared" si="131"/>
        <v>1</v>
      </c>
      <c r="I666" s="33">
        <f t="shared" si="125"/>
        <v>1.087</v>
      </c>
      <c r="J666" s="30">
        <f t="shared" si="126"/>
        <v>4</v>
      </c>
      <c r="K666" s="34">
        <f t="shared" si="127"/>
        <v>129.76373148151421</v>
      </c>
      <c r="L666" s="35">
        <f t="shared" si="128"/>
        <v>19661</v>
      </c>
      <c r="M666" s="35">
        <f t="shared" si="129"/>
        <v>5852</v>
      </c>
      <c r="N666" s="35">
        <f t="shared" si="130"/>
        <v>1188</v>
      </c>
      <c r="O666" s="36"/>
      <c r="P666" s="632"/>
      <c r="Q666" s="149"/>
      <c r="R666" s="150"/>
      <c r="S666" s="150"/>
    </row>
    <row r="667" spans="1:19">
      <c r="A667" s="30">
        <f t="shared" si="120"/>
        <v>484</v>
      </c>
      <c r="B667" s="30">
        <v>658</v>
      </c>
      <c r="C667" s="31" t="str">
        <f t="shared" si="121"/>
        <v>484 - ROXBURY PREPARATORY Charter School - STOUGHTON pupils</v>
      </c>
      <c r="D667" s="32">
        <v>484035285</v>
      </c>
      <c r="E667" s="30">
        <f t="shared" si="122"/>
        <v>484</v>
      </c>
      <c r="F667" s="28">
        <f t="shared" si="123"/>
        <v>35</v>
      </c>
      <c r="G667" s="28">
        <f t="shared" si="124"/>
        <v>285</v>
      </c>
      <c r="H667" s="28">
        <f t="shared" si="131"/>
        <v>1</v>
      </c>
      <c r="I667" s="33">
        <f t="shared" si="125"/>
        <v>1.087</v>
      </c>
      <c r="J667" s="30">
        <f t="shared" si="126"/>
        <v>9</v>
      </c>
      <c r="K667" s="34">
        <f t="shared" si="127"/>
        <v>116.95781453436267</v>
      </c>
      <c r="L667" s="35">
        <f t="shared" si="128"/>
        <v>21841</v>
      </c>
      <c r="M667" s="35">
        <f t="shared" si="129"/>
        <v>3704</v>
      </c>
      <c r="N667" s="35">
        <f t="shared" si="130"/>
        <v>1188</v>
      </c>
      <c r="O667" s="36"/>
      <c r="P667" s="632"/>
      <c r="Q667" s="149"/>
      <c r="R667" s="150"/>
      <c r="S667" s="150"/>
    </row>
    <row r="668" spans="1:19">
      <c r="A668" s="30">
        <f t="shared" si="120"/>
        <v>484</v>
      </c>
      <c r="B668" s="30">
        <v>659</v>
      </c>
      <c r="C668" s="31" t="str">
        <f t="shared" si="121"/>
        <v>484 - ROXBURY PREPARATORY Charter School - WALPOLE pupils</v>
      </c>
      <c r="D668" s="32">
        <v>484035307</v>
      </c>
      <c r="E668" s="30">
        <f t="shared" si="122"/>
        <v>484</v>
      </c>
      <c r="F668" s="28">
        <f t="shared" si="123"/>
        <v>35</v>
      </c>
      <c r="G668" s="28">
        <f t="shared" si="124"/>
        <v>307</v>
      </c>
      <c r="H668" s="28">
        <f t="shared" si="131"/>
        <v>1</v>
      </c>
      <c r="I668" s="33">
        <f t="shared" si="125"/>
        <v>1.087</v>
      </c>
      <c r="J668" s="30">
        <f t="shared" si="126"/>
        <v>3</v>
      </c>
      <c r="K668" s="34">
        <f t="shared" si="127"/>
        <v>133.65292233224494</v>
      </c>
      <c r="L668" s="35">
        <f t="shared" si="128"/>
        <v>16240</v>
      </c>
      <c r="M668" s="35">
        <f t="shared" si="129"/>
        <v>5465</v>
      </c>
      <c r="N668" s="35">
        <f t="shared" si="130"/>
        <v>1188</v>
      </c>
      <c r="O668" s="36"/>
      <c r="P668" s="632"/>
      <c r="Q668" s="149"/>
      <c r="R668" s="150"/>
      <c r="S668" s="150"/>
    </row>
    <row r="669" spans="1:19">
      <c r="A669" s="30">
        <f t="shared" si="120"/>
        <v>485</v>
      </c>
      <c r="B669" s="30">
        <v>660</v>
      </c>
      <c r="C669" s="31" t="str">
        <f t="shared" si="121"/>
        <v>485 - SALEM ACADEMY Charter School - DANVERS pupils</v>
      </c>
      <c r="D669" s="32">
        <v>485258071</v>
      </c>
      <c r="E669" s="30">
        <f t="shared" si="122"/>
        <v>485</v>
      </c>
      <c r="F669" s="28">
        <f t="shared" si="123"/>
        <v>258</v>
      </c>
      <c r="G669" s="28">
        <f t="shared" si="124"/>
        <v>71</v>
      </c>
      <c r="H669" s="28">
        <f t="shared" si="131"/>
        <v>1</v>
      </c>
      <c r="I669" s="33">
        <f t="shared" si="125"/>
        <v>1</v>
      </c>
      <c r="J669" s="30">
        <f t="shared" si="126"/>
        <v>5</v>
      </c>
      <c r="K669" s="34">
        <f t="shared" si="127"/>
        <v>141.52526396156594</v>
      </c>
      <c r="L669" s="35">
        <f t="shared" si="128"/>
        <v>12565</v>
      </c>
      <c r="M669" s="35">
        <f t="shared" si="129"/>
        <v>5218</v>
      </c>
      <c r="N669" s="35">
        <f t="shared" si="130"/>
        <v>1188</v>
      </c>
      <c r="O669" s="36"/>
      <c r="P669" s="632"/>
      <c r="Q669" s="149"/>
      <c r="R669" s="150"/>
      <c r="S669" s="150"/>
    </row>
    <row r="670" spans="1:19">
      <c r="A670" s="30">
        <f t="shared" si="120"/>
        <v>485</v>
      </c>
      <c r="B670" s="30">
        <v>661</v>
      </c>
      <c r="C670" s="31" t="str">
        <f t="shared" si="121"/>
        <v>485 - SALEM ACADEMY Charter School - DRACUT pupils</v>
      </c>
      <c r="D670" s="32">
        <v>485258079</v>
      </c>
      <c r="E670" s="30">
        <f t="shared" si="122"/>
        <v>485</v>
      </c>
      <c r="F670" s="28">
        <f t="shared" si="123"/>
        <v>258</v>
      </c>
      <c r="G670" s="28">
        <f t="shared" si="124"/>
        <v>79</v>
      </c>
      <c r="H670" s="28">
        <f t="shared" si="131"/>
        <v>1</v>
      </c>
      <c r="I670" s="33">
        <f t="shared" si="125"/>
        <v>1</v>
      </c>
      <c r="J670" s="30">
        <f t="shared" si="126"/>
        <v>7</v>
      </c>
      <c r="K670" s="34">
        <f t="shared" si="127"/>
        <v>101.02650068271204</v>
      </c>
      <c r="L670" s="35">
        <f t="shared" si="128"/>
        <v>15482</v>
      </c>
      <c r="M670" s="35">
        <f t="shared" si="129"/>
        <v>159</v>
      </c>
      <c r="N670" s="35">
        <f t="shared" si="130"/>
        <v>1188</v>
      </c>
      <c r="O670" s="36"/>
      <c r="P670" s="632"/>
      <c r="Q670" s="149"/>
      <c r="R670" s="150"/>
      <c r="S670" s="150"/>
    </row>
    <row r="671" spans="1:19">
      <c r="A671" s="30">
        <f t="shared" si="120"/>
        <v>485</v>
      </c>
      <c r="B671" s="30">
        <v>662</v>
      </c>
      <c r="C671" s="31" t="str">
        <f t="shared" si="121"/>
        <v>485 - SALEM ACADEMY Charter School - GLOUCESTER pupils</v>
      </c>
      <c r="D671" s="32">
        <v>485258107</v>
      </c>
      <c r="E671" s="30">
        <f t="shared" si="122"/>
        <v>485</v>
      </c>
      <c r="F671" s="28">
        <f t="shared" si="123"/>
        <v>258</v>
      </c>
      <c r="G671" s="28">
        <f t="shared" si="124"/>
        <v>107</v>
      </c>
      <c r="H671" s="28">
        <f t="shared" si="131"/>
        <v>1</v>
      </c>
      <c r="I671" s="33">
        <f t="shared" si="125"/>
        <v>1</v>
      </c>
      <c r="J671" s="30">
        <f t="shared" si="126"/>
        <v>9</v>
      </c>
      <c r="K671" s="34">
        <f t="shared" si="127"/>
        <v>130.22948094126633</v>
      </c>
      <c r="L671" s="35">
        <f t="shared" si="128"/>
        <v>12565</v>
      </c>
      <c r="M671" s="35">
        <f t="shared" si="129"/>
        <v>3798</v>
      </c>
      <c r="N671" s="35">
        <f t="shared" si="130"/>
        <v>1188</v>
      </c>
      <c r="O671" s="36"/>
      <c r="P671" s="632"/>
      <c r="Q671" s="149"/>
      <c r="R671" s="150"/>
      <c r="S671" s="150"/>
    </row>
    <row r="672" spans="1:19">
      <c r="A672" s="30">
        <f t="shared" si="120"/>
        <v>485</v>
      </c>
      <c r="B672" s="30">
        <v>663</v>
      </c>
      <c r="C672" s="31" t="str">
        <f t="shared" si="121"/>
        <v>485 - SALEM ACADEMY Charter School - HAVERHILL pupils</v>
      </c>
      <c r="D672" s="32">
        <v>485258128</v>
      </c>
      <c r="E672" s="30">
        <f t="shared" si="122"/>
        <v>485</v>
      </c>
      <c r="F672" s="28">
        <f t="shared" si="123"/>
        <v>258</v>
      </c>
      <c r="G672" s="28">
        <f t="shared" si="124"/>
        <v>128</v>
      </c>
      <c r="H672" s="28">
        <f t="shared" si="131"/>
        <v>1</v>
      </c>
      <c r="I672" s="33">
        <f t="shared" si="125"/>
        <v>1</v>
      </c>
      <c r="J672" s="30">
        <f t="shared" si="126"/>
        <v>10</v>
      </c>
      <c r="K672" s="34">
        <f t="shared" si="127"/>
        <v>103.60715367772923</v>
      </c>
      <c r="L672" s="35">
        <f t="shared" si="128"/>
        <v>19729</v>
      </c>
      <c r="M672" s="35">
        <f t="shared" si="129"/>
        <v>712</v>
      </c>
      <c r="N672" s="35">
        <f t="shared" si="130"/>
        <v>1188</v>
      </c>
      <c r="O672" s="36"/>
      <c r="P672" s="632"/>
      <c r="Q672" s="149"/>
      <c r="R672" s="150"/>
      <c r="S672" s="150"/>
    </row>
    <row r="673" spans="1:19">
      <c r="A673" s="30">
        <f t="shared" si="120"/>
        <v>485</v>
      </c>
      <c r="B673" s="30">
        <v>664</v>
      </c>
      <c r="C673" s="31" t="str">
        <f t="shared" si="121"/>
        <v>485 - SALEM ACADEMY Charter School - LYNN pupils</v>
      </c>
      <c r="D673" s="32">
        <v>485258163</v>
      </c>
      <c r="E673" s="30">
        <f t="shared" si="122"/>
        <v>485</v>
      </c>
      <c r="F673" s="28">
        <f t="shared" si="123"/>
        <v>258</v>
      </c>
      <c r="G673" s="28">
        <f t="shared" si="124"/>
        <v>163</v>
      </c>
      <c r="H673" s="28">
        <f t="shared" si="131"/>
        <v>1</v>
      </c>
      <c r="I673" s="33">
        <f t="shared" si="125"/>
        <v>1</v>
      </c>
      <c r="J673" s="30">
        <f t="shared" si="126"/>
        <v>11</v>
      </c>
      <c r="K673" s="34">
        <f t="shared" si="127"/>
        <v>100</v>
      </c>
      <c r="L673" s="35">
        <f t="shared" si="128"/>
        <v>16871</v>
      </c>
      <c r="M673" s="35">
        <f t="shared" si="129"/>
        <v>0</v>
      </c>
      <c r="N673" s="35">
        <f t="shared" si="130"/>
        <v>1188</v>
      </c>
      <c r="O673" s="36"/>
      <c r="P673" s="632"/>
      <c r="Q673" s="149"/>
      <c r="R673" s="150"/>
      <c r="S673" s="150"/>
    </row>
    <row r="674" spans="1:19">
      <c r="A674" s="30">
        <f t="shared" si="120"/>
        <v>485</v>
      </c>
      <c r="B674" s="30">
        <v>665</v>
      </c>
      <c r="C674" s="31" t="str">
        <f t="shared" si="121"/>
        <v>485 - SALEM ACADEMY Charter School - PEABODY pupils</v>
      </c>
      <c r="D674" s="32">
        <v>485258229</v>
      </c>
      <c r="E674" s="30">
        <f t="shared" si="122"/>
        <v>485</v>
      </c>
      <c r="F674" s="28">
        <f t="shared" si="123"/>
        <v>258</v>
      </c>
      <c r="G674" s="28">
        <f t="shared" si="124"/>
        <v>229</v>
      </c>
      <c r="H674" s="28">
        <f t="shared" si="131"/>
        <v>1</v>
      </c>
      <c r="I674" s="33">
        <f t="shared" si="125"/>
        <v>1</v>
      </c>
      <c r="J674" s="30">
        <f t="shared" si="126"/>
        <v>9</v>
      </c>
      <c r="K674" s="34">
        <f t="shared" si="127"/>
        <v>108.61124921803416</v>
      </c>
      <c r="L674" s="35">
        <f t="shared" si="128"/>
        <v>17021</v>
      </c>
      <c r="M674" s="35">
        <f t="shared" si="129"/>
        <v>1466</v>
      </c>
      <c r="N674" s="35">
        <f t="shared" si="130"/>
        <v>1188</v>
      </c>
      <c r="O674" s="36"/>
      <c r="P674" s="632"/>
      <c r="Q674" s="149"/>
      <c r="R674" s="150"/>
      <c r="S674" s="150"/>
    </row>
    <row r="675" spans="1:19">
      <c r="A675" s="30">
        <f t="shared" si="120"/>
        <v>485</v>
      </c>
      <c r="B675" s="30">
        <v>666</v>
      </c>
      <c r="C675" s="31" t="str">
        <f t="shared" si="121"/>
        <v>485 - SALEM ACADEMY Charter School - SALEM pupils</v>
      </c>
      <c r="D675" s="32">
        <v>485258258</v>
      </c>
      <c r="E675" s="30">
        <f t="shared" si="122"/>
        <v>485</v>
      </c>
      <c r="F675" s="28">
        <f t="shared" si="123"/>
        <v>258</v>
      </c>
      <c r="G675" s="28">
        <f t="shared" si="124"/>
        <v>258</v>
      </c>
      <c r="H675" s="28">
        <f t="shared" si="131"/>
        <v>1</v>
      </c>
      <c r="I675" s="33">
        <f t="shared" si="125"/>
        <v>1</v>
      </c>
      <c r="J675" s="30">
        <f t="shared" si="126"/>
        <v>10</v>
      </c>
      <c r="K675" s="34">
        <f t="shared" si="127"/>
        <v>124.56585760083183</v>
      </c>
      <c r="L675" s="35">
        <f t="shared" si="128"/>
        <v>16146</v>
      </c>
      <c r="M675" s="35">
        <f t="shared" si="129"/>
        <v>3966</v>
      </c>
      <c r="N675" s="35">
        <f t="shared" si="130"/>
        <v>1188</v>
      </c>
      <c r="O675" s="36"/>
      <c r="P675" s="632"/>
      <c r="Q675" s="149"/>
      <c r="R675" s="150"/>
      <c r="S675" s="150"/>
    </row>
    <row r="676" spans="1:19">
      <c r="A676" s="30">
        <f t="shared" si="120"/>
        <v>485</v>
      </c>
      <c r="B676" s="30">
        <v>667</v>
      </c>
      <c r="C676" s="31" t="str">
        <f t="shared" si="121"/>
        <v>485 - SALEM ACADEMY Charter School - SWAMPSCOTT pupils</v>
      </c>
      <c r="D676" s="32">
        <v>485258291</v>
      </c>
      <c r="E676" s="30">
        <f t="shared" si="122"/>
        <v>485</v>
      </c>
      <c r="F676" s="28">
        <f t="shared" si="123"/>
        <v>258</v>
      </c>
      <c r="G676" s="28">
        <f t="shared" si="124"/>
        <v>291</v>
      </c>
      <c r="H676" s="28">
        <f t="shared" si="131"/>
        <v>1</v>
      </c>
      <c r="I676" s="33">
        <f t="shared" si="125"/>
        <v>1</v>
      </c>
      <c r="J676" s="30">
        <f t="shared" si="126"/>
        <v>5</v>
      </c>
      <c r="K676" s="34">
        <f t="shared" si="127"/>
        <v>134.51007406636592</v>
      </c>
      <c r="L676" s="35">
        <f t="shared" si="128"/>
        <v>17066</v>
      </c>
      <c r="M676" s="35">
        <f t="shared" si="129"/>
        <v>5889</v>
      </c>
      <c r="N676" s="35">
        <f t="shared" si="130"/>
        <v>1188</v>
      </c>
      <c r="O676" s="36"/>
      <c r="P676" s="632"/>
      <c r="Q676" s="149"/>
      <c r="R676" s="150"/>
      <c r="S676" s="150"/>
    </row>
    <row r="677" spans="1:19">
      <c r="A677" s="30">
        <f t="shared" si="120"/>
        <v>485</v>
      </c>
      <c r="B677" s="30">
        <v>668</v>
      </c>
      <c r="C677" s="31" t="str">
        <f t="shared" si="121"/>
        <v>485 - SALEM ACADEMY Charter School - TEWKSBURY pupils</v>
      </c>
      <c r="D677" s="32">
        <v>485258295</v>
      </c>
      <c r="E677" s="30">
        <f t="shared" si="122"/>
        <v>485</v>
      </c>
      <c r="F677" s="28">
        <f t="shared" si="123"/>
        <v>258</v>
      </c>
      <c r="G677" s="28">
        <f t="shared" si="124"/>
        <v>295</v>
      </c>
      <c r="H677" s="28">
        <f t="shared" si="131"/>
        <v>1</v>
      </c>
      <c r="I677" s="33">
        <f t="shared" si="125"/>
        <v>1</v>
      </c>
      <c r="J677" s="30">
        <f t="shared" si="126"/>
        <v>5</v>
      </c>
      <c r="K677" s="34">
        <f t="shared" si="127"/>
        <v>149.39438044755292</v>
      </c>
      <c r="L677" s="35">
        <f t="shared" si="128"/>
        <v>17447</v>
      </c>
      <c r="M677" s="35">
        <f t="shared" si="129"/>
        <v>8618</v>
      </c>
      <c r="N677" s="35">
        <f t="shared" si="130"/>
        <v>1188</v>
      </c>
      <c r="O677" s="36"/>
      <c r="P677" s="632"/>
      <c r="Q677" s="149"/>
      <c r="R677" s="150"/>
      <c r="S677" s="150"/>
    </row>
    <row r="678" spans="1:19">
      <c r="A678" s="30">
        <f t="shared" si="120"/>
        <v>486</v>
      </c>
      <c r="B678" s="30">
        <v>669</v>
      </c>
      <c r="C678" s="31" t="str">
        <f t="shared" si="121"/>
        <v>486 - LEARNING FIRST Charter School - LEICESTER pupils</v>
      </c>
      <c r="D678" s="32">
        <v>486348151</v>
      </c>
      <c r="E678" s="30">
        <f t="shared" si="122"/>
        <v>486</v>
      </c>
      <c r="F678" s="28">
        <f t="shared" si="123"/>
        <v>348</v>
      </c>
      <c r="G678" s="28">
        <f t="shared" si="124"/>
        <v>151</v>
      </c>
      <c r="H678" s="28">
        <f t="shared" si="131"/>
        <v>1</v>
      </c>
      <c r="I678" s="33">
        <f t="shared" si="125"/>
        <v>1</v>
      </c>
      <c r="J678" s="30">
        <f t="shared" si="126"/>
        <v>8</v>
      </c>
      <c r="K678" s="34">
        <f t="shared" si="127"/>
        <v>115.50504267382291</v>
      </c>
      <c r="L678" s="35">
        <f t="shared" si="128"/>
        <v>17296</v>
      </c>
      <c r="M678" s="35">
        <f t="shared" si="129"/>
        <v>2682</v>
      </c>
      <c r="N678" s="35">
        <f t="shared" si="130"/>
        <v>1188</v>
      </c>
      <c r="O678" s="36"/>
      <c r="P678" s="632"/>
      <c r="Q678" s="149"/>
      <c r="R678" s="150"/>
      <c r="S678" s="150"/>
    </row>
    <row r="679" spans="1:19">
      <c r="A679" s="30">
        <f t="shared" si="120"/>
        <v>486</v>
      </c>
      <c r="B679" s="30">
        <v>670</v>
      </c>
      <c r="C679" s="31" t="str">
        <f t="shared" si="121"/>
        <v>486 - LEARNING FIRST Charter School - LEOMINSTER pupils</v>
      </c>
      <c r="D679" s="32">
        <v>486348153</v>
      </c>
      <c r="E679" s="30">
        <f t="shared" si="122"/>
        <v>486</v>
      </c>
      <c r="F679" s="28">
        <f t="shared" si="123"/>
        <v>348</v>
      </c>
      <c r="G679" s="28">
        <f t="shared" si="124"/>
        <v>153</v>
      </c>
      <c r="H679" s="28">
        <f t="shared" si="131"/>
        <v>1</v>
      </c>
      <c r="I679" s="33">
        <f t="shared" si="125"/>
        <v>1</v>
      </c>
      <c r="J679" s="30">
        <f t="shared" si="126"/>
        <v>10</v>
      </c>
      <c r="K679" s="34">
        <f t="shared" si="127"/>
        <v>100.12945375745647</v>
      </c>
      <c r="L679" s="35">
        <f t="shared" si="128"/>
        <v>10664</v>
      </c>
      <c r="M679" s="35">
        <f t="shared" si="129"/>
        <v>14</v>
      </c>
      <c r="N679" s="35">
        <f t="shared" si="130"/>
        <v>1188</v>
      </c>
      <c r="O679" s="36"/>
      <c r="P679" s="632"/>
      <c r="Q679" s="149"/>
      <c r="R679" s="150"/>
      <c r="S679" s="150"/>
    </row>
    <row r="680" spans="1:19">
      <c r="A680" s="30">
        <f t="shared" si="120"/>
        <v>486</v>
      </c>
      <c r="B680" s="30">
        <v>671</v>
      </c>
      <c r="C680" s="31" t="str">
        <f t="shared" si="121"/>
        <v>486 - LEARNING FIRST Charter School - NORTH BROOKFIELD pupils</v>
      </c>
      <c r="D680" s="32">
        <v>486348215</v>
      </c>
      <c r="E680" s="30">
        <f t="shared" si="122"/>
        <v>486</v>
      </c>
      <c r="F680" s="28">
        <f t="shared" si="123"/>
        <v>348</v>
      </c>
      <c r="G680" s="28">
        <f t="shared" si="124"/>
        <v>215</v>
      </c>
      <c r="H680" s="28">
        <f t="shared" si="131"/>
        <v>1</v>
      </c>
      <c r="I680" s="33">
        <f t="shared" si="125"/>
        <v>1</v>
      </c>
      <c r="J680" s="30">
        <f t="shared" si="126"/>
        <v>9</v>
      </c>
      <c r="K680" s="34">
        <f t="shared" si="127"/>
        <v>110.33131276061106</v>
      </c>
      <c r="L680" s="35">
        <f t="shared" si="128"/>
        <v>20388</v>
      </c>
      <c r="M680" s="35">
        <f t="shared" si="129"/>
        <v>2106</v>
      </c>
      <c r="N680" s="35">
        <f t="shared" si="130"/>
        <v>1188</v>
      </c>
      <c r="O680" s="36"/>
      <c r="P680" s="632"/>
      <c r="Q680" s="149"/>
      <c r="R680" s="150"/>
      <c r="S680" s="150"/>
    </row>
    <row r="681" spans="1:19">
      <c r="A681" s="30">
        <f t="shared" si="120"/>
        <v>486</v>
      </c>
      <c r="B681" s="30">
        <v>672</v>
      </c>
      <c r="C681" s="31" t="str">
        <f t="shared" si="121"/>
        <v>486 - LEARNING FIRST Charter School - SHREWSBURY pupils</v>
      </c>
      <c r="D681" s="32">
        <v>486348271</v>
      </c>
      <c r="E681" s="30">
        <f t="shared" si="122"/>
        <v>486</v>
      </c>
      <c r="F681" s="28">
        <f t="shared" si="123"/>
        <v>348</v>
      </c>
      <c r="G681" s="28">
        <f t="shared" si="124"/>
        <v>271</v>
      </c>
      <c r="H681" s="28">
        <f t="shared" si="131"/>
        <v>1</v>
      </c>
      <c r="I681" s="33">
        <f t="shared" si="125"/>
        <v>1</v>
      </c>
      <c r="J681" s="30">
        <f t="shared" si="126"/>
        <v>4</v>
      </c>
      <c r="K681" s="34">
        <f t="shared" si="127"/>
        <v>129.76373148151421</v>
      </c>
      <c r="L681" s="35">
        <f t="shared" si="128"/>
        <v>15361</v>
      </c>
      <c r="M681" s="35">
        <f t="shared" si="129"/>
        <v>4572</v>
      </c>
      <c r="N681" s="35">
        <f t="shared" si="130"/>
        <v>1188</v>
      </c>
      <c r="O681" s="36"/>
      <c r="P681" s="632"/>
      <c r="Q681" s="149"/>
      <c r="R681" s="150"/>
      <c r="S681" s="150"/>
    </row>
    <row r="682" spans="1:19">
      <c r="A682" s="30">
        <f t="shared" si="120"/>
        <v>486</v>
      </c>
      <c r="B682" s="30">
        <v>673</v>
      </c>
      <c r="C682" s="31" t="str">
        <f t="shared" si="121"/>
        <v>486 - LEARNING FIRST Charter School - SOUTHBRIDGE pupils</v>
      </c>
      <c r="D682" s="32">
        <v>486348277</v>
      </c>
      <c r="E682" s="30">
        <f t="shared" si="122"/>
        <v>486</v>
      </c>
      <c r="F682" s="28">
        <f t="shared" si="123"/>
        <v>348</v>
      </c>
      <c r="G682" s="28">
        <f t="shared" si="124"/>
        <v>277</v>
      </c>
      <c r="H682" s="28">
        <f t="shared" si="131"/>
        <v>1</v>
      </c>
      <c r="I682" s="33">
        <f t="shared" si="125"/>
        <v>1</v>
      </c>
      <c r="J682" s="30">
        <f t="shared" si="126"/>
        <v>12</v>
      </c>
      <c r="K682" s="34">
        <f t="shared" si="127"/>
        <v>101.59231478496005</v>
      </c>
      <c r="L682" s="35">
        <f t="shared" si="128"/>
        <v>18939</v>
      </c>
      <c r="M682" s="35">
        <f t="shared" si="129"/>
        <v>302</v>
      </c>
      <c r="N682" s="35">
        <f t="shared" si="130"/>
        <v>1188</v>
      </c>
      <c r="O682" s="36"/>
      <c r="P682" s="632"/>
      <c r="Q682" s="149"/>
      <c r="R682" s="150"/>
      <c r="S682" s="150"/>
    </row>
    <row r="683" spans="1:19">
      <c r="A683" s="30">
        <f t="shared" si="120"/>
        <v>486</v>
      </c>
      <c r="B683" s="30">
        <v>674</v>
      </c>
      <c r="C683" s="31" t="str">
        <f t="shared" si="121"/>
        <v>486 - LEARNING FIRST Charter School - WORCESTER pupils</v>
      </c>
      <c r="D683" s="32">
        <v>486348348</v>
      </c>
      <c r="E683" s="30">
        <f t="shared" si="122"/>
        <v>486</v>
      </c>
      <c r="F683" s="28">
        <f t="shared" si="123"/>
        <v>348</v>
      </c>
      <c r="G683" s="28">
        <f t="shared" si="124"/>
        <v>348</v>
      </c>
      <c r="H683" s="28">
        <f t="shared" si="131"/>
        <v>1</v>
      </c>
      <c r="I683" s="33">
        <f t="shared" si="125"/>
        <v>1</v>
      </c>
      <c r="J683" s="30">
        <f t="shared" si="126"/>
        <v>11</v>
      </c>
      <c r="K683" s="34">
        <f t="shared" si="127"/>
        <v>100.3824887462017</v>
      </c>
      <c r="L683" s="35">
        <f t="shared" si="128"/>
        <v>18505</v>
      </c>
      <c r="M683" s="35">
        <f t="shared" si="129"/>
        <v>71</v>
      </c>
      <c r="N683" s="35">
        <f t="shared" si="130"/>
        <v>1188</v>
      </c>
      <c r="O683" s="36"/>
      <c r="P683" s="632"/>
      <c r="Q683" s="149"/>
      <c r="R683" s="150"/>
      <c r="S683" s="150"/>
    </row>
    <row r="684" spans="1:19">
      <c r="A684" s="30">
        <f t="shared" si="120"/>
        <v>486</v>
      </c>
      <c r="B684" s="30">
        <v>675</v>
      </c>
      <c r="C684" s="31" t="str">
        <f t="shared" si="121"/>
        <v>486 - LEARNING FIRST Charter School - DUDLEY CHARLTON pupils</v>
      </c>
      <c r="D684" s="32">
        <v>486348658</v>
      </c>
      <c r="E684" s="30">
        <f t="shared" si="122"/>
        <v>486</v>
      </c>
      <c r="F684" s="28">
        <f t="shared" si="123"/>
        <v>348</v>
      </c>
      <c r="G684" s="28">
        <f t="shared" si="124"/>
        <v>658</v>
      </c>
      <c r="H684" s="28">
        <f t="shared" si="131"/>
        <v>1</v>
      </c>
      <c r="I684" s="33">
        <f t="shared" si="125"/>
        <v>1</v>
      </c>
      <c r="J684" s="30">
        <f t="shared" si="126"/>
        <v>7</v>
      </c>
      <c r="K684" s="34">
        <f t="shared" si="127"/>
        <v>115.84608359151956</v>
      </c>
      <c r="L684" s="35">
        <f t="shared" si="128"/>
        <v>16870</v>
      </c>
      <c r="M684" s="35">
        <f t="shared" si="129"/>
        <v>2673</v>
      </c>
      <c r="N684" s="35">
        <f t="shared" si="130"/>
        <v>1188</v>
      </c>
      <c r="O684" s="36"/>
      <c r="P684" s="632"/>
      <c r="Q684" s="149"/>
      <c r="R684" s="150"/>
      <c r="S684" s="150"/>
    </row>
    <row r="685" spans="1:19">
      <c r="A685" s="30">
        <f t="shared" si="120"/>
        <v>486</v>
      </c>
      <c r="B685" s="30">
        <v>676</v>
      </c>
      <c r="C685" s="31" t="str">
        <f t="shared" si="121"/>
        <v>486 - LEARNING FIRST Charter School - QUABBIN pupils</v>
      </c>
      <c r="D685" s="32">
        <v>486348753</v>
      </c>
      <c r="E685" s="30">
        <f t="shared" si="122"/>
        <v>486</v>
      </c>
      <c r="F685" s="28">
        <f t="shared" si="123"/>
        <v>348</v>
      </c>
      <c r="G685" s="28">
        <f t="shared" si="124"/>
        <v>753</v>
      </c>
      <c r="H685" s="28">
        <f t="shared" si="131"/>
        <v>1</v>
      </c>
      <c r="I685" s="33">
        <f t="shared" si="125"/>
        <v>1</v>
      </c>
      <c r="J685" s="30">
        <f t="shared" si="126"/>
        <v>7</v>
      </c>
      <c r="K685" s="34">
        <f t="shared" si="127"/>
        <v>126.71905499877074</v>
      </c>
      <c r="L685" s="35">
        <f t="shared" si="128"/>
        <v>10664</v>
      </c>
      <c r="M685" s="35">
        <f t="shared" si="129"/>
        <v>2849</v>
      </c>
      <c r="N685" s="35">
        <f t="shared" si="130"/>
        <v>1188</v>
      </c>
      <c r="O685" s="36"/>
      <c r="P685" s="632"/>
      <c r="Q685" s="149"/>
      <c r="R685" s="150"/>
      <c r="S685" s="150"/>
    </row>
    <row r="686" spans="1:19">
      <c r="A686" s="30">
        <f t="shared" si="120"/>
        <v>486</v>
      </c>
      <c r="B686" s="30">
        <v>677</v>
      </c>
      <c r="C686" s="31" t="str">
        <f t="shared" si="121"/>
        <v>486 - LEARNING FIRST Charter School - SPENCER EAST BROOKFIELD pupils</v>
      </c>
      <c r="D686" s="32">
        <v>486348767</v>
      </c>
      <c r="E686" s="30">
        <f t="shared" si="122"/>
        <v>486</v>
      </c>
      <c r="F686" s="28">
        <f t="shared" si="123"/>
        <v>348</v>
      </c>
      <c r="G686" s="28">
        <f t="shared" si="124"/>
        <v>767</v>
      </c>
      <c r="H686" s="28">
        <f t="shared" si="131"/>
        <v>1</v>
      </c>
      <c r="I686" s="33">
        <f t="shared" si="125"/>
        <v>1</v>
      </c>
      <c r="J686" s="30">
        <f t="shared" si="126"/>
        <v>10</v>
      </c>
      <c r="K686" s="34">
        <f t="shared" si="127"/>
        <v>109.76315424696401</v>
      </c>
      <c r="L686" s="35">
        <f t="shared" si="128"/>
        <v>18014</v>
      </c>
      <c r="M686" s="35">
        <f t="shared" si="129"/>
        <v>1759</v>
      </c>
      <c r="N686" s="35">
        <f t="shared" si="130"/>
        <v>1188</v>
      </c>
      <c r="O686" s="36"/>
      <c r="P686" s="632"/>
      <c r="Q686" s="149"/>
      <c r="R686" s="150"/>
      <c r="S686" s="150"/>
    </row>
    <row r="687" spans="1:19">
      <c r="A687" s="30">
        <f t="shared" si="120"/>
        <v>486</v>
      </c>
      <c r="B687" s="30">
        <v>678</v>
      </c>
      <c r="C687" s="31" t="str">
        <f t="shared" si="121"/>
        <v>486 - LEARNING FIRST Charter School - WACHUSETT pupils</v>
      </c>
      <c r="D687" s="32">
        <v>486348775</v>
      </c>
      <c r="E687" s="30">
        <f t="shared" si="122"/>
        <v>486</v>
      </c>
      <c r="F687" s="28">
        <f t="shared" si="123"/>
        <v>348</v>
      </c>
      <c r="G687" s="28">
        <f t="shared" si="124"/>
        <v>775</v>
      </c>
      <c r="H687" s="28">
        <f t="shared" si="131"/>
        <v>1</v>
      </c>
      <c r="I687" s="33">
        <f t="shared" si="125"/>
        <v>1</v>
      </c>
      <c r="J687" s="30">
        <f t="shared" si="126"/>
        <v>4</v>
      </c>
      <c r="K687" s="34">
        <f t="shared" si="127"/>
        <v>111.22304815606785</v>
      </c>
      <c r="L687" s="35">
        <f t="shared" si="128"/>
        <v>14187</v>
      </c>
      <c r="M687" s="35">
        <f t="shared" si="129"/>
        <v>1592</v>
      </c>
      <c r="N687" s="35">
        <f t="shared" si="130"/>
        <v>1188</v>
      </c>
      <c r="O687" s="36"/>
      <c r="P687" s="632"/>
      <c r="Q687" s="149"/>
      <c r="R687" s="150"/>
      <c r="S687" s="150"/>
    </row>
    <row r="688" spans="1:19">
      <c r="A688" s="30">
        <f t="shared" si="120"/>
        <v>487</v>
      </c>
      <c r="B688" s="30">
        <v>679</v>
      </c>
      <c r="C688" s="31" t="str">
        <f t="shared" si="121"/>
        <v>487 - PROSPECT HILL ACADEMY Charter School - CAMBRIDGE Campus - ARLINGTON pupils</v>
      </c>
      <c r="D688" s="32">
        <v>487049010</v>
      </c>
      <c r="E688" s="30">
        <f t="shared" si="122"/>
        <v>487</v>
      </c>
      <c r="F688" s="28">
        <f t="shared" si="123"/>
        <v>49</v>
      </c>
      <c r="G688" s="28">
        <f t="shared" si="124"/>
        <v>10</v>
      </c>
      <c r="H688" s="28">
        <f t="shared" si="131"/>
        <v>2</v>
      </c>
      <c r="I688" s="33">
        <f t="shared" si="125"/>
        <v>1.1120000000000001</v>
      </c>
      <c r="J688" s="30">
        <f t="shared" si="126"/>
        <v>3</v>
      </c>
      <c r="K688" s="34">
        <f t="shared" si="127"/>
        <v>141.97523786742349</v>
      </c>
      <c r="L688" s="35">
        <f t="shared" si="128"/>
        <v>16757</v>
      </c>
      <c r="M688" s="35">
        <f t="shared" si="129"/>
        <v>7034</v>
      </c>
      <c r="N688" s="35">
        <f t="shared" si="130"/>
        <v>1188</v>
      </c>
      <c r="O688" s="36"/>
      <c r="P688" s="632"/>
      <c r="Q688" s="149"/>
      <c r="R688" s="150"/>
      <c r="S688" s="150"/>
    </row>
    <row r="689" spans="1:19">
      <c r="A689" s="30">
        <f t="shared" si="120"/>
        <v>487</v>
      </c>
      <c r="B689" s="30">
        <v>680</v>
      </c>
      <c r="C689" s="31" t="str">
        <f t="shared" si="121"/>
        <v>487 - PROSPECT HILL ACADEMY Charter School - CAMBRIDGE Campus - AVON pupils</v>
      </c>
      <c r="D689" s="32">
        <v>487049018</v>
      </c>
      <c r="E689" s="30">
        <f t="shared" si="122"/>
        <v>487</v>
      </c>
      <c r="F689" s="28">
        <f t="shared" si="123"/>
        <v>49</v>
      </c>
      <c r="G689" s="28">
        <f t="shared" si="124"/>
        <v>18</v>
      </c>
      <c r="H689" s="28">
        <f t="shared" si="131"/>
        <v>2</v>
      </c>
      <c r="I689" s="33">
        <f t="shared" si="125"/>
        <v>1.1120000000000001</v>
      </c>
      <c r="J689" s="30">
        <f t="shared" si="126"/>
        <v>9</v>
      </c>
      <c r="K689" s="34">
        <f t="shared" si="127"/>
        <v>132.96053292263844</v>
      </c>
      <c r="L689" s="35">
        <f t="shared" si="128"/>
        <v>13684</v>
      </c>
      <c r="M689" s="35">
        <f t="shared" si="129"/>
        <v>4510</v>
      </c>
      <c r="N689" s="35">
        <f t="shared" si="130"/>
        <v>1188</v>
      </c>
      <c r="O689" s="36"/>
      <c r="P689" s="632"/>
      <c r="Q689" s="149"/>
      <c r="R689" s="150"/>
      <c r="S689" s="150"/>
    </row>
    <row r="690" spans="1:19">
      <c r="A690" s="30">
        <f t="shared" si="120"/>
        <v>487</v>
      </c>
      <c r="B690" s="30">
        <v>681</v>
      </c>
      <c r="C690" s="31" t="str">
        <f t="shared" si="121"/>
        <v>487 - PROSPECT HILL ACADEMY Charter School - CAMBRIDGE Campus - BELMONT pupils</v>
      </c>
      <c r="D690" s="32">
        <v>487049026</v>
      </c>
      <c r="E690" s="30">
        <f t="shared" si="122"/>
        <v>487</v>
      </c>
      <c r="F690" s="28">
        <f t="shared" si="123"/>
        <v>49</v>
      </c>
      <c r="G690" s="28">
        <f t="shared" si="124"/>
        <v>26</v>
      </c>
      <c r="H690" s="28">
        <f t="shared" si="131"/>
        <v>2</v>
      </c>
      <c r="I690" s="33">
        <f t="shared" si="125"/>
        <v>1.1120000000000001</v>
      </c>
      <c r="J690" s="30">
        <f t="shared" si="126"/>
        <v>3</v>
      </c>
      <c r="K690" s="34">
        <f t="shared" si="127"/>
        <v>132.16477985294077</v>
      </c>
      <c r="L690" s="35">
        <f t="shared" si="128"/>
        <v>16546</v>
      </c>
      <c r="M690" s="35">
        <f t="shared" si="129"/>
        <v>5322</v>
      </c>
      <c r="N690" s="35">
        <f t="shared" si="130"/>
        <v>1188</v>
      </c>
      <c r="O690" s="36"/>
      <c r="P690" s="632"/>
      <c r="Q690" s="149"/>
      <c r="R690" s="150"/>
      <c r="S690" s="150"/>
    </row>
    <row r="691" spans="1:19">
      <c r="A691" s="30">
        <f t="shared" si="120"/>
        <v>487</v>
      </c>
      <c r="B691" s="30">
        <v>682</v>
      </c>
      <c r="C691" s="31" t="str">
        <f t="shared" si="121"/>
        <v>487 - PROSPECT HILL ACADEMY Charter School - CAMBRIDGE Campus - BILLERICA pupils</v>
      </c>
      <c r="D691" s="32">
        <v>487049031</v>
      </c>
      <c r="E691" s="30">
        <f t="shared" si="122"/>
        <v>487</v>
      </c>
      <c r="F691" s="28">
        <f t="shared" si="123"/>
        <v>49</v>
      </c>
      <c r="G691" s="28">
        <f t="shared" si="124"/>
        <v>31</v>
      </c>
      <c r="H691" s="28">
        <f t="shared" si="131"/>
        <v>2</v>
      </c>
      <c r="I691" s="33">
        <f t="shared" si="125"/>
        <v>1.1120000000000001</v>
      </c>
      <c r="J691" s="30">
        <f t="shared" si="126"/>
        <v>5</v>
      </c>
      <c r="K691" s="34">
        <f t="shared" si="127"/>
        <v>144.88459106998013</v>
      </c>
      <c r="L691" s="35">
        <f t="shared" si="128"/>
        <v>16952</v>
      </c>
      <c r="M691" s="35">
        <f t="shared" si="129"/>
        <v>7609</v>
      </c>
      <c r="N691" s="35">
        <f t="shared" si="130"/>
        <v>1188</v>
      </c>
      <c r="O691" s="36"/>
      <c r="P691" s="632"/>
      <c r="Q691" s="149"/>
      <c r="R691" s="150"/>
      <c r="S691" s="150"/>
    </row>
    <row r="692" spans="1:19">
      <c r="A692" s="30">
        <f t="shared" si="120"/>
        <v>487</v>
      </c>
      <c r="B692" s="30">
        <v>683</v>
      </c>
      <c r="C692" s="31" t="str">
        <f t="shared" si="121"/>
        <v>487 - PROSPECT HILL ACADEMY Charter School - CAMBRIDGE Campus - BOSTON pupils</v>
      </c>
      <c r="D692" s="32">
        <v>487049035</v>
      </c>
      <c r="E692" s="30">
        <f t="shared" si="122"/>
        <v>487</v>
      </c>
      <c r="F692" s="28">
        <f t="shared" si="123"/>
        <v>49</v>
      </c>
      <c r="G692" s="28">
        <f t="shared" si="124"/>
        <v>35</v>
      </c>
      <c r="H692" s="28">
        <f t="shared" si="131"/>
        <v>2</v>
      </c>
      <c r="I692" s="33">
        <f t="shared" si="125"/>
        <v>1.1120000000000001</v>
      </c>
      <c r="J692" s="30">
        <f t="shared" si="126"/>
        <v>11</v>
      </c>
      <c r="K692" s="34">
        <f t="shared" si="127"/>
        <v>137.86393690456481</v>
      </c>
      <c r="L692" s="35">
        <f t="shared" si="128"/>
        <v>18384</v>
      </c>
      <c r="M692" s="35">
        <f t="shared" si="129"/>
        <v>6961</v>
      </c>
      <c r="N692" s="35">
        <f t="shared" si="130"/>
        <v>1188</v>
      </c>
      <c r="O692" s="36"/>
      <c r="P692" s="632"/>
      <c r="Q692" s="149"/>
      <c r="R692" s="150"/>
      <c r="S692" s="150"/>
    </row>
    <row r="693" spans="1:19">
      <c r="A693" s="30">
        <f t="shared" si="120"/>
        <v>487</v>
      </c>
      <c r="B693" s="30">
        <v>684</v>
      </c>
      <c r="C693" s="31" t="str">
        <f t="shared" si="121"/>
        <v>487 - PROSPECT HILL ACADEMY Charter School - CAMBRIDGE Campus - BRAINTREE pupils</v>
      </c>
      <c r="D693" s="32">
        <v>487049040</v>
      </c>
      <c r="E693" s="30">
        <f t="shared" si="122"/>
        <v>487</v>
      </c>
      <c r="F693" s="28">
        <f t="shared" si="123"/>
        <v>49</v>
      </c>
      <c r="G693" s="28">
        <f t="shared" si="124"/>
        <v>40</v>
      </c>
      <c r="H693" s="28">
        <f t="shared" si="131"/>
        <v>2</v>
      </c>
      <c r="I693" s="33">
        <f t="shared" si="125"/>
        <v>1.1120000000000001</v>
      </c>
      <c r="J693" s="30">
        <f t="shared" si="126"/>
        <v>6</v>
      </c>
      <c r="K693" s="34">
        <f t="shared" si="127"/>
        <v>126.4407540383846</v>
      </c>
      <c r="L693" s="35">
        <f t="shared" si="128"/>
        <v>19610</v>
      </c>
      <c r="M693" s="35">
        <f t="shared" si="129"/>
        <v>5185</v>
      </c>
      <c r="N693" s="35">
        <f t="shared" si="130"/>
        <v>1188</v>
      </c>
      <c r="O693" s="36"/>
      <c r="P693" s="632"/>
      <c r="Q693" s="149"/>
      <c r="R693" s="150"/>
      <c r="S693" s="150"/>
    </row>
    <row r="694" spans="1:19">
      <c r="A694" s="30">
        <f t="shared" si="120"/>
        <v>487</v>
      </c>
      <c r="B694" s="30">
        <v>685</v>
      </c>
      <c r="C694" s="31" t="str">
        <f t="shared" si="121"/>
        <v>487 - PROSPECT HILL ACADEMY Charter School - CAMBRIDGE Campus - BROCKTON pupils</v>
      </c>
      <c r="D694" s="32">
        <v>487049044</v>
      </c>
      <c r="E694" s="30">
        <f t="shared" si="122"/>
        <v>487</v>
      </c>
      <c r="F694" s="28">
        <f t="shared" si="123"/>
        <v>49</v>
      </c>
      <c r="G694" s="28">
        <f t="shared" si="124"/>
        <v>44</v>
      </c>
      <c r="H694" s="28">
        <f t="shared" si="131"/>
        <v>2</v>
      </c>
      <c r="I694" s="33">
        <f t="shared" si="125"/>
        <v>1.1120000000000001</v>
      </c>
      <c r="J694" s="30">
        <f t="shared" si="126"/>
        <v>11</v>
      </c>
      <c r="K694" s="34">
        <f t="shared" si="127"/>
        <v>103.48764365547041</v>
      </c>
      <c r="L694" s="35">
        <f t="shared" si="128"/>
        <v>18730</v>
      </c>
      <c r="M694" s="35">
        <f t="shared" si="129"/>
        <v>653</v>
      </c>
      <c r="N694" s="35">
        <f t="shared" si="130"/>
        <v>1188</v>
      </c>
      <c r="O694" s="36"/>
      <c r="P694" s="632"/>
      <c r="Q694" s="149"/>
      <c r="R694" s="150"/>
      <c r="S694" s="150"/>
    </row>
    <row r="695" spans="1:19">
      <c r="A695" s="30">
        <f t="shared" si="120"/>
        <v>487</v>
      </c>
      <c r="B695" s="30">
        <v>686</v>
      </c>
      <c r="C695" s="31" t="str">
        <f t="shared" si="121"/>
        <v>487 - PROSPECT HILL ACADEMY Charter School - CAMBRIDGE Campus - CAMBRIDGE pupils</v>
      </c>
      <c r="D695" s="32">
        <v>487049049</v>
      </c>
      <c r="E695" s="30">
        <f t="shared" si="122"/>
        <v>487</v>
      </c>
      <c r="F695" s="28">
        <f t="shared" si="123"/>
        <v>49</v>
      </c>
      <c r="G695" s="28">
        <f t="shared" si="124"/>
        <v>49</v>
      </c>
      <c r="H695" s="28">
        <f t="shared" si="131"/>
        <v>2</v>
      </c>
      <c r="I695" s="33">
        <f t="shared" si="125"/>
        <v>1.1120000000000001</v>
      </c>
      <c r="J695" s="30">
        <f t="shared" si="126"/>
        <v>7</v>
      </c>
      <c r="K695" s="34">
        <f t="shared" si="127"/>
        <v>225.21081237189242</v>
      </c>
      <c r="L695" s="35">
        <f t="shared" si="128"/>
        <v>18272</v>
      </c>
      <c r="M695" s="35">
        <f t="shared" si="129"/>
        <v>22879</v>
      </c>
      <c r="N695" s="35">
        <f t="shared" si="130"/>
        <v>1188</v>
      </c>
      <c r="O695" s="36"/>
      <c r="P695" s="632"/>
      <c r="Q695" s="149"/>
      <c r="R695" s="150"/>
      <c r="S695" s="150"/>
    </row>
    <row r="696" spans="1:19">
      <c r="A696" s="30">
        <f t="shared" si="120"/>
        <v>487</v>
      </c>
      <c r="B696" s="30">
        <v>687</v>
      </c>
      <c r="C696" s="31" t="str">
        <f t="shared" si="121"/>
        <v>487 - PROSPECT HILL ACADEMY Charter School - CAMBRIDGE Campus - CHELSEA pupils</v>
      </c>
      <c r="D696" s="32">
        <v>487049057</v>
      </c>
      <c r="E696" s="30">
        <f t="shared" si="122"/>
        <v>487</v>
      </c>
      <c r="F696" s="28">
        <f t="shared" si="123"/>
        <v>49</v>
      </c>
      <c r="G696" s="28">
        <f t="shared" si="124"/>
        <v>57</v>
      </c>
      <c r="H696" s="28">
        <f t="shared" si="131"/>
        <v>2</v>
      </c>
      <c r="I696" s="33">
        <f t="shared" si="125"/>
        <v>1.1120000000000001</v>
      </c>
      <c r="J696" s="30">
        <f t="shared" si="126"/>
        <v>12</v>
      </c>
      <c r="K696" s="34">
        <f t="shared" si="127"/>
        <v>101.74052401989768</v>
      </c>
      <c r="L696" s="35">
        <f t="shared" si="128"/>
        <v>18003</v>
      </c>
      <c r="M696" s="35">
        <f t="shared" si="129"/>
        <v>313</v>
      </c>
      <c r="N696" s="35">
        <f t="shared" si="130"/>
        <v>1188</v>
      </c>
      <c r="O696" s="36"/>
      <c r="P696" s="632"/>
      <c r="Q696" s="149"/>
      <c r="R696" s="150"/>
      <c r="S696" s="150"/>
    </row>
    <row r="697" spans="1:19">
      <c r="A697" s="30">
        <f t="shared" si="120"/>
        <v>487</v>
      </c>
      <c r="B697" s="30">
        <v>688</v>
      </c>
      <c r="C697" s="31" t="str">
        <f t="shared" si="121"/>
        <v>487 - PROSPECT HILL ACADEMY Charter School - CAMBRIDGE Campus - EVERETT pupils</v>
      </c>
      <c r="D697" s="32">
        <v>487049093</v>
      </c>
      <c r="E697" s="30">
        <f t="shared" si="122"/>
        <v>487</v>
      </c>
      <c r="F697" s="28">
        <f t="shared" si="123"/>
        <v>49</v>
      </c>
      <c r="G697" s="28">
        <f t="shared" si="124"/>
        <v>93</v>
      </c>
      <c r="H697" s="28">
        <f t="shared" si="131"/>
        <v>2</v>
      </c>
      <c r="I697" s="33">
        <f t="shared" si="125"/>
        <v>1.1120000000000001</v>
      </c>
      <c r="J697" s="30">
        <f t="shared" si="126"/>
        <v>11</v>
      </c>
      <c r="K697" s="34">
        <f t="shared" si="127"/>
        <v>100</v>
      </c>
      <c r="L697" s="35">
        <f t="shared" si="128"/>
        <v>18538</v>
      </c>
      <c r="M697" s="35">
        <f t="shared" si="129"/>
        <v>0</v>
      </c>
      <c r="N697" s="35">
        <f t="shared" si="130"/>
        <v>1188</v>
      </c>
      <c r="O697" s="36"/>
      <c r="P697" s="632"/>
      <c r="Q697" s="149"/>
      <c r="R697" s="150"/>
      <c r="S697" s="150"/>
    </row>
    <row r="698" spans="1:19">
      <c r="A698" s="30">
        <f t="shared" si="120"/>
        <v>487</v>
      </c>
      <c r="B698" s="30">
        <v>689</v>
      </c>
      <c r="C698" s="31" t="str">
        <f t="shared" si="121"/>
        <v>487 - PROSPECT HILL ACADEMY Charter School - CAMBRIDGE Campus - FITCHBURG pupils</v>
      </c>
      <c r="D698" s="32">
        <v>487049097</v>
      </c>
      <c r="E698" s="30">
        <f t="shared" si="122"/>
        <v>487</v>
      </c>
      <c r="F698" s="28">
        <f t="shared" si="123"/>
        <v>49</v>
      </c>
      <c r="G698" s="28">
        <f t="shared" si="124"/>
        <v>97</v>
      </c>
      <c r="H698" s="28">
        <f t="shared" si="131"/>
        <v>2</v>
      </c>
      <c r="I698" s="33">
        <f t="shared" si="125"/>
        <v>1.1120000000000001</v>
      </c>
      <c r="J698" s="30">
        <f t="shared" si="126"/>
        <v>11</v>
      </c>
      <c r="K698" s="34">
        <f t="shared" si="127"/>
        <v>100</v>
      </c>
      <c r="L698" s="35">
        <f t="shared" si="128"/>
        <v>21253</v>
      </c>
      <c r="M698" s="35">
        <f t="shared" si="129"/>
        <v>0</v>
      </c>
      <c r="N698" s="35">
        <f t="shared" si="130"/>
        <v>1188</v>
      </c>
      <c r="O698" s="36"/>
      <c r="P698" s="632"/>
      <c r="Q698" s="149"/>
      <c r="R698" s="150"/>
      <c r="S698" s="150"/>
    </row>
    <row r="699" spans="1:19">
      <c r="A699" s="30">
        <f t="shared" si="120"/>
        <v>487</v>
      </c>
      <c r="B699" s="30">
        <v>690</v>
      </c>
      <c r="C699" s="31" t="str">
        <f t="shared" si="121"/>
        <v>487 - PROSPECT HILL ACADEMY Charter School - CAMBRIDGE Campus - HOLYOKE pupils</v>
      </c>
      <c r="D699" s="32">
        <v>487049137</v>
      </c>
      <c r="E699" s="30">
        <f t="shared" si="122"/>
        <v>487</v>
      </c>
      <c r="F699" s="28">
        <f t="shared" si="123"/>
        <v>49</v>
      </c>
      <c r="G699" s="28">
        <f t="shared" si="124"/>
        <v>137</v>
      </c>
      <c r="H699" s="28">
        <f t="shared" si="131"/>
        <v>2</v>
      </c>
      <c r="I699" s="33">
        <f t="shared" si="125"/>
        <v>1.1120000000000001</v>
      </c>
      <c r="J699" s="30">
        <f t="shared" si="126"/>
        <v>12</v>
      </c>
      <c r="K699" s="34">
        <f t="shared" si="127"/>
        <v>100.60080994745249</v>
      </c>
      <c r="L699" s="35">
        <f t="shared" si="128"/>
        <v>20946</v>
      </c>
      <c r="M699" s="35">
        <f t="shared" si="129"/>
        <v>126</v>
      </c>
      <c r="N699" s="35">
        <f t="shared" si="130"/>
        <v>1188</v>
      </c>
      <c r="O699" s="36"/>
      <c r="P699" s="632"/>
      <c r="Q699" s="149"/>
      <c r="R699" s="150"/>
      <c r="S699" s="150"/>
    </row>
    <row r="700" spans="1:19">
      <c r="A700" s="30">
        <f t="shared" si="120"/>
        <v>487</v>
      </c>
      <c r="B700" s="30">
        <v>691</v>
      </c>
      <c r="C700" s="31" t="str">
        <f t="shared" si="121"/>
        <v>487 - PROSPECT HILL ACADEMY Charter School - CAMBRIDGE Campus - LYNN pupils</v>
      </c>
      <c r="D700" s="32">
        <v>487049163</v>
      </c>
      <c r="E700" s="30">
        <f t="shared" si="122"/>
        <v>487</v>
      </c>
      <c r="F700" s="28">
        <f t="shared" si="123"/>
        <v>49</v>
      </c>
      <c r="G700" s="28">
        <f t="shared" si="124"/>
        <v>163</v>
      </c>
      <c r="H700" s="28">
        <f t="shared" si="131"/>
        <v>2</v>
      </c>
      <c r="I700" s="33">
        <f t="shared" si="125"/>
        <v>1.1120000000000001</v>
      </c>
      <c r="J700" s="30">
        <f t="shared" si="126"/>
        <v>11</v>
      </c>
      <c r="K700" s="34">
        <f t="shared" si="127"/>
        <v>100</v>
      </c>
      <c r="L700" s="35">
        <f t="shared" si="128"/>
        <v>17937</v>
      </c>
      <c r="M700" s="35">
        <f t="shared" si="129"/>
        <v>0</v>
      </c>
      <c r="N700" s="35">
        <f t="shared" si="130"/>
        <v>1188</v>
      </c>
      <c r="O700" s="36"/>
      <c r="P700" s="632"/>
      <c r="Q700" s="149"/>
      <c r="R700" s="150"/>
      <c r="S700" s="150"/>
    </row>
    <row r="701" spans="1:19">
      <c r="A701" s="30">
        <f t="shared" si="120"/>
        <v>487</v>
      </c>
      <c r="B701" s="30">
        <v>692</v>
      </c>
      <c r="C701" s="31" t="str">
        <f t="shared" si="121"/>
        <v>487 - PROSPECT HILL ACADEMY Charter School - CAMBRIDGE Campus - MALDEN pupils</v>
      </c>
      <c r="D701" s="32">
        <v>487049165</v>
      </c>
      <c r="E701" s="30">
        <f t="shared" si="122"/>
        <v>487</v>
      </c>
      <c r="F701" s="28">
        <f t="shared" si="123"/>
        <v>49</v>
      </c>
      <c r="G701" s="28">
        <f t="shared" si="124"/>
        <v>165</v>
      </c>
      <c r="H701" s="28">
        <f t="shared" si="131"/>
        <v>2</v>
      </c>
      <c r="I701" s="33">
        <f t="shared" si="125"/>
        <v>1.1120000000000001</v>
      </c>
      <c r="J701" s="30">
        <f t="shared" si="126"/>
        <v>10</v>
      </c>
      <c r="K701" s="34">
        <f t="shared" si="127"/>
        <v>100</v>
      </c>
      <c r="L701" s="35">
        <f t="shared" si="128"/>
        <v>18352</v>
      </c>
      <c r="M701" s="35">
        <f t="shared" si="129"/>
        <v>0</v>
      </c>
      <c r="N701" s="35">
        <f t="shared" si="130"/>
        <v>1188</v>
      </c>
      <c r="O701" s="36"/>
      <c r="P701" s="632"/>
      <c r="Q701" s="149"/>
      <c r="R701" s="150"/>
      <c r="S701" s="150"/>
    </row>
    <row r="702" spans="1:19">
      <c r="A702" s="30">
        <f t="shared" si="120"/>
        <v>487</v>
      </c>
      <c r="B702" s="30">
        <v>693</v>
      </c>
      <c r="C702" s="31" t="str">
        <f t="shared" si="121"/>
        <v>487 - PROSPECT HILL ACADEMY Charter School - CAMBRIDGE Campus - MEDFORD pupils</v>
      </c>
      <c r="D702" s="32">
        <v>487049176</v>
      </c>
      <c r="E702" s="30">
        <f t="shared" si="122"/>
        <v>487</v>
      </c>
      <c r="F702" s="28">
        <f t="shared" si="123"/>
        <v>49</v>
      </c>
      <c r="G702" s="28">
        <f t="shared" si="124"/>
        <v>176</v>
      </c>
      <c r="H702" s="28">
        <f t="shared" si="131"/>
        <v>2</v>
      </c>
      <c r="I702" s="33">
        <f t="shared" si="125"/>
        <v>1.1120000000000001</v>
      </c>
      <c r="J702" s="30">
        <f t="shared" si="126"/>
        <v>8</v>
      </c>
      <c r="K702" s="34">
        <f t="shared" si="127"/>
        <v>125.20807852987181</v>
      </c>
      <c r="L702" s="35">
        <f t="shared" si="128"/>
        <v>17235</v>
      </c>
      <c r="M702" s="35">
        <f t="shared" si="129"/>
        <v>4345</v>
      </c>
      <c r="N702" s="35">
        <f t="shared" si="130"/>
        <v>1188</v>
      </c>
      <c r="O702" s="36"/>
      <c r="P702" s="632"/>
      <c r="Q702" s="149"/>
      <c r="R702" s="150"/>
      <c r="S702" s="150"/>
    </row>
    <row r="703" spans="1:19">
      <c r="A703" s="30">
        <f t="shared" si="120"/>
        <v>487</v>
      </c>
      <c r="B703" s="30">
        <v>694</v>
      </c>
      <c r="C703" s="31" t="str">
        <f t="shared" si="121"/>
        <v>487 - PROSPECT HILL ACADEMY Charter School - CAMBRIDGE Campus - MELROSE pupils</v>
      </c>
      <c r="D703" s="32">
        <v>487049178</v>
      </c>
      <c r="E703" s="30">
        <f t="shared" si="122"/>
        <v>487</v>
      </c>
      <c r="F703" s="28">
        <f t="shared" si="123"/>
        <v>49</v>
      </c>
      <c r="G703" s="28">
        <f t="shared" si="124"/>
        <v>178</v>
      </c>
      <c r="H703" s="28">
        <f t="shared" si="131"/>
        <v>2</v>
      </c>
      <c r="I703" s="33">
        <f t="shared" si="125"/>
        <v>1.1120000000000001</v>
      </c>
      <c r="J703" s="30">
        <f t="shared" si="126"/>
        <v>4</v>
      </c>
      <c r="K703" s="34">
        <f t="shared" si="127"/>
        <v>108.11306771093396</v>
      </c>
      <c r="L703" s="35">
        <f t="shared" si="128"/>
        <v>17274</v>
      </c>
      <c r="M703" s="35">
        <f t="shared" si="129"/>
        <v>1401</v>
      </c>
      <c r="N703" s="35">
        <f t="shared" si="130"/>
        <v>1188</v>
      </c>
      <c r="O703" s="36"/>
      <c r="P703" s="632"/>
      <c r="Q703" s="149"/>
      <c r="R703" s="150"/>
      <c r="S703" s="150"/>
    </row>
    <row r="704" spans="1:19">
      <c r="A704" s="30">
        <f t="shared" si="120"/>
        <v>487</v>
      </c>
      <c r="B704" s="30">
        <v>695</v>
      </c>
      <c r="C704" s="31" t="str">
        <f t="shared" si="121"/>
        <v>487 - PROSPECT HILL ACADEMY Charter School - CAMBRIDGE Campus - METHUEN pupils</v>
      </c>
      <c r="D704" s="32">
        <v>487049181</v>
      </c>
      <c r="E704" s="30">
        <f t="shared" si="122"/>
        <v>487</v>
      </c>
      <c r="F704" s="28">
        <f t="shared" si="123"/>
        <v>49</v>
      </c>
      <c r="G704" s="28">
        <f t="shared" si="124"/>
        <v>181</v>
      </c>
      <c r="H704" s="28">
        <f t="shared" si="131"/>
        <v>2</v>
      </c>
      <c r="I704" s="33">
        <f t="shared" si="125"/>
        <v>1.1120000000000001</v>
      </c>
      <c r="J704" s="30">
        <f t="shared" si="126"/>
        <v>10</v>
      </c>
      <c r="K704" s="34">
        <f t="shared" si="127"/>
        <v>101.01569653001017</v>
      </c>
      <c r="L704" s="35">
        <f t="shared" si="128"/>
        <v>12634</v>
      </c>
      <c r="M704" s="35">
        <f t="shared" si="129"/>
        <v>128</v>
      </c>
      <c r="N704" s="35">
        <f t="shared" si="130"/>
        <v>1188</v>
      </c>
      <c r="O704" s="36"/>
      <c r="P704" s="632"/>
      <c r="Q704" s="149"/>
      <c r="R704" s="150"/>
      <c r="S704" s="150"/>
    </row>
    <row r="705" spans="1:19">
      <c r="A705" s="30">
        <f t="shared" si="120"/>
        <v>487</v>
      </c>
      <c r="B705" s="30">
        <v>696</v>
      </c>
      <c r="C705" s="31" t="str">
        <f t="shared" si="121"/>
        <v>487 - PROSPECT HILL ACADEMY Charter School - CAMBRIDGE Campus - MIDDLEBOROUGH pupils</v>
      </c>
      <c r="D705" s="32">
        <v>487049182</v>
      </c>
      <c r="E705" s="30">
        <f t="shared" si="122"/>
        <v>487</v>
      </c>
      <c r="F705" s="28">
        <f t="shared" si="123"/>
        <v>49</v>
      </c>
      <c r="G705" s="28">
        <f t="shared" si="124"/>
        <v>182</v>
      </c>
      <c r="H705" s="28">
        <f t="shared" si="131"/>
        <v>2</v>
      </c>
      <c r="I705" s="33">
        <f t="shared" si="125"/>
        <v>1.1120000000000001</v>
      </c>
      <c r="J705" s="30">
        <f t="shared" si="126"/>
        <v>8</v>
      </c>
      <c r="K705" s="34">
        <f t="shared" si="127"/>
        <v>116.60854723053005</v>
      </c>
      <c r="L705" s="35">
        <f t="shared" si="128"/>
        <v>11585</v>
      </c>
      <c r="M705" s="35">
        <f t="shared" si="129"/>
        <v>1924</v>
      </c>
      <c r="N705" s="35">
        <f t="shared" si="130"/>
        <v>1188</v>
      </c>
      <c r="O705" s="36"/>
      <c r="P705" s="632"/>
      <c r="Q705" s="149"/>
      <c r="R705" s="150"/>
      <c r="S705" s="150"/>
    </row>
    <row r="706" spans="1:19">
      <c r="A706" s="30">
        <f t="shared" si="120"/>
        <v>487</v>
      </c>
      <c r="B706" s="30">
        <v>697</v>
      </c>
      <c r="C706" s="31" t="str">
        <f t="shared" si="121"/>
        <v>487 - PROSPECT HILL ACADEMY Charter School - CAMBRIDGE Campus - NEEDHAM pupils</v>
      </c>
      <c r="D706" s="32">
        <v>487049199</v>
      </c>
      <c r="E706" s="30">
        <f t="shared" si="122"/>
        <v>487</v>
      </c>
      <c r="F706" s="28">
        <f t="shared" si="123"/>
        <v>49</v>
      </c>
      <c r="G706" s="28">
        <f t="shared" si="124"/>
        <v>199</v>
      </c>
      <c r="H706" s="28">
        <f t="shared" si="131"/>
        <v>2</v>
      </c>
      <c r="I706" s="33">
        <f t="shared" si="125"/>
        <v>1.1120000000000001</v>
      </c>
      <c r="J706" s="30">
        <f t="shared" si="126"/>
        <v>2</v>
      </c>
      <c r="K706" s="34">
        <f t="shared" si="127"/>
        <v>173.51873935361996</v>
      </c>
      <c r="L706" s="35">
        <f t="shared" si="128"/>
        <v>16342</v>
      </c>
      <c r="M706" s="35">
        <f t="shared" si="129"/>
        <v>12014</v>
      </c>
      <c r="N706" s="35">
        <f t="shared" si="130"/>
        <v>1188</v>
      </c>
      <c r="O706" s="36"/>
      <c r="P706" s="632"/>
      <c r="Q706" s="149"/>
      <c r="R706" s="150"/>
      <c r="S706" s="150"/>
    </row>
    <row r="707" spans="1:19">
      <c r="A707" s="30">
        <f t="shared" si="120"/>
        <v>487</v>
      </c>
      <c r="B707" s="30">
        <v>698</v>
      </c>
      <c r="C707" s="31" t="str">
        <f t="shared" si="121"/>
        <v>487 - PROSPECT HILL ACADEMY Charter School - CAMBRIDGE Campus - NEW BEDFORD pupils</v>
      </c>
      <c r="D707" s="32">
        <v>487049201</v>
      </c>
      <c r="E707" s="30">
        <f t="shared" si="122"/>
        <v>487</v>
      </c>
      <c r="F707" s="28">
        <f t="shared" si="123"/>
        <v>49</v>
      </c>
      <c r="G707" s="28">
        <f t="shared" si="124"/>
        <v>201</v>
      </c>
      <c r="H707" s="28">
        <f t="shared" si="131"/>
        <v>2</v>
      </c>
      <c r="I707" s="33">
        <f t="shared" si="125"/>
        <v>1.1120000000000001</v>
      </c>
      <c r="J707" s="30">
        <f t="shared" si="126"/>
        <v>12</v>
      </c>
      <c r="K707" s="34">
        <f t="shared" si="127"/>
        <v>100.52451737032956</v>
      </c>
      <c r="L707" s="35">
        <f t="shared" si="128"/>
        <v>13684</v>
      </c>
      <c r="M707" s="35">
        <f t="shared" si="129"/>
        <v>72</v>
      </c>
      <c r="N707" s="35">
        <f t="shared" si="130"/>
        <v>1188</v>
      </c>
      <c r="O707" s="36"/>
      <c r="P707" s="632"/>
      <c r="Q707" s="149"/>
      <c r="R707" s="150"/>
      <c r="S707" s="150"/>
    </row>
    <row r="708" spans="1:19">
      <c r="A708" s="30">
        <f t="shared" si="120"/>
        <v>487</v>
      </c>
      <c r="B708" s="30">
        <v>699</v>
      </c>
      <c r="C708" s="31" t="str">
        <f t="shared" si="121"/>
        <v>487 - PROSPECT HILL ACADEMY Charter School - CAMBRIDGE Campus - PEABODY pupils</v>
      </c>
      <c r="D708" s="32">
        <v>487049229</v>
      </c>
      <c r="E708" s="30">
        <f t="shared" si="122"/>
        <v>487</v>
      </c>
      <c r="F708" s="28">
        <f t="shared" si="123"/>
        <v>49</v>
      </c>
      <c r="G708" s="28">
        <f t="shared" si="124"/>
        <v>229</v>
      </c>
      <c r="H708" s="28">
        <f t="shared" si="131"/>
        <v>2</v>
      </c>
      <c r="I708" s="33">
        <f t="shared" si="125"/>
        <v>1.1120000000000001</v>
      </c>
      <c r="J708" s="30">
        <f t="shared" si="126"/>
        <v>9</v>
      </c>
      <c r="K708" s="34">
        <f t="shared" si="127"/>
        <v>108.61124921803416</v>
      </c>
      <c r="L708" s="35">
        <f t="shared" si="128"/>
        <v>14396</v>
      </c>
      <c r="M708" s="35">
        <f t="shared" si="129"/>
        <v>1240</v>
      </c>
      <c r="N708" s="35">
        <f t="shared" si="130"/>
        <v>1188</v>
      </c>
      <c r="O708" s="36"/>
      <c r="P708" s="632"/>
      <c r="Q708" s="149"/>
      <c r="R708" s="150"/>
      <c r="S708" s="150"/>
    </row>
    <row r="709" spans="1:19">
      <c r="A709" s="30">
        <f t="shared" si="120"/>
        <v>487</v>
      </c>
      <c r="B709" s="30">
        <v>700</v>
      </c>
      <c r="C709" s="31" t="str">
        <f t="shared" si="121"/>
        <v>487 - PROSPECT HILL ACADEMY Charter School - CAMBRIDGE Campus - QUINCY pupils</v>
      </c>
      <c r="D709" s="32">
        <v>487049243</v>
      </c>
      <c r="E709" s="30">
        <f t="shared" si="122"/>
        <v>487</v>
      </c>
      <c r="F709" s="28">
        <f t="shared" si="123"/>
        <v>49</v>
      </c>
      <c r="G709" s="28">
        <f t="shared" si="124"/>
        <v>243</v>
      </c>
      <c r="H709" s="28">
        <f t="shared" si="131"/>
        <v>2</v>
      </c>
      <c r="I709" s="33">
        <f t="shared" si="125"/>
        <v>1.1120000000000001</v>
      </c>
      <c r="J709" s="30">
        <f t="shared" si="126"/>
        <v>9</v>
      </c>
      <c r="K709" s="34">
        <f t="shared" si="127"/>
        <v>110.73912760230509</v>
      </c>
      <c r="L709" s="35">
        <f t="shared" si="128"/>
        <v>21073</v>
      </c>
      <c r="M709" s="35">
        <f t="shared" si="129"/>
        <v>2263</v>
      </c>
      <c r="N709" s="35">
        <f t="shared" si="130"/>
        <v>1188</v>
      </c>
      <c r="O709" s="36"/>
      <c r="P709" s="632"/>
      <c r="Q709" s="149"/>
      <c r="R709" s="150"/>
      <c r="S709" s="150"/>
    </row>
    <row r="710" spans="1:19">
      <c r="A710" s="30">
        <f t="shared" si="120"/>
        <v>487</v>
      </c>
      <c r="B710" s="30">
        <v>701</v>
      </c>
      <c r="C710" s="31" t="str">
        <f t="shared" si="121"/>
        <v>487 - PROSPECT HILL ACADEMY Charter School - CAMBRIDGE Campus - RANDOLPH pupils</v>
      </c>
      <c r="D710" s="32">
        <v>487049244</v>
      </c>
      <c r="E710" s="30">
        <f t="shared" si="122"/>
        <v>487</v>
      </c>
      <c r="F710" s="28">
        <f t="shared" si="123"/>
        <v>49</v>
      </c>
      <c r="G710" s="28">
        <f t="shared" si="124"/>
        <v>244</v>
      </c>
      <c r="H710" s="28">
        <f t="shared" si="131"/>
        <v>2</v>
      </c>
      <c r="I710" s="33">
        <f t="shared" si="125"/>
        <v>1.1120000000000001</v>
      </c>
      <c r="J710" s="30">
        <f t="shared" si="126"/>
        <v>10</v>
      </c>
      <c r="K710" s="34">
        <f t="shared" si="127"/>
        <v>128.61679730868042</v>
      </c>
      <c r="L710" s="35">
        <f t="shared" si="128"/>
        <v>15575</v>
      </c>
      <c r="M710" s="35">
        <f t="shared" si="129"/>
        <v>4457</v>
      </c>
      <c r="N710" s="35">
        <f t="shared" si="130"/>
        <v>1188</v>
      </c>
      <c r="O710" s="36"/>
      <c r="P710" s="632"/>
      <c r="Q710" s="149"/>
      <c r="R710" s="150"/>
      <c r="S710" s="150"/>
    </row>
    <row r="711" spans="1:19">
      <c r="A711" s="30">
        <f t="shared" si="120"/>
        <v>487</v>
      </c>
      <c r="B711" s="30">
        <v>702</v>
      </c>
      <c r="C711" s="31" t="str">
        <f t="shared" si="121"/>
        <v>487 - PROSPECT HILL ACADEMY Charter School - CAMBRIDGE Campus - REVERE pupils</v>
      </c>
      <c r="D711" s="32">
        <v>487049248</v>
      </c>
      <c r="E711" s="30">
        <f t="shared" si="122"/>
        <v>487</v>
      </c>
      <c r="F711" s="28">
        <f t="shared" si="123"/>
        <v>49</v>
      </c>
      <c r="G711" s="28">
        <f t="shared" si="124"/>
        <v>248</v>
      </c>
      <c r="H711" s="28">
        <f t="shared" si="131"/>
        <v>2</v>
      </c>
      <c r="I711" s="33">
        <f t="shared" si="125"/>
        <v>1.1120000000000001</v>
      </c>
      <c r="J711" s="30">
        <f t="shared" si="126"/>
        <v>11</v>
      </c>
      <c r="K711" s="34">
        <f t="shared" si="127"/>
        <v>103.22634123713455</v>
      </c>
      <c r="L711" s="35">
        <f t="shared" si="128"/>
        <v>16076</v>
      </c>
      <c r="M711" s="35">
        <f t="shared" si="129"/>
        <v>519</v>
      </c>
      <c r="N711" s="35">
        <f t="shared" si="130"/>
        <v>1188</v>
      </c>
      <c r="O711" s="36"/>
      <c r="P711" s="632"/>
      <c r="Q711" s="149"/>
      <c r="R711" s="150"/>
      <c r="S711" s="150"/>
    </row>
    <row r="712" spans="1:19">
      <c r="A712" s="30">
        <f t="shared" si="120"/>
        <v>487</v>
      </c>
      <c r="B712" s="30">
        <v>703</v>
      </c>
      <c r="C712" s="31" t="str">
        <f t="shared" si="121"/>
        <v>487 - PROSPECT HILL ACADEMY Charter School - CAMBRIDGE Campus - SAUGUS pupils</v>
      </c>
      <c r="D712" s="32">
        <v>487049262</v>
      </c>
      <c r="E712" s="30">
        <f t="shared" si="122"/>
        <v>487</v>
      </c>
      <c r="F712" s="28">
        <f t="shared" si="123"/>
        <v>49</v>
      </c>
      <c r="G712" s="28">
        <f t="shared" si="124"/>
        <v>262</v>
      </c>
      <c r="H712" s="28">
        <f t="shared" si="131"/>
        <v>2</v>
      </c>
      <c r="I712" s="33">
        <f t="shared" si="125"/>
        <v>1.1120000000000001</v>
      </c>
      <c r="J712" s="30">
        <f t="shared" si="126"/>
        <v>9</v>
      </c>
      <c r="K712" s="34">
        <f t="shared" si="127"/>
        <v>112.53509990051158</v>
      </c>
      <c r="L712" s="35">
        <f t="shared" si="128"/>
        <v>18963</v>
      </c>
      <c r="M712" s="35">
        <f t="shared" si="129"/>
        <v>2377</v>
      </c>
      <c r="N712" s="35">
        <f t="shared" si="130"/>
        <v>1188</v>
      </c>
      <c r="O712" s="36"/>
      <c r="P712" s="632"/>
      <c r="Q712" s="149"/>
      <c r="R712" s="150"/>
      <c r="S712" s="150"/>
    </row>
    <row r="713" spans="1:19">
      <c r="A713" s="30">
        <f t="shared" si="120"/>
        <v>487</v>
      </c>
      <c r="B713" s="30">
        <v>704</v>
      </c>
      <c r="C713" s="31" t="str">
        <f t="shared" si="121"/>
        <v>487 - PROSPECT HILL ACADEMY Charter School - CAMBRIDGE Campus - SOMERVILLE pupils</v>
      </c>
      <c r="D713" s="32">
        <v>487049274</v>
      </c>
      <c r="E713" s="30">
        <f t="shared" si="122"/>
        <v>487</v>
      </c>
      <c r="F713" s="28">
        <f t="shared" si="123"/>
        <v>49</v>
      </c>
      <c r="G713" s="28">
        <f t="shared" si="124"/>
        <v>274</v>
      </c>
      <c r="H713" s="28">
        <f t="shared" si="131"/>
        <v>2</v>
      </c>
      <c r="I713" s="33">
        <f t="shared" si="125"/>
        <v>1.1120000000000001</v>
      </c>
      <c r="J713" s="30">
        <f t="shared" si="126"/>
        <v>10</v>
      </c>
      <c r="K713" s="34">
        <f t="shared" si="127"/>
        <v>144.29908236076398</v>
      </c>
      <c r="L713" s="35">
        <f t="shared" si="128"/>
        <v>18720</v>
      </c>
      <c r="M713" s="35">
        <f t="shared" si="129"/>
        <v>8293</v>
      </c>
      <c r="N713" s="35">
        <f t="shared" si="130"/>
        <v>1188</v>
      </c>
      <c r="O713" s="36"/>
      <c r="P713" s="632"/>
      <c r="Q713" s="149"/>
      <c r="R713" s="150"/>
      <c r="S713" s="150"/>
    </row>
    <row r="714" spans="1:19">
      <c r="A714" s="30">
        <f t="shared" ref="A714:A777" si="132">IF(VALUE(MID(D714,1,1))=4,VALUE(MID(D714,1,3)),VALUE(MID(D714,1,4)))</f>
        <v>487</v>
      </c>
      <c r="B714" s="30">
        <v>705</v>
      </c>
      <c r="C714" s="31" t="str">
        <f t="shared" ref="C714:C777" si="133">IF(H714=1,A714 &amp; " - " &amp;VLOOKUP(A714,codeCHA,2)&amp;" Charter School - "&amp;VLOOKUP(G714,code436,2)&amp;" pupils",IF(OR(A714=450,A714=466),A714 &amp; " - " &amp;VLOOKUP(A714,codeCHA,2)&amp;" Charter School - "&amp;VLOOKUP(F714,code436,2)&amp;" District - "&amp;VLOOKUP(G714,code436,2)&amp;" pupils",A714 &amp; " - " &amp;VLOOKUP(A714,codeCHA,2)&amp;" Charter School - "&amp;VLOOKUP(F714,code436,2)&amp;" Campus - "&amp;VLOOKUP(G714,code436,2)&amp;" pupils"))</f>
        <v>487 - PROSPECT HILL ACADEMY Charter School - CAMBRIDGE Campus - STOUGHTON pupils</v>
      </c>
      <c r="D714" s="32">
        <v>487049285</v>
      </c>
      <c r="E714" s="30">
        <f t="shared" ref="E714:E777" si="134">A714</f>
        <v>487</v>
      </c>
      <c r="F714" s="28">
        <f t="shared" ref="F714:F777" si="135">IF(VALUE(MID(D714,1,1))=4,VALUE(MID(D714,4,3)),VALUE(MID(D714,5,3)))</f>
        <v>49</v>
      </c>
      <c r="G714" s="28">
        <f t="shared" ref="G714:G777" si="136">IF(VALUE(MID(D714,1,1))=4,VALUE(MID(D714,7,3)),VALUE(MID(D714,8,3)))</f>
        <v>285</v>
      </c>
      <c r="H714" s="28">
        <f t="shared" si="131"/>
        <v>2</v>
      </c>
      <c r="I714" s="33">
        <f t="shared" ref="I714:I777" si="137">VLOOKUP(F714,distinfo,4)</f>
        <v>1.1120000000000001</v>
      </c>
      <c r="J714" s="30">
        <f t="shared" ref="J714:J777" si="138">VLOOKUP(D714,enro_chafnd,16)</f>
        <v>9</v>
      </c>
      <c r="K714" s="34">
        <f t="shared" ref="K714:K777" si="139">VLOOKUP(G714,distinfo,6)</f>
        <v>116.95781453436267</v>
      </c>
      <c r="L714" s="35">
        <f t="shared" ref="L714:L777" si="140">IF(VLOOKUP(D714,rate_chafnd,40,FALSE)&gt;0,VLOOKUP(D714,rate_chafnd,40),VLOOKUP(G714,distinfo,7))</f>
        <v>13684</v>
      </c>
      <c r="M714" s="35">
        <f t="shared" ref="M714:M777" si="141">ROUND((L714*K714/100)-L714,0)</f>
        <v>2321</v>
      </c>
      <c r="N714" s="35">
        <f t="shared" ref="N714:N777" si="142">VLOOKUP(G714,distinfo,9)</f>
        <v>1188</v>
      </c>
      <c r="O714" s="36"/>
      <c r="P714" s="632"/>
      <c r="Q714" s="149"/>
      <c r="R714" s="150"/>
      <c r="S714" s="150"/>
    </row>
    <row r="715" spans="1:19">
      <c r="A715" s="30">
        <f t="shared" si="132"/>
        <v>487</v>
      </c>
      <c r="B715" s="30">
        <v>706</v>
      </c>
      <c r="C715" s="31" t="str">
        <f t="shared" si="133"/>
        <v>487 - PROSPECT HILL ACADEMY Charter School - CAMBRIDGE Campus - TAUNTON pupils</v>
      </c>
      <c r="D715" s="32">
        <v>487049293</v>
      </c>
      <c r="E715" s="30">
        <f t="shared" si="134"/>
        <v>487</v>
      </c>
      <c r="F715" s="28">
        <f t="shared" si="135"/>
        <v>49</v>
      </c>
      <c r="G715" s="28">
        <f t="shared" si="136"/>
        <v>293</v>
      </c>
      <c r="H715" s="28">
        <f t="shared" ref="H715:H778" si="143">IF(OR(A715=410,A715=466,A715=487,A715=499),2,1)</f>
        <v>2</v>
      </c>
      <c r="I715" s="33">
        <f t="shared" si="137"/>
        <v>1.1120000000000001</v>
      </c>
      <c r="J715" s="30">
        <f t="shared" si="138"/>
        <v>10</v>
      </c>
      <c r="K715" s="34">
        <f t="shared" si="139"/>
        <v>103.46776683796406</v>
      </c>
      <c r="L715" s="35">
        <f t="shared" si="140"/>
        <v>21561</v>
      </c>
      <c r="M715" s="35">
        <f t="shared" si="141"/>
        <v>748</v>
      </c>
      <c r="N715" s="35">
        <f t="shared" si="142"/>
        <v>1188</v>
      </c>
      <c r="O715" s="36"/>
      <c r="P715" s="632"/>
      <c r="Q715" s="149"/>
      <c r="R715" s="150"/>
      <c r="S715" s="150"/>
    </row>
    <row r="716" spans="1:19">
      <c r="A716" s="30">
        <f t="shared" si="132"/>
        <v>487</v>
      </c>
      <c r="B716" s="30">
        <v>707</v>
      </c>
      <c r="C716" s="31" t="str">
        <f t="shared" si="133"/>
        <v>487 - PROSPECT HILL ACADEMY Charter School - CAMBRIDGE Campus - TEWKSBURY pupils</v>
      </c>
      <c r="D716" s="32">
        <v>487049295</v>
      </c>
      <c r="E716" s="30">
        <f t="shared" si="134"/>
        <v>487</v>
      </c>
      <c r="F716" s="28">
        <f t="shared" si="135"/>
        <v>49</v>
      </c>
      <c r="G716" s="28">
        <f t="shared" si="136"/>
        <v>295</v>
      </c>
      <c r="H716" s="28">
        <f t="shared" si="143"/>
        <v>2</v>
      </c>
      <c r="I716" s="33">
        <f t="shared" si="137"/>
        <v>1.1120000000000001</v>
      </c>
      <c r="J716" s="30">
        <f t="shared" si="138"/>
        <v>5</v>
      </c>
      <c r="K716" s="34">
        <f t="shared" si="139"/>
        <v>149.39438044755292</v>
      </c>
      <c r="L716" s="35">
        <f t="shared" si="140"/>
        <v>16952</v>
      </c>
      <c r="M716" s="35">
        <f t="shared" si="141"/>
        <v>8373</v>
      </c>
      <c r="N716" s="35">
        <f t="shared" si="142"/>
        <v>1188</v>
      </c>
      <c r="O716" s="36"/>
      <c r="P716" s="632"/>
      <c r="Q716" s="149"/>
      <c r="R716" s="150"/>
      <c r="S716" s="150"/>
    </row>
    <row r="717" spans="1:19">
      <c r="A717" s="30">
        <f t="shared" si="132"/>
        <v>487</v>
      </c>
      <c r="B717" s="30">
        <v>708</v>
      </c>
      <c r="C717" s="31" t="str">
        <f t="shared" si="133"/>
        <v>487 - PROSPECT HILL ACADEMY Charter School - CAMBRIDGE Campus - WALTHAM pupils</v>
      </c>
      <c r="D717" s="32">
        <v>487049308</v>
      </c>
      <c r="E717" s="30">
        <f t="shared" si="134"/>
        <v>487</v>
      </c>
      <c r="F717" s="28">
        <f t="shared" si="135"/>
        <v>49</v>
      </c>
      <c r="G717" s="28">
        <f t="shared" si="136"/>
        <v>308</v>
      </c>
      <c r="H717" s="28">
        <f t="shared" si="143"/>
        <v>2</v>
      </c>
      <c r="I717" s="33">
        <f t="shared" si="137"/>
        <v>1.1120000000000001</v>
      </c>
      <c r="J717" s="30">
        <f t="shared" si="138"/>
        <v>9</v>
      </c>
      <c r="K717" s="34">
        <f t="shared" si="139"/>
        <v>126.81377800784345</v>
      </c>
      <c r="L717" s="35">
        <f t="shared" si="140"/>
        <v>13684</v>
      </c>
      <c r="M717" s="35">
        <f t="shared" si="141"/>
        <v>3669</v>
      </c>
      <c r="N717" s="35">
        <f t="shared" si="142"/>
        <v>1188</v>
      </c>
      <c r="O717" s="36"/>
      <c r="P717" s="632"/>
      <c r="Q717" s="149"/>
      <c r="R717" s="150"/>
      <c r="S717" s="150"/>
    </row>
    <row r="718" spans="1:19">
      <c r="A718" s="30">
        <f t="shared" si="132"/>
        <v>487</v>
      </c>
      <c r="B718" s="30">
        <v>709</v>
      </c>
      <c r="C718" s="31" t="str">
        <f t="shared" si="133"/>
        <v>487 - PROSPECT HILL ACADEMY Charter School - CAMBRIDGE Campus - WATERTOWN pupils</v>
      </c>
      <c r="D718" s="32">
        <v>487049314</v>
      </c>
      <c r="E718" s="30">
        <f t="shared" si="134"/>
        <v>487</v>
      </c>
      <c r="F718" s="28">
        <f t="shared" si="135"/>
        <v>49</v>
      </c>
      <c r="G718" s="28">
        <f t="shared" si="136"/>
        <v>314</v>
      </c>
      <c r="H718" s="28">
        <f t="shared" si="143"/>
        <v>2</v>
      </c>
      <c r="I718" s="33">
        <f t="shared" si="137"/>
        <v>1.1120000000000001</v>
      </c>
      <c r="J718" s="30">
        <f t="shared" si="138"/>
        <v>7</v>
      </c>
      <c r="K718" s="34">
        <f t="shared" si="139"/>
        <v>159.13982335075195</v>
      </c>
      <c r="L718" s="35">
        <f t="shared" si="140"/>
        <v>11585</v>
      </c>
      <c r="M718" s="35">
        <f t="shared" si="141"/>
        <v>6851</v>
      </c>
      <c r="N718" s="35">
        <f t="shared" si="142"/>
        <v>1188</v>
      </c>
      <c r="O718" s="36"/>
      <c r="P718" s="632"/>
      <c r="Q718" s="149"/>
      <c r="R718" s="150"/>
      <c r="S718" s="150"/>
    </row>
    <row r="719" spans="1:19">
      <c r="A719" s="30">
        <f t="shared" si="132"/>
        <v>487</v>
      </c>
      <c r="B719" s="30">
        <v>710</v>
      </c>
      <c r="C719" s="31" t="str">
        <f t="shared" si="133"/>
        <v>487 - PROSPECT HILL ACADEMY Charter School - CAMBRIDGE Campus - WOBURN pupils</v>
      </c>
      <c r="D719" s="32">
        <v>487049347</v>
      </c>
      <c r="E719" s="30">
        <f t="shared" si="134"/>
        <v>487</v>
      </c>
      <c r="F719" s="28">
        <f t="shared" si="135"/>
        <v>49</v>
      </c>
      <c r="G719" s="28">
        <f t="shared" si="136"/>
        <v>347</v>
      </c>
      <c r="H719" s="28">
        <f t="shared" si="143"/>
        <v>2</v>
      </c>
      <c r="I719" s="33">
        <f t="shared" si="137"/>
        <v>1.1120000000000001</v>
      </c>
      <c r="J719" s="30">
        <f t="shared" si="138"/>
        <v>8</v>
      </c>
      <c r="K719" s="34">
        <f t="shared" si="139"/>
        <v>142.25030082310474</v>
      </c>
      <c r="L719" s="35">
        <f t="shared" si="140"/>
        <v>16962</v>
      </c>
      <c r="M719" s="35">
        <f t="shared" si="141"/>
        <v>7166</v>
      </c>
      <c r="N719" s="35">
        <f t="shared" si="142"/>
        <v>1188</v>
      </c>
      <c r="O719" s="36"/>
      <c r="P719" s="632"/>
      <c r="Q719" s="149"/>
      <c r="R719" s="150"/>
      <c r="S719" s="150"/>
    </row>
    <row r="720" spans="1:19">
      <c r="A720" s="30">
        <f t="shared" si="132"/>
        <v>487</v>
      </c>
      <c r="B720" s="30">
        <v>711</v>
      </c>
      <c r="C720" s="31" t="str">
        <f t="shared" si="133"/>
        <v>487 - PROSPECT HILL ACADEMY Charter School - SOMERVILLE Campus - ARLINGTON pupils</v>
      </c>
      <c r="D720" s="32">
        <v>487274010</v>
      </c>
      <c r="E720" s="30">
        <f t="shared" si="134"/>
        <v>487</v>
      </c>
      <c r="F720" s="28">
        <f t="shared" si="135"/>
        <v>274</v>
      </c>
      <c r="G720" s="28">
        <f t="shared" si="136"/>
        <v>10</v>
      </c>
      <c r="H720" s="28">
        <f t="shared" si="143"/>
        <v>2</v>
      </c>
      <c r="I720" s="33">
        <f t="shared" si="137"/>
        <v>1.054</v>
      </c>
      <c r="J720" s="30">
        <f t="shared" si="138"/>
        <v>3</v>
      </c>
      <c r="K720" s="34">
        <f t="shared" si="139"/>
        <v>141.97523786742349</v>
      </c>
      <c r="L720" s="35">
        <f t="shared" si="140"/>
        <v>15545</v>
      </c>
      <c r="M720" s="35">
        <f t="shared" si="141"/>
        <v>6525</v>
      </c>
      <c r="N720" s="35">
        <f t="shared" si="142"/>
        <v>1188</v>
      </c>
      <c r="O720" s="36"/>
      <c r="P720" s="632"/>
      <c r="Q720" s="149"/>
      <c r="R720" s="150"/>
      <c r="S720" s="150"/>
    </row>
    <row r="721" spans="1:19">
      <c r="A721" s="30">
        <f t="shared" si="132"/>
        <v>487</v>
      </c>
      <c r="B721" s="30">
        <v>712</v>
      </c>
      <c r="C721" s="31" t="str">
        <f t="shared" si="133"/>
        <v>487 - PROSPECT HILL ACADEMY Charter School - SOMERVILLE Campus - BELMONT pupils</v>
      </c>
      <c r="D721" s="32">
        <v>487274026</v>
      </c>
      <c r="E721" s="30">
        <f t="shared" si="134"/>
        <v>487</v>
      </c>
      <c r="F721" s="28">
        <f t="shared" si="135"/>
        <v>274</v>
      </c>
      <c r="G721" s="28">
        <f t="shared" si="136"/>
        <v>26</v>
      </c>
      <c r="H721" s="28">
        <f t="shared" si="143"/>
        <v>2</v>
      </c>
      <c r="I721" s="33">
        <f t="shared" si="137"/>
        <v>1.054</v>
      </c>
      <c r="J721" s="30">
        <f t="shared" si="138"/>
        <v>3</v>
      </c>
      <c r="K721" s="34">
        <f t="shared" si="139"/>
        <v>132.16477985294077</v>
      </c>
      <c r="L721" s="35">
        <f t="shared" si="140"/>
        <v>9809</v>
      </c>
      <c r="M721" s="35">
        <f t="shared" si="141"/>
        <v>3155</v>
      </c>
      <c r="N721" s="35">
        <f t="shared" si="142"/>
        <v>1188</v>
      </c>
      <c r="O721" s="36"/>
      <c r="P721" s="632"/>
      <c r="Q721" s="149"/>
      <c r="R721" s="150"/>
      <c r="S721" s="150"/>
    </row>
    <row r="722" spans="1:19">
      <c r="A722" s="30">
        <f t="shared" si="132"/>
        <v>487</v>
      </c>
      <c r="B722" s="30">
        <v>713</v>
      </c>
      <c r="C722" s="31" t="str">
        <f t="shared" si="133"/>
        <v>487 - PROSPECT HILL ACADEMY Charter School - SOMERVILLE Campus - BEVERLY pupils</v>
      </c>
      <c r="D722" s="32">
        <v>487274030</v>
      </c>
      <c r="E722" s="30">
        <f t="shared" si="134"/>
        <v>487</v>
      </c>
      <c r="F722" s="28">
        <f t="shared" si="135"/>
        <v>274</v>
      </c>
      <c r="G722" s="28">
        <f t="shared" si="136"/>
        <v>30</v>
      </c>
      <c r="H722" s="28">
        <f t="shared" si="143"/>
        <v>2</v>
      </c>
      <c r="I722" s="33">
        <f t="shared" si="137"/>
        <v>1.054</v>
      </c>
      <c r="J722" s="30">
        <f t="shared" si="138"/>
        <v>6</v>
      </c>
      <c r="K722" s="34">
        <f t="shared" si="139"/>
        <v>120.32539957372035</v>
      </c>
      <c r="L722" s="35">
        <f t="shared" si="140"/>
        <v>17155</v>
      </c>
      <c r="M722" s="35">
        <f t="shared" si="141"/>
        <v>3487</v>
      </c>
      <c r="N722" s="35">
        <f t="shared" si="142"/>
        <v>1188</v>
      </c>
      <c r="O722" s="36"/>
      <c r="P722" s="632"/>
      <c r="Q722" s="149"/>
      <c r="R722" s="150"/>
      <c r="S722" s="150"/>
    </row>
    <row r="723" spans="1:19">
      <c r="A723" s="30">
        <f t="shared" si="132"/>
        <v>487</v>
      </c>
      <c r="B723" s="30">
        <v>714</v>
      </c>
      <c r="C723" s="31" t="str">
        <f t="shared" si="133"/>
        <v>487 - PROSPECT HILL ACADEMY Charter School - SOMERVILLE Campus - BILLERICA pupils</v>
      </c>
      <c r="D723" s="32">
        <v>487274031</v>
      </c>
      <c r="E723" s="30">
        <f t="shared" si="134"/>
        <v>487</v>
      </c>
      <c r="F723" s="28">
        <f t="shared" si="135"/>
        <v>274</v>
      </c>
      <c r="G723" s="28">
        <f t="shared" si="136"/>
        <v>31</v>
      </c>
      <c r="H723" s="28">
        <f t="shared" si="143"/>
        <v>2</v>
      </c>
      <c r="I723" s="33">
        <f t="shared" si="137"/>
        <v>1.054</v>
      </c>
      <c r="J723" s="30">
        <f t="shared" si="138"/>
        <v>5</v>
      </c>
      <c r="K723" s="34">
        <f t="shared" si="139"/>
        <v>144.88459106998013</v>
      </c>
      <c r="L723" s="35">
        <f t="shared" si="140"/>
        <v>13115</v>
      </c>
      <c r="M723" s="35">
        <f t="shared" si="141"/>
        <v>5887</v>
      </c>
      <c r="N723" s="35">
        <f t="shared" si="142"/>
        <v>1188</v>
      </c>
      <c r="O723" s="36"/>
      <c r="P723" s="632"/>
      <c r="Q723" s="149"/>
      <c r="R723" s="150"/>
      <c r="S723" s="150"/>
    </row>
    <row r="724" spans="1:19">
      <c r="A724" s="30">
        <f t="shared" si="132"/>
        <v>487</v>
      </c>
      <c r="B724" s="30">
        <v>715</v>
      </c>
      <c r="C724" s="31" t="str">
        <f t="shared" si="133"/>
        <v>487 - PROSPECT HILL ACADEMY Charter School - SOMERVILLE Campus - BOSTON pupils</v>
      </c>
      <c r="D724" s="32">
        <v>487274035</v>
      </c>
      <c r="E724" s="30">
        <f t="shared" si="134"/>
        <v>487</v>
      </c>
      <c r="F724" s="28">
        <f t="shared" si="135"/>
        <v>274</v>
      </c>
      <c r="G724" s="28">
        <f t="shared" si="136"/>
        <v>35</v>
      </c>
      <c r="H724" s="28">
        <f t="shared" si="143"/>
        <v>2</v>
      </c>
      <c r="I724" s="33">
        <f t="shared" si="137"/>
        <v>1.054</v>
      </c>
      <c r="J724" s="30">
        <f t="shared" si="138"/>
        <v>11</v>
      </c>
      <c r="K724" s="34">
        <f t="shared" si="139"/>
        <v>137.86393690456481</v>
      </c>
      <c r="L724" s="35">
        <f t="shared" si="140"/>
        <v>18809</v>
      </c>
      <c r="M724" s="35">
        <f t="shared" si="141"/>
        <v>7122</v>
      </c>
      <c r="N724" s="35">
        <f t="shared" si="142"/>
        <v>1188</v>
      </c>
      <c r="O724" s="36"/>
      <c r="P724" s="632"/>
      <c r="Q724" s="149"/>
      <c r="R724" s="150"/>
      <c r="S724" s="150"/>
    </row>
    <row r="725" spans="1:19">
      <c r="A725" s="30">
        <f t="shared" si="132"/>
        <v>487</v>
      </c>
      <c r="B725" s="30">
        <v>716</v>
      </c>
      <c r="C725" s="31" t="str">
        <f t="shared" si="133"/>
        <v>487 - PROSPECT HILL ACADEMY Charter School - SOMERVILLE Campus - BROCKTON pupils</v>
      </c>
      <c r="D725" s="32">
        <v>487274044</v>
      </c>
      <c r="E725" s="30">
        <f t="shared" si="134"/>
        <v>487</v>
      </c>
      <c r="F725" s="28">
        <f t="shared" si="135"/>
        <v>274</v>
      </c>
      <c r="G725" s="28">
        <f t="shared" si="136"/>
        <v>44</v>
      </c>
      <c r="H725" s="28">
        <f t="shared" si="143"/>
        <v>2</v>
      </c>
      <c r="I725" s="33">
        <f t="shared" si="137"/>
        <v>1.054</v>
      </c>
      <c r="J725" s="30">
        <f t="shared" si="138"/>
        <v>11</v>
      </c>
      <c r="K725" s="34">
        <f t="shared" si="139"/>
        <v>103.48764365547041</v>
      </c>
      <c r="L725" s="35">
        <f t="shared" si="140"/>
        <v>14456</v>
      </c>
      <c r="M725" s="35">
        <f t="shared" si="141"/>
        <v>504</v>
      </c>
      <c r="N725" s="35">
        <f t="shared" si="142"/>
        <v>1188</v>
      </c>
      <c r="O725" s="36"/>
      <c r="P725" s="632"/>
      <c r="Q725" s="149"/>
      <c r="R725" s="150"/>
      <c r="S725" s="150"/>
    </row>
    <row r="726" spans="1:19">
      <c r="A726" s="30">
        <f t="shared" si="132"/>
        <v>487</v>
      </c>
      <c r="B726" s="30">
        <v>717</v>
      </c>
      <c r="C726" s="31" t="str">
        <f t="shared" si="133"/>
        <v>487 - PROSPECT HILL ACADEMY Charter School - SOMERVILLE Campus - BURLINGTON pupils</v>
      </c>
      <c r="D726" s="32">
        <v>487274048</v>
      </c>
      <c r="E726" s="30">
        <f t="shared" si="134"/>
        <v>487</v>
      </c>
      <c r="F726" s="28">
        <f t="shared" si="135"/>
        <v>274</v>
      </c>
      <c r="G726" s="28">
        <f t="shared" si="136"/>
        <v>48</v>
      </c>
      <c r="H726" s="28">
        <f t="shared" si="143"/>
        <v>2</v>
      </c>
      <c r="I726" s="33">
        <f t="shared" si="137"/>
        <v>1.054</v>
      </c>
      <c r="J726" s="30">
        <f t="shared" si="138"/>
        <v>4</v>
      </c>
      <c r="K726" s="34">
        <f t="shared" si="139"/>
        <v>181.66795979722056</v>
      </c>
      <c r="L726" s="35">
        <f t="shared" si="140"/>
        <v>10755</v>
      </c>
      <c r="M726" s="35">
        <f t="shared" si="141"/>
        <v>8783</v>
      </c>
      <c r="N726" s="35">
        <f t="shared" si="142"/>
        <v>1188</v>
      </c>
      <c r="O726" s="36"/>
      <c r="P726" s="632"/>
      <c r="Q726" s="149"/>
      <c r="R726" s="150"/>
      <c r="S726" s="150"/>
    </row>
    <row r="727" spans="1:19">
      <c r="A727" s="30">
        <f t="shared" si="132"/>
        <v>487</v>
      </c>
      <c r="B727" s="30">
        <v>718</v>
      </c>
      <c r="C727" s="31" t="str">
        <f t="shared" si="133"/>
        <v>487 - PROSPECT HILL ACADEMY Charter School - SOMERVILLE Campus - CAMBRIDGE pupils</v>
      </c>
      <c r="D727" s="32">
        <v>487274049</v>
      </c>
      <c r="E727" s="30">
        <f t="shared" si="134"/>
        <v>487</v>
      </c>
      <c r="F727" s="28">
        <f t="shared" si="135"/>
        <v>274</v>
      </c>
      <c r="G727" s="28">
        <f t="shared" si="136"/>
        <v>49</v>
      </c>
      <c r="H727" s="28">
        <f t="shared" si="143"/>
        <v>2</v>
      </c>
      <c r="I727" s="33">
        <f t="shared" si="137"/>
        <v>1.054</v>
      </c>
      <c r="J727" s="30">
        <f t="shared" si="138"/>
        <v>7</v>
      </c>
      <c r="K727" s="34">
        <f t="shared" si="139"/>
        <v>225.21081237189242</v>
      </c>
      <c r="L727" s="35">
        <f t="shared" si="140"/>
        <v>17291</v>
      </c>
      <c r="M727" s="35">
        <f t="shared" si="141"/>
        <v>21650</v>
      </c>
      <c r="N727" s="35">
        <f t="shared" si="142"/>
        <v>1188</v>
      </c>
      <c r="O727" s="36"/>
      <c r="P727" s="632"/>
      <c r="Q727" s="149"/>
      <c r="R727" s="150"/>
      <c r="S727" s="150"/>
    </row>
    <row r="728" spans="1:19">
      <c r="A728" s="30">
        <f t="shared" si="132"/>
        <v>487</v>
      </c>
      <c r="B728" s="30">
        <v>719</v>
      </c>
      <c r="C728" s="31" t="str">
        <f t="shared" si="133"/>
        <v>487 - PROSPECT HILL ACADEMY Charter School - SOMERVILLE Campus - CHELSEA pupils</v>
      </c>
      <c r="D728" s="32">
        <v>487274057</v>
      </c>
      <c r="E728" s="30">
        <f t="shared" si="134"/>
        <v>487</v>
      </c>
      <c r="F728" s="28">
        <f t="shared" si="135"/>
        <v>274</v>
      </c>
      <c r="G728" s="28">
        <f t="shared" si="136"/>
        <v>57</v>
      </c>
      <c r="H728" s="28">
        <f t="shared" si="143"/>
        <v>2</v>
      </c>
      <c r="I728" s="33">
        <f t="shared" si="137"/>
        <v>1.054</v>
      </c>
      <c r="J728" s="30">
        <f t="shared" si="138"/>
        <v>12</v>
      </c>
      <c r="K728" s="34">
        <f t="shared" si="139"/>
        <v>101.74052401989768</v>
      </c>
      <c r="L728" s="35">
        <f t="shared" si="140"/>
        <v>19487</v>
      </c>
      <c r="M728" s="35">
        <f t="shared" si="141"/>
        <v>339</v>
      </c>
      <c r="N728" s="35">
        <f t="shared" si="142"/>
        <v>1188</v>
      </c>
      <c r="O728" s="36"/>
      <c r="P728" s="632"/>
      <c r="Q728" s="149"/>
      <c r="R728" s="150"/>
      <c r="S728" s="150"/>
    </row>
    <row r="729" spans="1:19">
      <c r="A729" s="30">
        <f t="shared" si="132"/>
        <v>487</v>
      </c>
      <c r="B729" s="30">
        <v>720</v>
      </c>
      <c r="C729" s="31" t="str">
        <f t="shared" si="133"/>
        <v>487 - PROSPECT HILL ACADEMY Charter School - SOMERVILLE Campus - EVERETT pupils</v>
      </c>
      <c r="D729" s="32">
        <v>487274093</v>
      </c>
      <c r="E729" s="30">
        <f t="shared" si="134"/>
        <v>487</v>
      </c>
      <c r="F729" s="28">
        <f t="shared" si="135"/>
        <v>274</v>
      </c>
      <c r="G729" s="28">
        <f t="shared" si="136"/>
        <v>93</v>
      </c>
      <c r="H729" s="28">
        <f t="shared" si="143"/>
        <v>2</v>
      </c>
      <c r="I729" s="33">
        <f t="shared" si="137"/>
        <v>1.054</v>
      </c>
      <c r="J729" s="30">
        <f t="shared" si="138"/>
        <v>11</v>
      </c>
      <c r="K729" s="34">
        <f t="shared" si="139"/>
        <v>100</v>
      </c>
      <c r="L729" s="35">
        <f t="shared" si="140"/>
        <v>18486</v>
      </c>
      <c r="M729" s="35">
        <f t="shared" si="141"/>
        <v>0</v>
      </c>
      <c r="N729" s="35">
        <f t="shared" si="142"/>
        <v>1188</v>
      </c>
      <c r="O729" s="36"/>
      <c r="P729" s="632"/>
      <c r="Q729" s="149"/>
      <c r="R729" s="150"/>
      <c r="S729" s="150"/>
    </row>
    <row r="730" spans="1:19">
      <c r="A730" s="30">
        <f t="shared" si="132"/>
        <v>487</v>
      </c>
      <c r="B730" s="30">
        <v>721</v>
      </c>
      <c r="C730" s="31" t="str">
        <f t="shared" si="133"/>
        <v>487 - PROSPECT HILL ACADEMY Charter School - SOMERVILLE Campus - FALL RIVER pupils</v>
      </c>
      <c r="D730" s="32">
        <v>487274095</v>
      </c>
      <c r="E730" s="30">
        <f t="shared" si="134"/>
        <v>487</v>
      </c>
      <c r="F730" s="28">
        <f t="shared" si="135"/>
        <v>274</v>
      </c>
      <c r="G730" s="28">
        <f t="shared" si="136"/>
        <v>95</v>
      </c>
      <c r="H730" s="28">
        <f t="shared" si="143"/>
        <v>2</v>
      </c>
      <c r="I730" s="33">
        <f t="shared" si="137"/>
        <v>1.054</v>
      </c>
      <c r="J730" s="30">
        <f t="shared" si="138"/>
        <v>12</v>
      </c>
      <c r="K730" s="34">
        <f t="shared" si="139"/>
        <v>100.95349482477822</v>
      </c>
      <c r="L730" s="35">
        <f t="shared" si="140"/>
        <v>20429</v>
      </c>
      <c r="M730" s="35">
        <f t="shared" si="141"/>
        <v>195</v>
      </c>
      <c r="N730" s="35">
        <f t="shared" si="142"/>
        <v>1188</v>
      </c>
      <c r="O730" s="36"/>
      <c r="P730" s="632"/>
      <c r="Q730" s="149"/>
      <c r="R730" s="150"/>
      <c r="S730" s="150"/>
    </row>
    <row r="731" spans="1:19">
      <c r="A731" s="30">
        <f t="shared" si="132"/>
        <v>487</v>
      </c>
      <c r="B731" s="30">
        <v>722</v>
      </c>
      <c r="C731" s="31" t="str">
        <f t="shared" si="133"/>
        <v>487 - PROSPECT HILL ACADEMY Charter School - SOMERVILLE Campus - FITCHBURG pupils</v>
      </c>
      <c r="D731" s="32">
        <v>487274097</v>
      </c>
      <c r="E731" s="30">
        <f t="shared" si="134"/>
        <v>487</v>
      </c>
      <c r="F731" s="28">
        <f t="shared" si="135"/>
        <v>274</v>
      </c>
      <c r="G731" s="28">
        <f t="shared" si="136"/>
        <v>97</v>
      </c>
      <c r="H731" s="28">
        <f t="shared" si="143"/>
        <v>2</v>
      </c>
      <c r="I731" s="33">
        <f t="shared" si="137"/>
        <v>1.054</v>
      </c>
      <c r="J731" s="30">
        <f t="shared" si="138"/>
        <v>11</v>
      </c>
      <c r="K731" s="34">
        <f t="shared" si="139"/>
        <v>100</v>
      </c>
      <c r="L731" s="35">
        <f t="shared" si="140"/>
        <v>14823</v>
      </c>
      <c r="M731" s="35">
        <f t="shared" si="141"/>
        <v>0</v>
      </c>
      <c r="N731" s="35">
        <f t="shared" si="142"/>
        <v>1188</v>
      </c>
      <c r="O731" s="36"/>
      <c r="P731" s="632"/>
      <c r="Q731" s="149"/>
      <c r="R731" s="150"/>
      <c r="S731" s="150"/>
    </row>
    <row r="732" spans="1:19">
      <c r="A732" s="30">
        <f t="shared" si="132"/>
        <v>487</v>
      </c>
      <c r="B732" s="30">
        <v>723</v>
      </c>
      <c r="C732" s="31" t="str">
        <f t="shared" si="133"/>
        <v>487 - PROSPECT HILL ACADEMY Charter School - SOMERVILLE Campus - FRAMINGHAM pupils</v>
      </c>
      <c r="D732" s="32">
        <v>487274100</v>
      </c>
      <c r="E732" s="30">
        <f t="shared" si="134"/>
        <v>487</v>
      </c>
      <c r="F732" s="28">
        <f t="shared" si="135"/>
        <v>274</v>
      </c>
      <c r="G732" s="28">
        <f t="shared" si="136"/>
        <v>100</v>
      </c>
      <c r="H732" s="28">
        <f t="shared" si="143"/>
        <v>2</v>
      </c>
      <c r="I732" s="33">
        <f t="shared" si="137"/>
        <v>1.054</v>
      </c>
      <c r="J732" s="30">
        <f t="shared" si="138"/>
        <v>10</v>
      </c>
      <c r="K732" s="34">
        <f t="shared" si="139"/>
        <v>125.30943913013427</v>
      </c>
      <c r="L732" s="35">
        <f t="shared" si="140"/>
        <v>14456</v>
      </c>
      <c r="M732" s="35">
        <f t="shared" si="141"/>
        <v>3659</v>
      </c>
      <c r="N732" s="35">
        <f t="shared" si="142"/>
        <v>1188</v>
      </c>
      <c r="O732" s="36"/>
      <c r="P732" s="632"/>
      <c r="Q732" s="149"/>
      <c r="R732" s="150"/>
      <c r="S732" s="150"/>
    </row>
    <row r="733" spans="1:19">
      <c r="A733" s="30">
        <f t="shared" si="132"/>
        <v>487</v>
      </c>
      <c r="B733" s="30">
        <v>724</v>
      </c>
      <c r="C733" s="31" t="str">
        <f t="shared" si="133"/>
        <v>487 - PROSPECT HILL ACADEMY Charter School - SOMERVILLE Campus - HAVERHILL pupils</v>
      </c>
      <c r="D733" s="32">
        <v>487274128</v>
      </c>
      <c r="E733" s="30">
        <f t="shared" si="134"/>
        <v>487</v>
      </c>
      <c r="F733" s="28">
        <f t="shared" si="135"/>
        <v>274</v>
      </c>
      <c r="G733" s="28">
        <f t="shared" si="136"/>
        <v>128</v>
      </c>
      <c r="H733" s="28">
        <f t="shared" si="143"/>
        <v>2</v>
      </c>
      <c r="I733" s="33">
        <f t="shared" si="137"/>
        <v>1.054</v>
      </c>
      <c r="J733" s="30">
        <f t="shared" si="138"/>
        <v>10</v>
      </c>
      <c r="K733" s="34">
        <f t="shared" si="139"/>
        <v>103.60715367772923</v>
      </c>
      <c r="L733" s="35">
        <f t="shared" si="140"/>
        <v>11507</v>
      </c>
      <c r="M733" s="35">
        <f t="shared" si="141"/>
        <v>415</v>
      </c>
      <c r="N733" s="35">
        <f t="shared" si="142"/>
        <v>1188</v>
      </c>
      <c r="O733" s="36"/>
      <c r="P733" s="632"/>
      <c r="Q733" s="149"/>
      <c r="R733" s="150"/>
      <c r="S733" s="150"/>
    </row>
    <row r="734" spans="1:19">
      <c r="A734" s="30">
        <f t="shared" si="132"/>
        <v>487</v>
      </c>
      <c r="B734" s="30">
        <v>725</v>
      </c>
      <c r="C734" s="31" t="str">
        <f t="shared" si="133"/>
        <v>487 - PROSPECT HILL ACADEMY Charter School - SOMERVILLE Campus - HOLYOKE pupils</v>
      </c>
      <c r="D734" s="32">
        <v>487274137</v>
      </c>
      <c r="E734" s="30">
        <f t="shared" si="134"/>
        <v>487</v>
      </c>
      <c r="F734" s="28">
        <f t="shared" si="135"/>
        <v>274</v>
      </c>
      <c r="G734" s="28">
        <f t="shared" si="136"/>
        <v>137</v>
      </c>
      <c r="H734" s="28">
        <f t="shared" si="143"/>
        <v>2</v>
      </c>
      <c r="I734" s="33">
        <f t="shared" si="137"/>
        <v>1.054</v>
      </c>
      <c r="J734" s="30">
        <f t="shared" si="138"/>
        <v>12</v>
      </c>
      <c r="K734" s="34">
        <f t="shared" si="139"/>
        <v>100.60080994745249</v>
      </c>
      <c r="L734" s="35">
        <f t="shared" si="140"/>
        <v>20401</v>
      </c>
      <c r="M734" s="35">
        <f t="shared" si="141"/>
        <v>123</v>
      </c>
      <c r="N734" s="35">
        <f t="shared" si="142"/>
        <v>1188</v>
      </c>
      <c r="O734" s="36"/>
      <c r="P734" s="632"/>
      <c r="Q734" s="149"/>
      <c r="R734" s="150"/>
      <c r="S734" s="150"/>
    </row>
    <row r="735" spans="1:19">
      <c r="A735" s="30">
        <f t="shared" si="132"/>
        <v>487</v>
      </c>
      <c r="B735" s="30">
        <v>726</v>
      </c>
      <c r="C735" s="31" t="str">
        <f t="shared" si="133"/>
        <v>487 - PROSPECT HILL ACADEMY Charter School - SOMERVILLE Campus - LAWRENCE pupils</v>
      </c>
      <c r="D735" s="32">
        <v>487274149</v>
      </c>
      <c r="E735" s="30">
        <f t="shared" si="134"/>
        <v>487</v>
      </c>
      <c r="F735" s="28">
        <f t="shared" si="135"/>
        <v>274</v>
      </c>
      <c r="G735" s="28">
        <f t="shared" si="136"/>
        <v>149</v>
      </c>
      <c r="H735" s="28">
        <f t="shared" si="143"/>
        <v>2</v>
      </c>
      <c r="I735" s="33">
        <f t="shared" si="137"/>
        <v>1.054</v>
      </c>
      <c r="J735" s="30">
        <f t="shared" si="138"/>
        <v>12</v>
      </c>
      <c r="K735" s="34">
        <f t="shared" si="139"/>
        <v>101.11863971010861</v>
      </c>
      <c r="L735" s="35">
        <f t="shared" si="140"/>
        <v>15085</v>
      </c>
      <c r="M735" s="35">
        <f t="shared" si="141"/>
        <v>169</v>
      </c>
      <c r="N735" s="35">
        <f t="shared" si="142"/>
        <v>1188</v>
      </c>
      <c r="O735" s="36"/>
      <c r="P735" s="632"/>
      <c r="Q735" s="149"/>
      <c r="R735" s="150"/>
      <c r="S735" s="150"/>
    </row>
    <row r="736" spans="1:19">
      <c r="A736" s="30">
        <f t="shared" si="132"/>
        <v>487</v>
      </c>
      <c r="B736" s="30">
        <v>727</v>
      </c>
      <c r="C736" s="31" t="str">
        <f t="shared" si="133"/>
        <v>487 - PROSPECT HILL ACADEMY Charter School - SOMERVILLE Campus - LEOMINSTER pupils</v>
      </c>
      <c r="D736" s="32">
        <v>487274153</v>
      </c>
      <c r="E736" s="30">
        <f t="shared" si="134"/>
        <v>487</v>
      </c>
      <c r="F736" s="28">
        <f t="shared" si="135"/>
        <v>274</v>
      </c>
      <c r="G736" s="28">
        <f t="shared" si="136"/>
        <v>153</v>
      </c>
      <c r="H736" s="28">
        <f t="shared" si="143"/>
        <v>2</v>
      </c>
      <c r="I736" s="33">
        <f t="shared" si="137"/>
        <v>1.054</v>
      </c>
      <c r="J736" s="30">
        <f t="shared" si="138"/>
        <v>10</v>
      </c>
      <c r="K736" s="34">
        <f t="shared" si="139"/>
        <v>100.12945375745647</v>
      </c>
      <c r="L736" s="35">
        <f t="shared" si="140"/>
        <v>14400</v>
      </c>
      <c r="M736" s="35">
        <f t="shared" si="141"/>
        <v>19</v>
      </c>
      <c r="N736" s="35">
        <f t="shared" si="142"/>
        <v>1188</v>
      </c>
      <c r="O736" s="36"/>
      <c r="P736" s="632"/>
      <c r="Q736" s="149"/>
      <c r="R736" s="150"/>
      <c r="S736" s="150"/>
    </row>
    <row r="737" spans="1:19">
      <c r="A737" s="30">
        <f t="shared" si="132"/>
        <v>487</v>
      </c>
      <c r="B737" s="30">
        <v>728</v>
      </c>
      <c r="C737" s="31" t="str">
        <f t="shared" si="133"/>
        <v>487 - PROSPECT HILL ACADEMY Charter School - SOMERVILLE Campus - LEXINGTON pupils</v>
      </c>
      <c r="D737" s="32">
        <v>487274155</v>
      </c>
      <c r="E737" s="30">
        <f t="shared" si="134"/>
        <v>487</v>
      </c>
      <c r="F737" s="28">
        <f t="shared" si="135"/>
        <v>274</v>
      </c>
      <c r="G737" s="28">
        <f t="shared" si="136"/>
        <v>155</v>
      </c>
      <c r="H737" s="28">
        <f t="shared" si="143"/>
        <v>2</v>
      </c>
      <c r="I737" s="33">
        <f t="shared" si="137"/>
        <v>1.054</v>
      </c>
      <c r="J737" s="30">
        <f t="shared" si="138"/>
        <v>2</v>
      </c>
      <c r="K737" s="34">
        <f t="shared" si="139"/>
        <v>179.73755354766377</v>
      </c>
      <c r="L737" s="35">
        <f t="shared" si="140"/>
        <v>16041</v>
      </c>
      <c r="M737" s="35">
        <f t="shared" si="141"/>
        <v>12791</v>
      </c>
      <c r="N737" s="35">
        <f t="shared" si="142"/>
        <v>1188</v>
      </c>
      <c r="O737" s="36"/>
      <c r="P737" s="632"/>
      <c r="Q737" s="149"/>
      <c r="R737" s="150"/>
      <c r="S737" s="150"/>
    </row>
    <row r="738" spans="1:19">
      <c r="A738" s="30">
        <f t="shared" si="132"/>
        <v>487</v>
      </c>
      <c r="B738" s="30">
        <v>729</v>
      </c>
      <c r="C738" s="31" t="str">
        <f t="shared" si="133"/>
        <v>487 - PROSPECT HILL ACADEMY Charter School - SOMERVILLE Campus - LOWELL pupils</v>
      </c>
      <c r="D738" s="32">
        <v>487274160</v>
      </c>
      <c r="E738" s="30">
        <f t="shared" si="134"/>
        <v>487</v>
      </c>
      <c r="F738" s="28">
        <f t="shared" si="135"/>
        <v>274</v>
      </c>
      <c r="G738" s="28">
        <f t="shared" si="136"/>
        <v>160</v>
      </c>
      <c r="H738" s="28">
        <f t="shared" si="143"/>
        <v>2</v>
      </c>
      <c r="I738" s="33">
        <f t="shared" si="137"/>
        <v>1.054</v>
      </c>
      <c r="J738" s="30">
        <f t="shared" si="138"/>
        <v>11</v>
      </c>
      <c r="K738" s="34">
        <f t="shared" si="139"/>
        <v>101.5606881977328</v>
      </c>
      <c r="L738" s="35">
        <f t="shared" si="140"/>
        <v>17149</v>
      </c>
      <c r="M738" s="35">
        <f t="shared" si="141"/>
        <v>268</v>
      </c>
      <c r="N738" s="35">
        <f t="shared" si="142"/>
        <v>1188</v>
      </c>
      <c r="O738" s="36"/>
      <c r="P738" s="632"/>
      <c r="Q738" s="149"/>
      <c r="R738" s="150"/>
      <c r="S738" s="150"/>
    </row>
    <row r="739" spans="1:19">
      <c r="A739" s="30">
        <f t="shared" si="132"/>
        <v>487</v>
      </c>
      <c r="B739" s="30">
        <v>730</v>
      </c>
      <c r="C739" s="31" t="str">
        <f t="shared" si="133"/>
        <v>487 - PROSPECT HILL ACADEMY Charter School - SOMERVILLE Campus - LYNN pupils</v>
      </c>
      <c r="D739" s="32">
        <v>487274163</v>
      </c>
      <c r="E739" s="30">
        <f t="shared" si="134"/>
        <v>487</v>
      </c>
      <c r="F739" s="28">
        <f t="shared" si="135"/>
        <v>274</v>
      </c>
      <c r="G739" s="28">
        <f t="shared" si="136"/>
        <v>163</v>
      </c>
      <c r="H739" s="28">
        <f t="shared" si="143"/>
        <v>2</v>
      </c>
      <c r="I739" s="33">
        <f t="shared" si="137"/>
        <v>1.054</v>
      </c>
      <c r="J739" s="30">
        <f t="shared" si="138"/>
        <v>11</v>
      </c>
      <c r="K739" s="34">
        <f t="shared" si="139"/>
        <v>100</v>
      </c>
      <c r="L739" s="35">
        <f t="shared" si="140"/>
        <v>17365</v>
      </c>
      <c r="M739" s="35">
        <f t="shared" si="141"/>
        <v>0</v>
      </c>
      <c r="N739" s="35">
        <f t="shared" si="142"/>
        <v>1188</v>
      </c>
      <c r="O739" s="36"/>
      <c r="P739" s="632"/>
      <c r="Q739" s="149"/>
      <c r="R739" s="150"/>
      <c r="S739" s="150"/>
    </row>
    <row r="740" spans="1:19">
      <c r="A740" s="30">
        <f t="shared" si="132"/>
        <v>487</v>
      </c>
      <c r="B740" s="30">
        <v>731</v>
      </c>
      <c r="C740" s="31" t="str">
        <f t="shared" si="133"/>
        <v>487 - PROSPECT HILL ACADEMY Charter School - SOMERVILLE Campus - MALDEN pupils</v>
      </c>
      <c r="D740" s="32">
        <v>487274165</v>
      </c>
      <c r="E740" s="30">
        <f t="shared" si="134"/>
        <v>487</v>
      </c>
      <c r="F740" s="28">
        <f t="shared" si="135"/>
        <v>274</v>
      </c>
      <c r="G740" s="28">
        <f t="shared" si="136"/>
        <v>165</v>
      </c>
      <c r="H740" s="28">
        <f t="shared" si="143"/>
        <v>2</v>
      </c>
      <c r="I740" s="33">
        <f t="shared" si="137"/>
        <v>1.054</v>
      </c>
      <c r="J740" s="30">
        <f t="shared" si="138"/>
        <v>10</v>
      </c>
      <c r="K740" s="34">
        <f t="shared" si="139"/>
        <v>100</v>
      </c>
      <c r="L740" s="35">
        <f t="shared" si="140"/>
        <v>16405</v>
      </c>
      <c r="M740" s="35">
        <f t="shared" si="141"/>
        <v>0</v>
      </c>
      <c r="N740" s="35">
        <f t="shared" si="142"/>
        <v>1188</v>
      </c>
      <c r="O740" s="36"/>
      <c r="P740" s="632"/>
      <c r="Q740" s="149"/>
      <c r="R740" s="150"/>
      <c r="S740" s="150"/>
    </row>
    <row r="741" spans="1:19">
      <c r="A741" s="30">
        <f t="shared" si="132"/>
        <v>487</v>
      </c>
      <c r="B741" s="30">
        <v>732</v>
      </c>
      <c r="C741" s="31" t="str">
        <f t="shared" si="133"/>
        <v>487 - PROSPECT HILL ACADEMY Charter School - SOMERVILLE Campus - MEDFORD pupils</v>
      </c>
      <c r="D741" s="32">
        <v>487274176</v>
      </c>
      <c r="E741" s="30">
        <f t="shared" si="134"/>
        <v>487</v>
      </c>
      <c r="F741" s="28">
        <f t="shared" si="135"/>
        <v>274</v>
      </c>
      <c r="G741" s="28">
        <f t="shared" si="136"/>
        <v>176</v>
      </c>
      <c r="H741" s="28">
        <f t="shared" si="143"/>
        <v>2</v>
      </c>
      <c r="I741" s="33">
        <f t="shared" si="137"/>
        <v>1.054</v>
      </c>
      <c r="J741" s="30">
        <f t="shared" si="138"/>
        <v>8</v>
      </c>
      <c r="K741" s="34">
        <f t="shared" si="139"/>
        <v>125.20807852987181</v>
      </c>
      <c r="L741" s="35">
        <f t="shared" si="140"/>
        <v>17383</v>
      </c>
      <c r="M741" s="35">
        <f t="shared" si="141"/>
        <v>4382</v>
      </c>
      <c r="N741" s="35">
        <f t="shared" si="142"/>
        <v>1188</v>
      </c>
      <c r="O741" s="36"/>
      <c r="P741" s="632"/>
      <c r="Q741" s="149"/>
      <c r="R741" s="150"/>
      <c r="S741" s="150"/>
    </row>
    <row r="742" spans="1:19">
      <c r="A742" s="30">
        <f t="shared" si="132"/>
        <v>487</v>
      </c>
      <c r="B742" s="30">
        <v>733</v>
      </c>
      <c r="C742" s="31" t="str">
        <f t="shared" si="133"/>
        <v>487 - PROSPECT HILL ACADEMY Charter School - SOMERVILLE Campus - MELROSE pupils</v>
      </c>
      <c r="D742" s="32">
        <v>487274178</v>
      </c>
      <c r="E742" s="30">
        <f t="shared" si="134"/>
        <v>487</v>
      </c>
      <c r="F742" s="28">
        <f t="shared" si="135"/>
        <v>274</v>
      </c>
      <c r="G742" s="28">
        <f t="shared" si="136"/>
        <v>178</v>
      </c>
      <c r="H742" s="28">
        <f t="shared" si="143"/>
        <v>2</v>
      </c>
      <c r="I742" s="33">
        <f t="shared" si="137"/>
        <v>1.054</v>
      </c>
      <c r="J742" s="30">
        <f t="shared" si="138"/>
        <v>4</v>
      </c>
      <c r="K742" s="34">
        <f t="shared" si="139"/>
        <v>108.11306771093396</v>
      </c>
      <c r="L742" s="35">
        <f t="shared" si="140"/>
        <v>16197</v>
      </c>
      <c r="M742" s="35">
        <f t="shared" si="141"/>
        <v>1314</v>
      </c>
      <c r="N742" s="35">
        <f t="shared" si="142"/>
        <v>1188</v>
      </c>
      <c r="O742" s="36"/>
      <c r="P742" s="632"/>
      <c r="Q742" s="149"/>
      <c r="R742" s="150"/>
      <c r="S742" s="150"/>
    </row>
    <row r="743" spans="1:19">
      <c r="A743" s="30">
        <f t="shared" si="132"/>
        <v>487</v>
      </c>
      <c r="B743" s="30">
        <v>734</v>
      </c>
      <c r="C743" s="31" t="str">
        <f t="shared" si="133"/>
        <v>487 - PROSPECT HILL ACADEMY Charter School - SOMERVILLE Campus - METHUEN pupils</v>
      </c>
      <c r="D743" s="32">
        <v>487274181</v>
      </c>
      <c r="E743" s="30">
        <f t="shared" si="134"/>
        <v>487</v>
      </c>
      <c r="F743" s="28">
        <f t="shared" si="135"/>
        <v>274</v>
      </c>
      <c r="G743" s="28">
        <f t="shared" si="136"/>
        <v>181</v>
      </c>
      <c r="H743" s="28">
        <f t="shared" si="143"/>
        <v>2</v>
      </c>
      <c r="I743" s="33">
        <f t="shared" si="137"/>
        <v>1.054</v>
      </c>
      <c r="J743" s="30">
        <f t="shared" si="138"/>
        <v>10</v>
      </c>
      <c r="K743" s="34">
        <f t="shared" si="139"/>
        <v>101.01569653001017</v>
      </c>
      <c r="L743" s="35">
        <f t="shared" si="140"/>
        <v>13473</v>
      </c>
      <c r="M743" s="35">
        <f t="shared" si="141"/>
        <v>137</v>
      </c>
      <c r="N743" s="35">
        <f t="shared" si="142"/>
        <v>1188</v>
      </c>
      <c r="O743" s="36"/>
      <c r="P743" s="632"/>
      <c r="Q743" s="149"/>
      <c r="R743" s="150"/>
      <c r="S743" s="150"/>
    </row>
    <row r="744" spans="1:19">
      <c r="A744" s="30">
        <f t="shared" si="132"/>
        <v>487</v>
      </c>
      <c r="B744" s="30">
        <v>735</v>
      </c>
      <c r="C744" s="31" t="str">
        <f t="shared" si="133"/>
        <v>487 - PROSPECT HILL ACADEMY Charter School - SOMERVILLE Campus - MILTON pupils</v>
      </c>
      <c r="D744" s="32">
        <v>487274189</v>
      </c>
      <c r="E744" s="30">
        <f t="shared" si="134"/>
        <v>487</v>
      </c>
      <c r="F744" s="28">
        <f t="shared" si="135"/>
        <v>274</v>
      </c>
      <c r="G744" s="28">
        <f t="shared" si="136"/>
        <v>189</v>
      </c>
      <c r="H744" s="28">
        <f t="shared" si="143"/>
        <v>2</v>
      </c>
      <c r="I744" s="33">
        <f t="shared" si="137"/>
        <v>1.054</v>
      </c>
      <c r="J744" s="30">
        <f t="shared" si="138"/>
        <v>3</v>
      </c>
      <c r="K744" s="34">
        <f t="shared" si="139"/>
        <v>134.15500678325202</v>
      </c>
      <c r="L744" s="35">
        <f t="shared" si="140"/>
        <v>12994</v>
      </c>
      <c r="M744" s="35">
        <f t="shared" si="141"/>
        <v>4438</v>
      </c>
      <c r="N744" s="35">
        <f t="shared" si="142"/>
        <v>1188</v>
      </c>
      <c r="O744" s="36"/>
      <c r="P744" s="632"/>
      <c r="Q744" s="149"/>
      <c r="R744" s="150"/>
      <c r="S744" s="150"/>
    </row>
    <row r="745" spans="1:19">
      <c r="A745" s="30">
        <f t="shared" si="132"/>
        <v>487</v>
      </c>
      <c r="B745" s="30">
        <v>736</v>
      </c>
      <c r="C745" s="31" t="str">
        <f t="shared" si="133"/>
        <v>487 - PROSPECT HILL ACADEMY Charter School - SOMERVILLE Campus - NEW BEDFORD pupils</v>
      </c>
      <c r="D745" s="32">
        <v>487274201</v>
      </c>
      <c r="E745" s="30">
        <f t="shared" si="134"/>
        <v>487</v>
      </c>
      <c r="F745" s="28">
        <f t="shared" si="135"/>
        <v>274</v>
      </c>
      <c r="G745" s="28">
        <f t="shared" si="136"/>
        <v>201</v>
      </c>
      <c r="H745" s="28">
        <f t="shared" si="143"/>
        <v>2</v>
      </c>
      <c r="I745" s="33">
        <f t="shared" si="137"/>
        <v>1.054</v>
      </c>
      <c r="J745" s="30">
        <f t="shared" si="138"/>
        <v>12</v>
      </c>
      <c r="K745" s="34">
        <f t="shared" si="139"/>
        <v>100.52451737032956</v>
      </c>
      <c r="L745" s="35">
        <f t="shared" si="140"/>
        <v>14456</v>
      </c>
      <c r="M745" s="35">
        <f t="shared" si="141"/>
        <v>76</v>
      </c>
      <c r="N745" s="35">
        <f t="shared" si="142"/>
        <v>1188</v>
      </c>
      <c r="O745" s="36"/>
      <c r="P745" s="632"/>
      <c r="Q745" s="149"/>
      <c r="R745" s="150"/>
      <c r="S745" s="150"/>
    </row>
    <row r="746" spans="1:19">
      <c r="A746" s="30">
        <f t="shared" si="132"/>
        <v>487</v>
      </c>
      <c r="B746" s="30">
        <v>737</v>
      </c>
      <c r="C746" s="31" t="str">
        <f t="shared" si="133"/>
        <v>487 - PROSPECT HILL ACADEMY Charter School - SOMERVILLE Campus - NORWOOD pupils</v>
      </c>
      <c r="D746" s="32">
        <v>487274220</v>
      </c>
      <c r="E746" s="30">
        <f t="shared" si="134"/>
        <v>487</v>
      </c>
      <c r="F746" s="28">
        <f t="shared" si="135"/>
        <v>274</v>
      </c>
      <c r="G746" s="28">
        <f t="shared" si="136"/>
        <v>220</v>
      </c>
      <c r="H746" s="28">
        <f t="shared" si="143"/>
        <v>2</v>
      </c>
      <c r="I746" s="33">
        <f t="shared" si="137"/>
        <v>1.054</v>
      </c>
      <c r="J746" s="30">
        <f t="shared" si="138"/>
        <v>8</v>
      </c>
      <c r="K746" s="34">
        <f t="shared" si="139"/>
        <v>132.96882134901574</v>
      </c>
      <c r="L746" s="35">
        <f t="shared" si="140"/>
        <v>11507</v>
      </c>
      <c r="M746" s="35">
        <f t="shared" si="141"/>
        <v>3794</v>
      </c>
      <c r="N746" s="35">
        <f t="shared" si="142"/>
        <v>1188</v>
      </c>
      <c r="O746" s="36"/>
      <c r="P746" s="632"/>
      <c r="Q746" s="149"/>
      <c r="R746" s="150"/>
      <c r="S746" s="150"/>
    </row>
    <row r="747" spans="1:19">
      <c r="A747" s="30">
        <f t="shared" si="132"/>
        <v>487</v>
      </c>
      <c r="B747" s="30">
        <v>738</v>
      </c>
      <c r="C747" s="31" t="str">
        <f t="shared" si="133"/>
        <v>487 - PROSPECT HILL ACADEMY Charter School - SOMERVILLE Campus - PEABODY pupils</v>
      </c>
      <c r="D747" s="32">
        <v>487274229</v>
      </c>
      <c r="E747" s="30">
        <f t="shared" si="134"/>
        <v>487</v>
      </c>
      <c r="F747" s="28">
        <f t="shared" si="135"/>
        <v>274</v>
      </c>
      <c r="G747" s="28">
        <f t="shared" si="136"/>
        <v>229</v>
      </c>
      <c r="H747" s="28">
        <f t="shared" si="143"/>
        <v>2</v>
      </c>
      <c r="I747" s="33">
        <f t="shared" si="137"/>
        <v>1.054</v>
      </c>
      <c r="J747" s="30">
        <f t="shared" si="138"/>
        <v>9</v>
      </c>
      <c r="K747" s="34">
        <f t="shared" si="139"/>
        <v>108.61124921803416</v>
      </c>
      <c r="L747" s="35">
        <f t="shared" si="140"/>
        <v>13835</v>
      </c>
      <c r="M747" s="35">
        <f t="shared" si="141"/>
        <v>1191</v>
      </c>
      <c r="N747" s="35">
        <f t="shared" si="142"/>
        <v>1188</v>
      </c>
      <c r="O747" s="36"/>
      <c r="P747" s="632"/>
      <c r="Q747" s="149"/>
      <c r="R747" s="150"/>
      <c r="S747" s="150"/>
    </row>
    <row r="748" spans="1:19">
      <c r="A748" s="30">
        <f t="shared" si="132"/>
        <v>487</v>
      </c>
      <c r="B748" s="30">
        <v>739</v>
      </c>
      <c r="C748" s="31" t="str">
        <f t="shared" si="133"/>
        <v>487 - PROSPECT HILL ACADEMY Charter School - SOMERVILLE Campus - QUINCY pupils</v>
      </c>
      <c r="D748" s="32">
        <v>487274243</v>
      </c>
      <c r="E748" s="30">
        <f t="shared" si="134"/>
        <v>487</v>
      </c>
      <c r="F748" s="28">
        <f t="shared" si="135"/>
        <v>274</v>
      </c>
      <c r="G748" s="28">
        <f t="shared" si="136"/>
        <v>243</v>
      </c>
      <c r="H748" s="28">
        <f t="shared" si="143"/>
        <v>2</v>
      </c>
      <c r="I748" s="33">
        <f t="shared" si="137"/>
        <v>1.054</v>
      </c>
      <c r="J748" s="30">
        <f t="shared" si="138"/>
        <v>9</v>
      </c>
      <c r="K748" s="34">
        <f t="shared" si="139"/>
        <v>110.73912760230509</v>
      </c>
      <c r="L748" s="35">
        <f t="shared" si="140"/>
        <v>18549</v>
      </c>
      <c r="M748" s="35">
        <f t="shared" si="141"/>
        <v>1992</v>
      </c>
      <c r="N748" s="35">
        <f t="shared" si="142"/>
        <v>1188</v>
      </c>
      <c r="O748" s="36"/>
      <c r="P748" s="632"/>
      <c r="Q748" s="149"/>
      <c r="R748" s="150"/>
      <c r="S748" s="150"/>
    </row>
    <row r="749" spans="1:19">
      <c r="A749" s="30">
        <f t="shared" si="132"/>
        <v>487</v>
      </c>
      <c r="B749" s="30">
        <v>740</v>
      </c>
      <c r="C749" s="31" t="str">
        <f t="shared" si="133"/>
        <v>487 - PROSPECT HILL ACADEMY Charter School - SOMERVILLE Campus - REVERE pupils</v>
      </c>
      <c r="D749" s="32">
        <v>487274248</v>
      </c>
      <c r="E749" s="30">
        <f t="shared" si="134"/>
        <v>487</v>
      </c>
      <c r="F749" s="28">
        <f t="shared" si="135"/>
        <v>274</v>
      </c>
      <c r="G749" s="28">
        <f t="shared" si="136"/>
        <v>248</v>
      </c>
      <c r="H749" s="28">
        <f t="shared" si="143"/>
        <v>2</v>
      </c>
      <c r="I749" s="33">
        <f t="shared" si="137"/>
        <v>1.054</v>
      </c>
      <c r="J749" s="30">
        <f t="shared" si="138"/>
        <v>11</v>
      </c>
      <c r="K749" s="34">
        <f t="shared" si="139"/>
        <v>103.22634123713455</v>
      </c>
      <c r="L749" s="35">
        <f t="shared" si="140"/>
        <v>18238</v>
      </c>
      <c r="M749" s="35">
        <f t="shared" si="141"/>
        <v>588</v>
      </c>
      <c r="N749" s="35">
        <f t="shared" si="142"/>
        <v>1188</v>
      </c>
      <c r="O749" s="36"/>
      <c r="P749" s="632"/>
      <c r="Q749" s="149"/>
      <c r="R749" s="150"/>
      <c r="S749" s="150"/>
    </row>
    <row r="750" spans="1:19">
      <c r="A750" s="30">
        <f t="shared" si="132"/>
        <v>487</v>
      </c>
      <c r="B750" s="30">
        <v>741</v>
      </c>
      <c r="C750" s="31" t="str">
        <f t="shared" si="133"/>
        <v>487 - PROSPECT HILL ACADEMY Charter School - SOMERVILLE Campus - SAUGUS pupils</v>
      </c>
      <c r="D750" s="32">
        <v>487274262</v>
      </c>
      <c r="E750" s="30">
        <f t="shared" si="134"/>
        <v>487</v>
      </c>
      <c r="F750" s="28">
        <f t="shared" si="135"/>
        <v>274</v>
      </c>
      <c r="G750" s="28">
        <f t="shared" si="136"/>
        <v>262</v>
      </c>
      <c r="H750" s="28">
        <f t="shared" si="143"/>
        <v>2</v>
      </c>
      <c r="I750" s="33">
        <f t="shared" si="137"/>
        <v>1.054</v>
      </c>
      <c r="J750" s="30">
        <f t="shared" si="138"/>
        <v>9</v>
      </c>
      <c r="K750" s="34">
        <f t="shared" si="139"/>
        <v>112.53509990051158</v>
      </c>
      <c r="L750" s="35">
        <f t="shared" si="140"/>
        <v>14914</v>
      </c>
      <c r="M750" s="35">
        <f t="shared" si="141"/>
        <v>1869</v>
      </c>
      <c r="N750" s="35">
        <f t="shared" si="142"/>
        <v>1188</v>
      </c>
      <c r="O750" s="36"/>
      <c r="P750" s="632"/>
      <c r="Q750" s="149"/>
      <c r="R750" s="150"/>
      <c r="S750" s="150"/>
    </row>
    <row r="751" spans="1:19">
      <c r="A751" s="30">
        <f t="shared" si="132"/>
        <v>487</v>
      </c>
      <c r="B751" s="30">
        <v>742</v>
      </c>
      <c r="C751" s="31" t="str">
        <f t="shared" si="133"/>
        <v>487 - PROSPECT HILL ACADEMY Charter School - SOMERVILLE Campus - SOMERVILLE pupils</v>
      </c>
      <c r="D751" s="32">
        <v>487274274</v>
      </c>
      <c r="E751" s="30">
        <f t="shared" si="134"/>
        <v>487</v>
      </c>
      <c r="F751" s="28">
        <f t="shared" si="135"/>
        <v>274</v>
      </c>
      <c r="G751" s="28">
        <f t="shared" si="136"/>
        <v>274</v>
      </c>
      <c r="H751" s="28">
        <f t="shared" si="143"/>
        <v>2</v>
      </c>
      <c r="I751" s="33">
        <f t="shared" si="137"/>
        <v>1.054</v>
      </c>
      <c r="J751" s="30">
        <f t="shared" si="138"/>
        <v>10</v>
      </c>
      <c r="K751" s="34">
        <f t="shared" si="139"/>
        <v>144.29908236076398</v>
      </c>
      <c r="L751" s="35">
        <f t="shared" si="140"/>
        <v>18171</v>
      </c>
      <c r="M751" s="35">
        <f t="shared" si="141"/>
        <v>8050</v>
      </c>
      <c r="N751" s="35">
        <f t="shared" si="142"/>
        <v>1188</v>
      </c>
      <c r="O751" s="36"/>
      <c r="P751" s="632"/>
      <c r="Q751" s="149"/>
      <c r="R751" s="150"/>
      <c r="S751" s="150"/>
    </row>
    <row r="752" spans="1:19">
      <c r="A752" s="30">
        <f t="shared" si="132"/>
        <v>487</v>
      </c>
      <c r="B752" s="30">
        <v>743</v>
      </c>
      <c r="C752" s="31" t="str">
        <f t="shared" si="133"/>
        <v>487 - PROSPECT HILL ACADEMY Charter School - SOMERVILLE Campus - STONEHAM pupils</v>
      </c>
      <c r="D752" s="32">
        <v>487274284</v>
      </c>
      <c r="E752" s="30">
        <f t="shared" si="134"/>
        <v>487</v>
      </c>
      <c r="F752" s="28">
        <f t="shared" si="135"/>
        <v>274</v>
      </c>
      <c r="G752" s="28">
        <f t="shared" si="136"/>
        <v>284</v>
      </c>
      <c r="H752" s="28">
        <f t="shared" si="143"/>
        <v>2</v>
      </c>
      <c r="I752" s="33">
        <f t="shared" si="137"/>
        <v>1.054</v>
      </c>
      <c r="J752" s="30">
        <f t="shared" si="138"/>
        <v>5</v>
      </c>
      <c r="K752" s="34">
        <f t="shared" si="139"/>
        <v>142.13877441457646</v>
      </c>
      <c r="L752" s="35">
        <f t="shared" si="140"/>
        <v>17260</v>
      </c>
      <c r="M752" s="35">
        <f t="shared" si="141"/>
        <v>7273</v>
      </c>
      <c r="N752" s="35">
        <f t="shared" si="142"/>
        <v>1188</v>
      </c>
      <c r="O752" s="36"/>
      <c r="P752" s="632"/>
      <c r="Q752" s="149"/>
      <c r="R752" s="150"/>
      <c r="S752" s="150"/>
    </row>
    <row r="753" spans="1:19">
      <c r="A753" s="30">
        <f t="shared" si="132"/>
        <v>487</v>
      </c>
      <c r="B753" s="30">
        <v>744</v>
      </c>
      <c r="C753" s="31" t="str">
        <f t="shared" si="133"/>
        <v>487 - PROSPECT HILL ACADEMY Charter School - SOMERVILLE Campus - TEWKSBURY pupils</v>
      </c>
      <c r="D753" s="32">
        <v>487274295</v>
      </c>
      <c r="E753" s="30">
        <f t="shared" si="134"/>
        <v>487</v>
      </c>
      <c r="F753" s="28">
        <f t="shared" si="135"/>
        <v>274</v>
      </c>
      <c r="G753" s="28">
        <f t="shared" si="136"/>
        <v>295</v>
      </c>
      <c r="H753" s="28">
        <f t="shared" si="143"/>
        <v>2</v>
      </c>
      <c r="I753" s="33">
        <f t="shared" si="137"/>
        <v>1.054</v>
      </c>
      <c r="J753" s="30">
        <f t="shared" si="138"/>
        <v>5</v>
      </c>
      <c r="K753" s="34">
        <f t="shared" si="139"/>
        <v>149.39438044755292</v>
      </c>
      <c r="L753" s="35">
        <f t="shared" si="140"/>
        <v>13324</v>
      </c>
      <c r="M753" s="35">
        <f t="shared" si="141"/>
        <v>6581</v>
      </c>
      <c r="N753" s="35">
        <f t="shared" si="142"/>
        <v>1188</v>
      </c>
      <c r="O753" s="36"/>
      <c r="P753" s="632"/>
      <c r="Q753" s="149"/>
      <c r="R753" s="150"/>
      <c r="S753" s="150"/>
    </row>
    <row r="754" spans="1:19">
      <c r="A754" s="30">
        <f t="shared" si="132"/>
        <v>487</v>
      </c>
      <c r="B754" s="30">
        <v>745</v>
      </c>
      <c r="C754" s="31" t="str">
        <f t="shared" si="133"/>
        <v>487 - PROSPECT HILL ACADEMY Charter School - SOMERVILLE Campus - WAKEFIELD pupils</v>
      </c>
      <c r="D754" s="32">
        <v>487274305</v>
      </c>
      <c r="E754" s="30">
        <f t="shared" si="134"/>
        <v>487</v>
      </c>
      <c r="F754" s="28">
        <f t="shared" si="135"/>
        <v>274</v>
      </c>
      <c r="G754" s="28">
        <f t="shared" si="136"/>
        <v>305</v>
      </c>
      <c r="H754" s="28">
        <f t="shared" si="143"/>
        <v>2</v>
      </c>
      <c r="I754" s="33">
        <f t="shared" si="137"/>
        <v>1.054</v>
      </c>
      <c r="J754" s="30">
        <f t="shared" si="138"/>
        <v>4</v>
      </c>
      <c r="K754" s="34">
        <f t="shared" si="139"/>
        <v>141.16389639539034</v>
      </c>
      <c r="L754" s="35">
        <f t="shared" si="140"/>
        <v>11478</v>
      </c>
      <c r="M754" s="35">
        <f t="shared" si="141"/>
        <v>4725</v>
      </c>
      <c r="N754" s="35">
        <f t="shared" si="142"/>
        <v>1188</v>
      </c>
      <c r="O754" s="36"/>
      <c r="P754" s="632"/>
      <c r="Q754" s="149"/>
      <c r="R754" s="150"/>
      <c r="S754" s="150"/>
    </row>
    <row r="755" spans="1:19">
      <c r="A755" s="30">
        <f t="shared" si="132"/>
        <v>487</v>
      </c>
      <c r="B755" s="30">
        <v>746</v>
      </c>
      <c r="C755" s="31" t="str">
        <f t="shared" si="133"/>
        <v>487 - PROSPECT HILL ACADEMY Charter School - SOMERVILLE Campus - WALTHAM pupils</v>
      </c>
      <c r="D755" s="32">
        <v>487274308</v>
      </c>
      <c r="E755" s="30">
        <f t="shared" si="134"/>
        <v>487</v>
      </c>
      <c r="F755" s="28">
        <f t="shared" si="135"/>
        <v>274</v>
      </c>
      <c r="G755" s="28">
        <f t="shared" si="136"/>
        <v>308</v>
      </c>
      <c r="H755" s="28">
        <f t="shared" si="143"/>
        <v>2</v>
      </c>
      <c r="I755" s="33">
        <f t="shared" si="137"/>
        <v>1.054</v>
      </c>
      <c r="J755" s="30">
        <f t="shared" si="138"/>
        <v>9</v>
      </c>
      <c r="K755" s="34">
        <f t="shared" si="139"/>
        <v>126.81377800784345</v>
      </c>
      <c r="L755" s="35">
        <f t="shared" si="140"/>
        <v>18410</v>
      </c>
      <c r="M755" s="35">
        <f t="shared" si="141"/>
        <v>4936</v>
      </c>
      <c r="N755" s="35">
        <f t="shared" si="142"/>
        <v>1188</v>
      </c>
      <c r="O755" s="36"/>
      <c r="P755" s="632"/>
      <c r="Q755" s="149"/>
      <c r="R755" s="150"/>
      <c r="S755" s="150"/>
    </row>
    <row r="756" spans="1:19">
      <c r="A756" s="30">
        <f t="shared" si="132"/>
        <v>487</v>
      </c>
      <c r="B756" s="30">
        <v>747</v>
      </c>
      <c r="C756" s="31" t="str">
        <f t="shared" si="133"/>
        <v>487 - PROSPECT HILL ACADEMY Charter School - SOMERVILLE Campus - WATERTOWN pupils</v>
      </c>
      <c r="D756" s="32">
        <v>487274314</v>
      </c>
      <c r="E756" s="30">
        <f t="shared" si="134"/>
        <v>487</v>
      </c>
      <c r="F756" s="28">
        <f t="shared" si="135"/>
        <v>274</v>
      </c>
      <c r="G756" s="28">
        <f t="shared" si="136"/>
        <v>314</v>
      </c>
      <c r="H756" s="28">
        <f t="shared" si="143"/>
        <v>2</v>
      </c>
      <c r="I756" s="33">
        <f t="shared" si="137"/>
        <v>1.054</v>
      </c>
      <c r="J756" s="30">
        <f t="shared" si="138"/>
        <v>7</v>
      </c>
      <c r="K756" s="34">
        <f t="shared" si="139"/>
        <v>159.13982335075195</v>
      </c>
      <c r="L756" s="35">
        <f t="shared" si="140"/>
        <v>17620</v>
      </c>
      <c r="M756" s="35">
        <f t="shared" si="141"/>
        <v>10420</v>
      </c>
      <c r="N756" s="35">
        <f t="shared" si="142"/>
        <v>1188</v>
      </c>
      <c r="O756" s="36"/>
      <c r="P756" s="632"/>
      <c r="Q756" s="149"/>
      <c r="R756" s="150"/>
      <c r="S756" s="150"/>
    </row>
    <row r="757" spans="1:19">
      <c r="A757" s="30">
        <f t="shared" si="132"/>
        <v>487</v>
      </c>
      <c r="B757" s="30">
        <v>748</v>
      </c>
      <c r="C757" s="31" t="str">
        <f t="shared" si="133"/>
        <v>487 - PROSPECT HILL ACADEMY Charter School - SOMERVILLE Campus - WEYMOUTH pupils</v>
      </c>
      <c r="D757" s="32">
        <v>487274336</v>
      </c>
      <c r="E757" s="30">
        <f t="shared" si="134"/>
        <v>487</v>
      </c>
      <c r="F757" s="28">
        <f t="shared" si="135"/>
        <v>274</v>
      </c>
      <c r="G757" s="28">
        <f t="shared" si="136"/>
        <v>336</v>
      </c>
      <c r="H757" s="28">
        <f t="shared" si="143"/>
        <v>2</v>
      </c>
      <c r="I757" s="33">
        <f t="shared" si="137"/>
        <v>1.054</v>
      </c>
      <c r="J757" s="30">
        <f t="shared" si="138"/>
        <v>8</v>
      </c>
      <c r="K757" s="34">
        <f t="shared" si="139"/>
        <v>113.38729758643215</v>
      </c>
      <c r="L757" s="35">
        <f t="shared" si="140"/>
        <v>18056</v>
      </c>
      <c r="M757" s="35">
        <f t="shared" si="141"/>
        <v>2417</v>
      </c>
      <c r="N757" s="35">
        <f t="shared" si="142"/>
        <v>1188</v>
      </c>
      <c r="O757" s="36"/>
      <c r="P757" s="632"/>
      <c r="Q757" s="149"/>
      <c r="R757" s="150"/>
      <c r="S757" s="150"/>
    </row>
    <row r="758" spans="1:19">
      <c r="A758" s="30">
        <f t="shared" si="132"/>
        <v>487</v>
      </c>
      <c r="B758" s="30">
        <v>749</v>
      </c>
      <c r="C758" s="31" t="str">
        <f t="shared" si="133"/>
        <v>487 - PROSPECT HILL ACADEMY Charter School - SOMERVILLE Campus - WILMINGTON pupils</v>
      </c>
      <c r="D758" s="32">
        <v>487274342</v>
      </c>
      <c r="E758" s="30">
        <f t="shared" si="134"/>
        <v>487</v>
      </c>
      <c r="F758" s="28">
        <f t="shared" si="135"/>
        <v>274</v>
      </c>
      <c r="G758" s="28">
        <f t="shared" si="136"/>
        <v>342</v>
      </c>
      <c r="H758" s="28">
        <f t="shared" si="143"/>
        <v>2</v>
      </c>
      <c r="I758" s="33">
        <f t="shared" si="137"/>
        <v>1.054</v>
      </c>
      <c r="J758" s="30">
        <f t="shared" si="138"/>
        <v>3</v>
      </c>
      <c r="K758" s="34">
        <f t="shared" si="139"/>
        <v>172.32467633971922</v>
      </c>
      <c r="L758" s="35">
        <f t="shared" si="140"/>
        <v>16235</v>
      </c>
      <c r="M758" s="35">
        <f t="shared" si="141"/>
        <v>11742</v>
      </c>
      <c r="N758" s="35">
        <f t="shared" si="142"/>
        <v>1188</v>
      </c>
      <c r="O758" s="36"/>
      <c r="P758" s="632"/>
      <c r="Q758" s="149"/>
      <c r="R758" s="150"/>
      <c r="S758" s="150"/>
    </row>
    <row r="759" spans="1:19">
      <c r="A759" s="30">
        <f t="shared" si="132"/>
        <v>487</v>
      </c>
      <c r="B759" s="30">
        <v>750</v>
      </c>
      <c r="C759" s="31" t="str">
        <f t="shared" si="133"/>
        <v>487 - PROSPECT HILL ACADEMY Charter School - SOMERVILLE Campus - WINTHROP pupils</v>
      </c>
      <c r="D759" s="32">
        <v>487274346</v>
      </c>
      <c r="E759" s="30">
        <f t="shared" si="134"/>
        <v>487</v>
      </c>
      <c r="F759" s="28">
        <f t="shared" si="135"/>
        <v>274</v>
      </c>
      <c r="G759" s="28">
        <f t="shared" si="136"/>
        <v>346</v>
      </c>
      <c r="H759" s="28">
        <f t="shared" si="143"/>
        <v>2</v>
      </c>
      <c r="I759" s="33">
        <f t="shared" si="137"/>
        <v>1.054</v>
      </c>
      <c r="J759" s="30">
        <f t="shared" si="138"/>
        <v>8</v>
      </c>
      <c r="K759" s="34">
        <f t="shared" si="139"/>
        <v>110.84918353796613</v>
      </c>
      <c r="L759" s="35">
        <f t="shared" si="140"/>
        <v>14456</v>
      </c>
      <c r="M759" s="35">
        <f t="shared" si="141"/>
        <v>1568</v>
      </c>
      <c r="N759" s="35">
        <f t="shared" si="142"/>
        <v>1188</v>
      </c>
      <c r="O759" s="36"/>
      <c r="P759" s="632"/>
      <c r="Q759" s="149"/>
      <c r="R759" s="150"/>
      <c r="S759" s="150"/>
    </row>
    <row r="760" spans="1:19">
      <c r="A760" s="30">
        <f t="shared" si="132"/>
        <v>487</v>
      </c>
      <c r="B760" s="30">
        <v>751</v>
      </c>
      <c r="C760" s="31" t="str">
        <f t="shared" si="133"/>
        <v>487 - PROSPECT HILL ACADEMY Charter School - SOMERVILLE Campus - WOBURN pupils</v>
      </c>
      <c r="D760" s="32">
        <v>487274347</v>
      </c>
      <c r="E760" s="30">
        <f t="shared" si="134"/>
        <v>487</v>
      </c>
      <c r="F760" s="28">
        <f t="shared" si="135"/>
        <v>274</v>
      </c>
      <c r="G760" s="28">
        <f t="shared" si="136"/>
        <v>347</v>
      </c>
      <c r="H760" s="28">
        <f t="shared" si="143"/>
        <v>2</v>
      </c>
      <c r="I760" s="33">
        <f t="shared" si="137"/>
        <v>1.054</v>
      </c>
      <c r="J760" s="30">
        <f t="shared" si="138"/>
        <v>8</v>
      </c>
      <c r="K760" s="34">
        <f t="shared" si="139"/>
        <v>142.25030082310474</v>
      </c>
      <c r="L760" s="35">
        <f t="shared" si="140"/>
        <v>15795</v>
      </c>
      <c r="M760" s="35">
        <f t="shared" si="141"/>
        <v>6673</v>
      </c>
      <c r="N760" s="35">
        <f t="shared" si="142"/>
        <v>1188</v>
      </c>
      <c r="O760" s="36"/>
      <c r="P760" s="632"/>
      <c r="Q760" s="149"/>
      <c r="R760" s="150"/>
      <c r="S760" s="150"/>
    </row>
    <row r="761" spans="1:19">
      <c r="A761" s="30">
        <f t="shared" si="132"/>
        <v>487</v>
      </c>
      <c r="B761" s="30">
        <v>752</v>
      </c>
      <c r="C761" s="31" t="str">
        <f t="shared" si="133"/>
        <v>487 - PROSPECT HILL ACADEMY Charter School - SOMERVILLE Campus - WRENTHAM pupils</v>
      </c>
      <c r="D761" s="32">
        <v>487274350</v>
      </c>
      <c r="E761" s="30">
        <f t="shared" si="134"/>
        <v>487</v>
      </c>
      <c r="F761" s="28">
        <f t="shared" si="135"/>
        <v>274</v>
      </c>
      <c r="G761" s="28">
        <f t="shared" si="136"/>
        <v>350</v>
      </c>
      <c r="H761" s="28">
        <f t="shared" si="143"/>
        <v>2</v>
      </c>
      <c r="I761" s="33">
        <f t="shared" si="137"/>
        <v>1.054</v>
      </c>
      <c r="J761" s="30">
        <f t="shared" si="138"/>
        <v>3</v>
      </c>
      <c r="K761" s="34">
        <f t="shared" si="139"/>
        <v>153.71929036652298</v>
      </c>
      <c r="L761" s="35">
        <f t="shared" si="140"/>
        <v>16178</v>
      </c>
      <c r="M761" s="35">
        <f t="shared" si="141"/>
        <v>8691</v>
      </c>
      <c r="N761" s="35">
        <f t="shared" si="142"/>
        <v>1188</v>
      </c>
      <c r="O761" s="36"/>
      <c r="P761" s="632"/>
      <c r="Q761" s="149"/>
      <c r="R761" s="150"/>
      <c r="S761" s="150"/>
    </row>
    <row r="762" spans="1:19">
      <c r="A762" s="30">
        <f t="shared" si="132"/>
        <v>488</v>
      </c>
      <c r="B762" s="30">
        <v>753</v>
      </c>
      <c r="C762" s="31" t="str">
        <f t="shared" si="133"/>
        <v>488 - SOUTH SHORE Charter School - ABINGTON pupils</v>
      </c>
      <c r="D762" s="32">
        <v>488219001</v>
      </c>
      <c r="E762" s="30">
        <f t="shared" si="134"/>
        <v>488</v>
      </c>
      <c r="F762" s="28">
        <f t="shared" si="135"/>
        <v>219</v>
      </c>
      <c r="G762" s="28">
        <f t="shared" si="136"/>
        <v>1</v>
      </c>
      <c r="H762" s="28">
        <f t="shared" si="143"/>
        <v>1</v>
      </c>
      <c r="I762" s="33">
        <f t="shared" si="137"/>
        <v>1.0589999999999999</v>
      </c>
      <c r="J762" s="30">
        <f t="shared" si="138"/>
        <v>7</v>
      </c>
      <c r="K762" s="34">
        <f t="shared" si="139"/>
        <v>111.52142211046746</v>
      </c>
      <c r="L762" s="35">
        <f t="shared" si="140"/>
        <v>13630</v>
      </c>
      <c r="M762" s="35">
        <f t="shared" si="141"/>
        <v>1570</v>
      </c>
      <c r="N762" s="35">
        <f t="shared" si="142"/>
        <v>1188</v>
      </c>
      <c r="O762" s="36"/>
      <c r="P762" s="632"/>
      <c r="Q762" s="149"/>
      <c r="R762" s="150"/>
      <c r="S762" s="150"/>
    </row>
    <row r="763" spans="1:19">
      <c r="A763" s="30">
        <f t="shared" si="132"/>
        <v>488</v>
      </c>
      <c r="B763" s="30">
        <v>754</v>
      </c>
      <c r="C763" s="31" t="str">
        <f t="shared" si="133"/>
        <v>488 - SOUTH SHORE Charter School - ATTLEBORO pupils</v>
      </c>
      <c r="D763" s="32">
        <v>488219016</v>
      </c>
      <c r="E763" s="30">
        <f t="shared" si="134"/>
        <v>488</v>
      </c>
      <c r="F763" s="28">
        <f t="shared" si="135"/>
        <v>219</v>
      </c>
      <c r="G763" s="28">
        <f t="shared" si="136"/>
        <v>16</v>
      </c>
      <c r="H763" s="28">
        <f t="shared" si="143"/>
        <v>1</v>
      </c>
      <c r="I763" s="33">
        <f t="shared" si="137"/>
        <v>1.0589999999999999</v>
      </c>
      <c r="J763" s="30">
        <f t="shared" si="138"/>
        <v>8</v>
      </c>
      <c r="K763" s="34">
        <f t="shared" si="139"/>
        <v>101.09742805332425</v>
      </c>
      <c r="L763" s="35">
        <f t="shared" si="140"/>
        <v>18758</v>
      </c>
      <c r="M763" s="35">
        <f t="shared" si="141"/>
        <v>206</v>
      </c>
      <c r="N763" s="35">
        <f t="shared" si="142"/>
        <v>1188</v>
      </c>
      <c r="O763" s="36"/>
      <c r="P763" s="632"/>
      <c r="Q763" s="149"/>
      <c r="R763" s="150"/>
      <c r="S763" s="150"/>
    </row>
    <row r="764" spans="1:19">
      <c r="A764" s="30">
        <f t="shared" si="132"/>
        <v>488</v>
      </c>
      <c r="B764" s="30">
        <v>755</v>
      </c>
      <c r="C764" s="31" t="str">
        <f t="shared" si="133"/>
        <v>488 - SOUTH SHORE Charter School - BOSTON pupils</v>
      </c>
      <c r="D764" s="32">
        <v>488219035</v>
      </c>
      <c r="E764" s="30">
        <f t="shared" si="134"/>
        <v>488</v>
      </c>
      <c r="F764" s="28">
        <f t="shared" si="135"/>
        <v>219</v>
      </c>
      <c r="G764" s="28">
        <f t="shared" si="136"/>
        <v>35</v>
      </c>
      <c r="H764" s="28">
        <f t="shared" si="143"/>
        <v>1</v>
      </c>
      <c r="I764" s="33">
        <f t="shared" si="137"/>
        <v>1.0589999999999999</v>
      </c>
      <c r="J764" s="30">
        <f t="shared" si="138"/>
        <v>11</v>
      </c>
      <c r="K764" s="34">
        <f t="shared" si="139"/>
        <v>137.86393690456481</v>
      </c>
      <c r="L764" s="35">
        <f t="shared" si="140"/>
        <v>20316</v>
      </c>
      <c r="M764" s="35">
        <f t="shared" si="141"/>
        <v>7692</v>
      </c>
      <c r="N764" s="35">
        <f t="shared" si="142"/>
        <v>1188</v>
      </c>
      <c r="O764" s="36"/>
      <c r="P764" s="632"/>
      <c r="Q764" s="149"/>
      <c r="R764" s="150"/>
      <c r="S764" s="150"/>
    </row>
    <row r="765" spans="1:19">
      <c r="A765" s="30">
        <f t="shared" si="132"/>
        <v>488</v>
      </c>
      <c r="B765" s="30">
        <v>756</v>
      </c>
      <c r="C765" s="31" t="str">
        <f t="shared" si="133"/>
        <v>488 - SOUTH SHORE Charter School - BRAINTREE pupils</v>
      </c>
      <c r="D765" s="32">
        <v>488219040</v>
      </c>
      <c r="E765" s="30">
        <f t="shared" si="134"/>
        <v>488</v>
      </c>
      <c r="F765" s="28">
        <f t="shared" si="135"/>
        <v>219</v>
      </c>
      <c r="G765" s="28">
        <f t="shared" si="136"/>
        <v>40</v>
      </c>
      <c r="H765" s="28">
        <f t="shared" si="143"/>
        <v>1</v>
      </c>
      <c r="I765" s="33">
        <f t="shared" si="137"/>
        <v>1.0589999999999999</v>
      </c>
      <c r="J765" s="30">
        <f t="shared" si="138"/>
        <v>6</v>
      </c>
      <c r="K765" s="34">
        <f t="shared" si="139"/>
        <v>126.4407540383846</v>
      </c>
      <c r="L765" s="35">
        <f t="shared" si="140"/>
        <v>15472</v>
      </c>
      <c r="M765" s="35">
        <f t="shared" si="141"/>
        <v>4091</v>
      </c>
      <c r="N765" s="35">
        <f t="shared" si="142"/>
        <v>1188</v>
      </c>
      <c r="O765" s="36"/>
      <c r="P765" s="632"/>
      <c r="Q765" s="149"/>
      <c r="R765" s="150"/>
      <c r="S765" s="150"/>
    </row>
    <row r="766" spans="1:19">
      <c r="A766" s="30">
        <f t="shared" si="132"/>
        <v>488</v>
      </c>
      <c r="B766" s="30">
        <v>757</v>
      </c>
      <c r="C766" s="31" t="str">
        <f t="shared" si="133"/>
        <v>488 - SOUTH SHORE Charter School - BROCKTON pupils</v>
      </c>
      <c r="D766" s="32">
        <v>488219044</v>
      </c>
      <c r="E766" s="30">
        <f t="shared" si="134"/>
        <v>488</v>
      </c>
      <c r="F766" s="28">
        <f t="shared" si="135"/>
        <v>219</v>
      </c>
      <c r="G766" s="28">
        <f t="shared" si="136"/>
        <v>44</v>
      </c>
      <c r="H766" s="28">
        <f t="shared" si="143"/>
        <v>1</v>
      </c>
      <c r="I766" s="33">
        <f t="shared" si="137"/>
        <v>1.0589999999999999</v>
      </c>
      <c r="J766" s="30">
        <f t="shared" si="138"/>
        <v>11</v>
      </c>
      <c r="K766" s="34">
        <f t="shared" si="139"/>
        <v>103.48764365547041</v>
      </c>
      <c r="L766" s="35">
        <f t="shared" si="140"/>
        <v>17898</v>
      </c>
      <c r="M766" s="35">
        <f t="shared" si="141"/>
        <v>624</v>
      </c>
      <c r="N766" s="35">
        <f t="shared" si="142"/>
        <v>1188</v>
      </c>
      <c r="O766" s="36"/>
      <c r="P766" s="632"/>
      <c r="Q766" s="149"/>
      <c r="R766" s="150"/>
      <c r="S766" s="150"/>
    </row>
    <row r="767" spans="1:19">
      <c r="A767" s="30">
        <f t="shared" si="132"/>
        <v>488</v>
      </c>
      <c r="B767" s="30">
        <v>758</v>
      </c>
      <c r="C767" s="31" t="str">
        <f t="shared" si="133"/>
        <v>488 - SOUTH SHORE Charter School - CARVER pupils</v>
      </c>
      <c r="D767" s="32">
        <v>488219052</v>
      </c>
      <c r="E767" s="30">
        <f t="shared" si="134"/>
        <v>488</v>
      </c>
      <c r="F767" s="28">
        <f t="shared" si="135"/>
        <v>219</v>
      </c>
      <c r="G767" s="28">
        <f t="shared" si="136"/>
        <v>52</v>
      </c>
      <c r="H767" s="28">
        <f t="shared" si="143"/>
        <v>1</v>
      </c>
      <c r="I767" s="33">
        <f t="shared" si="137"/>
        <v>1.0589999999999999</v>
      </c>
      <c r="J767" s="30">
        <f t="shared" si="138"/>
        <v>6</v>
      </c>
      <c r="K767" s="34">
        <f t="shared" si="139"/>
        <v>136.36989909756699</v>
      </c>
      <c r="L767" s="35">
        <f t="shared" si="140"/>
        <v>11350</v>
      </c>
      <c r="M767" s="35">
        <f t="shared" si="141"/>
        <v>4128</v>
      </c>
      <c r="N767" s="35">
        <f t="shared" si="142"/>
        <v>1188</v>
      </c>
      <c r="O767" s="36"/>
      <c r="P767" s="632"/>
      <c r="Q767" s="149"/>
      <c r="R767" s="150"/>
      <c r="S767" s="150"/>
    </row>
    <row r="768" spans="1:19">
      <c r="A768" s="30">
        <f t="shared" si="132"/>
        <v>488</v>
      </c>
      <c r="B768" s="30">
        <v>759</v>
      </c>
      <c r="C768" s="31" t="str">
        <f t="shared" si="133"/>
        <v>488 - SOUTH SHORE Charter School - COHASSET pupils</v>
      </c>
      <c r="D768" s="32">
        <v>488219065</v>
      </c>
      <c r="E768" s="30">
        <f t="shared" si="134"/>
        <v>488</v>
      </c>
      <c r="F768" s="28">
        <f t="shared" si="135"/>
        <v>219</v>
      </c>
      <c r="G768" s="28">
        <f t="shared" si="136"/>
        <v>65</v>
      </c>
      <c r="H768" s="28">
        <f t="shared" si="143"/>
        <v>1</v>
      </c>
      <c r="I768" s="33">
        <f t="shared" si="137"/>
        <v>1.0589999999999999</v>
      </c>
      <c r="J768" s="30">
        <f t="shared" si="138"/>
        <v>2</v>
      </c>
      <c r="K768" s="34">
        <f t="shared" si="139"/>
        <v>172.32759929582599</v>
      </c>
      <c r="L768" s="35">
        <f t="shared" si="140"/>
        <v>13463</v>
      </c>
      <c r="M768" s="35">
        <f t="shared" si="141"/>
        <v>9737</v>
      </c>
      <c r="N768" s="35">
        <f t="shared" si="142"/>
        <v>1188</v>
      </c>
      <c r="O768" s="36"/>
      <c r="P768" s="632"/>
      <c r="Q768" s="149"/>
      <c r="R768" s="150"/>
      <c r="S768" s="150"/>
    </row>
    <row r="769" spans="1:19">
      <c r="A769" s="30">
        <f t="shared" si="132"/>
        <v>488</v>
      </c>
      <c r="B769" s="30">
        <v>760</v>
      </c>
      <c r="C769" s="31" t="str">
        <f t="shared" si="133"/>
        <v>488 - SOUTH SHORE Charter School - EAST BRIDGEWATER pupils</v>
      </c>
      <c r="D769" s="32">
        <v>488219083</v>
      </c>
      <c r="E769" s="30">
        <f t="shared" si="134"/>
        <v>488</v>
      </c>
      <c r="F769" s="28">
        <f t="shared" si="135"/>
        <v>219</v>
      </c>
      <c r="G769" s="28">
        <f t="shared" si="136"/>
        <v>83</v>
      </c>
      <c r="H769" s="28">
        <f t="shared" si="143"/>
        <v>1</v>
      </c>
      <c r="I769" s="33">
        <f t="shared" si="137"/>
        <v>1.0589999999999999</v>
      </c>
      <c r="J769" s="30">
        <f t="shared" si="138"/>
        <v>6</v>
      </c>
      <c r="K769" s="34">
        <f t="shared" si="139"/>
        <v>109.59094289858274</v>
      </c>
      <c r="L769" s="35">
        <f t="shared" si="140"/>
        <v>14030</v>
      </c>
      <c r="M769" s="35">
        <f t="shared" si="141"/>
        <v>1346</v>
      </c>
      <c r="N769" s="35">
        <f t="shared" si="142"/>
        <v>1188</v>
      </c>
      <c r="O769" s="36"/>
      <c r="P769" s="632"/>
      <c r="Q769" s="149"/>
      <c r="R769" s="150"/>
      <c r="S769" s="150"/>
    </row>
    <row r="770" spans="1:19">
      <c r="A770" s="30">
        <f t="shared" si="132"/>
        <v>488</v>
      </c>
      <c r="B770" s="30">
        <v>761</v>
      </c>
      <c r="C770" s="31" t="str">
        <f t="shared" si="133"/>
        <v>488 - SOUTH SHORE Charter School - HALIFAX pupils</v>
      </c>
      <c r="D770" s="32">
        <v>488219118</v>
      </c>
      <c r="E770" s="30">
        <f t="shared" si="134"/>
        <v>488</v>
      </c>
      <c r="F770" s="28">
        <f t="shared" si="135"/>
        <v>219</v>
      </c>
      <c r="G770" s="28">
        <f t="shared" si="136"/>
        <v>118</v>
      </c>
      <c r="H770" s="28">
        <f t="shared" si="143"/>
        <v>1</v>
      </c>
      <c r="I770" s="33">
        <f t="shared" si="137"/>
        <v>1.0589999999999999</v>
      </c>
      <c r="J770" s="30">
        <f t="shared" si="138"/>
        <v>6</v>
      </c>
      <c r="K770" s="34">
        <f t="shared" si="139"/>
        <v>112.5061106255289</v>
      </c>
      <c r="L770" s="35">
        <f t="shared" si="140"/>
        <v>11550</v>
      </c>
      <c r="M770" s="35">
        <f t="shared" si="141"/>
        <v>1444</v>
      </c>
      <c r="N770" s="35">
        <f t="shared" si="142"/>
        <v>1188</v>
      </c>
      <c r="O770" s="36"/>
      <c r="P770" s="632"/>
      <c r="Q770" s="149"/>
      <c r="R770" s="150"/>
      <c r="S770" s="150"/>
    </row>
    <row r="771" spans="1:19">
      <c r="A771" s="30">
        <f t="shared" si="132"/>
        <v>488</v>
      </c>
      <c r="B771" s="30">
        <v>762</v>
      </c>
      <c r="C771" s="31" t="str">
        <f t="shared" si="133"/>
        <v>488 - SOUTH SHORE Charter School - HANOVER pupils</v>
      </c>
      <c r="D771" s="32">
        <v>488219122</v>
      </c>
      <c r="E771" s="30">
        <f t="shared" si="134"/>
        <v>488</v>
      </c>
      <c r="F771" s="28">
        <f t="shared" si="135"/>
        <v>219</v>
      </c>
      <c r="G771" s="28">
        <f t="shared" si="136"/>
        <v>122</v>
      </c>
      <c r="H771" s="28">
        <f t="shared" si="143"/>
        <v>1</v>
      </c>
      <c r="I771" s="33">
        <f t="shared" si="137"/>
        <v>1.0589999999999999</v>
      </c>
      <c r="J771" s="30">
        <f t="shared" si="138"/>
        <v>3</v>
      </c>
      <c r="K771" s="34">
        <f t="shared" si="139"/>
        <v>134.39008398709214</v>
      </c>
      <c r="L771" s="35">
        <f t="shared" si="140"/>
        <v>13343</v>
      </c>
      <c r="M771" s="35">
        <f t="shared" si="141"/>
        <v>4589</v>
      </c>
      <c r="N771" s="35">
        <f t="shared" si="142"/>
        <v>1188</v>
      </c>
      <c r="O771" s="36"/>
      <c r="P771" s="632"/>
      <c r="Q771" s="149"/>
      <c r="R771" s="150"/>
      <c r="S771" s="150"/>
    </row>
    <row r="772" spans="1:19">
      <c r="A772" s="30">
        <f t="shared" si="132"/>
        <v>488</v>
      </c>
      <c r="B772" s="30">
        <v>763</v>
      </c>
      <c r="C772" s="31" t="str">
        <f t="shared" si="133"/>
        <v>488 - SOUTH SHORE Charter School - HINGHAM pupils</v>
      </c>
      <c r="D772" s="32">
        <v>488219131</v>
      </c>
      <c r="E772" s="30">
        <f t="shared" si="134"/>
        <v>488</v>
      </c>
      <c r="F772" s="28">
        <f t="shared" si="135"/>
        <v>219</v>
      </c>
      <c r="G772" s="28">
        <f t="shared" si="136"/>
        <v>131</v>
      </c>
      <c r="H772" s="28">
        <f t="shared" si="143"/>
        <v>1</v>
      </c>
      <c r="I772" s="33">
        <f t="shared" si="137"/>
        <v>1.0589999999999999</v>
      </c>
      <c r="J772" s="30">
        <f t="shared" si="138"/>
        <v>2</v>
      </c>
      <c r="K772" s="34">
        <f t="shared" si="139"/>
        <v>153.63899066310054</v>
      </c>
      <c r="L772" s="35">
        <f t="shared" si="140"/>
        <v>12352</v>
      </c>
      <c r="M772" s="35">
        <f t="shared" si="141"/>
        <v>6625</v>
      </c>
      <c r="N772" s="35">
        <f t="shared" si="142"/>
        <v>1188</v>
      </c>
      <c r="O772" s="36"/>
      <c r="P772" s="632"/>
      <c r="Q772" s="149"/>
      <c r="R772" s="150"/>
      <c r="S772" s="150"/>
    </row>
    <row r="773" spans="1:19">
      <c r="A773" s="30">
        <f t="shared" si="132"/>
        <v>488</v>
      </c>
      <c r="B773" s="30">
        <v>764</v>
      </c>
      <c r="C773" s="31" t="str">
        <f t="shared" si="133"/>
        <v>488 - SOUTH SHORE Charter School - HOLBROOK pupils</v>
      </c>
      <c r="D773" s="32">
        <v>488219133</v>
      </c>
      <c r="E773" s="30">
        <f t="shared" si="134"/>
        <v>488</v>
      </c>
      <c r="F773" s="28">
        <f t="shared" si="135"/>
        <v>219</v>
      </c>
      <c r="G773" s="28">
        <f t="shared" si="136"/>
        <v>133</v>
      </c>
      <c r="H773" s="28">
        <f t="shared" si="143"/>
        <v>1</v>
      </c>
      <c r="I773" s="33">
        <f t="shared" si="137"/>
        <v>1.0589999999999999</v>
      </c>
      <c r="J773" s="30">
        <f t="shared" si="138"/>
        <v>9</v>
      </c>
      <c r="K773" s="34">
        <f t="shared" si="139"/>
        <v>104.31142256018728</v>
      </c>
      <c r="L773" s="35">
        <f t="shared" si="140"/>
        <v>14666</v>
      </c>
      <c r="M773" s="35">
        <f t="shared" si="141"/>
        <v>632</v>
      </c>
      <c r="N773" s="35">
        <f t="shared" si="142"/>
        <v>1188</v>
      </c>
      <c r="O773" s="36"/>
      <c r="P773" s="632"/>
      <c r="Q773" s="149"/>
      <c r="R773" s="150"/>
      <c r="S773" s="150"/>
    </row>
    <row r="774" spans="1:19">
      <c r="A774" s="30">
        <f t="shared" si="132"/>
        <v>488</v>
      </c>
      <c r="B774" s="30">
        <v>765</v>
      </c>
      <c r="C774" s="31" t="str">
        <f t="shared" si="133"/>
        <v>488 - SOUTH SHORE Charter School - HULL pupils</v>
      </c>
      <c r="D774" s="32">
        <v>488219142</v>
      </c>
      <c r="E774" s="30">
        <f t="shared" si="134"/>
        <v>488</v>
      </c>
      <c r="F774" s="28">
        <f t="shared" si="135"/>
        <v>219</v>
      </c>
      <c r="G774" s="28">
        <f t="shared" si="136"/>
        <v>142</v>
      </c>
      <c r="H774" s="28">
        <f t="shared" si="143"/>
        <v>1</v>
      </c>
      <c r="I774" s="33">
        <f t="shared" si="137"/>
        <v>1.0589999999999999</v>
      </c>
      <c r="J774" s="30">
        <f t="shared" si="138"/>
        <v>7</v>
      </c>
      <c r="K774" s="34">
        <f t="shared" si="139"/>
        <v>188.63867480121894</v>
      </c>
      <c r="L774" s="35">
        <f t="shared" si="140"/>
        <v>14013</v>
      </c>
      <c r="M774" s="35">
        <f t="shared" si="141"/>
        <v>12421</v>
      </c>
      <c r="N774" s="35">
        <f t="shared" si="142"/>
        <v>1188</v>
      </c>
      <c r="O774" s="36"/>
      <c r="P774" s="632"/>
      <c r="Q774" s="149"/>
      <c r="R774" s="150"/>
      <c r="S774" s="150"/>
    </row>
    <row r="775" spans="1:19">
      <c r="A775" s="30">
        <f t="shared" si="132"/>
        <v>488</v>
      </c>
      <c r="B775" s="30">
        <v>766</v>
      </c>
      <c r="C775" s="31" t="str">
        <f t="shared" si="133"/>
        <v>488 - SOUTH SHORE Charter School - KINGSTON pupils</v>
      </c>
      <c r="D775" s="32">
        <v>488219145</v>
      </c>
      <c r="E775" s="30">
        <f t="shared" si="134"/>
        <v>488</v>
      </c>
      <c r="F775" s="28">
        <f t="shared" si="135"/>
        <v>219</v>
      </c>
      <c r="G775" s="28">
        <f t="shared" si="136"/>
        <v>145</v>
      </c>
      <c r="H775" s="28">
        <f t="shared" si="143"/>
        <v>1</v>
      </c>
      <c r="I775" s="33">
        <f t="shared" si="137"/>
        <v>1.0589999999999999</v>
      </c>
      <c r="J775" s="30">
        <f t="shared" si="138"/>
        <v>4</v>
      </c>
      <c r="K775" s="34">
        <f t="shared" si="139"/>
        <v>114.41316665308241</v>
      </c>
      <c r="L775" s="35">
        <f t="shared" si="140"/>
        <v>12256</v>
      </c>
      <c r="M775" s="35">
        <f t="shared" si="141"/>
        <v>1766</v>
      </c>
      <c r="N775" s="35">
        <f t="shared" si="142"/>
        <v>1188</v>
      </c>
      <c r="O775" s="36"/>
      <c r="P775" s="632"/>
      <c r="Q775" s="149"/>
      <c r="R775" s="150"/>
      <c r="S775" s="150"/>
    </row>
    <row r="776" spans="1:19">
      <c r="A776" s="30">
        <f t="shared" si="132"/>
        <v>488</v>
      </c>
      <c r="B776" s="30">
        <v>767</v>
      </c>
      <c r="C776" s="31" t="str">
        <f t="shared" si="133"/>
        <v>488 - SOUTH SHORE Charter School - MARSHFIELD pupils</v>
      </c>
      <c r="D776" s="32">
        <v>488219171</v>
      </c>
      <c r="E776" s="30">
        <f t="shared" si="134"/>
        <v>488</v>
      </c>
      <c r="F776" s="28">
        <f t="shared" si="135"/>
        <v>219</v>
      </c>
      <c r="G776" s="28">
        <f t="shared" si="136"/>
        <v>171</v>
      </c>
      <c r="H776" s="28">
        <f t="shared" si="143"/>
        <v>1</v>
      </c>
      <c r="I776" s="33">
        <f t="shared" si="137"/>
        <v>1.0589999999999999</v>
      </c>
      <c r="J776" s="30">
        <f t="shared" si="138"/>
        <v>4</v>
      </c>
      <c r="K776" s="34">
        <f t="shared" si="139"/>
        <v>125.25638106017188</v>
      </c>
      <c r="L776" s="35">
        <f t="shared" si="140"/>
        <v>15141</v>
      </c>
      <c r="M776" s="35">
        <f t="shared" si="141"/>
        <v>3824</v>
      </c>
      <c r="N776" s="35">
        <f t="shared" si="142"/>
        <v>1188</v>
      </c>
      <c r="O776" s="36"/>
      <c r="P776" s="632"/>
      <c r="Q776" s="149"/>
      <c r="R776" s="150"/>
      <c r="S776" s="150"/>
    </row>
    <row r="777" spans="1:19">
      <c r="A777" s="30">
        <f t="shared" si="132"/>
        <v>488</v>
      </c>
      <c r="B777" s="30">
        <v>768</v>
      </c>
      <c r="C777" s="31" t="str">
        <f t="shared" si="133"/>
        <v>488 - SOUTH SHORE Charter School - NORWELL pupils</v>
      </c>
      <c r="D777" s="32">
        <v>488219219</v>
      </c>
      <c r="E777" s="30">
        <f t="shared" si="134"/>
        <v>488</v>
      </c>
      <c r="F777" s="28">
        <f t="shared" si="135"/>
        <v>219</v>
      </c>
      <c r="G777" s="28">
        <f t="shared" si="136"/>
        <v>219</v>
      </c>
      <c r="H777" s="28">
        <f t="shared" si="143"/>
        <v>1</v>
      </c>
      <c r="I777" s="33">
        <f t="shared" si="137"/>
        <v>1.0589999999999999</v>
      </c>
      <c r="J777" s="30">
        <f t="shared" si="138"/>
        <v>2</v>
      </c>
      <c r="K777" s="34">
        <f t="shared" si="139"/>
        <v>149.33943523749375</v>
      </c>
      <c r="L777" s="35">
        <f t="shared" si="140"/>
        <v>13654</v>
      </c>
      <c r="M777" s="35">
        <f t="shared" si="141"/>
        <v>6737</v>
      </c>
      <c r="N777" s="35">
        <f t="shared" si="142"/>
        <v>1188</v>
      </c>
      <c r="O777" s="36"/>
      <c r="P777" s="632"/>
      <c r="Q777" s="149"/>
      <c r="R777" s="150"/>
      <c r="S777" s="150"/>
    </row>
    <row r="778" spans="1:19">
      <c r="A778" s="30">
        <f t="shared" ref="A778:A841" si="144">IF(VALUE(MID(D778,1,1))=4,VALUE(MID(D778,1,3)),VALUE(MID(D778,1,4)))</f>
        <v>488</v>
      </c>
      <c r="B778" s="30">
        <v>769</v>
      </c>
      <c r="C778" s="31" t="str">
        <f t="shared" ref="C778:C841" si="145">IF(H778=1,A778 &amp; " - " &amp;VLOOKUP(A778,codeCHA,2)&amp;" Charter School - "&amp;VLOOKUP(G778,code436,2)&amp;" pupils",IF(OR(A778=450,A778=466),A778 &amp; " - " &amp;VLOOKUP(A778,codeCHA,2)&amp;" Charter School - "&amp;VLOOKUP(F778,code436,2)&amp;" District - "&amp;VLOOKUP(G778,code436,2)&amp;" pupils",A778 &amp; " - " &amp;VLOOKUP(A778,codeCHA,2)&amp;" Charter School - "&amp;VLOOKUP(F778,code436,2)&amp;" Campus - "&amp;VLOOKUP(G778,code436,2)&amp;" pupils"))</f>
        <v>488 - SOUTH SHORE Charter School - PEMBROKE pupils</v>
      </c>
      <c r="D778" s="32">
        <v>488219231</v>
      </c>
      <c r="E778" s="30">
        <f t="shared" ref="E778:E841" si="146">A778</f>
        <v>488</v>
      </c>
      <c r="F778" s="28">
        <f t="shared" ref="F778:F841" si="147">IF(VALUE(MID(D778,1,1))=4,VALUE(MID(D778,4,3)),VALUE(MID(D778,5,3)))</f>
        <v>219</v>
      </c>
      <c r="G778" s="28">
        <f t="shared" ref="G778:G841" si="148">IF(VALUE(MID(D778,1,1))=4,VALUE(MID(D778,7,3)),VALUE(MID(D778,8,3)))</f>
        <v>231</v>
      </c>
      <c r="H778" s="28">
        <f t="shared" si="143"/>
        <v>1</v>
      </c>
      <c r="I778" s="33">
        <f t="shared" ref="I778:I841" si="149">VLOOKUP(F778,distinfo,4)</f>
        <v>1.0589999999999999</v>
      </c>
      <c r="J778" s="30">
        <f t="shared" ref="J778:J841" si="150">VLOOKUP(D778,enro_chafnd,16)</f>
        <v>4</v>
      </c>
      <c r="K778" s="34">
        <f t="shared" ref="K778:K841" si="151">VLOOKUP(G778,distinfo,6)</f>
        <v>127.12771596209609</v>
      </c>
      <c r="L778" s="35">
        <f t="shared" ref="L778:L841" si="152">IF(VLOOKUP(D778,rate_chafnd,40,FALSE)&gt;0,VLOOKUP(D778,rate_chafnd,40),VLOOKUP(G778,distinfo,7))</f>
        <v>12501</v>
      </c>
      <c r="M778" s="35">
        <f t="shared" ref="M778:M841" si="153">ROUND((L778*K778/100)-L778,0)</f>
        <v>3391</v>
      </c>
      <c r="N778" s="35">
        <f t="shared" ref="N778:N841" si="154">VLOOKUP(G778,distinfo,9)</f>
        <v>1188</v>
      </c>
      <c r="O778" s="36"/>
      <c r="P778" s="632"/>
      <c r="Q778" s="149"/>
      <c r="R778" s="150"/>
      <c r="S778" s="150"/>
    </row>
    <row r="779" spans="1:19">
      <c r="A779" s="30">
        <f t="shared" si="144"/>
        <v>488</v>
      </c>
      <c r="B779" s="30">
        <v>770</v>
      </c>
      <c r="C779" s="31" t="str">
        <f t="shared" si="145"/>
        <v>488 - SOUTH SHORE Charter School - PLYMOUTH pupils</v>
      </c>
      <c r="D779" s="32">
        <v>488219239</v>
      </c>
      <c r="E779" s="30">
        <f t="shared" si="146"/>
        <v>488</v>
      </c>
      <c r="F779" s="28">
        <f t="shared" si="147"/>
        <v>219</v>
      </c>
      <c r="G779" s="28">
        <f t="shared" si="148"/>
        <v>239</v>
      </c>
      <c r="H779" s="28">
        <f t="shared" ref="H779:H842" si="155">IF(OR(A779=410,A779=466,A779=487,A779=499),2,1)</f>
        <v>1</v>
      </c>
      <c r="I779" s="33">
        <f t="shared" si="149"/>
        <v>1.0589999999999999</v>
      </c>
      <c r="J779" s="30">
        <f t="shared" si="150"/>
        <v>6</v>
      </c>
      <c r="K779" s="34">
        <f t="shared" si="151"/>
        <v>129.21962328770243</v>
      </c>
      <c r="L779" s="35">
        <f t="shared" si="152"/>
        <v>14103</v>
      </c>
      <c r="M779" s="35">
        <f t="shared" si="153"/>
        <v>4121</v>
      </c>
      <c r="N779" s="35">
        <f t="shared" si="154"/>
        <v>1188</v>
      </c>
      <c r="O779" s="36"/>
      <c r="P779" s="632"/>
      <c r="Q779" s="149"/>
      <c r="R779" s="150"/>
      <c r="S779" s="150"/>
    </row>
    <row r="780" spans="1:19">
      <c r="A780" s="30">
        <f t="shared" si="144"/>
        <v>488</v>
      </c>
      <c r="B780" s="30">
        <v>771</v>
      </c>
      <c r="C780" s="31" t="str">
        <f t="shared" si="145"/>
        <v>488 - SOUTH SHORE Charter School - QUINCY pupils</v>
      </c>
      <c r="D780" s="32">
        <v>488219243</v>
      </c>
      <c r="E780" s="30">
        <f t="shared" si="146"/>
        <v>488</v>
      </c>
      <c r="F780" s="28">
        <f t="shared" si="147"/>
        <v>219</v>
      </c>
      <c r="G780" s="28">
        <f t="shared" si="148"/>
        <v>243</v>
      </c>
      <c r="H780" s="28">
        <f t="shared" si="155"/>
        <v>1</v>
      </c>
      <c r="I780" s="33">
        <f t="shared" si="149"/>
        <v>1.0589999999999999</v>
      </c>
      <c r="J780" s="30">
        <f t="shared" si="150"/>
        <v>9</v>
      </c>
      <c r="K780" s="34">
        <f t="shared" si="151"/>
        <v>110.73912760230509</v>
      </c>
      <c r="L780" s="35">
        <f t="shared" si="152"/>
        <v>14921</v>
      </c>
      <c r="M780" s="35">
        <f t="shared" si="153"/>
        <v>1602</v>
      </c>
      <c r="N780" s="35">
        <f t="shared" si="154"/>
        <v>1188</v>
      </c>
      <c r="O780" s="36"/>
      <c r="P780" s="632"/>
      <c r="Q780" s="149"/>
      <c r="R780" s="150"/>
      <c r="S780" s="150"/>
    </row>
    <row r="781" spans="1:19">
      <c r="A781" s="30">
        <f t="shared" si="144"/>
        <v>488</v>
      </c>
      <c r="B781" s="30">
        <v>772</v>
      </c>
      <c r="C781" s="31" t="str">
        <f t="shared" si="145"/>
        <v>488 - SOUTH SHORE Charter School - RANDOLPH pupils</v>
      </c>
      <c r="D781" s="32">
        <v>488219244</v>
      </c>
      <c r="E781" s="30">
        <f t="shared" si="146"/>
        <v>488</v>
      </c>
      <c r="F781" s="28">
        <f t="shared" si="147"/>
        <v>219</v>
      </c>
      <c r="G781" s="28">
        <f t="shared" si="148"/>
        <v>244</v>
      </c>
      <c r="H781" s="28">
        <f t="shared" si="155"/>
        <v>1</v>
      </c>
      <c r="I781" s="33">
        <f t="shared" si="149"/>
        <v>1.0589999999999999</v>
      </c>
      <c r="J781" s="30">
        <f t="shared" si="150"/>
        <v>10</v>
      </c>
      <c r="K781" s="34">
        <f t="shared" si="151"/>
        <v>128.61679730868042</v>
      </c>
      <c r="L781" s="35">
        <f t="shared" si="152"/>
        <v>16074</v>
      </c>
      <c r="M781" s="35">
        <f t="shared" si="153"/>
        <v>4600</v>
      </c>
      <c r="N781" s="35">
        <f t="shared" si="154"/>
        <v>1188</v>
      </c>
      <c r="O781" s="36"/>
      <c r="P781" s="632"/>
      <c r="Q781" s="149"/>
      <c r="R781" s="150"/>
      <c r="S781" s="150"/>
    </row>
    <row r="782" spans="1:19">
      <c r="A782" s="30">
        <f t="shared" si="144"/>
        <v>488</v>
      </c>
      <c r="B782" s="30">
        <v>773</v>
      </c>
      <c r="C782" s="31" t="str">
        <f t="shared" si="145"/>
        <v>488 - SOUTH SHORE Charter School - ROCKLAND pupils</v>
      </c>
      <c r="D782" s="32">
        <v>488219251</v>
      </c>
      <c r="E782" s="30">
        <f t="shared" si="146"/>
        <v>488</v>
      </c>
      <c r="F782" s="28">
        <f t="shared" si="147"/>
        <v>219</v>
      </c>
      <c r="G782" s="28">
        <f t="shared" si="148"/>
        <v>251</v>
      </c>
      <c r="H782" s="28">
        <f t="shared" si="155"/>
        <v>1</v>
      </c>
      <c r="I782" s="33">
        <f t="shared" si="149"/>
        <v>1.0589999999999999</v>
      </c>
      <c r="J782" s="30">
        <f t="shared" si="150"/>
        <v>9</v>
      </c>
      <c r="K782" s="34">
        <f t="shared" si="151"/>
        <v>114.01234521898478</v>
      </c>
      <c r="L782" s="35">
        <f t="shared" si="152"/>
        <v>14912</v>
      </c>
      <c r="M782" s="35">
        <f t="shared" si="153"/>
        <v>2090</v>
      </c>
      <c r="N782" s="35">
        <f t="shared" si="154"/>
        <v>1188</v>
      </c>
      <c r="O782" s="36"/>
      <c r="P782" s="632"/>
      <c r="Q782" s="149"/>
      <c r="R782" s="150"/>
      <c r="S782" s="150"/>
    </row>
    <row r="783" spans="1:19">
      <c r="A783" s="30">
        <f t="shared" si="144"/>
        <v>488</v>
      </c>
      <c r="B783" s="30">
        <v>774</v>
      </c>
      <c r="C783" s="31" t="str">
        <f t="shared" si="145"/>
        <v>488 - SOUTH SHORE Charter School - SCITUATE pupils</v>
      </c>
      <c r="D783" s="32">
        <v>488219264</v>
      </c>
      <c r="E783" s="30">
        <f t="shared" si="146"/>
        <v>488</v>
      </c>
      <c r="F783" s="28">
        <f t="shared" si="147"/>
        <v>219</v>
      </c>
      <c r="G783" s="28">
        <f t="shared" si="148"/>
        <v>264</v>
      </c>
      <c r="H783" s="28">
        <f t="shared" si="155"/>
        <v>1</v>
      </c>
      <c r="I783" s="33">
        <f t="shared" si="149"/>
        <v>1.0589999999999999</v>
      </c>
      <c r="J783" s="30">
        <f t="shared" si="150"/>
        <v>3</v>
      </c>
      <c r="K783" s="34">
        <f t="shared" si="151"/>
        <v>149.07358659822506</v>
      </c>
      <c r="L783" s="35">
        <f t="shared" si="152"/>
        <v>12336</v>
      </c>
      <c r="M783" s="35">
        <f t="shared" si="153"/>
        <v>6054</v>
      </c>
      <c r="N783" s="35">
        <f t="shared" si="154"/>
        <v>1188</v>
      </c>
      <c r="O783" s="36"/>
      <c r="P783" s="632"/>
      <c r="Q783" s="149"/>
      <c r="R783" s="150"/>
      <c r="S783" s="150"/>
    </row>
    <row r="784" spans="1:19">
      <c r="A784" s="30">
        <f t="shared" si="144"/>
        <v>488</v>
      </c>
      <c r="B784" s="30">
        <v>775</v>
      </c>
      <c r="C784" s="31" t="str">
        <f t="shared" si="145"/>
        <v>488 - SOUTH SHORE Charter School - STOUGHTON pupils</v>
      </c>
      <c r="D784" s="32">
        <v>488219285</v>
      </c>
      <c r="E784" s="30">
        <f t="shared" si="146"/>
        <v>488</v>
      </c>
      <c r="F784" s="28">
        <f t="shared" si="147"/>
        <v>219</v>
      </c>
      <c r="G784" s="28">
        <f t="shared" si="148"/>
        <v>285</v>
      </c>
      <c r="H784" s="28">
        <f t="shared" si="155"/>
        <v>1</v>
      </c>
      <c r="I784" s="33">
        <f t="shared" si="149"/>
        <v>1.0589999999999999</v>
      </c>
      <c r="J784" s="30">
        <f t="shared" si="150"/>
        <v>9</v>
      </c>
      <c r="K784" s="34">
        <f t="shared" si="151"/>
        <v>116.95781453436267</v>
      </c>
      <c r="L784" s="35">
        <f t="shared" si="152"/>
        <v>18798</v>
      </c>
      <c r="M784" s="35">
        <f t="shared" si="153"/>
        <v>3188</v>
      </c>
      <c r="N784" s="35">
        <f t="shared" si="154"/>
        <v>1188</v>
      </c>
      <c r="O784" s="36"/>
      <c r="P784" s="632"/>
      <c r="Q784" s="149"/>
      <c r="R784" s="150"/>
      <c r="S784" s="150"/>
    </row>
    <row r="785" spans="1:19">
      <c r="A785" s="30">
        <f t="shared" si="144"/>
        <v>488</v>
      </c>
      <c r="B785" s="30">
        <v>776</v>
      </c>
      <c r="C785" s="31" t="str">
        <f t="shared" si="145"/>
        <v>488 - SOUTH SHORE Charter School - TAUNTON pupils</v>
      </c>
      <c r="D785" s="32">
        <v>488219293</v>
      </c>
      <c r="E785" s="30">
        <f t="shared" si="146"/>
        <v>488</v>
      </c>
      <c r="F785" s="28">
        <f t="shared" si="147"/>
        <v>219</v>
      </c>
      <c r="G785" s="28">
        <f t="shared" si="148"/>
        <v>293</v>
      </c>
      <c r="H785" s="28">
        <f t="shared" si="155"/>
        <v>1</v>
      </c>
      <c r="I785" s="33">
        <f t="shared" si="149"/>
        <v>1.0589999999999999</v>
      </c>
      <c r="J785" s="30">
        <f t="shared" si="150"/>
        <v>10</v>
      </c>
      <c r="K785" s="34">
        <f t="shared" si="151"/>
        <v>103.46776683796406</v>
      </c>
      <c r="L785" s="35">
        <f t="shared" si="152"/>
        <v>16423</v>
      </c>
      <c r="M785" s="35">
        <f t="shared" si="153"/>
        <v>570</v>
      </c>
      <c r="N785" s="35">
        <f t="shared" si="154"/>
        <v>1188</v>
      </c>
      <c r="O785" s="36"/>
      <c r="P785" s="632"/>
      <c r="Q785" s="149"/>
      <c r="R785" s="150"/>
      <c r="S785" s="150"/>
    </row>
    <row r="786" spans="1:19">
      <c r="A786" s="30">
        <f t="shared" si="144"/>
        <v>488</v>
      </c>
      <c r="B786" s="30">
        <v>777</v>
      </c>
      <c r="C786" s="31" t="str">
        <f t="shared" si="145"/>
        <v>488 - SOUTH SHORE Charter School - WEYMOUTH pupils</v>
      </c>
      <c r="D786" s="32">
        <v>488219336</v>
      </c>
      <c r="E786" s="30">
        <f t="shared" si="146"/>
        <v>488</v>
      </c>
      <c r="F786" s="28">
        <f t="shared" si="147"/>
        <v>219</v>
      </c>
      <c r="G786" s="28">
        <f t="shared" si="148"/>
        <v>336</v>
      </c>
      <c r="H786" s="28">
        <f t="shared" si="155"/>
        <v>1</v>
      </c>
      <c r="I786" s="33">
        <f t="shared" si="149"/>
        <v>1.0589999999999999</v>
      </c>
      <c r="J786" s="30">
        <f t="shared" si="150"/>
        <v>8</v>
      </c>
      <c r="K786" s="34">
        <f t="shared" si="151"/>
        <v>113.38729758643215</v>
      </c>
      <c r="L786" s="35">
        <f t="shared" si="152"/>
        <v>13595</v>
      </c>
      <c r="M786" s="35">
        <f t="shared" si="153"/>
        <v>1820</v>
      </c>
      <c r="N786" s="35">
        <f t="shared" si="154"/>
        <v>1188</v>
      </c>
      <c r="O786" s="36"/>
      <c r="P786" s="632"/>
      <c r="Q786" s="149"/>
      <c r="R786" s="150"/>
      <c r="S786" s="150"/>
    </row>
    <row r="787" spans="1:19">
      <c r="A787" s="30">
        <f t="shared" si="144"/>
        <v>488</v>
      </c>
      <c r="B787" s="30">
        <v>778</v>
      </c>
      <c r="C787" s="31" t="str">
        <f t="shared" si="145"/>
        <v>488 - SOUTH SHORE Charter School - BRIDGEWATER RAYNHAM pupils</v>
      </c>
      <c r="D787" s="32">
        <v>488219625</v>
      </c>
      <c r="E787" s="30">
        <f t="shared" si="146"/>
        <v>488</v>
      </c>
      <c r="F787" s="28">
        <f t="shared" si="147"/>
        <v>219</v>
      </c>
      <c r="G787" s="28">
        <f t="shared" si="148"/>
        <v>625</v>
      </c>
      <c r="H787" s="28">
        <f t="shared" si="155"/>
        <v>1</v>
      </c>
      <c r="I787" s="33">
        <f t="shared" si="149"/>
        <v>1.0589999999999999</v>
      </c>
      <c r="J787" s="30">
        <f t="shared" si="150"/>
        <v>6</v>
      </c>
      <c r="K787" s="34">
        <f t="shared" si="151"/>
        <v>108.64822656782296</v>
      </c>
      <c r="L787" s="35">
        <f t="shared" si="152"/>
        <v>16185</v>
      </c>
      <c r="M787" s="35">
        <f t="shared" si="153"/>
        <v>1400</v>
      </c>
      <c r="N787" s="35">
        <f t="shared" si="154"/>
        <v>1188</v>
      </c>
      <c r="O787" s="36"/>
      <c r="P787" s="632"/>
      <c r="Q787" s="149"/>
      <c r="R787" s="150"/>
      <c r="S787" s="150"/>
    </row>
    <row r="788" spans="1:19">
      <c r="A788" s="30">
        <f t="shared" si="144"/>
        <v>488</v>
      </c>
      <c r="B788" s="30">
        <v>779</v>
      </c>
      <c r="C788" s="31" t="str">
        <f t="shared" si="145"/>
        <v>488 - SOUTH SHORE Charter School - SILVER LAKE pupils</v>
      </c>
      <c r="D788" s="32">
        <v>488219760</v>
      </c>
      <c r="E788" s="30">
        <f t="shared" si="146"/>
        <v>488</v>
      </c>
      <c r="F788" s="28">
        <f t="shared" si="147"/>
        <v>219</v>
      </c>
      <c r="G788" s="28">
        <f t="shared" si="148"/>
        <v>760</v>
      </c>
      <c r="H788" s="28">
        <f t="shared" si="155"/>
        <v>1</v>
      </c>
      <c r="I788" s="33">
        <f t="shared" si="149"/>
        <v>1.0589999999999999</v>
      </c>
      <c r="J788" s="30">
        <f t="shared" si="150"/>
        <v>6</v>
      </c>
      <c r="K788" s="34">
        <f t="shared" si="151"/>
        <v>119.57703836731437</v>
      </c>
      <c r="L788" s="35">
        <f t="shared" si="152"/>
        <v>16268</v>
      </c>
      <c r="M788" s="35">
        <f t="shared" si="153"/>
        <v>3185</v>
      </c>
      <c r="N788" s="35">
        <f t="shared" si="154"/>
        <v>1188</v>
      </c>
      <c r="O788" s="36"/>
      <c r="P788" s="632"/>
      <c r="Q788" s="149"/>
      <c r="R788" s="150"/>
      <c r="S788" s="150"/>
    </row>
    <row r="789" spans="1:19">
      <c r="A789" s="30">
        <f t="shared" si="144"/>
        <v>488</v>
      </c>
      <c r="B789" s="30">
        <v>780</v>
      </c>
      <c r="C789" s="31" t="str">
        <f t="shared" si="145"/>
        <v>488 - SOUTH SHORE Charter School - WHITMAN HANSON pupils</v>
      </c>
      <c r="D789" s="32">
        <v>488219780</v>
      </c>
      <c r="E789" s="30">
        <f t="shared" si="146"/>
        <v>488</v>
      </c>
      <c r="F789" s="28">
        <f t="shared" si="147"/>
        <v>219</v>
      </c>
      <c r="G789" s="28">
        <f t="shared" si="148"/>
        <v>780</v>
      </c>
      <c r="H789" s="28">
        <f t="shared" si="155"/>
        <v>1</v>
      </c>
      <c r="I789" s="33">
        <f t="shared" si="149"/>
        <v>1.0589999999999999</v>
      </c>
      <c r="J789" s="30">
        <f t="shared" si="150"/>
        <v>6</v>
      </c>
      <c r="K789" s="34">
        <f t="shared" si="151"/>
        <v>117.80202536709625</v>
      </c>
      <c r="L789" s="35">
        <f t="shared" si="152"/>
        <v>13897</v>
      </c>
      <c r="M789" s="35">
        <f t="shared" si="153"/>
        <v>2474</v>
      </c>
      <c r="N789" s="35">
        <f t="shared" si="154"/>
        <v>1188</v>
      </c>
      <c r="O789" s="36"/>
      <c r="P789" s="632"/>
      <c r="Q789" s="149"/>
      <c r="R789" s="150"/>
      <c r="S789" s="150"/>
    </row>
    <row r="790" spans="1:19">
      <c r="A790" s="30">
        <f t="shared" si="144"/>
        <v>489</v>
      </c>
      <c r="B790" s="30">
        <v>781</v>
      </c>
      <c r="C790" s="31" t="str">
        <f t="shared" si="145"/>
        <v>489 - STURGIS Charter School - BARNSTABLE pupils</v>
      </c>
      <c r="D790" s="32">
        <v>489020020</v>
      </c>
      <c r="E790" s="30">
        <f t="shared" si="146"/>
        <v>489</v>
      </c>
      <c r="F790" s="28">
        <f t="shared" si="147"/>
        <v>20</v>
      </c>
      <c r="G790" s="28">
        <f t="shared" si="148"/>
        <v>20</v>
      </c>
      <c r="H790" s="28">
        <f t="shared" si="155"/>
        <v>1</v>
      </c>
      <c r="I790" s="33">
        <f t="shared" si="149"/>
        <v>1</v>
      </c>
      <c r="J790" s="30">
        <f t="shared" si="150"/>
        <v>10</v>
      </c>
      <c r="K790" s="34">
        <f t="shared" si="151"/>
        <v>116.50517332841252</v>
      </c>
      <c r="L790" s="35">
        <f t="shared" si="152"/>
        <v>15098</v>
      </c>
      <c r="M790" s="35">
        <f t="shared" si="153"/>
        <v>2492</v>
      </c>
      <c r="N790" s="35">
        <f t="shared" si="154"/>
        <v>1188</v>
      </c>
      <c r="O790" s="36"/>
      <c r="P790" s="632"/>
      <c r="Q790" s="149"/>
      <c r="R790" s="150"/>
      <c r="S790" s="150"/>
    </row>
    <row r="791" spans="1:19">
      <c r="A791" s="30">
        <f t="shared" si="144"/>
        <v>489</v>
      </c>
      <c r="B791" s="30">
        <v>782</v>
      </c>
      <c r="C791" s="31" t="str">
        <f t="shared" si="145"/>
        <v>489 - STURGIS Charter School - BOURNE pupils</v>
      </c>
      <c r="D791" s="32">
        <v>489020036</v>
      </c>
      <c r="E791" s="30">
        <f t="shared" si="146"/>
        <v>489</v>
      </c>
      <c r="F791" s="28">
        <f t="shared" si="147"/>
        <v>20</v>
      </c>
      <c r="G791" s="28">
        <f t="shared" si="148"/>
        <v>36</v>
      </c>
      <c r="H791" s="28">
        <f t="shared" si="155"/>
        <v>1</v>
      </c>
      <c r="I791" s="33">
        <f t="shared" si="149"/>
        <v>1</v>
      </c>
      <c r="J791" s="30">
        <f t="shared" si="150"/>
        <v>7</v>
      </c>
      <c r="K791" s="34">
        <f t="shared" si="151"/>
        <v>147.89031101298829</v>
      </c>
      <c r="L791" s="35">
        <f t="shared" si="152"/>
        <v>13869</v>
      </c>
      <c r="M791" s="35">
        <f t="shared" si="153"/>
        <v>6642</v>
      </c>
      <c r="N791" s="35">
        <f t="shared" si="154"/>
        <v>1188</v>
      </c>
      <c r="O791" s="36"/>
      <c r="P791" s="632"/>
      <c r="Q791" s="149"/>
      <c r="R791" s="150"/>
      <c r="S791" s="150"/>
    </row>
    <row r="792" spans="1:19">
      <c r="A792" s="30">
        <f t="shared" si="144"/>
        <v>489</v>
      </c>
      <c r="B792" s="30">
        <v>783</v>
      </c>
      <c r="C792" s="31" t="str">
        <f t="shared" si="145"/>
        <v>489 - STURGIS Charter School - CARVER pupils</v>
      </c>
      <c r="D792" s="32">
        <v>489020052</v>
      </c>
      <c r="E792" s="30">
        <f t="shared" si="146"/>
        <v>489</v>
      </c>
      <c r="F792" s="28">
        <f t="shared" si="147"/>
        <v>20</v>
      </c>
      <c r="G792" s="28">
        <f t="shared" si="148"/>
        <v>52</v>
      </c>
      <c r="H792" s="28">
        <f t="shared" si="155"/>
        <v>1</v>
      </c>
      <c r="I792" s="33">
        <f t="shared" si="149"/>
        <v>1</v>
      </c>
      <c r="J792" s="30">
        <f t="shared" si="150"/>
        <v>6</v>
      </c>
      <c r="K792" s="34">
        <f t="shared" si="151"/>
        <v>136.36989909756699</v>
      </c>
      <c r="L792" s="35">
        <f t="shared" si="152"/>
        <v>12565</v>
      </c>
      <c r="M792" s="35">
        <f t="shared" si="153"/>
        <v>4570</v>
      </c>
      <c r="N792" s="35">
        <f t="shared" si="154"/>
        <v>1188</v>
      </c>
      <c r="O792" s="36"/>
      <c r="P792" s="632"/>
      <c r="Q792" s="149"/>
      <c r="R792" s="150"/>
      <c r="S792" s="150"/>
    </row>
    <row r="793" spans="1:19">
      <c r="A793" s="30">
        <f t="shared" si="144"/>
        <v>489</v>
      </c>
      <c r="B793" s="30">
        <v>784</v>
      </c>
      <c r="C793" s="31" t="str">
        <f t="shared" si="145"/>
        <v>489 - STURGIS Charter School - FALMOUTH pupils</v>
      </c>
      <c r="D793" s="32">
        <v>489020096</v>
      </c>
      <c r="E793" s="30">
        <f t="shared" si="146"/>
        <v>489</v>
      </c>
      <c r="F793" s="28">
        <f t="shared" si="147"/>
        <v>20</v>
      </c>
      <c r="G793" s="28">
        <f t="shared" si="148"/>
        <v>96</v>
      </c>
      <c r="H793" s="28">
        <f t="shared" si="155"/>
        <v>1</v>
      </c>
      <c r="I793" s="33">
        <f t="shared" si="149"/>
        <v>1</v>
      </c>
      <c r="J793" s="30">
        <f t="shared" si="150"/>
        <v>8</v>
      </c>
      <c r="K793" s="34">
        <f t="shared" si="151"/>
        <v>154.48074931416244</v>
      </c>
      <c r="L793" s="35">
        <f t="shared" si="152"/>
        <v>13932</v>
      </c>
      <c r="M793" s="35">
        <f t="shared" si="153"/>
        <v>7590</v>
      </c>
      <c r="N793" s="35">
        <f t="shared" si="154"/>
        <v>1188</v>
      </c>
      <c r="O793" s="36"/>
      <c r="P793" s="632"/>
      <c r="Q793" s="149"/>
      <c r="R793" s="150"/>
      <c r="S793" s="150"/>
    </row>
    <row r="794" spans="1:19">
      <c r="A794" s="30">
        <f t="shared" si="144"/>
        <v>489</v>
      </c>
      <c r="B794" s="30">
        <v>785</v>
      </c>
      <c r="C794" s="31" t="str">
        <f t="shared" si="145"/>
        <v>489 - STURGIS Charter School - HANOVER pupils</v>
      </c>
      <c r="D794" s="32">
        <v>489020122</v>
      </c>
      <c r="E794" s="30">
        <f t="shared" si="146"/>
        <v>489</v>
      </c>
      <c r="F794" s="28">
        <f t="shared" si="147"/>
        <v>20</v>
      </c>
      <c r="G794" s="28">
        <f t="shared" si="148"/>
        <v>122</v>
      </c>
      <c r="H794" s="28">
        <f t="shared" si="155"/>
        <v>1</v>
      </c>
      <c r="I794" s="33">
        <f t="shared" si="149"/>
        <v>1</v>
      </c>
      <c r="J794" s="30">
        <f t="shared" si="150"/>
        <v>3</v>
      </c>
      <c r="K794" s="34">
        <f t="shared" si="151"/>
        <v>134.39008398709214</v>
      </c>
      <c r="L794" s="35">
        <f t="shared" si="152"/>
        <v>12565</v>
      </c>
      <c r="M794" s="35">
        <f t="shared" si="153"/>
        <v>4321</v>
      </c>
      <c r="N794" s="35">
        <f t="shared" si="154"/>
        <v>1188</v>
      </c>
      <c r="O794" s="36"/>
      <c r="P794" s="632"/>
      <c r="Q794" s="149"/>
      <c r="R794" s="150"/>
      <c r="S794" s="150"/>
    </row>
    <row r="795" spans="1:19">
      <c r="A795" s="30">
        <f t="shared" si="144"/>
        <v>489</v>
      </c>
      <c r="B795" s="30">
        <v>786</v>
      </c>
      <c r="C795" s="31" t="str">
        <f t="shared" si="145"/>
        <v>489 - STURGIS Charter School - MASHPEE pupils</v>
      </c>
      <c r="D795" s="32">
        <v>489020172</v>
      </c>
      <c r="E795" s="30">
        <f t="shared" si="146"/>
        <v>489</v>
      </c>
      <c r="F795" s="28">
        <f t="shared" si="147"/>
        <v>20</v>
      </c>
      <c r="G795" s="28">
        <f t="shared" si="148"/>
        <v>172</v>
      </c>
      <c r="H795" s="28">
        <f t="shared" si="155"/>
        <v>1</v>
      </c>
      <c r="I795" s="33">
        <f t="shared" si="149"/>
        <v>1</v>
      </c>
      <c r="J795" s="30">
        <f t="shared" si="150"/>
        <v>8</v>
      </c>
      <c r="K795" s="34">
        <f t="shared" si="151"/>
        <v>165.43191225104837</v>
      </c>
      <c r="L795" s="35">
        <f t="shared" si="152"/>
        <v>13858</v>
      </c>
      <c r="M795" s="35">
        <f t="shared" si="153"/>
        <v>9068</v>
      </c>
      <c r="N795" s="35">
        <f t="shared" si="154"/>
        <v>1188</v>
      </c>
      <c r="O795" s="36"/>
      <c r="P795" s="632"/>
      <c r="Q795" s="149"/>
      <c r="R795" s="150"/>
      <c r="S795" s="150"/>
    </row>
    <row r="796" spans="1:19">
      <c r="A796" s="30">
        <f t="shared" si="144"/>
        <v>489</v>
      </c>
      <c r="B796" s="30">
        <v>787</v>
      </c>
      <c r="C796" s="31" t="str">
        <f t="shared" si="145"/>
        <v>489 - STURGIS Charter School - MIDDLEBOROUGH pupils</v>
      </c>
      <c r="D796" s="32">
        <v>489020182</v>
      </c>
      <c r="E796" s="30">
        <f t="shared" si="146"/>
        <v>489</v>
      </c>
      <c r="F796" s="28">
        <f t="shared" si="147"/>
        <v>20</v>
      </c>
      <c r="G796" s="28">
        <f t="shared" si="148"/>
        <v>182</v>
      </c>
      <c r="H796" s="28">
        <f t="shared" si="155"/>
        <v>1</v>
      </c>
      <c r="I796" s="33">
        <f t="shared" si="149"/>
        <v>1</v>
      </c>
      <c r="J796" s="30">
        <f t="shared" si="150"/>
        <v>8</v>
      </c>
      <c r="K796" s="34">
        <f t="shared" si="151"/>
        <v>116.60854723053005</v>
      </c>
      <c r="L796" s="35">
        <f t="shared" si="152"/>
        <v>12565</v>
      </c>
      <c r="M796" s="35">
        <f t="shared" si="153"/>
        <v>2087</v>
      </c>
      <c r="N796" s="35">
        <f t="shared" si="154"/>
        <v>1188</v>
      </c>
      <c r="O796" s="36"/>
      <c r="P796" s="632"/>
      <c r="Q796" s="149"/>
      <c r="R796" s="150"/>
      <c r="S796" s="150"/>
    </row>
    <row r="797" spans="1:19">
      <c r="A797" s="30">
        <f t="shared" si="144"/>
        <v>489</v>
      </c>
      <c r="B797" s="30">
        <v>788</v>
      </c>
      <c r="C797" s="31" t="str">
        <f t="shared" si="145"/>
        <v>489 - STURGIS Charter School - NANTUCKET pupils</v>
      </c>
      <c r="D797" s="32">
        <v>489020197</v>
      </c>
      <c r="E797" s="30">
        <f t="shared" si="146"/>
        <v>489</v>
      </c>
      <c r="F797" s="28">
        <f t="shared" si="147"/>
        <v>20</v>
      </c>
      <c r="G797" s="28">
        <f t="shared" si="148"/>
        <v>197</v>
      </c>
      <c r="H797" s="28">
        <f t="shared" si="155"/>
        <v>1</v>
      </c>
      <c r="I797" s="33">
        <f t="shared" si="149"/>
        <v>1</v>
      </c>
      <c r="J797" s="30">
        <f t="shared" si="150"/>
        <v>8</v>
      </c>
      <c r="K797" s="34">
        <f t="shared" si="151"/>
        <v>183.48705372697245</v>
      </c>
      <c r="L797" s="35">
        <f t="shared" si="152"/>
        <v>12565</v>
      </c>
      <c r="M797" s="35">
        <f t="shared" si="153"/>
        <v>10490</v>
      </c>
      <c r="N797" s="35">
        <f t="shared" si="154"/>
        <v>1188</v>
      </c>
      <c r="O797" s="36"/>
      <c r="P797" s="632"/>
      <c r="Q797" s="149"/>
      <c r="R797" s="150"/>
      <c r="S797" s="150"/>
    </row>
    <row r="798" spans="1:19">
      <c r="A798" s="30">
        <f t="shared" si="144"/>
        <v>489</v>
      </c>
      <c r="B798" s="30">
        <v>789</v>
      </c>
      <c r="C798" s="31" t="str">
        <f t="shared" si="145"/>
        <v>489 - STURGIS Charter School - PLYMOUTH pupils</v>
      </c>
      <c r="D798" s="32">
        <v>489020239</v>
      </c>
      <c r="E798" s="30">
        <f t="shared" si="146"/>
        <v>489</v>
      </c>
      <c r="F798" s="28">
        <f t="shared" si="147"/>
        <v>20</v>
      </c>
      <c r="G798" s="28">
        <f t="shared" si="148"/>
        <v>239</v>
      </c>
      <c r="H798" s="28">
        <f t="shared" si="155"/>
        <v>1</v>
      </c>
      <c r="I798" s="33">
        <f t="shared" si="149"/>
        <v>1</v>
      </c>
      <c r="J798" s="30">
        <f t="shared" si="150"/>
        <v>6</v>
      </c>
      <c r="K798" s="34">
        <f t="shared" si="151"/>
        <v>129.21962328770243</v>
      </c>
      <c r="L798" s="35">
        <f t="shared" si="152"/>
        <v>13253</v>
      </c>
      <c r="M798" s="35">
        <f t="shared" si="153"/>
        <v>3872</v>
      </c>
      <c r="N798" s="35">
        <f t="shared" si="154"/>
        <v>1188</v>
      </c>
      <c r="O798" s="36"/>
      <c r="P798" s="632"/>
      <c r="Q798" s="149"/>
      <c r="R798" s="150"/>
      <c r="S798" s="150"/>
    </row>
    <row r="799" spans="1:19">
      <c r="A799" s="30">
        <f t="shared" si="144"/>
        <v>489</v>
      </c>
      <c r="B799" s="30">
        <v>790</v>
      </c>
      <c r="C799" s="31" t="str">
        <f t="shared" si="145"/>
        <v>489 - STURGIS Charter School - SANDWICH pupils</v>
      </c>
      <c r="D799" s="32">
        <v>489020261</v>
      </c>
      <c r="E799" s="30">
        <f t="shared" si="146"/>
        <v>489</v>
      </c>
      <c r="F799" s="28">
        <f t="shared" si="147"/>
        <v>20</v>
      </c>
      <c r="G799" s="28">
        <f t="shared" si="148"/>
        <v>261</v>
      </c>
      <c r="H799" s="28">
        <f t="shared" si="155"/>
        <v>1</v>
      </c>
      <c r="I799" s="33">
        <f t="shared" si="149"/>
        <v>1</v>
      </c>
      <c r="J799" s="30">
        <f t="shared" si="150"/>
        <v>5</v>
      </c>
      <c r="K799" s="34">
        <f t="shared" si="151"/>
        <v>176.5037647409651</v>
      </c>
      <c r="L799" s="35">
        <f t="shared" si="152"/>
        <v>13527</v>
      </c>
      <c r="M799" s="35">
        <f t="shared" si="153"/>
        <v>10349</v>
      </c>
      <c r="N799" s="35">
        <f t="shared" si="154"/>
        <v>1188</v>
      </c>
      <c r="O799" s="36"/>
      <c r="P799" s="632"/>
      <c r="Q799" s="149"/>
      <c r="R799" s="150"/>
      <c r="S799" s="150"/>
    </row>
    <row r="800" spans="1:19">
      <c r="A800" s="30">
        <f t="shared" si="144"/>
        <v>489</v>
      </c>
      <c r="B800" s="30">
        <v>791</v>
      </c>
      <c r="C800" s="31" t="str">
        <f t="shared" si="145"/>
        <v>489 - STURGIS Charter School - WAREHAM pupils</v>
      </c>
      <c r="D800" s="32">
        <v>489020310</v>
      </c>
      <c r="E800" s="30">
        <f t="shared" si="146"/>
        <v>489</v>
      </c>
      <c r="F800" s="28">
        <f t="shared" si="147"/>
        <v>20</v>
      </c>
      <c r="G800" s="28">
        <f t="shared" si="148"/>
        <v>310</v>
      </c>
      <c r="H800" s="28">
        <f t="shared" si="155"/>
        <v>1</v>
      </c>
      <c r="I800" s="33">
        <f t="shared" si="149"/>
        <v>1</v>
      </c>
      <c r="J800" s="30">
        <f t="shared" si="150"/>
        <v>11</v>
      </c>
      <c r="K800" s="34">
        <f t="shared" si="151"/>
        <v>116.51312908321758</v>
      </c>
      <c r="L800" s="35">
        <f t="shared" si="152"/>
        <v>14216</v>
      </c>
      <c r="M800" s="35">
        <f t="shared" si="153"/>
        <v>2348</v>
      </c>
      <c r="N800" s="35">
        <f t="shared" si="154"/>
        <v>1188</v>
      </c>
      <c r="O800" s="36"/>
      <c r="P800" s="632"/>
      <c r="Q800" s="149"/>
      <c r="R800" s="150"/>
      <c r="S800" s="150"/>
    </row>
    <row r="801" spans="1:19">
      <c r="A801" s="30">
        <f t="shared" si="144"/>
        <v>489</v>
      </c>
      <c r="B801" s="30">
        <v>792</v>
      </c>
      <c r="C801" s="31" t="str">
        <f t="shared" si="145"/>
        <v>489 - STURGIS Charter School - DENNIS YARMOUTH pupils</v>
      </c>
      <c r="D801" s="32">
        <v>489020645</v>
      </c>
      <c r="E801" s="30">
        <f t="shared" si="146"/>
        <v>489</v>
      </c>
      <c r="F801" s="28">
        <f t="shared" si="147"/>
        <v>20</v>
      </c>
      <c r="G801" s="28">
        <f t="shared" si="148"/>
        <v>645</v>
      </c>
      <c r="H801" s="28">
        <f t="shared" si="155"/>
        <v>1</v>
      </c>
      <c r="I801" s="33">
        <f t="shared" si="149"/>
        <v>1</v>
      </c>
      <c r="J801" s="30">
        <f t="shared" si="150"/>
        <v>10</v>
      </c>
      <c r="K801" s="34">
        <f t="shared" si="151"/>
        <v>130.46212442029332</v>
      </c>
      <c r="L801" s="35">
        <f t="shared" si="152"/>
        <v>15025</v>
      </c>
      <c r="M801" s="35">
        <f t="shared" si="153"/>
        <v>4577</v>
      </c>
      <c r="N801" s="35">
        <f t="shared" si="154"/>
        <v>1188</v>
      </c>
      <c r="O801" s="36"/>
      <c r="P801" s="632"/>
      <c r="Q801" s="149"/>
      <c r="R801" s="150"/>
      <c r="S801" s="150"/>
    </row>
    <row r="802" spans="1:19">
      <c r="A802" s="30">
        <f t="shared" si="144"/>
        <v>489</v>
      </c>
      <c r="B802" s="30">
        <v>793</v>
      </c>
      <c r="C802" s="31" t="str">
        <f t="shared" si="145"/>
        <v>489 - STURGIS Charter School - NAUSET pupils</v>
      </c>
      <c r="D802" s="32">
        <v>489020660</v>
      </c>
      <c r="E802" s="30">
        <f t="shared" si="146"/>
        <v>489</v>
      </c>
      <c r="F802" s="28">
        <f t="shared" si="147"/>
        <v>20</v>
      </c>
      <c r="G802" s="28">
        <f t="shared" si="148"/>
        <v>660</v>
      </c>
      <c r="H802" s="28">
        <f t="shared" si="155"/>
        <v>1</v>
      </c>
      <c r="I802" s="33">
        <f t="shared" si="149"/>
        <v>1</v>
      </c>
      <c r="J802" s="30">
        <f t="shared" si="150"/>
        <v>7</v>
      </c>
      <c r="K802" s="34">
        <f t="shared" si="151"/>
        <v>194.7166466170593</v>
      </c>
      <c r="L802" s="35">
        <f t="shared" si="152"/>
        <v>14415</v>
      </c>
      <c r="M802" s="35">
        <f t="shared" si="153"/>
        <v>13653</v>
      </c>
      <c r="N802" s="35">
        <f t="shared" si="154"/>
        <v>1188</v>
      </c>
      <c r="O802" s="36"/>
      <c r="P802" s="632"/>
      <c r="Q802" s="149"/>
      <c r="R802" s="150"/>
      <c r="S802" s="150"/>
    </row>
    <row r="803" spans="1:19">
      <c r="A803" s="30">
        <f t="shared" si="144"/>
        <v>489</v>
      </c>
      <c r="B803" s="30">
        <v>794</v>
      </c>
      <c r="C803" s="31" t="str">
        <f t="shared" si="145"/>
        <v>489 - STURGIS Charter School - MONOMOY pupils</v>
      </c>
      <c r="D803" s="32">
        <v>489020712</v>
      </c>
      <c r="E803" s="30">
        <f t="shared" si="146"/>
        <v>489</v>
      </c>
      <c r="F803" s="28">
        <f t="shared" si="147"/>
        <v>20</v>
      </c>
      <c r="G803" s="28">
        <f t="shared" si="148"/>
        <v>712</v>
      </c>
      <c r="H803" s="28">
        <f t="shared" si="155"/>
        <v>1</v>
      </c>
      <c r="I803" s="33">
        <f t="shared" si="149"/>
        <v>1</v>
      </c>
      <c r="J803" s="30">
        <f t="shared" si="150"/>
        <v>8</v>
      </c>
      <c r="K803" s="34">
        <f t="shared" si="151"/>
        <v>165.54244742451664</v>
      </c>
      <c r="L803" s="35">
        <f t="shared" si="152"/>
        <v>13290</v>
      </c>
      <c r="M803" s="35">
        <f t="shared" si="153"/>
        <v>8711</v>
      </c>
      <c r="N803" s="35">
        <f t="shared" si="154"/>
        <v>1188</v>
      </c>
      <c r="O803" s="36"/>
      <c r="P803" s="632"/>
      <c r="Q803" s="149"/>
      <c r="R803" s="150"/>
      <c r="S803" s="150"/>
    </row>
    <row r="804" spans="1:19">
      <c r="A804" s="30">
        <f t="shared" si="144"/>
        <v>491</v>
      </c>
      <c r="B804" s="30">
        <v>795</v>
      </c>
      <c r="C804" s="31" t="str">
        <f t="shared" si="145"/>
        <v>491 - ATLANTIS Charter School - DARTMOUTH pupils</v>
      </c>
      <c r="D804" s="32">
        <v>491095072</v>
      </c>
      <c r="E804" s="30">
        <f t="shared" si="146"/>
        <v>491</v>
      </c>
      <c r="F804" s="28">
        <f t="shared" si="147"/>
        <v>95</v>
      </c>
      <c r="G804" s="28">
        <f t="shared" si="148"/>
        <v>72</v>
      </c>
      <c r="H804" s="28">
        <f t="shared" si="155"/>
        <v>1</v>
      </c>
      <c r="I804" s="33">
        <f t="shared" si="149"/>
        <v>1</v>
      </c>
      <c r="J804" s="30">
        <f t="shared" si="150"/>
        <v>6</v>
      </c>
      <c r="K804" s="34">
        <f t="shared" si="151"/>
        <v>125.29632133130141</v>
      </c>
      <c r="L804" s="35">
        <f t="shared" si="152"/>
        <v>19058</v>
      </c>
      <c r="M804" s="35">
        <f t="shared" si="153"/>
        <v>4821</v>
      </c>
      <c r="N804" s="35">
        <f t="shared" si="154"/>
        <v>1188</v>
      </c>
      <c r="O804" s="36"/>
      <c r="P804" s="632"/>
      <c r="Q804" s="149"/>
      <c r="R804" s="150"/>
      <c r="S804" s="150"/>
    </row>
    <row r="805" spans="1:19">
      <c r="A805" s="30">
        <f t="shared" si="144"/>
        <v>491</v>
      </c>
      <c r="B805" s="30">
        <v>796</v>
      </c>
      <c r="C805" s="31" t="str">
        <f t="shared" si="145"/>
        <v>491 - ATLANTIS Charter School - FALL RIVER pupils</v>
      </c>
      <c r="D805" s="32">
        <v>491095095</v>
      </c>
      <c r="E805" s="30">
        <f t="shared" si="146"/>
        <v>491</v>
      </c>
      <c r="F805" s="28">
        <f t="shared" si="147"/>
        <v>95</v>
      </c>
      <c r="G805" s="28">
        <f t="shared" si="148"/>
        <v>95</v>
      </c>
      <c r="H805" s="28">
        <f t="shared" si="155"/>
        <v>1</v>
      </c>
      <c r="I805" s="33">
        <f t="shared" si="149"/>
        <v>1</v>
      </c>
      <c r="J805" s="30">
        <f t="shared" si="150"/>
        <v>12</v>
      </c>
      <c r="K805" s="34">
        <f t="shared" si="151"/>
        <v>100.95349482477822</v>
      </c>
      <c r="L805" s="35">
        <f t="shared" si="152"/>
        <v>17479</v>
      </c>
      <c r="M805" s="35">
        <f t="shared" si="153"/>
        <v>167</v>
      </c>
      <c r="N805" s="35">
        <f t="shared" si="154"/>
        <v>1188</v>
      </c>
      <c r="O805" s="36"/>
      <c r="P805" s="632"/>
      <c r="Q805" s="149"/>
      <c r="R805" s="150"/>
      <c r="S805" s="150"/>
    </row>
    <row r="806" spans="1:19">
      <c r="A806" s="30">
        <f t="shared" si="144"/>
        <v>491</v>
      </c>
      <c r="B806" s="30">
        <v>797</v>
      </c>
      <c r="C806" s="31" t="str">
        <f t="shared" si="145"/>
        <v>491 - ATLANTIS Charter School - NEW BEDFORD pupils</v>
      </c>
      <c r="D806" s="32">
        <v>491095201</v>
      </c>
      <c r="E806" s="30">
        <f t="shared" si="146"/>
        <v>491</v>
      </c>
      <c r="F806" s="28">
        <f t="shared" si="147"/>
        <v>95</v>
      </c>
      <c r="G806" s="28">
        <f t="shared" si="148"/>
        <v>201</v>
      </c>
      <c r="H806" s="28">
        <f t="shared" si="155"/>
        <v>1</v>
      </c>
      <c r="I806" s="33">
        <f t="shared" si="149"/>
        <v>1</v>
      </c>
      <c r="J806" s="30">
        <f t="shared" si="150"/>
        <v>12</v>
      </c>
      <c r="K806" s="34">
        <f t="shared" si="151"/>
        <v>100.52451737032956</v>
      </c>
      <c r="L806" s="35">
        <f t="shared" si="152"/>
        <v>20298</v>
      </c>
      <c r="M806" s="35">
        <f t="shared" si="153"/>
        <v>106</v>
      </c>
      <c r="N806" s="35">
        <f t="shared" si="154"/>
        <v>1188</v>
      </c>
      <c r="O806" s="36"/>
      <c r="P806" s="632"/>
      <c r="Q806" s="149"/>
      <c r="R806" s="150"/>
      <c r="S806" s="150"/>
    </row>
    <row r="807" spans="1:19">
      <c r="A807" s="30">
        <f t="shared" si="144"/>
        <v>491</v>
      </c>
      <c r="B807" s="30">
        <v>798</v>
      </c>
      <c r="C807" s="31" t="str">
        <f t="shared" si="145"/>
        <v>491 - ATLANTIS Charter School - SEEKONK pupils</v>
      </c>
      <c r="D807" s="32">
        <v>491095265</v>
      </c>
      <c r="E807" s="30">
        <f t="shared" si="146"/>
        <v>491</v>
      </c>
      <c r="F807" s="28">
        <f t="shared" si="147"/>
        <v>95</v>
      </c>
      <c r="G807" s="28">
        <f t="shared" si="148"/>
        <v>265</v>
      </c>
      <c r="H807" s="28">
        <f t="shared" si="155"/>
        <v>1</v>
      </c>
      <c r="I807" s="33">
        <f t="shared" si="149"/>
        <v>1</v>
      </c>
      <c r="J807" s="30">
        <f t="shared" si="150"/>
        <v>4</v>
      </c>
      <c r="K807" s="34">
        <f t="shared" si="151"/>
        <v>138.20503139311575</v>
      </c>
      <c r="L807" s="35">
        <f t="shared" si="152"/>
        <v>12354</v>
      </c>
      <c r="M807" s="35">
        <f t="shared" si="153"/>
        <v>4720</v>
      </c>
      <c r="N807" s="35">
        <f t="shared" si="154"/>
        <v>1188</v>
      </c>
      <c r="O807" s="36"/>
      <c r="P807" s="632"/>
      <c r="Q807" s="149"/>
      <c r="R807" s="150"/>
      <c r="S807" s="150"/>
    </row>
    <row r="808" spans="1:19">
      <c r="A808" s="30">
        <f t="shared" si="144"/>
        <v>491</v>
      </c>
      <c r="B808" s="30">
        <v>799</v>
      </c>
      <c r="C808" s="31" t="str">
        <f t="shared" si="145"/>
        <v>491 - ATLANTIS Charter School - SOMERSET pupils</v>
      </c>
      <c r="D808" s="32">
        <v>491095273</v>
      </c>
      <c r="E808" s="30">
        <f t="shared" si="146"/>
        <v>491</v>
      </c>
      <c r="F808" s="28">
        <f t="shared" si="147"/>
        <v>95</v>
      </c>
      <c r="G808" s="28">
        <f t="shared" si="148"/>
        <v>273</v>
      </c>
      <c r="H808" s="28">
        <f t="shared" si="155"/>
        <v>1</v>
      </c>
      <c r="I808" s="33">
        <f t="shared" si="149"/>
        <v>1</v>
      </c>
      <c r="J808" s="30">
        <f t="shared" si="150"/>
        <v>6</v>
      </c>
      <c r="K808" s="34">
        <f t="shared" si="151"/>
        <v>133.83747209159793</v>
      </c>
      <c r="L808" s="35">
        <f t="shared" si="152"/>
        <v>13713</v>
      </c>
      <c r="M808" s="35">
        <f t="shared" si="153"/>
        <v>4640</v>
      </c>
      <c r="N808" s="35">
        <f t="shared" si="154"/>
        <v>1188</v>
      </c>
      <c r="O808" s="36"/>
      <c r="P808" s="632"/>
      <c r="Q808" s="149"/>
      <c r="R808" s="150"/>
      <c r="S808" s="150"/>
    </row>
    <row r="809" spans="1:19">
      <c r="A809" s="30">
        <f t="shared" si="144"/>
        <v>491</v>
      </c>
      <c r="B809" s="30">
        <v>800</v>
      </c>
      <c r="C809" s="31" t="str">
        <f t="shared" si="145"/>
        <v>491 - ATLANTIS Charter School - SWANSEA pupils</v>
      </c>
      <c r="D809" s="32">
        <v>491095292</v>
      </c>
      <c r="E809" s="30">
        <f t="shared" si="146"/>
        <v>491</v>
      </c>
      <c r="F809" s="28">
        <f t="shared" si="147"/>
        <v>95</v>
      </c>
      <c r="G809" s="28">
        <f t="shared" si="148"/>
        <v>292</v>
      </c>
      <c r="H809" s="28">
        <f t="shared" si="155"/>
        <v>1</v>
      </c>
      <c r="I809" s="33">
        <f t="shared" si="149"/>
        <v>1</v>
      </c>
      <c r="J809" s="30">
        <f t="shared" si="150"/>
        <v>6</v>
      </c>
      <c r="K809" s="34">
        <f t="shared" si="151"/>
        <v>112.79280547131958</v>
      </c>
      <c r="L809" s="35">
        <f t="shared" si="152"/>
        <v>15979</v>
      </c>
      <c r="M809" s="35">
        <f t="shared" si="153"/>
        <v>2044</v>
      </c>
      <c r="N809" s="35">
        <f t="shared" si="154"/>
        <v>1188</v>
      </c>
      <c r="O809" s="36"/>
      <c r="P809" s="632"/>
      <c r="Q809" s="149"/>
      <c r="R809" s="150"/>
      <c r="S809" s="150"/>
    </row>
    <row r="810" spans="1:19">
      <c r="A810" s="30">
        <f t="shared" si="144"/>
        <v>491</v>
      </c>
      <c r="B810" s="30">
        <v>801</v>
      </c>
      <c r="C810" s="31" t="str">
        <f t="shared" si="145"/>
        <v>491 - ATLANTIS Charter School - WESTPORT pupils</v>
      </c>
      <c r="D810" s="32">
        <v>491095331</v>
      </c>
      <c r="E810" s="30">
        <f t="shared" si="146"/>
        <v>491</v>
      </c>
      <c r="F810" s="28">
        <f t="shared" si="147"/>
        <v>95</v>
      </c>
      <c r="G810" s="28">
        <f t="shared" si="148"/>
        <v>331</v>
      </c>
      <c r="H810" s="28">
        <f t="shared" si="155"/>
        <v>1</v>
      </c>
      <c r="I810" s="33">
        <f t="shared" si="149"/>
        <v>1</v>
      </c>
      <c r="J810" s="30">
        <f t="shared" si="150"/>
        <v>7</v>
      </c>
      <c r="K810" s="34">
        <f t="shared" si="151"/>
        <v>119.10061815697073</v>
      </c>
      <c r="L810" s="35">
        <f t="shared" si="152"/>
        <v>14040</v>
      </c>
      <c r="M810" s="35">
        <f t="shared" si="153"/>
        <v>2682</v>
      </c>
      <c r="N810" s="35">
        <f t="shared" si="154"/>
        <v>1188</v>
      </c>
      <c r="O810" s="36"/>
      <c r="P810" s="632"/>
      <c r="Q810" s="149"/>
      <c r="R810" s="150"/>
      <c r="S810" s="150"/>
    </row>
    <row r="811" spans="1:19">
      <c r="A811" s="30">
        <f t="shared" si="144"/>
        <v>491</v>
      </c>
      <c r="B811" s="30">
        <v>802</v>
      </c>
      <c r="C811" s="31" t="str">
        <f t="shared" si="145"/>
        <v>491 - ATLANTIS Charter School - FREETOWN LAKEVILLE pupils</v>
      </c>
      <c r="D811" s="32">
        <v>491095665</v>
      </c>
      <c r="E811" s="30">
        <f t="shared" si="146"/>
        <v>491</v>
      </c>
      <c r="F811" s="28">
        <f t="shared" si="147"/>
        <v>95</v>
      </c>
      <c r="G811" s="28">
        <f t="shared" si="148"/>
        <v>665</v>
      </c>
      <c r="H811" s="28">
        <f t="shared" si="155"/>
        <v>1</v>
      </c>
      <c r="I811" s="33">
        <f t="shared" si="149"/>
        <v>1</v>
      </c>
      <c r="J811" s="30">
        <f t="shared" si="150"/>
        <v>5</v>
      </c>
      <c r="K811" s="34">
        <f t="shared" si="151"/>
        <v>112.27587959492098</v>
      </c>
      <c r="L811" s="35">
        <f t="shared" si="152"/>
        <v>12056</v>
      </c>
      <c r="M811" s="35">
        <f t="shared" si="153"/>
        <v>1480</v>
      </c>
      <c r="N811" s="35">
        <f t="shared" si="154"/>
        <v>1188</v>
      </c>
      <c r="O811" s="36"/>
      <c r="P811" s="632"/>
      <c r="Q811" s="149"/>
      <c r="R811" s="150"/>
      <c r="S811" s="150"/>
    </row>
    <row r="812" spans="1:19">
      <c r="A812" s="30">
        <f t="shared" si="144"/>
        <v>491</v>
      </c>
      <c r="B812" s="30">
        <v>803</v>
      </c>
      <c r="C812" s="31" t="str">
        <f t="shared" si="145"/>
        <v>491 - ATLANTIS Charter School - SOMERSET BERKLEY pupils</v>
      </c>
      <c r="D812" s="32">
        <v>491095763</v>
      </c>
      <c r="E812" s="30">
        <f t="shared" si="146"/>
        <v>491</v>
      </c>
      <c r="F812" s="28">
        <f t="shared" si="147"/>
        <v>95</v>
      </c>
      <c r="G812" s="28">
        <f t="shared" si="148"/>
        <v>763</v>
      </c>
      <c r="H812" s="28">
        <f t="shared" si="155"/>
        <v>1</v>
      </c>
      <c r="I812" s="33">
        <f t="shared" si="149"/>
        <v>1</v>
      </c>
      <c r="J812" s="30">
        <f t="shared" si="150"/>
        <v>6</v>
      </c>
      <c r="K812" s="34">
        <f t="shared" si="151"/>
        <v>122.01694899642348</v>
      </c>
      <c r="L812" s="35">
        <f t="shared" si="152"/>
        <v>15260</v>
      </c>
      <c r="M812" s="35">
        <f t="shared" si="153"/>
        <v>3360</v>
      </c>
      <c r="N812" s="35">
        <f t="shared" si="154"/>
        <v>1188</v>
      </c>
      <c r="O812" s="36"/>
      <c r="P812" s="632"/>
      <c r="Q812" s="149"/>
      <c r="R812" s="150"/>
      <c r="S812" s="150"/>
    </row>
    <row r="813" spans="1:19">
      <c r="A813" s="30">
        <f t="shared" si="144"/>
        <v>492</v>
      </c>
      <c r="B813" s="30">
        <v>804</v>
      </c>
      <c r="C813" s="31" t="str">
        <f t="shared" si="145"/>
        <v>492 - MARTIN LUTHER KING JR CS OF EXCELLENCE Charter School - CHICOPEE pupils</v>
      </c>
      <c r="D813" s="32">
        <v>492281061</v>
      </c>
      <c r="E813" s="30">
        <f t="shared" si="146"/>
        <v>492</v>
      </c>
      <c r="F813" s="28">
        <f t="shared" si="147"/>
        <v>281</v>
      </c>
      <c r="G813" s="28">
        <f t="shared" si="148"/>
        <v>61</v>
      </c>
      <c r="H813" s="28">
        <f t="shared" si="155"/>
        <v>1</v>
      </c>
      <c r="I813" s="33">
        <f t="shared" si="149"/>
        <v>1</v>
      </c>
      <c r="J813" s="30">
        <f t="shared" si="150"/>
        <v>11</v>
      </c>
      <c r="K813" s="34">
        <f t="shared" si="151"/>
        <v>102.8475976765979</v>
      </c>
      <c r="L813" s="35">
        <f t="shared" si="152"/>
        <v>14929</v>
      </c>
      <c r="M813" s="35">
        <f t="shared" si="153"/>
        <v>425</v>
      </c>
      <c r="N813" s="35">
        <f t="shared" si="154"/>
        <v>1188</v>
      </c>
      <c r="O813" s="36"/>
      <c r="P813" s="632"/>
      <c r="Q813" s="149"/>
      <c r="R813" s="150"/>
      <c r="S813" s="150"/>
    </row>
    <row r="814" spans="1:19">
      <c r="A814" s="30">
        <f t="shared" si="144"/>
        <v>492</v>
      </c>
      <c r="B814" s="30">
        <v>805</v>
      </c>
      <c r="C814" s="31" t="str">
        <f t="shared" si="145"/>
        <v>492 - MARTIN LUTHER KING JR CS OF EXCELLENCE Charter School - EASTHAMPTON pupils</v>
      </c>
      <c r="D814" s="32">
        <v>492281086</v>
      </c>
      <c r="E814" s="30">
        <f t="shared" si="146"/>
        <v>492</v>
      </c>
      <c r="F814" s="28">
        <f t="shared" si="147"/>
        <v>281</v>
      </c>
      <c r="G814" s="28">
        <f t="shared" si="148"/>
        <v>86</v>
      </c>
      <c r="H814" s="28">
        <f t="shared" si="155"/>
        <v>1</v>
      </c>
      <c r="I814" s="33">
        <f t="shared" si="149"/>
        <v>1</v>
      </c>
      <c r="J814" s="30">
        <f t="shared" si="150"/>
        <v>8</v>
      </c>
      <c r="K814" s="34">
        <f t="shared" si="151"/>
        <v>110.18528040910991</v>
      </c>
      <c r="L814" s="35">
        <f t="shared" si="152"/>
        <v>11037</v>
      </c>
      <c r="M814" s="35">
        <f t="shared" si="153"/>
        <v>1124</v>
      </c>
      <c r="N814" s="35">
        <f t="shared" si="154"/>
        <v>1188</v>
      </c>
      <c r="O814" s="36"/>
      <c r="P814" s="632"/>
      <c r="Q814" s="149"/>
      <c r="R814" s="150"/>
      <c r="S814" s="150"/>
    </row>
    <row r="815" spans="1:19">
      <c r="A815" s="30">
        <f t="shared" si="144"/>
        <v>492</v>
      </c>
      <c r="B815" s="30">
        <v>806</v>
      </c>
      <c r="C815" s="31" t="str">
        <f t="shared" si="145"/>
        <v>492 - MARTIN LUTHER KING JR CS OF EXCELLENCE Charter School - EAST LONGMEADOW pupils</v>
      </c>
      <c r="D815" s="32">
        <v>492281087</v>
      </c>
      <c r="E815" s="30">
        <f t="shared" si="146"/>
        <v>492</v>
      </c>
      <c r="F815" s="28">
        <f t="shared" si="147"/>
        <v>281</v>
      </c>
      <c r="G815" s="28">
        <f t="shared" si="148"/>
        <v>87</v>
      </c>
      <c r="H815" s="28">
        <f t="shared" si="155"/>
        <v>1</v>
      </c>
      <c r="I815" s="33">
        <f t="shared" si="149"/>
        <v>1</v>
      </c>
      <c r="J815" s="30">
        <f t="shared" si="150"/>
        <v>6</v>
      </c>
      <c r="K815" s="34">
        <f t="shared" si="151"/>
        <v>133.24526739032098</v>
      </c>
      <c r="L815" s="35">
        <f t="shared" si="152"/>
        <v>16427</v>
      </c>
      <c r="M815" s="35">
        <f t="shared" si="153"/>
        <v>5461</v>
      </c>
      <c r="N815" s="35">
        <f t="shared" si="154"/>
        <v>1188</v>
      </c>
      <c r="O815" s="36"/>
      <c r="P815" s="632"/>
      <c r="Q815" s="149"/>
      <c r="R815" s="150"/>
      <c r="S815" s="150"/>
    </row>
    <row r="816" spans="1:19">
      <c r="A816" s="30">
        <f t="shared" si="144"/>
        <v>492</v>
      </c>
      <c r="B816" s="30">
        <v>807</v>
      </c>
      <c r="C816" s="31" t="str">
        <f t="shared" si="145"/>
        <v>492 - MARTIN LUTHER KING JR CS OF EXCELLENCE Charter School - SPRINGFIELD pupils</v>
      </c>
      <c r="D816" s="32">
        <v>492281281</v>
      </c>
      <c r="E816" s="30">
        <f t="shared" si="146"/>
        <v>492</v>
      </c>
      <c r="F816" s="28">
        <f t="shared" si="147"/>
        <v>281</v>
      </c>
      <c r="G816" s="28">
        <f t="shared" si="148"/>
        <v>281</v>
      </c>
      <c r="H816" s="28">
        <f t="shared" si="155"/>
        <v>1</v>
      </c>
      <c r="I816" s="33">
        <f t="shared" si="149"/>
        <v>1</v>
      </c>
      <c r="J816" s="30">
        <f t="shared" si="150"/>
        <v>12</v>
      </c>
      <c r="K816" s="34">
        <f t="shared" si="151"/>
        <v>100</v>
      </c>
      <c r="L816" s="35">
        <f t="shared" si="152"/>
        <v>19348</v>
      </c>
      <c r="M816" s="35">
        <f t="shared" si="153"/>
        <v>0</v>
      </c>
      <c r="N816" s="35">
        <f t="shared" si="154"/>
        <v>1188</v>
      </c>
      <c r="O816" s="36"/>
      <c r="P816" s="632"/>
      <c r="Q816" s="149"/>
      <c r="R816" s="150"/>
      <c r="S816" s="150"/>
    </row>
    <row r="817" spans="1:19">
      <c r="A817" s="30">
        <f t="shared" si="144"/>
        <v>492</v>
      </c>
      <c r="B817" s="30">
        <v>808</v>
      </c>
      <c r="C817" s="31" t="str">
        <f t="shared" si="145"/>
        <v>492 - MARTIN LUTHER KING JR CS OF EXCELLENCE Charter School - WEST SPRINGFIELD pupils</v>
      </c>
      <c r="D817" s="32">
        <v>492281332</v>
      </c>
      <c r="E817" s="30">
        <f t="shared" si="146"/>
        <v>492</v>
      </c>
      <c r="F817" s="28">
        <f t="shared" si="147"/>
        <v>281</v>
      </c>
      <c r="G817" s="28">
        <f t="shared" si="148"/>
        <v>332</v>
      </c>
      <c r="H817" s="28">
        <f t="shared" si="155"/>
        <v>1</v>
      </c>
      <c r="I817" s="33">
        <f t="shared" si="149"/>
        <v>1</v>
      </c>
      <c r="J817" s="30">
        <f t="shared" si="150"/>
        <v>10</v>
      </c>
      <c r="K817" s="34">
        <f t="shared" si="151"/>
        <v>103.68264382941726</v>
      </c>
      <c r="L817" s="35">
        <f t="shared" si="152"/>
        <v>16735</v>
      </c>
      <c r="M817" s="35">
        <f t="shared" si="153"/>
        <v>616</v>
      </c>
      <c r="N817" s="35">
        <f t="shared" si="154"/>
        <v>1188</v>
      </c>
      <c r="O817" s="36"/>
      <c r="P817" s="632"/>
      <c r="Q817" s="149"/>
      <c r="R817" s="150"/>
      <c r="S817" s="150"/>
    </row>
    <row r="818" spans="1:19">
      <c r="A818" s="30">
        <f t="shared" si="144"/>
        <v>493</v>
      </c>
      <c r="B818" s="30">
        <v>809</v>
      </c>
      <c r="C818" s="31" t="str">
        <f t="shared" si="145"/>
        <v>493 - PHOENIX ACADEMY CHELSEA Charter School - BOSTON pupils</v>
      </c>
      <c r="D818" s="32">
        <v>493057035</v>
      </c>
      <c r="E818" s="30">
        <f t="shared" si="146"/>
        <v>493</v>
      </c>
      <c r="F818" s="28">
        <f t="shared" si="147"/>
        <v>57</v>
      </c>
      <c r="G818" s="28">
        <f t="shared" si="148"/>
        <v>35</v>
      </c>
      <c r="H818" s="28">
        <f t="shared" si="155"/>
        <v>1</v>
      </c>
      <c r="I818" s="33">
        <f t="shared" si="149"/>
        <v>1.04</v>
      </c>
      <c r="J818" s="30">
        <f t="shared" si="150"/>
        <v>11</v>
      </c>
      <c r="K818" s="34">
        <f t="shared" si="151"/>
        <v>137.86393690456481</v>
      </c>
      <c r="L818" s="35">
        <f t="shared" si="152"/>
        <v>22053</v>
      </c>
      <c r="M818" s="35">
        <f t="shared" si="153"/>
        <v>8350</v>
      </c>
      <c r="N818" s="35">
        <f t="shared" si="154"/>
        <v>1188</v>
      </c>
      <c r="O818" s="36"/>
      <c r="P818" s="632"/>
      <c r="Q818" s="149"/>
      <c r="R818" s="150"/>
      <c r="S818" s="150"/>
    </row>
    <row r="819" spans="1:19">
      <c r="A819" s="30">
        <f t="shared" si="144"/>
        <v>493</v>
      </c>
      <c r="B819" s="30">
        <v>810</v>
      </c>
      <c r="C819" s="31" t="str">
        <f t="shared" si="145"/>
        <v>493 - PHOENIX ACADEMY CHELSEA Charter School - BROCKTON pupils</v>
      </c>
      <c r="D819" s="32">
        <v>493057044</v>
      </c>
      <c r="E819" s="30">
        <f t="shared" si="146"/>
        <v>493</v>
      </c>
      <c r="F819" s="28">
        <f t="shared" si="147"/>
        <v>57</v>
      </c>
      <c r="G819" s="28">
        <f t="shared" si="148"/>
        <v>44</v>
      </c>
      <c r="H819" s="28">
        <f t="shared" si="155"/>
        <v>1</v>
      </c>
      <c r="I819" s="33">
        <f t="shared" si="149"/>
        <v>1.04</v>
      </c>
      <c r="J819" s="30">
        <f t="shared" si="150"/>
        <v>11</v>
      </c>
      <c r="K819" s="34">
        <f t="shared" si="151"/>
        <v>103.48764365547041</v>
      </c>
      <c r="L819" s="35">
        <f t="shared" si="152"/>
        <v>16294</v>
      </c>
      <c r="M819" s="35">
        <f t="shared" si="153"/>
        <v>568</v>
      </c>
      <c r="N819" s="35">
        <f t="shared" si="154"/>
        <v>1188</v>
      </c>
      <c r="O819" s="36"/>
      <c r="P819" s="632"/>
      <c r="Q819" s="149"/>
      <c r="R819" s="150"/>
      <c r="S819" s="150"/>
    </row>
    <row r="820" spans="1:19">
      <c r="A820" s="30">
        <f t="shared" si="144"/>
        <v>493</v>
      </c>
      <c r="B820" s="30">
        <v>811</v>
      </c>
      <c r="C820" s="31" t="str">
        <f t="shared" si="145"/>
        <v>493 - PHOENIX ACADEMY CHELSEA Charter School - CHELSEA pupils</v>
      </c>
      <c r="D820" s="32">
        <v>493057057</v>
      </c>
      <c r="E820" s="30">
        <f t="shared" si="146"/>
        <v>493</v>
      </c>
      <c r="F820" s="28">
        <f t="shared" si="147"/>
        <v>57</v>
      </c>
      <c r="G820" s="28">
        <f t="shared" si="148"/>
        <v>57</v>
      </c>
      <c r="H820" s="28">
        <f t="shared" si="155"/>
        <v>1</v>
      </c>
      <c r="I820" s="33">
        <f t="shared" si="149"/>
        <v>1.04</v>
      </c>
      <c r="J820" s="30">
        <f t="shared" si="150"/>
        <v>12</v>
      </c>
      <c r="K820" s="34">
        <f t="shared" si="151"/>
        <v>101.74052401989768</v>
      </c>
      <c r="L820" s="35">
        <f t="shared" si="152"/>
        <v>22464</v>
      </c>
      <c r="M820" s="35">
        <f t="shared" si="153"/>
        <v>391</v>
      </c>
      <c r="N820" s="35">
        <f t="shared" si="154"/>
        <v>1188</v>
      </c>
      <c r="O820" s="36"/>
      <c r="P820" s="632"/>
      <c r="Q820" s="149"/>
      <c r="R820" s="150"/>
      <c r="S820" s="150"/>
    </row>
    <row r="821" spans="1:19">
      <c r="A821" s="30">
        <f t="shared" si="144"/>
        <v>493</v>
      </c>
      <c r="B821" s="30">
        <v>812</v>
      </c>
      <c r="C821" s="31" t="str">
        <f t="shared" si="145"/>
        <v>493 - PHOENIX ACADEMY CHELSEA Charter School - EVERETT pupils</v>
      </c>
      <c r="D821" s="32">
        <v>493057093</v>
      </c>
      <c r="E821" s="30">
        <f t="shared" si="146"/>
        <v>493</v>
      </c>
      <c r="F821" s="28">
        <f t="shared" si="147"/>
        <v>57</v>
      </c>
      <c r="G821" s="28">
        <f t="shared" si="148"/>
        <v>93</v>
      </c>
      <c r="H821" s="28">
        <f t="shared" si="155"/>
        <v>1</v>
      </c>
      <c r="I821" s="33">
        <f t="shared" si="149"/>
        <v>1.04</v>
      </c>
      <c r="J821" s="30">
        <f t="shared" si="150"/>
        <v>11</v>
      </c>
      <c r="K821" s="34">
        <f t="shared" si="151"/>
        <v>100</v>
      </c>
      <c r="L821" s="35">
        <f t="shared" si="152"/>
        <v>22709</v>
      </c>
      <c r="M821" s="35">
        <f t="shared" si="153"/>
        <v>0</v>
      </c>
      <c r="N821" s="35">
        <f t="shared" si="154"/>
        <v>1188</v>
      </c>
      <c r="O821" s="36"/>
      <c r="P821" s="632"/>
      <c r="Q821" s="149"/>
      <c r="R821" s="150"/>
      <c r="S821" s="150"/>
    </row>
    <row r="822" spans="1:19">
      <c r="A822" s="30">
        <f t="shared" si="144"/>
        <v>493</v>
      </c>
      <c r="B822" s="30">
        <v>813</v>
      </c>
      <c r="C822" s="31" t="str">
        <f t="shared" si="145"/>
        <v>493 - PHOENIX ACADEMY CHELSEA Charter School - FRAMINGHAM pupils</v>
      </c>
      <c r="D822" s="32">
        <v>493057100</v>
      </c>
      <c r="E822" s="30">
        <f t="shared" si="146"/>
        <v>493</v>
      </c>
      <c r="F822" s="28">
        <f t="shared" si="147"/>
        <v>57</v>
      </c>
      <c r="G822" s="28">
        <f t="shared" si="148"/>
        <v>100</v>
      </c>
      <c r="H822" s="28">
        <f t="shared" si="155"/>
        <v>1</v>
      </c>
      <c r="I822" s="33">
        <f t="shared" si="149"/>
        <v>1.04</v>
      </c>
      <c r="J822" s="30">
        <f t="shared" si="150"/>
        <v>10</v>
      </c>
      <c r="K822" s="34">
        <f t="shared" si="151"/>
        <v>125.30943913013427</v>
      </c>
      <c r="L822" s="35">
        <f t="shared" si="152"/>
        <v>20383</v>
      </c>
      <c r="M822" s="35">
        <f t="shared" si="153"/>
        <v>5159</v>
      </c>
      <c r="N822" s="35">
        <f t="shared" si="154"/>
        <v>1188</v>
      </c>
      <c r="O822" s="36"/>
      <c r="P822" s="632"/>
      <c r="Q822" s="149"/>
      <c r="R822" s="150"/>
      <c r="S822" s="150"/>
    </row>
    <row r="823" spans="1:19">
      <c r="A823" s="30">
        <f t="shared" si="144"/>
        <v>493</v>
      </c>
      <c r="B823" s="30">
        <v>814</v>
      </c>
      <c r="C823" s="31" t="str">
        <f t="shared" si="145"/>
        <v>493 - PHOENIX ACADEMY CHELSEA Charter School - LYNN pupils</v>
      </c>
      <c r="D823" s="32">
        <v>493057163</v>
      </c>
      <c r="E823" s="30">
        <f t="shared" si="146"/>
        <v>493</v>
      </c>
      <c r="F823" s="28">
        <f t="shared" si="147"/>
        <v>57</v>
      </c>
      <c r="G823" s="28">
        <f t="shared" si="148"/>
        <v>163</v>
      </c>
      <c r="H823" s="28">
        <f t="shared" si="155"/>
        <v>1</v>
      </c>
      <c r="I823" s="33">
        <f t="shared" si="149"/>
        <v>1.04</v>
      </c>
      <c r="J823" s="30">
        <f t="shared" si="150"/>
        <v>11</v>
      </c>
      <c r="K823" s="34">
        <f t="shared" si="151"/>
        <v>100</v>
      </c>
      <c r="L823" s="35">
        <f t="shared" si="152"/>
        <v>19798</v>
      </c>
      <c r="M823" s="35">
        <f t="shared" si="153"/>
        <v>0</v>
      </c>
      <c r="N823" s="35">
        <f t="shared" si="154"/>
        <v>1188</v>
      </c>
      <c r="O823" s="36"/>
      <c r="P823" s="632"/>
      <c r="Q823" s="149"/>
      <c r="R823" s="150"/>
      <c r="S823" s="150"/>
    </row>
    <row r="824" spans="1:19">
      <c r="A824" s="30">
        <f t="shared" si="144"/>
        <v>493</v>
      </c>
      <c r="B824" s="30">
        <v>815</v>
      </c>
      <c r="C824" s="31" t="str">
        <f t="shared" si="145"/>
        <v>493 - PHOENIX ACADEMY CHELSEA Charter School - MALDEN pupils</v>
      </c>
      <c r="D824" s="32">
        <v>493057165</v>
      </c>
      <c r="E824" s="30">
        <f t="shared" si="146"/>
        <v>493</v>
      </c>
      <c r="F824" s="28">
        <f t="shared" si="147"/>
        <v>57</v>
      </c>
      <c r="G824" s="28">
        <f t="shared" si="148"/>
        <v>165</v>
      </c>
      <c r="H824" s="28">
        <f t="shared" si="155"/>
        <v>1</v>
      </c>
      <c r="I824" s="33">
        <f t="shared" si="149"/>
        <v>1.04</v>
      </c>
      <c r="J824" s="30">
        <f t="shared" si="150"/>
        <v>10</v>
      </c>
      <c r="K824" s="34">
        <f t="shared" si="151"/>
        <v>100</v>
      </c>
      <c r="L824" s="35">
        <f t="shared" si="152"/>
        <v>20897</v>
      </c>
      <c r="M824" s="35">
        <f t="shared" si="153"/>
        <v>0</v>
      </c>
      <c r="N824" s="35">
        <f t="shared" si="154"/>
        <v>1188</v>
      </c>
      <c r="O824" s="36"/>
      <c r="P824" s="632"/>
      <c r="Q824" s="149"/>
      <c r="R824" s="150"/>
      <c r="S824" s="150"/>
    </row>
    <row r="825" spans="1:19">
      <c r="A825" s="30">
        <f t="shared" si="144"/>
        <v>493</v>
      </c>
      <c r="B825" s="30">
        <v>816</v>
      </c>
      <c r="C825" s="31" t="str">
        <f t="shared" si="145"/>
        <v>493 - PHOENIX ACADEMY CHELSEA Charter School - MEDFORD pupils</v>
      </c>
      <c r="D825" s="32">
        <v>493057176</v>
      </c>
      <c r="E825" s="30">
        <f t="shared" si="146"/>
        <v>493</v>
      </c>
      <c r="F825" s="28">
        <f t="shared" si="147"/>
        <v>57</v>
      </c>
      <c r="G825" s="28">
        <f t="shared" si="148"/>
        <v>176</v>
      </c>
      <c r="H825" s="28">
        <f t="shared" si="155"/>
        <v>1</v>
      </c>
      <c r="I825" s="33">
        <f t="shared" si="149"/>
        <v>1.04</v>
      </c>
      <c r="J825" s="30">
        <f t="shared" si="150"/>
        <v>8</v>
      </c>
      <c r="K825" s="34">
        <f t="shared" si="151"/>
        <v>125.20807852987181</v>
      </c>
      <c r="L825" s="35">
        <f t="shared" si="152"/>
        <v>20336</v>
      </c>
      <c r="M825" s="35">
        <f t="shared" si="153"/>
        <v>5126</v>
      </c>
      <c r="N825" s="35">
        <f t="shared" si="154"/>
        <v>1188</v>
      </c>
      <c r="O825" s="36"/>
      <c r="P825" s="632"/>
      <c r="Q825" s="149"/>
      <c r="R825" s="150"/>
      <c r="S825" s="150"/>
    </row>
    <row r="826" spans="1:19">
      <c r="A826" s="30">
        <f t="shared" si="144"/>
        <v>493</v>
      </c>
      <c r="B826" s="30">
        <v>817</v>
      </c>
      <c r="C826" s="31" t="str">
        <f t="shared" si="145"/>
        <v>493 - PHOENIX ACADEMY CHELSEA Charter School - NEWTON pupils</v>
      </c>
      <c r="D826" s="32">
        <v>493057207</v>
      </c>
      <c r="E826" s="30">
        <f t="shared" si="146"/>
        <v>493</v>
      </c>
      <c r="F826" s="28">
        <f t="shared" si="147"/>
        <v>57</v>
      </c>
      <c r="G826" s="28">
        <f t="shared" si="148"/>
        <v>207</v>
      </c>
      <c r="H826" s="28">
        <f t="shared" si="155"/>
        <v>1</v>
      </c>
      <c r="I826" s="33">
        <f t="shared" si="149"/>
        <v>1.04</v>
      </c>
      <c r="J826" s="30">
        <f t="shared" si="150"/>
        <v>3</v>
      </c>
      <c r="K826" s="34">
        <f t="shared" si="151"/>
        <v>172.35108915167942</v>
      </c>
      <c r="L826" s="35">
        <f t="shared" si="152"/>
        <v>17637</v>
      </c>
      <c r="M826" s="35">
        <f t="shared" si="153"/>
        <v>12761</v>
      </c>
      <c r="N826" s="35">
        <f t="shared" si="154"/>
        <v>1188</v>
      </c>
      <c r="O826" s="36"/>
      <c r="P826" s="632"/>
      <c r="Q826" s="149"/>
      <c r="R826" s="150"/>
      <c r="S826" s="150"/>
    </row>
    <row r="827" spans="1:19">
      <c r="A827" s="30">
        <f t="shared" si="144"/>
        <v>493</v>
      </c>
      <c r="B827" s="30">
        <v>818</v>
      </c>
      <c r="C827" s="31" t="str">
        <f t="shared" si="145"/>
        <v>493 - PHOENIX ACADEMY CHELSEA Charter School - RANDOLPH pupils</v>
      </c>
      <c r="D827" s="32">
        <v>493057244</v>
      </c>
      <c r="E827" s="30">
        <f t="shared" si="146"/>
        <v>493</v>
      </c>
      <c r="F827" s="28">
        <f t="shared" si="147"/>
        <v>57</v>
      </c>
      <c r="G827" s="28">
        <f t="shared" si="148"/>
        <v>244</v>
      </c>
      <c r="H827" s="28">
        <f t="shared" si="155"/>
        <v>1</v>
      </c>
      <c r="I827" s="33">
        <f t="shared" si="149"/>
        <v>1.04</v>
      </c>
      <c r="J827" s="30">
        <f t="shared" si="150"/>
        <v>10</v>
      </c>
      <c r="K827" s="34">
        <f t="shared" si="151"/>
        <v>128.61679730868042</v>
      </c>
      <c r="L827" s="35">
        <f t="shared" si="152"/>
        <v>20383</v>
      </c>
      <c r="M827" s="35">
        <f t="shared" si="153"/>
        <v>5833</v>
      </c>
      <c r="N827" s="35">
        <f t="shared" si="154"/>
        <v>1188</v>
      </c>
      <c r="O827" s="36"/>
      <c r="P827" s="632"/>
      <c r="Q827" s="149"/>
      <c r="R827" s="150"/>
      <c r="S827" s="150"/>
    </row>
    <row r="828" spans="1:19">
      <c r="A828" s="30">
        <f t="shared" si="144"/>
        <v>493</v>
      </c>
      <c r="B828" s="30">
        <v>819</v>
      </c>
      <c r="C828" s="31" t="str">
        <f t="shared" si="145"/>
        <v>493 - PHOENIX ACADEMY CHELSEA Charter School - REVERE pupils</v>
      </c>
      <c r="D828" s="32">
        <v>493057248</v>
      </c>
      <c r="E828" s="30">
        <f t="shared" si="146"/>
        <v>493</v>
      </c>
      <c r="F828" s="28">
        <f t="shared" si="147"/>
        <v>57</v>
      </c>
      <c r="G828" s="28">
        <f t="shared" si="148"/>
        <v>248</v>
      </c>
      <c r="H828" s="28">
        <f t="shared" si="155"/>
        <v>1</v>
      </c>
      <c r="I828" s="33">
        <f t="shared" si="149"/>
        <v>1.04</v>
      </c>
      <c r="J828" s="30">
        <f t="shared" si="150"/>
        <v>11</v>
      </c>
      <c r="K828" s="34">
        <f t="shared" si="151"/>
        <v>103.22634123713455</v>
      </c>
      <c r="L828" s="35">
        <f t="shared" si="152"/>
        <v>22296</v>
      </c>
      <c r="M828" s="35">
        <f t="shared" si="153"/>
        <v>719</v>
      </c>
      <c r="N828" s="35">
        <f t="shared" si="154"/>
        <v>1188</v>
      </c>
      <c r="O828" s="36"/>
      <c r="P828" s="632"/>
      <c r="Q828" s="149"/>
      <c r="R828" s="150"/>
      <c r="S828" s="150"/>
    </row>
    <row r="829" spans="1:19">
      <c r="A829" s="30">
        <f t="shared" si="144"/>
        <v>493</v>
      </c>
      <c r="B829" s="30">
        <v>820</v>
      </c>
      <c r="C829" s="31" t="str">
        <f t="shared" si="145"/>
        <v>493 - PHOENIX ACADEMY CHELSEA Charter School - SAUGUS pupils</v>
      </c>
      <c r="D829" s="32">
        <v>493057262</v>
      </c>
      <c r="E829" s="30">
        <f t="shared" si="146"/>
        <v>493</v>
      </c>
      <c r="F829" s="28">
        <f t="shared" si="147"/>
        <v>57</v>
      </c>
      <c r="G829" s="28">
        <f t="shared" si="148"/>
        <v>262</v>
      </c>
      <c r="H829" s="28">
        <f t="shared" si="155"/>
        <v>1</v>
      </c>
      <c r="I829" s="33">
        <f t="shared" si="149"/>
        <v>1.04</v>
      </c>
      <c r="J829" s="30">
        <f t="shared" si="150"/>
        <v>9</v>
      </c>
      <c r="K829" s="34">
        <f t="shared" si="151"/>
        <v>112.53509990051158</v>
      </c>
      <c r="L829" s="35">
        <f t="shared" si="152"/>
        <v>19924</v>
      </c>
      <c r="M829" s="35">
        <f t="shared" si="153"/>
        <v>2497</v>
      </c>
      <c r="N829" s="35">
        <f t="shared" si="154"/>
        <v>1188</v>
      </c>
      <c r="O829" s="36"/>
      <c r="P829" s="632"/>
      <c r="Q829" s="149"/>
      <c r="R829" s="150"/>
      <c r="S829" s="150"/>
    </row>
    <row r="830" spans="1:19">
      <c r="A830" s="30">
        <f t="shared" si="144"/>
        <v>493</v>
      </c>
      <c r="B830" s="30">
        <v>821</v>
      </c>
      <c r="C830" s="31" t="str">
        <f t="shared" si="145"/>
        <v>493 - PHOENIX ACADEMY CHELSEA Charter School - SOMERVILLE pupils</v>
      </c>
      <c r="D830" s="32">
        <v>493057274</v>
      </c>
      <c r="E830" s="30">
        <f t="shared" si="146"/>
        <v>493</v>
      </c>
      <c r="F830" s="28">
        <f t="shared" si="147"/>
        <v>57</v>
      </c>
      <c r="G830" s="28">
        <f t="shared" si="148"/>
        <v>274</v>
      </c>
      <c r="H830" s="28">
        <f t="shared" si="155"/>
        <v>1</v>
      </c>
      <c r="I830" s="33">
        <f t="shared" si="149"/>
        <v>1.04</v>
      </c>
      <c r="J830" s="30">
        <f t="shared" si="150"/>
        <v>10</v>
      </c>
      <c r="K830" s="34">
        <f t="shared" si="151"/>
        <v>144.29908236076398</v>
      </c>
      <c r="L830" s="35">
        <f t="shared" si="152"/>
        <v>16294</v>
      </c>
      <c r="M830" s="35">
        <f t="shared" si="153"/>
        <v>7218</v>
      </c>
      <c r="N830" s="35">
        <f t="shared" si="154"/>
        <v>1188</v>
      </c>
      <c r="O830" s="36"/>
      <c r="P830" s="632"/>
      <c r="Q830" s="149"/>
      <c r="R830" s="150"/>
      <c r="S830" s="150"/>
    </row>
    <row r="831" spans="1:19">
      <c r="A831" s="30">
        <f t="shared" si="144"/>
        <v>493</v>
      </c>
      <c r="B831" s="30">
        <v>822</v>
      </c>
      <c r="C831" s="31" t="str">
        <f t="shared" si="145"/>
        <v>493 - PHOENIX ACADEMY CHELSEA Charter School - WINTHROP pupils</v>
      </c>
      <c r="D831" s="32">
        <v>493057346</v>
      </c>
      <c r="E831" s="30">
        <f t="shared" si="146"/>
        <v>493</v>
      </c>
      <c r="F831" s="28">
        <f t="shared" si="147"/>
        <v>57</v>
      </c>
      <c r="G831" s="28">
        <f t="shared" si="148"/>
        <v>346</v>
      </c>
      <c r="H831" s="28">
        <f t="shared" si="155"/>
        <v>1</v>
      </c>
      <c r="I831" s="33">
        <f t="shared" si="149"/>
        <v>1.04</v>
      </c>
      <c r="J831" s="30">
        <f t="shared" si="150"/>
        <v>8</v>
      </c>
      <c r="K831" s="34">
        <f t="shared" si="151"/>
        <v>110.84918353796613</v>
      </c>
      <c r="L831" s="35">
        <f t="shared" si="152"/>
        <v>22128</v>
      </c>
      <c r="M831" s="35">
        <f t="shared" si="153"/>
        <v>2401</v>
      </c>
      <c r="N831" s="35">
        <f t="shared" si="154"/>
        <v>1188</v>
      </c>
      <c r="O831" s="36"/>
      <c r="P831" s="632"/>
      <c r="Q831" s="149"/>
      <c r="R831" s="150"/>
      <c r="S831" s="150"/>
    </row>
    <row r="832" spans="1:19">
      <c r="A832" s="30">
        <f t="shared" si="144"/>
        <v>494</v>
      </c>
      <c r="B832" s="30">
        <v>823</v>
      </c>
      <c r="C832" s="31" t="str">
        <f t="shared" si="145"/>
        <v>494 - PIONEER CS OF SCIENCE Charter School - BILLERICA pupils</v>
      </c>
      <c r="D832" s="32">
        <v>494093031</v>
      </c>
      <c r="E832" s="30">
        <f t="shared" si="146"/>
        <v>494</v>
      </c>
      <c r="F832" s="28">
        <f t="shared" si="147"/>
        <v>93</v>
      </c>
      <c r="G832" s="28">
        <f t="shared" si="148"/>
        <v>31</v>
      </c>
      <c r="H832" s="28">
        <f t="shared" si="155"/>
        <v>1</v>
      </c>
      <c r="I832" s="33">
        <f t="shared" si="149"/>
        <v>1.042</v>
      </c>
      <c r="J832" s="30">
        <f t="shared" si="150"/>
        <v>5</v>
      </c>
      <c r="K832" s="34">
        <f t="shared" si="151"/>
        <v>144.88459106998013</v>
      </c>
      <c r="L832" s="35">
        <f t="shared" si="152"/>
        <v>11206</v>
      </c>
      <c r="M832" s="35">
        <f t="shared" si="153"/>
        <v>5030</v>
      </c>
      <c r="N832" s="35">
        <f t="shared" si="154"/>
        <v>1188</v>
      </c>
      <c r="O832" s="36"/>
      <c r="P832" s="632"/>
      <c r="Q832" s="149"/>
      <c r="R832" s="150"/>
      <c r="S832" s="150"/>
    </row>
    <row r="833" spans="1:19">
      <c r="A833" s="30">
        <f t="shared" si="144"/>
        <v>494</v>
      </c>
      <c r="B833" s="30">
        <v>824</v>
      </c>
      <c r="C833" s="31" t="str">
        <f t="shared" si="145"/>
        <v>494 - PIONEER CS OF SCIENCE Charter School - BOSTON pupils</v>
      </c>
      <c r="D833" s="32">
        <v>494093035</v>
      </c>
      <c r="E833" s="30">
        <f t="shared" si="146"/>
        <v>494</v>
      </c>
      <c r="F833" s="28">
        <f t="shared" si="147"/>
        <v>93</v>
      </c>
      <c r="G833" s="28">
        <f t="shared" si="148"/>
        <v>35</v>
      </c>
      <c r="H833" s="28">
        <f t="shared" si="155"/>
        <v>1</v>
      </c>
      <c r="I833" s="33">
        <f t="shared" si="149"/>
        <v>1.042</v>
      </c>
      <c r="J833" s="30">
        <f t="shared" si="150"/>
        <v>11</v>
      </c>
      <c r="K833" s="34">
        <f t="shared" si="151"/>
        <v>137.86393690456481</v>
      </c>
      <c r="L833" s="35">
        <f t="shared" si="152"/>
        <v>20592</v>
      </c>
      <c r="M833" s="35">
        <f t="shared" si="153"/>
        <v>7797</v>
      </c>
      <c r="N833" s="35">
        <f t="shared" si="154"/>
        <v>1188</v>
      </c>
      <c r="O833" s="36"/>
      <c r="P833" s="632"/>
      <c r="Q833" s="149"/>
      <c r="R833" s="150"/>
      <c r="S833" s="150"/>
    </row>
    <row r="834" spans="1:19">
      <c r="A834" s="30">
        <f t="shared" si="144"/>
        <v>494</v>
      </c>
      <c r="B834" s="30">
        <v>825</v>
      </c>
      <c r="C834" s="31" t="str">
        <f t="shared" si="145"/>
        <v>494 - PIONEER CS OF SCIENCE Charter School - CAMBRIDGE pupils</v>
      </c>
      <c r="D834" s="32">
        <v>494093049</v>
      </c>
      <c r="E834" s="30">
        <f t="shared" si="146"/>
        <v>494</v>
      </c>
      <c r="F834" s="28">
        <f t="shared" si="147"/>
        <v>93</v>
      </c>
      <c r="G834" s="28">
        <f t="shared" si="148"/>
        <v>49</v>
      </c>
      <c r="H834" s="28">
        <f t="shared" si="155"/>
        <v>1</v>
      </c>
      <c r="I834" s="33">
        <f t="shared" si="149"/>
        <v>1.042</v>
      </c>
      <c r="J834" s="30">
        <f t="shared" si="150"/>
        <v>7</v>
      </c>
      <c r="K834" s="34">
        <f t="shared" si="151"/>
        <v>225.21081237189242</v>
      </c>
      <c r="L834" s="35">
        <f t="shared" si="152"/>
        <v>18048</v>
      </c>
      <c r="M834" s="35">
        <f t="shared" si="153"/>
        <v>22598</v>
      </c>
      <c r="N834" s="35">
        <f t="shared" si="154"/>
        <v>1188</v>
      </c>
      <c r="O834" s="36"/>
      <c r="P834" s="632"/>
      <c r="Q834" s="149"/>
      <c r="R834" s="150"/>
      <c r="S834" s="150"/>
    </row>
    <row r="835" spans="1:19">
      <c r="A835" s="30">
        <f t="shared" si="144"/>
        <v>494</v>
      </c>
      <c r="B835" s="30">
        <v>826</v>
      </c>
      <c r="C835" s="31" t="str">
        <f t="shared" si="145"/>
        <v>494 - PIONEER CS OF SCIENCE Charter School - CHELMSFORD pupils</v>
      </c>
      <c r="D835" s="32">
        <v>494093056</v>
      </c>
      <c r="E835" s="30">
        <f t="shared" si="146"/>
        <v>494</v>
      </c>
      <c r="F835" s="28">
        <f t="shared" si="147"/>
        <v>93</v>
      </c>
      <c r="G835" s="28">
        <f t="shared" si="148"/>
        <v>56</v>
      </c>
      <c r="H835" s="28">
        <f t="shared" si="155"/>
        <v>1</v>
      </c>
      <c r="I835" s="33">
        <f t="shared" si="149"/>
        <v>1.042</v>
      </c>
      <c r="J835" s="30">
        <f t="shared" si="150"/>
        <v>4</v>
      </c>
      <c r="K835" s="34">
        <f t="shared" si="151"/>
        <v>129.35074063800042</v>
      </c>
      <c r="L835" s="35">
        <f t="shared" si="152"/>
        <v>12985</v>
      </c>
      <c r="M835" s="35">
        <f t="shared" si="153"/>
        <v>3811</v>
      </c>
      <c r="N835" s="35">
        <f t="shared" si="154"/>
        <v>1188</v>
      </c>
      <c r="O835" s="36"/>
      <c r="P835" s="632"/>
      <c r="Q835" s="149"/>
      <c r="R835" s="150"/>
      <c r="S835" s="150"/>
    </row>
    <row r="836" spans="1:19">
      <c r="A836" s="30">
        <f t="shared" si="144"/>
        <v>494</v>
      </c>
      <c r="B836" s="30">
        <v>827</v>
      </c>
      <c r="C836" s="31" t="str">
        <f t="shared" si="145"/>
        <v>494 - PIONEER CS OF SCIENCE Charter School - CHELSEA pupils</v>
      </c>
      <c r="D836" s="32">
        <v>494093057</v>
      </c>
      <c r="E836" s="30">
        <f t="shared" si="146"/>
        <v>494</v>
      </c>
      <c r="F836" s="28">
        <f t="shared" si="147"/>
        <v>93</v>
      </c>
      <c r="G836" s="28">
        <f t="shared" si="148"/>
        <v>57</v>
      </c>
      <c r="H836" s="28">
        <f t="shared" si="155"/>
        <v>1</v>
      </c>
      <c r="I836" s="33">
        <f t="shared" si="149"/>
        <v>1.042</v>
      </c>
      <c r="J836" s="30">
        <f t="shared" si="150"/>
        <v>12</v>
      </c>
      <c r="K836" s="34">
        <f t="shared" si="151"/>
        <v>101.74052401989768</v>
      </c>
      <c r="L836" s="35">
        <f t="shared" si="152"/>
        <v>19349</v>
      </c>
      <c r="M836" s="35">
        <f t="shared" si="153"/>
        <v>337</v>
      </c>
      <c r="N836" s="35">
        <f t="shared" si="154"/>
        <v>1188</v>
      </c>
      <c r="O836" s="36"/>
      <c r="P836" s="632"/>
      <c r="Q836" s="149"/>
      <c r="R836" s="150"/>
      <c r="S836" s="150"/>
    </row>
    <row r="837" spans="1:19">
      <c r="A837" s="30">
        <f t="shared" si="144"/>
        <v>494</v>
      </c>
      <c r="B837" s="30">
        <v>828</v>
      </c>
      <c r="C837" s="31" t="str">
        <f t="shared" si="145"/>
        <v>494 - PIONEER CS OF SCIENCE Charter School - DANVERS pupils</v>
      </c>
      <c r="D837" s="32">
        <v>494093071</v>
      </c>
      <c r="E837" s="30">
        <f t="shared" si="146"/>
        <v>494</v>
      </c>
      <c r="F837" s="28">
        <f t="shared" si="147"/>
        <v>93</v>
      </c>
      <c r="G837" s="28">
        <f t="shared" si="148"/>
        <v>71</v>
      </c>
      <c r="H837" s="28">
        <f t="shared" si="155"/>
        <v>1</v>
      </c>
      <c r="I837" s="33">
        <f t="shared" si="149"/>
        <v>1.042</v>
      </c>
      <c r="J837" s="30">
        <f t="shared" si="150"/>
        <v>5</v>
      </c>
      <c r="K837" s="34">
        <f t="shared" si="151"/>
        <v>141.52526396156594</v>
      </c>
      <c r="L837" s="35">
        <f t="shared" si="152"/>
        <v>11799</v>
      </c>
      <c r="M837" s="35">
        <f t="shared" si="153"/>
        <v>4900</v>
      </c>
      <c r="N837" s="35">
        <f t="shared" si="154"/>
        <v>1188</v>
      </c>
      <c r="O837" s="36"/>
      <c r="P837" s="632"/>
      <c r="Q837" s="149"/>
      <c r="R837" s="150"/>
      <c r="S837" s="150"/>
    </row>
    <row r="838" spans="1:19">
      <c r="A838" s="30">
        <f t="shared" si="144"/>
        <v>494</v>
      </c>
      <c r="B838" s="30">
        <v>829</v>
      </c>
      <c r="C838" s="31" t="str">
        <f t="shared" si="145"/>
        <v>494 - PIONEER CS OF SCIENCE Charter School - EVERETT pupils</v>
      </c>
      <c r="D838" s="32">
        <v>494093093</v>
      </c>
      <c r="E838" s="30">
        <f t="shared" si="146"/>
        <v>494</v>
      </c>
      <c r="F838" s="28">
        <f t="shared" si="147"/>
        <v>93</v>
      </c>
      <c r="G838" s="28">
        <f t="shared" si="148"/>
        <v>93</v>
      </c>
      <c r="H838" s="28">
        <f t="shared" si="155"/>
        <v>1</v>
      </c>
      <c r="I838" s="33">
        <f t="shared" si="149"/>
        <v>1.042</v>
      </c>
      <c r="J838" s="30">
        <f t="shared" si="150"/>
        <v>11</v>
      </c>
      <c r="K838" s="34">
        <f t="shared" si="151"/>
        <v>100</v>
      </c>
      <c r="L838" s="35">
        <f t="shared" si="152"/>
        <v>17387</v>
      </c>
      <c r="M838" s="35">
        <f t="shared" si="153"/>
        <v>0</v>
      </c>
      <c r="N838" s="35">
        <f t="shared" si="154"/>
        <v>1188</v>
      </c>
      <c r="O838" s="36"/>
      <c r="P838" s="632"/>
      <c r="Q838" s="149"/>
      <c r="R838" s="150"/>
      <c r="S838" s="150"/>
    </row>
    <row r="839" spans="1:19">
      <c r="A839" s="30">
        <f t="shared" si="144"/>
        <v>494</v>
      </c>
      <c r="B839" s="30">
        <v>830</v>
      </c>
      <c r="C839" s="31" t="str">
        <f t="shared" si="145"/>
        <v>494 - PIONEER CS OF SCIENCE Charter School - FITCHBURG pupils</v>
      </c>
      <c r="D839" s="32">
        <v>494093097</v>
      </c>
      <c r="E839" s="30">
        <f t="shared" si="146"/>
        <v>494</v>
      </c>
      <c r="F839" s="28">
        <f t="shared" si="147"/>
        <v>93</v>
      </c>
      <c r="G839" s="28">
        <f t="shared" si="148"/>
        <v>97</v>
      </c>
      <c r="H839" s="28">
        <f t="shared" si="155"/>
        <v>1</v>
      </c>
      <c r="I839" s="33">
        <f t="shared" si="149"/>
        <v>1.042</v>
      </c>
      <c r="J839" s="30">
        <f t="shared" si="150"/>
        <v>11</v>
      </c>
      <c r="K839" s="34">
        <f t="shared" si="151"/>
        <v>100</v>
      </c>
      <c r="L839" s="35">
        <f t="shared" si="152"/>
        <v>22368</v>
      </c>
      <c r="M839" s="35">
        <f t="shared" si="153"/>
        <v>0</v>
      </c>
      <c r="N839" s="35">
        <f t="shared" si="154"/>
        <v>1188</v>
      </c>
      <c r="O839" s="36"/>
      <c r="P839" s="632"/>
      <c r="Q839" s="149"/>
      <c r="R839" s="150"/>
      <c r="S839" s="150"/>
    </row>
    <row r="840" spans="1:19">
      <c r="A840" s="30">
        <f t="shared" si="144"/>
        <v>494</v>
      </c>
      <c r="B840" s="30">
        <v>831</v>
      </c>
      <c r="C840" s="31" t="str">
        <f t="shared" si="145"/>
        <v>494 - PIONEER CS OF SCIENCE Charter School - HAVERHILL pupils</v>
      </c>
      <c r="D840" s="32">
        <v>494093128</v>
      </c>
      <c r="E840" s="30">
        <f t="shared" si="146"/>
        <v>494</v>
      </c>
      <c r="F840" s="28">
        <f t="shared" si="147"/>
        <v>93</v>
      </c>
      <c r="G840" s="28">
        <f t="shared" si="148"/>
        <v>128</v>
      </c>
      <c r="H840" s="28">
        <f t="shared" si="155"/>
        <v>1</v>
      </c>
      <c r="I840" s="33">
        <f t="shared" si="149"/>
        <v>1.042</v>
      </c>
      <c r="J840" s="30">
        <f t="shared" si="150"/>
        <v>10</v>
      </c>
      <c r="K840" s="34">
        <f t="shared" si="151"/>
        <v>103.60715367772923</v>
      </c>
      <c r="L840" s="35">
        <f t="shared" si="152"/>
        <v>11009</v>
      </c>
      <c r="M840" s="35">
        <f t="shared" si="153"/>
        <v>397</v>
      </c>
      <c r="N840" s="35">
        <f t="shared" si="154"/>
        <v>1188</v>
      </c>
      <c r="O840" s="36"/>
      <c r="P840" s="632"/>
      <c r="Q840" s="149"/>
      <c r="R840" s="150"/>
      <c r="S840" s="150"/>
    </row>
    <row r="841" spans="1:19">
      <c r="A841" s="30">
        <f t="shared" si="144"/>
        <v>494</v>
      </c>
      <c r="B841" s="30">
        <v>832</v>
      </c>
      <c r="C841" s="31" t="str">
        <f t="shared" si="145"/>
        <v>494 - PIONEER CS OF SCIENCE Charter School - LAWRENCE pupils</v>
      </c>
      <c r="D841" s="32">
        <v>494093149</v>
      </c>
      <c r="E841" s="30">
        <f t="shared" si="146"/>
        <v>494</v>
      </c>
      <c r="F841" s="28">
        <f t="shared" si="147"/>
        <v>93</v>
      </c>
      <c r="G841" s="28">
        <f t="shared" si="148"/>
        <v>149</v>
      </c>
      <c r="H841" s="28">
        <f t="shared" si="155"/>
        <v>1</v>
      </c>
      <c r="I841" s="33">
        <f t="shared" si="149"/>
        <v>1.042</v>
      </c>
      <c r="J841" s="30">
        <f t="shared" si="150"/>
        <v>12</v>
      </c>
      <c r="K841" s="34">
        <f t="shared" si="151"/>
        <v>101.11863971010861</v>
      </c>
      <c r="L841" s="35">
        <f t="shared" si="152"/>
        <v>20946</v>
      </c>
      <c r="M841" s="35">
        <f t="shared" si="153"/>
        <v>234</v>
      </c>
      <c r="N841" s="35">
        <f t="shared" si="154"/>
        <v>1188</v>
      </c>
      <c r="O841" s="36"/>
      <c r="P841" s="632"/>
      <c r="Q841" s="149"/>
      <c r="R841" s="150"/>
      <c r="S841" s="150"/>
    </row>
    <row r="842" spans="1:19">
      <c r="A842" s="30">
        <f t="shared" ref="A842:A905" si="156">IF(VALUE(MID(D842,1,1))=4,VALUE(MID(D842,1,3)),VALUE(MID(D842,1,4)))</f>
        <v>494</v>
      </c>
      <c r="B842" s="30">
        <v>833</v>
      </c>
      <c r="C842" s="31" t="str">
        <f t="shared" ref="C842:C905" si="157">IF(H842=1,A842 &amp; " - " &amp;VLOOKUP(A842,codeCHA,2)&amp;" Charter School - "&amp;VLOOKUP(G842,code436,2)&amp;" pupils",IF(OR(A842=450,A842=466),A842 &amp; " - " &amp;VLOOKUP(A842,codeCHA,2)&amp;" Charter School - "&amp;VLOOKUP(F842,code436,2)&amp;" District - "&amp;VLOOKUP(G842,code436,2)&amp;" pupils",A842 &amp; " - " &amp;VLOOKUP(A842,codeCHA,2)&amp;" Charter School - "&amp;VLOOKUP(F842,code436,2)&amp;" Campus - "&amp;VLOOKUP(G842,code436,2)&amp;" pupils"))</f>
        <v>494 - PIONEER CS OF SCIENCE Charter School - LYNN pupils</v>
      </c>
      <c r="D842" s="32">
        <v>494093163</v>
      </c>
      <c r="E842" s="30">
        <f t="shared" ref="E842:E905" si="158">A842</f>
        <v>494</v>
      </c>
      <c r="F842" s="28">
        <f t="shared" ref="F842:F905" si="159">IF(VALUE(MID(D842,1,1))=4,VALUE(MID(D842,4,3)),VALUE(MID(D842,5,3)))</f>
        <v>93</v>
      </c>
      <c r="G842" s="28">
        <f t="shared" ref="G842:G905" si="160">IF(VALUE(MID(D842,1,1))=4,VALUE(MID(D842,7,3)),VALUE(MID(D842,8,3)))</f>
        <v>163</v>
      </c>
      <c r="H842" s="28">
        <f t="shared" si="155"/>
        <v>1</v>
      </c>
      <c r="I842" s="33">
        <f t="shared" ref="I842:I905" si="161">VLOOKUP(F842,distinfo,4)</f>
        <v>1.042</v>
      </c>
      <c r="J842" s="30">
        <f t="shared" ref="J842:J905" si="162">VLOOKUP(D842,enro_chafnd,16)</f>
        <v>11</v>
      </c>
      <c r="K842" s="34">
        <f t="shared" ref="K842:K905" si="163">VLOOKUP(G842,distinfo,6)</f>
        <v>100</v>
      </c>
      <c r="L842" s="35">
        <f t="shared" ref="L842:L905" si="164">IF(VLOOKUP(D842,rate_chafnd,40,FALSE)&gt;0,VLOOKUP(D842,rate_chafnd,40),VLOOKUP(G842,distinfo,7))</f>
        <v>17912</v>
      </c>
      <c r="M842" s="35">
        <f t="shared" ref="M842:M905" si="165">ROUND((L842*K842/100)-L842,0)</f>
        <v>0</v>
      </c>
      <c r="N842" s="35">
        <f t="shared" ref="N842:N905" si="166">VLOOKUP(G842,distinfo,9)</f>
        <v>1188</v>
      </c>
      <c r="O842" s="36"/>
      <c r="P842" s="632"/>
      <c r="Q842" s="149"/>
      <c r="R842" s="150"/>
      <c r="S842" s="150"/>
    </row>
    <row r="843" spans="1:19">
      <c r="A843" s="30">
        <f t="shared" si="156"/>
        <v>494</v>
      </c>
      <c r="B843" s="30">
        <v>834</v>
      </c>
      <c r="C843" s="31" t="str">
        <f t="shared" si="157"/>
        <v>494 - PIONEER CS OF SCIENCE Charter School - MALDEN pupils</v>
      </c>
      <c r="D843" s="32">
        <v>494093165</v>
      </c>
      <c r="E843" s="30">
        <f t="shared" si="158"/>
        <v>494</v>
      </c>
      <c r="F843" s="28">
        <f t="shared" si="159"/>
        <v>93</v>
      </c>
      <c r="G843" s="28">
        <f t="shared" si="160"/>
        <v>165</v>
      </c>
      <c r="H843" s="28">
        <f t="shared" ref="H843:H906" si="167">IF(OR(A843=410,A843=466,A843=487,A843=499),2,1)</f>
        <v>1</v>
      </c>
      <c r="I843" s="33">
        <f t="shared" si="161"/>
        <v>1.042</v>
      </c>
      <c r="J843" s="30">
        <f t="shared" si="162"/>
        <v>10</v>
      </c>
      <c r="K843" s="34">
        <f t="shared" si="163"/>
        <v>100</v>
      </c>
      <c r="L843" s="35">
        <f t="shared" si="164"/>
        <v>16556</v>
      </c>
      <c r="M843" s="35">
        <f t="shared" si="165"/>
        <v>0</v>
      </c>
      <c r="N843" s="35">
        <f t="shared" si="166"/>
        <v>1188</v>
      </c>
      <c r="O843" s="36"/>
      <c r="P843" s="632"/>
      <c r="Q843" s="149"/>
      <c r="R843" s="150"/>
      <c r="S843" s="150"/>
    </row>
    <row r="844" spans="1:19">
      <c r="A844" s="30">
        <f t="shared" si="156"/>
        <v>494</v>
      </c>
      <c r="B844" s="30">
        <v>835</v>
      </c>
      <c r="C844" s="31" t="str">
        <f t="shared" si="157"/>
        <v>494 - PIONEER CS OF SCIENCE Charter School - MEDFORD pupils</v>
      </c>
      <c r="D844" s="32">
        <v>494093176</v>
      </c>
      <c r="E844" s="30">
        <f t="shared" si="158"/>
        <v>494</v>
      </c>
      <c r="F844" s="28">
        <f t="shared" si="159"/>
        <v>93</v>
      </c>
      <c r="G844" s="28">
        <f t="shared" si="160"/>
        <v>176</v>
      </c>
      <c r="H844" s="28">
        <f t="shared" si="167"/>
        <v>1</v>
      </c>
      <c r="I844" s="33">
        <f t="shared" si="161"/>
        <v>1.042</v>
      </c>
      <c r="J844" s="30">
        <f t="shared" si="162"/>
        <v>8</v>
      </c>
      <c r="K844" s="34">
        <f t="shared" si="163"/>
        <v>125.20807852987181</v>
      </c>
      <c r="L844" s="35">
        <f t="shared" si="164"/>
        <v>18248</v>
      </c>
      <c r="M844" s="35">
        <f t="shared" si="165"/>
        <v>4600</v>
      </c>
      <c r="N844" s="35">
        <f t="shared" si="166"/>
        <v>1188</v>
      </c>
      <c r="O844" s="36"/>
      <c r="P844" s="632"/>
      <c r="Q844" s="149"/>
      <c r="R844" s="150"/>
      <c r="S844" s="150"/>
    </row>
    <row r="845" spans="1:19">
      <c r="A845" s="30">
        <f t="shared" si="156"/>
        <v>494</v>
      </c>
      <c r="B845" s="30">
        <v>836</v>
      </c>
      <c r="C845" s="31" t="str">
        <f t="shared" si="157"/>
        <v>494 - PIONEER CS OF SCIENCE Charter School - MELROSE pupils</v>
      </c>
      <c r="D845" s="32">
        <v>494093178</v>
      </c>
      <c r="E845" s="30">
        <f t="shared" si="158"/>
        <v>494</v>
      </c>
      <c r="F845" s="28">
        <f t="shared" si="159"/>
        <v>93</v>
      </c>
      <c r="G845" s="28">
        <f t="shared" si="160"/>
        <v>178</v>
      </c>
      <c r="H845" s="28">
        <f t="shared" si="167"/>
        <v>1</v>
      </c>
      <c r="I845" s="33">
        <f t="shared" si="161"/>
        <v>1.042</v>
      </c>
      <c r="J845" s="30">
        <f t="shared" si="162"/>
        <v>4</v>
      </c>
      <c r="K845" s="34">
        <f t="shared" si="163"/>
        <v>108.11306771093396</v>
      </c>
      <c r="L845" s="35">
        <f t="shared" si="164"/>
        <v>11997</v>
      </c>
      <c r="M845" s="35">
        <f t="shared" si="165"/>
        <v>973</v>
      </c>
      <c r="N845" s="35">
        <f t="shared" si="166"/>
        <v>1188</v>
      </c>
      <c r="O845" s="36"/>
      <c r="P845" s="632"/>
      <c r="Q845" s="149"/>
      <c r="R845" s="150"/>
      <c r="S845" s="150"/>
    </row>
    <row r="846" spans="1:19">
      <c r="A846" s="30">
        <f t="shared" si="156"/>
        <v>494</v>
      </c>
      <c r="B846" s="30">
        <v>837</v>
      </c>
      <c r="C846" s="31" t="str">
        <f t="shared" si="157"/>
        <v>494 - PIONEER CS OF SCIENCE Charter School - METHUEN pupils</v>
      </c>
      <c r="D846" s="32">
        <v>494093181</v>
      </c>
      <c r="E846" s="30">
        <f t="shared" si="158"/>
        <v>494</v>
      </c>
      <c r="F846" s="28">
        <f t="shared" si="159"/>
        <v>93</v>
      </c>
      <c r="G846" s="28">
        <f t="shared" si="160"/>
        <v>181</v>
      </c>
      <c r="H846" s="28">
        <f t="shared" si="167"/>
        <v>1</v>
      </c>
      <c r="I846" s="33">
        <f t="shared" si="161"/>
        <v>1.042</v>
      </c>
      <c r="J846" s="30">
        <f t="shared" si="162"/>
        <v>10</v>
      </c>
      <c r="K846" s="34">
        <f t="shared" si="163"/>
        <v>101.01569653001017</v>
      </c>
      <c r="L846" s="35">
        <f t="shared" si="164"/>
        <v>19377</v>
      </c>
      <c r="M846" s="35">
        <f t="shared" si="165"/>
        <v>197</v>
      </c>
      <c r="N846" s="35">
        <f t="shared" si="166"/>
        <v>1188</v>
      </c>
      <c r="O846" s="36"/>
      <c r="P846" s="632"/>
      <c r="Q846" s="149"/>
      <c r="R846" s="150"/>
      <c r="S846" s="150"/>
    </row>
    <row r="847" spans="1:19">
      <c r="A847" s="30">
        <f t="shared" si="156"/>
        <v>494</v>
      </c>
      <c r="B847" s="30">
        <v>838</v>
      </c>
      <c r="C847" s="31" t="str">
        <f t="shared" si="157"/>
        <v>494 - PIONEER CS OF SCIENCE Charter School - PEABODY pupils</v>
      </c>
      <c r="D847" s="32">
        <v>494093229</v>
      </c>
      <c r="E847" s="30">
        <f t="shared" si="158"/>
        <v>494</v>
      </c>
      <c r="F847" s="28">
        <f t="shared" si="159"/>
        <v>93</v>
      </c>
      <c r="G847" s="28">
        <f t="shared" si="160"/>
        <v>229</v>
      </c>
      <c r="H847" s="28">
        <f t="shared" si="167"/>
        <v>1</v>
      </c>
      <c r="I847" s="33">
        <f t="shared" si="161"/>
        <v>1.042</v>
      </c>
      <c r="J847" s="30">
        <f t="shared" si="162"/>
        <v>9</v>
      </c>
      <c r="K847" s="34">
        <f t="shared" si="163"/>
        <v>108.61124921803416</v>
      </c>
      <c r="L847" s="35">
        <f t="shared" si="164"/>
        <v>11602</v>
      </c>
      <c r="M847" s="35">
        <f t="shared" si="165"/>
        <v>999</v>
      </c>
      <c r="N847" s="35">
        <f t="shared" si="166"/>
        <v>1188</v>
      </c>
      <c r="O847" s="36"/>
      <c r="P847" s="632"/>
      <c r="Q847" s="149"/>
      <c r="R847" s="150"/>
      <c r="S847" s="150"/>
    </row>
    <row r="848" spans="1:19">
      <c r="A848" s="30">
        <f t="shared" si="156"/>
        <v>494</v>
      </c>
      <c r="B848" s="30">
        <v>839</v>
      </c>
      <c r="C848" s="31" t="str">
        <f t="shared" si="157"/>
        <v>494 - PIONEER CS OF SCIENCE Charter School - REVERE pupils</v>
      </c>
      <c r="D848" s="32">
        <v>494093248</v>
      </c>
      <c r="E848" s="30">
        <f t="shared" si="158"/>
        <v>494</v>
      </c>
      <c r="F848" s="28">
        <f t="shared" si="159"/>
        <v>93</v>
      </c>
      <c r="G848" s="28">
        <f t="shared" si="160"/>
        <v>248</v>
      </c>
      <c r="H848" s="28">
        <f t="shared" si="167"/>
        <v>1</v>
      </c>
      <c r="I848" s="33">
        <f t="shared" si="161"/>
        <v>1.042</v>
      </c>
      <c r="J848" s="30">
        <f t="shared" si="162"/>
        <v>11</v>
      </c>
      <c r="K848" s="34">
        <f t="shared" si="163"/>
        <v>103.22634123713455</v>
      </c>
      <c r="L848" s="35">
        <f t="shared" si="164"/>
        <v>16914</v>
      </c>
      <c r="M848" s="35">
        <f t="shared" si="165"/>
        <v>546</v>
      </c>
      <c r="N848" s="35">
        <f t="shared" si="166"/>
        <v>1188</v>
      </c>
      <c r="O848" s="36"/>
      <c r="P848" s="632"/>
      <c r="Q848" s="149"/>
      <c r="R848" s="150"/>
      <c r="S848" s="150"/>
    </row>
    <row r="849" spans="1:19">
      <c r="A849" s="30">
        <f t="shared" si="156"/>
        <v>494</v>
      </c>
      <c r="B849" s="30">
        <v>840</v>
      </c>
      <c r="C849" s="31" t="str">
        <f t="shared" si="157"/>
        <v>494 - PIONEER CS OF SCIENCE Charter School - SAUGUS pupils</v>
      </c>
      <c r="D849" s="32">
        <v>494093262</v>
      </c>
      <c r="E849" s="30">
        <f t="shared" si="158"/>
        <v>494</v>
      </c>
      <c r="F849" s="28">
        <f t="shared" si="159"/>
        <v>93</v>
      </c>
      <c r="G849" s="28">
        <f t="shared" si="160"/>
        <v>262</v>
      </c>
      <c r="H849" s="28">
        <f t="shared" si="167"/>
        <v>1</v>
      </c>
      <c r="I849" s="33">
        <f t="shared" si="161"/>
        <v>1.042</v>
      </c>
      <c r="J849" s="30">
        <f t="shared" si="162"/>
        <v>9</v>
      </c>
      <c r="K849" s="34">
        <f t="shared" si="163"/>
        <v>112.53509990051158</v>
      </c>
      <c r="L849" s="35">
        <f t="shared" si="164"/>
        <v>14809</v>
      </c>
      <c r="M849" s="35">
        <f t="shared" si="165"/>
        <v>1856</v>
      </c>
      <c r="N849" s="35">
        <f t="shared" si="166"/>
        <v>1188</v>
      </c>
      <c r="O849" s="36"/>
      <c r="P849" s="632"/>
      <c r="Q849" s="149"/>
      <c r="R849" s="150"/>
      <c r="S849" s="150"/>
    </row>
    <row r="850" spans="1:19">
      <c r="A850" s="30">
        <f t="shared" si="156"/>
        <v>494</v>
      </c>
      <c r="B850" s="30">
        <v>841</v>
      </c>
      <c r="C850" s="31" t="str">
        <f t="shared" si="157"/>
        <v>494 - PIONEER CS OF SCIENCE Charter School - STONEHAM pupils</v>
      </c>
      <c r="D850" s="32">
        <v>494093284</v>
      </c>
      <c r="E850" s="30">
        <f t="shared" si="158"/>
        <v>494</v>
      </c>
      <c r="F850" s="28">
        <f t="shared" si="159"/>
        <v>93</v>
      </c>
      <c r="G850" s="28">
        <f t="shared" si="160"/>
        <v>284</v>
      </c>
      <c r="H850" s="28">
        <f t="shared" si="167"/>
        <v>1</v>
      </c>
      <c r="I850" s="33">
        <f t="shared" si="161"/>
        <v>1.042</v>
      </c>
      <c r="J850" s="30">
        <f t="shared" si="162"/>
        <v>5</v>
      </c>
      <c r="K850" s="34">
        <f t="shared" si="163"/>
        <v>142.13877441457646</v>
      </c>
      <c r="L850" s="35">
        <f t="shared" si="164"/>
        <v>14031</v>
      </c>
      <c r="M850" s="35">
        <f t="shared" si="165"/>
        <v>5912</v>
      </c>
      <c r="N850" s="35">
        <f t="shared" si="166"/>
        <v>1188</v>
      </c>
      <c r="O850" s="36"/>
      <c r="P850" s="632"/>
      <c r="Q850" s="149"/>
      <c r="R850" s="150"/>
      <c r="S850" s="150"/>
    </row>
    <row r="851" spans="1:19">
      <c r="A851" s="30">
        <f t="shared" si="156"/>
        <v>494</v>
      </c>
      <c r="B851" s="30">
        <v>842</v>
      </c>
      <c r="C851" s="31" t="str">
        <f t="shared" si="157"/>
        <v>494 - PIONEER CS OF SCIENCE Charter School - SWAMPSCOTT pupils</v>
      </c>
      <c r="D851" s="32">
        <v>494093291</v>
      </c>
      <c r="E851" s="30">
        <f t="shared" si="158"/>
        <v>494</v>
      </c>
      <c r="F851" s="28">
        <f t="shared" si="159"/>
        <v>93</v>
      </c>
      <c r="G851" s="28">
        <f t="shared" si="160"/>
        <v>291</v>
      </c>
      <c r="H851" s="28">
        <f t="shared" si="167"/>
        <v>1</v>
      </c>
      <c r="I851" s="33">
        <f t="shared" si="161"/>
        <v>1.042</v>
      </c>
      <c r="J851" s="30">
        <f t="shared" si="162"/>
        <v>5</v>
      </c>
      <c r="K851" s="34">
        <f t="shared" si="163"/>
        <v>134.51007406636592</v>
      </c>
      <c r="L851" s="35">
        <f t="shared" si="164"/>
        <v>18048</v>
      </c>
      <c r="M851" s="35">
        <f t="shared" si="165"/>
        <v>6228</v>
      </c>
      <c r="N851" s="35">
        <f t="shared" si="166"/>
        <v>1188</v>
      </c>
      <c r="O851" s="36"/>
      <c r="P851" s="632"/>
      <c r="Q851" s="149"/>
      <c r="R851" s="150"/>
      <c r="S851" s="150"/>
    </row>
    <row r="852" spans="1:19">
      <c r="A852" s="30">
        <f t="shared" si="156"/>
        <v>494</v>
      </c>
      <c r="B852" s="30">
        <v>843</v>
      </c>
      <c r="C852" s="31" t="str">
        <f t="shared" si="157"/>
        <v>494 - PIONEER CS OF SCIENCE Charter School - WINTHROP pupils</v>
      </c>
      <c r="D852" s="32">
        <v>494093346</v>
      </c>
      <c r="E852" s="30">
        <f t="shared" si="158"/>
        <v>494</v>
      </c>
      <c r="F852" s="28">
        <f t="shared" si="159"/>
        <v>93</v>
      </c>
      <c r="G852" s="28">
        <f t="shared" si="160"/>
        <v>346</v>
      </c>
      <c r="H852" s="28">
        <f t="shared" si="167"/>
        <v>1</v>
      </c>
      <c r="I852" s="33">
        <f t="shared" si="161"/>
        <v>1.042</v>
      </c>
      <c r="J852" s="30">
        <f t="shared" si="162"/>
        <v>8</v>
      </c>
      <c r="K852" s="34">
        <f t="shared" si="163"/>
        <v>110.84918353796613</v>
      </c>
      <c r="L852" s="35">
        <f t="shared" si="164"/>
        <v>19496</v>
      </c>
      <c r="M852" s="35">
        <f t="shared" si="165"/>
        <v>2115</v>
      </c>
      <c r="N852" s="35">
        <f t="shared" si="166"/>
        <v>1188</v>
      </c>
      <c r="O852" s="36"/>
      <c r="P852" s="632"/>
      <c r="Q852" s="149"/>
      <c r="R852" s="150"/>
      <c r="S852" s="150"/>
    </row>
    <row r="853" spans="1:19">
      <c r="A853" s="30">
        <f t="shared" si="156"/>
        <v>494</v>
      </c>
      <c r="B853" s="30">
        <v>844</v>
      </c>
      <c r="C853" s="31" t="str">
        <f t="shared" si="157"/>
        <v>494 - PIONEER CS OF SCIENCE Charter School - WOBURN pupils</v>
      </c>
      <c r="D853" s="32">
        <v>494093347</v>
      </c>
      <c r="E853" s="30">
        <f t="shared" si="158"/>
        <v>494</v>
      </c>
      <c r="F853" s="28">
        <f t="shared" si="159"/>
        <v>93</v>
      </c>
      <c r="G853" s="28">
        <f t="shared" si="160"/>
        <v>347</v>
      </c>
      <c r="H853" s="28">
        <f t="shared" si="167"/>
        <v>1</v>
      </c>
      <c r="I853" s="33">
        <f t="shared" si="161"/>
        <v>1.042</v>
      </c>
      <c r="J853" s="30">
        <f t="shared" si="162"/>
        <v>8</v>
      </c>
      <c r="K853" s="34">
        <f t="shared" si="163"/>
        <v>142.25030082310474</v>
      </c>
      <c r="L853" s="35">
        <f t="shared" si="164"/>
        <v>15601</v>
      </c>
      <c r="M853" s="35">
        <f t="shared" si="165"/>
        <v>6591</v>
      </c>
      <c r="N853" s="35">
        <f t="shared" si="166"/>
        <v>1188</v>
      </c>
      <c r="O853" s="36"/>
      <c r="P853" s="632"/>
      <c r="Q853" s="149"/>
      <c r="R853" s="150"/>
      <c r="S853" s="150"/>
    </row>
    <row r="854" spans="1:19">
      <c r="A854" s="30">
        <f t="shared" si="156"/>
        <v>496</v>
      </c>
      <c r="B854" s="30">
        <v>845</v>
      </c>
      <c r="C854" s="31" t="str">
        <f t="shared" si="157"/>
        <v>496 - GLOBAL LEARNING Charter School - ACUSHNET pupils</v>
      </c>
      <c r="D854" s="32">
        <v>496201003</v>
      </c>
      <c r="E854" s="30">
        <f t="shared" si="158"/>
        <v>496</v>
      </c>
      <c r="F854" s="28">
        <f t="shared" si="159"/>
        <v>201</v>
      </c>
      <c r="G854" s="28">
        <f t="shared" si="160"/>
        <v>3</v>
      </c>
      <c r="H854" s="28">
        <f t="shared" si="167"/>
        <v>1</v>
      </c>
      <c r="I854" s="33">
        <f t="shared" si="161"/>
        <v>1</v>
      </c>
      <c r="J854" s="30">
        <f t="shared" si="162"/>
        <v>7</v>
      </c>
      <c r="K854" s="34">
        <f t="shared" si="163"/>
        <v>105.85493714266119</v>
      </c>
      <c r="L854" s="35">
        <f t="shared" si="164"/>
        <v>16498</v>
      </c>
      <c r="M854" s="35">
        <f t="shared" si="165"/>
        <v>966</v>
      </c>
      <c r="N854" s="35">
        <f t="shared" si="166"/>
        <v>1188</v>
      </c>
      <c r="O854" s="36"/>
      <c r="P854" s="632"/>
      <c r="Q854" s="149"/>
      <c r="R854" s="150"/>
      <c r="S854" s="150"/>
    </row>
    <row r="855" spans="1:19">
      <c r="A855" s="30">
        <f t="shared" si="156"/>
        <v>496</v>
      </c>
      <c r="B855" s="30">
        <v>846</v>
      </c>
      <c r="C855" s="31" t="str">
        <f t="shared" si="157"/>
        <v>496 - GLOBAL LEARNING Charter School - DARTMOUTH pupils</v>
      </c>
      <c r="D855" s="32">
        <v>496201072</v>
      </c>
      <c r="E855" s="30">
        <f t="shared" si="158"/>
        <v>496</v>
      </c>
      <c r="F855" s="28">
        <f t="shared" si="159"/>
        <v>201</v>
      </c>
      <c r="G855" s="28">
        <f t="shared" si="160"/>
        <v>72</v>
      </c>
      <c r="H855" s="28">
        <f t="shared" si="167"/>
        <v>1</v>
      </c>
      <c r="I855" s="33">
        <f t="shared" si="161"/>
        <v>1</v>
      </c>
      <c r="J855" s="30">
        <f t="shared" si="162"/>
        <v>6</v>
      </c>
      <c r="K855" s="34">
        <f t="shared" si="163"/>
        <v>125.29632133130141</v>
      </c>
      <c r="L855" s="35">
        <f t="shared" si="164"/>
        <v>14496</v>
      </c>
      <c r="M855" s="35">
        <f t="shared" si="165"/>
        <v>3667</v>
      </c>
      <c r="N855" s="35">
        <f t="shared" si="166"/>
        <v>1188</v>
      </c>
      <c r="O855" s="36"/>
      <c r="P855" s="632"/>
      <c r="Q855" s="149"/>
      <c r="R855" s="150"/>
      <c r="S855" s="150"/>
    </row>
    <row r="856" spans="1:19">
      <c r="A856" s="30">
        <f t="shared" si="156"/>
        <v>496</v>
      </c>
      <c r="B856" s="30">
        <v>847</v>
      </c>
      <c r="C856" s="31" t="str">
        <f t="shared" si="157"/>
        <v>496 - GLOBAL LEARNING Charter School - FAIRHAVEN pupils</v>
      </c>
      <c r="D856" s="32">
        <v>496201094</v>
      </c>
      <c r="E856" s="30">
        <f t="shared" si="158"/>
        <v>496</v>
      </c>
      <c r="F856" s="28">
        <f t="shared" si="159"/>
        <v>201</v>
      </c>
      <c r="G856" s="28">
        <f t="shared" si="160"/>
        <v>94</v>
      </c>
      <c r="H856" s="28">
        <f t="shared" si="167"/>
        <v>1</v>
      </c>
      <c r="I856" s="33">
        <f t="shared" si="161"/>
        <v>1</v>
      </c>
      <c r="J856" s="30">
        <f t="shared" si="162"/>
        <v>8</v>
      </c>
      <c r="K856" s="34">
        <f t="shared" si="163"/>
        <v>102.09395778776769</v>
      </c>
      <c r="L856" s="35">
        <f t="shared" si="164"/>
        <v>19502</v>
      </c>
      <c r="M856" s="35">
        <f t="shared" si="165"/>
        <v>408</v>
      </c>
      <c r="N856" s="35">
        <f t="shared" si="166"/>
        <v>1188</v>
      </c>
      <c r="O856" s="36"/>
      <c r="P856" s="632"/>
      <c r="Q856" s="149"/>
      <c r="R856" s="150"/>
      <c r="S856" s="150"/>
    </row>
    <row r="857" spans="1:19">
      <c r="A857" s="30">
        <f t="shared" si="156"/>
        <v>496</v>
      </c>
      <c r="B857" s="30">
        <v>848</v>
      </c>
      <c r="C857" s="31" t="str">
        <f t="shared" si="157"/>
        <v>496 - GLOBAL LEARNING Charter School - FALL RIVER pupils</v>
      </c>
      <c r="D857" s="32">
        <v>496201095</v>
      </c>
      <c r="E857" s="30">
        <f t="shared" si="158"/>
        <v>496</v>
      </c>
      <c r="F857" s="28">
        <f t="shared" si="159"/>
        <v>201</v>
      </c>
      <c r="G857" s="28">
        <f t="shared" si="160"/>
        <v>95</v>
      </c>
      <c r="H857" s="28">
        <f t="shared" si="167"/>
        <v>1</v>
      </c>
      <c r="I857" s="33">
        <f t="shared" si="161"/>
        <v>1</v>
      </c>
      <c r="J857" s="30">
        <f t="shared" si="162"/>
        <v>12</v>
      </c>
      <c r="K857" s="34">
        <f t="shared" si="163"/>
        <v>100.95349482477822</v>
      </c>
      <c r="L857" s="35">
        <f t="shared" si="164"/>
        <v>20129</v>
      </c>
      <c r="M857" s="35">
        <f t="shared" si="165"/>
        <v>192</v>
      </c>
      <c r="N857" s="35">
        <f t="shared" si="166"/>
        <v>1188</v>
      </c>
      <c r="O857" s="36"/>
      <c r="P857" s="632"/>
      <c r="Q857" s="149"/>
      <c r="R857" s="150"/>
      <c r="S857" s="150"/>
    </row>
    <row r="858" spans="1:19">
      <c r="A858" s="30">
        <f t="shared" si="156"/>
        <v>496</v>
      </c>
      <c r="B858" s="30">
        <v>849</v>
      </c>
      <c r="C858" s="31" t="str">
        <f t="shared" si="157"/>
        <v>496 - GLOBAL LEARNING Charter School - NEW BEDFORD pupils</v>
      </c>
      <c r="D858" s="32">
        <v>496201201</v>
      </c>
      <c r="E858" s="30">
        <f t="shared" si="158"/>
        <v>496</v>
      </c>
      <c r="F858" s="28">
        <f t="shared" si="159"/>
        <v>201</v>
      </c>
      <c r="G858" s="28">
        <f t="shared" si="160"/>
        <v>201</v>
      </c>
      <c r="H858" s="28">
        <f t="shared" si="167"/>
        <v>1</v>
      </c>
      <c r="I858" s="33">
        <f t="shared" si="161"/>
        <v>1</v>
      </c>
      <c r="J858" s="30">
        <f t="shared" si="162"/>
        <v>12</v>
      </c>
      <c r="K858" s="34">
        <f t="shared" si="163"/>
        <v>100.52451737032956</v>
      </c>
      <c r="L858" s="35">
        <f t="shared" si="164"/>
        <v>18417</v>
      </c>
      <c r="M858" s="35">
        <f t="shared" si="165"/>
        <v>97</v>
      </c>
      <c r="N858" s="35">
        <f t="shared" si="166"/>
        <v>1188</v>
      </c>
      <c r="O858" s="36"/>
      <c r="P858" s="632"/>
      <c r="Q858" s="149"/>
      <c r="R858" s="150"/>
      <c r="S858" s="150"/>
    </row>
    <row r="859" spans="1:19">
      <c r="A859" s="30">
        <f t="shared" si="156"/>
        <v>496</v>
      </c>
      <c r="B859" s="30">
        <v>850</v>
      </c>
      <c r="C859" s="31" t="str">
        <f t="shared" si="157"/>
        <v>496 - GLOBAL LEARNING Charter School - WESTPORT pupils</v>
      </c>
      <c r="D859" s="32">
        <v>496201331</v>
      </c>
      <c r="E859" s="30">
        <f t="shared" si="158"/>
        <v>496</v>
      </c>
      <c r="F859" s="28">
        <f t="shared" si="159"/>
        <v>201</v>
      </c>
      <c r="G859" s="28">
        <f t="shared" si="160"/>
        <v>331</v>
      </c>
      <c r="H859" s="28">
        <f t="shared" si="167"/>
        <v>1</v>
      </c>
      <c r="I859" s="33">
        <f t="shared" si="161"/>
        <v>1</v>
      </c>
      <c r="J859" s="30">
        <f t="shared" si="162"/>
        <v>7</v>
      </c>
      <c r="K859" s="34">
        <f t="shared" si="163"/>
        <v>119.10061815697073</v>
      </c>
      <c r="L859" s="35">
        <f t="shared" si="164"/>
        <v>12565</v>
      </c>
      <c r="M859" s="35">
        <f t="shared" si="165"/>
        <v>2400</v>
      </c>
      <c r="N859" s="35">
        <f t="shared" si="166"/>
        <v>1188</v>
      </c>
      <c r="O859" s="36"/>
      <c r="P859" s="632"/>
      <c r="Q859" s="149"/>
      <c r="R859" s="150"/>
      <c r="S859" s="150"/>
    </row>
    <row r="860" spans="1:19">
      <c r="A860" s="30">
        <f t="shared" si="156"/>
        <v>497</v>
      </c>
      <c r="B860" s="30">
        <v>851</v>
      </c>
      <c r="C860" s="31" t="str">
        <f t="shared" si="157"/>
        <v>497 - PIONEER VALLEY CHINESE IMMERSION Charter School - AGAWAM pupils</v>
      </c>
      <c r="D860" s="32">
        <v>497117005</v>
      </c>
      <c r="E860" s="30">
        <f t="shared" si="158"/>
        <v>497</v>
      </c>
      <c r="F860" s="28">
        <f t="shared" si="159"/>
        <v>117</v>
      </c>
      <c r="G860" s="28">
        <f t="shared" si="160"/>
        <v>5</v>
      </c>
      <c r="H860" s="28">
        <f t="shared" si="167"/>
        <v>1</v>
      </c>
      <c r="I860" s="33">
        <f t="shared" si="161"/>
        <v>1</v>
      </c>
      <c r="J860" s="30">
        <f t="shared" si="162"/>
        <v>8</v>
      </c>
      <c r="K860" s="34">
        <f t="shared" si="163"/>
        <v>142.70667584654427</v>
      </c>
      <c r="L860" s="35">
        <f t="shared" si="164"/>
        <v>13214</v>
      </c>
      <c r="M860" s="35">
        <f t="shared" si="165"/>
        <v>5643</v>
      </c>
      <c r="N860" s="35">
        <f t="shared" si="166"/>
        <v>1188</v>
      </c>
      <c r="O860" s="36"/>
      <c r="P860" s="632"/>
      <c r="Q860" s="149"/>
      <c r="R860" s="150"/>
      <c r="S860" s="150"/>
    </row>
    <row r="861" spans="1:19">
      <c r="A861" s="30">
        <f t="shared" si="156"/>
        <v>497</v>
      </c>
      <c r="B861" s="30">
        <v>852</v>
      </c>
      <c r="C861" s="31" t="str">
        <f t="shared" si="157"/>
        <v>497 - PIONEER VALLEY CHINESE IMMERSION Charter School - AMHERST pupils</v>
      </c>
      <c r="D861" s="32">
        <v>497117008</v>
      </c>
      <c r="E861" s="30">
        <f t="shared" si="158"/>
        <v>497</v>
      </c>
      <c r="F861" s="28">
        <f t="shared" si="159"/>
        <v>117</v>
      </c>
      <c r="G861" s="28">
        <f t="shared" si="160"/>
        <v>8</v>
      </c>
      <c r="H861" s="28">
        <f t="shared" si="167"/>
        <v>1</v>
      </c>
      <c r="I861" s="33">
        <f t="shared" si="161"/>
        <v>1</v>
      </c>
      <c r="J861" s="30">
        <f t="shared" si="162"/>
        <v>6</v>
      </c>
      <c r="K861" s="34">
        <f t="shared" si="163"/>
        <v>195.41280720571754</v>
      </c>
      <c r="L861" s="35">
        <f t="shared" si="164"/>
        <v>11733</v>
      </c>
      <c r="M861" s="35">
        <f t="shared" si="165"/>
        <v>11195</v>
      </c>
      <c r="N861" s="35">
        <f t="shared" si="166"/>
        <v>1188</v>
      </c>
      <c r="O861" s="36"/>
      <c r="P861" s="632"/>
      <c r="Q861" s="149"/>
      <c r="R861" s="150"/>
      <c r="S861" s="150"/>
    </row>
    <row r="862" spans="1:19">
      <c r="A862" s="30">
        <f t="shared" si="156"/>
        <v>497</v>
      </c>
      <c r="B862" s="30">
        <v>853</v>
      </c>
      <c r="C862" s="31" t="str">
        <f t="shared" si="157"/>
        <v>497 - PIONEER VALLEY CHINESE IMMERSION Charter School - BELCHERTOWN pupils</v>
      </c>
      <c r="D862" s="32">
        <v>497117024</v>
      </c>
      <c r="E862" s="30">
        <f t="shared" si="158"/>
        <v>497</v>
      </c>
      <c r="F862" s="28">
        <f t="shared" si="159"/>
        <v>117</v>
      </c>
      <c r="G862" s="28">
        <f t="shared" si="160"/>
        <v>24</v>
      </c>
      <c r="H862" s="28">
        <f t="shared" si="167"/>
        <v>1</v>
      </c>
      <c r="I862" s="33">
        <f t="shared" si="161"/>
        <v>1</v>
      </c>
      <c r="J862" s="30">
        <f t="shared" si="162"/>
        <v>5</v>
      </c>
      <c r="K862" s="34">
        <f t="shared" si="163"/>
        <v>119.31017982537145</v>
      </c>
      <c r="L862" s="35">
        <f t="shared" si="164"/>
        <v>12501</v>
      </c>
      <c r="M862" s="35">
        <f t="shared" si="165"/>
        <v>2414</v>
      </c>
      <c r="N862" s="35">
        <f t="shared" si="166"/>
        <v>1188</v>
      </c>
      <c r="O862" s="36"/>
      <c r="P862" s="632"/>
      <c r="Q862" s="149"/>
      <c r="R862" s="150"/>
      <c r="S862" s="150"/>
    </row>
    <row r="863" spans="1:19">
      <c r="A863" s="30">
        <f t="shared" si="156"/>
        <v>497</v>
      </c>
      <c r="B863" s="30">
        <v>854</v>
      </c>
      <c r="C863" s="31" t="str">
        <f t="shared" si="157"/>
        <v>497 - PIONEER VALLEY CHINESE IMMERSION Charter School - CHICOPEE pupils</v>
      </c>
      <c r="D863" s="32">
        <v>497117061</v>
      </c>
      <c r="E863" s="30">
        <f t="shared" si="158"/>
        <v>497</v>
      </c>
      <c r="F863" s="28">
        <f t="shared" si="159"/>
        <v>117</v>
      </c>
      <c r="G863" s="28">
        <f t="shared" si="160"/>
        <v>61</v>
      </c>
      <c r="H863" s="28">
        <f t="shared" si="167"/>
        <v>1</v>
      </c>
      <c r="I863" s="33">
        <f t="shared" si="161"/>
        <v>1</v>
      </c>
      <c r="J863" s="30">
        <f t="shared" si="162"/>
        <v>11</v>
      </c>
      <c r="K863" s="34">
        <f t="shared" si="163"/>
        <v>102.8475976765979</v>
      </c>
      <c r="L863" s="35">
        <f t="shared" si="164"/>
        <v>15152</v>
      </c>
      <c r="M863" s="35">
        <f t="shared" si="165"/>
        <v>431</v>
      </c>
      <c r="N863" s="35">
        <f t="shared" si="166"/>
        <v>1188</v>
      </c>
      <c r="O863" s="36"/>
      <c r="P863" s="632"/>
      <c r="Q863" s="149"/>
      <c r="R863" s="150"/>
      <c r="S863" s="150"/>
    </row>
    <row r="864" spans="1:19">
      <c r="A864" s="30">
        <f t="shared" si="156"/>
        <v>497</v>
      </c>
      <c r="B864" s="30">
        <v>855</v>
      </c>
      <c r="C864" s="31" t="str">
        <f t="shared" si="157"/>
        <v>497 - PIONEER VALLEY CHINESE IMMERSION Charter School - DEERFIELD pupils</v>
      </c>
      <c r="D864" s="32">
        <v>497117074</v>
      </c>
      <c r="E864" s="30">
        <f t="shared" si="158"/>
        <v>497</v>
      </c>
      <c r="F864" s="28">
        <f t="shared" si="159"/>
        <v>117</v>
      </c>
      <c r="G864" s="28">
        <f t="shared" si="160"/>
        <v>74</v>
      </c>
      <c r="H864" s="28">
        <f t="shared" si="167"/>
        <v>1</v>
      </c>
      <c r="I864" s="33">
        <f t="shared" si="161"/>
        <v>1</v>
      </c>
      <c r="J864" s="30">
        <f t="shared" si="162"/>
        <v>5</v>
      </c>
      <c r="K864" s="34">
        <f t="shared" si="163"/>
        <v>185.23857480072127</v>
      </c>
      <c r="L864" s="35">
        <f t="shared" si="164"/>
        <v>12188</v>
      </c>
      <c r="M864" s="35">
        <f t="shared" si="165"/>
        <v>10389</v>
      </c>
      <c r="N864" s="35">
        <f t="shared" si="166"/>
        <v>1188</v>
      </c>
      <c r="O864" s="36"/>
      <c r="P864" s="632"/>
      <c r="Q864" s="149"/>
      <c r="R864" s="150"/>
      <c r="S864" s="150"/>
    </row>
    <row r="865" spans="1:19">
      <c r="A865" s="30">
        <f t="shared" si="156"/>
        <v>497</v>
      </c>
      <c r="B865" s="30">
        <v>856</v>
      </c>
      <c r="C865" s="31" t="str">
        <f t="shared" si="157"/>
        <v>497 - PIONEER VALLEY CHINESE IMMERSION Charter School - EASTHAMPTON pupils</v>
      </c>
      <c r="D865" s="32">
        <v>497117086</v>
      </c>
      <c r="E865" s="30">
        <f t="shared" si="158"/>
        <v>497</v>
      </c>
      <c r="F865" s="28">
        <f t="shared" si="159"/>
        <v>117</v>
      </c>
      <c r="G865" s="28">
        <f t="shared" si="160"/>
        <v>86</v>
      </c>
      <c r="H865" s="28">
        <f t="shared" si="167"/>
        <v>1</v>
      </c>
      <c r="I865" s="33">
        <f t="shared" si="161"/>
        <v>1</v>
      </c>
      <c r="J865" s="30">
        <f t="shared" si="162"/>
        <v>8</v>
      </c>
      <c r="K865" s="34">
        <f t="shared" si="163"/>
        <v>110.18528040910991</v>
      </c>
      <c r="L865" s="35">
        <f t="shared" si="164"/>
        <v>12874</v>
      </c>
      <c r="M865" s="35">
        <f t="shared" si="165"/>
        <v>1311</v>
      </c>
      <c r="N865" s="35">
        <f t="shared" si="166"/>
        <v>1188</v>
      </c>
      <c r="O865" s="36"/>
      <c r="P865" s="632"/>
      <c r="Q865" s="149"/>
      <c r="R865" s="150"/>
      <c r="S865" s="150"/>
    </row>
    <row r="866" spans="1:19">
      <c r="A866" s="30">
        <f t="shared" si="156"/>
        <v>497</v>
      </c>
      <c r="B866" s="30">
        <v>857</v>
      </c>
      <c r="C866" s="31" t="str">
        <f t="shared" si="157"/>
        <v>497 - PIONEER VALLEY CHINESE IMMERSION Charter School - EAST LONGMEADOW pupils</v>
      </c>
      <c r="D866" s="32">
        <v>497117087</v>
      </c>
      <c r="E866" s="30">
        <f t="shared" si="158"/>
        <v>497</v>
      </c>
      <c r="F866" s="28">
        <f t="shared" si="159"/>
        <v>117</v>
      </c>
      <c r="G866" s="28">
        <f t="shared" si="160"/>
        <v>87</v>
      </c>
      <c r="H866" s="28">
        <f t="shared" si="167"/>
        <v>1</v>
      </c>
      <c r="I866" s="33">
        <f t="shared" si="161"/>
        <v>1</v>
      </c>
      <c r="J866" s="30">
        <f t="shared" si="162"/>
        <v>6</v>
      </c>
      <c r="K866" s="34">
        <f t="shared" si="163"/>
        <v>133.24526739032098</v>
      </c>
      <c r="L866" s="35">
        <f t="shared" si="164"/>
        <v>15461</v>
      </c>
      <c r="M866" s="35">
        <f t="shared" si="165"/>
        <v>5140</v>
      </c>
      <c r="N866" s="35">
        <f t="shared" si="166"/>
        <v>1188</v>
      </c>
      <c r="O866" s="36"/>
      <c r="P866" s="632"/>
      <c r="Q866" s="149"/>
      <c r="R866" s="150"/>
      <c r="S866" s="150"/>
    </row>
    <row r="867" spans="1:19">
      <c r="A867" s="30">
        <f t="shared" si="156"/>
        <v>497</v>
      </c>
      <c r="B867" s="30">
        <v>858</v>
      </c>
      <c r="C867" s="31" t="str">
        <f t="shared" si="157"/>
        <v>497 - PIONEER VALLEY CHINESE IMMERSION Charter School - GRANBY pupils</v>
      </c>
      <c r="D867" s="32">
        <v>497117111</v>
      </c>
      <c r="E867" s="30">
        <f t="shared" si="158"/>
        <v>497</v>
      </c>
      <c r="F867" s="28">
        <f t="shared" si="159"/>
        <v>117</v>
      </c>
      <c r="G867" s="28">
        <f t="shared" si="160"/>
        <v>111</v>
      </c>
      <c r="H867" s="28">
        <f t="shared" si="167"/>
        <v>1</v>
      </c>
      <c r="I867" s="33">
        <f t="shared" si="161"/>
        <v>1</v>
      </c>
      <c r="J867" s="30">
        <f t="shared" si="162"/>
        <v>8</v>
      </c>
      <c r="K867" s="34">
        <f t="shared" si="163"/>
        <v>120.41699884830763</v>
      </c>
      <c r="L867" s="35">
        <f t="shared" si="164"/>
        <v>12388</v>
      </c>
      <c r="M867" s="35">
        <f t="shared" si="165"/>
        <v>2529</v>
      </c>
      <c r="N867" s="35">
        <f t="shared" si="166"/>
        <v>1188</v>
      </c>
      <c r="O867" s="36"/>
      <c r="P867" s="632"/>
      <c r="Q867" s="149"/>
      <c r="R867" s="150"/>
      <c r="S867" s="150"/>
    </row>
    <row r="868" spans="1:19">
      <c r="A868" s="30">
        <f t="shared" si="156"/>
        <v>497</v>
      </c>
      <c r="B868" s="30">
        <v>859</v>
      </c>
      <c r="C868" s="31" t="str">
        <f t="shared" si="157"/>
        <v>497 - PIONEER VALLEY CHINESE IMMERSION Charter School - GREENFIELD pupils</v>
      </c>
      <c r="D868" s="32">
        <v>497117114</v>
      </c>
      <c r="E868" s="30">
        <f t="shared" si="158"/>
        <v>497</v>
      </c>
      <c r="F868" s="28">
        <f t="shared" si="159"/>
        <v>117</v>
      </c>
      <c r="G868" s="28">
        <f t="shared" si="160"/>
        <v>114</v>
      </c>
      <c r="H868" s="28">
        <f t="shared" si="167"/>
        <v>1</v>
      </c>
      <c r="I868" s="33">
        <f t="shared" si="161"/>
        <v>1</v>
      </c>
      <c r="J868" s="30">
        <f t="shared" si="162"/>
        <v>10</v>
      </c>
      <c r="K868" s="34">
        <f t="shared" si="163"/>
        <v>120.17422458041722</v>
      </c>
      <c r="L868" s="35">
        <f t="shared" si="164"/>
        <v>15344</v>
      </c>
      <c r="M868" s="35">
        <f t="shared" si="165"/>
        <v>3096</v>
      </c>
      <c r="N868" s="35">
        <f t="shared" si="166"/>
        <v>1188</v>
      </c>
      <c r="O868" s="36"/>
      <c r="P868" s="632"/>
      <c r="Q868" s="149"/>
      <c r="R868" s="150"/>
      <c r="S868" s="150"/>
    </row>
    <row r="869" spans="1:19">
      <c r="A869" s="30">
        <f t="shared" si="156"/>
        <v>497</v>
      </c>
      <c r="B869" s="30">
        <v>860</v>
      </c>
      <c r="C869" s="31" t="str">
        <f t="shared" si="157"/>
        <v>497 - PIONEER VALLEY CHINESE IMMERSION Charter School - HADLEY pupils</v>
      </c>
      <c r="D869" s="32">
        <v>497117117</v>
      </c>
      <c r="E869" s="30">
        <f t="shared" si="158"/>
        <v>497</v>
      </c>
      <c r="F869" s="28">
        <f t="shared" si="159"/>
        <v>117</v>
      </c>
      <c r="G869" s="28">
        <f t="shared" si="160"/>
        <v>117</v>
      </c>
      <c r="H869" s="28">
        <f t="shared" si="167"/>
        <v>1</v>
      </c>
      <c r="I869" s="33">
        <f t="shared" si="161"/>
        <v>1</v>
      </c>
      <c r="J869" s="30">
        <f t="shared" si="162"/>
        <v>5</v>
      </c>
      <c r="K869" s="34">
        <f t="shared" si="163"/>
        <v>151.57732927495601</v>
      </c>
      <c r="L869" s="35">
        <f t="shared" si="164"/>
        <v>11780</v>
      </c>
      <c r="M869" s="35">
        <f t="shared" si="165"/>
        <v>6076</v>
      </c>
      <c r="N869" s="35">
        <f t="shared" si="166"/>
        <v>1188</v>
      </c>
      <c r="O869" s="36"/>
      <c r="P869" s="632"/>
      <c r="Q869" s="149"/>
      <c r="R869" s="150"/>
      <c r="S869" s="150"/>
    </row>
    <row r="870" spans="1:19">
      <c r="A870" s="30">
        <f t="shared" si="156"/>
        <v>497</v>
      </c>
      <c r="B870" s="30">
        <v>861</v>
      </c>
      <c r="C870" s="31" t="str">
        <f t="shared" si="157"/>
        <v>497 - PIONEER VALLEY CHINESE IMMERSION Charter School - HATFIELD pupils</v>
      </c>
      <c r="D870" s="32">
        <v>497117127</v>
      </c>
      <c r="E870" s="30">
        <f t="shared" si="158"/>
        <v>497</v>
      </c>
      <c r="F870" s="28">
        <f t="shared" si="159"/>
        <v>117</v>
      </c>
      <c r="G870" s="28">
        <f t="shared" si="160"/>
        <v>127</v>
      </c>
      <c r="H870" s="28">
        <f t="shared" si="167"/>
        <v>1</v>
      </c>
      <c r="I870" s="33">
        <f t="shared" si="161"/>
        <v>1</v>
      </c>
      <c r="J870" s="30">
        <f t="shared" si="162"/>
        <v>4</v>
      </c>
      <c r="K870" s="34">
        <f t="shared" si="163"/>
        <v>197.53140376790708</v>
      </c>
      <c r="L870" s="35">
        <f t="shared" si="164"/>
        <v>11422</v>
      </c>
      <c r="M870" s="35">
        <f t="shared" si="165"/>
        <v>11140</v>
      </c>
      <c r="N870" s="35">
        <f t="shared" si="166"/>
        <v>1188</v>
      </c>
      <c r="O870" s="36"/>
      <c r="P870" s="632"/>
      <c r="Q870" s="149"/>
      <c r="R870" s="150"/>
      <c r="S870" s="150"/>
    </row>
    <row r="871" spans="1:19">
      <c r="A871" s="30">
        <f t="shared" si="156"/>
        <v>497</v>
      </c>
      <c r="B871" s="30">
        <v>862</v>
      </c>
      <c r="C871" s="31" t="str">
        <f t="shared" si="157"/>
        <v>497 - PIONEER VALLEY CHINESE IMMERSION Charter School - HOLYOKE pupils</v>
      </c>
      <c r="D871" s="32">
        <v>497117137</v>
      </c>
      <c r="E871" s="30">
        <f t="shared" si="158"/>
        <v>497</v>
      </c>
      <c r="F871" s="28">
        <f t="shared" si="159"/>
        <v>117</v>
      </c>
      <c r="G871" s="28">
        <f t="shared" si="160"/>
        <v>137</v>
      </c>
      <c r="H871" s="28">
        <f t="shared" si="167"/>
        <v>1</v>
      </c>
      <c r="I871" s="33">
        <f t="shared" si="161"/>
        <v>1</v>
      </c>
      <c r="J871" s="30">
        <f t="shared" si="162"/>
        <v>12</v>
      </c>
      <c r="K871" s="34">
        <f t="shared" si="163"/>
        <v>100.60080994745249</v>
      </c>
      <c r="L871" s="35">
        <f t="shared" si="164"/>
        <v>13683</v>
      </c>
      <c r="M871" s="35">
        <f t="shared" si="165"/>
        <v>82</v>
      </c>
      <c r="N871" s="35">
        <f t="shared" si="166"/>
        <v>1188</v>
      </c>
      <c r="O871" s="36"/>
      <c r="P871" s="632"/>
      <c r="Q871" s="149"/>
      <c r="R871" s="150"/>
      <c r="S871" s="150"/>
    </row>
    <row r="872" spans="1:19">
      <c r="A872" s="30">
        <f t="shared" si="156"/>
        <v>497</v>
      </c>
      <c r="B872" s="30">
        <v>863</v>
      </c>
      <c r="C872" s="31" t="str">
        <f t="shared" si="157"/>
        <v>497 - PIONEER VALLEY CHINESE IMMERSION Charter School - LONGMEADOW pupils</v>
      </c>
      <c r="D872" s="32">
        <v>497117159</v>
      </c>
      <c r="E872" s="30">
        <f t="shared" si="158"/>
        <v>497</v>
      </c>
      <c r="F872" s="28">
        <f t="shared" si="159"/>
        <v>117</v>
      </c>
      <c r="G872" s="28">
        <f t="shared" si="160"/>
        <v>159</v>
      </c>
      <c r="H872" s="28">
        <f t="shared" si="167"/>
        <v>1</v>
      </c>
      <c r="I872" s="33">
        <f t="shared" si="161"/>
        <v>1</v>
      </c>
      <c r="J872" s="30">
        <f t="shared" si="162"/>
        <v>3</v>
      </c>
      <c r="K872" s="34">
        <f t="shared" si="163"/>
        <v>141.59348707607322</v>
      </c>
      <c r="L872" s="35">
        <f t="shared" si="164"/>
        <v>11323</v>
      </c>
      <c r="M872" s="35">
        <f t="shared" si="165"/>
        <v>4710</v>
      </c>
      <c r="N872" s="35">
        <f t="shared" si="166"/>
        <v>1188</v>
      </c>
      <c r="O872" s="36"/>
      <c r="P872" s="632"/>
      <c r="Q872" s="149"/>
      <c r="R872" s="150"/>
      <c r="S872" s="150"/>
    </row>
    <row r="873" spans="1:19">
      <c r="A873" s="30">
        <f t="shared" si="156"/>
        <v>497</v>
      </c>
      <c r="B873" s="30">
        <v>864</v>
      </c>
      <c r="C873" s="31" t="str">
        <f t="shared" si="157"/>
        <v>497 - PIONEER VALLEY CHINESE IMMERSION Charter School - LUDLOW pupils</v>
      </c>
      <c r="D873" s="32">
        <v>497117161</v>
      </c>
      <c r="E873" s="30">
        <f t="shared" si="158"/>
        <v>497</v>
      </c>
      <c r="F873" s="28">
        <f t="shared" si="159"/>
        <v>117</v>
      </c>
      <c r="G873" s="28">
        <f t="shared" si="160"/>
        <v>161</v>
      </c>
      <c r="H873" s="28">
        <f t="shared" si="167"/>
        <v>1</v>
      </c>
      <c r="I873" s="33">
        <f t="shared" si="161"/>
        <v>1</v>
      </c>
      <c r="J873" s="30">
        <f t="shared" si="162"/>
        <v>8</v>
      </c>
      <c r="K873" s="34">
        <f t="shared" si="163"/>
        <v>134.90608448395616</v>
      </c>
      <c r="L873" s="35">
        <f t="shared" si="164"/>
        <v>12606</v>
      </c>
      <c r="M873" s="35">
        <f t="shared" si="165"/>
        <v>4400</v>
      </c>
      <c r="N873" s="35">
        <f t="shared" si="166"/>
        <v>1188</v>
      </c>
      <c r="O873" s="36"/>
      <c r="P873" s="632"/>
      <c r="Q873" s="149"/>
      <c r="R873" s="150"/>
      <c r="S873" s="150"/>
    </row>
    <row r="874" spans="1:19">
      <c r="A874" s="30">
        <f t="shared" si="156"/>
        <v>497</v>
      </c>
      <c r="B874" s="30">
        <v>865</v>
      </c>
      <c r="C874" s="31" t="str">
        <f t="shared" si="157"/>
        <v>497 - PIONEER VALLEY CHINESE IMMERSION Charter School - NORTHAMPTON pupils</v>
      </c>
      <c r="D874" s="32">
        <v>497117210</v>
      </c>
      <c r="E874" s="30">
        <f t="shared" si="158"/>
        <v>497</v>
      </c>
      <c r="F874" s="28">
        <f t="shared" si="159"/>
        <v>117</v>
      </c>
      <c r="G874" s="28">
        <f t="shared" si="160"/>
        <v>210</v>
      </c>
      <c r="H874" s="28">
        <f t="shared" si="167"/>
        <v>1</v>
      </c>
      <c r="I874" s="33">
        <f t="shared" si="161"/>
        <v>1</v>
      </c>
      <c r="J874" s="30">
        <f t="shared" si="162"/>
        <v>6</v>
      </c>
      <c r="K874" s="34">
        <f t="shared" si="163"/>
        <v>131.16052118041216</v>
      </c>
      <c r="L874" s="35">
        <f t="shared" si="164"/>
        <v>11810</v>
      </c>
      <c r="M874" s="35">
        <f t="shared" si="165"/>
        <v>3680</v>
      </c>
      <c r="N874" s="35">
        <f t="shared" si="166"/>
        <v>1188</v>
      </c>
      <c r="O874" s="36"/>
      <c r="P874" s="632"/>
      <c r="Q874" s="149"/>
      <c r="R874" s="150"/>
      <c r="S874" s="150"/>
    </row>
    <row r="875" spans="1:19">
      <c r="A875" s="30">
        <f t="shared" si="156"/>
        <v>497</v>
      </c>
      <c r="B875" s="30">
        <v>866</v>
      </c>
      <c r="C875" s="31" t="str">
        <f t="shared" si="157"/>
        <v>497 - PIONEER VALLEY CHINESE IMMERSION Charter School - ORANGE pupils</v>
      </c>
      <c r="D875" s="32">
        <v>497117223</v>
      </c>
      <c r="E875" s="30">
        <f t="shared" si="158"/>
        <v>497</v>
      </c>
      <c r="F875" s="28">
        <f t="shared" si="159"/>
        <v>117</v>
      </c>
      <c r="G875" s="28">
        <f t="shared" si="160"/>
        <v>223</v>
      </c>
      <c r="H875" s="28">
        <f t="shared" si="167"/>
        <v>1</v>
      </c>
      <c r="I875" s="33">
        <f t="shared" si="161"/>
        <v>1</v>
      </c>
      <c r="J875" s="30">
        <f t="shared" si="162"/>
        <v>11</v>
      </c>
      <c r="K875" s="34">
        <f t="shared" si="163"/>
        <v>100.01608619786188</v>
      </c>
      <c r="L875" s="35">
        <f t="shared" si="164"/>
        <v>10913</v>
      </c>
      <c r="M875" s="35">
        <f t="shared" si="165"/>
        <v>2</v>
      </c>
      <c r="N875" s="35">
        <f t="shared" si="166"/>
        <v>1188</v>
      </c>
      <c r="O875" s="36"/>
      <c r="P875" s="632"/>
      <c r="Q875" s="149"/>
      <c r="R875" s="150"/>
      <c r="S875" s="150"/>
    </row>
    <row r="876" spans="1:19">
      <c r="A876" s="30">
        <f t="shared" si="156"/>
        <v>497</v>
      </c>
      <c r="B876" s="30">
        <v>867</v>
      </c>
      <c r="C876" s="31" t="str">
        <f t="shared" si="157"/>
        <v>497 - PIONEER VALLEY CHINESE IMMERSION Charter School - PALMER pupils</v>
      </c>
      <c r="D876" s="32">
        <v>497117227</v>
      </c>
      <c r="E876" s="30">
        <f t="shared" si="158"/>
        <v>497</v>
      </c>
      <c r="F876" s="28">
        <f t="shared" si="159"/>
        <v>117</v>
      </c>
      <c r="G876" s="28">
        <f t="shared" si="160"/>
        <v>227</v>
      </c>
      <c r="H876" s="28">
        <f t="shared" si="167"/>
        <v>1</v>
      </c>
      <c r="I876" s="33">
        <f t="shared" si="161"/>
        <v>1</v>
      </c>
      <c r="J876" s="30">
        <f t="shared" si="162"/>
        <v>10</v>
      </c>
      <c r="K876" s="34">
        <f t="shared" si="163"/>
        <v>126.21028959804124</v>
      </c>
      <c r="L876" s="35">
        <f t="shared" si="164"/>
        <v>13283</v>
      </c>
      <c r="M876" s="35">
        <f t="shared" si="165"/>
        <v>3482</v>
      </c>
      <c r="N876" s="35">
        <f t="shared" si="166"/>
        <v>1188</v>
      </c>
      <c r="O876" s="36"/>
      <c r="P876" s="632"/>
      <c r="Q876" s="149"/>
      <c r="R876" s="150"/>
      <c r="S876" s="150"/>
    </row>
    <row r="877" spans="1:19">
      <c r="A877" s="30">
        <f t="shared" si="156"/>
        <v>497</v>
      </c>
      <c r="B877" s="30">
        <v>868</v>
      </c>
      <c r="C877" s="31" t="str">
        <f t="shared" si="157"/>
        <v>497 - PIONEER VALLEY CHINESE IMMERSION Charter School - PELHAM pupils</v>
      </c>
      <c r="D877" s="32">
        <v>497117230</v>
      </c>
      <c r="E877" s="30">
        <f t="shared" si="158"/>
        <v>497</v>
      </c>
      <c r="F877" s="28">
        <f t="shared" si="159"/>
        <v>117</v>
      </c>
      <c r="G877" s="28">
        <f t="shared" si="160"/>
        <v>230</v>
      </c>
      <c r="H877" s="28">
        <f t="shared" si="167"/>
        <v>1</v>
      </c>
      <c r="I877" s="33">
        <f t="shared" si="161"/>
        <v>1</v>
      </c>
      <c r="J877" s="30">
        <f t="shared" si="162"/>
        <v>5</v>
      </c>
      <c r="K877" s="34">
        <f t="shared" si="163"/>
        <v>285.31598967598251</v>
      </c>
      <c r="L877" s="35">
        <f t="shared" si="164"/>
        <v>10983</v>
      </c>
      <c r="M877" s="35">
        <f t="shared" si="165"/>
        <v>20353</v>
      </c>
      <c r="N877" s="35">
        <f t="shared" si="166"/>
        <v>1188</v>
      </c>
      <c r="O877" s="36"/>
      <c r="P877" s="632"/>
      <c r="Q877" s="149"/>
      <c r="R877" s="150"/>
      <c r="S877" s="150"/>
    </row>
    <row r="878" spans="1:19">
      <c r="A878" s="30">
        <f t="shared" si="156"/>
        <v>497</v>
      </c>
      <c r="B878" s="30">
        <v>869</v>
      </c>
      <c r="C878" s="31" t="str">
        <f t="shared" si="157"/>
        <v>497 - PIONEER VALLEY CHINESE IMMERSION Charter School - SHUTESBURY pupils</v>
      </c>
      <c r="D878" s="32">
        <v>497117272</v>
      </c>
      <c r="E878" s="30">
        <f t="shared" si="158"/>
        <v>497</v>
      </c>
      <c r="F878" s="28">
        <f t="shared" si="159"/>
        <v>117</v>
      </c>
      <c r="G878" s="28">
        <f t="shared" si="160"/>
        <v>272</v>
      </c>
      <c r="H878" s="28">
        <f t="shared" si="167"/>
        <v>1</v>
      </c>
      <c r="I878" s="33">
        <f t="shared" si="161"/>
        <v>1</v>
      </c>
      <c r="J878" s="30">
        <f t="shared" si="162"/>
        <v>6</v>
      </c>
      <c r="K878" s="34">
        <f t="shared" si="163"/>
        <v>213.44201357204767</v>
      </c>
      <c r="L878" s="35">
        <f t="shared" si="164"/>
        <v>11019</v>
      </c>
      <c r="M878" s="35">
        <f t="shared" si="165"/>
        <v>12500</v>
      </c>
      <c r="N878" s="35">
        <f t="shared" si="166"/>
        <v>1188</v>
      </c>
      <c r="O878" s="36"/>
      <c r="P878" s="632"/>
      <c r="Q878" s="149"/>
      <c r="R878" s="150"/>
      <c r="S878" s="150"/>
    </row>
    <row r="879" spans="1:19">
      <c r="A879" s="30">
        <f t="shared" si="156"/>
        <v>497</v>
      </c>
      <c r="B879" s="30">
        <v>870</v>
      </c>
      <c r="C879" s="31" t="str">
        <f t="shared" si="157"/>
        <v>497 - PIONEER VALLEY CHINESE IMMERSION Charter School - SOUTHAMPTON pupils</v>
      </c>
      <c r="D879" s="32">
        <v>497117275</v>
      </c>
      <c r="E879" s="30">
        <f t="shared" si="158"/>
        <v>497</v>
      </c>
      <c r="F879" s="28">
        <f t="shared" si="159"/>
        <v>117</v>
      </c>
      <c r="G879" s="28">
        <f t="shared" si="160"/>
        <v>275</v>
      </c>
      <c r="H879" s="28">
        <f t="shared" si="167"/>
        <v>1</v>
      </c>
      <c r="I879" s="33">
        <f t="shared" si="161"/>
        <v>1</v>
      </c>
      <c r="J879" s="30">
        <f t="shared" si="162"/>
        <v>4</v>
      </c>
      <c r="K879" s="34">
        <f t="shared" si="163"/>
        <v>129.14980473502368</v>
      </c>
      <c r="L879" s="35">
        <f t="shared" si="164"/>
        <v>12118</v>
      </c>
      <c r="M879" s="35">
        <f t="shared" si="165"/>
        <v>3532</v>
      </c>
      <c r="N879" s="35">
        <f t="shared" si="166"/>
        <v>1188</v>
      </c>
      <c r="O879" s="36"/>
      <c r="P879" s="632"/>
      <c r="Q879" s="149"/>
      <c r="R879" s="150"/>
      <c r="S879" s="150"/>
    </row>
    <row r="880" spans="1:19">
      <c r="A880" s="30">
        <f t="shared" si="156"/>
        <v>497</v>
      </c>
      <c r="B880" s="30">
        <v>871</v>
      </c>
      <c r="C880" s="31" t="str">
        <f t="shared" si="157"/>
        <v>497 - PIONEER VALLEY CHINESE IMMERSION Charter School - SOUTH HADLEY pupils</v>
      </c>
      <c r="D880" s="32">
        <v>497117278</v>
      </c>
      <c r="E880" s="30">
        <f t="shared" si="158"/>
        <v>497</v>
      </c>
      <c r="F880" s="28">
        <f t="shared" si="159"/>
        <v>117</v>
      </c>
      <c r="G880" s="28">
        <f t="shared" si="160"/>
        <v>278</v>
      </c>
      <c r="H880" s="28">
        <f t="shared" si="167"/>
        <v>1</v>
      </c>
      <c r="I880" s="33">
        <f t="shared" si="161"/>
        <v>1</v>
      </c>
      <c r="J880" s="30">
        <f t="shared" si="162"/>
        <v>7</v>
      </c>
      <c r="K880" s="34">
        <f t="shared" si="163"/>
        <v>116.53412231085679</v>
      </c>
      <c r="L880" s="35">
        <f t="shared" si="164"/>
        <v>12601</v>
      </c>
      <c r="M880" s="35">
        <f t="shared" si="165"/>
        <v>2083</v>
      </c>
      <c r="N880" s="35">
        <f t="shared" si="166"/>
        <v>1188</v>
      </c>
      <c r="O880" s="36"/>
      <c r="P880" s="632"/>
      <c r="Q880" s="149"/>
      <c r="R880" s="150"/>
      <c r="S880" s="150"/>
    </row>
    <row r="881" spans="1:19">
      <c r="A881" s="30">
        <f t="shared" si="156"/>
        <v>497</v>
      </c>
      <c r="B881" s="30">
        <v>872</v>
      </c>
      <c r="C881" s="31" t="str">
        <f t="shared" si="157"/>
        <v>497 - PIONEER VALLEY CHINESE IMMERSION Charter School - SPRINGFIELD pupils</v>
      </c>
      <c r="D881" s="32">
        <v>497117281</v>
      </c>
      <c r="E881" s="30">
        <f t="shared" si="158"/>
        <v>497</v>
      </c>
      <c r="F881" s="28">
        <f t="shared" si="159"/>
        <v>117</v>
      </c>
      <c r="G881" s="28">
        <f t="shared" si="160"/>
        <v>281</v>
      </c>
      <c r="H881" s="28">
        <f t="shared" si="167"/>
        <v>1</v>
      </c>
      <c r="I881" s="33">
        <f t="shared" si="161"/>
        <v>1</v>
      </c>
      <c r="J881" s="30">
        <f t="shared" si="162"/>
        <v>12</v>
      </c>
      <c r="K881" s="34">
        <f t="shared" si="163"/>
        <v>100</v>
      </c>
      <c r="L881" s="35">
        <f t="shared" si="164"/>
        <v>16958</v>
      </c>
      <c r="M881" s="35">
        <f t="shared" si="165"/>
        <v>0</v>
      </c>
      <c r="N881" s="35">
        <f t="shared" si="166"/>
        <v>1188</v>
      </c>
      <c r="O881" s="36"/>
      <c r="P881" s="632"/>
      <c r="Q881" s="149"/>
      <c r="R881" s="150"/>
      <c r="S881" s="150"/>
    </row>
    <row r="882" spans="1:19">
      <c r="A882" s="30">
        <f t="shared" si="156"/>
        <v>497</v>
      </c>
      <c r="B882" s="30">
        <v>873</v>
      </c>
      <c r="C882" s="31" t="str">
        <f t="shared" si="157"/>
        <v>497 - PIONEER VALLEY CHINESE IMMERSION Charter School - WESTFIELD pupils</v>
      </c>
      <c r="D882" s="32">
        <v>497117325</v>
      </c>
      <c r="E882" s="30">
        <f t="shared" si="158"/>
        <v>497</v>
      </c>
      <c r="F882" s="28">
        <f t="shared" si="159"/>
        <v>117</v>
      </c>
      <c r="G882" s="28">
        <f t="shared" si="160"/>
        <v>325</v>
      </c>
      <c r="H882" s="28">
        <f t="shared" si="167"/>
        <v>1</v>
      </c>
      <c r="I882" s="33">
        <f t="shared" si="161"/>
        <v>1</v>
      </c>
      <c r="J882" s="30">
        <f t="shared" si="162"/>
        <v>9</v>
      </c>
      <c r="K882" s="34">
        <f t="shared" si="163"/>
        <v>107.34355143866607</v>
      </c>
      <c r="L882" s="35">
        <f t="shared" si="164"/>
        <v>14058</v>
      </c>
      <c r="M882" s="35">
        <f t="shared" si="165"/>
        <v>1032</v>
      </c>
      <c r="N882" s="35">
        <f t="shared" si="166"/>
        <v>1188</v>
      </c>
      <c r="O882" s="36"/>
      <c r="P882" s="632"/>
      <c r="Q882" s="149"/>
      <c r="R882" s="150"/>
      <c r="S882" s="150"/>
    </row>
    <row r="883" spans="1:19">
      <c r="A883" s="30">
        <f t="shared" si="156"/>
        <v>497</v>
      </c>
      <c r="B883" s="30">
        <v>874</v>
      </c>
      <c r="C883" s="31" t="str">
        <f t="shared" si="157"/>
        <v>497 - PIONEER VALLEY CHINESE IMMERSION Charter School - WEST SPRINGFIELD pupils</v>
      </c>
      <c r="D883" s="32">
        <v>497117332</v>
      </c>
      <c r="E883" s="30">
        <f t="shared" si="158"/>
        <v>497</v>
      </c>
      <c r="F883" s="28">
        <f t="shared" si="159"/>
        <v>117</v>
      </c>
      <c r="G883" s="28">
        <f t="shared" si="160"/>
        <v>332</v>
      </c>
      <c r="H883" s="28">
        <f t="shared" si="167"/>
        <v>1</v>
      </c>
      <c r="I883" s="33">
        <f t="shared" si="161"/>
        <v>1</v>
      </c>
      <c r="J883" s="30">
        <f t="shared" si="162"/>
        <v>10</v>
      </c>
      <c r="K883" s="34">
        <f t="shared" si="163"/>
        <v>103.68264382941726</v>
      </c>
      <c r="L883" s="35">
        <f t="shared" si="164"/>
        <v>12674</v>
      </c>
      <c r="M883" s="35">
        <f t="shared" si="165"/>
        <v>467</v>
      </c>
      <c r="N883" s="35">
        <f t="shared" si="166"/>
        <v>1188</v>
      </c>
      <c r="O883" s="36"/>
      <c r="P883" s="632"/>
      <c r="Q883" s="149"/>
      <c r="R883" s="150"/>
      <c r="S883" s="150"/>
    </row>
    <row r="884" spans="1:19">
      <c r="A884" s="30">
        <f t="shared" si="156"/>
        <v>497</v>
      </c>
      <c r="B884" s="30">
        <v>875</v>
      </c>
      <c r="C884" s="31" t="str">
        <f t="shared" si="157"/>
        <v>497 - PIONEER VALLEY CHINESE IMMERSION Charter School - WILLIAMSBURG pupils</v>
      </c>
      <c r="D884" s="32">
        <v>497117340</v>
      </c>
      <c r="E884" s="30">
        <f t="shared" si="158"/>
        <v>497</v>
      </c>
      <c r="F884" s="28">
        <f t="shared" si="159"/>
        <v>117</v>
      </c>
      <c r="G884" s="28">
        <f t="shared" si="160"/>
        <v>340</v>
      </c>
      <c r="H884" s="28">
        <f t="shared" si="167"/>
        <v>1</v>
      </c>
      <c r="I884" s="33">
        <f t="shared" si="161"/>
        <v>1</v>
      </c>
      <c r="J884" s="30">
        <f t="shared" si="162"/>
        <v>7</v>
      </c>
      <c r="K884" s="34">
        <f t="shared" si="163"/>
        <v>158.23967043627144</v>
      </c>
      <c r="L884" s="35">
        <f t="shared" si="164"/>
        <v>13954</v>
      </c>
      <c r="M884" s="35">
        <f t="shared" si="165"/>
        <v>8127</v>
      </c>
      <c r="N884" s="35">
        <f t="shared" si="166"/>
        <v>1188</v>
      </c>
      <c r="O884" s="36"/>
      <c r="P884" s="632"/>
      <c r="Q884" s="149"/>
      <c r="R884" s="150"/>
      <c r="S884" s="150"/>
    </row>
    <row r="885" spans="1:19">
      <c r="A885" s="30">
        <f t="shared" si="156"/>
        <v>497</v>
      </c>
      <c r="B885" s="30">
        <v>876</v>
      </c>
      <c r="C885" s="31" t="str">
        <f t="shared" si="157"/>
        <v>497 - PIONEER VALLEY CHINESE IMMERSION Charter School - AMHERST PELHAM pupils</v>
      </c>
      <c r="D885" s="32">
        <v>497117605</v>
      </c>
      <c r="E885" s="30">
        <f t="shared" si="158"/>
        <v>497</v>
      </c>
      <c r="F885" s="28">
        <f t="shared" si="159"/>
        <v>117</v>
      </c>
      <c r="G885" s="28">
        <f t="shared" si="160"/>
        <v>605</v>
      </c>
      <c r="H885" s="28">
        <f t="shared" si="167"/>
        <v>1</v>
      </c>
      <c r="I885" s="33">
        <f t="shared" si="161"/>
        <v>1</v>
      </c>
      <c r="J885" s="30">
        <f t="shared" si="162"/>
        <v>6</v>
      </c>
      <c r="K885" s="34">
        <f t="shared" si="163"/>
        <v>163.68060654051467</v>
      </c>
      <c r="L885" s="35">
        <f t="shared" si="164"/>
        <v>12407</v>
      </c>
      <c r="M885" s="35">
        <f t="shared" si="165"/>
        <v>7901</v>
      </c>
      <c r="N885" s="35">
        <f t="shared" si="166"/>
        <v>1188</v>
      </c>
      <c r="O885" s="36"/>
      <c r="P885" s="632"/>
      <c r="Q885" s="149"/>
      <c r="R885" s="150"/>
      <c r="S885" s="150"/>
    </row>
    <row r="886" spans="1:19">
      <c r="A886" s="30">
        <f t="shared" si="156"/>
        <v>497</v>
      </c>
      <c r="B886" s="30">
        <v>877</v>
      </c>
      <c r="C886" s="31" t="str">
        <f t="shared" si="157"/>
        <v>497 - PIONEER VALLEY CHINESE IMMERSION Charter School - CHESTERFIELD GOSHEN pupils</v>
      </c>
      <c r="D886" s="32">
        <v>497117632</v>
      </c>
      <c r="E886" s="30">
        <f t="shared" si="158"/>
        <v>497</v>
      </c>
      <c r="F886" s="28">
        <f t="shared" si="159"/>
        <v>117</v>
      </c>
      <c r="G886" s="28">
        <f t="shared" si="160"/>
        <v>632</v>
      </c>
      <c r="H886" s="28">
        <f t="shared" si="167"/>
        <v>1</v>
      </c>
      <c r="I886" s="33">
        <f t="shared" si="161"/>
        <v>1</v>
      </c>
      <c r="J886" s="30">
        <f t="shared" si="162"/>
        <v>7</v>
      </c>
      <c r="K886" s="34">
        <f t="shared" si="163"/>
        <v>164.15983051126065</v>
      </c>
      <c r="L886" s="35">
        <f t="shared" si="164"/>
        <v>11037</v>
      </c>
      <c r="M886" s="35">
        <f t="shared" si="165"/>
        <v>7081</v>
      </c>
      <c r="N886" s="35">
        <f t="shared" si="166"/>
        <v>1188</v>
      </c>
      <c r="O886" s="36"/>
      <c r="P886" s="632"/>
      <c r="Q886" s="149"/>
      <c r="R886" s="150"/>
      <c r="S886" s="150"/>
    </row>
    <row r="887" spans="1:19">
      <c r="A887" s="30">
        <f t="shared" si="156"/>
        <v>497</v>
      </c>
      <c r="B887" s="30">
        <v>878</v>
      </c>
      <c r="C887" s="31" t="str">
        <f t="shared" si="157"/>
        <v>497 - PIONEER VALLEY CHINESE IMMERSION Charter School - FRONTIER pupils</v>
      </c>
      <c r="D887" s="32">
        <v>497117670</v>
      </c>
      <c r="E887" s="30">
        <f t="shared" si="158"/>
        <v>497</v>
      </c>
      <c r="F887" s="28">
        <f t="shared" si="159"/>
        <v>117</v>
      </c>
      <c r="G887" s="28">
        <f t="shared" si="160"/>
        <v>670</v>
      </c>
      <c r="H887" s="28">
        <f t="shared" si="167"/>
        <v>1</v>
      </c>
      <c r="I887" s="33">
        <f t="shared" si="161"/>
        <v>1</v>
      </c>
      <c r="J887" s="30">
        <f t="shared" si="162"/>
        <v>6</v>
      </c>
      <c r="K887" s="34">
        <f t="shared" si="163"/>
        <v>175.79494860385907</v>
      </c>
      <c r="L887" s="35">
        <f t="shared" si="164"/>
        <v>13095</v>
      </c>
      <c r="M887" s="35">
        <f t="shared" si="165"/>
        <v>9925</v>
      </c>
      <c r="N887" s="35">
        <f t="shared" si="166"/>
        <v>1188</v>
      </c>
      <c r="O887" s="36"/>
      <c r="P887" s="632"/>
      <c r="Q887" s="149"/>
      <c r="R887" s="150"/>
      <c r="S887" s="150"/>
    </row>
    <row r="888" spans="1:19">
      <c r="A888" s="30">
        <f t="shared" si="156"/>
        <v>497</v>
      </c>
      <c r="B888" s="30">
        <v>879</v>
      </c>
      <c r="C888" s="31" t="str">
        <f t="shared" si="157"/>
        <v>497 - PIONEER VALLEY CHINESE IMMERSION Charter School - GILL MONTAGUE pupils</v>
      </c>
      <c r="D888" s="32">
        <v>497117674</v>
      </c>
      <c r="E888" s="30">
        <f t="shared" si="158"/>
        <v>497</v>
      </c>
      <c r="F888" s="28">
        <f t="shared" si="159"/>
        <v>117</v>
      </c>
      <c r="G888" s="28">
        <f t="shared" si="160"/>
        <v>674</v>
      </c>
      <c r="H888" s="28">
        <f t="shared" si="167"/>
        <v>1</v>
      </c>
      <c r="I888" s="33">
        <f t="shared" si="161"/>
        <v>1</v>
      </c>
      <c r="J888" s="30">
        <f t="shared" si="162"/>
        <v>10</v>
      </c>
      <c r="K888" s="34">
        <f t="shared" si="163"/>
        <v>138.400949943911</v>
      </c>
      <c r="L888" s="35">
        <f t="shared" si="164"/>
        <v>14048</v>
      </c>
      <c r="M888" s="35">
        <f t="shared" si="165"/>
        <v>5395</v>
      </c>
      <c r="N888" s="35">
        <f t="shared" si="166"/>
        <v>1188</v>
      </c>
      <c r="O888" s="36"/>
      <c r="P888" s="632"/>
      <c r="Q888" s="149"/>
      <c r="R888" s="150"/>
      <c r="S888" s="150"/>
    </row>
    <row r="889" spans="1:19">
      <c r="A889" s="30">
        <f t="shared" si="156"/>
        <v>497</v>
      </c>
      <c r="B889" s="30">
        <v>880</v>
      </c>
      <c r="C889" s="31" t="str">
        <f t="shared" si="157"/>
        <v>497 - PIONEER VALLEY CHINESE IMMERSION Charter School - HAMPDEN WILBRAHAM pupils</v>
      </c>
      <c r="D889" s="32">
        <v>497117680</v>
      </c>
      <c r="E889" s="30">
        <f t="shared" si="158"/>
        <v>497</v>
      </c>
      <c r="F889" s="28">
        <f t="shared" si="159"/>
        <v>117</v>
      </c>
      <c r="G889" s="28">
        <f t="shared" si="160"/>
        <v>680</v>
      </c>
      <c r="H889" s="28">
        <f t="shared" si="167"/>
        <v>1</v>
      </c>
      <c r="I889" s="33">
        <f t="shared" si="161"/>
        <v>1</v>
      </c>
      <c r="J889" s="30">
        <f t="shared" si="162"/>
        <v>5</v>
      </c>
      <c r="K889" s="34">
        <f t="shared" si="163"/>
        <v>129.56953392449162</v>
      </c>
      <c r="L889" s="35">
        <f t="shared" si="164"/>
        <v>10917</v>
      </c>
      <c r="M889" s="35">
        <f t="shared" si="165"/>
        <v>3228</v>
      </c>
      <c r="N889" s="35">
        <f t="shared" si="166"/>
        <v>1188</v>
      </c>
      <c r="O889" s="36"/>
      <c r="P889" s="632"/>
      <c r="Q889" s="149"/>
      <c r="R889" s="150"/>
      <c r="S889" s="150"/>
    </row>
    <row r="890" spans="1:19">
      <c r="A890" s="30">
        <f t="shared" si="156"/>
        <v>497</v>
      </c>
      <c r="B890" s="30">
        <v>881</v>
      </c>
      <c r="C890" s="31" t="str">
        <f t="shared" si="157"/>
        <v>497 - PIONEER VALLEY CHINESE IMMERSION Charter School - HAMPSHIRE pupils</v>
      </c>
      <c r="D890" s="32">
        <v>497117683</v>
      </c>
      <c r="E890" s="30">
        <f t="shared" si="158"/>
        <v>497</v>
      </c>
      <c r="F890" s="28">
        <f t="shared" si="159"/>
        <v>117</v>
      </c>
      <c r="G890" s="28">
        <f t="shared" si="160"/>
        <v>683</v>
      </c>
      <c r="H890" s="28">
        <f t="shared" si="167"/>
        <v>1</v>
      </c>
      <c r="I890" s="33">
        <f t="shared" si="161"/>
        <v>1</v>
      </c>
      <c r="J890" s="30">
        <f t="shared" si="162"/>
        <v>4</v>
      </c>
      <c r="K890" s="34">
        <f t="shared" si="163"/>
        <v>182.29875719438201</v>
      </c>
      <c r="L890" s="35">
        <f t="shared" si="164"/>
        <v>13264</v>
      </c>
      <c r="M890" s="35">
        <f t="shared" si="165"/>
        <v>10916</v>
      </c>
      <c r="N890" s="35">
        <f t="shared" si="166"/>
        <v>1188</v>
      </c>
      <c r="O890" s="36"/>
      <c r="P890" s="632"/>
      <c r="Q890" s="149"/>
      <c r="R890" s="150"/>
      <c r="S890" s="150"/>
    </row>
    <row r="891" spans="1:19">
      <c r="A891" s="30">
        <f t="shared" si="156"/>
        <v>497</v>
      </c>
      <c r="B891" s="30">
        <v>882</v>
      </c>
      <c r="C891" s="31" t="str">
        <f t="shared" si="157"/>
        <v>497 - PIONEER VALLEY CHINESE IMMERSION Charter School - HAWLEMONT pupils</v>
      </c>
      <c r="D891" s="32">
        <v>497117685</v>
      </c>
      <c r="E891" s="30">
        <f t="shared" si="158"/>
        <v>497</v>
      </c>
      <c r="F891" s="28">
        <f t="shared" si="159"/>
        <v>117</v>
      </c>
      <c r="G891" s="28">
        <f t="shared" si="160"/>
        <v>685</v>
      </c>
      <c r="H891" s="28">
        <f t="shared" si="167"/>
        <v>1</v>
      </c>
      <c r="I891" s="33">
        <f t="shared" si="161"/>
        <v>1</v>
      </c>
      <c r="J891" s="30">
        <f t="shared" si="162"/>
        <v>10</v>
      </c>
      <c r="K891" s="34">
        <f t="shared" si="163"/>
        <v>151.50305833294942</v>
      </c>
      <c r="L891" s="35">
        <f t="shared" si="164"/>
        <v>17828</v>
      </c>
      <c r="M891" s="35">
        <f t="shared" si="165"/>
        <v>9182</v>
      </c>
      <c r="N891" s="35">
        <f t="shared" si="166"/>
        <v>1188</v>
      </c>
      <c r="O891" s="36"/>
      <c r="P891" s="632"/>
      <c r="Q891" s="149"/>
      <c r="R891" s="150"/>
      <c r="S891" s="150"/>
    </row>
    <row r="892" spans="1:19">
      <c r="A892" s="30">
        <f t="shared" si="156"/>
        <v>497</v>
      </c>
      <c r="B892" s="30">
        <v>883</v>
      </c>
      <c r="C892" s="31" t="str">
        <f t="shared" si="157"/>
        <v>497 - PIONEER VALLEY CHINESE IMMERSION Charter School - MOHAWK TRAIL pupils</v>
      </c>
      <c r="D892" s="32">
        <v>497117717</v>
      </c>
      <c r="E892" s="30">
        <f t="shared" si="158"/>
        <v>497</v>
      </c>
      <c r="F892" s="28">
        <f t="shared" si="159"/>
        <v>117</v>
      </c>
      <c r="G892" s="28">
        <f t="shared" si="160"/>
        <v>717</v>
      </c>
      <c r="H892" s="28">
        <f t="shared" si="167"/>
        <v>1</v>
      </c>
      <c r="I892" s="33">
        <f t="shared" si="161"/>
        <v>1</v>
      </c>
      <c r="J892" s="30">
        <f t="shared" si="162"/>
        <v>9</v>
      </c>
      <c r="K892" s="34">
        <f t="shared" si="163"/>
        <v>148.11389123257251</v>
      </c>
      <c r="L892" s="35">
        <f t="shared" si="164"/>
        <v>14024</v>
      </c>
      <c r="M892" s="35">
        <f t="shared" si="165"/>
        <v>6747</v>
      </c>
      <c r="N892" s="35">
        <f t="shared" si="166"/>
        <v>1188</v>
      </c>
      <c r="O892" s="36"/>
      <c r="P892" s="632"/>
      <c r="Q892" s="149"/>
      <c r="R892" s="150"/>
      <c r="S892" s="150"/>
    </row>
    <row r="893" spans="1:19">
      <c r="A893" s="30">
        <f t="shared" si="156"/>
        <v>497</v>
      </c>
      <c r="B893" s="30">
        <v>884</v>
      </c>
      <c r="C893" s="31" t="str">
        <f t="shared" si="157"/>
        <v>497 - PIONEER VALLEY CHINESE IMMERSION Charter School - PIONEER pupils</v>
      </c>
      <c r="D893" s="32">
        <v>497117750</v>
      </c>
      <c r="E893" s="30">
        <f t="shared" si="158"/>
        <v>497</v>
      </c>
      <c r="F893" s="28">
        <f t="shared" si="159"/>
        <v>117</v>
      </c>
      <c r="G893" s="28">
        <f t="shared" si="160"/>
        <v>750</v>
      </c>
      <c r="H893" s="28">
        <f t="shared" si="167"/>
        <v>1</v>
      </c>
      <c r="I893" s="33">
        <f t="shared" si="161"/>
        <v>1</v>
      </c>
      <c r="J893" s="30">
        <f t="shared" si="162"/>
        <v>7</v>
      </c>
      <c r="K893" s="34">
        <f t="shared" si="163"/>
        <v>157.36850873363096</v>
      </c>
      <c r="L893" s="35">
        <f t="shared" si="164"/>
        <v>12565</v>
      </c>
      <c r="M893" s="35">
        <f t="shared" si="165"/>
        <v>7208</v>
      </c>
      <c r="N893" s="35">
        <f t="shared" si="166"/>
        <v>1188</v>
      </c>
      <c r="O893" s="36"/>
      <c r="P893" s="632"/>
      <c r="Q893" s="149"/>
      <c r="R893" s="150"/>
      <c r="S893" s="150"/>
    </row>
    <row r="894" spans="1:19">
      <c r="A894" s="30">
        <f t="shared" si="156"/>
        <v>497</v>
      </c>
      <c r="B894" s="30">
        <v>885</v>
      </c>
      <c r="C894" s="31" t="str">
        <f t="shared" si="157"/>
        <v>497 - PIONEER VALLEY CHINESE IMMERSION Charter School - RALPH C MAHAR pupils</v>
      </c>
      <c r="D894" s="32">
        <v>497117755</v>
      </c>
      <c r="E894" s="30">
        <f t="shared" si="158"/>
        <v>497</v>
      </c>
      <c r="F894" s="28">
        <f t="shared" si="159"/>
        <v>117</v>
      </c>
      <c r="G894" s="28">
        <f t="shared" si="160"/>
        <v>755</v>
      </c>
      <c r="H894" s="28">
        <f t="shared" si="167"/>
        <v>1</v>
      </c>
      <c r="I894" s="33">
        <f t="shared" si="161"/>
        <v>1</v>
      </c>
      <c r="J894" s="30">
        <f t="shared" si="162"/>
        <v>10</v>
      </c>
      <c r="K894" s="34">
        <f t="shared" si="163"/>
        <v>151.8501572912358</v>
      </c>
      <c r="L894" s="35">
        <f t="shared" si="164"/>
        <v>11932</v>
      </c>
      <c r="M894" s="35">
        <f t="shared" si="165"/>
        <v>6187</v>
      </c>
      <c r="N894" s="35">
        <f t="shared" si="166"/>
        <v>1188</v>
      </c>
      <c r="O894" s="36"/>
      <c r="P894" s="632"/>
      <c r="Q894" s="149"/>
      <c r="R894" s="150"/>
      <c r="S894" s="150"/>
    </row>
    <row r="895" spans="1:19">
      <c r="A895" s="30">
        <f t="shared" si="156"/>
        <v>497</v>
      </c>
      <c r="B895" s="30">
        <v>886</v>
      </c>
      <c r="C895" s="31" t="str">
        <f t="shared" si="157"/>
        <v>497 - PIONEER VALLEY CHINESE IMMERSION Charter School - SOUTHWICK TOLLAND GRANVILLE pupils</v>
      </c>
      <c r="D895" s="32">
        <v>497117766</v>
      </c>
      <c r="E895" s="30">
        <f t="shared" si="158"/>
        <v>497</v>
      </c>
      <c r="F895" s="28">
        <f t="shared" si="159"/>
        <v>117</v>
      </c>
      <c r="G895" s="28">
        <f t="shared" si="160"/>
        <v>766</v>
      </c>
      <c r="H895" s="28">
        <f t="shared" si="167"/>
        <v>1</v>
      </c>
      <c r="I895" s="33">
        <f t="shared" si="161"/>
        <v>1</v>
      </c>
      <c r="J895" s="30">
        <f t="shared" si="162"/>
        <v>7</v>
      </c>
      <c r="K895" s="34">
        <f t="shared" si="163"/>
        <v>128.22806144375039</v>
      </c>
      <c r="L895" s="35">
        <f t="shared" si="164"/>
        <v>11546</v>
      </c>
      <c r="M895" s="35">
        <f t="shared" si="165"/>
        <v>3259</v>
      </c>
      <c r="N895" s="35">
        <f t="shared" si="166"/>
        <v>1188</v>
      </c>
      <c r="O895" s="36"/>
      <c r="P895" s="632"/>
      <c r="Q895" s="149"/>
      <c r="R895" s="150"/>
      <c r="S895" s="150"/>
    </row>
    <row r="896" spans="1:19">
      <c r="A896" s="30">
        <f t="shared" si="156"/>
        <v>498</v>
      </c>
      <c r="B896" s="30">
        <v>887</v>
      </c>
      <c r="C896" s="31" t="str">
        <f t="shared" si="157"/>
        <v>498 - VERITAS PREPARATORY Charter School - CHICOPEE pupils</v>
      </c>
      <c r="D896" s="32">
        <v>498281061</v>
      </c>
      <c r="E896" s="30">
        <f t="shared" si="158"/>
        <v>498</v>
      </c>
      <c r="F896" s="28">
        <f t="shared" si="159"/>
        <v>281</v>
      </c>
      <c r="G896" s="28">
        <f t="shared" si="160"/>
        <v>61</v>
      </c>
      <c r="H896" s="28">
        <f t="shared" si="167"/>
        <v>1</v>
      </c>
      <c r="I896" s="33">
        <f t="shared" si="161"/>
        <v>1</v>
      </c>
      <c r="J896" s="30">
        <f t="shared" si="162"/>
        <v>11</v>
      </c>
      <c r="K896" s="34">
        <f t="shared" si="163"/>
        <v>102.8475976765979</v>
      </c>
      <c r="L896" s="35">
        <f t="shared" si="164"/>
        <v>17791</v>
      </c>
      <c r="M896" s="35">
        <f t="shared" si="165"/>
        <v>507</v>
      </c>
      <c r="N896" s="35">
        <f t="shared" si="166"/>
        <v>1188</v>
      </c>
      <c r="O896" s="36"/>
      <c r="P896" s="632"/>
      <c r="Q896" s="149"/>
      <c r="R896" s="150"/>
      <c r="S896" s="150"/>
    </row>
    <row r="897" spans="1:19">
      <c r="A897" s="30">
        <f t="shared" si="156"/>
        <v>498</v>
      </c>
      <c r="B897" s="30">
        <v>888</v>
      </c>
      <c r="C897" s="31" t="str">
        <f t="shared" si="157"/>
        <v>498 - VERITAS PREPARATORY Charter School - EAST LONGMEADOW pupils</v>
      </c>
      <c r="D897" s="32">
        <v>498281087</v>
      </c>
      <c r="E897" s="30">
        <f t="shared" si="158"/>
        <v>498</v>
      </c>
      <c r="F897" s="28">
        <f t="shared" si="159"/>
        <v>281</v>
      </c>
      <c r="G897" s="28">
        <f t="shared" si="160"/>
        <v>87</v>
      </c>
      <c r="H897" s="28">
        <f t="shared" si="167"/>
        <v>1</v>
      </c>
      <c r="I897" s="33">
        <f t="shared" si="161"/>
        <v>1</v>
      </c>
      <c r="J897" s="30">
        <f t="shared" si="162"/>
        <v>6</v>
      </c>
      <c r="K897" s="34">
        <f t="shared" si="163"/>
        <v>133.24526739032098</v>
      </c>
      <c r="L897" s="35">
        <f t="shared" si="164"/>
        <v>17955</v>
      </c>
      <c r="M897" s="35">
        <f t="shared" si="165"/>
        <v>5969</v>
      </c>
      <c r="N897" s="35">
        <f t="shared" si="166"/>
        <v>1188</v>
      </c>
      <c r="O897" s="36"/>
      <c r="P897" s="632"/>
      <c r="Q897" s="149"/>
      <c r="R897" s="150"/>
      <c r="S897" s="150"/>
    </row>
    <row r="898" spans="1:19">
      <c r="A898" s="30">
        <f t="shared" si="156"/>
        <v>498</v>
      </c>
      <c r="B898" s="30">
        <v>889</v>
      </c>
      <c r="C898" s="31" t="str">
        <f t="shared" si="157"/>
        <v>498 - VERITAS PREPARATORY Charter School - GRANBY pupils</v>
      </c>
      <c r="D898" s="32">
        <v>498281111</v>
      </c>
      <c r="E898" s="30">
        <f t="shared" si="158"/>
        <v>498</v>
      </c>
      <c r="F898" s="28">
        <f t="shared" si="159"/>
        <v>281</v>
      </c>
      <c r="G898" s="28">
        <f t="shared" si="160"/>
        <v>111</v>
      </c>
      <c r="H898" s="28">
        <f t="shared" si="167"/>
        <v>1</v>
      </c>
      <c r="I898" s="33">
        <f t="shared" si="161"/>
        <v>1</v>
      </c>
      <c r="J898" s="30">
        <f t="shared" si="162"/>
        <v>8</v>
      </c>
      <c r="K898" s="34">
        <f t="shared" si="163"/>
        <v>120.41699884830763</v>
      </c>
      <c r="L898" s="35">
        <f t="shared" si="164"/>
        <v>16941</v>
      </c>
      <c r="M898" s="35">
        <f t="shared" si="165"/>
        <v>3459</v>
      </c>
      <c r="N898" s="35">
        <f t="shared" si="166"/>
        <v>1188</v>
      </c>
      <c r="O898" s="36"/>
      <c r="P898" s="632"/>
      <c r="Q898" s="149"/>
      <c r="R898" s="150"/>
      <c r="S898" s="150"/>
    </row>
    <row r="899" spans="1:19">
      <c r="A899" s="30">
        <f t="shared" si="156"/>
        <v>498</v>
      </c>
      <c r="B899" s="30">
        <v>890</v>
      </c>
      <c r="C899" s="31" t="str">
        <f t="shared" si="157"/>
        <v>498 - VERITAS PREPARATORY Charter School - HOLYOKE pupils</v>
      </c>
      <c r="D899" s="32">
        <v>498281137</v>
      </c>
      <c r="E899" s="30">
        <f t="shared" si="158"/>
        <v>498</v>
      </c>
      <c r="F899" s="28">
        <f t="shared" si="159"/>
        <v>281</v>
      </c>
      <c r="G899" s="28">
        <f t="shared" si="160"/>
        <v>137</v>
      </c>
      <c r="H899" s="28">
        <f t="shared" si="167"/>
        <v>1</v>
      </c>
      <c r="I899" s="33">
        <f t="shared" si="161"/>
        <v>1</v>
      </c>
      <c r="J899" s="30">
        <f t="shared" si="162"/>
        <v>12</v>
      </c>
      <c r="K899" s="34">
        <f t="shared" si="163"/>
        <v>100.60080994745249</v>
      </c>
      <c r="L899" s="35">
        <f t="shared" si="164"/>
        <v>20774</v>
      </c>
      <c r="M899" s="35">
        <f t="shared" si="165"/>
        <v>125</v>
      </c>
      <c r="N899" s="35">
        <f t="shared" si="166"/>
        <v>1188</v>
      </c>
      <c r="O899" s="36"/>
      <c r="P899" s="632"/>
      <c r="Q899" s="149"/>
      <c r="R899" s="150"/>
      <c r="S899" s="150"/>
    </row>
    <row r="900" spans="1:19">
      <c r="A900" s="30">
        <f t="shared" si="156"/>
        <v>498</v>
      </c>
      <c r="B900" s="30">
        <v>891</v>
      </c>
      <c r="C900" s="31" t="str">
        <f t="shared" si="157"/>
        <v>498 - VERITAS PREPARATORY Charter School - SPRINGFIELD pupils</v>
      </c>
      <c r="D900" s="32">
        <v>498281281</v>
      </c>
      <c r="E900" s="30">
        <f t="shared" si="158"/>
        <v>498</v>
      </c>
      <c r="F900" s="28">
        <f t="shared" si="159"/>
        <v>281</v>
      </c>
      <c r="G900" s="28">
        <f t="shared" si="160"/>
        <v>281</v>
      </c>
      <c r="H900" s="28">
        <f t="shared" si="167"/>
        <v>1</v>
      </c>
      <c r="I900" s="33">
        <f t="shared" si="161"/>
        <v>1</v>
      </c>
      <c r="J900" s="30">
        <f t="shared" si="162"/>
        <v>12</v>
      </c>
      <c r="K900" s="34">
        <f t="shared" si="163"/>
        <v>100</v>
      </c>
      <c r="L900" s="35">
        <f t="shared" si="164"/>
        <v>19080</v>
      </c>
      <c r="M900" s="35">
        <f t="shared" si="165"/>
        <v>0</v>
      </c>
      <c r="N900" s="35">
        <f t="shared" si="166"/>
        <v>1188</v>
      </c>
      <c r="O900" s="36"/>
      <c r="P900" s="632"/>
      <c r="Q900" s="149"/>
      <c r="R900" s="150"/>
      <c r="S900" s="150"/>
    </row>
    <row r="901" spans="1:19">
      <c r="A901" s="30">
        <f t="shared" si="156"/>
        <v>498</v>
      </c>
      <c r="B901" s="30">
        <v>892</v>
      </c>
      <c r="C901" s="31" t="str">
        <f t="shared" si="157"/>
        <v>498 - VERITAS PREPARATORY Charter School - WESTFIELD pupils</v>
      </c>
      <c r="D901" s="32">
        <v>498281325</v>
      </c>
      <c r="E901" s="30">
        <f t="shared" si="158"/>
        <v>498</v>
      </c>
      <c r="F901" s="28">
        <f t="shared" si="159"/>
        <v>281</v>
      </c>
      <c r="G901" s="28">
        <f t="shared" si="160"/>
        <v>325</v>
      </c>
      <c r="H901" s="28">
        <f t="shared" si="167"/>
        <v>1</v>
      </c>
      <c r="I901" s="33">
        <f t="shared" si="161"/>
        <v>1</v>
      </c>
      <c r="J901" s="30">
        <f t="shared" si="162"/>
        <v>9</v>
      </c>
      <c r="K901" s="34">
        <f t="shared" si="163"/>
        <v>107.34355143866607</v>
      </c>
      <c r="L901" s="35">
        <f t="shared" si="164"/>
        <v>19285</v>
      </c>
      <c r="M901" s="35">
        <f t="shared" si="165"/>
        <v>1416</v>
      </c>
      <c r="N901" s="35">
        <f t="shared" si="166"/>
        <v>1188</v>
      </c>
      <c r="O901" s="36"/>
      <c r="P901" s="632"/>
      <c r="Q901" s="149"/>
      <c r="R901" s="150"/>
      <c r="S901" s="150"/>
    </row>
    <row r="902" spans="1:19">
      <c r="A902" s="30">
        <f t="shared" si="156"/>
        <v>499</v>
      </c>
      <c r="B902" s="30">
        <v>893</v>
      </c>
      <c r="C902" s="31" t="str">
        <f t="shared" si="157"/>
        <v>499 - HAMPDEN CS OF SCIENCE  Charter School - CHICOPEE Campus - AGAWAM pupils</v>
      </c>
      <c r="D902" s="32">
        <v>499061005</v>
      </c>
      <c r="E902" s="30">
        <f t="shared" si="158"/>
        <v>499</v>
      </c>
      <c r="F902" s="28">
        <f t="shared" si="159"/>
        <v>61</v>
      </c>
      <c r="G902" s="28">
        <f t="shared" si="160"/>
        <v>5</v>
      </c>
      <c r="H902" s="28">
        <f t="shared" si="167"/>
        <v>2</v>
      </c>
      <c r="I902" s="33">
        <f t="shared" si="161"/>
        <v>1</v>
      </c>
      <c r="J902" s="30">
        <f t="shared" si="162"/>
        <v>8</v>
      </c>
      <c r="K902" s="34">
        <f t="shared" si="163"/>
        <v>142.70667584654427</v>
      </c>
      <c r="L902" s="35">
        <f t="shared" si="164"/>
        <v>15818</v>
      </c>
      <c r="M902" s="35">
        <f t="shared" si="165"/>
        <v>6755</v>
      </c>
      <c r="N902" s="35">
        <f t="shared" si="166"/>
        <v>1188</v>
      </c>
      <c r="O902" s="36"/>
      <c r="P902" s="632"/>
      <c r="Q902" s="149"/>
      <c r="R902" s="150"/>
      <c r="S902" s="150"/>
    </row>
    <row r="903" spans="1:19">
      <c r="A903" s="30">
        <f t="shared" si="156"/>
        <v>499</v>
      </c>
      <c r="B903" s="30">
        <v>894</v>
      </c>
      <c r="C903" s="31" t="str">
        <f t="shared" si="157"/>
        <v>499 - HAMPDEN CS OF SCIENCE  Charter School - CHICOPEE Campus - BELCHERTOWN pupils</v>
      </c>
      <c r="D903" s="32">
        <v>499061024</v>
      </c>
      <c r="E903" s="30">
        <f t="shared" si="158"/>
        <v>499</v>
      </c>
      <c r="F903" s="28">
        <f t="shared" si="159"/>
        <v>61</v>
      </c>
      <c r="G903" s="28">
        <f t="shared" si="160"/>
        <v>24</v>
      </c>
      <c r="H903" s="28">
        <f t="shared" si="167"/>
        <v>2</v>
      </c>
      <c r="I903" s="33">
        <f t="shared" si="161"/>
        <v>1</v>
      </c>
      <c r="J903" s="30">
        <f t="shared" si="162"/>
        <v>5</v>
      </c>
      <c r="K903" s="34">
        <f t="shared" si="163"/>
        <v>119.31017982537145</v>
      </c>
      <c r="L903" s="35">
        <f t="shared" si="164"/>
        <v>17447</v>
      </c>
      <c r="M903" s="35">
        <f t="shared" si="165"/>
        <v>3369</v>
      </c>
      <c r="N903" s="35">
        <f t="shared" si="166"/>
        <v>1188</v>
      </c>
      <c r="O903" s="36"/>
      <c r="P903" s="632"/>
      <c r="Q903" s="149"/>
      <c r="R903" s="150"/>
      <c r="S903" s="150"/>
    </row>
    <row r="904" spans="1:19">
      <c r="A904" s="30">
        <f t="shared" si="156"/>
        <v>499</v>
      </c>
      <c r="B904" s="30">
        <v>895</v>
      </c>
      <c r="C904" s="31" t="str">
        <f t="shared" si="157"/>
        <v>499 - HAMPDEN CS OF SCIENCE  Charter School - CHICOPEE Campus - CHICOPEE pupils</v>
      </c>
      <c r="D904" s="32">
        <v>499061061</v>
      </c>
      <c r="E904" s="30">
        <f t="shared" si="158"/>
        <v>499</v>
      </c>
      <c r="F904" s="28">
        <f t="shared" si="159"/>
        <v>61</v>
      </c>
      <c r="G904" s="28">
        <f t="shared" si="160"/>
        <v>61</v>
      </c>
      <c r="H904" s="28">
        <f t="shared" si="167"/>
        <v>2</v>
      </c>
      <c r="I904" s="33">
        <f t="shared" si="161"/>
        <v>1</v>
      </c>
      <c r="J904" s="30">
        <f t="shared" si="162"/>
        <v>11</v>
      </c>
      <c r="K904" s="34">
        <f t="shared" si="163"/>
        <v>102.8475976765979</v>
      </c>
      <c r="L904" s="35">
        <f t="shared" si="164"/>
        <v>16735</v>
      </c>
      <c r="M904" s="35">
        <f t="shared" si="165"/>
        <v>477</v>
      </c>
      <c r="N904" s="35">
        <f t="shared" si="166"/>
        <v>1188</v>
      </c>
      <c r="O904" s="36"/>
      <c r="P904" s="632"/>
      <c r="Q904" s="149"/>
      <c r="R904" s="150"/>
      <c r="S904" s="150"/>
    </row>
    <row r="905" spans="1:19">
      <c r="A905" s="30">
        <f t="shared" si="156"/>
        <v>499</v>
      </c>
      <c r="B905" s="30">
        <v>896</v>
      </c>
      <c r="C905" s="31" t="str">
        <f t="shared" si="157"/>
        <v>499 - HAMPDEN CS OF SCIENCE  Charter School - CHICOPEE Campus - EASTHAMPTON pupils</v>
      </c>
      <c r="D905" s="32">
        <v>499061086</v>
      </c>
      <c r="E905" s="30">
        <f t="shared" si="158"/>
        <v>499</v>
      </c>
      <c r="F905" s="28">
        <f t="shared" si="159"/>
        <v>61</v>
      </c>
      <c r="G905" s="28">
        <f t="shared" si="160"/>
        <v>86</v>
      </c>
      <c r="H905" s="28">
        <f t="shared" si="167"/>
        <v>2</v>
      </c>
      <c r="I905" s="33">
        <f t="shared" si="161"/>
        <v>1</v>
      </c>
      <c r="J905" s="30">
        <f t="shared" si="162"/>
        <v>8</v>
      </c>
      <c r="K905" s="34">
        <f t="shared" si="163"/>
        <v>110.18528040910991</v>
      </c>
      <c r="L905" s="35">
        <f t="shared" si="164"/>
        <v>12565</v>
      </c>
      <c r="M905" s="35">
        <f t="shared" si="165"/>
        <v>1280</v>
      </c>
      <c r="N905" s="35">
        <f t="shared" si="166"/>
        <v>1188</v>
      </c>
      <c r="O905" s="36"/>
      <c r="P905" s="632"/>
      <c r="Q905" s="149"/>
      <c r="R905" s="150"/>
      <c r="S905" s="150"/>
    </row>
    <row r="906" spans="1:19">
      <c r="A906" s="30">
        <f t="shared" ref="A906:A969" si="168">IF(VALUE(MID(D906,1,1))=4,VALUE(MID(D906,1,3)),VALUE(MID(D906,1,4)))</f>
        <v>499</v>
      </c>
      <c r="B906" s="30">
        <v>897</v>
      </c>
      <c r="C906" s="31" t="str">
        <f t="shared" ref="C906:C969" si="169">IF(H906=1,A906 &amp; " - " &amp;VLOOKUP(A906,codeCHA,2)&amp;" Charter School - "&amp;VLOOKUP(G906,code436,2)&amp;" pupils",IF(OR(A906=450,A906=466),A906 &amp; " - " &amp;VLOOKUP(A906,codeCHA,2)&amp;" Charter School - "&amp;VLOOKUP(F906,code436,2)&amp;" District - "&amp;VLOOKUP(G906,code436,2)&amp;" pupils",A906 &amp; " - " &amp;VLOOKUP(A906,codeCHA,2)&amp;" Charter School - "&amp;VLOOKUP(F906,code436,2)&amp;" Campus - "&amp;VLOOKUP(G906,code436,2)&amp;" pupils"))</f>
        <v>499 - HAMPDEN CS OF SCIENCE  Charter School - CHICOPEE Campus - EAST LONGMEADOW pupils</v>
      </c>
      <c r="D906" s="32">
        <v>499061087</v>
      </c>
      <c r="E906" s="30">
        <f t="shared" ref="E906:E969" si="170">A906</f>
        <v>499</v>
      </c>
      <c r="F906" s="28">
        <f t="shared" ref="F906:F969" si="171">IF(VALUE(MID(D906,1,1))=4,VALUE(MID(D906,4,3)),VALUE(MID(D906,5,3)))</f>
        <v>61</v>
      </c>
      <c r="G906" s="28">
        <f t="shared" ref="G906:G969" si="172">IF(VALUE(MID(D906,1,1))=4,VALUE(MID(D906,7,3)),VALUE(MID(D906,8,3)))</f>
        <v>87</v>
      </c>
      <c r="H906" s="28">
        <f t="shared" si="167"/>
        <v>2</v>
      </c>
      <c r="I906" s="33">
        <f t="shared" ref="I906:I969" si="173">VLOOKUP(F906,distinfo,4)</f>
        <v>1</v>
      </c>
      <c r="J906" s="30">
        <f t="shared" ref="J906:J969" si="174">VLOOKUP(D906,enro_chafnd,16)</f>
        <v>6</v>
      </c>
      <c r="K906" s="34">
        <f t="shared" ref="K906:K969" si="175">VLOOKUP(G906,distinfo,6)</f>
        <v>133.24526739032098</v>
      </c>
      <c r="L906" s="35">
        <f t="shared" ref="L906:L969" si="176">IF(VLOOKUP(D906,rate_chafnd,40,FALSE)&gt;0,VLOOKUP(D906,rate_chafnd,40),VLOOKUP(G906,distinfo,7))</f>
        <v>12565</v>
      </c>
      <c r="M906" s="35">
        <f t="shared" ref="M906:M969" si="177">ROUND((L906*K906/100)-L906,0)</f>
        <v>4177</v>
      </c>
      <c r="N906" s="35">
        <f t="shared" ref="N906:N969" si="178">VLOOKUP(G906,distinfo,9)</f>
        <v>1188</v>
      </c>
      <c r="O906" s="36"/>
      <c r="P906" s="632"/>
      <c r="Q906" s="149"/>
      <c r="R906" s="150"/>
      <c r="S906" s="150"/>
    </row>
    <row r="907" spans="1:19">
      <c r="A907" s="30">
        <f t="shared" si="168"/>
        <v>499</v>
      </c>
      <c r="B907" s="30">
        <v>898</v>
      </c>
      <c r="C907" s="31" t="str">
        <f t="shared" si="169"/>
        <v>499 - HAMPDEN CS OF SCIENCE  Charter School - CHICOPEE Campus - GRANBY pupils</v>
      </c>
      <c r="D907" s="32">
        <v>499061111</v>
      </c>
      <c r="E907" s="30">
        <f t="shared" si="170"/>
        <v>499</v>
      </c>
      <c r="F907" s="28">
        <f t="shared" si="171"/>
        <v>61</v>
      </c>
      <c r="G907" s="28">
        <f t="shared" si="172"/>
        <v>111</v>
      </c>
      <c r="H907" s="28">
        <f t="shared" ref="H907:H970" si="179">IF(OR(A907=410,A907=466,A907=487,A907=499),2,1)</f>
        <v>2</v>
      </c>
      <c r="I907" s="33">
        <f t="shared" si="173"/>
        <v>1</v>
      </c>
      <c r="J907" s="30">
        <f t="shared" si="174"/>
        <v>8</v>
      </c>
      <c r="K907" s="34">
        <f t="shared" si="175"/>
        <v>120.41699884830763</v>
      </c>
      <c r="L907" s="35">
        <f t="shared" si="176"/>
        <v>18842</v>
      </c>
      <c r="M907" s="35">
        <f t="shared" si="177"/>
        <v>3847</v>
      </c>
      <c r="N907" s="35">
        <f t="shared" si="178"/>
        <v>1188</v>
      </c>
      <c r="O907" s="36"/>
      <c r="P907" s="632"/>
      <c r="Q907" s="149"/>
      <c r="R907" s="150"/>
      <c r="S907" s="150"/>
    </row>
    <row r="908" spans="1:19">
      <c r="A908" s="30">
        <f t="shared" si="168"/>
        <v>499</v>
      </c>
      <c r="B908" s="30">
        <v>899</v>
      </c>
      <c r="C908" s="31" t="str">
        <f t="shared" si="169"/>
        <v>499 - HAMPDEN CS OF SCIENCE  Charter School - CHICOPEE Campus - HOLYOKE pupils</v>
      </c>
      <c r="D908" s="32">
        <v>499061137</v>
      </c>
      <c r="E908" s="30">
        <f t="shared" si="170"/>
        <v>499</v>
      </c>
      <c r="F908" s="28">
        <f t="shared" si="171"/>
        <v>61</v>
      </c>
      <c r="G908" s="28">
        <f t="shared" si="172"/>
        <v>137</v>
      </c>
      <c r="H908" s="28">
        <f t="shared" si="179"/>
        <v>2</v>
      </c>
      <c r="I908" s="33">
        <f t="shared" si="173"/>
        <v>1</v>
      </c>
      <c r="J908" s="30">
        <f t="shared" si="174"/>
        <v>12</v>
      </c>
      <c r="K908" s="34">
        <f t="shared" si="175"/>
        <v>100.60080994745249</v>
      </c>
      <c r="L908" s="35">
        <f t="shared" si="176"/>
        <v>17670</v>
      </c>
      <c r="M908" s="35">
        <f t="shared" si="177"/>
        <v>106</v>
      </c>
      <c r="N908" s="35">
        <f t="shared" si="178"/>
        <v>1188</v>
      </c>
      <c r="O908" s="36"/>
      <c r="P908" s="632"/>
      <c r="Q908" s="149"/>
      <c r="R908" s="150"/>
      <c r="S908" s="150"/>
    </row>
    <row r="909" spans="1:19">
      <c r="A909" s="30">
        <f t="shared" si="168"/>
        <v>499</v>
      </c>
      <c r="B909" s="30">
        <v>900</v>
      </c>
      <c r="C909" s="31" t="str">
        <f t="shared" si="169"/>
        <v>499 - HAMPDEN CS OF SCIENCE  Charter School - CHICOPEE Campus - LONGMEADOW pupils</v>
      </c>
      <c r="D909" s="32">
        <v>499061159</v>
      </c>
      <c r="E909" s="30">
        <f t="shared" si="170"/>
        <v>499</v>
      </c>
      <c r="F909" s="28">
        <f t="shared" si="171"/>
        <v>61</v>
      </c>
      <c r="G909" s="28">
        <f t="shared" si="172"/>
        <v>159</v>
      </c>
      <c r="H909" s="28">
        <f t="shared" si="179"/>
        <v>2</v>
      </c>
      <c r="I909" s="33">
        <f t="shared" si="173"/>
        <v>1</v>
      </c>
      <c r="J909" s="30">
        <f t="shared" si="174"/>
        <v>3</v>
      </c>
      <c r="K909" s="34">
        <f t="shared" si="175"/>
        <v>141.59348707607322</v>
      </c>
      <c r="L909" s="35">
        <f t="shared" si="176"/>
        <v>12565</v>
      </c>
      <c r="M909" s="35">
        <f t="shared" si="177"/>
        <v>5226</v>
      </c>
      <c r="N909" s="35">
        <f t="shared" si="178"/>
        <v>1188</v>
      </c>
      <c r="O909" s="36"/>
      <c r="P909" s="632"/>
      <c r="Q909" s="149"/>
      <c r="R909" s="150"/>
      <c r="S909" s="150"/>
    </row>
    <row r="910" spans="1:19">
      <c r="A910" s="30">
        <f t="shared" si="168"/>
        <v>499</v>
      </c>
      <c r="B910" s="30">
        <v>901</v>
      </c>
      <c r="C910" s="31" t="str">
        <f t="shared" si="169"/>
        <v>499 - HAMPDEN CS OF SCIENCE  Charter School - CHICOPEE Campus - LUDLOW pupils</v>
      </c>
      <c r="D910" s="32">
        <v>499061161</v>
      </c>
      <c r="E910" s="30">
        <f t="shared" si="170"/>
        <v>499</v>
      </c>
      <c r="F910" s="28">
        <f t="shared" si="171"/>
        <v>61</v>
      </c>
      <c r="G910" s="28">
        <f t="shared" si="172"/>
        <v>161</v>
      </c>
      <c r="H910" s="28">
        <f t="shared" si="179"/>
        <v>2</v>
      </c>
      <c r="I910" s="33">
        <f t="shared" si="173"/>
        <v>1</v>
      </c>
      <c r="J910" s="30">
        <f t="shared" si="174"/>
        <v>8</v>
      </c>
      <c r="K910" s="34">
        <f t="shared" si="175"/>
        <v>134.90608448395616</v>
      </c>
      <c r="L910" s="35">
        <f t="shared" si="176"/>
        <v>12565</v>
      </c>
      <c r="M910" s="35">
        <f t="shared" si="177"/>
        <v>4386</v>
      </c>
      <c r="N910" s="35">
        <f t="shared" si="178"/>
        <v>1188</v>
      </c>
      <c r="O910" s="36"/>
      <c r="P910" s="632"/>
      <c r="Q910" s="149"/>
      <c r="R910" s="150"/>
      <c r="S910" s="150"/>
    </row>
    <row r="911" spans="1:19">
      <c r="A911" s="30">
        <f t="shared" si="168"/>
        <v>499</v>
      </c>
      <c r="B911" s="30">
        <v>902</v>
      </c>
      <c r="C911" s="31" t="str">
        <f t="shared" si="169"/>
        <v>499 - HAMPDEN CS OF SCIENCE  Charter School - CHICOPEE Campus - SOUTH HADLEY pupils</v>
      </c>
      <c r="D911" s="32">
        <v>499061278</v>
      </c>
      <c r="E911" s="30">
        <f t="shared" si="170"/>
        <v>499</v>
      </c>
      <c r="F911" s="28">
        <f t="shared" si="171"/>
        <v>61</v>
      </c>
      <c r="G911" s="28">
        <f t="shared" si="172"/>
        <v>278</v>
      </c>
      <c r="H911" s="28">
        <f t="shared" si="179"/>
        <v>2</v>
      </c>
      <c r="I911" s="33">
        <f t="shared" si="173"/>
        <v>1</v>
      </c>
      <c r="J911" s="30">
        <f t="shared" si="174"/>
        <v>7</v>
      </c>
      <c r="K911" s="34">
        <f t="shared" si="175"/>
        <v>116.53412231085679</v>
      </c>
      <c r="L911" s="35">
        <f t="shared" si="176"/>
        <v>14510</v>
      </c>
      <c r="M911" s="35">
        <f t="shared" si="177"/>
        <v>2399</v>
      </c>
      <c r="N911" s="35">
        <f t="shared" si="178"/>
        <v>1188</v>
      </c>
      <c r="O911" s="36"/>
      <c r="P911" s="632"/>
      <c r="Q911" s="149"/>
      <c r="R911" s="150"/>
      <c r="S911" s="150"/>
    </row>
    <row r="912" spans="1:19">
      <c r="A912" s="30">
        <f t="shared" si="168"/>
        <v>499</v>
      </c>
      <c r="B912" s="30">
        <v>903</v>
      </c>
      <c r="C912" s="31" t="str">
        <f t="shared" si="169"/>
        <v>499 - HAMPDEN CS OF SCIENCE  Charter School - CHICOPEE Campus - SPRINGFIELD pupils</v>
      </c>
      <c r="D912" s="32">
        <v>499061281</v>
      </c>
      <c r="E912" s="30">
        <f t="shared" si="170"/>
        <v>499</v>
      </c>
      <c r="F912" s="28">
        <f t="shared" si="171"/>
        <v>61</v>
      </c>
      <c r="G912" s="28">
        <f t="shared" si="172"/>
        <v>281</v>
      </c>
      <c r="H912" s="28">
        <f t="shared" si="179"/>
        <v>2</v>
      </c>
      <c r="I912" s="33">
        <f t="shared" si="173"/>
        <v>1</v>
      </c>
      <c r="J912" s="30">
        <f t="shared" si="174"/>
        <v>12</v>
      </c>
      <c r="K912" s="34">
        <f t="shared" si="175"/>
        <v>100</v>
      </c>
      <c r="L912" s="35">
        <f t="shared" si="176"/>
        <v>18882</v>
      </c>
      <c r="M912" s="35">
        <f t="shared" si="177"/>
        <v>0</v>
      </c>
      <c r="N912" s="35">
        <f t="shared" si="178"/>
        <v>1188</v>
      </c>
      <c r="P912" s="632"/>
      <c r="Q912" s="149"/>
    </row>
    <row r="913" spans="1:17">
      <c r="A913" s="30">
        <f t="shared" si="168"/>
        <v>499</v>
      </c>
      <c r="B913" s="30">
        <v>904</v>
      </c>
      <c r="C913" s="31" t="str">
        <f t="shared" si="169"/>
        <v>499 - HAMPDEN CS OF SCIENCE  Charter School - CHICOPEE Campus - WESTFIELD pupils</v>
      </c>
      <c r="D913" s="32">
        <v>499061325</v>
      </c>
      <c r="E913" s="30">
        <f t="shared" si="170"/>
        <v>499</v>
      </c>
      <c r="F913" s="28">
        <f t="shared" si="171"/>
        <v>61</v>
      </c>
      <c r="G913" s="28">
        <f t="shared" si="172"/>
        <v>325</v>
      </c>
      <c r="H913" s="28">
        <f t="shared" si="179"/>
        <v>2</v>
      </c>
      <c r="I913" s="33">
        <f t="shared" si="173"/>
        <v>1</v>
      </c>
      <c r="J913" s="30">
        <f t="shared" si="174"/>
        <v>9</v>
      </c>
      <c r="K913" s="34">
        <f t="shared" si="175"/>
        <v>107.34355143866607</v>
      </c>
      <c r="L913" s="35">
        <f t="shared" si="176"/>
        <v>14805</v>
      </c>
      <c r="M913" s="35">
        <f t="shared" si="177"/>
        <v>1087</v>
      </c>
      <c r="N913" s="35">
        <f t="shared" si="178"/>
        <v>1188</v>
      </c>
      <c r="P913" s="632"/>
      <c r="Q913" s="149"/>
    </row>
    <row r="914" spans="1:17">
      <c r="A914" s="30">
        <f t="shared" si="168"/>
        <v>499</v>
      </c>
      <c r="B914" s="30">
        <v>905</v>
      </c>
      <c r="C914" s="31" t="str">
        <f t="shared" si="169"/>
        <v>499 - HAMPDEN CS OF SCIENCE  Charter School - CHICOPEE Campus - WEST SPRINGFIELD pupils</v>
      </c>
      <c r="D914" s="32">
        <v>499061332</v>
      </c>
      <c r="E914" s="30">
        <f t="shared" si="170"/>
        <v>499</v>
      </c>
      <c r="F914" s="28">
        <f t="shared" si="171"/>
        <v>61</v>
      </c>
      <c r="G914" s="28">
        <f t="shared" si="172"/>
        <v>332</v>
      </c>
      <c r="H914" s="28">
        <f t="shared" si="179"/>
        <v>2</v>
      </c>
      <c r="I914" s="33">
        <f t="shared" si="173"/>
        <v>1</v>
      </c>
      <c r="J914" s="30">
        <f t="shared" si="174"/>
        <v>10</v>
      </c>
      <c r="K914" s="34">
        <f t="shared" si="175"/>
        <v>103.68264382941726</v>
      </c>
      <c r="L914" s="35">
        <f t="shared" si="176"/>
        <v>17707</v>
      </c>
      <c r="M914" s="35">
        <f t="shared" si="177"/>
        <v>652</v>
      </c>
      <c r="N914" s="35">
        <f t="shared" si="178"/>
        <v>1188</v>
      </c>
      <c r="P914" s="632"/>
      <c r="Q914" s="149"/>
    </row>
    <row r="915" spans="1:17">
      <c r="A915" s="30">
        <f t="shared" si="168"/>
        <v>499</v>
      </c>
      <c r="B915" s="30">
        <v>906</v>
      </c>
      <c r="C915" s="31" t="str">
        <f t="shared" si="169"/>
        <v>499 - HAMPDEN CS OF SCIENCE  Charter School - CHICOPEE Campus - PIONEER pupils</v>
      </c>
      <c r="D915" s="32">
        <v>499061750</v>
      </c>
      <c r="E915" s="30">
        <f t="shared" si="170"/>
        <v>499</v>
      </c>
      <c r="F915" s="28">
        <f t="shared" si="171"/>
        <v>61</v>
      </c>
      <c r="G915" s="28">
        <f t="shared" si="172"/>
        <v>750</v>
      </c>
      <c r="H915" s="28">
        <f t="shared" si="179"/>
        <v>2</v>
      </c>
      <c r="I915" s="33">
        <f t="shared" si="173"/>
        <v>1</v>
      </c>
      <c r="J915" s="30">
        <f t="shared" si="174"/>
        <v>7</v>
      </c>
      <c r="K915" s="34">
        <f t="shared" si="175"/>
        <v>157.36850873363096</v>
      </c>
      <c r="L915" s="35">
        <f t="shared" si="176"/>
        <v>18399</v>
      </c>
      <c r="M915" s="35">
        <f t="shared" si="177"/>
        <v>10555</v>
      </c>
      <c r="N915" s="35">
        <f t="shared" si="178"/>
        <v>1188</v>
      </c>
      <c r="P915" s="632"/>
      <c r="Q915" s="149"/>
    </row>
    <row r="916" spans="1:17">
      <c r="A916" s="30">
        <f t="shared" si="168"/>
        <v>499</v>
      </c>
      <c r="B916" s="30">
        <v>907</v>
      </c>
      <c r="C916" s="31" t="str">
        <f t="shared" si="169"/>
        <v>499 - HAMPDEN CS OF SCIENCE  Charter School - WEST SPRINGFIELD Campus - AGAWAM pupils</v>
      </c>
      <c r="D916" s="32">
        <v>499332005</v>
      </c>
      <c r="E916" s="30">
        <f t="shared" si="170"/>
        <v>499</v>
      </c>
      <c r="F916" s="28">
        <f t="shared" si="171"/>
        <v>332</v>
      </c>
      <c r="G916" s="28">
        <f t="shared" si="172"/>
        <v>5</v>
      </c>
      <c r="H916" s="28">
        <f t="shared" si="179"/>
        <v>2</v>
      </c>
      <c r="I916" s="33">
        <f t="shared" si="173"/>
        <v>1</v>
      </c>
      <c r="J916" s="30">
        <f t="shared" si="174"/>
        <v>8</v>
      </c>
      <c r="K916" s="34">
        <f t="shared" si="175"/>
        <v>142.70667584654427</v>
      </c>
      <c r="L916" s="35">
        <f t="shared" si="176"/>
        <v>13325</v>
      </c>
      <c r="M916" s="35">
        <f t="shared" si="177"/>
        <v>5691</v>
      </c>
      <c r="N916" s="35">
        <f t="shared" si="178"/>
        <v>1188</v>
      </c>
      <c r="P916" s="632"/>
      <c r="Q916" s="149"/>
    </row>
    <row r="917" spans="1:17">
      <c r="A917" s="30">
        <f t="shared" si="168"/>
        <v>499</v>
      </c>
      <c r="B917" s="30">
        <v>908</v>
      </c>
      <c r="C917" s="31" t="str">
        <f t="shared" si="169"/>
        <v>499 - HAMPDEN CS OF SCIENCE  Charter School - WEST SPRINGFIELD Campus - CHICOPEE pupils</v>
      </c>
      <c r="D917" s="32">
        <v>499332061</v>
      </c>
      <c r="E917" s="30">
        <f t="shared" si="170"/>
        <v>499</v>
      </c>
      <c r="F917" s="28">
        <f t="shared" si="171"/>
        <v>332</v>
      </c>
      <c r="G917" s="28">
        <f t="shared" si="172"/>
        <v>61</v>
      </c>
      <c r="H917" s="28">
        <f t="shared" si="179"/>
        <v>2</v>
      </c>
      <c r="I917" s="33">
        <f t="shared" si="173"/>
        <v>1</v>
      </c>
      <c r="J917" s="30">
        <f t="shared" si="174"/>
        <v>11</v>
      </c>
      <c r="K917" s="34">
        <f t="shared" si="175"/>
        <v>102.8475976765979</v>
      </c>
      <c r="L917" s="35">
        <f t="shared" si="176"/>
        <v>14611</v>
      </c>
      <c r="M917" s="35">
        <f t="shared" si="177"/>
        <v>416</v>
      </c>
      <c r="N917" s="35">
        <f t="shared" si="178"/>
        <v>1188</v>
      </c>
      <c r="P917" s="632"/>
      <c r="Q917" s="149"/>
    </row>
    <row r="918" spans="1:17">
      <c r="A918" s="30">
        <f t="shared" si="168"/>
        <v>499</v>
      </c>
      <c r="B918" s="30">
        <v>909</v>
      </c>
      <c r="C918" s="31" t="str">
        <f t="shared" si="169"/>
        <v>499 - HAMPDEN CS OF SCIENCE  Charter School - WEST SPRINGFIELD Campus - HOLYOKE pupils</v>
      </c>
      <c r="D918" s="32">
        <v>499332137</v>
      </c>
      <c r="E918" s="30">
        <f t="shared" si="170"/>
        <v>499</v>
      </c>
      <c r="F918" s="28">
        <f t="shared" si="171"/>
        <v>332</v>
      </c>
      <c r="G918" s="28">
        <f t="shared" si="172"/>
        <v>137</v>
      </c>
      <c r="H918" s="28">
        <f t="shared" si="179"/>
        <v>2</v>
      </c>
      <c r="I918" s="33">
        <f t="shared" si="173"/>
        <v>1</v>
      </c>
      <c r="J918" s="30">
        <f t="shared" si="174"/>
        <v>12</v>
      </c>
      <c r="K918" s="34">
        <f t="shared" si="175"/>
        <v>100.60080994745249</v>
      </c>
      <c r="L918" s="35">
        <f t="shared" si="176"/>
        <v>16911</v>
      </c>
      <c r="M918" s="35">
        <f t="shared" si="177"/>
        <v>102</v>
      </c>
      <c r="N918" s="35">
        <f t="shared" si="178"/>
        <v>1188</v>
      </c>
      <c r="P918" s="632"/>
      <c r="Q918" s="149"/>
    </row>
    <row r="919" spans="1:17">
      <c r="A919" s="30">
        <f t="shared" si="168"/>
        <v>499</v>
      </c>
      <c r="B919" s="30">
        <v>910</v>
      </c>
      <c r="C919" s="31" t="str">
        <f t="shared" si="169"/>
        <v>499 - HAMPDEN CS OF SCIENCE  Charter School - WEST SPRINGFIELD Campus - LUDLOW pupils</v>
      </c>
      <c r="D919" s="32">
        <v>499332161</v>
      </c>
      <c r="E919" s="30">
        <f t="shared" si="170"/>
        <v>499</v>
      </c>
      <c r="F919" s="28">
        <f t="shared" si="171"/>
        <v>332</v>
      </c>
      <c r="G919" s="28">
        <f t="shared" si="172"/>
        <v>161</v>
      </c>
      <c r="H919" s="28">
        <f t="shared" si="179"/>
        <v>2</v>
      </c>
      <c r="I919" s="33">
        <f t="shared" si="173"/>
        <v>1</v>
      </c>
      <c r="J919" s="30">
        <f t="shared" si="174"/>
        <v>8</v>
      </c>
      <c r="K919" s="34">
        <f t="shared" si="175"/>
        <v>134.90608448395616</v>
      </c>
      <c r="L919" s="35">
        <f t="shared" si="176"/>
        <v>10664</v>
      </c>
      <c r="M919" s="35">
        <f t="shared" si="177"/>
        <v>3722</v>
      </c>
      <c r="N919" s="35">
        <f t="shared" si="178"/>
        <v>1188</v>
      </c>
      <c r="P919" s="632"/>
      <c r="Q919" s="149"/>
    </row>
    <row r="920" spans="1:17">
      <c r="A920" s="30">
        <f t="shared" si="168"/>
        <v>499</v>
      </c>
      <c r="B920" s="30">
        <v>911</v>
      </c>
      <c r="C920" s="31" t="str">
        <f t="shared" si="169"/>
        <v>499 - HAMPDEN CS OF SCIENCE  Charter School - WEST SPRINGFIELD Campus - MONSON pupils</v>
      </c>
      <c r="D920" s="32">
        <v>499332191</v>
      </c>
      <c r="E920" s="30">
        <f t="shared" si="170"/>
        <v>499</v>
      </c>
      <c r="F920" s="28">
        <f t="shared" si="171"/>
        <v>332</v>
      </c>
      <c r="G920" s="28">
        <f t="shared" si="172"/>
        <v>191</v>
      </c>
      <c r="H920" s="28">
        <f t="shared" si="179"/>
        <v>2</v>
      </c>
      <c r="I920" s="33">
        <f t="shared" si="173"/>
        <v>1</v>
      </c>
      <c r="J920" s="30">
        <f t="shared" si="174"/>
        <v>8</v>
      </c>
      <c r="K920" s="34">
        <f t="shared" si="175"/>
        <v>127.73432330588096</v>
      </c>
      <c r="L920" s="35">
        <f t="shared" si="176"/>
        <v>14849</v>
      </c>
      <c r="M920" s="35">
        <f t="shared" si="177"/>
        <v>4118</v>
      </c>
      <c r="N920" s="35">
        <f t="shared" si="178"/>
        <v>1188</v>
      </c>
      <c r="P920" s="632"/>
      <c r="Q920" s="149"/>
    </row>
    <row r="921" spans="1:17">
      <c r="A921" s="30">
        <f t="shared" si="168"/>
        <v>499</v>
      </c>
      <c r="B921" s="30">
        <v>912</v>
      </c>
      <c r="C921" s="31" t="str">
        <f t="shared" si="169"/>
        <v>499 - HAMPDEN CS OF SCIENCE  Charter School - WEST SPRINGFIELD Campus - SOUTHAMPTON pupils</v>
      </c>
      <c r="D921" s="32">
        <v>499332275</v>
      </c>
      <c r="E921" s="30">
        <f t="shared" si="170"/>
        <v>499</v>
      </c>
      <c r="F921" s="28">
        <f t="shared" si="171"/>
        <v>332</v>
      </c>
      <c r="G921" s="28">
        <f t="shared" si="172"/>
        <v>275</v>
      </c>
      <c r="H921" s="28">
        <f t="shared" si="179"/>
        <v>2</v>
      </c>
      <c r="I921" s="33">
        <f t="shared" si="173"/>
        <v>1</v>
      </c>
      <c r="J921" s="30">
        <f t="shared" si="174"/>
        <v>4</v>
      </c>
      <c r="K921" s="34">
        <f t="shared" si="175"/>
        <v>129.14980473502368</v>
      </c>
      <c r="L921" s="35">
        <f t="shared" si="176"/>
        <v>10664</v>
      </c>
      <c r="M921" s="35">
        <f t="shared" si="177"/>
        <v>3109</v>
      </c>
      <c r="N921" s="35">
        <f t="shared" si="178"/>
        <v>1188</v>
      </c>
      <c r="P921" s="632"/>
      <c r="Q921" s="149"/>
    </row>
    <row r="922" spans="1:17">
      <c r="A922" s="30">
        <f t="shared" si="168"/>
        <v>499</v>
      </c>
      <c r="B922" s="30">
        <v>913</v>
      </c>
      <c r="C922" s="31" t="str">
        <f t="shared" si="169"/>
        <v>499 - HAMPDEN CS OF SCIENCE  Charter School - WEST SPRINGFIELD Campus - SPRINGFIELD pupils</v>
      </c>
      <c r="D922" s="32">
        <v>499332281</v>
      </c>
      <c r="E922" s="30">
        <f t="shared" si="170"/>
        <v>499</v>
      </c>
      <c r="F922" s="28">
        <f t="shared" si="171"/>
        <v>332</v>
      </c>
      <c r="G922" s="28">
        <f t="shared" si="172"/>
        <v>281</v>
      </c>
      <c r="H922" s="28">
        <f t="shared" si="179"/>
        <v>2</v>
      </c>
      <c r="I922" s="33">
        <f t="shared" si="173"/>
        <v>1</v>
      </c>
      <c r="J922" s="30">
        <f t="shared" si="174"/>
        <v>12</v>
      </c>
      <c r="K922" s="34">
        <f t="shared" si="175"/>
        <v>100</v>
      </c>
      <c r="L922" s="35">
        <f t="shared" si="176"/>
        <v>17258</v>
      </c>
      <c r="M922" s="35">
        <f t="shared" si="177"/>
        <v>0</v>
      </c>
      <c r="N922" s="35">
        <f t="shared" si="178"/>
        <v>1188</v>
      </c>
      <c r="P922" s="632"/>
      <c r="Q922" s="149"/>
    </row>
    <row r="923" spans="1:17">
      <c r="A923" s="30">
        <f t="shared" si="168"/>
        <v>499</v>
      </c>
      <c r="B923" s="30">
        <v>914</v>
      </c>
      <c r="C923" s="31" t="str">
        <f t="shared" si="169"/>
        <v>499 - HAMPDEN CS OF SCIENCE  Charter School - WEST SPRINGFIELD Campus - WESTFIELD pupils</v>
      </c>
      <c r="D923" s="32">
        <v>499332325</v>
      </c>
      <c r="E923" s="30">
        <f t="shared" si="170"/>
        <v>499</v>
      </c>
      <c r="F923" s="28">
        <f t="shared" si="171"/>
        <v>332</v>
      </c>
      <c r="G923" s="28">
        <f t="shared" si="172"/>
        <v>325</v>
      </c>
      <c r="H923" s="28">
        <f t="shared" si="179"/>
        <v>2</v>
      </c>
      <c r="I923" s="33">
        <f t="shared" si="173"/>
        <v>1</v>
      </c>
      <c r="J923" s="30">
        <f t="shared" si="174"/>
        <v>9</v>
      </c>
      <c r="K923" s="34">
        <f t="shared" si="175"/>
        <v>107.34355143866607</v>
      </c>
      <c r="L923" s="35">
        <f t="shared" si="176"/>
        <v>12720</v>
      </c>
      <c r="M923" s="35">
        <f t="shared" si="177"/>
        <v>934</v>
      </c>
      <c r="N923" s="35">
        <f t="shared" si="178"/>
        <v>1188</v>
      </c>
      <c r="P923" s="632"/>
      <c r="Q923" s="149"/>
    </row>
    <row r="924" spans="1:17">
      <c r="A924" s="30">
        <f t="shared" si="168"/>
        <v>499</v>
      </c>
      <c r="B924" s="30">
        <v>915</v>
      </c>
      <c r="C924" s="31" t="str">
        <f t="shared" si="169"/>
        <v>499 - HAMPDEN CS OF SCIENCE  Charter School - WEST SPRINGFIELD Campus - WEST SPRINGFIELD pupils</v>
      </c>
      <c r="D924" s="32">
        <v>499332332</v>
      </c>
      <c r="E924" s="30">
        <f t="shared" si="170"/>
        <v>499</v>
      </c>
      <c r="F924" s="28">
        <f t="shared" si="171"/>
        <v>332</v>
      </c>
      <c r="G924" s="28">
        <f t="shared" si="172"/>
        <v>332</v>
      </c>
      <c r="H924" s="28">
        <f t="shared" si="179"/>
        <v>2</v>
      </c>
      <c r="I924" s="33">
        <f t="shared" si="173"/>
        <v>1</v>
      </c>
      <c r="J924" s="30">
        <f t="shared" si="174"/>
        <v>10</v>
      </c>
      <c r="K924" s="34">
        <f t="shared" si="175"/>
        <v>103.68264382941726</v>
      </c>
      <c r="L924" s="35">
        <f t="shared" si="176"/>
        <v>16843</v>
      </c>
      <c r="M924" s="35">
        <f t="shared" si="177"/>
        <v>620</v>
      </c>
      <c r="N924" s="35">
        <f t="shared" si="178"/>
        <v>1188</v>
      </c>
      <c r="P924" s="632"/>
      <c r="Q924" s="149"/>
    </row>
    <row r="925" spans="1:17">
      <c r="A925" s="30">
        <f t="shared" si="168"/>
        <v>3502</v>
      </c>
      <c r="B925" s="30">
        <v>916</v>
      </c>
      <c r="C925" s="31" t="str">
        <f t="shared" si="169"/>
        <v>3502 - BAYSTATE ACADEMY Charter School - CHICOPEE pupils</v>
      </c>
      <c r="D925" s="32">
        <v>3502281061</v>
      </c>
      <c r="E925" s="30">
        <f t="shared" si="170"/>
        <v>3502</v>
      </c>
      <c r="F925" s="28">
        <f t="shared" si="171"/>
        <v>281</v>
      </c>
      <c r="G925" s="28">
        <f t="shared" si="172"/>
        <v>61</v>
      </c>
      <c r="H925" s="28">
        <f t="shared" si="179"/>
        <v>1</v>
      </c>
      <c r="I925" s="33">
        <f t="shared" si="173"/>
        <v>1</v>
      </c>
      <c r="J925" s="30">
        <f t="shared" si="174"/>
        <v>11</v>
      </c>
      <c r="K925" s="34">
        <f t="shared" si="175"/>
        <v>102.8475976765979</v>
      </c>
      <c r="L925" s="35">
        <f t="shared" si="176"/>
        <v>18076</v>
      </c>
      <c r="M925" s="35">
        <f t="shared" si="177"/>
        <v>515</v>
      </c>
      <c r="N925" s="35">
        <f t="shared" si="178"/>
        <v>1188</v>
      </c>
      <c r="P925" s="632"/>
      <c r="Q925" s="149"/>
    </row>
    <row r="926" spans="1:17">
      <c r="A926" s="30">
        <f t="shared" si="168"/>
        <v>3502</v>
      </c>
      <c r="B926" s="30">
        <v>917</v>
      </c>
      <c r="C926" s="31" t="str">
        <f t="shared" si="169"/>
        <v>3502 - BAYSTATE ACADEMY Charter School - HOLYOKE pupils</v>
      </c>
      <c r="D926" s="32">
        <v>3502281137</v>
      </c>
      <c r="E926" s="30">
        <f t="shared" si="170"/>
        <v>3502</v>
      </c>
      <c r="F926" s="28">
        <f t="shared" si="171"/>
        <v>281</v>
      </c>
      <c r="G926" s="28">
        <f t="shared" si="172"/>
        <v>137</v>
      </c>
      <c r="H926" s="28">
        <f t="shared" si="179"/>
        <v>1</v>
      </c>
      <c r="I926" s="33">
        <f t="shared" si="173"/>
        <v>1</v>
      </c>
      <c r="J926" s="30">
        <f t="shared" si="174"/>
        <v>12</v>
      </c>
      <c r="K926" s="34">
        <f t="shared" si="175"/>
        <v>100.60080994745249</v>
      </c>
      <c r="L926" s="35">
        <f t="shared" si="176"/>
        <v>20446</v>
      </c>
      <c r="M926" s="35">
        <f t="shared" si="177"/>
        <v>123</v>
      </c>
      <c r="N926" s="35">
        <f t="shared" si="178"/>
        <v>1188</v>
      </c>
      <c r="P926" s="632"/>
      <c r="Q926" s="149"/>
    </row>
    <row r="927" spans="1:17">
      <c r="A927" s="30">
        <f t="shared" si="168"/>
        <v>3502</v>
      </c>
      <c r="B927" s="30">
        <v>918</v>
      </c>
      <c r="C927" s="31" t="str">
        <f t="shared" si="169"/>
        <v>3502 - BAYSTATE ACADEMY Charter School - SPRINGFIELD pupils</v>
      </c>
      <c r="D927" s="32">
        <v>3502281281</v>
      </c>
      <c r="E927" s="30">
        <f t="shared" si="170"/>
        <v>3502</v>
      </c>
      <c r="F927" s="28">
        <f t="shared" si="171"/>
        <v>281</v>
      </c>
      <c r="G927" s="28">
        <f t="shared" si="172"/>
        <v>281</v>
      </c>
      <c r="H927" s="28">
        <f t="shared" si="179"/>
        <v>1</v>
      </c>
      <c r="I927" s="33">
        <f t="shared" si="173"/>
        <v>1</v>
      </c>
      <c r="J927" s="30">
        <f t="shared" si="174"/>
        <v>12</v>
      </c>
      <c r="K927" s="34">
        <f t="shared" si="175"/>
        <v>100</v>
      </c>
      <c r="L927" s="35">
        <f t="shared" si="176"/>
        <v>19452</v>
      </c>
      <c r="M927" s="35">
        <f t="shared" si="177"/>
        <v>0</v>
      </c>
      <c r="N927" s="35">
        <f t="shared" si="178"/>
        <v>1188</v>
      </c>
      <c r="P927" s="632"/>
      <c r="Q927" s="149"/>
    </row>
    <row r="928" spans="1:17">
      <c r="A928" s="30">
        <f t="shared" si="168"/>
        <v>3502</v>
      </c>
      <c r="B928" s="30">
        <v>919</v>
      </c>
      <c r="C928" s="31" t="str">
        <f t="shared" si="169"/>
        <v>3502 - BAYSTATE ACADEMY Charter School - WEST SPRINGFIELD pupils</v>
      </c>
      <c r="D928" s="32">
        <v>3502281332</v>
      </c>
      <c r="E928" s="30">
        <f t="shared" si="170"/>
        <v>3502</v>
      </c>
      <c r="F928" s="28">
        <f t="shared" si="171"/>
        <v>281</v>
      </c>
      <c r="G928" s="28">
        <f t="shared" si="172"/>
        <v>332</v>
      </c>
      <c r="H928" s="28">
        <f t="shared" si="179"/>
        <v>1</v>
      </c>
      <c r="I928" s="33">
        <f t="shared" si="173"/>
        <v>1</v>
      </c>
      <c r="J928" s="30">
        <f t="shared" si="174"/>
        <v>10</v>
      </c>
      <c r="K928" s="34">
        <f t="shared" si="175"/>
        <v>103.68264382941726</v>
      </c>
      <c r="L928" s="35">
        <f t="shared" si="176"/>
        <v>22950</v>
      </c>
      <c r="M928" s="35">
        <f t="shared" si="177"/>
        <v>845</v>
      </c>
      <c r="N928" s="35">
        <f t="shared" si="178"/>
        <v>1188</v>
      </c>
      <c r="P928" s="632"/>
      <c r="Q928" s="149"/>
    </row>
    <row r="929" spans="1:17">
      <c r="A929" s="30">
        <f t="shared" si="168"/>
        <v>3503</v>
      </c>
      <c r="B929" s="30">
        <v>920</v>
      </c>
      <c r="C929" s="31" t="str">
        <f t="shared" si="169"/>
        <v>3503 - COLLEGIATE CS OF LOWELL Charter School - BILLERICA pupils</v>
      </c>
      <c r="D929" s="32">
        <v>3503160031</v>
      </c>
      <c r="E929" s="30">
        <f t="shared" si="170"/>
        <v>3503</v>
      </c>
      <c r="F929" s="28">
        <f t="shared" si="171"/>
        <v>160</v>
      </c>
      <c r="G929" s="28">
        <f t="shared" si="172"/>
        <v>31</v>
      </c>
      <c r="H929" s="28">
        <f t="shared" si="179"/>
        <v>1</v>
      </c>
      <c r="I929" s="33">
        <f t="shared" si="173"/>
        <v>1</v>
      </c>
      <c r="J929" s="30">
        <f t="shared" si="174"/>
        <v>5</v>
      </c>
      <c r="K929" s="34">
        <f t="shared" si="175"/>
        <v>144.88459106998013</v>
      </c>
      <c r="L929" s="35">
        <f t="shared" si="176"/>
        <v>13613</v>
      </c>
      <c r="M929" s="35">
        <f t="shared" si="177"/>
        <v>6110</v>
      </c>
      <c r="N929" s="35">
        <f t="shared" si="178"/>
        <v>1188</v>
      </c>
      <c r="P929" s="632"/>
      <c r="Q929" s="149"/>
    </row>
    <row r="930" spans="1:17">
      <c r="A930" s="30">
        <f t="shared" si="168"/>
        <v>3503</v>
      </c>
      <c r="B930" s="30">
        <v>921</v>
      </c>
      <c r="C930" s="31" t="str">
        <f t="shared" si="169"/>
        <v>3503 - COLLEGIATE CS OF LOWELL Charter School - CHELMSFORD pupils</v>
      </c>
      <c r="D930" s="32">
        <v>3503160056</v>
      </c>
      <c r="E930" s="30">
        <f t="shared" si="170"/>
        <v>3503</v>
      </c>
      <c r="F930" s="28">
        <f t="shared" si="171"/>
        <v>160</v>
      </c>
      <c r="G930" s="28">
        <f t="shared" si="172"/>
        <v>56</v>
      </c>
      <c r="H930" s="28">
        <f t="shared" si="179"/>
        <v>1</v>
      </c>
      <c r="I930" s="33">
        <f t="shared" si="173"/>
        <v>1</v>
      </c>
      <c r="J930" s="30">
        <f t="shared" si="174"/>
        <v>4</v>
      </c>
      <c r="K930" s="34">
        <f t="shared" si="175"/>
        <v>129.35074063800042</v>
      </c>
      <c r="L930" s="35">
        <f t="shared" si="176"/>
        <v>14527</v>
      </c>
      <c r="M930" s="35">
        <f t="shared" si="177"/>
        <v>4264</v>
      </c>
      <c r="N930" s="35">
        <f t="shared" si="178"/>
        <v>1188</v>
      </c>
      <c r="P930" s="632"/>
      <c r="Q930" s="149"/>
    </row>
    <row r="931" spans="1:17">
      <c r="A931" s="30">
        <f t="shared" si="168"/>
        <v>3503</v>
      </c>
      <c r="B931" s="30">
        <v>922</v>
      </c>
      <c r="C931" s="31" t="str">
        <f t="shared" si="169"/>
        <v>3503 - COLLEGIATE CS OF LOWELL Charter School - DRACUT pupils</v>
      </c>
      <c r="D931" s="32">
        <v>3503160079</v>
      </c>
      <c r="E931" s="30">
        <f t="shared" si="170"/>
        <v>3503</v>
      </c>
      <c r="F931" s="28">
        <f t="shared" si="171"/>
        <v>160</v>
      </c>
      <c r="G931" s="28">
        <f t="shared" si="172"/>
        <v>79</v>
      </c>
      <c r="H931" s="28">
        <f t="shared" si="179"/>
        <v>1</v>
      </c>
      <c r="I931" s="33">
        <f t="shared" si="173"/>
        <v>1</v>
      </c>
      <c r="J931" s="30">
        <f t="shared" si="174"/>
        <v>7</v>
      </c>
      <c r="K931" s="34">
        <f t="shared" si="175"/>
        <v>101.02650068271204</v>
      </c>
      <c r="L931" s="35">
        <f t="shared" si="176"/>
        <v>14219</v>
      </c>
      <c r="M931" s="35">
        <f t="shared" si="177"/>
        <v>146</v>
      </c>
      <c r="N931" s="35">
        <f t="shared" si="178"/>
        <v>1188</v>
      </c>
      <c r="P931" s="632"/>
      <c r="Q931" s="149"/>
    </row>
    <row r="932" spans="1:17">
      <c r="A932" s="30">
        <f t="shared" si="168"/>
        <v>3503</v>
      </c>
      <c r="B932" s="30">
        <v>923</v>
      </c>
      <c r="C932" s="31" t="str">
        <f t="shared" si="169"/>
        <v>3503 - COLLEGIATE CS OF LOWELL Charter School - HAVERHILL pupils</v>
      </c>
      <c r="D932" s="32">
        <v>3503160128</v>
      </c>
      <c r="E932" s="30">
        <f t="shared" si="170"/>
        <v>3503</v>
      </c>
      <c r="F932" s="28">
        <f t="shared" si="171"/>
        <v>160</v>
      </c>
      <c r="G932" s="28">
        <f t="shared" si="172"/>
        <v>128</v>
      </c>
      <c r="H932" s="28">
        <f t="shared" si="179"/>
        <v>1</v>
      </c>
      <c r="I932" s="33">
        <f t="shared" si="173"/>
        <v>1</v>
      </c>
      <c r="J932" s="30">
        <f t="shared" si="174"/>
        <v>10</v>
      </c>
      <c r="K932" s="34">
        <f t="shared" si="175"/>
        <v>103.60715367772923</v>
      </c>
      <c r="L932" s="35">
        <f t="shared" si="176"/>
        <v>15299</v>
      </c>
      <c r="M932" s="35">
        <f t="shared" si="177"/>
        <v>552</v>
      </c>
      <c r="N932" s="35">
        <f t="shared" si="178"/>
        <v>1188</v>
      </c>
      <c r="P932" s="632"/>
      <c r="Q932" s="149"/>
    </row>
    <row r="933" spans="1:17">
      <c r="A933" s="30">
        <f t="shared" si="168"/>
        <v>3503</v>
      </c>
      <c r="B933" s="30">
        <v>924</v>
      </c>
      <c r="C933" s="31" t="str">
        <f t="shared" si="169"/>
        <v>3503 - COLLEGIATE CS OF LOWELL Charter School - LAWRENCE pupils</v>
      </c>
      <c r="D933" s="32">
        <v>3503160149</v>
      </c>
      <c r="E933" s="30">
        <f t="shared" si="170"/>
        <v>3503</v>
      </c>
      <c r="F933" s="28">
        <f t="shared" si="171"/>
        <v>160</v>
      </c>
      <c r="G933" s="28">
        <f t="shared" si="172"/>
        <v>149</v>
      </c>
      <c r="H933" s="28">
        <f t="shared" si="179"/>
        <v>1</v>
      </c>
      <c r="I933" s="33">
        <f t="shared" si="173"/>
        <v>1</v>
      </c>
      <c r="J933" s="30">
        <f t="shared" si="174"/>
        <v>12</v>
      </c>
      <c r="K933" s="34">
        <f t="shared" si="175"/>
        <v>101.11863971010861</v>
      </c>
      <c r="L933" s="35">
        <f t="shared" si="176"/>
        <v>12565</v>
      </c>
      <c r="M933" s="35">
        <f t="shared" si="177"/>
        <v>141</v>
      </c>
      <c r="N933" s="35">
        <f t="shared" si="178"/>
        <v>1188</v>
      </c>
      <c r="P933" s="632"/>
      <c r="Q933" s="149"/>
    </row>
    <row r="934" spans="1:17">
      <c r="A934" s="30">
        <f t="shared" si="168"/>
        <v>3503</v>
      </c>
      <c r="B934" s="30">
        <v>925</v>
      </c>
      <c r="C934" s="31" t="str">
        <f t="shared" si="169"/>
        <v>3503 - COLLEGIATE CS OF LOWELL Charter School - LOWELL pupils</v>
      </c>
      <c r="D934" s="32">
        <v>3503160160</v>
      </c>
      <c r="E934" s="30">
        <f t="shared" si="170"/>
        <v>3503</v>
      </c>
      <c r="F934" s="28">
        <f t="shared" si="171"/>
        <v>160</v>
      </c>
      <c r="G934" s="28">
        <f t="shared" si="172"/>
        <v>160</v>
      </c>
      <c r="H934" s="28">
        <f t="shared" si="179"/>
        <v>1</v>
      </c>
      <c r="I934" s="33">
        <f t="shared" si="173"/>
        <v>1</v>
      </c>
      <c r="J934" s="30">
        <f t="shared" si="174"/>
        <v>11</v>
      </c>
      <c r="K934" s="34">
        <f t="shared" si="175"/>
        <v>101.5606881977328</v>
      </c>
      <c r="L934" s="35">
        <f t="shared" si="176"/>
        <v>18006</v>
      </c>
      <c r="M934" s="35">
        <f t="shared" si="177"/>
        <v>281</v>
      </c>
      <c r="N934" s="35">
        <f t="shared" si="178"/>
        <v>1188</v>
      </c>
      <c r="P934" s="632"/>
      <c r="Q934" s="149"/>
    </row>
    <row r="935" spans="1:17">
      <c r="A935" s="30">
        <f t="shared" si="168"/>
        <v>3503</v>
      </c>
      <c r="B935" s="30">
        <v>926</v>
      </c>
      <c r="C935" s="31" t="str">
        <f t="shared" si="169"/>
        <v>3503 - COLLEGIATE CS OF LOWELL Charter School - METHUEN pupils</v>
      </c>
      <c r="D935" s="32">
        <v>3503160181</v>
      </c>
      <c r="E935" s="30">
        <f t="shared" si="170"/>
        <v>3503</v>
      </c>
      <c r="F935" s="28">
        <f t="shared" si="171"/>
        <v>160</v>
      </c>
      <c r="G935" s="28">
        <f t="shared" si="172"/>
        <v>181</v>
      </c>
      <c r="H935" s="28">
        <f t="shared" si="179"/>
        <v>1</v>
      </c>
      <c r="I935" s="33">
        <f t="shared" si="173"/>
        <v>1</v>
      </c>
      <c r="J935" s="30">
        <f t="shared" si="174"/>
        <v>10</v>
      </c>
      <c r="K935" s="34">
        <f t="shared" si="175"/>
        <v>101.01569653001017</v>
      </c>
      <c r="L935" s="35">
        <f t="shared" si="176"/>
        <v>19729</v>
      </c>
      <c r="M935" s="35">
        <f t="shared" si="177"/>
        <v>200</v>
      </c>
      <c r="N935" s="35">
        <f t="shared" si="178"/>
        <v>1188</v>
      </c>
      <c r="P935" s="632"/>
      <c r="Q935" s="149"/>
    </row>
    <row r="936" spans="1:17">
      <c r="A936" s="30">
        <f t="shared" si="168"/>
        <v>3503</v>
      </c>
      <c r="B936" s="30">
        <v>927</v>
      </c>
      <c r="C936" s="31" t="str">
        <f t="shared" si="169"/>
        <v>3503 - COLLEGIATE CS OF LOWELL Charter School - TEWKSBURY pupils</v>
      </c>
      <c r="D936" s="32">
        <v>3503160295</v>
      </c>
      <c r="E936" s="30">
        <f t="shared" si="170"/>
        <v>3503</v>
      </c>
      <c r="F936" s="28">
        <f t="shared" si="171"/>
        <v>160</v>
      </c>
      <c r="G936" s="28">
        <f t="shared" si="172"/>
        <v>295</v>
      </c>
      <c r="H936" s="28">
        <f t="shared" si="179"/>
        <v>1</v>
      </c>
      <c r="I936" s="33">
        <f t="shared" si="173"/>
        <v>1</v>
      </c>
      <c r="J936" s="30">
        <f t="shared" si="174"/>
        <v>5</v>
      </c>
      <c r="K936" s="34">
        <f t="shared" si="175"/>
        <v>149.39438044755292</v>
      </c>
      <c r="L936" s="35">
        <f t="shared" si="176"/>
        <v>16919</v>
      </c>
      <c r="M936" s="35">
        <f t="shared" si="177"/>
        <v>8357</v>
      </c>
      <c r="N936" s="35">
        <f t="shared" si="178"/>
        <v>1188</v>
      </c>
      <c r="P936" s="632"/>
      <c r="Q936" s="149"/>
    </row>
    <row r="937" spans="1:17">
      <c r="A937" s="30">
        <f t="shared" si="168"/>
        <v>3503</v>
      </c>
      <c r="B937" s="30">
        <v>928</v>
      </c>
      <c r="C937" s="31" t="str">
        <f t="shared" si="169"/>
        <v>3503 - COLLEGIATE CS OF LOWELL Charter School - TYNGSBOROUGH pupils</v>
      </c>
      <c r="D937" s="32">
        <v>3503160301</v>
      </c>
      <c r="E937" s="30">
        <f t="shared" si="170"/>
        <v>3503</v>
      </c>
      <c r="F937" s="28">
        <f t="shared" si="171"/>
        <v>160</v>
      </c>
      <c r="G937" s="28">
        <f t="shared" si="172"/>
        <v>301</v>
      </c>
      <c r="H937" s="28">
        <f t="shared" si="179"/>
        <v>1</v>
      </c>
      <c r="I937" s="33">
        <f t="shared" si="173"/>
        <v>1</v>
      </c>
      <c r="J937" s="30">
        <f t="shared" si="174"/>
        <v>5</v>
      </c>
      <c r="K937" s="34">
        <f t="shared" si="175"/>
        <v>128.2079195512226</v>
      </c>
      <c r="L937" s="35">
        <f t="shared" si="176"/>
        <v>15820</v>
      </c>
      <c r="M937" s="35">
        <f t="shared" si="177"/>
        <v>4462</v>
      </c>
      <c r="N937" s="35">
        <f t="shared" si="178"/>
        <v>1188</v>
      </c>
      <c r="P937" s="632"/>
      <c r="Q937" s="149"/>
    </row>
    <row r="938" spans="1:17">
      <c r="A938" s="30">
        <f t="shared" si="168"/>
        <v>3503</v>
      </c>
      <c r="B938" s="30">
        <v>929</v>
      </c>
      <c r="C938" s="31" t="str">
        <f t="shared" si="169"/>
        <v>3503 - COLLEGIATE CS OF LOWELL Charter School - WILMINGTON pupils</v>
      </c>
      <c r="D938" s="32">
        <v>3503160342</v>
      </c>
      <c r="E938" s="30">
        <f t="shared" si="170"/>
        <v>3503</v>
      </c>
      <c r="F938" s="28">
        <f t="shared" si="171"/>
        <v>160</v>
      </c>
      <c r="G938" s="28">
        <f t="shared" si="172"/>
        <v>342</v>
      </c>
      <c r="H938" s="28">
        <f t="shared" si="179"/>
        <v>1</v>
      </c>
      <c r="I938" s="33">
        <f t="shared" si="173"/>
        <v>1</v>
      </c>
      <c r="J938" s="30">
        <f t="shared" si="174"/>
        <v>3</v>
      </c>
      <c r="K938" s="34">
        <f t="shared" si="175"/>
        <v>172.32467633971922</v>
      </c>
      <c r="L938" s="35">
        <f t="shared" si="176"/>
        <v>15176</v>
      </c>
      <c r="M938" s="35">
        <f t="shared" si="177"/>
        <v>10976</v>
      </c>
      <c r="N938" s="35">
        <f t="shared" si="178"/>
        <v>1188</v>
      </c>
      <c r="P938" s="632"/>
      <c r="Q938" s="149"/>
    </row>
    <row r="939" spans="1:17">
      <c r="A939" s="30">
        <f t="shared" si="168"/>
        <v>3503</v>
      </c>
      <c r="B939" s="30">
        <v>930</v>
      </c>
      <c r="C939" s="31" t="str">
        <f t="shared" si="169"/>
        <v>3503 - COLLEGIATE CS OF LOWELL Charter School - ACTON BOXBOROUGH pupils</v>
      </c>
      <c r="D939" s="32">
        <v>3503160600</v>
      </c>
      <c r="E939" s="30">
        <f t="shared" si="170"/>
        <v>3503</v>
      </c>
      <c r="F939" s="28">
        <f t="shared" si="171"/>
        <v>160</v>
      </c>
      <c r="G939" s="28">
        <f t="shared" si="172"/>
        <v>600</v>
      </c>
      <c r="H939" s="28">
        <f t="shared" si="179"/>
        <v>1</v>
      </c>
      <c r="I939" s="33">
        <f t="shared" si="173"/>
        <v>1</v>
      </c>
      <c r="J939" s="30">
        <f t="shared" si="174"/>
        <v>3</v>
      </c>
      <c r="K939" s="34">
        <f t="shared" si="175"/>
        <v>143.05582496597387</v>
      </c>
      <c r="L939" s="35">
        <f t="shared" si="176"/>
        <v>15300</v>
      </c>
      <c r="M939" s="35">
        <f t="shared" si="177"/>
        <v>6588</v>
      </c>
      <c r="N939" s="35">
        <f t="shared" si="178"/>
        <v>1188</v>
      </c>
      <c r="P939" s="632"/>
      <c r="Q939" s="149"/>
    </row>
    <row r="940" spans="1:17">
      <c r="A940" s="30">
        <f t="shared" si="168"/>
        <v>3506</v>
      </c>
      <c r="B940" s="30">
        <v>931</v>
      </c>
      <c r="C940" s="31" t="str">
        <f t="shared" si="169"/>
        <v>3506 - PIONEER CS OF SCIENCE II Charter School - AMESBURY pupils</v>
      </c>
      <c r="D940" s="32">
        <v>3506262007</v>
      </c>
      <c r="E940" s="30">
        <f t="shared" si="170"/>
        <v>3506</v>
      </c>
      <c r="F940" s="28">
        <f t="shared" si="171"/>
        <v>262</v>
      </c>
      <c r="G940" s="28">
        <f t="shared" si="172"/>
        <v>7</v>
      </c>
      <c r="H940" s="28">
        <f t="shared" si="179"/>
        <v>1</v>
      </c>
      <c r="I940" s="33">
        <f t="shared" si="173"/>
        <v>1</v>
      </c>
      <c r="J940" s="30">
        <f t="shared" si="174"/>
        <v>7</v>
      </c>
      <c r="K940" s="34">
        <f t="shared" si="175"/>
        <v>149.40631636837281</v>
      </c>
      <c r="L940" s="35">
        <f t="shared" si="176"/>
        <v>12565</v>
      </c>
      <c r="M940" s="35">
        <f t="shared" si="177"/>
        <v>6208</v>
      </c>
      <c r="N940" s="35">
        <f t="shared" si="178"/>
        <v>1188</v>
      </c>
      <c r="P940" s="632"/>
      <c r="Q940" s="149"/>
    </row>
    <row r="941" spans="1:17">
      <c r="A941" s="30">
        <f t="shared" si="168"/>
        <v>3506</v>
      </c>
      <c r="B941" s="30">
        <v>932</v>
      </c>
      <c r="C941" s="31" t="str">
        <f t="shared" si="169"/>
        <v>3506 - PIONEER CS OF SCIENCE II Charter School - BEVERLY pupils</v>
      </c>
      <c r="D941" s="32">
        <v>3506262030</v>
      </c>
      <c r="E941" s="30">
        <f t="shared" si="170"/>
        <v>3506</v>
      </c>
      <c r="F941" s="28">
        <f t="shared" si="171"/>
        <v>262</v>
      </c>
      <c r="G941" s="28">
        <f t="shared" si="172"/>
        <v>30</v>
      </c>
      <c r="H941" s="28">
        <f t="shared" si="179"/>
        <v>1</v>
      </c>
      <c r="I941" s="33">
        <f t="shared" si="173"/>
        <v>1</v>
      </c>
      <c r="J941" s="30">
        <f t="shared" si="174"/>
        <v>6</v>
      </c>
      <c r="K941" s="34">
        <f t="shared" si="175"/>
        <v>120.32539957372035</v>
      </c>
      <c r="L941" s="35">
        <f t="shared" si="176"/>
        <v>17917</v>
      </c>
      <c r="M941" s="35">
        <f t="shared" si="177"/>
        <v>3642</v>
      </c>
      <c r="N941" s="35">
        <f t="shared" si="178"/>
        <v>1188</v>
      </c>
      <c r="P941" s="632"/>
      <c r="Q941" s="149"/>
    </row>
    <row r="942" spans="1:17">
      <c r="A942" s="30">
        <f t="shared" si="168"/>
        <v>3506</v>
      </c>
      <c r="B942" s="30">
        <v>933</v>
      </c>
      <c r="C942" s="31" t="str">
        <f t="shared" si="169"/>
        <v>3506 - PIONEER CS OF SCIENCE II Charter School - BOSTON pupils</v>
      </c>
      <c r="D942" s="32">
        <v>3506262035</v>
      </c>
      <c r="E942" s="30">
        <f t="shared" si="170"/>
        <v>3506</v>
      </c>
      <c r="F942" s="28">
        <f t="shared" si="171"/>
        <v>262</v>
      </c>
      <c r="G942" s="28">
        <f t="shared" si="172"/>
        <v>35</v>
      </c>
      <c r="H942" s="28">
        <f t="shared" si="179"/>
        <v>1</v>
      </c>
      <c r="I942" s="33">
        <f t="shared" si="173"/>
        <v>1</v>
      </c>
      <c r="J942" s="30">
        <f t="shared" si="174"/>
        <v>11</v>
      </c>
      <c r="K942" s="34">
        <f t="shared" si="175"/>
        <v>137.86393690456481</v>
      </c>
      <c r="L942" s="35">
        <f t="shared" si="176"/>
        <v>23625</v>
      </c>
      <c r="M942" s="35">
        <f t="shared" si="177"/>
        <v>8945</v>
      </c>
      <c r="N942" s="35">
        <f t="shared" si="178"/>
        <v>1188</v>
      </c>
      <c r="P942" s="632"/>
      <c r="Q942" s="149"/>
    </row>
    <row r="943" spans="1:17">
      <c r="A943" s="30">
        <f t="shared" si="168"/>
        <v>3506</v>
      </c>
      <c r="B943" s="30">
        <v>934</v>
      </c>
      <c r="C943" s="31" t="str">
        <f t="shared" si="169"/>
        <v>3506 - PIONEER CS OF SCIENCE II Charter School - CHELMSFORD pupils</v>
      </c>
      <c r="D943" s="32">
        <v>3506262056</v>
      </c>
      <c r="E943" s="30">
        <f t="shared" si="170"/>
        <v>3506</v>
      </c>
      <c r="F943" s="28">
        <f t="shared" si="171"/>
        <v>262</v>
      </c>
      <c r="G943" s="28">
        <f t="shared" si="172"/>
        <v>56</v>
      </c>
      <c r="H943" s="28">
        <f t="shared" si="179"/>
        <v>1</v>
      </c>
      <c r="I943" s="33">
        <f t="shared" si="173"/>
        <v>1</v>
      </c>
      <c r="J943" s="30">
        <f t="shared" si="174"/>
        <v>4</v>
      </c>
      <c r="K943" s="34">
        <f t="shared" si="175"/>
        <v>129.35074063800042</v>
      </c>
      <c r="L943" s="35">
        <f t="shared" si="176"/>
        <v>12565</v>
      </c>
      <c r="M943" s="35">
        <f t="shared" si="177"/>
        <v>3688</v>
      </c>
      <c r="N943" s="35">
        <f t="shared" si="178"/>
        <v>1188</v>
      </c>
      <c r="P943" s="632"/>
      <c r="Q943" s="149"/>
    </row>
    <row r="944" spans="1:17">
      <c r="A944" s="30">
        <f t="shared" si="168"/>
        <v>3506</v>
      </c>
      <c r="B944" s="30">
        <v>935</v>
      </c>
      <c r="C944" s="31" t="str">
        <f t="shared" si="169"/>
        <v>3506 - PIONEER CS OF SCIENCE II Charter School - CHELSEA pupils</v>
      </c>
      <c r="D944" s="32">
        <v>3506262057</v>
      </c>
      <c r="E944" s="30">
        <f t="shared" si="170"/>
        <v>3506</v>
      </c>
      <c r="F944" s="28">
        <f t="shared" si="171"/>
        <v>262</v>
      </c>
      <c r="G944" s="28">
        <f t="shared" si="172"/>
        <v>57</v>
      </c>
      <c r="H944" s="28">
        <f t="shared" si="179"/>
        <v>1</v>
      </c>
      <c r="I944" s="33">
        <f t="shared" si="173"/>
        <v>1</v>
      </c>
      <c r="J944" s="30">
        <f t="shared" si="174"/>
        <v>12</v>
      </c>
      <c r="K944" s="34">
        <f t="shared" si="175"/>
        <v>101.74052401989768</v>
      </c>
      <c r="L944" s="35">
        <f t="shared" si="176"/>
        <v>17246</v>
      </c>
      <c r="M944" s="35">
        <f t="shared" si="177"/>
        <v>300</v>
      </c>
      <c r="N944" s="35">
        <f t="shared" si="178"/>
        <v>1188</v>
      </c>
      <c r="P944" s="632"/>
      <c r="Q944" s="149"/>
    </row>
    <row r="945" spans="1:17">
      <c r="A945" s="30">
        <f t="shared" si="168"/>
        <v>3506</v>
      </c>
      <c r="B945" s="30">
        <v>936</v>
      </c>
      <c r="C945" s="31" t="str">
        <f t="shared" si="169"/>
        <v>3506 - PIONEER CS OF SCIENCE II Charter School - DANVERS pupils</v>
      </c>
      <c r="D945" s="32">
        <v>3506262071</v>
      </c>
      <c r="E945" s="30">
        <f t="shared" si="170"/>
        <v>3506</v>
      </c>
      <c r="F945" s="28">
        <f t="shared" si="171"/>
        <v>262</v>
      </c>
      <c r="G945" s="28">
        <f t="shared" si="172"/>
        <v>71</v>
      </c>
      <c r="H945" s="28">
        <f t="shared" si="179"/>
        <v>1</v>
      </c>
      <c r="I945" s="33">
        <f t="shared" si="173"/>
        <v>1</v>
      </c>
      <c r="J945" s="30">
        <f t="shared" si="174"/>
        <v>5</v>
      </c>
      <c r="K945" s="34">
        <f t="shared" si="175"/>
        <v>141.52526396156594</v>
      </c>
      <c r="L945" s="35">
        <f t="shared" si="176"/>
        <v>13484</v>
      </c>
      <c r="M945" s="35">
        <f t="shared" si="177"/>
        <v>5599</v>
      </c>
      <c r="N945" s="35">
        <f t="shared" si="178"/>
        <v>1188</v>
      </c>
      <c r="P945" s="632"/>
      <c r="Q945" s="149"/>
    </row>
    <row r="946" spans="1:17">
      <c r="A946" s="30">
        <f t="shared" si="168"/>
        <v>3506</v>
      </c>
      <c r="B946" s="30">
        <v>937</v>
      </c>
      <c r="C946" s="31" t="str">
        <f t="shared" si="169"/>
        <v>3506 - PIONEER CS OF SCIENCE II Charter School - EVERETT pupils</v>
      </c>
      <c r="D946" s="32">
        <v>3506262093</v>
      </c>
      <c r="E946" s="30">
        <f t="shared" si="170"/>
        <v>3506</v>
      </c>
      <c r="F946" s="28">
        <f t="shared" si="171"/>
        <v>262</v>
      </c>
      <c r="G946" s="28">
        <f t="shared" si="172"/>
        <v>93</v>
      </c>
      <c r="H946" s="28">
        <f t="shared" si="179"/>
        <v>1</v>
      </c>
      <c r="I946" s="33">
        <f t="shared" si="173"/>
        <v>1</v>
      </c>
      <c r="J946" s="30">
        <f t="shared" si="174"/>
        <v>11</v>
      </c>
      <c r="K946" s="34">
        <f t="shared" si="175"/>
        <v>100</v>
      </c>
      <c r="L946" s="35">
        <f t="shared" si="176"/>
        <v>16031</v>
      </c>
      <c r="M946" s="35">
        <f t="shared" si="177"/>
        <v>0</v>
      </c>
      <c r="N946" s="35">
        <f t="shared" si="178"/>
        <v>1188</v>
      </c>
      <c r="P946" s="632"/>
      <c r="Q946" s="149"/>
    </row>
    <row r="947" spans="1:17">
      <c r="A947" s="30">
        <f t="shared" si="168"/>
        <v>3506</v>
      </c>
      <c r="B947" s="30">
        <v>938</v>
      </c>
      <c r="C947" s="31" t="str">
        <f t="shared" si="169"/>
        <v>3506 - PIONEER CS OF SCIENCE II Charter School - LYNN pupils</v>
      </c>
      <c r="D947" s="32">
        <v>3506262163</v>
      </c>
      <c r="E947" s="30">
        <f t="shared" si="170"/>
        <v>3506</v>
      </c>
      <c r="F947" s="28">
        <f t="shared" si="171"/>
        <v>262</v>
      </c>
      <c r="G947" s="28">
        <f t="shared" si="172"/>
        <v>163</v>
      </c>
      <c r="H947" s="28">
        <f t="shared" si="179"/>
        <v>1</v>
      </c>
      <c r="I947" s="33">
        <f t="shared" si="173"/>
        <v>1</v>
      </c>
      <c r="J947" s="30">
        <f t="shared" si="174"/>
        <v>11</v>
      </c>
      <c r="K947" s="34">
        <f t="shared" si="175"/>
        <v>100</v>
      </c>
      <c r="L947" s="35">
        <f t="shared" si="176"/>
        <v>17026</v>
      </c>
      <c r="M947" s="35">
        <f t="shared" si="177"/>
        <v>0</v>
      </c>
      <c r="N947" s="35">
        <f t="shared" si="178"/>
        <v>1188</v>
      </c>
      <c r="P947" s="632"/>
      <c r="Q947" s="149"/>
    </row>
    <row r="948" spans="1:17">
      <c r="A948" s="30">
        <f t="shared" si="168"/>
        <v>3506</v>
      </c>
      <c r="B948" s="30">
        <v>939</v>
      </c>
      <c r="C948" s="31" t="str">
        <f t="shared" si="169"/>
        <v>3506 - PIONEER CS OF SCIENCE II Charter School - LYNNFIELD pupils</v>
      </c>
      <c r="D948" s="32">
        <v>3506262164</v>
      </c>
      <c r="E948" s="30">
        <f t="shared" si="170"/>
        <v>3506</v>
      </c>
      <c r="F948" s="28">
        <f t="shared" si="171"/>
        <v>262</v>
      </c>
      <c r="G948" s="28">
        <f t="shared" si="172"/>
        <v>164</v>
      </c>
      <c r="H948" s="28">
        <f t="shared" si="179"/>
        <v>1</v>
      </c>
      <c r="I948" s="33">
        <f t="shared" si="173"/>
        <v>1</v>
      </c>
      <c r="J948" s="30">
        <f t="shared" si="174"/>
        <v>3</v>
      </c>
      <c r="K948" s="34">
        <f t="shared" si="175"/>
        <v>141.52055636289953</v>
      </c>
      <c r="L948" s="35">
        <f t="shared" si="176"/>
        <v>10664</v>
      </c>
      <c r="M948" s="35">
        <f t="shared" si="177"/>
        <v>4428</v>
      </c>
      <c r="N948" s="35">
        <f t="shared" si="178"/>
        <v>1188</v>
      </c>
      <c r="P948" s="632"/>
      <c r="Q948" s="149"/>
    </row>
    <row r="949" spans="1:17">
      <c r="A949" s="30">
        <f t="shared" si="168"/>
        <v>3506</v>
      </c>
      <c r="B949" s="30">
        <v>940</v>
      </c>
      <c r="C949" s="31" t="str">
        <f t="shared" si="169"/>
        <v>3506 - PIONEER CS OF SCIENCE II Charter School - MALDEN pupils</v>
      </c>
      <c r="D949" s="32">
        <v>3506262165</v>
      </c>
      <c r="E949" s="30">
        <f t="shared" si="170"/>
        <v>3506</v>
      </c>
      <c r="F949" s="28">
        <f t="shared" si="171"/>
        <v>262</v>
      </c>
      <c r="G949" s="28">
        <f t="shared" si="172"/>
        <v>165</v>
      </c>
      <c r="H949" s="28">
        <f t="shared" si="179"/>
        <v>1</v>
      </c>
      <c r="I949" s="33">
        <f t="shared" si="173"/>
        <v>1</v>
      </c>
      <c r="J949" s="30">
        <f t="shared" si="174"/>
        <v>10</v>
      </c>
      <c r="K949" s="34">
        <f t="shared" si="175"/>
        <v>100</v>
      </c>
      <c r="L949" s="35">
        <f t="shared" si="176"/>
        <v>15422</v>
      </c>
      <c r="M949" s="35">
        <f t="shared" si="177"/>
        <v>0</v>
      </c>
      <c r="N949" s="35">
        <f t="shared" si="178"/>
        <v>1188</v>
      </c>
      <c r="P949" s="632"/>
      <c r="Q949" s="149"/>
    </row>
    <row r="950" spans="1:17">
      <c r="A950" s="30">
        <f t="shared" si="168"/>
        <v>3506</v>
      </c>
      <c r="B950" s="30">
        <v>941</v>
      </c>
      <c r="C950" s="31" t="str">
        <f t="shared" si="169"/>
        <v>3506 - PIONEER CS OF SCIENCE II Charter School - MEDFORD pupils</v>
      </c>
      <c r="D950" s="32">
        <v>3506262176</v>
      </c>
      <c r="E950" s="30">
        <f t="shared" si="170"/>
        <v>3506</v>
      </c>
      <c r="F950" s="28">
        <f t="shared" si="171"/>
        <v>262</v>
      </c>
      <c r="G950" s="28">
        <f t="shared" si="172"/>
        <v>176</v>
      </c>
      <c r="H950" s="28">
        <f t="shared" si="179"/>
        <v>1</v>
      </c>
      <c r="I950" s="33">
        <f t="shared" si="173"/>
        <v>1</v>
      </c>
      <c r="J950" s="30">
        <f t="shared" si="174"/>
        <v>8</v>
      </c>
      <c r="K950" s="34">
        <f t="shared" si="175"/>
        <v>125.20807852987181</v>
      </c>
      <c r="L950" s="35">
        <f t="shared" si="176"/>
        <v>16227</v>
      </c>
      <c r="M950" s="35">
        <f t="shared" si="177"/>
        <v>4091</v>
      </c>
      <c r="N950" s="35">
        <f t="shared" si="178"/>
        <v>1188</v>
      </c>
      <c r="P950" s="632"/>
      <c r="Q950" s="149"/>
    </row>
    <row r="951" spans="1:17">
      <c r="A951" s="30">
        <f t="shared" si="168"/>
        <v>3506</v>
      </c>
      <c r="B951" s="30">
        <v>942</v>
      </c>
      <c r="C951" s="31" t="str">
        <f t="shared" si="169"/>
        <v>3506 - PIONEER CS OF SCIENCE II Charter School - MELROSE pupils</v>
      </c>
      <c r="D951" s="32">
        <v>3506262178</v>
      </c>
      <c r="E951" s="30">
        <f t="shared" si="170"/>
        <v>3506</v>
      </c>
      <c r="F951" s="28">
        <f t="shared" si="171"/>
        <v>262</v>
      </c>
      <c r="G951" s="28">
        <f t="shared" si="172"/>
        <v>178</v>
      </c>
      <c r="H951" s="28">
        <f t="shared" si="179"/>
        <v>1</v>
      </c>
      <c r="I951" s="33">
        <f t="shared" si="173"/>
        <v>1</v>
      </c>
      <c r="J951" s="30">
        <f t="shared" si="174"/>
        <v>4</v>
      </c>
      <c r="K951" s="34">
        <f t="shared" si="175"/>
        <v>108.11306771093396</v>
      </c>
      <c r="L951" s="35">
        <f t="shared" si="176"/>
        <v>14571</v>
      </c>
      <c r="M951" s="35">
        <f t="shared" si="177"/>
        <v>1182</v>
      </c>
      <c r="N951" s="35">
        <f t="shared" si="178"/>
        <v>1188</v>
      </c>
      <c r="P951" s="632"/>
      <c r="Q951" s="149"/>
    </row>
    <row r="952" spans="1:17">
      <c r="A952" s="30">
        <f t="shared" si="168"/>
        <v>3506</v>
      </c>
      <c r="B952" s="30">
        <v>943</v>
      </c>
      <c r="C952" s="31" t="str">
        <f t="shared" si="169"/>
        <v>3506 - PIONEER CS OF SCIENCE II Charter School - METHUEN pupils</v>
      </c>
      <c r="D952" s="32">
        <v>3506262181</v>
      </c>
      <c r="E952" s="30">
        <f t="shared" si="170"/>
        <v>3506</v>
      </c>
      <c r="F952" s="28">
        <f t="shared" si="171"/>
        <v>262</v>
      </c>
      <c r="G952" s="28">
        <f t="shared" si="172"/>
        <v>181</v>
      </c>
      <c r="H952" s="28">
        <f t="shared" si="179"/>
        <v>1</v>
      </c>
      <c r="I952" s="33">
        <f t="shared" si="173"/>
        <v>1</v>
      </c>
      <c r="J952" s="30">
        <f t="shared" si="174"/>
        <v>10</v>
      </c>
      <c r="K952" s="34">
        <f t="shared" si="175"/>
        <v>101.01569653001017</v>
      </c>
      <c r="L952" s="35">
        <f t="shared" si="176"/>
        <v>19729</v>
      </c>
      <c r="M952" s="35">
        <f t="shared" si="177"/>
        <v>200</v>
      </c>
      <c r="N952" s="35">
        <f t="shared" si="178"/>
        <v>1188</v>
      </c>
      <c r="P952" s="632"/>
      <c r="Q952" s="149"/>
    </row>
    <row r="953" spans="1:17">
      <c r="A953" s="30">
        <f t="shared" si="168"/>
        <v>3506</v>
      </c>
      <c r="B953" s="30">
        <v>944</v>
      </c>
      <c r="C953" s="31" t="str">
        <f t="shared" si="169"/>
        <v>3506 - PIONEER CS OF SCIENCE II Charter School - NORTH ANDOVER pupils</v>
      </c>
      <c r="D953" s="32">
        <v>3506262211</v>
      </c>
      <c r="E953" s="30">
        <f t="shared" si="170"/>
        <v>3506</v>
      </c>
      <c r="F953" s="28">
        <f t="shared" si="171"/>
        <v>262</v>
      </c>
      <c r="G953" s="28">
        <f t="shared" si="172"/>
        <v>211</v>
      </c>
      <c r="H953" s="28">
        <f t="shared" si="179"/>
        <v>1</v>
      </c>
      <c r="I953" s="33">
        <f t="shared" si="173"/>
        <v>1</v>
      </c>
      <c r="J953" s="30">
        <f t="shared" si="174"/>
        <v>5</v>
      </c>
      <c r="K953" s="34">
        <f t="shared" si="175"/>
        <v>123.89843516104004</v>
      </c>
      <c r="L953" s="35">
        <f t="shared" si="176"/>
        <v>12565</v>
      </c>
      <c r="M953" s="35">
        <f t="shared" si="177"/>
        <v>3003</v>
      </c>
      <c r="N953" s="35">
        <f t="shared" si="178"/>
        <v>1188</v>
      </c>
      <c r="P953" s="632"/>
      <c r="Q953" s="149"/>
    </row>
    <row r="954" spans="1:17">
      <c r="A954" s="30">
        <f t="shared" si="168"/>
        <v>3506</v>
      </c>
      <c r="B954" s="30">
        <v>945</v>
      </c>
      <c r="C954" s="31" t="str">
        <f t="shared" si="169"/>
        <v>3506 - PIONEER CS OF SCIENCE II Charter School - PEABODY pupils</v>
      </c>
      <c r="D954" s="32">
        <v>3506262229</v>
      </c>
      <c r="E954" s="30">
        <f t="shared" si="170"/>
        <v>3506</v>
      </c>
      <c r="F954" s="28">
        <f t="shared" si="171"/>
        <v>262</v>
      </c>
      <c r="G954" s="28">
        <f t="shared" si="172"/>
        <v>229</v>
      </c>
      <c r="H954" s="28">
        <f t="shared" si="179"/>
        <v>1</v>
      </c>
      <c r="I954" s="33">
        <f t="shared" si="173"/>
        <v>1</v>
      </c>
      <c r="J954" s="30">
        <f t="shared" si="174"/>
        <v>9</v>
      </c>
      <c r="K954" s="34">
        <f t="shared" si="175"/>
        <v>108.61124921803416</v>
      </c>
      <c r="L954" s="35">
        <f t="shared" si="176"/>
        <v>16317</v>
      </c>
      <c r="M954" s="35">
        <f t="shared" si="177"/>
        <v>1405</v>
      </c>
      <c r="N954" s="35">
        <f t="shared" si="178"/>
        <v>1188</v>
      </c>
      <c r="P954" s="632"/>
      <c r="Q954" s="149"/>
    </row>
    <row r="955" spans="1:17">
      <c r="A955" s="30">
        <f t="shared" si="168"/>
        <v>3506</v>
      </c>
      <c r="B955" s="30">
        <v>946</v>
      </c>
      <c r="C955" s="31" t="str">
        <f t="shared" si="169"/>
        <v>3506 - PIONEER CS OF SCIENCE II Charter School - RANDOLPH pupils</v>
      </c>
      <c r="D955" s="32">
        <v>3506262244</v>
      </c>
      <c r="E955" s="30">
        <f t="shared" si="170"/>
        <v>3506</v>
      </c>
      <c r="F955" s="28">
        <f t="shared" si="171"/>
        <v>262</v>
      </c>
      <c r="G955" s="28">
        <f t="shared" si="172"/>
        <v>244</v>
      </c>
      <c r="H955" s="28">
        <f t="shared" si="179"/>
        <v>1</v>
      </c>
      <c r="I955" s="33">
        <f t="shared" si="173"/>
        <v>1</v>
      </c>
      <c r="J955" s="30">
        <f t="shared" si="174"/>
        <v>10</v>
      </c>
      <c r="K955" s="34">
        <f t="shared" si="175"/>
        <v>128.61679730868042</v>
      </c>
      <c r="L955" s="35">
        <f t="shared" si="176"/>
        <v>12565</v>
      </c>
      <c r="M955" s="35">
        <f t="shared" si="177"/>
        <v>3596</v>
      </c>
      <c r="N955" s="35">
        <f t="shared" si="178"/>
        <v>1188</v>
      </c>
      <c r="P955" s="632"/>
      <c r="Q955" s="149"/>
    </row>
    <row r="956" spans="1:17">
      <c r="A956" s="30">
        <f t="shared" si="168"/>
        <v>3506</v>
      </c>
      <c r="B956" s="30">
        <v>947</v>
      </c>
      <c r="C956" s="31" t="str">
        <f t="shared" si="169"/>
        <v>3506 - PIONEER CS OF SCIENCE II Charter School - READING pupils</v>
      </c>
      <c r="D956" s="32">
        <v>3506262246</v>
      </c>
      <c r="E956" s="30">
        <f t="shared" si="170"/>
        <v>3506</v>
      </c>
      <c r="F956" s="28">
        <f t="shared" si="171"/>
        <v>262</v>
      </c>
      <c r="G956" s="28">
        <f t="shared" si="172"/>
        <v>246</v>
      </c>
      <c r="H956" s="28">
        <f t="shared" si="179"/>
        <v>1</v>
      </c>
      <c r="I956" s="33">
        <f t="shared" si="173"/>
        <v>1</v>
      </c>
      <c r="J956" s="30">
        <f t="shared" si="174"/>
        <v>3</v>
      </c>
      <c r="K956" s="34">
        <f t="shared" si="175"/>
        <v>136.38514713118937</v>
      </c>
      <c r="L956" s="35">
        <f t="shared" si="176"/>
        <v>17077</v>
      </c>
      <c r="M956" s="35">
        <f t="shared" si="177"/>
        <v>6213</v>
      </c>
      <c r="N956" s="35">
        <f t="shared" si="178"/>
        <v>1188</v>
      </c>
      <c r="P956" s="632"/>
      <c r="Q956" s="149"/>
    </row>
    <row r="957" spans="1:17">
      <c r="A957" s="30">
        <f t="shared" si="168"/>
        <v>3506</v>
      </c>
      <c r="B957" s="30">
        <v>948</v>
      </c>
      <c r="C957" s="31" t="str">
        <f t="shared" si="169"/>
        <v>3506 - PIONEER CS OF SCIENCE II Charter School - REVERE pupils</v>
      </c>
      <c r="D957" s="32">
        <v>3506262248</v>
      </c>
      <c r="E957" s="30">
        <f t="shared" si="170"/>
        <v>3506</v>
      </c>
      <c r="F957" s="28">
        <f t="shared" si="171"/>
        <v>262</v>
      </c>
      <c r="G957" s="28">
        <f t="shared" si="172"/>
        <v>248</v>
      </c>
      <c r="H957" s="28">
        <f t="shared" si="179"/>
        <v>1</v>
      </c>
      <c r="I957" s="33">
        <f t="shared" si="173"/>
        <v>1</v>
      </c>
      <c r="J957" s="30">
        <f t="shared" si="174"/>
        <v>11</v>
      </c>
      <c r="K957" s="34">
        <f t="shared" si="175"/>
        <v>103.22634123713455</v>
      </c>
      <c r="L957" s="35">
        <f t="shared" si="176"/>
        <v>15839</v>
      </c>
      <c r="M957" s="35">
        <f t="shared" si="177"/>
        <v>511</v>
      </c>
      <c r="N957" s="35">
        <f t="shared" si="178"/>
        <v>1188</v>
      </c>
      <c r="P957" s="632"/>
      <c r="Q957" s="149"/>
    </row>
    <row r="958" spans="1:17">
      <c r="A958" s="30">
        <f t="shared" si="168"/>
        <v>3506</v>
      </c>
      <c r="B958" s="30">
        <v>949</v>
      </c>
      <c r="C958" s="31" t="str">
        <f t="shared" si="169"/>
        <v>3506 - PIONEER CS OF SCIENCE II Charter School - SALEM pupils</v>
      </c>
      <c r="D958" s="32">
        <v>3506262258</v>
      </c>
      <c r="E958" s="30">
        <f t="shared" si="170"/>
        <v>3506</v>
      </c>
      <c r="F958" s="28">
        <f t="shared" si="171"/>
        <v>262</v>
      </c>
      <c r="G958" s="28">
        <f t="shared" si="172"/>
        <v>258</v>
      </c>
      <c r="H958" s="28">
        <f t="shared" si="179"/>
        <v>1</v>
      </c>
      <c r="I958" s="33">
        <f t="shared" si="173"/>
        <v>1</v>
      </c>
      <c r="J958" s="30">
        <f t="shared" si="174"/>
        <v>10</v>
      </c>
      <c r="K958" s="34">
        <f t="shared" si="175"/>
        <v>124.56585760083183</v>
      </c>
      <c r="L958" s="35">
        <f t="shared" si="176"/>
        <v>15488</v>
      </c>
      <c r="M958" s="35">
        <f t="shared" si="177"/>
        <v>3805</v>
      </c>
      <c r="N958" s="35">
        <f t="shared" si="178"/>
        <v>1188</v>
      </c>
      <c r="P958" s="632"/>
      <c r="Q958" s="149"/>
    </row>
    <row r="959" spans="1:17">
      <c r="A959" s="30">
        <f t="shared" si="168"/>
        <v>3506</v>
      </c>
      <c r="B959" s="30">
        <v>950</v>
      </c>
      <c r="C959" s="31" t="str">
        <f t="shared" si="169"/>
        <v>3506 - PIONEER CS OF SCIENCE II Charter School - SAUGUS pupils</v>
      </c>
      <c r="D959" s="32">
        <v>3506262262</v>
      </c>
      <c r="E959" s="30">
        <f t="shared" si="170"/>
        <v>3506</v>
      </c>
      <c r="F959" s="28">
        <f t="shared" si="171"/>
        <v>262</v>
      </c>
      <c r="G959" s="28">
        <f t="shared" si="172"/>
        <v>262</v>
      </c>
      <c r="H959" s="28">
        <f t="shared" si="179"/>
        <v>1</v>
      </c>
      <c r="I959" s="33">
        <f t="shared" si="173"/>
        <v>1</v>
      </c>
      <c r="J959" s="30">
        <f t="shared" si="174"/>
        <v>9</v>
      </c>
      <c r="K959" s="34">
        <f t="shared" si="175"/>
        <v>112.53509990051158</v>
      </c>
      <c r="L959" s="35">
        <f t="shared" si="176"/>
        <v>15509</v>
      </c>
      <c r="M959" s="35">
        <f t="shared" si="177"/>
        <v>1944</v>
      </c>
      <c r="N959" s="35">
        <f t="shared" si="178"/>
        <v>1188</v>
      </c>
      <c r="P959" s="632"/>
      <c r="Q959" s="149"/>
    </row>
    <row r="960" spans="1:17">
      <c r="A960" s="30">
        <f t="shared" si="168"/>
        <v>3506</v>
      </c>
      <c r="B960" s="30">
        <v>951</v>
      </c>
      <c r="C960" s="31" t="str">
        <f t="shared" si="169"/>
        <v>3506 - PIONEER CS OF SCIENCE II Charter School - STONEHAM pupils</v>
      </c>
      <c r="D960" s="32">
        <v>3506262284</v>
      </c>
      <c r="E960" s="30">
        <f t="shared" si="170"/>
        <v>3506</v>
      </c>
      <c r="F960" s="28">
        <f t="shared" si="171"/>
        <v>262</v>
      </c>
      <c r="G960" s="28">
        <f t="shared" si="172"/>
        <v>284</v>
      </c>
      <c r="H960" s="28">
        <f t="shared" si="179"/>
        <v>1</v>
      </c>
      <c r="I960" s="33">
        <f t="shared" si="173"/>
        <v>1</v>
      </c>
      <c r="J960" s="30">
        <f t="shared" si="174"/>
        <v>5</v>
      </c>
      <c r="K960" s="34">
        <f t="shared" si="175"/>
        <v>142.13877441457646</v>
      </c>
      <c r="L960" s="35">
        <f t="shared" si="176"/>
        <v>15786</v>
      </c>
      <c r="M960" s="35">
        <f t="shared" si="177"/>
        <v>6652</v>
      </c>
      <c r="N960" s="35">
        <f t="shared" si="178"/>
        <v>1188</v>
      </c>
      <c r="P960" s="632"/>
      <c r="Q960" s="149"/>
    </row>
    <row r="961" spans="1:17">
      <c r="A961" s="30">
        <f t="shared" si="168"/>
        <v>3506</v>
      </c>
      <c r="B961" s="30">
        <v>952</v>
      </c>
      <c r="C961" s="31" t="str">
        <f t="shared" si="169"/>
        <v>3506 - PIONEER CS OF SCIENCE II Charter School - SWAMPSCOTT pupils</v>
      </c>
      <c r="D961" s="32">
        <v>3506262291</v>
      </c>
      <c r="E961" s="30">
        <f t="shared" si="170"/>
        <v>3506</v>
      </c>
      <c r="F961" s="28">
        <f t="shared" si="171"/>
        <v>262</v>
      </c>
      <c r="G961" s="28">
        <f t="shared" si="172"/>
        <v>291</v>
      </c>
      <c r="H961" s="28">
        <f t="shared" si="179"/>
        <v>1</v>
      </c>
      <c r="I961" s="33">
        <f t="shared" si="173"/>
        <v>1</v>
      </c>
      <c r="J961" s="30">
        <f t="shared" si="174"/>
        <v>5</v>
      </c>
      <c r="K961" s="34">
        <f t="shared" si="175"/>
        <v>134.51007406636592</v>
      </c>
      <c r="L961" s="35">
        <f t="shared" si="176"/>
        <v>17998</v>
      </c>
      <c r="M961" s="35">
        <f t="shared" si="177"/>
        <v>6211</v>
      </c>
      <c r="N961" s="35">
        <f t="shared" si="178"/>
        <v>1188</v>
      </c>
      <c r="P961" s="632"/>
      <c r="Q961" s="149"/>
    </row>
    <row r="962" spans="1:17">
      <c r="A962" s="30">
        <f t="shared" si="168"/>
        <v>3506</v>
      </c>
      <c r="B962" s="30">
        <v>953</v>
      </c>
      <c r="C962" s="31" t="str">
        <f t="shared" si="169"/>
        <v>3506 - PIONEER CS OF SCIENCE II Charter School - TEWKSBURY pupils</v>
      </c>
      <c r="D962" s="32">
        <v>3506262295</v>
      </c>
      <c r="E962" s="30">
        <f t="shared" si="170"/>
        <v>3506</v>
      </c>
      <c r="F962" s="28">
        <f t="shared" si="171"/>
        <v>262</v>
      </c>
      <c r="G962" s="28">
        <f t="shared" si="172"/>
        <v>295</v>
      </c>
      <c r="H962" s="28">
        <f t="shared" si="179"/>
        <v>1</v>
      </c>
      <c r="I962" s="33">
        <f t="shared" si="173"/>
        <v>1</v>
      </c>
      <c r="J962" s="30">
        <f t="shared" si="174"/>
        <v>5</v>
      </c>
      <c r="K962" s="34">
        <f t="shared" si="175"/>
        <v>149.39438044755292</v>
      </c>
      <c r="L962" s="35">
        <f t="shared" si="176"/>
        <v>13668</v>
      </c>
      <c r="M962" s="35">
        <f t="shared" si="177"/>
        <v>6751</v>
      </c>
      <c r="N962" s="35">
        <f t="shared" si="178"/>
        <v>1188</v>
      </c>
      <c r="P962" s="632"/>
      <c r="Q962" s="149"/>
    </row>
    <row r="963" spans="1:17">
      <c r="A963" s="30">
        <f t="shared" si="168"/>
        <v>3506</v>
      </c>
      <c r="B963" s="30">
        <v>954</v>
      </c>
      <c r="C963" s="31" t="str">
        <f t="shared" si="169"/>
        <v>3506 - PIONEER CS OF SCIENCE II Charter School - WAKEFIELD pupils</v>
      </c>
      <c r="D963" s="32">
        <v>3506262305</v>
      </c>
      <c r="E963" s="30">
        <f t="shared" si="170"/>
        <v>3506</v>
      </c>
      <c r="F963" s="28">
        <f t="shared" si="171"/>
        <v>262</v>
      </c>
      <c r="G963" s="28">
        <f t="shared" si="172"/>
        <v>305</v>
      </c>
      <c r="H963" s="28">
        <f t="shared" si="179"/>
        <v>1</v>
      </c>
      <c r="I963" s="33">
        <f t="shared" si="173"/>
        <v>1</v>
      </c>
      <c r="J963" s="30">
        <f t="shared" si="174"/>
        <v>4</v>
      </c>
      <c r="K963" s="34">
        <f t="shared" si="175"/>
        <v>141.16389639539034</v>
      </c>
      <c r="L963" s="35">
        <f t="shared" si="176"/>
        <v>12565</v>
      </c>
      <c r="M963" s="35">
        <f t="shared" si="177"/>
        <v>5172</v>
      </c>
      <c r="N963" s="35">
        <f t="shared" si="178"/>
        <v>1188</v>
      </c>
      <c r="P963" s="632"/>
      <c r="Q963" s="149"/>
    </row>
    <row r="964" spans="1:17">
      <c r="A964" s="30">
        <f t="shared" si="168"/>
        <v>3506</v>
      </c>
      <c r="B964" s="30">
        <v>955</v>
      </c>
      <c r="C964" s="31" t="str">
        <f t="shared" si="169"/>
        <v>3506 - PIONEER CS OF SCIENCE II Charter School - WINTHROP pupils</v>
      </c>
      <c r="D964" s="32">
        <v>3506262346</v>
      </c>
      <c r="E964" s="30">
        <f t="shared" si="170"/>
        <v>3506</v>
      </c>
      <c r="F964" s="28">
        <f t="shared" si="171"/>
        <v>262</v>
      </c>
      <c r="G964" s="28">
        <f t="shared" si="172"/>
        <v>346</v>
      </c>
      <c r="H964" s="28">
        <f t="shared" si="179"/>
        <v>1</v>
      </c>
      <c r="I964" s="33">
        <f t="shared" si="173"/>
        <v>1</v>
      </c>
      <c r="J964" s="30">
        <f t="shared" si="174"/>
        <v>8</v>
      </c>
      <c r="K964" s="34">
        <f t="shared" si="175"/>
        <v>110.84918353796613</v>
      </c>
      <c r="L964" s="35">
        <f t="shared" si="176"/>
        <v>16941</v>
      </c>
      <c r="M964" s="35">
        <f t="shared" si="177"/>
        <v>1838</v>
      </c>
      <c r="N964" s="35">
        <f t="shared" si="178"/>
        <v>1188</v>
      </c>
      <c r="P964" s="632"/>
      <c r="Q964" s="149"/>
    </row>
    <row r="965" spans="1:17">
      <c r="A965" s="30">
        <f t="shared" si="168"/>
        <v>3506</v>
      </c>
      <c r="B965" s="30">
        <v>956</v>
      </c>
      <c r="C965" s="31" t="str">
        <f t="shared" si="169"/>
        <v>3506 - PIONEER CS OF SCIENCE II Charter School - WOBURN pupils</v>
      </c>
      <c r="D965" s="32">
        <v>3506262347</v>
      </c>
      <c r="E965" s="30">
        <f t="shared" si="170"/>
        <v>3506</v>
      </c>
      <c r="F965" s="28">
        <f t="shared" si="171"/>
        <v>262</v>
      </c>
      <c r="G965" s="28">
        <f t="shared" si="172"/>
        <v>347</v>
      </c>
      <c r="H965" s="28">
        <f t="shared" si="179"/>
        <v>1</v>
      </c>
      <c r="I965" s="33">
        <f t="shared" si="173"/>
        <v>1</v>
      </c>
      <c r="J965" s="30">
        <f t="shared" si="174"/>
        <v>8</v>
      </c>
      <c r="K965" s="34">
        <f t="shared" si="175"/>
        <v>142.25030082310474</v>
      </c>
      <c r="L965" s="35">
        <f t="shared" si="176"/>
        <v>14843</v>
      </c>
      <c r="M965" s="35">
        <f t="shared" si="177"/>
        <v>6271</v>
      </c>
      <c r="N965" s="35">
        <f t="shared" si="178"/>
        <v>1188</v>
      </c>
      <c r="P965" s="632"/>
      <c r="Q965" s="149"/>
    </row>
    <row r="966" spans="1:17">
      <c r="A966" s="30">
        <f t="shared" si="168"/>
        <v>3506</v>
      </c>
      <c r="B966" s="30">
        <v>957</v>
      </c>
      <c r="C966" s="31" t="str">
        <f t="shared" si="169"/>
        <v>3506 - PIONEER CS OF SCIENCE II Charter School - MASCONOMET pupils</v>
      </c>
      <c r="D966" s="32">
        <v>3506262705</v>
      </c>
      <c r="E966" s="30">
        <f t="shared" si="170"/>
        <v>3506</v>
      </c>
      <c r="F966" s="28">
        <f t="shared" si="171"/>
        <v>262</v>
      </c>
      <c r="G966" s="28">
        <f t="shared" si="172"/>
        <v>705</v>
      </c>
      <c r="H966" s="28">
        <f t="shared" si="179"/>
        <v>1</v>
      </c>
      <c r="I966" s="33">
        <f t="shared" si="173"/>
        <v>1</v>
      </c>
      <c r="J966" s="30">
        <f t="shared" si="174"/>
        <v>3</v>
      </c>
      <c r="K966" s="34">
        <f t="shared" si="175"/>
        <v>171.15761496218752</v>
      </c>
      <c r="L966" s="35">
        <f t="shared" si="176"/>
        <v>12565</v>
      </c>
      <c r="M966" s="35">
        <f t="shared" si="177"/>
        <v>8941</v>
      </c>
      <c r="N966" s="35">
        <f t="shared" si="178"/>
        <v>1188</v>
      </c>
      <c r="P966" s="632"/>
      <c r="Q966" s="149"/>
    </row>
    <row r="967" spans="1:17">
      <c r="A967" s="30">
        <f t="shared" si="168"/>
        <v>3508</v>
      </c>
      <c r="B967" s="30">
        <v>958</v>
      </c>
      <c r="C967" s="31" t="str">
        <f t="shared" si="169"/>
        <v>3508 - PHOENIX ACADEMY SPRINGFIELD Charter School - CHICOPEE pupils</v>
      </c>
      <c r="D967" s="32">
        <v>3508281061</v>
      </c>
      <c r="E967" s="30">
        <f t="shared" si="170"/>
        <v>3508</v>
      </c>
      <c r="F967" s="28">
        <f t="shared" si="171"/>
        <v>281</v>
      </c>
      <c r="G967" s="28">
        <f t="shared" si="172"/>
        <v>61</v>
      </c>
      <c r="H967" s="28">
        <f t="shared" si="179"/>
        <v>1</v>
      </c>
      <c r="I967" s="33">
        <f t="shared" si="173"/>
        <v>1</v>
      </c>
      <c r="J967" s="30">
        <f t="shared" si="174"/>
        <v>11</v>
      </c>
      <c r="K967" s="34">
        <f t="shared" si="175"/>
        <v>102.8475976765979</v>
      </c>
      <c r="L967" s="35">
        <f t="shared" si="176"/>
        <v>20404</v>
      </c>
      <c r="M967" s="35">
        <f t="shared" si="177"/>
        <v>581</v>
      </c>
      <c r="N967" s="35">
        <f t="shared" si="178"/>
        <v>1188</v>
      </c>
      <c r="P967" s="632"/>
      <c r="Q967" s="149"/>
    </row>
    <row r="968" spans="1:17">
      <c r="A968" s="30">
        <f t="shared" si="168"/>
        <v>3508</v>
      </c>
      <c r="B968" s="30">
        <v>959</v>
      </c>
      <c r="C968" s="31" t="str">
        <f t="shared" si="169"/>
        <v>3508 - PHOENIX ACADEMY SPRINGFIELD Charter School - HOLYOKE pupils</v>
      </c>
      <c r="D968" s="32">
        <v>3508281137</v>
      </c>
      <c r="E968" s="30">
        <f t="shared" si="170"/>
        <v>3508</v>
      </c>
      <c r="F968" s="28">
        <f t="shared" si="171"/>
        <v>281</v>
      </c>
      <c r="G968" s="28">
        <f t="shared" si="172"/>
        <v>137</v>
      </c>
      <c r="H968" s="28">
        <f t="shared" si="179"/>
        <v>1</v>
      </c>
      <c r="I968" s="33">
        <f t="shared" si="173"/>
        <v>1</v>
      </c>
      <c r="J968" s="30">
        <f t="shared" si="174"/>
        <v>12</v>
      </c>
      <c r="K968" s="34">
        <f t="shared" si="175"/>
        <v>100.60080994745249</v>
      </c>
      <c r="L968" s="35">
        <f t="shared" si="176"/>
        <v>21080</v>
      </c>
      <c r="M968" s="35">
        <f t="shared" si="177"/>
        <v>127</v>
      </c>
      <c r="N968" s="35">
        <f t="shared" si="178"/>
        <v>1188</v>
      </c>
      <c r="P968" s="632"/>
      <c r="Q968" s="149"/>
    </row>
    <row r="969" spans="1:17">
      <c r="A969" s="30">
        <f t="shared" si="168"/>
        <v>3508</v>
      </c>
      <c r="B969" s="30">
        <v>960</v>
      </c>
      <c r="C969" s="31" t="str">
        <f t="shared" si="169"/>
        <v>3508 - PHOENIX ACADEMY SPRINGFIELD Charter School - LUDLOW pupils</v>
      </c>
      <c r="D969" s="32">
        <v>3508281161</v>
      </c>
      <c r="E969" s="30">
        <f t="shared" si="170"/>
        <v>3508</v>
      </c>
      <c r="F969" s="28">
        <f t="shared" si="171"/>
        <v>281</v>
      </c>
      <c r="G969" s="28">
        <f t="shared" si="172"/>
        <v>161</v>
      </c>
      <c r="H969" s="28">
        <f t="shared" si="179"/>
        <v>1</v>
      </c>
      <c r="I969" s="33">
        <f t="shared" si="173"/>
        <v>1</v>
      </c>
      <c r="J969" s="30">
        <f t="shared" si="174"/>
        <v>8</v>
      </c>
      <c r="K969" s="34">
        <f t="shared" si="175"/>
        <v>134.90608448395616</v>
      </c>
      <c r="L969" s="35">
        <f t="shared" si="176"/>
        <v>18842</v>
      </c>
      <c r="M969" s="35">
        <f t="shared" si="177"/>
        <v>6577</v>
      </c>
      <c r="N969" s="35">
        <f t="shared" si="178"/>
        <v>1188</v>
      </c>
      <c r="P969" s="632"/>
      <c r="Q969" s="149"/>
    </row>
    <row r="970" spans="1:17">
      <c r="A970" s="30">
        <f t="shared" ref="A970:A1033" si="180">IF(VALUE(MID(D970,1,1))=4,VALUE(MID(D970,1,3)),VALUE(MID(D970,1,4)))</f>
        <v>3508</v>
      </c>
      <c r="B970" s="30">
        <v>961</v>
      </c>
      <c r="C970" s="31" t="str">
        <f t="shared" ref="C970:C1033" si="181">IF(H970=1,A970 &amp; " - " &amp;VLOOKUP(A970,codeCHA,2)&amp;" Charter School - "&amp;VLOOKUP(G970,code436,2)&amp;" pupils",IF(OR(A970=450,A970=466),A970 &amp; " - " &amp;VLOOKUP(A970,codeCHA,2)&amp;" Charter School - "&amp;VLOOKUP(F970,code436,2)&amp;" District - "&amp;VLOOKUP(G970,code436,2)&amp;" pupils",A970 &amp; " - " &amp;VLOOKUP(A970,codeCHA,2)&amp;" Charter School - "&amp;VLOOKUP(F970,code436,2)&amp;" Campus - "&amp;VLOOKUP(G970,code436,2)&amp;" pupils"))</f>
        <v>3508 - PHOENIX ACADEMY SPRINGFIELD Charter School - SPRINGFIELD pupils</v>
      </c>
      <c r="D970" s="32">
        <v>3508281281</v>
      </c>
      <c r="E970" s="30">
        <f t="shared" ref="E970:E1033" si="182">A970</f>
        <v>3508</v>
      </c>
      <c r="F970" s="28">
        <f t="shared" ref="F970:F1033" si="183">IF(VALUE(MID(D970,1,1))=4,VALUE(MID(D970,4,3)),VALUE(MID(D970,5,3)))</f>
        <v>281</v>
      </c>
      <c r="G970" s="28">
        <f t="shared" ref="G970:G1033" si="184">IF(VALUE(MID(D970,1,1))=4,VALUE(MID(D970,7,3)),VALUE(MID(D970,8,3)))</f>
        <v>281</v>
      </c>
      <c r="H970" s="28">
        <f t="shared" si="179"/>
        <v>1</v>
      </c>
      <c r="I970" s="33">
        <f t="shared" ref="I970:I1033" si="185">VLOOKUP(F970,distinfo,4)</f>
        <v>1</v>
      </c>
      <c r="J970" s="30">
        <f t="shared" ref="J970:J1033" si="186">VLOOKUP(D970,enro_chafnd,16)</f>
        <v>12</v>
      </c>
      <c r="K970" s="34">
        <f t="shared" ref="K970:K1033" si="187">VLOOKUP(G970,distinfo,6)</f>
        <v>100</v>
      </c>
      <c r="L970" s="35">
        <f t="shared" ref="L970:L1033" si="188">IF(VLOOKUP(D970,rate_chafnd,40,FALSE)&gt;0,VLOOKUP(D970,rate_chafnd,40),VLOOKUP(G970,distinfo,7))</f>
        <v>21232</v>
      </c>
      <c r="M970" s="35">
        <f t="shared" ref="M970:M1033" si="189">ROUND((L970*K970/100)-L970,0)</f>
        <v>0</v>
      </c>
      <c r="N970" s="35">
        <f t="shared" ref="N970:N1033" si="190">VLOOKUP(G970,distinfo,9)</f>
        <v>1188</v>
      </c>
      <c r="P970" s="632"/>
      <c r="Q970" s="149"/>
    </row>
    <row r="971" spans="1:17">
      <c r="A971" s="30">
        <f t="shared" si="180"/>
        <v>3509</v>
      </c>
      <c r="B971" s="30">
        <v>962</v>
      </c>
      <c r="C971" s="31" t="str">
        <f t="shared" si="181"/>
        <v>3509 - ARGOSY COLLEGIATE Charter School - FALL RIVER pupils</v>
      </c>
      <c r="D971" s="32">
        <v>3509095095</v>
      </c>
      <c r="E971" s="30">
        <f t="shared" si="182"/>
        <v>3509</v>
      </c>
      <c r="F971" s="28">
        <f t="shared" si="183"/>
        <v>95</v>
      </c>
      <c r="G971" s="28">
        <f t="shared" si="184"/>
        <v>95</v>
      </c>
      <c r="H971" s="28">
        <f t="shared" ref="H971:H1034" si="191">IF(OR(A971=410,A971=466,A971=487,A971=499),2,1)</f>
        <v>1</v>
      </c>
      <c r="I971" s="33">
        <f t="shared" si="185"/>
        <v>1</v>
      </c>
      <c r="J971" s="30">
        <f t="shared" si="186"/>
        <v>12</v>
      </c>
      <c r="K971" s="34">
        <f t="shared" si="187"/>
        <v>100.95349482477822</v>
      </c>
      <c r="L971" s="35">
        <f t="shared" si="188"/>
        <v>18828</v>
      </c>
      <c r="M971" s="35">
        <f t="shared" si="189"/>
        <v>180</v>
      </c>
      <c r="N971" s="35">
        <f t="shared" si="190"/>
        <v>1188</v>
      </c>
      <c r="P971" s="632"/>
      <c r="Q971" s="149"/>
    </row>
    <row r="972" spans="1:17">
      <c r="A972" s="30">
        <f t="shared" si="180"/>
        <v>3509</v>
      </c>
      <c r="B972" s="30">
        <v>963</v>
      </c>
      <c r="C972" s="31" t="str">
        <f t="shared" si="181"/>
        <v>3509 - ARGOSY COLLEGIATE Charter School - NEW BEDFORD pupils</v>
      </c>
      <c r="D972" s="32">
        <v>3509095201</v>
      </c>
      <c r="E972" s="30">
        <f t="shared" si="182"/>
        <v>3509</v>
      </c>
      <c r="F972" s="28">
        <f t="shared" si="183"/>
        <v>95</v>
      </c>
      <c r="G972" s="28">
        <f t="shared" si="184"/>
        <v>201</v>
      </c>
      <c r="H972" s="28">
        <f t="shared" si="191"/>
        <v>1</v>
      </c>
      <c r="I972" s="33">
        <f t="shared" si="185"/>
        <v>1</v>
      </c>
      <c r="J972" s="30">
        <f t="shared" si="186"/>
        <v>12</v>
      </c>
      <c r="K972" s="34">
        <f t="shared" si="187"/>
        <v>100.52451737032956</v>
      </c>
      <c r="L972" s="35">
        <f t="shared" si="188"/>
        <v>18236</v>
      </c>
      <c r="M972" s="35">
        <f t="shared" si="189"/>
        <v>96</v>
      </c>
      <c r="N972" s="35">
        <f t="shared" si="190"/>
        <v>1188</v>
      </c>
      <c r="P972" s="632"/>
      <c r="Q972" s="149"/>
    </row>
    <row r="973" spans="1:17">
      <c r="A973" s="30">
        <f t="shared" si="180"/>
        <v>3509</v>
      </c>
      <c r="B973" s="30">
        <v>964</v>
      </c>
      <c r="C973" s="31" t="str">
        <f t="shared" si="181"/>
        <v>3509 - ARGOSY COLLEGIATE Charter School - SWANSEA pupils</v>
      </c>
      <c r="D973" s="32">
        <v>3509095292</v>
      </c>
      <c r="E973" s="30">
        <f t="shared" si="182"/>
        <v>3509</v>
      </c>
      <c r="F973" s="28">
        <f t="shared" si="183"/>
        <v>95</v>
      </c>
      <c r="G973" s="28">
        <f t="shared" si="184"/>
        <v>292</v>
      </c>
      <c r="H973" s="28">
        <f t="shared" si="191"/>
        <v>1</v>
      </c>
      <c r="I973" s="33">
        <f t="shared" si="185"/>
        <v>1</v>
      </c>
      <c r="J973" s="30">
        <f t="shared" si="186"/>
        <v>6</v>
      </c>
      <c r="K973" s="34">
        <f t="shared" si="187"/>
        <v>112.79280547131958</v>
      </c>
      <c r="L973" s="35">
        <f t="shared" si="188"/>
        <v>17955</v>
      </c>
      <c r="M973" s="35">
        <f t="shared" si="189"/>
        <v>2297</v>
      </c>
      <c r="N973" s="35">
        <f t="shared" si="190"/>
        <v>1188</v>
      </c>
      <c r="P973" s="632"/>
      <c r="Q973" s="149"/>
    </row>
    <row r="974" spans="1:17">
      <c r="A974" s="30">
        <f t="shared" si="180"/>
        <v>3509</v>
      </c>
      <c r="B974" s="30">
        <v>965</v>
      </c>
      <c r="C974" s="31" t="str">
        <f t="shared" si="181"/>
        <v>3509 - ARGOSY COLLEGIATE Charter School - TAUNTON pupils</v>
      </c>
      <c r="D974" s="32">
        <v>3509095293</v>
      </c>
      <c r="E974" s="30">
        <f t="shared" si="182"/>
        <v>3509</v>
      </c>
      <c r="F974" s="28">
        <f t="shared" si="183"/>
        <v>95</v>
      </c>
      <c r="G974" s="28">
        <f t="shared" si="184"/>
        <v>293</v>
      </c>
      <c r="H974" s="28">
        <f t="shared" si="191"/>
        <v>1</v>
      </c>
      <c r="I974" s="33">
        <f t="shared" si="185"/>
        <v>1</v>
      </c>
      <c r="J974" s="30">
        <f t="shared" si="186"/>
        <v>10</v>
      </c>
      <c r="K974" s="34">
        <f t="shared" si="187"/>
        <v>103.46776683796406</v>
      </c>
      <c r="L974" s="35">
        <f t="shared" si="188"/>
        <v>19729</v>
      </c>
      <c r="M974" s="35">
        <f t="shared" si="189"/>
        <v>684</v>
      </c>
      <c r="N974" s="35">
        <f t="shared" si="190"/>
        <v>1188</v>
      </c>
      <c r="P974" s="632"/>
      <c r="Q974" s="149"/>
    </row>
    <row r="975" spans="1:17">
      <c r="A975" s="30">
        <f t="shared" si="180"/>
        <v>3509</v>
      </c>
      <c r="B975" s="30">
        <v>966</v>
      </c>
      <c r="C975" s="31" t="str">
        <f t="shared" si="181"/>
        <v>3509 - ARGOSY COLLEGIATE Charter School - WESTPORT pupils</v>
      </c>
      <c r="D975" s="32">
        <v>3509095331</v>
      </c>
      <c r="E975" s="30">
        <f t="shared" si="182"/>
        <v>3509</v>
      </c>
      <c r="F975" s="28">
        <f t="shared" si="183"/>
        <v>95</v>
      </c>
      <c r="G975" s="28">
        <f t="shared" si="184"/>
        <v>331</v>
      </c>
      <c r="H975" s="28">
        <f t="shared" si="191"/>
        <v>1</v>
      </c>
      <c r="I975" s="33">
        <f t="shared" si="185"/>
        <v>1</v>
      </c>
      <c r="J975" s="30">
        <f t="shared" si="186"/>
        <v>7</v>
      </c>
      <c r="K975" s="34">
        <f t="shared" si="187"/>
        <v>119.10061815697073</v>
      </c>
      <c r="L975" s="35">
        <f t="shared" si="188"/>
        <v>16498</v>
      </c>
      <c r="M975" s="35">
        <f t="shared" si="189"/>
        <v>3151</v>
      </c>
      <c r="N975" s="35">
        <f t="shared" si="190"/>
        <v>1188</v>
      </c>
      <c r="P975" s="632"/>
      <c r="Q975" s="149"/>
    </row>
    <row r="976" spans="1:17">
      <c r="A976" s="30">
        <f t="shared" si="180"/>
        <v>3510</v>
      </c>
      <c r="B976" s="30">
        <v>967</v>
      </c>
      <c r="C976" s="31" t="str">
        <f t="shared" si="181"/>
        <v>3510 - SPRINGFIELD PREPARATORY Charter School - AGAWAM pupils</v>
      </c>
      <c r="D976" s="28">
        <v>3510281005</v>
      </c>
      <c r="E976" s="30">
        <f t="shared" si="182"/>
        <v>3510</v>
      </c>
      <c r="F976" s="28">
        <f t="shared" si="183"/>
        <v>281</v>
      </c>
      <c r="G976" s="28">
        <f t="shared" si="184"/>
        <v>5</v>
      </c>
      <c r="H976" s="28">
        <f t="shared" si="191"/>
        <v>1</v>
      </c>
      <c r="I976" s="33">
        <f t="shared" si="185"/>
        <v>1</v>
      </c>
      <c r="J976" s="30">
        <f t="shared" si="186"/>
        <v>8</v>
      </c>
      <c r="K976" s="34">
        <f t="shared" si="187"/>
        <v>142.70667584654427</v>
      </c>
      <c r="L976" s="35">
        <f t="shared" si="188"/>
        <v>17314</v>
      </c>
      <c r="M976" s="35">
        <f t="shared" si="189"/>
        <v>7394</v>
      </c>
      <c r="N976" s="35">
        <f t="shared" si="190"/>
        <v>1188</v>
      </c>
      <c r="P976" s="632"/>
      <c r="Q976" s="149"/>
    </row>
    <row r="977" spans="1:17">
      <c r="A977" s="30">
        <f t="shared" si="180"/>
        <v>3510</v>
      </c>
      <c r="B977" s="30">
        <v>968</v>
      </c>
      <c r="C977" s="31" t="str">
        <f t="shared" si="181"/>
        <v>3510 - SPRINGFIELD PREPARATORY Charter School - CHICOPEE pupils</v>
      </c>
      <c r="D977" s="28">
        <v>3510281061</v>
      </c>
      <c r="E977" s="30">
        <f t="shared" si="182"/>
        <v>3510</v>
      </c>
      <c r="F977" s="28">
        <f t="shared" si="183"/>
        <v>281</v>
      </c>
      <c r="G977" s="28">
        <f t="shared" si="184"/>
        <v>61</v>
      </c>
      <c r="H977" s="28">
        <f t="shared" si="191"/>
        <v>1</v>
      </c>
      <c r="I977" s="33">
        <f t="shared" si="185"/>
        <v>1</v>
      </c>
      <c r="J977" s="30">
        <f t="shared" si="186"/>
        <v>11</v>
      </c>
      <c r="K977" s="34">
        <f t="shared" si="187"/>
        <v>102.8475976765979</v>
      </c>
      <c r="L977" s="35">
        <f t="shared" si="188"/>
        <v>14770</v>
      </c>
      <c r="M977" s="35">
        <f t="shared" si="189"/>
        <v>421</v>
      </c>
      <c r="N977" s="35">
        <f t="shared" si="190"/>
        <v>1188</v>
      </c>
      <c r="P977" s="632"/>
      <c r="Q977" s="149"/>
    </row>
    <row r="978" spans="1:17">
      <c r="A978" s="30">
        <f t="shared" si="180"/>
        <v>3510</v>
      </c>
      <c r="B978" s="30">
        <v>969</v>
      </c>
      <c r="C978" s="31" t="str">
        <f t="shared" si="181"/>
        <v>3510 - SPRINGFIELD PREPARATORY Charter School - HOLYOKE pupils</v>
      </c>
      <c r="D978" s="28">
        <v>3510281137</v>
      </c>
      <c r="E978" s="30">
        <f t="shared" si="182"/>
        <v>3510</v>
      </c>
      <c r="F978" s="28">
        <f t="shared" si="183"/>
        <v>281</v>
      </c>
      <c r="G978" s="28">
        <f t="shared" si="184"/>
        <v>137</v>
      </c>
      <c r="H978" s="28">
        <f t="shared" si="191"/>
        <v>1</v>
      </c>
      <c r="I978" s="33">
        <f t="shared" si="185"/>
        <v>1</v>
      </c>
      <c r="J978" s="30">
        <f t="shared" si="186"/>
        <v>12</v>
      </c>
      <c r="K978" s="34">
        <f t="shared" si="187"/>
        <v>100.60080994745249</v>
      </c>
      <c r="L978" s="35">
        <f t="shared" si="188"/>
        <v>19551</v>
      </c>
      <c r="M978" s="35">
        <f t="shared" si="189"/>
        <v>117</v>
      </c>
      <c r="N978" s="35">
        <f t="shared" si="190"/>
        <v>1188</v>
      </c>
      <c r="P978" s="632"/>
      <c r="Q978" s="149"/>
    </row>
    <row r="979" spans="1:17">
      <c r="A979" s="30">
        <f t="shared" si="180"/>
        <v>3510</v>
      </c>
      <c r="B979" s="30">
        <v>970</v>
      </c>
      <c r="C979" s="31" t="str">
        <f t="shared" si="181"/>
        <v>3510 - SPRINGFIELD PREPARATORY Charter School - SOUTH HADLEY pupils</v>
      </c>
      <c r="D979" s="28">
        <v>3510281278</v>
      </c>
      <c r="E979" s="30">
        <f t="shared" si="182"/>
        <v>3510</v>
      </c>
      <c r="F979" s="28">
        <f t="shared" si="183"/>
        <v>281</v>
      </c>
      <c r="G979" s="28">
        <f t="shared" si="184"/>
        <v>278</v>
      </c>
      <c r="H979" s="28">
        <f t="shared" si="191"/>
        <v>1</v>
      </c>
      <c r="I979" s="33">
        <f t="shared" si="185"/>
        <v>1</v>
      </c>
      <c r="J979" s="30">
        <f t="shared" si="186"/>
        <v>7</v>
      </c>
      <c r="K979" s="34">
        <f t="shared" si="187"/>
        <v>116.53412231085679</v>
      </c>
      <c r="L979" s="35">
        <f t="shared" si="188"/>
        <v>19692</v>
      </c>
      <c r="M979" s="35">
        <f t="shared" si="189"/>
        <v>3256</v>
      </c>
      <c r="N979" s="35">
        <f t="shared" si="190"/>
        <v>1188</v>
      </c>
      <c r="P979" s="632"/>
      <c r="Q979" s="149"/>
    </row>
    <row r="980" spans="1:17">
      <c r="A980" s="30">
        <f t="shared" si="180"/>
        <v>3510</v>
      </c>
      <c r="B980" s="30">
        <v>971</v>
      </c>
      <c r="C980" s="31" t="str">
        <f t="shared" si="181"/>
        <v>3510 - SPRINGFIELD PREPARATORY Charter School - SPRINGFIELD pupils</v>
      </c>
      <c r="D980" s="28">
        <v>3510281281</v>
      </c>
      <c r="E980" s="30">
        <f t="shared" si="182"/>
        <v>3510</v>
      </c>
      <c r="F980" s="28">
        <f t="shared" si="183"/>
        <v>281</v>
      </c>
      <c r="G980" s="28">
        <f t="shared" si="184"/>
        <v>281</v>
      </c>
      <c r="H980" s="28">
        <f t="shared" si="191"/>
        <v>1</v>
      </c>
      <c r="I980" s="33">
        <f t="shared" si="185"/>
        <v>1</v>
      </c>
      <c r="J980" s="30">
        <f t="shared" si="186"/>
        <v>12</v>
      </c>
      <c r="K980" s="34">
        <f t="shared" si="187"/>
        <v>100</v>
      </c>
      <c r="L980" s="35">
        <f t="shared" si="188"/>
        <v>17925</v>
      </c>
      <c r="M980" s="35">
        <f t="shared" si="189"/>
        <v>0</v>
      </c>
      <c r="N980" s="35">
        <f t="shared" si="190"/>
        <v>1188</v>
      </c>
      <c r="P980" s="632"/>
      <c r="Q980" s="149"/>
    </row>
    <row r="981" spans="1:17">
      <c r="A981" s="30">
        <f t="shared" si="180"/>
        <v>3510</v>
      </c>
      <c r="B981" s="30">
        <v>972</v>
      </c>
      <c r="C981" s="31" t="str">
        <f t="shared" si="181"/>
        <v>3510 - SPRINGFIELD PREPARATORY Charter School - WEST SPRINGFIELD pupils</v>
      </c>
      <c r="D981" s="28">
        <v>3510281332</v>
      </c>
      <c r="E981" s="30">
        <f t="shared" si="182"/>
        <v>3510</v>
      </c>
      <c r="F981" s="28">
        <f t="shared" si="183"/>
        <v>281</v>
      </c>
      <c r="G981" s="28">
        <f t="shared" si="184"/>
        <v>332</v>
      </c>
      <c r="H981" s="28">
        <f t="shared" si="191"/>
        <v>1</v>
      </c>
      <c r="I981" s="33">
        <f t="shared" si="185"/>
        <v>1</v>
      </c>
      <c r="J981" s="30">
        <f t="shared" si="186"/>
        <v>10</v>
      </c>
      <c r="K981" s="34">
        <f t="shared" si="187"/>
        <v>103.68264382941726</v>
      </c>
      <c r="L981" s="35">
        <f t="shared" si="188"/>
        <v>18076</v>
      </c>
      <c r="M981" s="35">
        <f t="shared" si="189"/>
        <v>666</v>
      </c>
      <c r="N981" s="35">
        <f t="shared" si="190"/>
        <v>1188</v>
      </c>
      <c r="P981" s="632"/>
      <c r="Q981" s="149"/>
    </row>
    <row r="982" spans="1:17">
      <c r="A982" s="30">
        <f t="shared" si="180"/>
        <v>3510</v>
      </c>
      <c r="B982" s="30">
        <v>973</v>
      </c>
      <c r="C982" s="31" t="str">
        <f t="shared" si="181"/>
        <v>3510 - SPRINGFIELD PREPARATORY Charter School - GATEWAY pupils</v>
      </c>
      <c r="D982" s="28">
        <v>3510281672</v>
      </c>
      <c r="E982" s="30">
        <f t="shared" si="182"/>
        <v>3510</v>
      </c>
      <c r="F982" s="28">
        <f t="shared" si="183"/>
        <v>281</v>
      </c>
      <c r="G982" s="28">
        <f t="shared" si="184"/>
        <v>672</v>
      </c>
      <c r="H982" s="28">
        <f t="shared" si="191"/>
        <v>1</v>
      </c>
      <c r="I982" s="33">
        <f t="shared" si="185"/>
        <v>1</v>
      </c>
      <c r="J982" s="30">
        <f t="shared" si="186"/>
        <v>10</v>
      </c>
      <c r="K982" s="34">
        <f t="shared" si="187"/>
        <v>122.12929264733252</v>
      </c>
      <c r="L982" s="35">
        <f t="shared" si="188"/>
        <v>17828</v>
      </c>
      <c r="M982" s="35">
        <f t="shared" si="189"/>
        <v>3945</v>
      </c>
      <c r="N982" s="35">
        <f t="shared" si="190"/>
        <v>1188</v>
      </c>
      <c r="P982" s="632"/>
      <c r="Q982" s="149"/>
    </row>
    <row r="983" spans="1:17">
      <c r="A983" s="30">
        <f t="shared" si="180"/>
        <v>3510</v>
      </c>
      <c r="B983" s="30">
        <v>974</v>
      </c>
      <c r="C983" s="31" t="str">
        <f t="shared" si="181"/>
        <v>3510 - SPRINGFIELD PREPARATORY Charter School - HAMPDEN WILBRAHAM pupils</v>
      </c>
      <c r="D983" s="28">
        <v>3510281680</v>
      </c>
      <c r="E983" s="30">
        <f t="shared" si="182"/>
        <v>3510</v>
      </c>
      <c r="F983" s="28">
        <f t="shared" si="183"/>
        <v>281</v>
      </c>
      <c r="G983" s="28">
        <f t="shared" si="184"/>
        <v>680</v>
      </c>
      <c r="H983" s="28">
        <f t="shared" si="191"/>
        <v>1</v>
      </c>
      <c r="I983" s="33">
        <f t="shared" si="185"/>
        <v>1</v>
      </c>
      <c r="J983" s="30">
        <f t="shared" si="186"/>
        <v>5</v>
      </c>
      <c r="K983" s="34">
        <f t="shared" si="187"/>
        <v>129.56953392449162</v>
      </c>
      <c r="L983" s="35">
        <f t="shared" si="188"/>
        <v>15732</v>
      </c>
      <c r="M983" s="35">
        <f t="shared" si="189"/>
        <v>4652</v>
      </c>
      <c r="N983" s="35">
        <f t="shared" si="190"/>
        <v>1188</v>
      </c>
      <c r="P983" s="632"/>
      <c r="Q983" s="149"/>
    </row>
    <row r="984" spans="1:17">
      <c r="A984" s="30">
        <f t="shared" si="180"/>
        <v>3513</v>
      </c>
      <c r="B984" s="30">
        <v>975</v>
      </c>
      <c r="C984" s="31" t="str">
        <f t="shared" si="181"/>
        <v>3513 - NEW HEIGHTS CS OF BROCKTON Charter School - ABINGTON pupils</v>
      </c>
      <c r="D984" s="28">
        <v>3513044001</v>
      </c>
      <c r="E984" s="30">
        <f t="shared" si="182"/>
        <v>3513</v>
      </c>
      <c r="F984" s="28">
        <f t="shared" si="183"/>
        <v>44</v>
      </c>
      <c r="G984" s="28">
        <f t="shared" si="184"/>
        <v>1</v>
      </c>
      <c r="H984" s="28">
        <f t="shared" si="191"/>
        <v>1</v>
      </c>
      <c r="I984" s="33">
        <f t="shared" si="185"/>
        <v>1</v>
      </c>
      <c r="J984" s="30">
        <f t="shared" si="186"/>
        <v>7</v>
      </c>
      <c r="K984" s="34">
        <f t="shared" si="187"/>
        <v>111.52142211046746</v>
      </c>
      <c r="L984" s="35">
        <f t="shared" si="188"/>
        <v>12565</v>
      </c>
      <c r="M984" s="35">
        <f t="shared" si="189"/>
        <v>1448</v>
      </c>
      <c r="N984" s="35">
        <f t="shared" si="190"/>
        <v>1188</v>
      </c>
      <c r="P984" s="632"/>
      <c r="Q984" s="149"/>
    </row>
    <row r="985" spans="1:17">
      <c r="A985" s="30">
        <f t="shared" si="180"/>
        <v>3513</v>
      </c>
      <c r="B985" s="30">
        <v>976</v>
      </c>
      <c r="C985" s="31" t="str">
        <f t="shared" si="181"/>
        <v>3513 - NEW HEIGHTS CS OF BROCKTON Charter School - ATTLEBORO pupils</v>
      </c>
      <c r="D985" s="28">
        <v>3513044016</v>
      </c>
      <c r="E985" s="30">
        <f t="shared" si="182"/>
        <v>3513</v>
      </c>
      <c r="F985" s="28">
        <f t="shared" si="183"/>
        <v>44</v>
      </c>
      <c r="G985" s="28">
        <f t="shared" si="184"/>
        <v>16</v>
      </c>
      <c r="H985" s="28">
        <f t="shared" si="191"/>
        <v>1</v>
      </c>
      <c r="I985" s="33">
        <f t="shared" si="185"/>
        <v>1</v>
      </c>
      <c r="J985" s="30">
        <f t="shared" si="186"/>
        <v>8</v>
      </c>
      <c r="K985" s="34">
        <f t="shared" si="187"/>
        <v>101.09742805332425</v>
      </c>
      <c r="L985" s="35">
        <f t="shared" si="188"/>
        <v>18842</v>
      </c>
      <c r="M985" s="35">
        <f t="shared" si="189"/>
        <v>207</v>
      </c>
      <c r="N985" s="35">
        <f t="shared" si="190"/>
        <v>1188</v>
      </c>
      <c r="P985" s="632"/>
      <c r="Q985" s="149"/>
    </row>
    <row r="986" spans="1:17">
      <c r="A986" s="30">
        <f t="shared" si="180"/>
        <v>3513</v>
      </c>
      <c r="B986" s="30">
        <v>977</v>
      </c>
      <c r="C986" s="31" t="str">
        <f t="shared" si="181"/>
        <v>3513 - NEW HEIGHTS CS OF BROCKTON Charter School - AVON pupils</v>
      </c>
      <c r="D986" s="28">
        <v>3513044018</v>
      </c>
      <c r="E986" s="30">
        <f t="shared" si="182"/>
        <v>3513</v>
      </c>
      <c r="F986" s="28">
        <f t="shared" si="183"/>
        <v>44</v>
      </c>
      <c r="G986" s="28">
        <f t="shared" si="184"/>
        <v>18</v>
      </c>
      <c r="H986" s="28">
        <f t="shared" si="191"/>
        <v>1</v>
      </c>
      <c r="I986" s="33">
        <f t="shared" si="185"/>
        <v>1</v>
      </c>
      <c r="J986" s="30">
        <f t="shared" si="186"/>
        <v>9</v>
      </c>
      <c r="K986" s="34">
        <f t="shared" si="187"/>
        <v>132.96053292263844</v>
      </c>
      <c r="L986" s="35">
        <f t="shared" si="188"/>
        <v>19285</v>
      </c>
      <c r="M986" s="35">
        <f t="shared" si="189"/>
        <v>6356</v>
      </c>
      <c r="N986" s="35">
        <f t="shared" si="190"/>
        <v>1188</v>
      </c>
      <c r="P986" s="632"/>
      <c r="Q986" s="149"/>
    </row>
    <row r="987" spans="1:17">
      <c r="A987" s="30">
        <f t="shared" si="180"/>
        <v>3513</v>
      </c>
      <c r="B987" s="30">
        <v>978</v>
      </c>
      <c r="C987" s="31" t="str">
        <f t="shared" si="181"/>
        <v>3513 - NEW HEIGHTS CS OF BROCKTON Charter School - BOSTON pupils</v>
      </c>
      <c r="D987" s="28">
        <v>3513044035</v>
      </c>
      <c r="E987" s="30">
        <f t="shared" si="182"/>
        <v>3513</v>
      </c>
      <c r="F987" s="28">
        <f t="shared" si="183"/>
        <v>44</v>
      </c>
      <c r="G987" s="28">
        <f t="shared" si="184"/>
        <v>35</v>
      </c>
      <c r="H987" s="28">
        <f t="shared" si="191"/>
        <v>1</v>
      </c>
      <c r="I987" s="33">
        <f t="shared" si="185"/>
        <v>1</v>
      </c>
      <c r="J987" s="30">
        <f t="shared" si="186"/>
        <v>11</v>
      </c>
      <c r="K987" s="34">
        <f t="shared" si="187"/>
        <v>137.86393690456481</v>
      </c>
      <c r="L987" s="35">
        <f t="shared" si="188"/>
        <v>20404</v>
      </c>
      <c r="M987" s="35">
        <f t="shared" si="189"/>
        <v>7726</v>
      </c>
      <c r="N987" s="35">
        <f t="shared" si="190"/>
        <v>1188</v>
      </c>
      <c r="P987" s="632"/>
      <c r="Q987" s="149"/>
    </row>
    <row r="988" spans="1:17">
      <c r="A988" s="30">
        <f t="shared" si="180"/>
        <v>3513</v>
      </c>
      <c r="B988" s="30">
        <v>979</v>
      </c>
      <c r="C988" s="31" t="str">
        <f t="shared" si="181"/>
        <v>3513 - NEW HEIGHTS CS OF BROCKTON Charter School - BROCKTON pupils</v>
      </c>
      <c r="D988" s="28">
        <v>3513044044</v>
      </c>
      <c r="E988" s="30">
        <f t="shared" si="182"/>
        <v>3513</v>
      </c>
      <c r="F988" s="28">
        <f t="shared" si="183"/>
        <v>44</v>
      </c>
      <c r="G988" s="28">
        <f t="shared" si="184"/>
        <v>44</v>
      </c>
      <c r="H988" s="28">
        <f t="shared" si="191"/>
        <v>1</v>
      </c>
      <c r="I988" s="33">
        <f t="shared" si="185"/>
        <v>1</v>
      </c>
      <c r="J988" s="30">
        <f t="shared" si="186"/>
        <v>11</v>
      </c>
      <c r="K988" s="34">
        <f t="shared" si="187"/>
        <v>103.48764365547041</v>
      </c>
      <c r="L988" s="35">
        <f t="shared" si="188"/>
        <v>17341</v>
      </c>
      <c r="M988" s="35">
        <f t="shared" si="189"/>
        <v>605</v>
      </c>
      <c r="N988" s="35">
        <f t="shared" si="190"/>
        <v>1188</v>
      </c>
      <c r="P988" s="632"/>
      <c r="Q988" s="149"/>
    </row>
    <row r="989" spans="1:17">
      <c r="A989" s="30">
        <f t="shared" si="180"/>
        <v>3513</v>
      </c>
      <c r="B989" s="30">
        <v>980</v>
      </c>
      <c r="C989" s="31" t="str">
        <f t="shared" si="181"/>
        <v>3513 - NEW HEIGHTS CS OF BROCKTON Charter School - CANTON pupils</v>
      </c>
      <c r="D989" s="28">
        <v>3513044050</v>
      </c>
      <c r="E989" s="30">
        <f t="shared" si="182"/>
        <v>3513</v>
      </c>
      <c r="F989" s="28">
        <f t="shared" si="183"/>
        <v>44</v>
      </c>
      <c r="G989" s="28">
        <f t="shared" si="184"/>
        <v>50</v>
      </c>
      <c r="H989" s="28">
        <f t="shared" si="191"/>
        <v>1</v>
      </c>
      <c r="I989" s="33">
        <f t="shared" si="185"/>
        <v>1</v>
      </c>
      <c r="J989" s="30">
        <f t="shared" si="186"/>
        <v>5</v>
      </c>
      <c r="K989" s="34">
        <f t="shared" si="187"/>
        <v>142.15947336044431</v>
      </c>
      <c r="L989" s="35">
        <f t="shared" si="188"/>
        <v>15266</v>
      </c>
      <c r="M989" s="35">
        <f t="shared" si="189"/>
        <v>6436</v>
      </c>
      <c r="N989" s="35">
        <f t="shared" si="190"/>
        <v>1188</v>
      </c>
      <c r="P989" s="632"/>
      <c r="Q989" s="149"/>
    </row>
    <row r="990" spans="1:17">
      <c r="A990" s="30">
        <f t="shared" si="180"/>
        <v>3513</v>
      </c>
      <c r="B990" s="30">
        <v>981</v>
      </c>
      <c r="C990" s="31" t="str">
        <f t="shared" si="181"/>
        <v>3513 - NEW HEIGHTS CS OF BROCKTON Charter School - EAST BRIDGEWATER pupils</v>
      </c>
      <c r="D990" s="28">
        <v>3513044083</v>
      </c>
      <c r="E990" s="30">
        <f t="shared" si="182"/>
        <v>3513</v>
      </c>
      <c r="F990" s="28">
        <f t="shared" si="183"/>
        <v>44</v>
      </c>
      <c r="G990" s="28">
        <f t="shared" si="184"/>
        <v>83</v>
      </c>
      <c r="H990" s="28">
        <f t="shared" si="191"/>
        <v>1</v>
      </c>
      <c r="I990" s="33">
        <f t="shared" si="185"/>
        <v>1</v>
      </c>
      <c r="J990" s="30">
        <f t="shared" si="186"/>
        <v>6</v>
      </c>
      <c r="K990" s="34">
        <f t="shared" si="187"/>
        <v>109.59094289858274</v>
      </c>
      <c r="L990" s="35">
        <f t="shared" si="188"/>
        <v>17232</v>
      </c>
      <c r="M990" s="35">
        <f t="shared" si="189"/>
        <v>1653</v>
      </c>
      <c r="N990" s="35">
        <f t="shared" si="190"/>
        <v>1188</v>
      </c>
      <c r="P990" s="632"/>
      <c r="Q990" s="149"/>
    </row>
    <row r="991" spans="1:17">
      <c r="A991" s="30">
        <f t="shared" si="180"/>
        <v>3513</v>
      </c>
      <c r="B991" s="30">
        <v>982</v>
      </c>
      <c r="C991" s="31" t="str">
        <f t="shared" si="181"/>
        <v>3513 - NEW HEIGHTS CS OF BROCKTON Charter School - FALL RIVER pupils</v>
      </c>
      <c r="D991" s="28">
        <v>3513044095</v>
      </c>
      <c r="E991" s="30">
        <f t="shared" si="182"/>
        <v>3513</v>
      </c>
      <c r="F991" s="28">
        <f t="shared" si="183"/>
        <v>44</v>
      </c>
      <c r="G991" s="28">
        <f t="shared" si="184"/>
        <v>95</v>
      </c>
      <c r="H991" s="28">
        <f t="shared" si="191"/>
        <v>1</v>
      </c>
      <c r="I991" s="33">
        <f t="shared" si="185"/>
        <v>1</v>
      </c>
      <c r="J991" s="30">
        <f t="shared" si="186"/>
        <v>12</v>
      </c>
      <c r="K991" s="34">
        <f t="shared" si="187"/>
        <v>100.95349482477822</v>
      </c>
      <c r="L991" s="35">
        <f t="shared" si="188"/>
        <v>24301</v>
      </c>
      <c r="M991" s="35">
        <f t="shared" si="189"/>
        <v>232</v>
      </c>
      <c r="N991" s="35">
        <f t="shared" si="190"/>
        <v>1188</v>
      </c>
      <c r="P991" s="632"/>
      <c r="Q991" s="149"/>
    </row>
    <row r="992" spans="1:17">
      <c r="A992" s="30">
        <f t="shared" si="180"/>
        <v>3513</v>
      </c>
      <c r="B992" s="30">
        <v>983</v>
      </c>
      <c r="C992" s="31" t="str">
        <f t="shared" si="181"/>
        <v>3513 - NEW HEIGHTS CS OF BROCKTON Charter School - HOLBROOK pupils</v>
      </c>
      <c r="D992" s="28">
        <v>3513044133</v>
      </c>
      <c r="E992" s="30">
        <f t="shared" si="182"/>
        <v>3513</v>
      </c>
      <c r="F992" s="28">
        <f t="shared" si="183"/>
        <v>44</v>
      </c>
      <c r="G992" s="28">
        <f t="shared" si="184"/>
        <v>133</v>
      </c>
      <c r="H992" s="28">
        <f t="shared" si="191"/>
        <v>1</v>
      </c>
      <c r="I992" s="33">
        <f t="shared" si="185"/>
        <v>1</v>
      </c>
      <c r="J992" s="30">
        <f t="shared" si="186"/>
        <v>9</v>
      </c>
      <c r="K992" s="34">
        <f t="shared" si="187"/>
        <v>104.31142256018728</v>
      </c>
      <c r="L992" s="35">
        <f t="shared" si="188"/>
        <v>12565</v>
      </c>
      <c r="M992" s="35">
        <f t="shared" si="189"/>
        <v>542</v>
      </c>
      <c r="N992" s="35">
        <f t="shared" si="190"/>
        <v>1188</v>
      </c>
      <c r="P992" s="632"/>
      <c r="Q992" s="149"/>
    </row>
    <row r="993" spans="1:17">
      <c r="A993" s="30">
        <f t="shared" si="180"/>
        <v>3513</v>
      </c>
      <c r="B993" s="30">
        <v>984</v>
      </c>
      <c r="C993" s="31" t="str">
        <f t="shared" si="181"/>
        <v>3513 - NEW HEIGHTS CS OF BROCKTON Charter School - NEW BEDFORD pupils</v>
      </c>
      <c r="D993" s="28">
        <v>3513044201</v>
      </c>
      <c r="E993" s="30">
        <f t="shared" si="182"/>
        <v>3513</v>
      </c>
      <c r="F993" s="28">
        <f t="shared" si="183"/>
        <v>44</v>
      </c>
      <c r="G993" s="28">
        <f t="shared" si="184"/>
        <v>201</v>
      </c>
      <c r="H993" s="28">
        <f t="shared" si="191"/>
        <v>1</v>
      </c>
      <c r="I993" s="33">
        <f t="shared" si="185"/>
        <v>1</v>
      </c>
      <c r="J993" s="30">
        <f t="shared" si="186"/>
        <v>12</v>
      </c>
      <c r="K993" s="34">
        <f t="shared" si="187"/>
        <v>100.52451737032956</v>
      </c>
      <c r="L993" s="35">
        <f t="shared" si="188"/>
        <v>19178</v>
      </c>
      <c r="M993" s="35">
        <f t="shared" si="189"/>
        <v>101</v>
      </c>
      <c r="N993" s="35">
        <f t="shared" si="190"/>
        <v>1188</v>
      </c>
      <c r="P993" s="632"/>
      <c r="Q993" s="149"/>
    </row>
    <row r="994" spans="1:17">
      <c r="A994" s="30">
        <f t="shared" si="180"/>
        <v>3513</v>
      </c>
      <c r="B994" s="30">
        <v>985</v>
      </c>
      <c r="C994" s="31" t="str">
        <f t="shared" si="181"/>
        <v>3513 - NEW HEIGHTS CS OF BROCKTON Charter School - NORTON pupils</v>
      </c>
      <c r="D994" s="28">
        <v>3513044218</v>
      </c>
      <c r="E994" s="30">
        <f t="shared" si="182"/>
        <v>3513</v>
      </c>
      <c r="F994" s="28">
        <f t="shared" si="183"/>
        <v>44</v>
      </c>
      <c r="G994" s="28">
        <f t="shared" si="184"/>
        <v>218</v>
      </c>
      <c r="H994" s="28">
        <f t="shared" si="191"/>
        <v>1</v>
      </c>
      <c r="I994" s="33">
        <f t="shared" si="185"/>
        <v>1</v>
      </c>
      <c r="J994" s="30">
        <f t="shared" si="186"/>
        <v>5</v>
      </c>
      <c r="K994" s="34">
        <f t="shared" si="187"/>
        <v>140.16005939722393</v>
      </c>
      <c r="L994" s="35">
        <f t="shared" si="188"/>
        <v>15557</v>
      </c>
      <c r="M994" s="35">
        <f t="shared" si="189"/>
        <v>6248</v>
      </c>
      <c r="N994" s="35">
        <f t="shared" si="190"/>
        <v>1188</v>
      </c>
      <c r="P994" s="632"/>
      <c r="Q994" s="149"/>
    </row>
    <row r="995" spans="1:17">
      <c r="A995" s="30">
        <f t="shared" si="180"/>
        <v>3513</v>
      </c>
      <c r="B995" s="30">
        <v>986</v>
      </c>
      <c r="C995" s="31" t="str">
        <f t="shared" si="181"/>
        <v>3513 - NEW HEIGHTS CS OF BROCKTON Charter School - QUINCY pupils</v>
      </c>
      <c r="D995" s="28">
        <v>3513044243</v>
      </c>
      <c r="E995" s="30">
        <f t="shared" si="182"/>
        <v>3513</v>
      </c>
      <c r="F995" s="28">
        <f t="shared" si="183"/>
        <v>44</v>
      </c>
      <c r="G995" s="28">
        <f t="shared" si="184"/>
        <v>243</v>
      </c>
      <c r="H995" s="28">
        <f t="shared" si="191"/>
        <v>1</v>
      </c>
      <c r="I995" s="33">
        <f t="shared" si="185"/>
        <v>1</v>
      </c>
      <c r="J995" s="30">
        <f t="shared" si="186"/>
        <v>9</v>
      </c>
      <c r="K995" s="34">
        <f t="shared" si="187"/>
        <v>110.73912760230509</v>
      </c>
      <c r="L995" s="35">
        <f t="shared" si="188"/>
        <v>18335</v>
      </c>
      <c r="M995" s="35">
        <f t="shared" si="189"/>
        <v>1969</v>
      </c>
      <c r="N995" s="35">
        <f t="shared" si="190"/>
        <v>1188</v>
      </c>
      <c r="P995" s="632"/>
      <c r="Q995" s="149"/>
    </row>
    <row r="996" spans="1:17">
      <c r="A996" s="30">
        <f t="shared" si="180"/>
        <v>3513</v>
      </c>
      <c r="B996" s="30">
        <v>987</v>
      </c>
      <c r="C996" s="31" t="str">
        <f t="shared" si="181"/>
        <v>3513 - NEW HEIGHTS CS OF BROCKTON Charter School - RANDOLPH pupils</v>
      </c>
      <c r="D996" s="28">
        <v>3513044244</v>
      </c>
      <c r="E996" s="30">
        <f t="shared" si="182"/>
        <v>3513</v>
      </c>
      <c r="F996" s="28">
        <f t="shared" si="183"/>
        <v>44</v>
      </c>
      <c r="G996" s="28">
        <f t="shared" si="184"/>
        <v>244</v>
      </c>
      <c r="H996" s="28">
        <f t="shared" si="191"/>
        <v>1</v>
      </c>
      <c r="I996" s="33">
        <f t="shared" si="185"/>
        <v>1</v>
      </c>
      <c r="J996" s="30">
        <f t="shared" si="186"/>
        <v>10</v>
      </c>
      <c r="K996" s="34">
        <f t="shared" si="187"/>
        <v>128.61679730868042</v>
      </c>
      <c r="L996" s="35">
        <f t="shared" si="188"/>
        <v>16807</v>
      </c>
      <c r="M996" s="35">
        <f t="shared" si="189"/>
        <v>4810</v>
      </c>
      <c r="N996" s="35">
        <f t="shared" si="190"/>
        <v>1188</v>
      </c>
      <c r="P996" s="632"/>
      <c r="Q996" s="149"/>
    </row>
    <row r="997" spans="1:17">
      <c r="A997" s="30">
        <f t="shared" si="180"/>
        <v>3513</v>
      </c>
      <c r="B997" s="30">
        <v>988</v>
      </c>
      <c r="C997" s="31" t="str">
        <f t="shared" si="181"/>
        <v>3513 - NEW HEIGHTS CS OF BROCKTON Charter School - STOUGHTON pupils</v>
      </c>
      <c r="D997" s="28">
        <v>3513044285</v>
      </c>
      <c r="E997" s="30">
        <f t="shared" si="182"/>
        <v>3513</v>
      </c>
      <c r="F997" s="28">
        <f t="shared" si="183"/>
        <v>44</v>
      </c>
      <c r="G997" s="28">
        <f t="shared" si="184"/>
        <v>285</v>
      </c>
      <c r="H997" s="28">
        <f t="shared" si="191"/>
        <v>1</v>
      </c>
      <c r="I997" s="33">
        <f t="shared" si="185"/>
        <v>1</v>
      </c>
      <c r="J997" s="30">
        <f t="shared" si="186"/>
        <v>9</v>
      </c>
      <c r="K997" s="34">
        <f t="shared" si="187"/>
        <v>116.95781453436267</v>
      </c>
      <c r="L997" s="35">
        <f t="shared" si="188"/>
        <v>12565</v>
      </c>
      <c r="M997" s="35">
        <f t="shared" si="189"/>
        <v>2131</v>
      </c>
      <c r="N997" s="35">
        <f t="shared" si="190"/>
        <v>1188</v>
      </c>
      <c r="P997" s="632"/>
      <c r="Q997" s="149"/>
    </row>
    <row r="998" spans="1:17">
      <c r="A998" s="30">
        <f t="shared" si="180"/>
        <v>3513</v>
      </c>
      <c r="B998" s="30">
        <v>989</v>
      </c>
      <c r="C998" s="31" t="str">
        <f t="shared" si="181"/>
        <v>3513 - NEW HEIGHTS CS OF BROCKTON Charter School - TAUNTON pupils</v>
      </c>
      <c r="D998" s="28">
        <v>3513044293</v>
      </c>
      <c r="E998" s="30">
        <f t="shared" si="182"/>
        <v>3513</v>
      </c>
      <c r="F998" s="28">
        <f t="shared" si="183"/>
        <v>44</v>
      </c>
      <c r="G998" s="28">
        <f t="shared" si="184"/>
        <v>293</v>
      </c>
      <c r="H998" s="28">
        <f t="shared" si="191"/>
        <v>1</v>
      </c>
      <c r="I998" s="33">
        <f t="shared" si="185"/>
        <v>1</v>
      </c>
      <c r="J998" s="30">
        <f t="shared" si="186"/>
        <v>10</v>
      </c>
      <c r="K998" s="34">
        <f t="shared" si="187"/>
        <v>103.46776683796406</v>
      </c>
      <c r="L998" s="35">
        <f t="shared" si="188"/>
        <v>17813</v>
      </c>
      <c r="M998" s="35">
        <f t="shared" si="189"/>
        <v>618</v>
      </c>
      <c r="N998" s="35">
        <f t="shared" si="190"/>
        <v>1188</v>
      </c>
      <c r="P998" s="632"/>
      <c r="Q998" s="149"/>
    </row>
    <row r="999" spans="1:17">
      <c r="A999" s="30">
        <f t="shared" si="180"/>
        <v>3513</v>
      </c>
      <c r="B999" s="30">
        <v>990</v>
      </c>
      <c r="C999" s="31" t="str">
        <f t="shared" si="181"/>
        <v>3513 - NEW HEIGHTS CS OF BROCKTON Charter School - WEST BRIDGEWATER pupils</v>
      </c>
      <c r="D999" s="28">
        <v>3513044323</v>
      </c>
      <c r="E999" s="30">
        <f t="shared" si="182"/>
        <v>3513</v>
      </c>
      <c r="F999" s="28">
        <f t="shared" si="183"/>
        <v>44</v>
      </c>
      <c r="G999" s="28">
        <f t="shared" si="184"/>
        <v>323</v>
      </c>
      <c r="H999" s="28">
        <f t="shared" si="191"/>
        <v>1</v>
      </c>
      <c r="I999" s="33">
        <f t="shared" si="185"/>
        <v>1</v>
      </c>
      <c r="J999" s="30">
        <f t="shared" si="186"/>
        <v>6</v>
      </c>
      <c r="K999" s="34">
        <f t="shared" si="187"/>
        <v>124.08512186500218</v>
      </c>
      <c r="L999" s="35">
        <f t="shared" si="188"/>
        <v>17955</v>
      </c>
      <c r="M999" s="35">
        <f t="shared" si="189"/>
        <v>4324</v>
      </c>
      <c r="N999" s="35">
        <f t="shared" si="190"/>
        <v>1188</v>
      </c>
      <c r="P999" s="632"/>
      <c r="Q999" s="149"/>
    </row>
    <row r="1000" spans="1:17">
      <c r="A1000" s="30">
        <f t="shared" si="180"/>
        <v>3513</v>
      </c>
      <c r="B1000" s="30">
        <v>991</v>
      </c>
      <c r="C1000" s="31" t="str">
        <f t="shared" si="181"/>
        <v>3513 - NEW HEIGHTS CS OF BROCKTON Charter School - BRIDGEWATER RAYNHAM pupils</v>
      </c>
      <c r="D1000" s="28">
        <v>3513044625</v>
      </c>
      <c r="E1000" s="30">
        <f t="shared" si="182"/>
        <v>3513</v>
      </c>
      <c r="F1000" s="28">
        <f t="shared" si="183"/>
        <v>44</v>
      </c>
      <c r="G1000" s="28">
        <f t="shared" si="184"/>
        <v>625</v>
      </c>
      <c r="H1000" s="28">
        <f t="shared" si="191"/>
        <v>1</v>
      </c>
      <c r="I1000" s="33">
        <f t="shared" si="185"/>
        <v>1</v>
      </c>
      <c r="J1000" s="30">
        <f t="shared" si="186"/>
        <v>6</v>
      </c>
      <c r="K1000" s="34">
        <f t="shared" si="187"/>
        <v>108.64822656782296</v>
      </c>
      <c r="L1000" s="35">
        <f t="shared" si="188"/>
        <v>11666</v>
      </c>
      <c r="M1000" s="35">
        <f t="shared" si="189"/>
        <v>1009</v>
      </c>
      <c r="N1000" s="35">
        <f t="shared" si="190"/>
        <v>1188</v>
      </c>
      <c r="P1000" s="632"/>
      <c r="Q1000" s="149"/>
    </row>
    <row r="1001" spans="1:17">
      <c r="A1001" s="30">
        <f t="shared" si="180"/>
        <v>3513</v>
      </c>
      <c r="B1001" s="30">
        <v>992</v>
      </c>
      <c r="C1001" s="31" t="str">
        <f t="shared" si="181"/>
        <v>3513 - NEW HEIGHTS CS OF BROCKTON Charter School - KING PHILIP pupils</v>
      </c>
      <c r="D1001" s="28">
        <v>3513044690</v>
      </c>
      <c r="E1001" s="30">
        <f t="shared" si="182"/>
        <v>3513</v>
      </c>
      <c r="F1001" s="28">
        <f t="shared" si="183"/>
        <v>44</v>
      </c>
      <c r="G1001" s="28">
        <f t="shared" si="184"/>
        <v>690</v>
      </c>
      <c r="H1001" s="28">
        <f t="shared" si="191"/>
        <v>1</v>
      </c>
      <c r="I1001" s="33">
        <f t="shared" si="185"/>
        <v>1</v>
      </c>
      <c r="J1001" s="30">
        <f t="shared" si="186"/>
        <v>4</v>
      </c>
      <c r="K1001" s="34">
        <f t="shared" si="187"/>
        <v>150.59501289175424</v>
      </c>
      <c r="L1001" s="35">
        <f t="shared" si="188"/>
        <v>17262</v>
      </c>
      <c r="M1001" s="35">
        <f t="shared" si="189"/>
        <v>8734</v>
      </c>
      <c r="N1001" s="35">
        <f t="shared" si="190"/>
        <v>1188</v>
      </c>
      <c r="P1001" s="632"/>
      <c r="Q1001" s="149"/>
    </row>
    <row r="1002" spans="1:17">
      <c r="A1002" s="30">
        <f t="shared" si="180"/>
        <v>3513</v>
      </c>
      <c r="B1002" s="30">
        <v>993</v>
      </c>
      <c r="C1002" s="31" t="str">
        <f t="shared" si="181"/>
        <v>3513 - NEW HEIGHTS CS OF BROCKTON Charter School - WHITMAN HANSON pupils</v>
      </c>
      <c r="D1002" s="28">
        <v>3513044780</v>
      </c>
      <c r="E1002" s="30">
        <f t="shared" si="182"/>
        <v>3513</v>
      </c>
      <c r="F1002" s="28">
        <f t="shared" si="183"/>
        <v>44</v>
      </c>
      <c r="G1002" s="28">
        <f t="shared" si="184"/>
        <v>780</v>
      </c>
      <c r="H1002" s="28">
        <f t="shared" si="191"/>
        <v>1</v>
      </c>
      <c r="I1002" s="33">
        <f t="shared" si="185"/>
        <v>1</v>
      </c>
      <c r="J1002" s="30">
        <f t="shared" si="186"/>
        <v>6</v>
      </c>
      <c r="K1002" s="34">
        <f t="shared" si="187"/>
        <v>117.80202536709625</v>
      </c>
      <c r="L1002" s="35">
        <f t="shared" si="188"/>
        <v>15419</v>
      </c>
      <c r="M1002" s="35">
        <f t="shared" si="189"/>
        <v>2745</v>
      </c>
      <c r="N1002" s="35">
        <f t="shared" si="190"/>
        <v>1188</v>
      </c>
      <c r="P1002" s="632"/>
      <c r="Q1002" s="149"/>
    </row>
    <row r="1003" spans="1:17">
      <c r="A1003" s="30">
        <f t="shared" si="180"/>
        <v>3514</v>
      </c>
      <c r="B1003" s="30">
        <v>994</v>
      </c>
      <c r="C1003" s="31" t="str">
        <f t="shared" si="181"/>
        <v>3514 - LIBERTAS ACADEMY Charter School - CHICOPEE pupils</v>
      </c>
      <c r="D1003" s="28">
        <v>3514281061</v>
      </c>
      <c r="E1003" s="30">
        <f t="shared" si="182"/>
        <v>3514</v>
      </c>
      <c r="F1003" s="28">
        <f t="shared" si="183"/>
        <v>281</v>
      </c>
      <c r="G1003" s="28">
        <f t="shared" si="184"/>
        <v>61</v>
      </c>
      <c r="H1003" s="28">
        <f t="shared" si="191"/>
        <v>1</v>
      </c>
      <c r="I1003" s="33">
        <f t="shared" si="185"/>
        <v>1</v>
      </c>
      <c r="J1003" s="30">
        <f t="shared" si="186"/>
        <v>11</v>
      </c>
      <c r="K1003" s="34">
        <f t="shared" si="187"/>
        <v>102.8475976765979</v>
      </c>
      <c r="L1003" s="35">
        <f t="shared" si="188"/>
        <v>17969</v>
      </c>
      <c r="M1003" s="35">
        <f t="shared" si="189"/>
        <v>512</v>
      </c>
      <c r="N1003" s="35">
        <f t="shared" si="190"/>
        <v>1188</v>
      </c>
      <c r="P1003" s="632"/>
      <c r="Q1003" s="149"/>
    </row>
    <row r="1004" spans="1:17">
      <c r="A1004" s="30">
        <f t="shared" si="180"/>
        <v>3514</v>
      </c>
      <c r="B1004" s="30">
        <v>995</v>
      </c>
      <c r="C1004" s="31" t="str">
        <f t="shared" si="181"/>
        <v>3514 - LIBERTAS ACADEMY Charter School - HOLYOKE pupils</v>
      </c>
      <c r="D1004" s="28">
        <v>3514281137</v>
      </c>
      <c r="E1004" s="30">
        <f t="shared" si="182"/>
        <v>3514</v>
      </c>
      <c r="F1004" s="28">
        <f t="shared" si="183"/>
        <v>281</v>
      </c>
      <c r="G1004" s="28">
        <f t="shared" si="184"/>
        <v>137</v>
      </c>
      <c r="H1004" s="28">
        <f t="shared" si="191"/>
        <v>1</v>
      </c>
      <c r="I1004" s="33">
        <f t="shared" si="185"/>
        <v>1</v>
      </c>
      <c r="J1004" s="30">
        <f t="shared" si="186"/>
        <v>12</v>
      </c>
      <c r="K1004" s="34">
        <f t="shared" si="187"/>
        <v>100.60080994745249</v>
      </c>
      <c r="L1004" s="35">
        <f t="shared" si="188"/>
        <v>20934</v>
      </c>
      <c r="M1004" s="35">
        <f t="shared" si="189"/>
        <v>126</v>
      </c>
      <c r="N1004" s="35">
        <f t="shared" si="190"/>
        <v>1188</v>
      </c>
      <c r="P1004" s="632"/>
      <c r="Q1004" s="149"/>
    </row>
    <row r="1005" spans="1:17">
      <c r="A1005" s="30">
        <f t="shared" si="180"/>
        <v>3514</v>
      </c>
      <c r="B1005" s="30">
        <v>996</v>
      </c>
      <c r="C1005" s="31" t="str">
        <f t="shared" si="181"/>
        <v>3514 - LIBERTAS ACADEMY Charter School - SPRINGFIELD pupils</v>
      </c>
      <c r="D1005" s="28">
        <v>3514281281</v>
      </c>
      <c r="E1005" s="30">
        <f t="shared" si="182"/>
        <v>3514</v>
      </c>
      <c r="F1005" s="28">
        <f t="shared" si="183"/>
        <v>281</v>
      </c>
      <c r="G1005" s="28">
        <f t="shared" si="184"/>
        <v>281</v>
      </c>
      <c r="H1005" s="28">
        <f t="shared" si="191"/>
        <v>1</v>
      </c>
      <c r="I1005" s="33">
        <f t="shared" si="185"/>
        <v>1</v>
      </c>
      <c r="J1005" s="30">
        <f t="shared" si="186"/>
        <v>12</v>
      </c>
      <c r="K1005" s="34">
        <f t="shared" si="187"/>
        <v>100</v>
      </c>
      <c r="L1005" s="35">
        <f t="shared" si="188"/>
        <v>19594</v>
      </c>
      <c r="M1005" s="35">
        <f t="shared" si="189"/>
        <v>0</v>
      </c>
      <c r="N1005" s="35">
        <f t="shared" si="190"/>
        <v>1188</v>
      </c>
      <c r="P1005" s="632"/>
      <c r="Q1005" s="149"/>
    </row>
    <row r="1006" spans="1:17">
      <c r="A1006" s="30">
        <f t="shared" si="180"/>
        <v>3515</v>
      </c>
      <c r="B1006" s="30">
        <v>997</v>
      </c>
      <c r="C1006" s="31" t="str">
        <f t="shared" si="181"/>
        <v>3515 - OLD STURBRIDGE ACADEMY Charter School - BRIMFIELD pupils</v>
      </c>
      <c r="D1006" s="28">
        <v>3515287043</v>
      </c>
      <c r="E1006" s="30">
        <f t="shared" si="182"/>
        <v>3515</v>
      </c>
      <c r="F1006" s="28">
        <f t="shared" si="183"/>
        <v>287</v>
      </c>
      <c r="G1006" s="28">
        <f t="shared" si="184"/>
        <v>43</v>
      </c>
      <c r="H1006" s="28">
        <f t="shared" si="191"/>
        <v>1</v>
      </c>
      <c r="I1006" s="33">
        <f t="shared" si="185"/>
        <v>1</v>
      </c>
      <c r="J1006" s="30">
        <f t="shared" si="186"/>
        <v>7</v>
      </c>
      <c r="K1006" s="34">
        <f t="shared" si="187"/>
        <v>129.09944389581031</v>
      </c>
      <c r="L1006" s="35">
        <f t="shared" si="188"/>
        <v>12402</v>
      </c>
      <c r="M1006" s="35">
        <f t="shared" si="189"/>
        <v>3609</v>
      </c>
      <c r="N1006" s="35">
        <f t="shared" si="190"/>
        <v>1188</v>
      </c>
      <c r="P1006" s="632"/>
      <c r="Q1006" s="149"/>
    </row>
    <row r="1007" spans="1:17">
      <c r="A1007" s="30">
        <f t="shared" si="180"/>
        <v>3515</v>
      </c>
      <c r="B1007" s="30">
        <v>998</v>
      </c>
      <c r="C1007" s="31" t="str">
        <f t="shared" si="181"/>
        <v>3515 - OLD STURBRIDGE ACADEMY Charter School - BROOKFIELD pupils</v>
      </c>
      <c r="D1007" s="28">
        <v>3515287045</v>
      </c>
      <c r="E1007" s="30">
        <f t="shared" si="182"/>
        <v>3515</v>
      </c>
      <c r="F1007" s="28">
        <f t="shared" si="183"/>
        <v>287</v>
      </c>
      <c r="G1007" s="28">
        <f t="shared" si="184"/>
        <v>45</v>
      </c>
      <c r="H1007" s="28">
        <f t="shared" si="191"/>
        <v>1</v>
      </c>
      <c r="I1007" s="33">
        <f t="shared" si="185"/>
        <v>1</v>
      </c>
      <c r="J1007" s="30">
        <f t="shared" si="186"/>
        <v>7</v>
      </c>
      <c r="K1007" s="34">
        <f t="shared" si="187"/>
        <v>123.49479373848848</v>
      </c>
      <c r="L1007" s="35">
        <f t="shared" si="188"/>
        <v>11037</v>
      </c>
      <c r="M1007" s="35">
        <f t="shared" si="189"/>
        <v>2593</v>
      </c>
      <c r="N1007" s="35">
        <f t="shared" si="190"/>
        <v>1188</v>
      </c>
      <c r="P1007" s="632"/>
      <c r="Q1007" s="149"/>
    </row>
    <row r="1008" spans="1:17">
      <c r="A1008" s="30">
        <f t="shared" si="180"/>
        <v>3515</v>
      </c>
      <c r="B1008" s="30">
        <v>999</v>
      </c>
      <c r="C1008" s="31" t="str">
        <f t="shared" si="181"/>
        <v>3515 - OLD STURBRIDGE ACADEMY Charter School - HOLLAND pupils</v>
      </c>
      <c r="D1008" s="28">
        <v>3515287135</v>
      </c>
      <c r="E1008" s="30">
        <f t="shared" si="182"/>
        <v>3515</v>
      </c>
      <c r="F1008" s="28">
        <f t="shared" si="183"/>
        <v>287</v>
      </c>
      <c r="G1008" s="28">
        <f t="shared" si="184"/>
        <v>135</v>
      </c>
      <c r="H1008" s="28">
        <f t="shared" si="191"/>
        <v>1</v>
      </c>
      <c r="I1008" s="33">
        <f t="shared" si="185"/>
        <v>1</v>
      </c>
      <c r="J1008" s="30">
        <f t="shared" si="186"/>
        <v>8</v>
      </c>
      <c r="K1008" s="34">
        <f t="shared" si="187"/>
        <v>127.93910661274859</v>
      </c>
      <c r="L1008" s="35">
        <f t="shared" si="188"/>
        <v>13129</v>
      </c>
      <c r="M1008" s="35">
        <f t="shared" si="189"/>
        <v>3668</v>
      </c>
      <c r="N1008" s="35">
        <f t="shared" si="190"/>
        <v>1188</v>
      </c>
      <c r="P1008" s="632"/>
      <c r="Q1008" s="149"/>
    </row>
    <row r="1009" spans="1:17">
      <c r="A1009" s="30">
        <f t="shared" si="180"/>
        <v>3515</v>
      </c>
      <c r="B1009" s="30">
        <v>1000</v>
      </c>
      <c r="C1009" s="31" t="str">
        <f t="shared" si="181"/>
        <v>3515 - OLD STURBRIDGE ACADEMY Charter School - LEICESTER pupils</v>
      </c>
      <c r="D1009" s="28">
        <v>3515287151</v>
      </c>
      <c r="E1009" s="30">
        <f t="shared" si="182"/>
        <v>3515</v>
      </c>
      <c r="F1009" s="28">
        <f t="shared" si="183"/>
        <v>287</v>
      </c>
      <c r="G1009" s="28">
        <f t="shared" si="184"/>
        <v>151</v>
      </c>
      <c r="H1009" s="28">
        <f t="shared" si="191"/>
        <v>1</v>
      </c>
      <c r="I1009" s="33">
        <f t="shared" si="185"/>
        <v>1</v>
      </c>
      <c r="J1009" s="30">
        <f t="shared" si="186"/>
        <v>8</v>
      </c>
      <c r="K1009" s="34">
        <f t="shared" si="187"/>
        <v>115.50504267382291</v>
      </c>
      <c r="L1009" s="35">
        <f t="shared" si="188"/>
        <v>10851</v>
      </c>
      <c r="M1009" s="35">
        <f t="shared" si="189"/>
        <v>1682</v>
      </c>
      <c r="N1009" s="35">
        <f t="shared" si="190"/>
        <v>1188</v>
      </c>
      <c r="P1009" s="632"/>
      <c r="Q1009" s="149"/>
    </row>
    <row r="1010" spans="1:17">
      <c r="A1010" s="30">
        <f t="shared" si="180"/>
        <v>3515</v>
      </c>
      <c r="B1010" s="30">
        <v>1001</v>
      </c>
      <c r="C1010" s="31" t="str">
        <f t="shared" si="181"/>
        <v>3515 - OLD STURBRIDGE ACADEMY Charter School - LUDLOW pupils</v>
      </c>
      <c r="D1010" s="28">
        <v>3515287161</v>
      </c>
      <c r="E1010" s="30">
        <f t="shared" si="182"/>
        <v>3515</v>
      </c>
      <c r="F1010" s="28">
        <f t="shared" si="183"/>
        <v>287</v>
      </c>
      <c r="G1010" s="28">
        <f t="shared" si="184"/>
        <v>161</v>
      </c>
      <c r="H1010" s="28">
        <f t="shared" si="191"/>
        <v>1</v>
      </c>
      <c r="I1010" s="33">
        <f t="shared" si="185"/>
        <v>1</v>
      </c>
      <c r="J1010" s="30">
        <f t="shared" si="186"/>
        <v>8</v>
      </c>
      <c r="K1010" s="34">
        <f t="shared" si="187"/>
        <v>134.90608448395616</v>
      </c>
      <c r="L1010" s="35">
        <f t="shared" si="188"/>
        <v>11037</v>
      </c>
      <c r="M1010" s="35">
        <f t="shared" si="189"/>
        <v>3853</v>
      </c>
      <c r="N1010" s="35">
        <f t="shared" si="190"/>
        <v>1188</v>
      </c>
      <c r="P1010" s="632"/>
      <c r="Q1010" s="149"/>
    </row>
    <row r="1011" spans="1:17">
      <c r="A1011" s="30">
        <f t="shared" si="180"/>
        <v>3515</v>
      </c>
      <c r="B1011" s="30">
        <v>1002</v>
      </c>
      <c r="C1011" s="31" t="str">
        <f t="shared" si="181"/>
        <v>3515 - OLD STURBRIDGE ACADEMY Charter School - MONSON pupils</v>
      </c>
      <c r="D1011" s="28">
        <v>3515287191</v>
      </c>
      <c r="E1011" s="30">
        <f t="shared" si="182"/>
        <v>3515</v>
      </c>
      <c r="F1011" s="28">
        <f t="shared" si="183"/>
        <v>287</v>
      </c>
      <c r="G1011" s="28">
        <f t="shared" si="184"/>
        <v>191</v>
      </c>
      <c r="H1011" s="28">
        <f t="shared" si="191"/>
        <v>1</v>
      </c>
      <c r="I1011" s="33">
        <f t="shared" si="185"/>
        <v>1</v>
      </c>
      <c r="J1011" s="30">
        <f t="shared" si="186"/>
        <v>8</v>
      </c>
      <c r="K1011" s="34">
        <f t="shared" si="187"/>
        <v>127.73432330588096</v>
      </c>
      <c r="L1011" s="35">
        <f t="shared" si="188"/>
        <v>12692</v>
      </c>
      <c r="M1011" s="35">
        <f t="shared" si="189"/>
        <v>3520</v>
      </c>
      <c r="N1011" s="35">
        <f t="shared" si="190"/>
        <v>1188</v>
      </c>
      <c r="P1011" s="632"/>
      <c r="Q1011" s="149"/>
    </row>
    <row r="1012" spans="1:17">
      <c r="A1012" s="30">
        <f t="shared" si="180"/>
        <v>3515</v>
      </c>
      <c r="B1012" s="30">
        <v>1003</v>
      </c>
      <c r="C1012" s="31" t="str">
        <f t="shared" si="181"/>
        <v>3515 - OLD STURBRIDGE ACADEMY Charter School - NORTH BROOKFIELD pupils</v>
      </c>
      <c r="D1012" s="28">
        <v>3515287215</v>
      </c>
      <c r="E1012" s="30">
        <f t="shared" si="182"/>
        <v>3515</v>
      </c>
      <c r="F1012" s="28">
        <f t="shared" si="183"/>
        <v>287</v>
      </c>
      <c r="G1012" s="28">
        <f t="shared" si="184"/>
        <v>215</v>
      </c>
      <c r="H1012" s="28">
        <f t="shared" si="191"/>
        <v>1</v>
      </c>
      <c r="I1012" s="33">
        <f t="shared" si="185"/>
        <v>1</v>
      </c>
      <c r="J1012" s="30">
        <f t="shared" si="186"/>
        <v>9</v>
      </c>
      <c r="K1012" s="34">
        <f t="shared" si="187"/>
        <v>110.33131276061106</v>
      </c>
      <c r="L1012" s="35">
        <f t="shared" si="188"/>
        <v>13037</v>
      </c>
      <c r="M1012" s="35">
        <f t="shared" si="189"/>
        <v>1347</v>
      </c>
      <c r="N1012" s="35">
        <f t="shared" si="190"/>
        <v>1188</v>
      </c>
      <c r="P1012" s="632"/>
      <c r="Q1012" s="149"/>
    </row>
    <row r="1013" spans="1:17">
      <c r="A1013" s="30">
        <f t="shared" si="180"/>
        <v>3515</v>
      </c>
      <c r="B1013" s="30">
        <v>1004</v>
      </c>
      <c r="C1013" s="31" t="str">
        <f t="shared" si="181"/>
        <v>3515 - OLD STURBRIDGE ACADEMY Charter School - OXFORD pupils</v>
      </c>
      <c r="D1013" s="28">
        <v>3515287226</v>
      </c>
      <c r="E1013" s="30">
        <f t="shared" si="182"/>
        <v>3515</v>
      </c>
      <c r="F1013" s="28">
        <f t="shared" si="183"/>
        <v>287</v>
      </c>
      <c r="G1013" s="28">
        <f t="shared" si="184"/>
        <v>226</v>
      </c>
      <c r="H1013" s="28">
        <f t="shared" si="191"/>
        <v>1</v>
      </c>
      <c r="I1013" s="33">
        <f t="shared" si="185"/>
        <v>1</v>
      </c>
      <c r="J1013" s="30">
        <f t="shared" si="186"/>
        <v>9</v>
      </c>
      <c r="K1013" s="34">
        <f t="shared" si="187"/>
        <v>109.48897324961821</v>
      </c>
      <c r="L1013" s="35">
        <f t="shared" si="188"/>
        <v>17384</v>
      </c>
      <c r="M1013" s="35">
        <f t="shared" si="189"/>
        <v>1650</v>
      </c>
      <c r="N1013" s="35">
        <f t="shared" si="190"/>
        <v>1188</v>
      </c>
      <c r="P1013" s="632"/>
      <c r="Q1013" s="149"/>
    </row>
    <row r="1014" spans="1:17">
      <c r="A1014" s="30">
        <f t="shared" si="180"/>
        <v>3515</v>
      </c>
      <c r="B1014" s="30">
        <v>1005</v>
      </c>
      <c r="C1014" s="31" t="str">
        <f t="shared" si="181"/>
        <v>3515 - OLD STURBRIDGE ACADEMY Charter School - PALMER pupils</v>
      </c>
      <c r="D1014" s="28">
        <v>3515287227</v>
      </c>
      <c r="E1014" s="30">
        <f t="shared" si="182"/>
        <v>3515</v>
      </c>
      <c r="F1014" s="28">
        <f t="shared" si="183"/>
        <v>287</v>
      </c>
      <c r="G1014" s="28">
        <f t="shared" si="184"/>
        <v>227</v>
      </c>
      <c r="H1014" s="28">
        <f t="shared" si="191"/>
        <v>1</v>
      </c>
      <c r="I1014" s="33">
        <f t="shared" si="185"/>
        <v>1</v>
      </c>
      <c r="J1014" s="30">
        <f t="shared" si="186"/>
        <v>10</v>
      </c>
      <c r="K1014" s="34">
        <f t="shared" si="187"/>
        <v>126.21028959804124</v>
      </c>
      <c r="L1014" s="35">
        <f t="shared" si="188"/>
        <v>14608</v>
      </c>
      <c r="M1014" s="35">
        <f t="shared" si="189"/>
        <v>3829</v>
      </c>
      <c r="N1014" s="35">
        <f t="shared" si="190"/>
        <v>1188</v>
      </c>
      <c r="P1014" s="632"/>
      <c r="Q1014" s="149"/>
    </row>
    <row r="1015" spans="1:17">
      <c r="A1015" s="30">
        <f t="shared" si="180"/>
        <v>3515</v>
      </c>
      <c r="B1015" s="30">
        <v>1006</v>
      </c>
      <c r="C1015" s="31" t="str">
        <f t="shared" si="181"/>
        <v>3515 - OLD STURBRIDGE ACADEMY Charter School - SOUTHBRIDGE pupils</v>
      </c>
      <c r="D1015" s="28">
        <v>3515287277</v>
      </c>
      <c r="E1015" s="30">
        <f t="shared" si="182"/>
        <v>3515</v>
      </c>
      <c r="F1015" s="28">
        <f t="shared" si="183"/>
        <v>287</v>
      </c>
      <c r="G1015" s="28">
        <f t="shared" si="184"/>
        <v>277</v>
      </c>
      <c r="H1015" s="28">
        <f t="shared" si="191"/>
        <v>1</v>
      </c>
      <c r="I1015" s="33">
        <f t="shared" si="185"/>
        <v>1</v>
      </c>
      <c r="J1015" s="30">
        <f t="shared" si="186"/>
        <v>12</v>
      </c>
      <c r="K1015" s="34">
        <f t="shared" si="187"/>
        <v>101.59231478496005</v>
      </c>
      <c r="L1015" s="35">
        <f t="shared" si="188"/>
        <v>16750</v>
      </c>
      <c r="M1015" s="35">
        <f t="shared" si="189"/>
        <v>267</v>
      </c>
      <c r="N1015" s="35">
        <f t="shared" si="190"/>
        <v>1188</v>
      </c>
      <c r="P1015" s="632"/>
      <c r="Q1015" s="149"/>
    </row>
    <row r="1016" spans="1:17">
      <c r="A1016" s="30">
        <f t="shared" si="180"/>
        <v>3515</v>
      </c>
      <c r="B1016" s="30">
        <v>1007</v>
      </c>
      <c r="C1016" s="31" t="str">
        <f t="shared" si="181"/>
        <v>3515 - OLD STURBRIDGE ACADEMY Charter School - STURBRIDGE pupils</v>
      </c>
      <c r="D1016" s="28">
        <v>3515287287</v>
      </c>
      <c r="E1016" s="30">
        <f t="shared" si="182"/>
        <v>3515</v>
      </c>
      <c r="F1016" s="28">
        <f t="shared" si="183"/>
        <v>287</v>
      </c>
      <c r="G1016" s="28">
        <f t="shared" si="184"/>
        <v>287</v>
      </c>
      <c r="H1016" s="28">
        <f t="shared" si="191"/>
        <v>1</v>
      </c>
      <c r="I1016" s="33">
        <f t="shared" si="185"/>
        <v>1</v>
      </c>
      <c r="J1016" s="30">
        <f t="shared" si="186"/>
        <v>5</v>
      </c>
      <c r="K1016" s="34">
        <f t="shared" si="187"/>
        <v>135.4529003467872</v>
      </c>
      <c r="L1016" s="35">
        <f t="shared" si="188"/>
        <v>12688</v>
      </c>
      <c r="M1016" s="35">
        <f t="shared" si="189"/>
        <v>4498</v>
      </c>
      <c r="N1016" s="35">
        <f t="shared" si="190"/>
        <v>1188</v>
      </c>
      <c r="P1016" s="632"/>
      <c r="Q1016" s="149"/>
    </row>
    <row r="1017" spans="1:17">
      <c r="A1017" s="30">
        <f t="shared" si="180"/>
        <v>3515</v>
      </c>
      <c r="B1017" s="30">
        <v>1008</v>
      </c>
      <c r="C1017" s="31" t="str">
        <f t="shared" si="181"/>
        <v>3515 - OLD STURBRIDGE ACADEMY Charter School - WALES pupils</v>
      </c>
      <c r="D1017" s="28">
        <v>3515287306</v>
      </c>
      <c r="E1017" s="30">
        <f t="shared" si="182"/>
        <v>3515</v>
      </c>
      <c r="F1017" s="28">
        <f t="shared" si="183"/>
        <v>287</v>
      </c>
      <c r="G1017" s="28">
        <f t="shared" si="184"/>
        <v>306</v>
      </c>
      <c r="H1017" s="28">
        <f t="shared" si="191"/>
        <v>1</v>
      </c>
      <c r="I1017" s="33">
        <f t="shared" si="185"/>
        <v>1</v>
      </c>
      <c r="J1017" s="30">
        <f t="shared" si="186"/>
        <v>10</v>
      </c>
      <c r="K1017" s="34">
        <f t="shared" si="187"/>
        <v>135.3630951576005</v>
      </c>
      <c r="L1017" s="35">
        <f t="shared" si="188"/>
        <v>13892</v>
      </c>
      <c r="M1017" s="35">
        <f t="shared" si="189"/>
        <v>4913</v>
      </c>
      <c r="N1017" s="35">
        <f t="shared" si="190"/>
        <v>1188</v>
      </c>
      <c r="P1017" s="632"/>
      <c r="Q1017" s="149"/>
    </row>
    <row r="1018" spans="1:17">
      <c r="A1018" s="30">
        <f t="shared" si="180"/>
        <v>3515</v>
      </c>
      <c r="B1018" s="30">
        <v>1009</v>
      </c>
      <c r="C1018" s="31" t="str">
        <f t="shared" si="181"/>
        <v>3515 - OLD STURBRIDGE ACADEMY Charter School - WEBSTER pupils</v>
      </c>
      <c r="D1018" s="28">
        <v>3515287316</v>
      </c>
      <c r="E1018" s="30">
        <f t="shared" si="182"/>
        <v>3515</v>
      </c>
      <c r="F1018" s="28">
        <f t="shared" si="183"/>
        <v>287</v>
      </c>
      <c r="G1018" s="28">
        <f t="shared" si="184"/>
        <v>316</v>
      </c>
      <c r="H1018" s="28">
        <f t="shared" si="191"/>
        <v>1</v>
      </c>
      <c r="I1018" s="33">
        <f t="shared" si="185"/>
        <v>1</v>
      </c>
      <c r="J1018" s="30">
        <f t="shared" si="186"/>
        <v>11</v>
      </c>
      <c r="K1018" s="34">
        <f t="shared" si="187"/>
        <v>106.03680536981703</v>
      </c>
      <c r="L1018" s="35">
        <f t="shared" si="188"/>
        <v>15583</v>
      </c>
      <c r="M1018" s="35">
        <f t="shared" si="189"/>
        <v>941</v>
      </c>
      <c r="N1018" s="35">
        <f t="shared" si="190"/>
        <v>1188</v>
      </c>
      <c r="P1018" s="632"/>
      <c r="Q1018" s="149"/>
    </row>
    <row r="1019" spans="1:17">
      <c r="A1019" s="30">
        <f t="shared" si="180"/>
        <v>3515</v>
      </c>
      <c r="B1019" s="30">
        <v>1010</v>
      </c>
      <c r="C1019" s="31" t="str">
        <f t="shared" si="181"/>
        <v>3515 - OLD STURBRIDGE ACADEMY Charter School - DUDLEY CHARLTON pupils</v>
      </c>
      <c r="D1019" s="28">
        <v>3515287658</v>
      </c>
      <c r="E1019" s="30">
        <f t="shared" si="182"/>
        <v>3515</v>
      </c>
      <c r="F1019" s="28">
        <f t="shared" si="183"/>
        <v>287</v>
      </c>
      <c r="G1019" s="28">
        <f t="shared" si="184"/>
        <v>658</v>
      </c>
      <c r="H1019" s="28">
        <f t="shared" si="191"/>
        <v>1</v>
      </c>
      <c r="I1019" s="33">
        <f t="shared" si="185"/>
        <v>1</v>
      </c>
      <c r="J1019" s="30">
        <f t="shared" si="186"/>
        <v>7</v>
      </c>
      <c r="K1019" s="34">
        <f t="shared" si="187"/>
        <v>115.84608359151956</v>
      </c>
      <c r="L1019" s="35">
        <f t="shared" si="188"/>
        <v>10851</v>
      </c>
      <c r="M1019" s="35">
        <f t="shared" si="189"/>
        <v>1719</v>
      </c>
      <c r="N1019" s="35">
        <f t="shared" si="190"/>
        <v>1188</v>
      </c>
      <c r="P1019" s="632"/>
      <c r="Q1019" s="149"/>
    </row>
    <row r="1020" spans="1:17">
      <c r="A1020" s="30">
        <f t="shared" si="180"/>
        <v>3515</v>
      </c>
      <c r="B1020" s="30">
        <v>1011</v>
      </c>
      <c r="C1020" s="31" t="str">
        <f t="shared" si="181"/>
        <v>3515 - OLD STURBRIDGE ACADEMY Charter School - SPENCER EAST BROOKFIELD pupils</v>
      </c>
      <c r="D1020" s="28">
        <v>3515287767</v>
      </c>
      <c r="E1020" s="30">
        <f t="shared" si="182"/>
        <v>3515</v>
      </c>
      <c r="F1020" s="28">
        <f t="shared" si="183"/>
        <v>287</v>
      </c>
      <c r="G1020" s="28">
        <f t="shared" si="184"/>
        <v>767</v>
      </c>
      <c r="H1020" s="28">
        <f t="shared" si="191"/>
        <v>1</v>
      </c>
      <c r="I1020" s="33">
        <f t="shared" si="185"/>
        <v>1</v>
      </c>
      <c r="J1020" s="30">
        <f t="shared" si="186"/>
        <v>10</v>
      </c>
      <c r="K1020" s="34">
        <f t="shared" si="187"/>
        <v>109.76315424696401</v>
      </c>
      <c r="L1020" s="35">
        <f t="shared" si="188"/>
        <v>12657</v>
      </c>
      <c r="M1020" s="35">
        <f t="shared" si="189"/>
        <v>1236</v>
      </c>
      <c r="N1020" s="35">
        <f t="shared" si="190"/>
        <v>1188</v>
      </c>
      <c r="P1020" s="632"/>
      <c r="Q1020" s="149"/>
    </row>
    <row r="1021" spans="1:17">
      <c r="A1021" s="30">
        <f t="shared" si="180"/>
        <v>3515</v>
      </c>
      <c r="B1021" s="30">
        <v>1012</v>
      </c>
      <c r="C1021" s="31" t="str">
        <f t="shared" si="181"/>
        <v>3515 - OLD STURBRIDGE ACADEMY Charter School - TANTASQUA pupils</v>
      </c>
      <c r="D1021" s="28">
        <v>3515287770</v>
      </c>
      <c r="E1021" s="30">
        <f t="shared" si="182"/>
        <v>3515</v>
      </c>
      <c r="F1021" s="28">
        <f t="shared" si="183"/>
        <v>287</v>
      </c>
      <c r="G1021" s="28">
        <f t="shared" si="184"/>
        <v>770</v>
      </c>
      <c r="H1021" s="28">
        <f t="shared" si="191"/>
        <v>1</v>
      </c>
      <c r="I1021" s="33">
        <f t="shared" si="185"/>
        <v>1</v>
      </c>
      <c r="J1021" s="30">
        <f t="shared" si="186"/>
        <v>6</v>
      </c>
      <c r="K1021" s="34">
        <f t="shared" si="187"/>
        <v>115.22214978965424</v>
      </c>
      <c r="L1021" s="35">
        <f t="shared" si="188"/>
        <v>14033</v>
      </c>
      <c r="M1021" s="35">
        <f t="shared" si="189"/>
        <v>2136</v>
      </c>
      <c r="N1021" s="35">
        <f t="shared" si="190"/>
        <v>1188</v>
      </c>
      <c r="P1021" s="632"/>
      <c r="Q1021" s="149"/>
    </row>
    <row r="1022" spans="1:17">
      <c r="A1022" s="30">
        <f t="shared" si="180"/>
        <v>3515</v>
      </c>
      <c r="B1022" s="30">
        <v>1013</v>
      </c>
      <c r="C1022" s="31" t="str">
        <f t="shared" si="181"/>
        <v>3515 - OLD STURBRIDGE ACADEMY Charter School - QUABOAG pupils</v>
      </c>
      <c r="D1022" s="28">
        <v>3515287778</v>
      </c>
      <c r="E1022" s="30">
        <f t="shared" si="182"/>
        <v>3515</v>
      </c>
      <c r="F1022" s="28">
        <f t="shared" si="183"/>
        <v>287</v>
      </c>
      <c r="G1022" s="28">
        <f t="shared" si="184"/>
        <v>778</v>
      </c>
      <c r="H1022" s="28">
        <f t="shared" si="191"/>
        <v>1</v>
      </c>
      <c r="I1022" s="33">
        <f t="shared" si="185"/>
        <v>1</v>
      </c>
      <c r="J1022" s="30">
        <f t="shared" si="186"/>
        <v>8</v>
      </c>
      <c r="K1022" s="34">
        <f t="shared" si="187"/>
        <v>108.83749476268139</v>
      </c>
      <c r="L1022" s="35">
        <f t="shared" si="188"/>
        <v>15466</v>
      </c>
      <c r="M1022" s="35">
        <f t="shared" si="189"/>
        <v>1367</v>
      </c>
      <c r="N1022" s="35">
        <f t="shared" si="190"/>
        <v>1188</v>
      </c>
      <c r="P1022" s="632"/>
      <c r="Q1022" s="149"/>
    </row>
    <row r="1023" spans="1:17">
      <c r="A1023" s="30">
        <f t="shared" si="180"/>
        <v>3517</v>
      </c>
      <c r="B1023" s="30">
        <v>1014</v>
      </c>
      <c r="C1023" s="31" t="str">
        <f t="shared" si="181"/>
        <v>3517 - MAP ACADEMY Charter School - ACUSHNET pupils</v>
      </c>
      <c r="D1023" s="28">
        <v>3517239003</v>
      </c>
      <c r="E1023" s="30">
        <f t="shared" si="182"/>
        <v>3517</v>
      </c>
      <c r="F1023" s="28">
        <f t="shared" si="183"/>
        <v>239</v>
      </c>
      <c r="G1023" s="28">
        <f t="shared" si="184"/>
        <v>3</v>
      </c>
      <c r="H1023" s="28">
        <f t="shared" si="191"/>
        <v>1</v>
      </c>
      <c r="I1023" s="33">
        <f t="shared" si="185"/>
        <v>1.036</v>
      </c>
      <c r="J1023" s="30">
        <f t="shared" si="186"/>
        <v>7</v>
      </c>
      <c r="K1023" s="34">
        <f t="shared" si="187"/>
        <v>105.85493714266119</v>
      </c>
      <c r="L1023" s="35">
        <f t="shared" si="188"/>
        <v>18945</v>
      </c>
      <c r="M1023" s="35">
        <f t="shared" si="189"/>
        <v>1109</v>
      </c>
      <c r="N1023" s="35">
        <f t="shared" si="190"/>
        <v>1188</v>
      </c>
      <c r="P1023" s="632"/>
      <c r="Q1023" s="149"/>
    </row>
    <row r="1024" spans="1:17">
      <c r="A1024" s="30">
        <f t="shared" si="180"/>
        <v>3517</v>
      </c>
      <c r="B1024" s="30">
        <v>1015</v>
      </c>
      <c r="C1024" s="31" t="str">
        <f t="shared" si="181"/>
        <v>3517 - MAP ACADEMY Charter School - BOSTON pupils</v>
      </c>
      <c r="D1024" s="28">
        <v>3517239035</v>
      </c>
      <c r="E1024" s="30">
        <f t="shared" si="182"/>
        <v>3517</v>
      </c>
      <c r="F1024" s="28">
        <f t="shared" si="183"/>
        <v>239</v>
      </c>
      <c r="G1024" s="28">
        <f t="shared" si="184"/>
        <v>35</v>
      </c>
      <c r="H1024" s="28">
        <f t="shared" si="191"/>
        <v>1</v>
      </c>
      <c r="I1024" s="33">
        <f t="shared" si="185"/>
        <v>1.036</v>
      </c>
      <c r="J1024" s="30">
        <f t="shared" si="186"/>
        <v>11</v>
      </c>
      <c r="K1024" s="34">
        <f t="shared" si="187"/>
        <v>137.86393690456481</v>
      </c>
      <c r="L1024" s="35">
        <f t="shared" si="188"/>
        <v>12925</v>
      </c>
      <c r="M1024" s="35">
        <f t="shared" si="189"/>
        <v>4894</v>
      </c>
      <c r="N1024" s="35">
        <f t="shared" si="190"/>
        <v>1188</v>
      </c>
      <c r="P1024" s="632"/>
      <c r="Q1024" s="149"/>
    </row>
    <row r="1025" spans="1:17">
      <c r="A1025" s="30">
        <f t="shared" si="180"/>
        <v>3517</v>
      </c>
      <c r="B1025" s="30">
        <v>1016</v>
      </c>
      <c r="C1025" s="31" t="str">
        <f t="shared" si="181"/>
        <v>3517 - MAP ACADEMY Charter School - BOURNE pupils</v>
      </c>
      <c r="D1025" s="28">
        <v>3517239036</v>
      </c>
      <c r="E1025" s="30">
        <f t="shared" si="182"/>
        <v>3517</v>
      </c>
      <c r="F1025" s="28">
        <f t="shared" si="183"/>
        <v>239</v>
      </c>
      <c r="G1025" s="28">
        <f t="shared" si="184"/>
        <v>36</v>
      </c>
      <c r="H1025" s="28">
        <f t="shared" si="191"/>
        <v>1</v>
      </c>
      <c r="I1025" s="33">
        <f t="shared" si="185"/>
        <v>1.036</v>
      </c>
      <c r="J1025" s="30">
        <f t="shared" si="186"/>
        <v>7</v>
      </c>
      <c r="K1025" s="34">
        <f t="shared" si="187"/>
        <v>147.89031101298829</v>
      </c>
      <c r="L1025" s="35">
        <f t="shared" si="188"/>
        <v>18945</v>
      </c>
      <c r="M1025" s="35">
        <f t="shared" si="189"/>
        <v>9073</v>
      </c>
      <c r="N1025" s="35">
        <f t="shared" si="190"/>
        <v>1188</v>
      </c>
      <c r="P1025" s="632"/>
      <c r="Q1025" s="149"/>
    </row>
    <row r="1026" spans="1:17">
      <c r="A1026" s="30">
        <f t="shared" si="180"/>
        <v>3517</v>
      </c>
      <c r="B1026" s="30">
        <v>1017</v>
      </c>
      <c r="C1026" s="31" t="str">
        <f t="shared" si="181"/>
        <v>3517 - MAP ACADEMY Charter School - BRAINTREE pupils</v>
      </c>
      <c r="D1026" s="28">
        <v>3517239040</v>
      </c>
      <c r="E1026" s="30">
        <f t="shared" si="182"/>
        <v>3517</v>
      </c>
      <c r="F1026" s="28">
        <f t="shared" si="183"/>
        <v>239</v>
      </c>
      <c r="G1026" s="28">
        <f t="shared" si="184"/>
        <v>40</v>
      </c>
      <c r="H1026" s="28">
        <f t="shared" si="191"/>
        <v>1</v>
      </c>
      <c r="I1026" s="33">
        <f t="shared" si="185"/>
        <v>1.036</v>
      </c>
      <c r="J1026" s="30">
        <f t="shared" si="186"/>
        <v>6</v>
      </c>
      <c r="K1026" s="34">
        <f t="shared" si="187"/>
        <v>126.4407540383846</v>
      </c>
      <c r="L1026" s="35">
        <f t="shared" si="188"/>
        <v>18487</v>
      </c>
      <c r="M1026" s="35">
        <f t="shared" si="189"/>
        <v>4888</v>
      </c>
      <c r="N1026" s="35">
        <f t="shared" si="190"/>
        <v>1188</v>
      </c>
      <c r="P1026" s="632"/>
      <c r="Q1026" s="149"/>
    </row>
    <row r="1027" spans="1:17">
      <c r="A1027" s="30">
        <f t="shared" si="180"/>
        <v>3517</v>
      </c>
      <c r="B1027" s="30">
        <v>1018</v>
      </c>
      <c r="C1027" s="31" t="str">
        <f t="shared" si="181"/>
        <v>3517 - MAP ACADEMY Charter School - BROCKTON pupils</v>
      </c>
      <c r="D1027" s="28">
        <v>3517239044</v>
      </c>
      <c r="E1027" s="30">
        <f t="shared" si="182"/>
        <v>3517</v>
      </c>
      <c r="F1027" s="28">
        <f t="shared" si="183"/>
        <v>239</v>
      </c>
      <c r="G1027" s="28">
        <f t="shared" si="184"/>
        <v>44</v>
      </c>
      <c r="H1027" s="28">
        <f t="shared" si="191"/>
        <v>1</v>
      </c>
      <c r="I1027" s="33">
        <f t="shared" si="185"/>
        <v>1.036</v>
      </c>
      <c r="J1027" s="30">
        <f t="shared" si="186"/>
        <v>11</v>
      </c>
      <c r="K1027" s="34">
        <f t="shared" si="187"/>
        <v>103.48764365547041</v>
      </c>
      <c r="L1027" s="35">
        <f t="shared" si="188"/>
        <v>21015</v>
      </c>
      <c r="M1027" s="35">
        <f t="shared" si="189"/>
        <v>733</v>
      </c>
      <c r="N1027" s="35">
        <f t="shared" si="190"/>
        <v>1188</v>
      </c>
      <c r="P1027" s="632"/>
      <c r="Q1027" s="149"/>
    </row>
    <row r="1028" spans="1:17">
      <c r="A1028" s="30">
        <f t="shared" si="180"/>
        <v>3517</v>
      </c>
      <c r="B1028" s="30">
        <v>1019</v>
      </c>
      <c r="C1028" s="31" t="str">
        <f t="shared" si="181"/>
        <v>3517 - MAP ACADEMY Charter School - CARVER pupils</v>
      </c>
      <c r="D1028" s="28">
        <v>3517239052</v>
      </c>
      <c r="E1028" s="30">
        <f t="shared" si="182"/>
        <v>3517</v>
      </c>
      <c r="F1028" s="28">
        <f t="shared" si="183"/>
        <v>239</v>
      </c>
      <c r="G1028" s="28">
        <f t="shared" si="184"/>
        <v>52</v>
      </c>
      <c r="H1028" s="28">
        <f t="shared" si="191"/>
        <v>1</v>
      </c>
      <c r="I1028" s="33">
        <f t="shared" si="185"/>
        <v>1.036</v>
      </c>
      <c r="J1028" s="30">
        <f t="shared" si="186"/>
        <v>6</v>
      </c>
      <c r="K1028" s="34">
        <f t="shared" si="187"/>
        <v>136.36989909756699</v>
      </c>
      <c r="L1028" s="35">
        <f t="shared" si="188"/>
        <v>15870</v>
      </c>
      <c r="M1028" s="35">
        <f t="shared" si="189"/>
        <v>5772</v>
      </c>
      <c r="N1028" s="35">
        <f t="shared" si="190"/>
        <v>1188</v>
      </c>
      <c r="P1028" s="632"/>
      <c r="Q1028" s="149"/>
    </row>
    <row r="1029" spans="1:17">
      <c r="A1029" s="30">
        <f t="shared" si="180"/>
        <v>3517</v>
      </c>
      <c r="B1029" s="30">
        <v>1020</v>
      </c>
      <c r="C1029" s="31" t="str">
        <f t="shared" si="181"/>
        <v>3517 - MAP ACADEMY Charter School - DARTMOUTH pupils</v>
      </c>
      <c r="D1029" s="28">
        <v>3517239072</v>
      </c>
      <c r="E1029" s="30">
        <f t="shared" si="182"/>
        <v>3517</v>
      </c>
      <c r="F1029" s="28">
        <f t="shared" si="183"/>
        <v>239</v>
      </c>
      <c r="G1029" s="28">
        <f t="shared" si="184"/>
        <v>72</v>
      </c>
      <c r="H1029" s="28">
        <f t="shared" si="191"/>
        <v>1</v>
      </c>
      <c r="I1029" s="33">
        <f t="shared" si="185"/>
        <v>1.036</v>
      </c>
      <c r="J1029" s="30">
        <f t="shared" si="186"/>
        <v>6</v>
      </c>
      <c r="K1029" s="34">
        <f t="shared" si="187"/>
        <v>125.29632133130141</v>
      </c>
      <c r="L1029" s="35">
        <f t="shared" si="188"/>
        <v>18487</v>
      </c>
      <c r="M1029" s="35">
        <f t="shared" si="189"/>
        <v>4677</v>
      </c>
      <c r="N1029" s="35">
        <f t="shared" si="190"/>
        <v>1188</v>
      </c>
      <c r="P1029" s="632"/>
      <c r="Q1029" s="149"/>
    </row>
    <row r="1030" spans="1:17">
      <c r="A1030" s="30">
        <f t="shared" si="180"/>
        <v>3517</v>
      </c>
      <c r="B1030" s="30">
        <v>1021</v>
      </c>
      <c r="C1030" s="31" t="str">
        <f t="shared" si="181"/>
        <v>3517 - MAP ACADEMY Charter School - DUXBURY pupils</v>
      </c>
      <c r="D1030" s="28">
        <v>3517239082</v>
      </c>
      <c r="E1030" s="30">
        <f t="shared" si="182"/>
        <v>3517</v>
      </c>
      <c r="F1030" s="28">
        <f t="shared" si="183"/>
        <v>239</v>
      </c>
      <c r="G1030" s="28">
        <f t="shared" si="184"/>
        <v>82</v>
      </c>
      <c r="H1030" s="28">
        <f t="shared" si="191"/>
        <v>1</v>
      </c>
      <c r="I1030" s="33">
        <f t="shared" si="185"/>
        <v>1.036</v>
      </c>
      <c r="J1030" s="30">
        <f t="shared" si="186"/>
        <v>2</v>
      </c>
      <c r="K1030" s="34">
        <f t="shared" si="187"/>
        <v>144.90403305178978</v>
      </c>
      <c r="L1030" s="35">
        <f t="shared" si="188"/>
        <v>12925</v>
      </c>
      <c r="M1030" s="35">
        <f t="shared" si="189"/>
        <v>5804</v>
      </c>
      <c r="N1030" s="35">
        <f t="shared" si="190"/>
        <v>1188</v>
      </c>
      <c r="P1030" s="632"/>
      <c r="Q1030" s="149"/>
    </row>
    <row r="1031" spans="1:17">
      <c r="A1031" s="30">
        <f t="shared" si="180"/>
        <v>3517</v>
      </c>
      <c r="B1031" s="30">
        <v>1022</v>
      </c>
      <c r="C1031" s="31" t="str">
        <f t="shared" si="181"/>
        <v>3517 - MAP ACADEMY Charter School - EAST BRIDGEWATER pupils</v>
      </c>
      <c r="D1031" s="28">
        <v>3517239083</v>
      </c>
      <c r="E1031" s="30">
        <f t="shared" si="182"/>
        <v>3517</v>
      </c>
      <c r="F1031" s="28">
        <f t="shared" si="183"/>
        <v>239</v>
      </c>
      <c r="G1031" s="28">
        <f t="shared" si="184"/>
        <v>83</v>
      </c>
      <c r="H1031" s="28">
        <f t="shared" si="191"/>
        <v>1</v>
      </c>
      <c r="I1031" s="33">
        <f t="shared" si="185"/>
        <v>1.036</v>
      </c>
      <c r="J1031" s="30">
        <f t="shared" si="186"/>
        <v>6</v>
      </c>
      <c r="K1031" s="34">
        <f t="shared" si="187"/>
        <v>109.59094289858274</v>
      </c>
      <c r="L1031" s="35">
        <f t="shared" si="188"/>
        <v>15706</v>
      </c>
      <c r="M1031" s="35">
        <f t="shared" si="189"/>
        <v>1506</v>
      </c>
      <c r="N1031" s="35">
        <f t="shared" si="190"/>
        <v>1188</v>
      </c>
      <c r="P1031" s="632"/>
      <c r="Q1031" s="149"/>
    </row>
    <row r="1032" spans="1:17">
      <c r="A1032" s="30">
        <f t="shared" si="180"/>
        <v>3517</v>
      </c>
      <c r="B1032" s="30">
        <v>1023</v>
      </c>
      <c r="C1032" s="31" t="str">
        <f t="shared" si="181"/>
        <v>3517 - MAP ACADEMY Charter School - FAIRHAVEN pupils</v>
      </c>
      <c r="D1032" s="28">
        <v>3517239094</v>
      </c>
      <c r="E1032" s="30">
        <f t="shared" si="182"/>
        <v>3517</v>
      </c>
      <c r="F1032" s="28">
        <f t="shared" si="183"/>
        <v>239</v>
      </c>
      <c r="G1032" s="28">
        <f t="shared" si="184"/>
        <v>94</v>
      </c>
      <c r="H1032" s="28">
        <f t="shared" si="191"/>
        <v>1</v>
      </c>
      <c r="I1032" s="33">
        <f t="shared" si="185"/>
        <v>1.036</v>
      </c>
      <c r="J1032" s="30">
        <f t="shared" si="186"/>
        <v>8</v>
      </c>
      <c r="K1032" s="34">
        <f t="shared" si="187"/>
        <v>102.09395778776769</v>
      </c>
      <c r="L1032" s="35">
        <f t="shared" si="188"/>
        <v>19402</v>
      </c>
      <c r="M1032" s="35">
        <f t="shared" si="189"/>
        <v>406</v>
      </c>
      <c r="N1032" s="35">
        <f t="shared" si="190"/>
        <v>1188</v>
      </c>
      <c r="P1032" s="632"/>
      <c r="Q1032" s="149"/>
    </row>
    <row r="1033" spans="1:17">
      <c r="A1033" s="30">
        <f t="shared" si="180"/>
        <v>3517</v>
      </c>
      <c r="B1033" s="30">
        <v>1024</v>
      </c>
      <c r="C1033" s="31" t="str">
        <f t="shared" si="181"/>
        <v>3517 - MAP ACADEMY Charter School - FALL RIVER pupils</v>
      </c>
      <c r="D1033" s="28">
        <v>3517239095</v>
      </c>
      <c r="E1033" s="30">
        <f t="shared" si="182"/>
        <v>3517</v>
      </c>
      <c r="F1033" s="28">
        <f t="shared" si="183"/>
        <v>239</v>
      </c>
      <c r="G1033" s="28">
        <f t="shared" si="184"/>
        <v>95</v>
      </c>
      <c r="H1033" s="28">
        <f t="shared" si="191"/>
        <v>1</v>
      </c>
      <c r="I1033" s="33">
        <f t="shared" si="185"/>
        <v>1.036</v>
      </c>
      <c r="J1033" s="30">
        <f t="shared" si="186"/>
        <v>12</v>
      </c>
      <c r="K1033" s="34">
        <f t="shared" si="187"/>
        <v>100.95349482477822</v>
      </c>
      <c r="L1033" s="35">
        <f t="shared" si="188"/>
        <v>21712</v>
      </c>
      <c r="M1033" s="35">
        <f t="shared" si="189"/>
        <v>207</v>
      </c>
      <c r="N1033" s="35">
        <f t="shared" si="190"/>
        <v>1188</v>
      </c>
      <c r="P1033" s="632"/>
      <c r="Q1033" s="149"/>
    </row>
    <row r="1034" spans="1:17">
      <c r="A1034" s="30">
        <f t="shared" ref="A1034:A1067" si="192">IF(VALUE(MID(D1034,1,1))=4,VALUE(MID(D1034,1,3)),VALUE(MID(D1034,1,4)))</f>
        <v>3517</v>
      </c>
      <c r="B1034" s="30">
        <v>1025</v>
      </c>
      <c r="C1034" s="31" t="str">
        <f t="shared" ref="C1034:C1067" si="193">IF(H1034=1,A1034 &amp; " - " &amp;VLOOKUP(A1034,codeCHA,2)&amp;" Charter School - "&amp;VLOOKUP(G1034,code436,2)&amp;" pupils",IF(OR(A1034=450,A1034=466),A1034 &amp; " - " &amp;VLOOKUP(A1034,codeCHA,2)&amp;" Charter School - "&amp;VLOOKUP(F1034,code436,2)&amp;" District - "&amp;VLOOKUP(G1034,code436,2)&amp;" pupils",A1034 &amp; " - " &amp;VLOOKUP(A1034,codeCHA,2)&amp;" Charter School - "&amp;VLOOKUP(F1034,code436,2)&amp;" Campus - "&amp;VLOOKUP(G1034,code436,2)&amp;" pupils"))</f>
        <v>3517 - MAP ACADEMY Charter School - FALMOUTH pupils</v>
      </c>
      <c r="D1034" s="28">
        <v>3517239096</v>
      </c>
      <c r="E1034" s="30">
        <f t="shared" ref="E1034:E1067" si="194">A1034</f>
        <v>3517</v>
      </c>
      <c r="F1034" s="28">
        <f t="shared" ref="F1034:F1067" si="195">IF(VALUE(MID(D1034,1,1))=4,VALUE(MID(D1034,4,3)),VALUE(MID(D1034,5,3)))</f>
        <v>239</v>
      </c>
      <c r="G1034" s="28">
        <f t="shared" ref="G1034:G1067" si="196">IF(VALUE(MID(D1034,1,1))=4,VALUE(MID(D1034,7,3)),VALUE(MID(D1034,8,3)))</f>
        <v>96</v>
      </c>
      <c r="H1034" s="28">
        <f t="shared" si="191"/>
        <v>1</v>
      </c>
      <c r="I1034" s="33">
        <f t="shared" ref="I1034:I1067" si="197">VLOOKUP(F1034,distinfo,4)</f>
        <v>1.036</v>
      </c>
      <c r="J1034" s="30">
        <f t="shared" ref="J1034:J1067" si="198">VLOOKUP(D1034,enro_chafnd,16)</f>
        <v>8</v>
      </c>
      <c r="K1034" s="34">
        <f t="shared" ref="K1034:K1067" si="199">VLOOKUP(G1034,distinfo,6)</f>
        <v>154.48074931416244</v>
      </c>
      <c r="L1034" s="35">
        <f t="shared" ref="L1034:L1067" si="200">IF(VLOOKUP(D1034,rate_chafnd,40,FALSE)&gt;0,VLOOKUP(D1034,rate_chafnd,40),VLOOKUP(G1034,distinfo,7))</f>
        <v>19402</v>
      </c>
      <c r="M1034" s="35">
        <f t="shared" ref="M1034:M1067" si="201">ROUND((L1034*K1034/100)-L1034,0)</f>
        <v>10570</v>
      </c>
      <c r="N1034" s="35">
        <f t="shared" ref="N1034:N1067" si="202">VLOOKUP(G1034,distinfo,9)</f>
        <v>1188</v>
      </c>
      <c r="P1034" s="632"/>
      <c r="Q1034" s="149"/>
    </row>
    <row r="1035" spans="1:17">
      <c r="A1035" s="30">
        <f t="shared" si="192"/>
        <v>3517</v>
      </c>
      <c r="B1035" s="30">
        <v>1026</v>
      </c>
      <c r="C1035" s="31" t="str">
        <f t="shared" si="193"/>
        <v>3517 - MAP ACADEMY Charter School - MARSHFIELD pupils</v>
      </c>
      <c r="D1035" s="28">
        <v>3517239171</v>
      </c>
      <c r="E1035" s="30">
        <f t="shared" si="194"/>
        <v>3517</v>
      </c>
      <c r="F1035" s="28">
        <f t="shared" si="195"/>
        <v>239</v>
      </c>
      <c r="G1035" s="28">
        <f t="shared" si="196"/>
        <v>171</v>
      </c>
      <c r="H1035" s="28">
        <f t="shared" ref="H1035:H1069" si="203">IF(OR(A1035=410,A1035=466,A1035=487,A1035=499),2,1)</f>
        <v>1</v>
      </c>
      <c r="I1035" s="33">
        <f t="shared" si="197"/>
        <v>1.036</v>
      </c>
      <c r="J1035" s="30">
        <f t="shared" si="198"/>
        <v>4</v>
      </c>
      <c r="K1035" s="34">
        <f t="shared" si="199"/>
        <v>125.25638106017188</v>
      </c>
      <c r="L1035" s="35">
        <f t="shared" si="200"/>
        <v>14789</v>
      </c>
      <c r="M1035" s="35">
        <f t="shared" si="201"/>
        <v>3735</v>
      </c>
      <c r="N1035" s="35">
        <f t="shared" si="202"/>
        <v>1188</v>
      </c>
      <c r="P1035" s="632"/>
      <c r="Q1035" s="149"/>
    </row>
    <row r="1036" spans="1:17">
      <c r="A1036" s="30">
        <f t="shared" si="192"/>
        <v>3517</v>
      </c>
      <c r="B1036" s="30">
        <v>1027</v>
      </c>
      <c r="C1036" s="31" t="str">
        <f t="shared" si="193"/>
        <v>3517 - MAP ACADEMY Charter School - MASHPEE pupils</v>
      </c>
      <c r="D1036" s="28">
        <v>3517239172</v>
      </c>
      <c r="E1036" s="30">
        <f t="shared" si="194"/>
        <v>3517</v>
      </c>
      <c r="F1036" s="28">
        <f t="shared" si="195"/>
        <v>239</v>
      </c>
      <c r="G1036" s="28">
        <f t="shared" si="196"/>
        <v>172</v>
      </c>
      <c r="H1036" s="28">
        <f t="shared" si="203"/>
        <v>1</v>
      </c>
      <c r="I1036" s="33">
        <f t="shared" si="197"/>
        <v>1.036</v>
      </c>
      <c r="J1036" s="30">
        <f t="shared" si="198"/>
        <v>8</v>
      </c>
      <c r="K1036" s="34">
        <f t="shared" si="199"/>
        <v>165.43191225104837</v>
      </c>
      <c r="L1036" s="35">
        <f t="shared" si="200"/>
        <v>19402</v>
      </c>
      <c r="M1036" s="35">
        <f t="shared" si="201"/>
        <v>12695</v>
      </c>
      <c r="N1036" s="35">
        <f t="shared" si="202"/>
        <v>1188</v>
      </c>
      <c r="P1036" s="632"/>
      <c r="Q1036" s="149"/>
    </row>
    <row r="1037" spans="1:17">
      <c r="A1037" s="30">
        <f t="shared" si="192"/>
        <v>3517</v>
      </c>
      <c r="B1037" s="30">
        <v>1028</v>
      </c>
      <c r="C1037" s="31" t="str">
        <f t="shared" si="193"/>
        <v>3517 - MAP ACADEMY Charter School - MIDDLEBOROUGH pupils</v>
      </c>
      <c r="D1037" s="28">
        <v>3517239182</v>
      </c>
      <c r="E1037" s="30">
        <f t="shared" si="194"/>
        <v>3517</v>
      </c>
      <c r="F1037" s="28">
        <f t="shared" si="195"/>
        <v>239</v>
      </c>
      <c r="G1037" s="28">
        <f t="shared" si="196"/>
        <v>182</v>
      </c>
      <c r="H1037" s="28">
        <f t="shared" si="203"/>
        <v>1</v>
      </c>
      <c r="I1037" s="33">
        <f t="shared" si="197"/>
        <v>1.036</v>
      </c>
      <c r="J1037" s="30">
        <f t="shared" si="198"/>
        <v>8</v>
      </c>
      <c r="K1037" s="34">
        <f t="shared" si="199"/>
        <v>116.60854723053005</v>
      </c>
      <c r="L1037" s="35">
        <f t="shared" si="200"/>
        <v>17783</v>
      </c>
      <c r="M1037" s="35">
        <f t="shared" si="201"/>
        <v>2953</v>
      </c>
      <c r="N1037" s="35">
        <f t="shared" si="202"/>
        <v>1188</v>
      </c>
      <c r="P1037" s="632"/>
      <c r="Q1037" s="149"/>
    </row>
    <row r="1038" spans="1:17">
      <c r="A1038" s="30">
        <f t="shared" si="192"/>
        <v>3517</v>
      </c>
      <c r="B1038" s="30">
        <v>1029</v>
      </c>
      <c r="C1038" s="31" t="str">
        <f t="shared" si="193"/>
        <v>3517 - MAP ACADEMY Charter School - MILTON pupils</v>
      </c>
      <c r="D1038" s="28">
        <v>3517239189</v>
      </c>
      <c r="E1038" s="30">
        <f t="shared" si="194"/>
        <v>3517</v>
      </c>
      <c r="F1038" s="28">
        <f t="shared" si="195"/>
        <v>239</v>
      </c>
      <c r="G1038" s="28">
        <f t="shared" si="196"/>
        <v>189</v>
      </c>
      <c r="H1038" s="28">
        <f t="shared" si="203"/>
        <v>1</v>
      </c>
      <c r="I1038" s="33">
        <f t="shared" si="197"/>
        <v>1.036</v>
      </c>
      <c r="J1038" s="30">
        <f t="shared" si="198"/>
        <v>3</v>
      </c>
      <c r="K1038" s="34">
        <f t="shared" si="199"/>
        <v>134.15500678325202</v>
      </c>
      <c r="L1038" s="35">
        <f t="shared" si="200"/>
        <v>17581</v>
      </c>
      <c r="M1038" s="35">
        <f t="shared" si="201"/>
        <v>6005</v>
      </c>
      <c r="N1038" s="35">
        <f t="shared" si="202"/>
        <v>1188</v>
      </c>
      <c r="P1038" s="632"/>
      <c r="Q1038" s="149"/>
    </row>
    <row r="1039" spans="1:17">
      <c r="A1039" s="30">
        <f t="shared" si="192"/>
        <v>3517</v>
      </c>
      <c r="B1039" s="30">
        <v>1030</v>
      </c>
      <c r="C1039" s="31" t="str">
        <f t="shared" si="193"/>
        <v>3517 - MAP ACADEMY Charter School - NEW BEDFORD pupils</v>
      </c>
      <c r="D1039" s="28">
        <v>3517239201</v>
      </c>
      <c r="E1039" s="30">
        <f t="shared" si="194"/>
        <v>3517</v>
      </c>
      <c r="F1039" s="28">
        <f t="shared" si="195"/>
        <v>239</v>
      </c>
      <c r="G1039" s="28">
        <f t="shared" si="196"/>
        <v>201</v>
      </c>
      <c r="H1039" s="28">
        <f t="shared" si="203"/>
        <v>1</v>
      </c>
      <c r="I1039" s="33">
        <f t="shared" si="197"/>
        <v>1.036</v>
      </c>
      <c r="J1039" s="30">
        <f t="shared" si="198"/>
        <v>12</v>
      </c>
      <c r="K1039" s="34">
        <f t="shared" si="199"/>
        <v>100.52451737032956</v>
      </c>
      <c r="L1039" s="35">
        <f t="shared" si="200"/>
        <v>21712</v>
      </c>
      <c r="M1039" s="35">
        <f t="shared" si="201"/>
        <v>114</v>
      </c>
      <c r="N1039" s="35">
        <f t="shared" si="202"/>
        <v>1188</v>
      </c>
      <c r="P1039" s="632"/>
      <c r="Q1039" s="149"/>
    </row>
    <row r="1040" spans="1:17">
      <c r="A1040" s="30">
        <f t="shared" si="192"/>
        <v>3517</v>
      </c>
      <c r="B1040" s="30">
        <v>1031</v>
      </c>
      <c r="C1040" s="31" t="str">
        <f t="shared" si="193"/>
        <v>3517 - MAP ACADEMY Charter School - NORWELL pupils</v>
      </c>
      <c r="D1040" s="28">
        <v>3517239219</v>
      </c>
      <c r="E1040" s="30">
        <f t="shared" si="194"/>
        <v>3517</v>
      </c>
      <c r="F1040" s="28">
        <f t="shared" si="195"/>
        <v>239</v>
      </c>
      <c r="G1040" s="28">
        <f t="shared" si="196"/>
        <v>219</v>
      </c>
      <c r="H1040" s="28">
        <f t="shared" si="203"/>
        <v>1</v>
      </c>
      <c r="I1040" s="33">
        <f t="shared" si="197"/>
        <v>1.036</v>
      </c>
      <c r="J1040" s="30">
        <f t="shared" si="198"/>
        <v>2</v>
      </c>
      <c r="K1040" s="34">
        <f t="shared" si="199"/>
        <v>149.33943523749375</v>
      </c>
      <c r="L1040" s="35">
        <f t="shared" si="200"/>
        <v>17390</v>
      </c>
      <c r="M1040" s="35">
        <f t="shared" si="201"/>
        <v>8580</v>
      </c>
      <c r="N1040" s="35">
        <f t="shared" si="202"/>
        <v>1188</v>
      </c>
      <c r="P1040" s="632"/>
      <c r="Q1040" s="149"/>
    </row>
    <row r="1041" spans="1:17">
      <c r="A1041" s="30">
        <f t="shared" si="192"/>
        <v>3517</v>
      </c>
      <c r="B1041" s="30">
        <v>1032</v>
      </c>
      <c r="C1041" s="31" t="str">
        <f t="shared" si="193"/>
        <v>3517 - MAP ACADEMY Charter School - PEMBROKE pupils</v>
      </c>
      <c r="D1041" s="28">
        <v>3517239231</v>
      </c>
      <c r="E1041" s="30">
        <f t="shared" si="194"/>
        <v>3517</v>
      </c>
      <c r="F1041" s="28">
        <f t="shared" si="195"/>
        <v>239</v>
      </c>
      <c r="G1041" s="28">
        <f t="shared" si="196"/>
        <v>231</v>
      </c>
      <c r="H1041" s="28">
        <f t="shared" si="203"/>
        <v>1</v>
      </c>
      <c r="I1041" s="33">
        <f t="shared" si="197"/>
        <v>1.036</v>
      </c>
      <c r="J1041" s="30">
        <f t="shared" si="198"/>
        <v>4</v>
      </c>
      <c r="K1041" s="34">
        <f t="shared" si="199"/>
        <v>127.12771596209609</v>
      </c>
      <c r="L1041" s="35">
        <f t="shared" si="200"/>
        <v>16802</v>
      </c>
      <c r="M1041" s="35">
        <f t="shared" si="201"/>
        <v>4558</v>
      </c>
      <c r="N1041" s="35">
        <f t="shared" si="202"/>
        <v>1188</v>
      </c>
      <c r="P1041" s="632"/>
      <c r="Q1041" s="149"/>
    </row>
    <row r="1042" spans="1:17">
      <c r="A1042" s="30">
        <f t="shared" si="192"/>
        <v>3517</v>
      </c>
      <c r="B1042" s="30">
        <v>1033</v>
      </c>
      <c r="C1042" s="31" t="str">
        <f t="shared" si="193"/>
        <v>3517 - MAP ACADEMY Charter School - PLYMOUTH pupils</v>
      </c>
      <c r="D1042" s="28">
        <v>3517239239</v>
      </c>
      <c r="E1042" s="30">
        <f t="shared" si="194"/>
        <v>3517</v>
      </c>
      <c r="F1042" s="28">
        <f t="shared" si="195"/>
        <v>239</v>
      </c>
      <c r="G1042" s="28">
        <f t="shared" si="196"/>
        <v>239</v>
      </c>
      <c r="H1042" s="28">
        <f t="shared" si="203"/>
        <v>1</v>
      </c>
      <c r="I1042" s="33">
        <f t="shared" si="197"/>
        <v>1.036</v>
      </c>
      <c r="J1042" s="30">
        <f t="shared" si="198"/>
        <v>6</v>
      </c>
      <c r="K1042" s="34">
        <f t="shared" si="199"/>
        <v>129.21962328770243</v>
      </c>
      <c r="L1042" s="35">
        <f t="shared" si="200"/>
        <v>16891</v>
      </c>
      <c r="M1042" s="35">
        <f t="shared" si="201"/>
        <v>4935</v>
      </c>
      <c r="N1042" s="35">
        <f t="shared" si="202"/>
        <v>1188</v>
      </c>
      <c r="P1042" s="632"/>
      <c r="Q1042" s="149"/>
    </row>
    <row r="1043" spans="1:17">
      <c r="A1043" s="30">
        <f t="shared" si="192"/>
        <v>3517</v>
      </c>
      <c r="B1043" s="30">
        <v>1034</v>
      </c>
      <c r="C1043" s="31" t="str">
        <f t="shared" si="193"/>
        <v>3517 - MAP ACADEMY Charter School - SANDWICH pupils</v>
      </c>
      <c r="D1043" s="28">
        <v>3517239261</v>
      </c>
      <c r="E1043" s="30">
        <f t="shared" si="194"/>
        <v>3517</v>
      </c>
      <c r="F1043" s="28">
        <f t="shared" si="195"/>
        <v>239</v>
      </c>
      <c r="G1043" s="28">
        <f t="shared" si="196"/>
        <v>261</v>
      </c>
      <c r="H1043" s="28">
        <f t="shared" si="203"/>
        <v>1</v>
      </c>
      <c r="I1043" s="33">
        <f t="shared" si="197"/>
        <v>1.036</v>
      </c>
      <c r="J1043" s="30">
        <f t="shared" si="198"/>
        <v>5</v>
      </c>
      <c r="K1043" s="34">
        <f t="shared" si="199"/>
        <v>176.5037647409651</v>
      </c>
      <c r="L1043" s="35">
        <f t="shared" si="200"/>
        <v>12925</v>
      </c>
      <c r="M1043" s="35">
        <f t="shared" si="201"/>
        <v>9888</v>
      </c>
      <c r="N1043" s="35">
        <f t="shared" si="202"/>
        <v>1188</v>
      </c>
      <c r="P1043" s="632"/>
      <c r="Q1043" s="149"/>
    </row>
    <row r="1044" spans="1:17">
      <c r="A1044" s="30">
        <f t="shared" si="192"/>
        <v>3517</v>
      </c>
      <c r="B1044" s="30">
        <v>1035</v>
      </c>
      <c r="C1044" s="31" t="str">
        <f t="shared" si="193"/>
        <v>3517 - MAP ACADEMY Charter School - SCITUATE pupils</v>
      </c>
      <c r="D1044" s="28">
        <v>3517239264</v>
      </c>
      <c r="E1044" s="30">
        <f t="shared" si="194"/>
        <v>3517</v>
      </c>
      <c r="F1044" s="28">
        <f t="shared" si="195"/>
        <v>239</v>
      </c>
      <c r="G1044" s="28">
        <f t="shared" si="196"/>
        <v>264</v>
      </c>
      <c r="H1044" s="28">
        <f t="shared" si="203"/>
        <v>1</v>
      </c>
      <c r="I1044" s="33">
        <f t="shared" si="197"/>
        <v>1.036</v>
      </c>
      <c r="J1044" s="30">
        <f t="shared" si="198"/>
        <v>3</v>
      </c>
      <c r="K1044" s="34">
        <f t="shared" si="199"/>
        <v>149.07358659822506</v>
      </c>
      <c r="L1044" s="35">
        <f t="shared" si="200"/>
        <v>12925</v>
      </c>
      <c r="M1044" s="35">
        <f t="shared" si="201"/>
        <v>6343</v>
      </c>
      <c r="N1044" s="35">
        <f t="shared" si="202"/>
        <v>1188</v>
      </c>
      <c r="P1044" s="632"/>
      <c r="Q1044" s="149"/>
    </row>
    <row r="1045" spans="1:17">
      <c r="A1045" s="30">
        <f t="shared" si="192"/>
        <v>3517</v>
      </c>
      <c r="B1045" s="30">
        <v>1036</v>
      </c>
      <c r="C1045" s="31" t="str">
        <f t="shared" si="193"/>
        <v>3517 - MAP ACADEMY Charter School - STOUGHTON pupils</v>
      </c>
      <c r="D1045" s="28">
        <v>3517239285</v>
      </c>
      <c r="E1045" s="30">
        <f t="shared" si="194"/>
        <v>3517</v>
      </c>
      <c r="F1045" s="28">
        <f t="shared" si="195"/>
        <v>239</v>
      </c>
      <c r="G1045" s="28">
        <f t="shared" si="196"/>
        <v>285</v>
      </c>
      <c r="H1045" s="28">
        <f t="shared" si="203"/>
        <v>1</v>
      </c>
      <c r="I1045" s="33">
        <f t="shared" si="197"/>
        <v>1.036</v>
      </c>
      <c r="J1045" s="30">
        <f t="shared" si="198"/>
        <v>9</v>
      </c>
      <c r="K1045" s="34">
        <f t="shared" si="199"/>
        <v>116.95781453436267</v>
      </c>
      <c r="L1045" s="35">
        <f t="shared" si="200"/>
        <v>19860</v>
      </c>
      <c r="M1045" s="35">
        <f t="shared" si="201"/>
        <v>3368</v>
      </c>
      <c r="N1045" s="35">
        <f t="shared" si="202"/>
        <v>1188</v>
      </c>
      <c r="P1045" s="632"/>
      <c r="Q1045" s="149"/>
    </row>
    <row r="1046" spans="1:17">
      <c r="A1046" s="30">
        <f t="shared" si="192"/>
        <v>3517</v>
      </c>
      <c r="B1046" s="30">
        <v>1037</v>
      </c>
      <c r="C1046" s="31" t="str">
        <f t="shared" si="193"/>
        <v>3517 - MAP ACADEMY Charter School - TAUNTON pupils</v>
      </c>
      <c r="D1046" s="28">
        <v>3517239293</v>
      </c>
      <c r="E1046" s="30">
        <f t="shared" si="194"/>
        <v>3517</v>
      </c>
      <c r="F1046" s="28">
        <f t="shared" si="195"/>
        <v>239</v>
      </c>
      <c r="G1046" s="28">
        <f t="shared" si="196"/>
        <v>293</v>
      </c>
      <c r="H1046" s="28">
        <f t="shared" si="203"/>
        <v>1</v>
      </c>
      <c r="I1046" s="33">
        <f t="shared" si="197"/>
        <v>1.036</v>
      </c>
      <c r="J1046" s="30">
        <f t="shared" si="198"/>
        <v>10</v>
      </c>
      <c r="K1046" s="34">
        <f t="shared" si="199"/>
        <v>103.46776683796406</v>
      </c>
      <c r="L1046" s="35">
        <f t="shared" si="200"/>
        <v>17853</v>
      </c>
      <c r="M1046" s="35">
        <f t="shared" si="201"/>
        <v>619</v>
      </c>
      <c r="N1046" s="35">
        <f t="shared" si="202"/>
        <v>1188</v>
      </c>
      <c r="P1046" s="632"/>
      <c r="Q1046" s="149"/>
    </row>
    <row r="1047" spans="1:17">
      <c r="A1047" s="30">
        <f t="shared" si="192"/>
        <v>3517</v>
      </c>
      <c r="B1047" s="30">
        <v>1038</v>
      </c>
      <c r="C1047" s="31" t="str">
        <f t="shared" si="193"/>
        <v>3517 - MAP ACADEMY Charter School - WAREHAM pupils</v>
      </c>
      <c r="D1047" s="28">
        <v>3517239310</v>
      </c>
      <c r="E1047" s="30">
        <f t="shared" si="194"/>
        <v>3517</v>
      </c>
      <c r="F1047" s="28">
        <f t="shared" si="195"/>
        <v>239</v>
      </c>
      <c r="G1047" s="28">
        <f t="shared" si="196"/>
        <v>310</v>
      </c>
      <c r="H1047" s="28">
        <f t="shared" si="203"/>
        <v>1</v>
      </c>
      <c r="I1047" s="33">
        <f t="shared" si="197"/>
        <v>1.036</v>
      </c>
      <c r="J1047" s="30">
        <f t="shared" si="198"/>
        <v>11</v>
      </c>
      <c r="K1047" s="34">
        <f t="shared" si="199"/>
        <v>116.51312908321758</v>
      </c>
      <c r="L1047" s="35">
        <f t="shared" si="200"/>
        <v>19587</v>
      </c>
      <c r="M1047" s="35">
        <f t="shared" si="201"/>
        <v>3234</v>
      </c>
      <c r="N1047" s="35">
        <f t="shared" si="202"/>
        <v>1188</v>
      </c>
      <c r="P1047" s="632"/>
      <c r="Q1047" s="149"/>
    </row>
    <row r="1048" spans="1:17">
      <c r="A1048" s="30">
        <f t="shared" si="192"/>
        <v>3517</v>
      </c>
      <c r="B1048" s="30">
        <v>1039</v>
      </c>
      <c r="C1048" s="31" t="str">
        <f t="shared" si="193"/>
        <v>3517 - MAP ACADEMY Charter School - WEST BRIDGEWATER pupils</v>
      </c>
      <c r="D1048" s="28">
        <v>3517239323</v>
      </c>
      <c r="E1048" s="30">
        <f t="shared" si="194"/>
        <v>3517</v>
      </c>
      <c r="F1048" s="28">
        <f t="shared" si="195"/>
        <v>239</v>
      </c>
      <c r="G1048" s="28">
        <f t="shared" si="196"/>
        <v>323</v>
      </c>
      <c r="H1048" s="28">
        <f t="shared" si="203"/>
        <v>1</v>
      </c>
      <c r="I1048" s="33">
        <f t="shared" si="197"/>
        <v>1.036</v>
      </c>
      <c r="J1048" s="30">
        <f t="shared" si="198"/>
        <v>6</v>
      </c>
      <c r="K1048" s="34">
        <f t="shared" si="199"/>
        <v>124.08512186500218</v>
      </c>
      <c r="L1048" s="35">
        <f t="shared" si="200"/>
        <v>12925</v>
      </c>
      <c r="M1048" s="35">
        <f t="shared" si="201"/>
        <v>3113</v>
      </c>
      <c r="N1048" s="35">
        <f t="shared" si="202"/>
        <v>1188</v>
      </c>
      <c r="P1048" s="632"/>
      <c r="Q1048" s="149"/>
    </row>
    <row r="1049" spans="1:17">
      <c r="A1049" s="30">
        <f t="shared" si="192"/>
        <v>3517</v>
      </c>
      <c r="B1049" s="30">
        <v>1040</v>
      </c>
      <c r="C1049" s="31" t="str">
        <f t="shared" si="193"/>
        <v>3517 - MAP ACADEMY Charter School - WESTPORT pupils</v>
      </c>
      <c r="D1049" s="28">
        <v>3517239331</v>
      </c>
      <c r="E1049" s="30">
        <f t="shared" si="194"/>
        <v>3517</v>
      </c>
      <c r="F1049" s="28">
        <f t="shared" si="195"/>
        <v>239</v>
      </c>
      <c r="G1049" s="28">
        <f t="shared" si="196"/>
        <v>331</v>
      </c>
      <c r="H1049" s="28">
        <f t="shared" si="203"/>
        <v>1</v>
      </c>
      <c r="I1049" s="33">
        <f t="shared" si="197"/>
        <v>1.036</v>
      </c>
      <c r="J1049" s="30">
        <f t="shared" si="198"/>
        <v>7</v>
      </c>
      <c r="K1049" s="34">
        <f t="shared" si="199"/>
        <v>119.10061815697073</v>
      </c>
      <c r="L1049" s="35">
        <f t="shared" si="200"/>
        <v>18945</v>
      </c>
      <c r="M1049" s="35">
        <f t="shared" si="201"/>
        <v>3619</v>
      </c>
      <c r="N1049" s="35">
        <f t="shared" si="202"/>
        <v>1188</v>
      </c>
      <c r="P1049" s="632"/>
      <c r="Q1049" s="149"/>
    </row>
    <row r="1050" spans="1:17">
      <c r="A1050" s="30">
        <f t="shared" si="192"/>
        <v>3517</v>
      </c>
      <c r="B1050" s="30">
        <v>1041</v>
      </c>
      <c r="C1050" s="31" t="str">
        <f t="shared" si="193"/>
        <v>3517 - MAP ACADEMY Charter School - WEYMOUTH pupils</v>
      </c>
      <c r="D1050" s="28">
        <v>3517239336</v>
      </c>
      <c r="E1050" s="30">
        <f t="shared" si="194"/>
        <v>3517</v>
      </c>
      <c r="F1050" s="28">
        <f t="shared" si="195"/>
        <v>239</v>
      </c>
      <c r="G1050" s="28">
        <f t="shared" si="196"/>
        <v>336</v>
      </c>
      <c r="H1050" s="28">
        <f t="shared" si="203"/>
        <v>1</v>
      </c>
      <c r="I1050" s="33">
        <f t="shared" si="197"/>
        <v>1.036</v>
      </c>
      <c r="J1050" s="30">
        <f t="shared" si="198"/>
        <v>8</v>
      </c>
      <c r="K1050" s="34">
        <f t="shared" si="199"/>
        <v>113.38729758643215</v>
      </c>
      <c r="L1050" s="35">
        <f t="shared" si="200"/>
        <v>12925</v>
      </c>
      <c r="M1050" s="35">
        <f t="shared" si="201"/>
        <v>1730</v>
      </c>
      <c r="N1050" s="35">
        <f t="shared" si="202"/>
        <v>1188</v>
      </c>
      <c r="P1050" s="632"/>
      <c r="Q1050" s="149"/>
    </row>
    <row r="1051" spans="1:17">
      <c r="A1051" s="30">
        <f t="shared" si="192"/>
        <v>3517</v>
      </c>
      <c r="B1051" s="30">
        <v>1042</v>
      </c>
      <c r="C1051" s="31" t="str">
        <f t="shared" si="193"/>
        <v>3517 - MAP ACADEMY Charter School - BRIDGEWATER RAYNHAM pupils</v>
      </c>
      <c r="D1051" s="28">
        <v>3517239625</v>
      </c>
      <c r="E1051" s="30">
        <f t="shared" si="194"/>
        <v>3517</v>
      </c>
      <c r="F1051" s="28">
        <f t="shared" si="195"/>
        <v>239</v>
      </c>
      <c r="G1051" s="28">
        <f t="shared" si="196"/>
        <v>625</v>
      </c>
      <c r="H1051" s="28">
        <f t="shared" si="203"/>
        <v>1</v>
      </c>
      <c r="I1051" s="33">
        <f t="shared" si="197"/>
        <v>1.036</v>
      </c>
      <c r="J1051" s="30">
        <f t="shared" si="198"/>
        <v>6</v>
      </c>
      <c r="K1051" s="34">
        <f t="shared" si="199"/>
        <v>108.64822656782296</v>
      </c>
      <c r="L1051" s="35">
        <f t="shared" si="200"/>
        <v>18487</v>
      </c>
      <c r="M1051" s="35">
        <f t="shared" si="201"/>
        <v>1599</v>
      </c>
      <c r="N1051" s="35">
        <f t="shared" si="202"/>
        <v>1188</v>
      </c>
      <c r="P1051" s="632"/>
      <c r="Q1051" s="149"/>
    </row>
    <row r="1052" spans="1:17">
      <c r="A1052" s="30">
        <f t="shared" si="192"/>
        <v>3517</v>
      </c>
      <c r="B1052" s="30">
        <v>1043</v>
      </c>
      <c r="C1052" s="31" t="str">
        <f t="shared" si="193"/>
        <v>3517 - MAP ACADEMY Charter School - FREETOWN LAKEVILLE pupils</v>
      </c>
      <c r="D1052" s="28">
        <v>3517239665</v>
      </c>
      <c r="E1052" s="30">
        <f t="shared" si="194"/>
        <v>3517</v>
      </c>
      <c r="F1052" s="28">
        <f t="shared" si="195"/>
        <v>239</v>
      </c>
      <c r="G1052" s="28">
        <f t="shared" si="196"/>
        <v>665</v>
      </c>
      <c r="H1052" s="28">
        <f t="shared" si="203"/>
        <v>1</v>
      </c>
      <c r="I1052" s="33">
        <f t="shared" si="197"/>
        <v>1.036</v>
      </c>
      <c r="J1052" s="30">
        <f t="shared" si="198"/>
        <v>5</v>
      </c>
      <c r="K1052" s="34">
        <f t="shared" si="199"/>
        <v>112.27587959492098</v>
      </c>
      <c r="L1052" s="35">
        <f t="shared" si="200"/>
        <v>17962</v>
      </c>
      <c r="M1052" s="35">
        <f t="shared" si="201"/>
        <v>2205</v>
      </c>
      <c r="N1052" s="35">
        <f t="shared" si="202"/>
        <v>1188</v>
      </c>
      <c r="P1052" s="632"/>
      <c r="Q1052" s="149"/>
    </row>
    <row r="1053" spans="1:17">
      <c r="A1053" s="30">
        <f t="shared" si="192"/>
        <v>3517</v>
      </c>
      <c r="B1053" s="30">
        <v>1044</v>
      </c>
      <c r="C1053" s="31" t="str">
        <f t="shared" si="193"/>
        <v>3517 - MAP ACADEMY Charter School - MONOMOY pupils</v>
      </c>
      <c r="D1053" s="28">
        <v>3517239712</v>
      </c>
      <c r="E1053" s="30">
        <f t="shared" si="194"/>
        <v>3517</v>
      </c>
      <c r="F1053" s="28">
        <f t="shared" si="195"/>
        <v>239</v>
      </c>
      <c r="G1053" s="28">
        <f t="shared" si="196"/>
        <v>712</v>
      </c>
      <c r="H1053" s="28">
        <f t="shared" si="203"/>
        <v>1</v>
      </c>
      <c r="I1053" s="33">
        <f t="shared" si="197"/>
        <v>1.036</v>
      </c>
      <c r="J1053" s="30">
        <f t="shared" si="198"/>
        <v>8</v>
      </c>
      <c r="K1053" s="34">
        <f t="shared" si="199"/>
        <v>165.54244742451664</v>
      </c>
      <c r="L1053" s="35">
        <f t="shared" si="200"/>
        <v>19402</v>
      </c>
      <c r="M1053" s="35">
        <f t="shared" si="201"/>
        <v>12717</v>
      </c>
      <c r="N1053" s="35">
        <f t="shared" si="202"/>
        <v>1188</v>
      </c>
      <c r="P1053" s="632"/>
      <c r="Q1053" s="149"/>
    </row>
    <row r="1054" spans="1:17">
      <c r="A1054" s="30">
        <f t="shared" si="192"/>
        <v>3517</v>
      </c>
      <c r="B1054" s="30">
        <v>1045</v>
      </c>
      <c r="C1054" s="31" t="str">
        <f t="shared" si="193"/>
        <v>3517 - MAP ACADEMY Charter School - OLD ROCHESTER pupils</v>
      </c>
      <c r="D1054" s="28">
        <v>3517239740</v>
      </c>
      <c r="E1054" s="30">
        <f t="shared" si="194"/>
        <v>3517</v>
      </c>
      <c r="F1054" s="28">
        <f t="shared" si="195"/>
        <v>239</v>
      </c>
      <c r="G1054" s="28">
        <f t="shared" si="196"/>
        <v>740</v>
      </c>
      <c r="H1054" s="28">
        <f t="shared" si="203"/>
        <v>1</v>
      </c>
      <c r="I1054" s="33">
        <f t="shared" si="197"/>
        <v>1.036</v>
      </c>
      <c r="J1054" s="30">
        <f t="shared" si="198"/>
        <v>5</v>
      </c>
      <c r="K1054" s="34">
        <f t="shared" si="199"/>
        <v>151.00049921718877</v>
      </c>
      <c r="L1054" s="35">
        <f t="shared" si="200"/>
        <v>14940</v>
      </c>
      <c r="M1054" s="35">
        <f t="shared" si="201"/>
        <v>7619</v>
      </c>
      <c r="N1054" s="35">
        <f t="shared" si="202"/>
        <v>1188</v>
      </c>
      <c r="P1054" s="632"/>
      <c r="Q1054" s="149"/>
    </row>
    <row r="1055" spans="1:17">
      <c r="A1055" s="30">
        <f t="shared" si="192"/>
        <v>3517</v>
      </c>
      <c r="B1055" s="30">
        <v>1046</v>
      </c>
      <c r="C1055" s="31" t="str">
        <f t="shared" si="193"/>
        <v>3517 - MAP ACADEMY Charter School - SILVER LAKE pupils</v>
      </c>
      <c r="D1055" s="28">
        <v>3517239760</v>
      </c>
      <c r="E1055" s="30">
        <f t="shared" si="194"/>
        <v>3517</v>
      </c>
      <c r="F1055" s="28">
        <f t="shared" si="195"/>
        <v>239</v>
      </c>
      <c r="G1055" s="28">
        <f t="shared" si="196"/>
        <v>760</v>
      </c>
      <c r="H1055" s="28">
        <f t="shared" si="203"/>
        <v>1</v>
      </c>
      <c r="I1055" s="33">
        <f t="shared" si="197"/>
        <v>1.036</v>
      </c>
      <c r="J1055" s="30">
        <f t="shared" si="198"/>
        <v>6</v>
      </c>
      <c r="K1055" s="34">
        <f t="shared" si="199"/>
        <v>119.57703836731437</v>
      </c>
      <c r="L1055" s="35">
        <f t="shared" si="200"/>
        <v>16348</v>
      </c>
      <c r="M1055" s="35">
        <f t="shared" si="201"/>
        <v>3200</v>
      </c>
      <c r="N1055" s="35">
        <f t="shared" si="202"/>
        <v>1188</v>
      </c>
      <c r="P1055" s="632"/>
      <c r="Q1055" s="149"/>
    </row>
    <row r="1056" spans="1:17">
      <c r="A1056" s="30">
        <f t="shared" si="192"/>
        <v>3517</v>
      </c>
      <c r="B1056" s="30">
        <v>1047</v>
      </c>
      <c r="C1056" s="31" t="str">
        <f t="shared" si="193"/>
        <v>3517 - MAP ACADEMY Charter School - WHITMAN HANSON pupils</v>
      </c>
      <c r="D1056" s="28">
        <v>3517239780</v>
      </c>
      <c r="E1056" s="30">
        <f t="shared" si="194"/>
        <v>3517</v>
      </c>
      <c r="F1056" s="28">
        <f t="shared" si="195"/>
        <v>239</v>
      </c>
      <c r="G1056" s="28">
        <f t="shared" si="196"/>
        <v>780</v>
      </c>
      <c r="H1056" s="28">
        <f t="shared" si="203"/>
        <v>1</v>
      </c>
      <c r="I1056" s="33">
        <f t="shared" si="197"/>
        <v>1.036</v>
      </c>
      <c r="J1056" s="30">
        <f t="shared" si="198"/>
        <v>6</v>
      </c>
      <c r="K1056" s="34">
        <f t="shared" si="199"/>
        <v>117.80202536709625</v>
      </c>
      <c r="L1056" s="35">
        <f t="shared" si="200"/>
        <v>16633</v>
      </c>
      <c r="M1056" s="35">
        <f t="shared" si="201"/>
        <v>2961</v>
      </c>
      <c r="N1056" s="35">
        <f t="shared" si="202"/>
        <v>1188</v>
      </c>
      <c r="P1056" s="632"/>
      <c r="Q1056" s="149"/>
    </row>
    <row r="1057" spans="1:17">
      <c r="A1057" s="30">
        <f t="shared" si="192"/>
        <v>3518</v>
      </c>
      <c r="B1057" s="30">
        <v>1048</v>
      </c>
      <c r="C1057" s="31" t="str">
        <f t="shared" si="193"/>
        <v>3518 - PHOENIX ACADEMY LAWRENCE Charter School - HAVERHILL pupils</v>
      </c>
      <c r="D1057" s="28">
        <v>3518149128</v>
      </c>
      <c r="E1057" s="30">
        <f t="shared" si="194"/>
        <v>3518</v>
      </c>
      <c r="F1057" s="28">
        <f t="shared" si="195"/>
        <v>149</v>
      </c>
      <c r="G1057" s="28">
        <f t="shared" si="196"/>
        <v>128</v>
      </c>
      <c r="H1057" s="28">
        <f t="shared" si="203"/>
        <v>1</v>
      </c>
      <c r="I1057" s="33">
        <f t="shared" si="197"/>
        <v>1</v>
      </c>
      <c r="J1057" s="30">
        <f t="shared" si="198"/>
        <v>10</v>
      </c>
      <c r="K1057" s="34">
        <f t="shared" si="199"/>
        <v>103.60715367772923</v>
      </c>
      <c r="L1057" s="35">
        <f t="shared" si="200"/>
        <v>19704</v>
      </c>
      <c r="M1057" s="35">
        <f t="shared" si="201"/>
        <v>711</v>
      </c>
      <c r="N1057" s="35">
        <f t="shared" si="202"/>
        <v>1188</v>
      </c>
      <c r="P1057" s="632"/>
      <c r="Q1057" s="149"/>
    </row>
    <row r="1058" spans="1:17">
      <c r="A1058" s="30">
        <f t="shared" si="192"/>
        <v>3518</v>
      </c>
      <c r="B1058" s="30">
        <v>1049</v>
      </c>
      <c r="C1058" s="31" t="str">
        <f t="shared" si="193"/>
        <v>3518 - PHOENIX ACADEMY LAWRENCE Charter School - LAWRENCE pupils</v>
      </c>
      <c r="D1058" s="28">
        <v>3518149149</v>
      </c>
      <c r="E1058" s="30">
        <f t="shared" si="194"/>
        <v>3518</v>
      </c>
      <c r="F1058" s="28">
        <f t="shared" si="195"/>
        <v>149</v>
      </c>
      <c r="G1058" s="28">
        <f t="shared" si="196"/>
        <v>149</v>
      </c>
      <c r="H1058" s="28">
        <f t="shared" si="203"/>
        <v>1</v>
      </c>
      <c r="I1058" s="33">
        <f t="shared" si="197"/>
        <v>1</v>
      </c>
      <c r="J1058" s="30">
        <f t="shared" si="198"/>
        <v>12</v>
      </c>
      <c r="K1058" s="34">
        <f t="shared" si="199"/>
        <v>101.11863971010861</v>
      </c>
      <c r="L1058" s="35">
        <f t="shared" si="200"/>
        <v>21523</v>
      </c>
      <c r="M1058" s="35">
        <f t="shared" si="201"/>
        <v>241</v>
      </c>
      <c r="N1058" s="35">
        <f t="shared" si="202"/>
        <v>1188</v>
      </c>
      <c r="P1058" s="632"/>
      <c r="Q1058" s="149"/>
    </row>
    <row r="1059" spans="1:17">
      <c r="A1059" s="30">
        <f t="shared" si="192"/>
        <v>3518</v>
      </c>
      <c r="B1059" s="30">
        <v>1050</v>
      </c>
      <c r="C1059" s="31" t="str">
        <f t="shared" si="193"/>
        <v>3518 - PHOENIX ACADEMY LAWRENCE Charter School - LOWELL pupils</v>
      </c>
      <c r="D1059" s="28">
        <v>3518149160</v>
      </c>
      <c r="E1059" s="30">
        <f t="shared" si="194"/>
        <v>3518</v>
      </c>
      <c r="F1059" s="28">
        <f t="shared" si="195"/>
        <v>149</v>
      </c>
      <c r="G1059" s="28">
        <f t="shared" si="196"/>
        <v>160</v>
      </c>
      <c r="H1059" s="28">
        <f t="shared" si="203"/>
        <v>1</v>
      </c>
      <c r="I1059" s="33">
        <f t="shared" si="197"/>
        <v>1</v>
      </c>
      <c r="J1059" s="30">
        <f t="shared" si="198"/>
        <v>11</v>
      </c>
      <c r="K1059" s="34">
        <f t="shared" si="199"/>
        <v>101.5606881977328</v>
      </c>
      <c r="L1059" s="35">
        <f t="shared" si="200"/>
        <v>20404</v>
      </c>
      <c r="M1059" s="35">
        <f t="shared" si="201"/>
        <v>318</v>
      </c>
      <c r="N1059" s="35">
        <f t="shared" si="202"/>
        <v>1188</v>
      </c>
      <c r="P1059" s="632"/>
      <c r="Q1059" s="149"/>
    </row>
    <row r="1060" spans="1:17">
      <c r="A1060" s="30">
        <f t="shared" si="192"/>
        <v>3518</v>
      </c>
      <c r="B1060" s="30">
        <v>1051</v>
      </c>
      <c r="C1060" s="31" t="str">
        <f t="shared" si="193"/>
        <v>3518 - PHOENIX ACADEMY LAWRENCE Charter School - METHUEN pupils</v>
      </c>
      <c r="D1060" s="28">
        <v>3518149181</v>
      </c>
      <c r="E1060" s="30">
        <f t="shared" si="194"/>
        <v>3518</v>
      </c>
      <c r="F1060" s="28">
        <f t="shared" si="195"/>
        <v>149</v>
      </c>
      <c r="G1060" s="28">
        <f t="shared" si="196"/>
        <v>181</v>
      </c>
      <c r="H1060" s="28">
        <f t="shared" si="203"/>
        <v>1</v>
      </c>
      <c r="I1060" s="33">
        <f t="shared" si="197"/>
        <v>1</v>
      </c>
      <c r="J1060" s="30">
        <f t="shared" si="198"/>
        <v>10</v>
      </c>
      <c r="K1060" s="34">
        <f t="shared" si="199"/>
        <v>101.01569653001017</v>
      </c>
      <c r="L1060" s="35">
        <f t="shared" si="200"/>
        <v>16659</v>
      </c>
      <c r="M1060" s="35">
        <f t="shared" si="201"/>
        <v>169</v>
      </c>
      <c r="N1060" s="35">
        <f t="shared" si="202"/>
        <v>1188</v>
      </c>
      <c r="P1060" s="632"/>
      <c r="Q1060" s="149"/>
    </row>
    <row r="1061" spans="1:17">
      <c r="A1061" s="30">
        <f t="shared" si="192"/>
        <v>3518</v>
      </c>
      <c r="B1061" s="30">
        <v>1052</v>
      </c>
      <c r="C1061" s="31" t="str">
        <f t="shared" si="193"/>
        <v>3518 - PHOENIX ACADEMY LAWRENCE Charter School - TEWKSBURY pupils</v>
      </c>
      <c r="D1061" s="28">
        <v>3518149295</v>
      </c>
      <c r="E1061" s="30">
        <f t="shared" si="194"/>
        <v>3518</v>
      </c>
      <c r="F1061" s="28">
        <f t="shared" si="195"/>
        <v>149</v>
      </c>
      <c r="G1061" s="28">
        <f t="shared" si="196"/>
        <v>295</v>
      </c>
      <c r="H1061" s="28">
        <f t="shared" si="203"/>
        <v>1</v>
      </c>
      <c r="I1061" s="33">
        <f t="shared" si="197"/>
        <v>1</v>
      </c>
      <c r="J1061" s="30">
        <f t="shared" si="198"/>
        <v>5</v>
      </c>
      <c r="K1061" s="34">
        <f t="shared" si="199"/>
        <v>149.39438044755292</v>
      </c>
      <c r="L1061" s="35">
        <f t="shared" si="200"/>
        <v>17447</v>
      </c>
      <c r="M1061" s="35">
        <f t="shared" si="201"/>
        <v>8618</v>
      </c>
      <c r="N1061" s="35">
        <f t="shared" si="202"/>
        <v>1188</v>
      </c>
      <c r="P1061" s="632"/>
      <c r="Q1061" s="149"/>
    </row>
    <row r="1062" spans="1:17">
      <c r="A1062" s="30">
        <f t="shared" si="192"/>
        <v>3519</v>
      </c>
      <c r="B1062" s="30">
        <v>1053</v>
      </c>
      <c r="C1062" s="31" t="str">
        <f t="shared" si="193"/>
        <v>3519 - WORCESTER CULTURAL ACADEMY Charter School - AUBURN pupils</v>
      </c>
      <c r="D1062" s="28">
        <v>3519348017</v>
      </c>
      <c r="E1062" s="30">
        <f t="shared" si="194"/>
        <v>3519</v>
      </c>
      <c r="F1062" s="28">
        <f t="shared" si="195"/>
        <v>348</v>
      </c>
      <c r="G1062" s="28">
        <f t="shared" si="196"/>
        <v>17</v>
      </c>
      <c r="H1062" s="28">
        <f t="shared" si="203"/>
        <v>1</v>
      </c>
      <c r="I1062" s="33">
        <f t="shared" si="197"/>
        <v>1</v>
      </c>
      <c r="J1062" s="30">
        <f t="shared" si="198"/>
        <v>6</v>
      </c>
      <c r="K1062" s="34">
        <f t="shared" si="199"/>
        <v>118.3292762346598</v>
      </c>
      <c r="L1062" s="35">
        <f t="shared" si="200"/>
        <v>10983</v>
      </c>
      <c r="M1062" s="35">
        <f t="shared" si="201"/>
        <v>2013</v>
      </c>
      <c r="N1062" s="35">
        <f t="shared" si="202"/>
        <v>1188</v>
      </c>
      <c r="P1062" s="632"/>
      <c r="Q1062" s="149"/>
    </row>
    <row r="1063" spans="1:17">
      <c r="A1063" s="30">
        <f t="shared" si="192"/>
        <v>3519</v>
      </c>
      <c r="B1063" s="30">
        <v>1054</v>
      </c>
      <c r="C1063" s="31" t="str">
        <f t="shared" si="193"/>
        <v>3519 - WORCESTER CULTURAL ACADEMY Charter School - LEICESTER pupils</v>
      </c>
      <c r="D1063" s="28">
        <v>3519348151</v>
      </c>
      <c r="E1063" s="30">
        <f t="shared" si="194"/>
        <v>3519</v>
      </c>
      <c r="F1063" s="28">
        <f t="shared" si="195"/>
        <v>348</v>
      </c>
      <c r="G1063" s="28">
        <f t="shared" si="196"/>
        <v>151</v>
      </c>
      <c r="H1063" s="28">
        <f t="shared" si="203"/>
        <v>1</v>
      </c>
      <c r="I1063" s="33">
        <f t="shared" si="197"/>
        <v>1</v>
      </c>
      <c r="J1063" s="30">
        <f t="shared" si="198"/>
        <v>8</v>
      </c>
      <c r="K1063" s="34">
        <f t="shared" si="199"/>
        <v>115.50504267382291</v>
      </c>
      <c r="L1063" s="35">
        <f t="shared" si="200"/>
        <v>14148</v>
      </c>
      <c r="M1063" s="35">
        <f t="shared" si="201"/>
        <v>2194</v>
      </c>
      <c r="N1063" s="35">
        <f t="shared" si="202"/>
        <v>1188</v>
      </c>
      <c r="P1063" s="632"/>
      <c r="Q1063" s="149"/>
    </row>
    <row r="1064" spans="1:17">
      <c r="A1064" s="30">
        <f t="shared" si="192"/>
        <v>3519</v>
      </c>
      <c r="B1064" s="30">
        <v>1055</v>
      </c>
      <c r="C1064" s="31" t="str">
        <f t="shared" si="193"/>
        <v>3519 - WORCESTER CULTURAL ACADEMY Charter School - LEOMINSTER pupils</v>
      </c>
      <c r="D1064" s="28">
        <v>3519348153</v>
      </c>
      <c r="E1064" s="30">
        <f t="shared" si="194"/>
        <v>3519</v>
      </c>
      <c r="F1064" s="28">
        <f t="shared" si="195"/>
        <v>348</v>
      </c>
      <c r="G1064" s="28">
        <f t="shared" si="196"/>
        <v>153</v>
      </c>
      <c r="H1064" s="28">
        <f t="shared" si="203"/>
        <v>1</v>
      </c>
      <c r="I1064" s="33">
        <f t="shared" si="197"/>
        <v>1</v>
      </c>
      <c r="J1064" s="30">
        <f t="shared" si="198"/>
        <v>10</v>
      </c>
      <c r="K1064" s="34">
        <f t="shared" si="199"/>
        <v>100.12945375745647</v>
      </c>
      <c r="L1064" s="35">
        <f t="shared" si="200"/>
        <v>18147</v>
      </c>
      <c r="M1064" s="35">
        <f t="shared" si="201"/>
        <v>23</v>
      </c>
      <c r="N1064" s="35">
        <f t="shared" si="202"/>
        <v>1188</v>
      </c>
      <c r="P1064" s="632"/>
      <c r="Q1064" s="149"/>
    </row>
    <row r="1065" spans="1:17">
      <c r="A1065" s="30">
        <f t="shared" si="192"/>
        <v>3519</v>
      </c>
      <c r="B1065" s="30">
        <v>1056</v>
      </c>
      <c r="C1065" s="31" t="str">
        <f t="shared" si="193"/>
        <v>3519 - WORCESTER CULTURAL ACADEMY Charter School - NORTHBRIDGE pupils</v>
      </c>
      <c r="D1065" s="28">
        <v>3519348214</v>
      </c>
      <c r="E1065" s="30">
        <f t="shared" si="194"/>
        <v>3519</v>
      </c>
      <c r="F1065" s="28">
        <f t="shared" si="195"/>
        <v>348</v>
      </c>
      <c r="G1065" s="28">
        <f t="shared" si="196"/>
        <v>214</v>
      </c>
      <c r="H1065" s="28">
        <f t="shared" si="203"/>
        <v>1</v>
      </c>
      <c r="I1065" s="33">
        <f t="shared" si="197"/>
        <v>1</v>
      </c>
      <c r="J1065" s="30">
        <f t="shared" si="198"/>
        <v>8</v>
      </c>
      <c r="K1065" s="34">
        <f t="shared" si="199"/>
        <v>109.18063968293059</v>
      </c>
      <c r="L1065" s="35">
        <f t="shared" si="200"/>
        <v>11037</v>
      </c>
      <c r="M1065" s="35">
        <f t="shared" si="201"/>
        <v>1013</v>
      </c>
      <c r="N1065" s="35">
        <f t="shared" si="202"/>
        <v>1188</v>
      </c>
      <c r="P1065" s="632"/>
      <c r="Q1065" s="149"/>
    </row>
    <row r="1066" spans="1:17">
      <c r="A1066" s="30">
        <f t="shared" si="192"/>
        <v>3519</v>
      </c>
      <c r="B1066" s="30">
        <v>1057</v>
      </c>
      <c r="C1066" s="31" t="str">
        <f t="shared" si="193"/>
        <v>3519 - WORCESTER CULTURAL ACADEMY Charter School - NORTH BROOKFIELD pupils</v>
      </c>
      <c r="D1066" s="28">
        <v>3519348215</v>
      </c>
      <c r="E1066" s="30">
        <f t="shared" si="194"/>
        <v>3519</v>
      </c>
      <c r="F1066" s="28">
        <f t="shared" si="195"/>
        <v>348</v>
      </c>
      <c r="G1066" s="28">
        <f t="shared" si="196"/>
        <v>215</v>
      </c>
      <c r="H1066" s="28">
        <f t="shared" si="203"/>
        <v>1</v>
      </c>
      <c r="I1066" s="33">
        <f t="shared" si="197"/>
        <v>1</v>
      </c>
      <c r="J1066" s="30">
        <f t="shared" si="198"/>
        <v>9</v>
      </c>
      <c r="K1066" s="34">
        <f t="shared" si="199"/>
        <v>110.33131276061106</v>
      </c>
      <c r="L1066" s="35">
        <f t="shared" si="200"/>
        <v>17757</v>
      </c>
      <c r="M1066" s="35">
        <f t="shared" si="201"/>
        <v>1835</v>
      </c>
      <c r="N1066" s="35">
        <f t="shared" si="202"/>
        <v>1188</v>
      </c>
      <c r="P1066" s="632"/>
      <c r="Q1066" s="149"/>
    </row>
    <row r="1067" spans="1:17">
      <c r="A1067" s="30">
        <f t="shared" si="192"/>
        <v>3519</v>
      </c>
      <c r="B1067" s="30">
        <v>1058</v>
      </c>
      <c r="C1067" s="31" t="str">
        <f t="shared" si="193"/>
        <v>3519 - WORCESTER CULTURAL ACADEMY Charter School - OXFORD pupils</v>
      </c>
      <c r="D1067" s="28">
        <v>3519348226</v>
      </c>
      <c r="E1067" s="30">
        <f t="shared" si="194"/>
        <v>3519</v>
      </c>
      <c r="F1067" s="28">
        <f t="shared" si="195"/>
        <v>348</v>
      </c>
      <c r="G1067" s="28">
        <f t="shared" si="196"/>
        <v>226</v>
      </c>
      <c r="H1067" s="28">
        <f t="shared" si="203"/>
        <v>1</v>
      </c>
      <c r="I1067" s="33">
        <f t="shared" si="197"/>
        <v>1</v>
      </c>
      <c r="J1067" s="30">
        <f t="shared" si="198"/>
        <v>9</v>
      </c>
      <c r="K1067" s="34">
        <f t="shared" si="199"/>
        <v>109.48897324961821</v>
      </c>
      <c r="L1067" s="35">
        <f t="shared" si="200"/>
        <v>11037</v>
      </c>
      <c r="M1067" s="35">
        <f t="shared" si="201"/>
        <v>1047</v>
      </c>
      <c r="N1067" s="35">
        <f t="shared" si="202"/>
        <v>1188</v>
      </c>
      <c r="P1067" s="632"/>
      <c r="Q1067" s="149"/>
    </row>
    <row r="1068" spans="1:17">
      <c r="A1068" s="30">
        <f t="shared" ref="A1068:A1069" si="204">IF(VALUE(MID(D1068,1,1))=4,VALUE(MID(D1068,1,3)),VALUE(MID(D1068,1,4)))</f>
        <v>3519</v>
      </c>
      <c r="B1068" s="30">
        <v>1059</v>
      </c>
      <c r="C1068" s="31" t="str">
        <f t="shared" ref="C1068:C1069" si="205">IF(H1068=1,A1068 &amp; " - " &amp;VLOOKUP(A1068,codeCHA,2)&amp;" Charter School - "&amp;VLOOKUP(G1068,code436,2)&amp;" pupils",IF(OR(A1068=450,A1068=466),A1068 &amp; " - " &amp;VLOOKUP(A1068,codeCHA,2)&amp;" Charter School - "&amp;VLOOKUP(F1068,code436,2)&amp;" District - "&amp;VLOOKUP(G1068,code436,2)&amp;" pupils",A1068 &amp; " - " &amp;VLOOKUP(A1068,codeCHA,2)&amp;" Charter School - "&amp;VLOOKUP(F1068,code436,2)&amp;" Campus - "&amp;VLOOKUP(G1068,code436,2)&amp;" pupils"))</f>
        <v>3519 - WORCESTER CULTURAL ACADEMY Charter School - SOUTHBRIDGE pupils</v>
      </c>
      <c r="D1068" s="28">
        <v>3519348277</v>
      </c>
      <c r="E1068" s="30">
        <f t="shared" ref="E1068:E1069" si="206">A1068</f>
        <v>3519</v>
      </c>
      <c r="F1068" s="28">
        <f t="shared" ref="F1068:F1069" si="207">IF(VALUE(MID(D1068,1,1))=4,VALUE(MID(D1068,4,3)),VALUE(MID(D1068,5,3)))</f>
        <v>348</v>
      </c>
      <c r="G1068" s="28">
        <f t="shared" ref="G1068:G1069" si="208">IF(VALUE(MID(D1068,1,1))=4,VALUE(MID(D1068,7,3)),VALUE(MID(D1068,8,3)))</f>
        <v>277</v>
      </c>
      <c r="H1068" s="28">
        <f t="shared" si="203"/>
        <v>1</v>
      </c>
      <c r="I1068" s="33">
        <f t="shared" ref="I1068:I1069" si="209">VLOOKUP(F1068,distinfo,4)</f>
        <v>1</v>
      </c>
      <c r="J1068" s="30">
        <v>11</v>
      </c>
      <c r="K1068" s="34">
        <f t="shared" ref="K1068:K1069" si="210">VLOOKUP(G1068,distinfo,6)</f>
        <v>101.59231478496005</v>
      </c>
      <c r="L1068" s="35">
        <f t="shared" ref="L1068:L1069" si="211">IF(VLOOKUP(D1068,rate_chafnd,40,FALSE)&gt;0,VLOOKUP(D1068,rate_chafnd,40),VLOOKUP(G1068,distinfo,7))</f>
        <v>12394</v>
      </c>
      <c r="M1068" s="35">
        <f t="shared" ref="M1068:M1069" si="212">ROUND((L1068*K1068/100)-L1068,0)</f>
        <v>197</v>
      </c>
      <c r="N1068" s="35">
        <f t="shared" ref="N1068:N1069" si="213">VLOOKUP(G1068,distinfo,9)</f>
        <v>1188</v>
      </c>
      <c r="P1068" s="632"/>
      <c r="Q1068" s="149"/>
    </row>
    <row r="1069" spans="1:17">
      <c r="A1069" s="30">
        <f t="shared" si="204"/>
        <v>3519</v>
      </c>
      <c r="B1069" s="30">
        <v>1060</v>
      </c>
      <c r="C1069" s="31" t="str">
        <f t="shared" si="205"/>
        <v>3519 - WORCESTER CULTURAL ACADEMY Charter School - WORCESTER pupils</v>
      </c>
      <c r="D1069" s="28">
        <v>3519348348</v>
      </c>
      <c r="E1069" s="30">
        <f t="shared" si="206"/>
        <v>3519</v>
      </c>
      <c r="F1069" s="28">
        <f t="shared" si="207"/>
        <v>348</v>
      </c>
      <c r="G1069" s="28">
        <f t="shared" si="208"/>
        <v>348</v>
      </c>
      <c r="H1069" s="28">
        <f t="shared" si="203"/>
        <v>1</v>
      </c>
      <c r="I1069" s="33">
        <f t="shared" si="209"/>
        <v>1</v>
      </c>
      <c r="J1069" s="30">
        <v>4</v>
      </c>
      <c r="K1069" s="34">
        <f t="shared" si="210"/>
        <v>100.3824887462017</v>
      </c>
      <c r="L1069" s="35">
        <f t="shared" si="211"/>
        <v>18452</v>
      </c>
      <c r="M1069" s="35">
        <f t="shared" si="212"/>
        <v>71</v>
      </c>
      <c r="N1069" s="35">
        <f t="shared" si="213"/>
        <v>1188</v>
      </c>
      <c r="P1069" s="632"/>
      <c r="Q1069" s="149"/>
    </row>
    <row r="1070" spans="1:17">
      <c r="A1070" s="30"/>
      <c r="B1070" s="30"/>
      <c r="C1070" s="31"/>
      <c r="D1070" s="30"/>
      <c r="E1070" s="30"/>
      <c r="H1070" s="28"/>
      <c r="I1070" s="33"/>
      <c r="J1070" s="30"/>
      <c r="K1070" s="30"/>
      <c r="L1070" s="30"/>
      <c r="M1070" s="30"/>
      <c r="N1070" s="30"/>
    </row>
    <row r="1071" spans="1:17" ht="16.5" customHeight="1">
      <c r="A1071" s="30"/>
      <c r="B1071" s="30"/>
      <c r="C1071" s="31"/>
      <c r="D1071" s="32"/>
      <c r="E1071" s="30"/>
      <c r="H1071" s="28"/>
      <c r="I1071" s="33"/>
      <c r="J1071" s="30"/>
      <c r="K1071" s="34"/>
      <c r="L1071" s="35"/>
      <c r="M1071" s="35"/>
      <c r="N1071" s="35"/>
    </row>
    <row r="1072" spans="1:17" ht="28.5" customHeight="1">
      <c r="A1072" s="30"/>
      <c r="B1072" s="30"/>
      <c r="C1072" s="31"/>
      <c r="D1072" s="32"/>
      <c r="E1072" s="30"/>
      <c r="H1072" s="28"/>
      <c r="I1072" s="33"/>
      <c r="J1072" s="30"/>
      <c r="K1072" s="34"/>
      <c r="L1072" s="35"/>
      <c r="M1072" s="35"/>
      <c r="N1072" s="35"/>
    </row>
    <row r="1073" spans="1:14">
      <c r="A1073" s="30"/>
      <c r="B1073" s="30"/>
      <c r="C1073" s="31"/>
      <c r="E1073" s="30"/>
      <c r="H1073" s="28"/>
      <c r="I1073" s="33"/>
      <c r="J1073" s="30"/>
      <c r="K1073" s="34"/>
      <c r="L1073" s="35"/>
      <c r="M1073" s="35"/>
      <c r="N1073" s="35"/>
    </row>
    <row r="1074" spans="1:14">
      <c r="A1074" s="30"/>
      <c r="B1074" s="30"/>
      <c r="C1074" s="31"/>
      <c r="E1074" s="30"/>
      <c r="H1074" s="28"/>
      <c r="I1074" s="33"/>
      <c r="J1074" s="30"/>
      <c r="K1074" s="34"/>
      <c r="L1074" s="35"/>
      <c r="M1074" s="35"/>
      <c r="N1074" s="35"/>
    </row>
    <row r="1075" spans="1:14">
      <c r="A1075" s="30"/>
      <c r="B1075" s="30"/>
      <c r="C1075" s="31"/>
      <c r="E1075" s="30"/>
      <c r="H1075" s="28"/>
      <c r="I1075" s="33"/>
      <c r="J1075" s="30"/>
      <c r="K1075" s="34"/>
      <c r="L1075" s="35"/>
      <c r="M1075" s="35"/>
      <c r="N1075" s="35"/>
    </row>
    <row r="1076" spans="1:14">
      <c r="A1076" s="30"/>
      <c r="B1076" s="30"/>
      <c r="C1076" s="31"/>
      <c r="E1076" s="30"/>
      <c r="H1076" s="28"/>
      <c r="I1076" s="33"/>
      <c r="J1076" s="30"/>
      <c r="K1076" s="34"/>
      <c r="L1076" s="35"/>
      <c r="M1076" s="35"/>
      <c r="N1076" s="35"/>
    </row>
    <row r="1077" spans="1:14">
      <c r="A1077" s="30"/>
      <c r="B1077" s="30"/>
      <c r="C1077" s="31"/>
      <c r="E1077" s="30"/>
      <c r="H1077" s="28"/>
      <c r="I1077" s="33"/>
      <c r="J1077" s="30"/>
      <c r="K1077" s="34"/>
      <c r="L1077" s="35"/>
      <c r="M1077" s="35"/>
      <c r="N1077" s="35"/>
    </row>
  </sheetData>
  <autoFilter ref="A9:N1070" xr:uid="{318963B2-0EBC-490F-9404-2BDA5AC16A0E}"/>
  <sortState xmlns:xlrd2="http://schemas.microsoft.com/office/spreadsheetml/2017/richdata2" ref="A10:N1070">
    <sortCondition ref="D10:D1070"/>
  </sortState>
  <phoneticPr fontId="0"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pageSetUpPr autoPageBreaks="0"/>
  </sheetPr>
  <dimension ref="A1:CH1374"/>
  <sheetViews>
    <sheetView showGridLines="0" zoomScaleNormal="100" workbookViewId="0">
      <pane ySplit="9" topLeftCell="A10" activePane="bottomLeft" state="frozen"/>
      <selection pane="bottomLeft" activeCell="A10" sqref="A10"/>
    </sheetView>
  </sheetViews>
  <sheetFormatPr defaultColWidth="9.33203125" defaultRowHeight="12.75" customHeight="1"/>
  <cols>
    <col min="1" max="1" width="6.33203125" style="76" customWidth="1"/>
    <col min="2" max="2" width="32" style="77" customWidth="1"/>
    <col min="3" max="3" width="6" style="76" bestFit="1" customWidth="1"/>
    <col min="4" max="5" width="11.83203125" style="76" bestFit="1" customWidth="1"/>
    <col min="6" max="6" width="9.33203125" style="76" customWidth="1"/>
    <col min="7" max="7" width="13.33203125" style="76" bestFit="1" customWidth="1"/>
    <col min="8" max="8" width="8.33203125" style="76" bestFit="1" customWidth="1"/>
    <col min="9" max="9" width="11.33203125" style="76" bestFit="1" customWidth="1"/>
    <col min="10" max="10" width="13.1640625" style="76" customWidth="1"/>
    <col min="11" max="11" width="0.5" style="76" customWidth="1"/>
    <col min="12" max="12" width="10.5" style="174" bestFit="1" customWidth="1"/>
    <col min="13" max="13" width="9.5" style="146" customWidth="1"/>
    <col min="14" max="14" width="11.33203125" style="146" customWidth="1"/>
    <col min="15" max="17" width="10.6640625" style="146" customWidth="1"/>
    <col min="18" max="18" width="10.6640625" style="76" customWidth="1"/>
    <col min="19" max="19" width="9.33203125" style="76" bestFit="1" customWidth="1"/>
    <col min="20" max="32" width="9.33203125" style="77"/>
    <col min="33" max="33" width="30.6640625" style="77" customWidth="1"/>
    <col min="34" max="36" width="9.33203125" style="77"/>
    <col min="41" max="42" width="9.33203125" style="77"/>
    <col min="43" max="44" width="16.5" style="77" customWidth="1"/>
    <col min="45" max="50" width="9.33203125" style="77"/>
    <col min="51" max="51" width="18.1640625" style="77" customWidth="1"/>
    <col min="52" max="52" width="19.33203125" style="77" customWidth="1"/>
    <col min="53" max="75" width="9.33203125" style="77"/>
    <col min="76" max="76" width="15.6640625" style="77" customWidth="1"/>
    <col min="77" max="16384" width="9.33203125" style="77"/>
  </cols>
  <sheetData>
    <row r="1" spans="1:86" ht="12">
      <c r="C1" s="78"/>
      <c r="D1" s="329" t="s">
        <v>1663</v>
      </c>
      <c r="E1" s="329" t="s">
        <v>1663</v>
      </c>
      <c r="F1" s="130"/>
      <c r="G1" s="329" t="s">
        <v>1663</v>
      </c>
      <c r="H1" s="130" t="s">
        <v>954</v>
      </c>
      <c r="I1" s="329" t="s">
        <v>420</v>
      </c>
      <c r="J1" s="130"/>
      <c r="L1" s="172"/>
      <c r="R1" s="146"/>
      <c r="S1" s="146"/>
      <c r="AX1" s="675"/>
      <c r="AZ1" s="676"/>
      <c r="BX1" s="676"/>
    </row>
    <row r="2" spans="1:86" ht="12.75" customHeight="1">
      <c r="C2" s="79"/>
      <c r="D2" s="79">
        <v>45271</v>
      </c>
      <c r="E2" s="79">
        <v>45274</v>
      </c>
      <c r="G2" s="79">
        <v>45281</v>
      </c>
      <c r="I2" s="79">
        <v>45138</v>
      </c>
      <c r="L2" s="173"/>
      <c r="R2" s="146"/>
      <c r="S2" s="146"/>
      <c r="T2" s="146"/>
      <c r="AZ2" s="676"/>
      <c r="BF2" s="677"/>
      <c r="BX2" s="676"/>
    </row>
    <row r="3" spans="1:86" ht="12.75" customHeight="1">
      <c r="D3" s="84" t="s">
        <v>1632</v>
      </c>
      <c r="E3" s="84" t="s">
        <v>1633</v>
      </c>
      <c r="G3" s="84" t="s">
        <v>1631</v>
      </c>
      <c r="S3" s="146"/>
      <c r="T3" s="146"/>
      <c r="AW3" s="675"/>
      <c r="AX3" s="675"/>
      <c r="AZ3" s="676"/>
      <c r="BV3" s="675"/>
      <c r="BX3" s="676"/>
    </row>
    <row r="4" spans="1:86" ht="12.75" customHeight="1" thickBot="1">
      <c r="A4" s="76">
        <v>1</v>
      </c>
      <c r="B4" s="76">
        <v>2</v>
      </c>
      <c r="C4" s="76">
        <v>3</v>
      </c>
      <c r="D4" s="76">
        <v>4</v>
      </c>
      <c r="E4" s="76">
        <v>5</v>
      </c>
      <c r="F4" s="76">
        <v>6</v>
      </c>
      <c r="G4" s="76">
        <v>7</v>
      </c>
      <c r="H4" s="76">
        <v>8</v>
      </c>
      <c r="I4" s="76">
        <v>9</v>
      </c>
      <c r="J4" s="76">
        <v>10</v>
      </c>
      <c r="K4" s="76">
        <v>11</v>
      </c>
      <c r="L4" s="76">
        <v>12</v>
      </c>
      <c r="M4" s="76">
        <v>13</v>
      </c>
      <c r="R4" s="146"/>
      <c r="S4" s="146"/>
      <c r="V4" s="146"/>
    </row>
    <row r="5" spans="1:86" ht="12.75" customHeight="1">
      <c r="A5" s="102"/>
      <c r="B5" s="103"/>
      <c r="C5" s="103"/>
      <c r="D5" s="103"/>
      <c r="E5" s="103"/>
      <c r="F5" s="103"/>
      <c r="G5" s="103"/>
      <c r="H5" s="103" t="s">
        <v>909</v>
      </c>
      <c r="I5" s="103"/>
      <c r="J5" s="108"/>
      <c r="L5" s="175"/>
      <c r="R5" s="146"/>
      <c r="S5" s="146"/>
      <c r="BV5" s="77">
        <v>1</v>
      </c>
      <c r="BX5" s="77">
        <v>32</v>
      </c>
      <c r="CA5" s="77">
        <v>23</v>
      </c>
    </row>
    <row r="6" spans="1:86" ht="12.75" customHeight="1">
      <c r="A6" s="104"/>
      <c r="B6" s="105"/>
      <c r="C6" s="105"/>
      <c r="D6" s="105"/>
      <c r="E6" s="105" t="s">
        <v>1569</v>
      </c>
      <c r="F6" s="105" t="s">
        <v>909</v>
      </c>
      <c r="G6" s="105" t="s">
        <v>910</v>
      </c>
      <c r="H6" s="105" t="s">
        <v>910</v>
      </c>
      <c r="I6" s="105"/>
      <c r="J6" s="109" t="s">
        <v>955</v>
      </c>
      <c r="L6" s="176"/>
      <c r="R6" s="146"/>
      <c r="S6" s="146"/>
    </row>
    <row r="7" spans="1:86" ht="12.75" customHeight="1">
      <c r="A7" s="104"/>
      <c r="B7" s="105"/>
      <c r="C7" s="105" t="s">
        <v>956</v>
      </c>
      <c r="D7" s="105"/>
      <c r="E7" s="105" t="s">
        <v>1570</v>
      </c>
      <c r="F7" s="105" t="s">
        <v>916</v>
      </c>
      <c r="G7" s="105" t="s">
        <v>957</v>
      </c>
      <c r="H7" s="105" t="s">
        <v>958</v>
      </c>
      <c r="I7" s="105" t="s">
        <v>959</v>
      </c>
      <c r="J7" s="109" t="s">
        <v>438</v>
      </c>
      <c r="L7" s="176"/>
      <c r="R7" s="146"/>
      <c r="S7" s="146"/>
    </row>
    <row r="8" spans="1:86" ht="12.75" customHeight="1" thickBot="1">
      <c r="A8" s="106" t="s">
        <v>437</v>
      </c>
      <c r="B8" s="107" t="s">
        <v>436</v>
      </c>
      <c r="C8" s="107" t="s">
        <v>439</v>
      </c>
      <c r="D8" s="107" t="s">
        <v>960</v>
      </c>
      <c r="E8" s="107" t="s">
        <v>1513</v>
      </c>
      <c r="F8" s="107" t="s">
        <v>961</v>
      </c>
      <c r="G8" s="107" t="s">
        <v>917</v>
      </c>
      <c r="H8" s="107" t="s">
        <v>917</v>
      </c>
      <c r="I8" s="107" t="s">
        <v>917</v>
      </c>
      <c r="J8" s="110" t="s">
        <v>917</v>
      </c>
      <c r="L8" s="177" t="s">
        <v>962</v>
      </c>
      <c r="R8" s="146"/>
      <c r="S8" s="146"/>
    </row>
    <row r="9" spans="1:86" ht="10.7" customHeight="1">
      <c r="M9" s="300" t="s">
        <v>388</v>
      </c>
      <c r="O9" s="205"/>
      <c r="AB9" s="77" t="s">
        <v>1688</v>
      </c>
      <c r="AY9" s="673"/>
      <c r="BV9" s="77" t="s">
        <v>435</v>
      </c>
      <c r="BX9" s="77" t="s">
        <v>1692</v>
      </c>
      <c r="CA9" s="673" t="s">
        <v>1630</v>
      </c>
    </row>
    <row r="10" spans="1:86" s="83" customFormat="1" ht="12.95" customHeight="1">
      <c r="A10" s="76">
        <v>1</v>
      </c>
      <c r="B10" s="77" t="s">
        <v>440</v>
      </c>
      <c r="C10" s="76">
        <v>1</v>
      </c>
      <c r="D10" s="80">
        <v>1.0329999999999999</v>
      </c>
      <c r="E10" s="158">
        <v>7</v>
      </c>
      <c r="F10" s="81">
        <v>111.52142211046746</v>
      </c>
      <c r="G10" s="82">
        <v>14631.413126489551</v>
      </c>
      <c r="H10" s="82">
        <f t="shared" ref="H10:H73" si="0">IF(F10&lt;&gt;0,ROUND(G10*F10/100-G10,0),0)</f>
        <v>1686</v>
      </c>
      <c r="I10" s="82">
        <v>1188</v>
      </c>
      <c r="J10" s="82">
        <f>IFERROR(ROUND(G10,0)+H10+I10,"")</f>
        <v>17505</v>
      </c>
      <c r="K10" s="82"/>
      <c r="L10" s="460"/>
      <c r="M10" s="460"/>
      <c r="N10" s="146"/>
      <c r="O10" s="76"/>
      <c r="P10" s="633"/>
      <c r="Q10" s="146"/>
      <c r="R10" s="82"/>
      <c r="S10" s="82"/>
      <c r="T10" s="77"/>
      <c r="V10" s="657"/>
      <c r="Z10" s="77"/>
      <c r="AA10" s="77">
        <v>1</v>
      </c>
      <c r="AB10" s="77" t="s">
        <v>982</v>
      </c>
      <c r="AD10" s="660">
        <v>1.0329999999999999</v>
      </c>
      <c r="AF10" s="660">
        <f>+AD10-D10</f>
        <v>0</v>
      </c>
      <c r="AG10" s="77"/>
      <c r="AH10" s="77"/>
      <c r="AI10" s="672"/>
      <c r="AP10" s="77"/>
      <c r="AQ10" s="673"/>
      <c r="AR10" s="673"/>
      <c r="AW10" s="77"/>
      <c r="AX10" s="77"/>
      <c r="AY10" s="672"/>
      <c r="AZ10" s="672"/>
      <c r="BV10" s="77">
        <v>1</v>
      </c>
      <c r="BX10" s="672">
        <v>32218371.704529993</v>
      </c>
      <c r="CA10" s="672">
        <v>2202</v>
      </c>
      <c r="CD10" s="83">
        <f>+BV10-A10</f>
        <v>0</v>
      </c>
      <c r="CF10" s="83">
        <f>IF(BX10=0,0,BX10/CA10)</f>
        <v>14631.413126489551</v>
      </c>
      <c r="CH10" s="83">
        <f>+CF10-G10</f>
        <v>0</v>
      </c>
    </row>
    <row r="11" spans="1:86" s="83" customFormat="1" ht="12.75" customHeight="1">
      <c r="A11" s="76">
        <v>2</v>
      </c>
      <c r="B11" s="77" t="s">
        <v>443</v>
      </c>
      <c r="C11" s="76">
        <v>0</v>
      </c>
      <c r="D11" s="80">
        <v>1.0569999999999999</v>
      </c>
      <c r="E11" s="158">
        <v>0</v>
      </c>
      <c r="F11" s="81">
        <v>0</v>
      </c>
      <c r="G11" s="82">
        <v>0</v>
      </c>
      <c r="H11" s="82">
        <f t="shared" si="0"/>
        <v>0</v>
      </c>
      <c r="I11" s="82">
        <v>1188</v>
      </c>
      <c r="J11" s="82">
        <f t="shared" ref="J11:J74" si="1">IFERROR(ROUND(G11,0)+H11+I11,"")</f>
        <v>1188</v>
      </c>
      <c r="K11" s="82"/>
      <c r="L11" s="460"/>
      <c r="M11" s="460"/>
      <c r="N11" s="146"/>
      <c r="O11" s="76"/>
      <c r="P11" s="633"/>
      <c r="Q11" s="146"/>
      <c r="R11" s="82"/>
      <c r="S11" s="82"/>
      <c r="T11" s="77"/>
      <c r="V11" s="657"/>
      <c r="Z11" s="77"/>
      <c r="AA11" s="77">
        <v>2</v>
      </c>
      <c r="AB11" s="77" t="s">
        <v>983</v>
      </c>
      <c r="AD11" s="660">
        <v>1.0569999999999999</v>
      </c>
      <c r="AF11" s="660">
        <f t="shared" ref="AF11:AF74" si="2">+AD11-D11</f>
        <v>0</v>
      </c>
      <c r="AG11" s="77"/>
      <c r="AH11" s="77"/>
      <c r="AI11" s="672"/>
      <c r="AP11" s="77"/>
      <c r="AQ11" s="673"/>
      <c r="AR11" s="673"/>
      <c r="AW11" s="77"/>
      <c r="AX11" s="77"/>
      <c r="AY11" s="672"/>
      <c r="AZ11" s="672"/>
      <c r="BV11" s="77">
        <v>2</v>
      </c>
      <c r="BX11" s="672">
        <v>0</v>
      </c>
      <c r="CA11" s="672">
        <v>0</v>
      </c>
      <c r="CD11" s="83">
        <f t="shared" ref="CD11:CD74" si="3">+BV11-A11</f>
        <v>0</v>
      </c>
      <c r="CF11" s="83">
        <f t="shared" ref="CF11:CF74" si="4">IF(BX11=0,0,BX11/CA11)</f>
        <v>0</v>
      </c>
      <c r="CH11" s="83">
        <f t="shared" ref="CH11:CH74" si="5">+CF11-G11</f>
        <v>0</v>
      </c>
    </row>
    <row r="12" spans="1:86" s="83" customFormat="1" ht="12.75" customHeight="1">
      <c r="A12" s="76">
        <v>3</v>
      </c>
      <c r="B12" s="77" t="s">
        <v>444</v>
      </c>
      <c r="C12" s="76">
        <v>1</v>
      </c>
      <c r="D12" s="80">
        <v>1</v>
      </c>
      <c r="E12" s="158">
        <v>7</v>
      </c>
      <c r="F12" s="81">
        <v>105.85493714266119</v>
      </c>
      <c r="G12" s="82">
        <v>13313.715763000853</v>
      </c>
      <c r="H12" s="82">
        <f t="shared" si="0"/>
        <v>780</v>
      </c>
      <c r="I12" s="82">
        <v>1188</v>
      </c>
      <c r="J12" s="82">
        <f t="shared" si="1"/>
        <v>15282</v>
      </c>
      <c r="K12" s="82"/>
      <c r="L12" s="460"/>
      <c r="M12" s="460"/>
      <c r="N12" s="146"/>
      <c r="O12" s="76"/>
      <c r="P12" s="633"/>
      <c r="Q12" s="146"/>
      <c r="R12" s="82"/>
      <c r="S12" s="82"/>
      <c r="T12" s="77"/>
      <c r="V12" s="657"/>
      <c r="Z12" s="77"/>
      <c r="AA12" s="77">
        <v>3</v>
      </c>
      <c r="AB12" s="77" t="s">
        <v>984</v>
      </c>
      <c r="AD12" s="660">
        <v>1</v>
      </c>
      <c r="AF12" s="660">
        <f t="shared" si="2"/>
        <v>0</v>
      </c>
      <c r="AG12" s="77"/>
      <c r="AH12" s="77"/>
      <c r="AI12" s="672"/>
      <c r="AP12" s="77"/>
      <c r="AQ12" s="673"/>
      <c r="AR12" s="673"/>
      <c r="AW12" s="77"/>
      <c r="AX12" s="77"/>
      <c r="AY12" s="672"/>
      <c r="AZ12" s="672"/>
      <c r="BV12" s="77">
        <v>3</v>
      </c>
      <c r="BX12" s="672">
        <v>15616988.59</v>
      </c>
      <c r="CA12" s="672">
        <v>1173</v>
      </c>
      <c r="CD12" s="83">
        <f t="shared" si="3"/>
        <v>0</v>
      </c>
      <c r="CF12" s="83">
        <f t="shared" si="4"/>
        <v>13313.715763000853</v>
      </c>
      <c r="CH12" s="83">
        <f t="shared" si="5"/>
        <v>0</v>
      </c>
    </row>
    <row r="13" spans="1:86" s="83" customFormat="1" ht="12.75" customHeight="1">
      <c r="A13" s="76">
        <v>4</v>
      </c>
      <c r="B13" s="77" t="s">
        <v>445</v>
      </c>
      <c r="C13" s="76">
        <v>0</v>
      </c>
      <c r="D13" s="80">
        <v>1</v>
      </c>
      <c r="E13" s="158">
        <v>0</v>
      </c>
      <c r="F13" s="81">
        <v>0</v>
      </c>
      <c r="G13" s="82">
        <v>0</v>
      </c>
      <c r="H13" s="82">
        <f t="shared" si="0"/>
        <v>0</v>
      </c>
      <c r="I13" s="82">
        <v>1188</v>
      </c>
      <c r="J13" s="82">
        <f t="shared" si="1"/>
        <v>1188</v>
      </c>
      <c r="K13" s="82"/>
      <c r="L13" s="460"/>
      <c r="M13" s="460"/>
      <c r="N13" s="146"/>
      <c r="O13" s="76"/>
      <c r="P13" s="633"/>
      <c r="Q13" s="146"/>
      <c r="R13" s="82"/>
      <c r="S13" s="82"/>
      <c r="T13" s="77"/>
      <c r="V13" s="657"/>
      <c r="Z13" s="77"/>
      <c r="AA13" s="77">
        <v>4</v>
      </c>
      <c r="AB13" s="77" t="s">
        <v>985</v>
      </c>
      <c r="AD13" s="660">
        <v>1</v>
      </c>
      <c r="AF13" s="660">
        <f t="shared" si="2"/>
        <v>0</v>
      </c>
      <c r="AG13" s="77"/>
      <c r="AH13" s="77"/>
      <c r="AI13" s="672"/>
      <c r="AP13" s="77"/>
      <c r="AQ13" s="673"/>
      <c r="AR13" s="673"/>
      <c r="AW13" s="77"/>
      <c r="AX13" s="77"/>
      <c r="AY13" s="672"/>
      <c r="AZ13" s="672"/>
      <c r="BV13" s="77">
        <v>4</v>
      </c>
      <c r="BX13" s="672">
        <v>0</v>
      </c>
      <c r="CA13" s="672">
        <v>0</v>
      </c>
      <c r="CD13" s="83">
        <f t="shared" si="3"/>
        <v>0</v>
      </c>
      <c r="CF13" s="83">
        <f t="shared" si="4"/>
        <v>0</v>
      </c>
      <c r="CH13" s="83">
        <f t="shared" si="5"/>
        <v>0</v>
      </c>
    </row>
    <row r="14" spans="1:86" s="83" customFormat="1" ht="12.75" customHeight="1">
      <c r="A14" s="76">
        <v>5</v>
      </c>
      <c r="B14" s="77" t="s">
        <v>446</v>
      </c>
      <c r="C14" s="76">
        <v>1</v>
      </c>
      <c r="D14" s="80">
        <v>1</v>
      </c>
      <c r="E14" s="158">
        <v>8</v>
      </c>
      <c r="F14" s="81">
        <v>142.70667584654427</v>
      </c>
      <c r="G14" s="82">
        <v>15193.250582329321</v>
      </c>
      <c r="H14" s="82">
        <f t="shared" si="0"/>
        <v>6489</v>
      </c>
      <c r="I14" s="82">
        <v>1188</v>
      </c>
      <c r="J14" s="82">
        <f t="shared" si="1"/>
        <v>22870</v>
      </c>
      <c r="K14" s="82"/>
      <c r="L14" s="460"/>
      <c r="M14" s="460"/>
      <c r="N14" s="146"/>
      <c r="O14" s="76"/>
      <c r="P14" s="633"/>
      <c r="Q14" s="146"/>
      <c r="R14" s="82"/>
      <c r="S14" s="82"/>
      <c r="T14" s="77"/>
      <c r="V14" s="657"/>
      <c r="Z14" s="77"/>
      <c r="AA14" s="77">
        <v>5</v>
      </c>
      <c r="AB14" s="77" t="s">
        <v>986</v>
      </c>
      <c r="AD14" s="660">
        <v>1</v>
      </c>
      <c r="AF14" s="660">
        <f t="shared" si="2"/>
        <v>0</v>
      </c>
      <c r="AG14" s="77"/>
      <c r="AH14" s="77"/>
      <c r="AI14" s="672"/>
      <c r="AP14" s="77"/>
      <c r="AQ14" s="673"/>
      <c r="AR14" s="673"/>
      <c r="AW14" s="77"/>
      <c r="AX14" s="77"/>
      <c r="AY14" s="672"/>
      <c r="AZ14" s="672"/>
      <c r="BV14" s="77">
        <v>5</v>
      </c>
      <c r="BX14" s="672">
        <v>52963671.530000016</v>
      </c>
      <c r="CA14" s="672">
        <v>3486</v>
      </c>
      <c r="CD14" s="83">
        <f t="shared" si="3"/>
        <v>0</v>
      </c>
      <c r="CF14" s="83">
        <f t="shared" si="4"/>
        <v>15193.250582329321</v>
      </c>
      <c r="CH14" s="83">
        <f t="shared" si="5"/>
        <v>0</v>
      </c>
    </row>
    <row r="15" spans="1:86" s="83" customFormat="1" ht="12.75" customHeight="1">
      <c r="A15" s="76">
        <v>6</v>
      </c>
      <c r="B15" s="77" t="s">
        <v>447</v>
      </c>
      <c r="C15" s="76">
        <v>0</v>
      </c>
      <c r="D15" s="80">
        <v>1</v>
      </c>
      <c r="E15" s="158">
        <v>0</v>
      </c>
      <c r="F15" s="81">
        <v>0</v>
      </c>
      <c r="G15" s="82">
        <v>0</v>
      </c>
      <c r="H15" s="82">
        <f t="shared" si="0"/>
        <v>0</v>
      </c>
      <c r="I15" s="82">
        <v>1188</v>
      </c>
      <c r="J15" s="82">
        <f t="shared" si="1"/>
        <v>1188</v>
      </c>
      <c r="K15" s="82"/>
      <c r="L15" s="460"/>
      <c r="M15" s="460"/>
      <c r="N15" s="146"/>
      <c r="O15" s="76"/>
      <c r="P15" s="633"/>
      <c r="Q15" s="146"/>
      <c r="R15" s="82"/>
      <c r="S15" s="82"/>
      <c r="T15" s="77"/>
      <c r="V15" s="657"/>
      <c r="Z15" s="77"/>
      <c r="AA15" s="77">
        <v>6</v>
      </c>
      <c r="AB15" s="77" t="s">
        <v>987</v>
      </c>
      <c r="AD15" s="660">
        <v>1</v>
      </c>
      <c r="AF15" s="660">
        <f t="shared" si="2"/>
        <v>0</v>
      </c>
      <c r="AG15" s="77"/>
      <c r="AH15" s="77"/>
      <c r="AI15" s="672"/>
      <c r="AP15" s="77"/>
      <c r="AQ15" s="673"/>
      <c r="AR15" s="673"/>
      <c r="AW15" s="77"/>
      <c r="AX15" s="77"/>
      <c r="AY15" s="672"/>
      <c r="AZ15" s="672"/>
      <c r="BV15" s="77">
        <v>6</v>
      </c>
      <c r="BX15" s="672">
        <v>0</v>
      </c>
      <c r="CA15" s="672">
        <v>0</v>
      </c>
      <c r="CD15" s="83">
        <f t="shared" si="3"/>
        <v>0</v>
      </c>
      <c r="CF15" s="83">
        <f t="shared" si="4"/>
        <v>0</v>
      </c>
      <c r="CH15" s="83">
        <f t="shared" si="5"/>
        <v>0</v>
      </c>
    </row>
    <row r="16" spans="1:86" s="83" customFormat="1" ht="12.75" customHeight="1">
      <c r="A16" s="76">
        <v>7</v>
      </c>
      <c r="B16" s="77" t="s">
        <v>448</v>
      </c>
      <c r="C16" s="76">
        <v>1</v>
      </c>
      <c r="D16" s="80">
        <v>1</v>
      </c>
      <c r="E16" s="158">
        <v>7</v>
      </c>
      <c r="F16" s="81">
        <v>149.40631636837281</v>
      </c>
      <c r="G16" s="82">
        <v>13947.600305584825</v>
      </c>
      <c r="H16" s="82">
        <f t="shared" si="0"/>
        <v>6891</v>
      </c>
      <c r="I16" s="82">
        <v>1188</v>
      </c>
      <c r="J16" s="82">
        <f t="shared" si="1"/>
        <v>22027</v>
      </c>
      <c r="K16" s="82"/>
      <c r="L16" s="460"/>
      <c r="M16" s="460"/>
      <c r="N16" s="146"/>
      <c r="O16" s="76"/>
      <c r="P16" s="633"/>
      <c r="Q16" s="146"/>
      <c r="R16" s="82"/>
      <c r="S16" s="82"/>
      <c r="T16" s="77"/>
      <c r="V16" s="657"/>
      <c r="Z16" s="77"/>
      <c r="AA16" s="77">
        <v>7</v>
      </c>
      <c r="AB16" s="77" t="s">
        <v>988</v>
      </c>
      <c r="AD16" s="660">
        <v>1</v>
      </c>
      <c r="AF16" s="660">
        <f t="shared" si="2"/>
        <v>0</v>
      </c>
      <c r="AG16" s="77"/>
      <c r="AH16" s="77"/>
      <c r="AI16" s="672"/>
      <c r="AP16" s="77"/>
      <c r="AQ16" s="673"/>
      <c r="AR16" s="673"/>
      <c r="AW16" s="77"/>
      <c r="AX16" s="77"/>
      <c r="AY16" s="672"/>
      <c r="AZ16" s="672"/>
      <c r="BV16" s="77">
        <v>7</v>
      </c>
      <c r="BX16" s="672">
        <v>26472545.379999999</v>
      </c>
      <c r="CA16" s="672">
        <v>1898</v>
      </c>
      <c r="CD16" s="83">
        <f t="shared" si="3"/>
        <v>0</v>
      </c>
      <c r="CF16" s="83">
        <f t="shared" si="4"/>
        <v>13947.600305584825</v>
      </c>
      <c r="CH16" s="83">
        <f t="shared" si="5"/>
        <v>0</v>
      </c>
    </row>
    <row r="17" spans="1:86" s="83" customFormat="1" ht="12.75" customHeight="1">
      <c r="A17" s="76">
        <v>8</v>
      </c>
      <c r="B17" s="77" t="s">
        <v>449</v>
      </c>
      <c r="C17" s="76">
        <v>1</v>
      </c>
      <c r="D17" s="80">
        <v>1</v>
      </c>
      <c r="E17" s="158">
        <v>6</v>
      </c>
      <c r="F17" s="81">
        <v>195.41280720571754</v>
      </c>
      <c r="G17" s="82">
        <v>13684.319319105691</v>
      </c>
      <c r="H17" s="82">
        <f t="shared" si="0"/>
        <v>13057</v>
      </c>
      <c r="I17" s="82">
        <v>1188</v>
      </c>
      <c r="J17" s="82">
        <f t="shared" si="1"/>
        <v>27929</v>
      </c>
      <c r="K17" s="82"/>
      <c r="L17" s="460"/>
      <c r="M17" s="460"/>
      <c r="N17" s="146"/>
      <c r="O17" s="76"/>
      <c r="P17" s="633"/>
      <c r="Q17" s="146"/>
      <c r="R17" s="82"/>
      <c r="S17" s="82"/>
      <c r="T17" s="77"/>
      <c r="V17" s="657"/>
      <c r="Z17" s="77"/>
      <c r="AA17" s="77">
        <v>8</v>
      </c>
      <c r="AB17" s="77" t="s">
        <v>989</v>
      </c>
      <c r="AD17" s="660">
        <v>1</v>
      </c>
      <c r="AF17" s="660">
        <f t="shared" si="2"/>
        <v>0</v>
      </c>
      <c r="AG17" s="77"/>
      <c r="AH17" s="77"/>
      <c r="AI17" s="672"/>
      <c r="AP17" s="77"/>
      <c r="AQ17" s="673"/>
      <c r="AR17" s="673"/>
      <c r="AW17" s="77"/>
      <c r="AX17" s="77"/>
      <c r="AY17" s="672"/>
      <c r="AZ17" s="672"/>
      <c r="BV17" s="77">
        <v>8</v>
      </c>
      <c r="BX17" s="672">
        <v>13465370.209999999</v>
      </c>
      <c r="CA17" s="672">
        <v>984</v>
      </c>
      <c r="CD17" s="83">
        <f t="shared" si="3"/>
        <v>0</v>
      </c>
      <c r="CF17" s="83">
        <f t="shared" si="4"/>
        <v>13684.319319105691</v>
      </c>
      <c r="CH17" s="83">
        <f t="shared" si="5"/>
        <v>0</v>
      </c>
    </row>
    <row r="18" spans="1:86" s="83" customFormat="1" ht="12.75" customHeight="1">
      <c r="A18" s="76">
        <v>9</v>
      </c>
      <c r="B18" s="77" t="s">
        <v>450</v>
      </c>
      <c r="C18" s="76">
        <v>1</v>
      </c>
      <c r="D18" s="80">
        <v>1.077</v>
      </c>
      <c r="E18" s="158">
        <v>3</v>
      </c>
      <c r="F18" s="81">
        <v>164.76589673987678</v>
      </c>
      <c r="G18" s="82">
        <v>13281.872710290942</v>
      </c>
      <c r="H18" s="82">
        <f t="shared" si="0"/>
        <v>8602</v>
      </c>
      <c r="I18" s="82">
        <v>1188</v>
      </c>
      <c r="J18" s="82">
        <f t="shared" si="1"/>
        <v>23072</v>
      </c>
      <c r="K18" s="82"/>
      <c r="L18" s="460"/>
      <c r="M18" s="460"/>
      <c r="N18" s="146"/>
      <c r="O18" s="76"/>
      <c r="P18" s="633"/>
      <c r="Q18" s="146"/>
      <c r="R18" s="82"/>
      <c r="S18" s="82"/>
      <c r="T18" s="77"/>
      <c r="V18" s="657"/>
      <c r="Z18" s="77"/>
      <c r="AA18" s="77">
        <v>9</v>
      </c>
      <c r="AB18" s="77" t="s">
        <v>990</v>
      </c>
      <c r="AD18" s="660">
        <v>1.077</v>
      </c>
      <c r="AF18" s="660">
        <f t="shared" si="2"/>
        <v>0</v>
      </c>
      <c r="AG18" s="77"/>
      <c r="AH18" s="77"/>
      <c r="AI18" s="672"/>
      <c r="AP18" s="77"/>
      <c r="AQ18" s="673"/>
      <c r="AR18" s="673"/>
      <c r="AW18" s="77"/>
      <c r="AX18" s="77"/>
      <c r="AY18" s="672"/>
      <c r="AZ18" s="672"/>
      <c r="BV18" s="77">
        <v>9</v>
      </c>
      <c r="BX18" s="672">
        <v>72585434.361739993</v>
      </c>
      <c r="CA18" s="672">
        <v>5465</v>
      </c>
      <c r="CD18" s="83">
        <f t="shared" si="3"/>
        <v>0</v>
      </c>
      <c r="CF18" s="83">
        <f t="shared" si="4"/>
        <v>13281.872710290942</v>
      </c>
      <c r="CH18" s="83">
        <f t="shared" si="5"/>
        <v>0</v>
      </c>
    </row>
    <row r="19" spans="1:86" s="83" customFormat="1" ht="12.75" customHeight="1">
      <c r="A19" s="76">
        <v>10</v>
      </c>
      <c r="B19" s="77" t="s">
        <v>451</v>
      </c>
      <c r="C19" s="76">
        <v>1</v>
      </c>
      <c r="D19" s="80">
        <v>1.0429999999999999</v>
      </c>
      <c r="E19" s="158">
        <v>3</v>
      </c>
      <c r="F19" s="81">
        <v>141.97523786742349</v>
      </c>
      <c r="G19" s="82">
        <v>12861.659518756021</v>
      </c>
      <c r="H19" s="82">
        <f t="shared" si="0"/>
        <v>5399</v>
      </c>
      <c r="I19" s="82">
        <v>1188</v>
      </c>
      <c r="J19" s="82">
        <f t="shared" si="1"/>
        <v>19449</v>
      </c>
      <c r="K19" s="82"/>
      <c r="L19" s="460"/>
      <c r="M19" s="460"/>
      <c r="N19" s="146"/>
      <c r="O19" s="76"/>
      <c r="P19" s="633"/>
      <c r="Q19" s="146"/>
      <c r="R19" s="82"/>
      <c r="S19" s="82"/>
      <c r="T19" s="77"/>
      <c r="V19" s="657"/>
      <c r="Z19" s="77"/>
      <c r="AA19" s="77">
        <v>10</v>
      </c>
      <c r="AB19" s="77" t="s">
        <v>991</v>
      </c>
      <c r="AD19" s="660">
        <v>1.0429999999999999</v>
      </c>
      <c r="AF19" s="660">
        <f t="shared" si="2"/>
        <v>0</v>
      </c>
      <c r="AG19" s="77"/>
      <c r="AH19" s="77"/>
      <c r="AI19" s="672"/>
      <c r="AP19" s="77"/>
      <c r="AQ19" s="673"/>
      <c r="AR19" s="673"/>
      <c r="AW19" s="77"/>
      <c r="AX19" s="77"/>
      <c r="AY19" s="672"/>
      <c r="AZ19" s="672"/>
      <c r="BV19" s="77">
        <v>10</v>
      </c>
      <c r="BX19" s="672">
        <v>77440051.96243</v>
      </c>
      <c r="CA19" s="672">
        <v>6021</v>
      </c>
      <c r="CD19" s="83">
        <f t="shared" si="3"/>
        <v>0</v>
      </c>
      <c r="CF19" s="83">
        <f t="shared" si="4"/>
        <v>12861.659518756021</v>
      </c>
      <c r="CH19" s="83">
        <f t="shared" si="5"/>
        <v>0</v>
      </c>
    </row>
    <row r="20" spans="1:86" s="83" customFormat="1" ht="12.75" customHeight="1">
      <c r="A20" s="76">
        <v>11</v>
      </c>
      <c r="B20" s="77" t="s">
        <v>452</v>
      </c>
      <c r="C20" s="76">
        <v>0</v>
      </c>
      <c r="D20" s="80">
        <v>1</v>
      </c>
      <c r="E20" s="158">
        <v>0</v>
      </c>
      <c r="F20" s="81">
        <v>0</v>
      </c>
      <c r="G20" s="82">
        <v>0</v>
      </c>
      <c r="H20" s="82">
        <f t="shared" si="0"/>
        <v>0</v>
      </c>
      <c r="I20" s="82">
        <v>1188</v>
      </c>
      <c r="J20" s="82">
        <f t="shared" si="1"/>
        <v>1188</v>
      </c>
      <c r="K20" s="82"/>
      <c r="L20" s="460"/>
      <c r="M20" s="460"/>
      <c r="N20" s="146"/>
      <c r="O20" s="76"/>
      <c r="P20" s="633"/>
      <c r="Q20" s="146"/>
      <c r="R20" s="82"/>
      <c r="S20" s="82"/>
      <c r="T20" s="77"/>
      <c r="V20" s="657"/>
      <c r="Z20" s="77"/>
      <c r="AA20" s="77">
        <v>11</v>
      </c>
      <c r="AB20" s="77" t="s">
        <v>992</v>
      </c>
      <c r="AD20" s="660">
        <v>1</v>
      </c>
      <c r="AF20" s="660">
        <f t="shared" si="2"/>
        <v>0</v>
      </c>
      <c r="AG20" s="77"/>
      <c r="AH20" s="77"/>
      <c r="AI20" s="672"/>
      <c r="AP20" s="77"/>
      <c r="AQ20" s="673"/>
      <c r="AR20" s="673"/>
      <c r="AW20" s="77"/>
      <c r="AX20" s="77"/>
      <c r="AY20" s="672"/>
      <c r="AZ20" s="672"/>
      <c r="BV20" s="77">
        <v>11</v>
      </c>
      <c r="BX20" s="672">
        <v>0</v>
      </c>
      <c r="CA20" s="672">
        <v>0</v>
      </c>
      <c r="CD20" s="83">
        <f t="shared" si="3"/>
        <v>0</v>
      </c>
      <c r="CF20" s="83">
        <f t="shared" si="4"/>
        <v>0</v>
      </c>
      <c r="CH20" s="83">
        <f t="shared" si="5"/>
        <v>0</v>
      </c>
    </row>
    <row r="21" spans="1:86" s="83" customFormat="1" ht="12.75" customHeight="1">
      <c r="A21" s="76">
        <v>12</v>
      </c>
      <c r="B21" s="77" t="s">
        <v>453</v>
      </c>
      <c r="C21" s="76">
        <v>0</v>
      </c>
      <c r="D21" s="80">
        <v>1</v>
      </c>
      <c r="E21" s="158">
        <v>0</v>
      </c>
      <c r="F21" s="81">
        <v>0</v>
      </c>
      <c r="G21" s="82">
        <v>0</v>
      </c>
      <c r="H21" s="82">
        <f t="shared" si="0"/>
        <v>0</v>
      </c>
      <c r="I21" s="82">
        <v>1188</v>
      </c>
      <c r="J21" s="82">
        <f t="shared" si="1"/>
        <v>1188</v>
      </c>
      <c r="K21" s="82"/>
      <c r="L21" s="460"/>
      <c r="M21" s="460"/>
      <c r="N21" s="146"/>
      <c r="O21" s="76"/>
      <c r="P21" s="633"/>
      <c r="Q21" s="146"/>
      <c r="R21" s="82"/>
      <c r="S21" s="82"/>
      <c r="T21" s="77"/>
      <c r="V21" s="657"/>
      <c r="Z21" s="77"/>
      <c r="AA21" s="77">
        <v>12</v>
      </c>
      <c r="AB21" s="77" t="s">
        <v>993</v>
      </c>
      <c r="AD21" s="660">
        <v>1</v>
      </c>
      <c r="AF21" s="660">
        <f t="shared" si="2"/>
        <v>0</v>
      </c>
      <c r="AG21" s="77"/>
      <c r="AH21" s="77"/>
      <c r="AI21" s="672"/>
      <c r="AP21" s="77"/>
      <c r="AQ21" s="673"/>
      <c r="AR21" s="673"/>
      <c r="AW21" s="77"/>
      <c r="AX21" s="77"/>
      <c r="AY21" s="672"/>
      <c r="AZ21" s="672"/>
      <c r="BV21" s="77">
        <v>12</v>
      </c>
      <c r="BX21" s="672">
        <v>0</v>
      </c>
      <c r="CA21" s="672">
        <v>0</v>
      </c>
      <c r="CD21" s="83">
        <f t="shared" si="3"/>
        <v>0</v>
      </c>
      <c r="CF21" s="83">
        <f t="shared" si="4"/>
        <v>0</v>
      </c>
      <c r="CH21" s="83">
        <f t="shared" si="5"/>
        <v>0</v>
      </c>
    </row>
    <row r="22" spans="1:86" s="83" customFormat="1" ht="12.75" customHeight="1">
      <c r="A22" s="76">
        <v>13</v>
      </c>
      <c r="B22" s="77" t="s">
        <v>454</v>
      </c>
      <c r="C22" s="76">
        <v>0</v>
      </c>
      <c r="D22" s="80">
        <v>1</v>
      </c>
      <c r="E22" s="158">
        <v>0</v>
      </c>
      <c r="F22" s="81">
        <v>0</v>
      </c>
      <c r="G22" s="82">
        <v>19708.840909090915</v>
      </c>
      <c r="H22" s="82">
        <f t="shared" si="0"/>
        <v>0</v>
      </c>
      <c r="I22" s="82">
        <v>1188</v>
      </c>
      <c r="J22" s="82">
        <f t="shared" si="1"/>
        <v>20897</v>
      </c>
      <c r="K22" s="82"/>
      <c r="L22" s="460"/>
      <c r="M22" s="460"/>
      <c r="N22" s="146"/>
      <c r="O22" s="76"/>
      <c r="P22" s="633"/>
      <c r="Q22" s="146"/>
      <c r="R22" s="82"/>
      <c r="S22" s="82"/>
      <c r="T22" s="77"/>
      <c r="V22" s="657"/>
      <c r="Z22" s="77"/>
      <c r="AA22" s="77">
        <v>13</v>
      </c>
      <c r="AB22" s="77" t="s">
        <v>994</v>
      </c>
      <c r="AD22" s="660">
        <v>1</v>
      </c>
      <c r="AF22" s="660">
        <f t="shared" si="2"/>
        <v>0</v>
      </c>
      <c r="AG22" s="77"/>
      <c r="AH22" s="77"/>
      <c r="AI22" s="672"/>
      <c r="AP22" s="77"/>
      <c r="AQ22" s="673"/>
      <c r="AR22" s="673"/>
      <c r="AW22" s="77"/>
      <c r="AX22" s="77"/>
      <c r="AY22" s="672"/>
      <c r="AZ22" s="672"/>
      <c r="BV22" s="77">
        <v>13</v>
      </c>
      <c r="BX22" s="672">
        <v>216797.25000000006</v>
      </c>
      <c r="CA22" s="672">
        <v>11</v>
      </c>
      <c r="CD22" s="83">
        <f t="shared" si="3"/>
        <v>0</v>
      </c>
      <c r="CF22" s="83">
        <f t="shared" si="4"/>
        <v>19708.840909090915</v>
      </c>
      <c r="CH22" s="83">
        <f t="shared" si="5"/>
        <v>0</v>
      </c>
    </row>
    <row r="23" spans="1:86" s="83" customFormat="1" ht="12.75" customHeight="1">
      <c r="A23" s="76">
        <v>14</v>
      </c>
      <c r="B23" s="77" t="s">
        <v>456</v>
      </c>
      <c r="C23" s="76">
        <v>1</v>
      </c>
      <c r="D23" s="80">
        <v>1</v>
      </c>
      <c r="E23" s="158">
        <v>5</v>
      </c>
      <c r="F23" s="81">
        <v>122.97449944338197</v>
      </c>
      <c r="G23" s="82">
        <v>13218.531526076304</v>
      </c>
      <c r="H23" s="82">
        <f t="shared" si="0"/>
        <v>3037</v>
      </c>
      <c r="I23" s="82">
        <v>1188</v>
      </c>
      <c r="J23" s="82">
        <f t="shared" si="1"/>
        <v>17444</v>
      </c>
      <c r="K23" s="82"/>
      <c r="L23" s="460"/>
      <c r="M23" s="460"/>
      <c r="N23" s="146"/>
      <c r="O23" s="76"/>
      <c r="P23" s="633"/>
      <c r="Q23" s="146"/>
      <c r="R23" s="82"/>
      <c r="S23" s="82"/>
      <c r="T23" s="77"/>
      <c r="V23" s="657"/>
      <c r="Z23" s="77"/>
      <c r="AA23" s="77">
        <v>14</v>
      </c>
      <c r="AB23" s="77" t="s">
        <v>995</v>
      </c>
      <c r="AD23" s="660">
        <v>1</v>
      </c>
      <c r="AF23" s="660">
        <f t="shared" si="2"/>
        <v>0</v>
      </c>
      <c r="AG23" s="77"/>
      <c r="AH23" s="77"/>
      <c r="AI23" s="672"/>
      <c r="AP23" s="77"/>
      <c r="AQ23" s="673"/>
      <c r="AR23" s="673"/>
      <c r="AW23" s="77"/>
      <c r="AX23" s="77"/>
      <c r="AY23" s="672"/>
      <c r="AZ23" s="672"/>
      <c r="BV23" s="77">
        <v>14</v>
      </c>
      <c r="BX23" s="672">
        <v>37765344.57</v>
      </c>
      <c r="CA23" s="672">
        <v>2857</v>
      </c>
      <c r="CD23" s="83">
        <f t="shared" si="3"/>
        <v>0</v>
      </c>
      <c r="CF23" s="83">
        <f t="shared" si="4"/>
        <v>13218.531526076304</v>
      </c>
      <c r="CH23" s="83">
        <f t="shared" si="5"/>
        <v>0</v>
      </c>
    </row>
    <row r="24" spans="1:86" s="83" customFormat="1" ht="12.75" customHeight="1">
      <c r="A24" s="76">
        <v>15</v>
      </c>
      <c r="B24" s="77" t="s">
        <v>457</v>
      </c>
      <c r="C24" s="76">
        <v>0</v>
      </c>
      <c r="D24" s="80">
        <v>1</v>
      </c>
      <c r="E24" s="158">
        <v>0</v>
      </c>
      <c r="F24" s="81">
        <v>0</v>
      </c>
      <c r="G24" s="82">
        <v>0</v>
      </c>
      <c r="H24" s="82">
        <f t="shared" si="0"/>
        <v>0</v>
      </c>
      <c r="I24" s="82">
        <v>1188</v>
      </c>
      <c r="J24" s="82">
        <f t="shared" si="1"/>
        <v>1188</v>
      </c>
      <c r="K24" s="82"/>
      <c r="L24" s="460"/>
      <c r="M24" s="460"/>
      <c r="N24" s="146"/>
      <c r="O24" s="76"/>
      <c r="P24" s="633"/>
      <c r="Q24" s="146"/>
      <c r="R24" s="82"/>
      <c r="S24" s="82"/>
      <c r="T24" s="77"/>
      <c r="V24" s="657"/>
      <c r="Z24" s="77"/>
      <c r="AA24" s="77">
        <v>15</v>
      </c>
      <c r="AB24" s="77" t="s">
        <v>996</v>
      </c>
      <c r="AD24" s="660">
        <v>1</v>
      </c>
      <c r="AF24" s="660">
        <f t="shared" si="2"/>
        <v>0</v>
      </c>
      <c r="AG24" s="77"/>
      <c r="AH24" s="77"/>
      <c r="AI24" s="672"/>
      <c r="AP24" s="77"/>
      <c r="AQ24" s="673"/>
      <c r="AR24" s="673"/>
      <c r="AW24" s="77"/>
      <c r="AX24" s="77"/>
      <c r="AY24" s="672"/>
      <c r="AZ24" s="672"/>
      <c r="BV24" s="77">
        <v>15</v>
      </c>
      <c r="BX24" s="672">
        <v>0</v>
      </c>
      <c r="CA24" s="672">
        <v>0</v>
      </c>
      <c r="CD24" s="83">
        <f t="shared" si="3"/>
        <v>0</v>
      </c>
      <c r="CF24" s="83">
        <f t="shared" si="4"/>
        <v>0</v>
      </c>
      <c r="CH24" s="83">
        <f t="shared" si="5"/>
        <v>0</v>
      </c>
    </row>
    <row r="25" spans="1:86" s="83" customFormat="1" ht="12.75" customHeight="1">
      <c r="A25" s="76">
        <v>16</v>
      </c>
      <c r="B25" s="77" t="s">
        <v>459</v>
      </c>
      <c r="C25" s="76">
        <v>1</v>
      </c>
      <c r="D25" s="80">
        <v>1</v>
      </c>
      <c r="E25" s="158">
        <v>8</v>
      </c>
      <c r="F25" s="81">
        <v>101.09742805332425</v>
      </c>
      <c r="G25" s="82">
        <v>16151.883929985746</v>
      </c>
      <c r="H25" s="82">
        <f t="shared" si="0"/>
        <v>177</v>
      </c>
      <c r="I25" s="82">
        <v>1188</v>
      </c>
      <c r="J25" s="82">
        <f t="shared" si="1"/>
        <v>17517</v>
      </c>
      <c r="K25" s="82"/>
      <c r="L25" s="460"/>
      <c r="M25" s="460"/>
      <c r="N25" s="146"/>
      <c r="O25" s="76"/>
      <c r="P25" s="633"/>
      <c r="Q25" s="146"/>
      <c r="R25" s="82"/>
      <c r="S25" s="82"/>
      <c r="T25" s="77"/>
      <c r="V25" s="657"/>
      <c r="Z25" s="77"/>
      <c r="AA25" s="77">
        <v>16</v>
      </c>
      <c r="AB25" s="77" t="s">
        <v>997</v>
      </c>
      <c r="AD25" s="660">
        <v>1</v>
      </c>
      <c r="AF25" s="660">
        <f t="shared" si="2"/>
        <v>0</v>
      </c>
      <c r="AG25" s="77"/>
      <c r="AH25" s="77"/>
      <c r="AI25" s="672"/>
      <c r="AP25" s="77"/>
      <c r="AQ25" s="673"/>
      <c r="AR25" s="673"/>
      <c r="AW25" s="77"/>
      <c r="AX25" s="77"/>
      <c r="AY25" s="672"/>
      <c r="AZ25" s="672"/>
      <c r="BV25" s="77">
        <v>16</v>
      </c>
      <c r="BX25" s="672">
        <v>101966843.25000001</v>
      </c>
      <c r="CA25" s="672">
        <v>6313</v>
      </c>
      <c r="CD25" s="83">
        <f t="shared" si="3"/>
        <v>0</v>
      </c>
      <c r="CF25" s="83">
        <f t="shared" si="4"/>
        <v>16151.883929985746</v>
      </c>
      <c r="CH25" s="83">
        <f t="shared" si="5"/>
        <v>0</v>
      </c>
    </row>
    <row r="26" spans="1:86" s="83" customFormat="1" ht="12.75" customHeight="1">
      <c r="A26" s="76">
        <v>17</v>
      </c>
      <c r="B26" s="77" t="s">
        <v>460</v>
      </c>
      <c r="C26" s="76">
        <v>1</v>
      </c>
      <c r="D26" s="80">
        <v>1</v>
      </c>
      <c r="E26" s="158">
        <v>6</v>
      </c>
      <c r="F26" s="81">
        <v>118.3292762346598</v>
      </c>
      <c r="G26" s="82">
        <v>13715.722192648926</v>
      </c>
      <c r="H26" s="82">
        <f t="shared" si="0"/>
        <v>2514</v>
      </c>
      <c r="I26" s="82">
        <v>1188</v>
      </c>
      <c r="J26" s="82">
        <f t="shared" si="1"/>
        <v>17418</v>
      </c>
      <c r="K26" s="82"/>
      <c r="L26" s="460"/>
      <c r="M26" s="460"/>
      <c r="N26" s="146"/>
      <c r="O26" s="76"/>
      <c r="P26" s="633"/>
      <c r="Q26" s="146"/>
      <c r="R26" s="82"/>
      <c r="S26" s="82"/>
      <c r="T26" s="77"/>
      <c r="V26" s="657"/>
      <c r="Z26" s="77"/>
      <c r="AA26" s="77">
        <v>17</v>
      </c>
      <c r="AB26" s="77" t="s">
        <v>998</v>
      </c>
      <c r="AD26" s="660">
        <v>1</v>
      </c>
      <c r="AF26" s="660">
        <f t="shared" si="2"/>
        <v>0</v>
      </c>
      <c r="AG26" s="77"/>
      <c r="AH26" s="77"/>
      <c r="AI26" s="672"/>
      <c r="AP26" s="77"/>
      <c r="AQ26" s="673"/>
      <c r="AR26" s="673"/>
      <c r="AW26" s="77"/>
      <c r="AX26" s="77"/>
      <c r="AY26" s="672"/>
      <c r="AZ26" s="672"/>
      <c r="BV26" s="77">
        <v>17</v>
      </c>
      <c r="BX26" s="672">
        <v>32465114.430000007</v>
      </c>
      <c r="CA26" s="672">
        <v>2367</v>
      </c>
      <c r="CD26" s="83">
        <f t="shared" si="3"/>
        <v>0</v>
      </c>
      <c r="CF26" s="83">
        <f t="shared" si="4"/>
        <v>13715.722192648926</v>
      </c>
      <c r="CH26" s="83">
        <f t="shared" si="5"/>
        <v>0</v>
      </c>
    </row>
    <row r="27" spans="1:86" s="83" customFormat="1" ht="12.75" customHeight="1">
      <c r="A27" s="76">
        <v>18</v>
      </c>
      <c r="B27" s="77" t="s">
        <v>462</v>
      </c>
      <c r="C27" s="76">
        <v>1</v>
      </c>
      <c r="D27" s="80">
        <v>1</v>
      </c>
      <c r="E27" s="158">
        <v>9</v>
      </c>
      <c r="F27" s="81">
        <v>132.96053292263844</v>
      </c>
      <c r="G27" s="82">
        <v>16634.111048951047</v>
      </c>
      <c r="H27" s="82">
        <f t="shared" si="0"/>
        <v>5483</v>
      </c>
      <c r="I27" s="82">
        <v>1188</v>
      </c>
      <c r="J27" s="82">
        <f t="shared" si="1"/>
        <v>23305</v>
      </c>
      <c r="K27" s="82"/>
      <c r="L27" s="460"/>
      <c r="M27" s="460"/>
      <c r="N27" s="146"/>
      <c r="O27" s="76"/>
      <c r="P27" s="633"/>
      <c r="Q27" s="146"/>
      <c r="R27" s="82"/>
      <c r="S27" s="82"/>
      <c r="T27" s="77"/>
      <c r="V27" s="657"/>
      <c r="Z27" s="77"/>
      <c r="AA27" s="77">
        <v>18</v>
      </c>
      <c r="AB27" s="77" t="s">
        <v>999</v>
      </c>
      <c r="AD27" s="660">
        <v>1</v>
      </c>
      <c r="AF27" s="660">
        <f t="shared" si="2"/>
        <v>0</v>
      </c>
      <c r="AG27" s="77"/>
      <c r="AH27" s="77"/>
      <c r="AI27" s="672"/>
      <c r="AP27" s="77"/>
      <c r="AQ27" s="673"/>
      <c r="AR27" s="673"/>
      <c r="AW27" s="77"/>
      <c r="AX27" s="77"/>
      <c r="AY27" s="672"/>
      <c r="AZ27" s="672"/>
      <c r="BV27" s="77">
        <v>18</v>
      </c>
      <c r="BX27" s="672">
        <v>9514711.5199999996</v>
      </c>
      <c r="CA27" s="672">
        <v>572</v>
      </c>
      <c r="CD27" s="83">
        <f t="shared" si="3"/>
        <v>0</v>
      </c>
      <c r="CF27" s="83">
        <f t="shared" si="4"/>
        <v>16634.111048951047</v>
      </c>
      <c r="CH27" s="83">
        <f t="shared" si="5"/>
        <v>0</v>
      </c>
    </row>
    <row r="28" spans="1:86" s="83" customFormat="1" ht="12.75" customHeight="1">
      <c r="A28" s="76">
        <v>19</v>
      </c>
      <c r="B28" s="77" t="s">
        <v>463</v>
      </c>
      <c r="C28" s="76">
        <v>0</v>
      </c>
      <c r="D28" s="80">
        <v>1</v>
      </c>
      <c r="E28" s="158">
        <v>0</v>
      </c>
      <c r="F28" s="81">
        <v>0</v>
      </c>
      <c r="G28" s="82">
        <v>0</v>
      </c>
      <c r="H28" s="82">
        <f t="shared" si="0"/>
        <v>0</v>
      </c>
      <c r="I28" s="82">
        <v>1188</v>
      </c>
      <c r="J28" s="82">
        <f t="shared" si="1"/>
        <v>1188</v>
      </c>
      <c r="K28" s="82"/>
      <c r="L28" s="460"/>
      <c r="M28" s="460"/>
      <c r="N28" s="146"/>
      <c r="O28" s="76"/>
      <c r="P28" s="633"/>
      <c r="Q28" s="146"/>
      <c r="R28" s="82"/>
      <c r="S28" s="82"/>
      <c r="T28" s="77"/>
      <c r="V28" s="657"/>
      <c r="Z28" s="77"/>
      <c r="AA28" s="77">
        <v>19</v>
      </c>
      <c r="AB28" s="77" t="s">
        <v>1000</v>
      </c>
      <c r="AD28" s="660">
        <v>1</v>
      </c>
      <c r="AF28" s="660">
        <f t="shared" si="2"/>
        <v>0</v>
      </c>
      <c r="AG28" s="77"/>
      <c r="AH28" s="77"/>
      <c r="AI28" s="672"/>
      <c r="AP28" s="77"/>
      <c r="AQ28" s="673"/>
      <c r="AR28" s="673"/>
      <c r="AW28" s="77"/>
      <c r="AX28" s="77"/>
      <c r="AY28" s="672"/>
      <c r="AZ28" s="672"/>
      <c r="BV28" s="77">
        <v>19</v>
      </c>
      <c r="BX28" s="672">
        <v>0</v>
      </c>
      <c r="CA28" s="672">
        <v>0</v>
      </c>
      <c r="CD28" s="83">
        <f t="shared" si="3"/>
        <v>0</v>
      </c>
      <c r="CF28" s="83">
        <f t="shared" si="4"/>
        <v>0</v>
      </c>
      <c r="CH28" s="83">
        <f t="shared" si="5"/>
        <v>0</v>
      </c>
    </row>
    <row r="29" spans="1:86" s="83" customFormat="1" ht="12.75" customHeight="1">
      <c r="A29" s="76">
        <v>20</v>
      </c>
      <c r="B29" s="77" t="s">
        <v>464</v>
      </c>
      <c r="C29" s="76">
        <v>1</v>
      </c>
      <c r="D29" s="80">
        <v>1</v>
      </c>
      <c r="E29" s="158">
        <v>10</v>
      </c>
      <c r="F29" s="81">
        <v>116.50517332841252</v>
      </c>
      <c r="G29" s="82">
        <v>16735.870516396535</v>
      </c>
      <c r="H29" s="82">
        <f t="shared" si="0"/>
        <v>2762</v>
      </c>
      <c r="I29" s="82">
        <v>1188</v>
      </c>
      <c r="J29" s="82">
        <f t="shared" si="1"/>
        <v>20686</v>
      </c>
      <c r="K29" s="82"/>
      <c r="L29" s="460"/>
      <c r="M29" s="460"/>
      <c r="N29" s="146"/>
      <c r="O29" s="76"/>
      <c r="P29" s="633"/>
      <c r="Q29" s="146"/>
      <c r="R29" s="82"/>
      <c r="S29" s="82"/>
      <c r="T29" s="77"/>
      <c r="V29" s="657"/>
      <c r="Z29" s="77"/>
      <c r="AA29" s="77">
        <v>20</v>
      </c>
      <c r="AB29" s="77" t="s">
        <v>1001</v>
      </c>
      <c r="AD29" s="660">
        <v>1</v>
      </c>
      <c r="AF29" s="660">
        <f t="shared" si="2"/>
        <v>0</v>
      </c>
      <c r="AG29" s="77"/>
      <c r="AH29" s="77"/>
      <c r="AI29" s="672"/>
      <c r="AP29" s="77"/>
      <c r="AQ29" s="673"/>
      <c r="AR29" s="673"/>
      <c r="AW29" s="77"/>
      <c r="AX29" s="77"/>
      <c r="AY29" s="672"/>
      <c r="AZ29" s="672"/>
      <c r="BV29" s="77">
        <v>20</v>
      </c>
      <c r="BX29" s="672">
        <v>88800528.960000008</v>
      </c>
      <c r="CA29" s="672">
        <v>5306</v>
      </c>
      <c r="CD29" s="83">
        <f t="shared" si="3"/>
        <v>0</v>
      </c>
      <c r="CF29" s="83">
        <f t="shared" si="4"/>
        <v>16735.870516396535</v>
      </c>
      <c r="CH29" s="83">
        <f t="shared" si="5"/>
        <v>0</v>
      </c>
    </row>
    <row r="30" spans="1:86" s="83" customFormat="1" ht="12.75" customHeight="1">
      <c r="A30" s="76">
        <v>21</v>
      </c>
      <c r="B30" s="77" t="s">
        <v>466</v>
      </c>
      <c r="C30" s="76">
        <v>0</v>
      </c>
      <c r="D30" s="80">
        <v>1</v>
      </c>
      <c r="E30" s="158">
        <v>0</v>
      </c>
      <c r="F30" s="81">
        <v>0</v>
      </c>
      <c r="G30" s="82">
        <v>0</v>
      </c>
      <c r="H30" s="82">
        <f t="shared" si="0"/>
        <v>0</v>
      </c>
      <c r="I30" s="82">
        <v>1188</v>
      </c>
      <c r="J30" s="82">
        <f t="shared" si="1"/>
        <v>1188</v>
      </c>
      <c r="K30" s="82"/>
      <c r="L30" s="460"/>
      <c r="M30" s="460"/>
      <c r="N30" s="146"/>
      <c r="O30" s="76"/>
      <c r="P30" s="633"/>
      <c r="Q30" s="146"/>
      <c r="R30" s="82"/>
      <c r="S30" s="82"/>
      <c r="T30" s="77"/>
      <c r="V30" s="657"/>
      <c r="Z30" s="77"/>
      <c r="AA30" s="77">
        <v>21</v>
      </c>
      <c r="AB30" s="77" t="s">
        <v>1002</v>
      </c>
      <c r="AD30" s="660">
        <v>1</v>
      </c>
      <c r="AF30" s="660">
        <f t="shared" si="2"/>
        <v>0</v>
      </c>
      <c r="AG30" s="77"/>
      <c r="AH30" s="77"/>
      <c r="AI30" s="672"/>
      <c r="AP30" s="77"/>
      <c r="AQ30" s="673"/>
      <c r="AR30" s="673"/>
      <c r="AW30" s="77"/>
      <c r="AX30" s="77"/>
      <c r="AY30" s="672"/>
      <c r="AZ30" s="672"/>
      <c r="BV30" s="77">
        <v>21</v>
      </c>
      <c r="BX30" s="672">
        <v>0</v>
      </c>
      <c r="CA30" s="672">
        <v>0</v>
      </c>
      <c r="CD30" s="83">
        <f t="shared" si="3"/>
        <v>0</v>
      </c>
      <c r="CF30" s="83">
        <f t="shared" si="4"/>
        <v>0</v>
      </c>
      <c r="CH30" s="83">
        <f t="shared" si="5"/>
        <v>0</v>
      </c>
    </row>
    <row r="31" spans="1:86" s="83" customFormat="1" ht="12.75" customHeight="1">
      <c r="A31" s="76">
        <v>22</v>
      </c>
      <c r="B31" s="77" t="s">
        <v>467</v>
      </c>
      <c r="C31" s="76">
        <v>0</v>
      </c>
      <c r="D31" s="80">
        <v>1</v>
      </c>
      <c r="E31" s="158">
        <v>0</v>
      </c>
      <c r="F31" s="81">
        <v>0</v>
      </c>
      <c r="G31" s="82">
        <v>19270.608461538461</v>
      </c>
      <c r="H31" s="82">
        <f t="shared" si="0"/>
        <v>0</v>
      </c>
      <c r="I31" s="82">
        <v>1188</v>
      </c>
      <c r="J31" s="82">
        <f t="shared" si="1"/>
        <v>20459</v>
      </c>
      <c r="K31" s="82"/>
      <c r="L31" s="460"/>
      <c r="M31" s="460"/>
      <c r="N31" s="146"/>
      <c r="O31" s="76"/>
      <c r="P31" s="633"/>
      <c r="Q31" s="146"/>
      <c r="R31" s="82"/>
      <c r="S31" s="82"/>
      <c r="T31" s="77"/>
      <c r="V31" s="657"/>
      <c r="Z31" s="77"/>
      <c r="AA31" s="77">
        <v>22</v>
      </c>
      <c r="AB31" s="77" t="s">
        <v>1003</v>
      </c>
      <c r="AD31" s="660">
        <v>1</v>
      </c>
      <c r="AF31" s="660">
        <f t="shared" si="2"/>
        <v>0</v>
      </c>
      <c r="AG31" s="77"/>
      <c r="AH31" s="77"/>
      <c r="AI31" s="672"/>
      <c r="AP31" s="77"/>
      <c r="AQ31" s="673"/>
      <c r="AR31" s="673"/>
      <c r="AW31" s="77"/>
      <c r="AX31" s="77"/>
      <c r="AY31" s="672"/>
      <c r="AZ31" s="672"/>
      <c r="BV31" s="77">
        <v>22</v>
      </c>
      <c r="BX31" s="672">
        <v>250517.91</v>
      </c>
      <c r="CA31" s="672">
        <v>13</v>
      </c>
      <c r="CD31" s="83">
        <f t="shared" si="3"/>
        <v>0</v>
      </c>
      <c r="CF31" s="83">
        <f t="shared" si="4"/>
        <v>19270.608461538461</v>
      </c>
      <c r="CH31" s="83">
        <f t="shared" si="5"/>
        <v>0</v>
      </c>
    </row>
    <row r="32" spans="1:86" s="83" customFormat="1" ht="12.75" customHeight="1">
      <c r="A32" s="76">
        <v>23</v>
      </c>
      <c r="B32" s="77" t="s">
        <v>468</v>
      </c>
      <c r="C32" s="76">
        <v>1</v>
      </c>
      <c r="D32" s="80">
        <v>1.0820000000000001</v>
      </c>
      <c r="E32" s="158">
        <v>3</v>
      </c>
      <c r="F32" s="81">
        <v>157.85517980613542</v>
      </c>
      <c r="G32" s="82">
        <v>13502.66147458705</v>
      </c>
      <c r="H32" s="82">
        <f t="shared" si="0"/>
        <v>7812</v>
      </c>
      <c r="I32" s="82">
        <v>1188</v>
      </c>
      <c r="J32" s="82">
        <f t="shared" si="1"/>
        <v>22503</v>
      </c>
      <c r="K32" s="82"/>
      <c r="L32" s="460"/>
      <c r="M32" s="460"/>
      <c r="N32" s="146"/>
      <c r="O32" s="76"/>
      <c r="P32" s="633"/>
      <c r="Q32" s="146"/>
      <c r="R32" s="82"/>
      <c r="S32" s="82"/>
      <c r="T32" s="77"/>
      <c r="V32" s="657"/>
      <c r="Z32" s="77"/>
      <c r="AA32" s="77">
        <v>23</v>
      </c>
      <c r="AB32" s="77" t="s">
        <v>1004</v>
      </c>
      <c r="AD32" s="660">
        <v>1.0820000000000001</v>
      </c>
      <c r="AF32" s="660">
        <f t="shared" si="2"/>
        <v>0</v>
      </c>
      <c r="AG32" s="77"/>
      <c r="AH32" s="77"/>
      <c r="AI32" s="672"/>
      <c r="AP32" s="77"/>
      <c r="AQ32" s="673"/>
      <c r="AR32" s="673"/>
      <c r="AW32" s="77"/>
      <c r="AX32" s="77"/>
      <c r="AY32" s="672"/>
      <c r="AZ32" s="672"/>
      <c r="BV32" s="77">
        <v>23</v>
      </c>
      <c r="BX32" s="672">
        <v>34823363.942960002</v>
      </c>
      <c r="CA32" s="672">
        <v>2579</v>
      </c>
      <c r="CD32" s="83">
        <f t="shared" si="3"/>
        <v>0</v>
      </c>
      <c r="CF32" s="83">
        <f t="shared" si="4"/>
        <v>13502.66147458705</v>
      </c>
      <c r="CH32" s="83">
        <f t="shared" si="5"/>
        <v>0</v>
      </c>
    </row>
    <row r="33" spans="1:86" s="83" customFormat="1" ht="12.75" customHeight="1">
      <c r="A33" s="76">
        <v>24</v>
      </c>
      <c r="B33" s="77" t="s">
        <v>469</v>
      </c>
      <c r="C33" s="76">
        <v>1</v>
      </c>
      <c r="D33" s="80">
        <v>1</v>
      </c>
      <c r="E33" s="158">
        <v>5</v>
      </c>
      <c r="F33" s="81">
        <v>119.31017982537145</v>
      </c>
      <c r="G33" s="82">
        <v>13247.052051282049</v>
      </c>
      <c r="H33" s="82">
        <f t="shared" si="0"/>
        <v>2558</v>
      </c>
      <c r="I33" s="82">
        <v>1188</v>
      </c>
      <c r="J33" s="82">
        <f t="shared" si="1"/>
        <v>16993</v>
      </c>
      <c r="K33" s="82"/>
      <c r="L33" s="460"/>
      <c r="M33" s="460"/>
      <c r="N33" s="146"/>
      <c r="O33" s="76"/>
      <c r="P33" s="633"/>
      <c r="Q33" s="146"/>
      <c r="R33" s="82"/>
      <c r="S33" s="82"/>
      <c r="T33" s="77"/>
      <c r="V33" s="657"/>
      <c r="Z33" s="77"/>
      <c r="AA33" s="77">
        <v>24</v>
      </c>
      <c r="AB33" s="77" t="s">
        <v>1005</v>
      </c>
      <c r="AD33" s="660">
        <v>1</v>
      </c>
      <c r="AF33" s="660">
        <f t="shared" si="2"/>
        <v>0</v>
      </c>
      <c r="AG33" s="77"/>
      <c r="AH33" s="77"/>
      <c r="AI33" s="672"/>
      <c r="AP33" s="77"/>
      <c r="AQ33" s="673"/>
      <c r="AR33" s="673"/>
      <c r="AW33" s="77"/>
      <c r="AX33" s="77"/>
      <c r="AY33" s="672"/>
      <c r="AZ33" s="672"/>
      <c r="BV33" s="77">
        <v>24</v>
      </c>
      <c r="BX33" s="672">
        <v>27898291.619999997</v>
      </c>
      <c r="CA33" s="672">
        <v>2106</v>
      </c>
      <c r="CD33" s="83">
        <f t="shared" si="3"/>
        <v>0</v>
      </c>
      <c r="CF33" s="83">
        <f t="shared" si="4"/>
        <v>13247.052051282049</v>
      </c>
      <c r="CH33" s="83">
        <f t="shared" si="5"/>
        <v>0</v>
      </c>
    </row>
    <row r="34" spans="1:86" s="83" customFormat="1" ht="12.75" customHeight="1">
      <c r="A34" s="76">
        <v>25</v>
      </c>
      <c r="B34" s="77" t="s">
        <v>471</v>
      </c>
      <c r="C34" s="76">
        <v>1</v>
      </c>
      <c r="D34" s="80">
        <v>1</v>
      </c>
      <c r="E34" s="158">
        <v>6</v>
      </c>
      <c r="F34" s="81">
        <v>138.41836261547991</v>
      </c>
      <c r="G34" s="82">
        <v>13821.378685057471</v>
      </c>
      <c r="H34" s="82">
        <f t="shared" si="0"/>
        <v>5310</v>
      </c>
      <c r="I34" s="82">
        <v>1188</v>
      </c>
      <c r="J34" s="82">
        <f t="shared" si="1"/>
        <v>20319</v>
      </c>
      <c r="K34" s="82"/>
      <c r="L34" s="460"/>
      <c r="M34" s="460"/>
      <c r="N34" s="146"/>
      <c r="O34" s="76"/>
      <c r="P34" s="633"/>
      <c r="Q34" s="146"/>
      <c r="R34" s="82"/>
      <c r="S34" s="82"/>
      <c r="T34" s="77"/>
      <c r="V34" s="657"/>
      <c r="Z34" s="77"/>
      <c r="AA34" s="77">
        <v>25</v>
      </c>
      <c r="AB34" s="77" t="s">
        <v>1006</v>
      </c>
      <c r="AD34" s="660">
        <v>1</v>
      </c>
      <c r="AF34" s="660">
        <f t="shared" si="2"/>
        <v>0</v>
      </c>
      <c r="AG34" s="77"/>
      <c r="AH34" s="77"/>
      <c r="AI34" s="672"/>
      <c r="AP34" s="77"/>
      <c r="AQ34" s="673"/>
      <c r="AR34" s="673"/>
      <c r="AW34" s="77"/>
      <c r="AX34" s="77"/>
      <c r="AY34" s="672"/>
      <c r="AZ34" s="672"/>
      <c r="BV34" s="77">
        <v>25</v>
      </c>
      <c r="BX34" s="672">
        <v>30061498.640000001</v>
      </c>
      <c r="CA34" s="672">
        <v>2175</v>
      </c>
      <c r="CD34" s="83">
        <f t="shared" si="3"/>
        <v>0</v>
      </c>
      <c r="CF34" s="83">
        <f t="shared" si="4"/>
        <v>13821.378685057471</v>
      </c>
      <c r="CH34" s="83">
        <f t="shared" si="5"/>
        <v>0</v>
      </c>
    </row>
    <row r="35" spans="1:86" s="83" customFormat="1" ht="12.75" customHeight="1">
      <c r="A35" s="76">
        <v>26</v>
      </c>
      <c r="B35" s="77" t="s">
        <v>472</v>
      </c>
      <c r="C35" s="76">
        <v>1</v>
      </c>
      <c r="D35" s="80">
        <v>1.0429999999999999</v>
      </c>
      <c r="E35" s="158">
        <v>3</v>
      </c>
      <c r="F35" s="81">
        <v>132.16477985294077</v>
      </c>
      <c r="G35" s="82">
        <v>13165.156459712449</v>
      </c>
      <c r="H35" s="82">
        <f t="shared" si="0"/>
        <v>4235</v>
      </c>
      <c r="I35" s="82">
        <v>1188</v>
      </c>
      <c r="J35" s="82">
        <f t="shared" si="1"/>
        <v>18588</v>
      </c>
      <c r="K35" s="82"/>
      <c r="L35" s="460"/>
      <c r="M35" s="460"/>
      <c r="N35" s="146"/>
      <c r="O35" s="76"/>
      <c r="P35" s="633"/>
      <c r="Q35" s="146"/>
      <c r="R35" s="82"/>
      <c r="S35" s="82"/>
      <c r="T35" s="77"/>
      <c r="V35" s="657"/>
      <c r="Z35" s="77"/>
      <c r="AA35" s="77">
        <v>26</v>
      </c>
      <c r="AB35" s="77" t="s">
        <v>1007</v>
      </c>
      <c r="AD35" s="660">
        <v>1.0429999999999999</v>
      </c>
      <c r="AF35" s="660">
        <f t="shared" si="2"/>
        <v>0</v>
      </c>
      <c r="AG35" s="77"/>
      <c r="AH35" s="77"/>
      <c r="AI35" s="672"/>
      <c r="AP35" s="77"/>
      <c r="AQ35" s="673"/>
      <c r="AR35" s="673"/>
      <c r="AW35" s="77"/>
      <c r="AX35" s="77"/>
      <c r="AY35" s="672"/>
      <c r="AZ35" s="672"/>
      <c r="BV35" s="77">
        <v>26</v>
      </c>
      <c r="BX35" s="672">
        <v>59519672.354359984</v>
      </c>
      <c r="CA35" s="672">
        <v>4521</v>
      </c>
      <c r="CD35" s="83">
        <f t="shared" si="3"/>
        <v>0</v>
      </c>
      <c r="CF35" s="83">
        <f t="shared" si="4"/>
        <v>13165.156459712449</v>
      </c>
      <c r="CH35" s="83">
        <f t="shared" si="5"/>
        <v>0</v>
      </c>
    </row>
    <row r="36" spans="1:86" s="83" customFormat="1" ht="12.75" customHeight="1">
      <c r="A36" s="76">
        <v>27</v>
      </c>
      <c r="B36" s="77" t="s">
        <v>473</v>
      </c>
      <c r="C36" s="76">
        <v>1</v>
      </c>
      <c r="D36" s="80">
        <v>1</v>
      </c>
      <c r="E36" s="158">
        <v>5</v>
      </c>
      <c r="F36" s="81">
        <v>113.83944082228956</v>
      </c>
      <c r="G36" s="82">
        <v>13028.631862170085</v>
      </c>
      <c r="H36" s="82">
        <f t="shared" si="0"/>
        <v>1803</v>
      </c>
      <c r="I36" s="82">
        <v>1188</v>
      </c>
      <c r="J36" s="82">
        <f t="shared" si="1"/>
        <v>16020</v>
      </c>
      <c r="K36" s="82"/>
      <c r="L36" s="460"/>
      <c r="M36" s="460"/>
      <c r="N36" s="146"/>
      <c r="O36" s="76"/>
      <c r="P36" s="633"/>
      <c r="Q36" s="146"/>
      <c r="R36" s="82"/>
      <c r="S36" s="82"/>
      <c r="T36" s="77"/>
      <c r="V36" s="657"/>
      <c r="Z36" s="77"/>
      <c r="AA36" s="77">
        <v>27</v>
      </c>
      <c r="AB36" s="77" t="s">
        <v>1008</v>
      </c>
      <c r="AD36" s="660">
        <v>1</v>
      </c>
      <c r="AF36" s="660">
        <f t="shared" si="2"/>
        <v>0</v>
      </c>
      <c r="AG36" s="77"/>
      <c r="AH36" s="77"/>
      <c r="AI36" s="672"/>
      <c r="AP36" s="77"/>
      <c r="AQ36" s="673"/>
      <c r="AR36" s="673"/>
      <c r="AW36" s="77"/>
      <c r="AX36" s="77"/>
      <c r="AY36" s="672"/>
      <c r="AZ36" s="672"/>
      <c r="BV36" s="77">
        <v>27</v>
      </c>
      <c r="BX36" s="672">
        <v>8885526.9299999978</v>
      </c>
      <c r="CA36" s="672">
        <v>682</v>
      </c>
      <c r="CD36" s="83">
        <f t="shared" si="3"/>
        <v>0</v>
      </c>
      <c r="CF36" s="83">
        <f t="shared" si="4"/>
        <v>13028.631862170085</v>
      </c>
      <c r="CH36" s="83">
        <f t="shared" si="5"/>
        <v>0</v>
      </c>
    </row>
    <row r="37" spans="1:86" s="83" customFormat="1" ht="12.75" customHeight="1">
      <c r="A37" s="76">
        <v>28</v>
      </c>
      <c r="B37" s="77" t="s">
        <v>474</v>
      </c>
      <c r="C37" s="76">
        <v>0</v>
      </c>
      <c r="D37" s="80">
        <v>1.026</v>
      </c>
      <c r="E37" s="158">
        <v>0</v>
      </c>
      <c r="F37" s="81">
        <v>0</v>
      </c>
      <c r="G37" s="82">
        <v>0</v>
      </c>
      <c r="H37" s="82">
        <f t="shared" si="0"/>
        <v>0</v>
      </c>
      <c r="I37" s="82">
        <v>1188</v>
      </c>
      <c r="J37" s="82">
        <f t="shared" si="1"/>
        <v>1188</v>
      </c>
      <c r="K37" s="82"/>
      <c r="L37" s="460"/>
      <c r="M37" s="460"/>
      <c r="N37" s="146"/>
      <c r="O37" s="76"/>
      <c r="P37" s="633"/>
      <c r="Q37" s="146"/>
      <c r="R37" s="82"/>
      <c r="S37" s="82"/>
      <c r="T37" s="77"/>
      <c r="V37" s="657"/>
      <c r="Z37" s="77"/>
      <c r="AA37" s="77">
        <v>28</v>
      </c>
      <c r="AB37" s="77" t="s">
        <v>1009</v>
      </c>
      <c r="AD37" s="660">
        <v>1.026</v>
      </c>
      <c r="AF37" s="660">
        <f t="shared" si="2"/>
        <v>0</v>
      </c>
      <c r="AG37" s="77"/>
      <c r="AH37" s="77"/>
      <c r="AI37" s="672"/>
      <c r="AP37" s="77"/>
      <c r="AQ37" s="673"/>
      <c r="AR37" s="673"/>
      <c r="AW37" s="77"/>
      <c r="AX37" s="77"/>
      <c r="AY37" s="672"/>
      <c r="AZ37" s="672"/>
      <c r="BV37" s="77">
        <v>28</v>
      </c>
      <c r="BX37" s="672">
        <v>0</v>
      </c>
      <c r="CA37" s="672">
        <v>0</v>
      </c>
      <c r="CD37" s="83">
        <f t="shared" si="3"/>
        <v>0</v>
      </c>
      <c r="CF37" s="83">
        <f t="shared" si="4"/>
        <v>0</v>
      </c>
      <c r="CH37" s="83">
        <f t="shared" si="5"/>
        <v>0</v>
      </c>
    </row>
    <row r="38" spans="1:86" s="83" customFormat="1" ht="12.75" customHeight="1">
      <c r="A38" s="76">
        <v>29</v>
      </c>
      <c r="B38" s="77" t="s">
        <v>476</v>
      </c>
      <c r="C38" s="76">
        <v>0</v>
      </c>
      <c r="D38" s="80">
        <v>1</v>
      </c>
      <c r="E38" s="158">
        <v>0</v>
      </c>
      <c r="F38" s="81">
        <v>0</v>
      </c>
      <c r="G38" s="82">
        <v>0</v>
      </c>
      <c r="H38" s="82">
        <f t="shared" si="0"/>
        <v>0</v>
      </c>
      <c r="I38" s="82">
        <v>1188</v>
      </c>
      <c r="J38" s="82">
        <f t="shared" si="1"/>
        <v>1188</v>
      </c>
      <c r="K38" s="82"/>
      <c r="L38" s="460"/>
      <c r="M38" s="460"/>
      <c r="N38" s="146"/>
      <c r="O38" s="76"/>
      <c r="P38" s="633"/>
      <c r="Q38" s="146"/>
      <c r="R38" s="82"/>
      <c r="S38" s="82"/>
      <c r="T38" s="77"/>
      <c r="V38" s="657"/>
      <c r="Z38" s="77"/>
      <c r="AA38" s="77">
        <v>29</v>
      </c>
      <c r="AB38" s="77" t="s">
        <v>1010</v>
      </c>
      <c r="AD38" s="660">
        <v>1</v>
      </c>
      <c r="AF38" s="660">
        <f t="shared" si="2"/>
        <v>0</v>
      </c>
      <c r="AG38" s="77"/>
      <c r="AH38" s="77"/>
      <c r="AI38" s="672"/>
      <c r="AP38" s="77"/>
      <c r="AQ38" s="673"/>
      <c r="AR38" s="673"/>
      <c r="AW38" s="77"/>
      <c r="AX38" s="77"/>
      <c r="AY38" s="672"/>
      <c r="AZ38" s="672"/>
      <c r="BV38" s="77">
        <v>29</v>
      </c>
      <c r="BX38" s="672">
        <v>0</v>
      </c>
      <c r="CA38" s="672">
        <v>0</v>
      </c>
      <c r="CD38" s="83">
        <f t="shared" si="3"/>
        <v>0</v>
      </c>
      <c r="CF38" s="83">
        <f t="shared" si="4"/>
        <v>0</v>
      </c>
      <c r="CH38" s="83">
        <f t="shared" si="5"/>
        <v>0</v>
      </c>
    </row>
    <row r="39" spans="1:86" s="83" customFormat="1" ht="12.75" customHeight="1">
      <c r="A39" s="76">
        <v>30</v>
      </c>
      <c r="B39" s="77" t="s">
        <v>477</v>
      </c>
      <c r="C39" s="76">
        <v>1</v>
      </c>
      <c r="D39" s="80">
        <v>1</v>
      </c>
      <c r="E39" s="158">
        <v>6</v>
      </c>
      <c r="F39" s="81">
        <v>120.32539957372035</v>
      </c>
      <c r="G39" s="82">
        <v>13865.450190326916</v>
      </c>
      <c r="H39" s="82">
        <f t="shared" si="0"/>
        <v>2818</v>
      </c>
      <c r="I39" s="82">
        <v>1188</v>
      </c>
      <c r="J39" s="82">
        <f t="shared" si="1"/>
        <v>17871</v>
      </c>
      <c r="K39" s="82"/>
      <c r="L39" s="460"/>
      <c r="M39" s="460"/>
      <c r="N39" s="146"/>
      <c r="O39" s="76"/>
      <c r="P39" s="633"/>
      <c r="Q39" s="146"/>
      <c r="R39" s="82"/>
      <c r="S39" s="82"/>
      <c r="T39" s="77"/>
      <c r="V39" s="657"/>
      <c r="Z39" s="77"/>
      <c r="AA39" s="77">
        <v>30</v>
      </c>
      <c r="AB39" s="77" t="s">
        <v>1011</v>
      </c>
      <c r="AD39" s="660">
        <v>1</v>
      </c>
      <c r="AF39" s="660">
        <f t="shared" si="2"/>
        <v>0</v>
      </c>
      <c r="AG39" s="77"/>
      <c r="AH39" s="77"/>
      <c r="AI39" s="672"/>
      <c r="AP39" s="77"/>
      <c r="AQ39" s="673"/>
      <c r="AR39" s="673"/>
      <c r="AW39" s="77"/>
      <c r="AX39" s="77"/>
      <c r="AY39" s="672"/>
      <c r="AZ39" s="672"/>
      <c r="BV39" s="77">
        <v>30</v>
      </c>
      <c r="BX39" s="672">
        <v>61923100.550000004</v>
      </c>
      <c r="CA39" s="672">
        <v>4466</v>
      </c>
      <c r="CD39" s="83">
        <f t="shared" si="3"/>
        <v>0</v>
      </c>
      <c r="CF39" s="83">
        <f t="shared" si="4"/>
        <v>13865.450190326916</v>
      </c>
      <c r="CH39" s="83">
        <f t="shared" si="5"/>
        <v>0</v>
      </c>
    </row>
    <row r="40" spans="1:86" s="83" customFormat="1" ht="12.75" customHeight="1">
      <c r="A40" s="76">
        <v>31</v>
      </c>
      <c r="B40" s="77" t="s">
        <v>478</v>
      </c>
      <c r="C40" s="76">
        <v>1</v>
      </c>
      <c r="D40" s="80">
        <v>1</v>
      </c>
      <c r="E40" s="158">
        <v>5</v>
      </c>
      <c r="F40" s="81">
        <v>144.88459106998013</v>
      </c>
      <c r="G40" s="82">
        <v>13240.194824365482</v>
      </c>
      <c r="H40" s="82">
        <f t="shared" si="0"/>
        <v>5943</v>
      </c>
      <c r="I40" s="82">
        <v>1188</v>
      </c>
      <c r="J40" s="82">
        <f t="shared" si="1"/>
        <v>20371</v>
      </c>
      <c r="K40" s="82"/>
      <c r="L40" s="460"/>
      <c r="M40" s="460"/>
      <c r="N40" s="146"/>
      <c r="O40" s="76"/>
      <c r="P40" s="633"/>
      <c r="Q40" s="146"/>
      <c r="R40" s="82"/>
      <c r="S40" s="82"/>
      <c r="T40" s="77"/>
      <c r="V40" s="657"/>
      <c r="Z40" s="77"/>
      <c r="AA40" s="77">
        <v>31</v>
      </c>
      <c r="AB40" s="77" t="s">
        <v>1012</v>
      </c>
      <c r="AD40" s="660">
        <v>1</v>
      </c>
      <c r="AF40" s="660">
        <f t="shared" si="2"/>
        <v>0</v>
      </c>
      <c r="AG40" s="77"/>
      <c r="AH40" s="77"/>
      <c r="AI40" s="672"/>
      <c r="AP40" s="77"/>
      <c r="AQ40" s="673"/>
      <c r="AR40" s="673"/>
      <c r="AW40" s="77"/>
      <c r="AX40" s="77"/>
      <c r="AY40" s="672"/>
      <c r="AZ40" s="672"/>
      <c r="BV40" s="77">
        <v>31</v>
      </c>
      <c r="BX40" s="672">
        <v>65207959.509999998</v>
      </c>
      <c r="CA40" s="672">
        <v>4925</v>
      </c>
      <c r="CD40" s="83">
        <f t="shared" si="3"/>
        <v>0</v>
      </c>
      <c r="CF40" s="83">
        <f t="shared" si="4"/>
        <v>13240.194824365482</v>
      </c>
      <c r="CH40" s="83">
        <f t="shared" si="5"/>
        <v>0</v>
      </c>
    </row>
    <row r="41" spans="1:86" s="83" customFormat="1" ht="12.75" customHeight="1">
      <c r="A41" s="76">
        <v>32</v>
      </c>
      <c r="B41" s="77" t="s">
        <v>480</v>
      </c>
      <c r="C41" s="76">
        <v>0</v>
      </c>
      <c r="D41" s="80">
        <v>1</v>
      </c>
      <c r="E41" s="158">
        <v>0</v>
      </c>
      <c r="F41" s="81">
        <v>0</v>
      </c>
      <c r="G41" s="82">
        <v>18703.484117647058</v>
      </c>
      <c r="H41" s="82">
        <f t="shared" si="0"/>
        <v>0</v>
      </c>
      <c r="I41" s="82">
        <v>1188</v>
      </c>
      <c r="J41" s="82">
        <f t="shared" si="1"/>
        <v>19891</v>
      </c>
      <c r="K41" s="82"/>
      <c r="L41" s="460"/>
      <c r="M41" s="460"/>
      <c r="N41" s="146"/>
      <c r="O41" s="76"/>
      <c r="P41" s="633"/>
      <c r="Q41" s="146"/>
      <c r="R41" s="82"/>
      <c r="S41" s="82"/>
      <c r="T41" s="77"/>
      <c r="V41" s="657"/>
      <c r="Z41" s="77"/>
      <c r="AA41" s="77">
        <v>32</v>
      </c>
      <c r="AB41" s="77" t="s">
        <v>1013</v>
      </c>
      <c r="AD41" s="660">
        <v>1</v>
      </c>
      <c r="AF41" s="660">
        <f t="shared" si="2"/>
        <v>0</v>
      </c>
      <c r="AG41" s="77"/>
      <c r="AH41" s="77"/>
      <c r="AI41" s="672"/>
      <c r="AP41" s="77"/>
      <c r="AQ41" s="673"/>
      <c r="AR41" s="673"/>
      <c r="AW41" s="77"/>
      <c r="AX41" s="77"/>
      <c r="AY41" s="672"/>
      <c r="AZ41" s="672"/>
      <c r="BV41" s="77">
        <v>32</v>
      </c>
      <c r="BX41" s="672">
        <v>317959.23</v>
      </c>
      <c r="CA41" s="672">
        <v>17</v>
      </c>
      <c r="CD41" s="83">
        <f t="shared" si="3"/>
        <v>0</v>
      </c>
      <c r="CF41" s="83">
        <f t="shared" si="4"/>
        <v>18703.484117647058</v>
      </c>
      <c r="CH41" s="83">
        <f t="shared" si="5"/>
        <v>0</v>
      </c>
    </row>
    <row r="42" spans="1:86" s="83" customFormat="1" ht="12.75" customHeight="1">
      <c r="A42" s="76">
        <v>33</v>
      </c>
      <c r="B42" s="77" t="s">
        <v>482</v>
      </c>
      <c r="C42" s="76">
        <v>0</v>
      </c>
      <c r="D42" s="80">
        <v>1</v>
      </c>
      <c r="E42" s="158">
        <v>0</v>
      </c>
      <c r="F42" s="81">
        <v>0</v>
      </c>
      <c r="G42" s="82">
        <v>19270.608461538461</v>
      </c>
      <c r="H42" s="82">
        <f t="shared" si="0"/>
        <v>0</v>
      </c>
      <c r="I42" s="82">
        <v>1188</v>
      </c>
      <c r="J42" s="82">
        <f t="shared" si="1"/>
        <v>20459</v>
      </c>
      <c r="K42" s="82"/>
      <c r="L42" s="460"/>
      <c r="M42" s="460"/>
      <c r="N42" s="146"/>
      <c r="O42" s="76"/>
      <c r="P42" s="633"/>
      <c r="Q42" s="146"/>
      <c r="R42" s="82"/>
      <c r="S42" s="82"/>
      <c r="T42" s="77"/>
      <c r="V42" s="657"/>
      <c r="Z42" s="77"/>
      <c r="AA42" s="77">
        <v>33</v>
      </c>
      <c r="AB42" s="77" t="s">
        <v>1014</v>
      </c>
      <c r="AD42" s="660">
        <v>1</v>
      </c>
      <c r="AF42" s="660">
        <f t="shared" si="2"/>
        <v>0</v>
      </c>
      <c r="AG42" s="77"/>
      <c r="AH42" s="77"/>
      <c r="AI42" s="672"/>
      <c r="AP42" s="77"/>
      <c r="AQ42" s="673"/>
      <c r="AR42" s="673"/>
      <c r="AW42" s="77"/>
      <c r="AX42" s="77"/>
      <c r="AY42" s="672"/>
      <c r="AZ42" s="672"/>
      <c r="BV42" s="77">
        <v>33</v>
      </c>
      <c r="BX42" s="672">
        <v>250517.91</v>
      </c>
      <c r="CA42" s="672">
        <v>13</v>
      </c>
      <c r="CD42" s="83">
        <f t="shared" si="3"/>
        <v>0</v>
      </c>
      <c r="CF42" s="83">
        <f t="shared" si="4"/>
        <v>19270.608461538461</v>
      </c>
      <c r="CH42" s="83">
        <f t="shared" si="5"/>
        <v>0</v>
      </c>
    </row>
    <row r="43" spans="1:86" s="83" customFormat="1" ht="12.75" customHeight="1">
      <c r="A43" s="76">
        <v>34</v>
      </c>
      <c r="B43" s="77" t="s">
        <v>483</v>
      </c>
      <c r="C43" s="76">
        <v>0</v>
      </c>
      <c r="D43" s="80">
        <v>1.04</v>
      </c>
      <c r="E43" s="158">
        <v>0</v>
      </c>
      <c r="F43" s="81">
        <v>0</v>
      </c>
      <c r="G43" s="82">
        <v>0</v>
      </c>
      <c r="H43" s="82">
        <f t="shared" si="0"/>
        <v>0</v>
      </c>
      <c r="I43" s="82">
        <v>1188</v>
      </c>
      <c r="J43" s="82">
        <f t="shared" si="1"/>
        <v>1188</v>
      </c>
      <c r="K43" s="82"/>
      <c r="L43" s="460"/>
      <c r="M43" s="460"/>
      <c r="N43" s="146"/>
      <c r="O43" s="76"/>
      <c r="P43" s="633"/>
      <c r="Q43" s="146"/>
      <c r="R43" s="82"/>
      <c r="S43" s="82"/>
      <c r="T43" s="77"/>
      <c r="V43" s="657"/>
      <c r="Z43" s="77"/>
      <c r="AA43" s="77">
        <v>34</v>
      </c>
      <c r="AB43" s="77" t="s">
        <v>1015</v>
      </c>
      <c r="AD43" s="660">
        <v>1.04</v>
      </c>
      <c r="AF43" s="660">
        <f t="shared" si="2"/>
        <v>0</v>
      </c>
      <c r="AG43" s="77"/>
      <c r="AH43" s="77"/>
      <c r="AI43" s="672"/>
      <c r="AP43" s="77"/>
      <c r="AQ43" s="673"/>
      <c r="AR43" s="673"/>
      <c r="AW43" s="77"/>
      <c r="AX43" s="77"/>
      <c r="AY43" s="672"/>
      <c r="AZ43" s="672"/>
      <c r="BV43" s="77">
        <v>34</v>
      </c>
      <c r="BX43" s="672">
        <v>0</v>
      </c>
      <c r="CA43" s="672">
        <v>0</v>
      </c>
      <c r="CD43" s="83">
        <f t="shared" si="3"/>
        <v>0</v>
      </c>
      <c r="CF43" s="83">
        <f t="shared" si="4"/>
        <v>0</v>
      </c>
      <c r="CH43" s="83">
        <f t="shared" si="5"/>
        <v>0</v>
      </c>
    </row>
    <row r="44" spans="1:86" s="83" customFormat="1" ht="12.75" customHeight="1">
      <c r="A44" s="76">
        <v>35</v>
      </c>
      <c r="B44" s="77" t="s">
        <v>484</v>
      </c>
      <c r="C44" s="76">
        <v>1</v>
      </c>
      <c r="D44" s="80">
        <v>1.087</v>
      </c>
      <c r="E44" s="158">
        <v>11</v>
      </c>
      <c r="F44" s="81">
        <v>137.86393690456481</v>
      </c>
      <c r="G44" s="82">
        <v>19953.721431342012</v>
      </c>
      <c r="H44" s="82">
        <f t="shared" si="0"/>
        <v>7555</v>
      </c>
      <c r="I44" s="82">
        <v>1188</v>
      </c>
      <c r="J44" s="82">
        <f t="shared" si="1"/>
        <v>28697</v>
      </c>
      <c r="K44" s="82"/>
      <c r="L44" s="460"/>
      <c r="M44" s="460"/>
      <c r="N44" s="146"/>
      <c r="O44" s="76"/>
      <c r="P44" s="633"/>
      <c r="Q44" s="146"/>
      <c r="R44" s="82"/>
      <c r="S44" s="82"/>
      <c r="T44" s="77"/>
      <c r="V44" s="657"/>
      <c r="Z44" s="77"/>
      <c r="AA44" s="77">
        <v>35</v>
      </c>
      <c r="AB44" s="77" t="s">
        <v>1016</v>
      </c>
      <c r="AD44" s="660">
        <v>1.087</v>
      </c>
      <c r="AF44" s="660">
        <f t="shared" si="2"/>
        <v>0</v>
      </c>
      <c r="AG44" s="77"/>
      <c r="AH44" s="77"/>
      <c r="AI44" s="672"/>
      <c r="AP44" s="77"/>
      <c r="AQ44" s="673"/>
      <c r="AR44" s="673"/>
      <c r="AW44" s="77"/>
      <c r="AX44" s="77"/>
      <c r="AY44" s="672"/>
      <c r="AZ44" s="672"/>
      <c r="BV44" s="77">
        <v>35</v>
      </c>
      <c r="BX44" s="672">
        <v>1144725044.7946599</v>
      </c>
      <c r="CA44" s="672">
        <v>57369</v>
      </c>
      <c r="CD44" s="83">
        <f t="shared" si="3"/>
        <v>0</v>
      </c>
      <c r="CF44" s="83">
        <f t="shared" si="4"/>
        <v>19953.721431342012</v>
      </c>
      <c r="CH44" s="83">
        <f t="shared" si="5"/>
        <v>0</v>
      </c>
    </row>
    <row r="45" spans="1:86" s="83" customFormat="1" ht="12.75" customHeight="1">
      <c r="A45" s="76">
        <v>36</v>
      </c>
      <c r="B45" s="77" t="s">
        <v>486</v>
      </c>
      <c r="C45" s="76">
        <v>1</v>
      </c>
      <c r="D45" s="80">
        <v>1</v>
      </c>
      <c r="E45" s="158">
        <v>7</v>
      </c>
      <c r="F45" s="81">
        <v>147.89031101298829</v>
      </c>
      <c r="G45" s="82">
        <v>14198.734764428735</v>
      </c>
      <c r="H45" s="82">
        <f t="shared" si="0"/>
        <v>6800</v>
      </c>
      <c r="I45" s="82">
        <v>1188</v>
      </c>
      <c r="J45" s="82">
        <f t="shared" si="1"/>
        <v>22187</v>
      </c>
      <c r="K45" s="82"/>
      <c r="L45" s="460"/>
      <c r="M45" s="460"/>
      <c r="N45" s="146"/>
      <c r="O45" s="76"/>
      <c r="P45" s="633"/>
      <c r="Q45" s="146"/>
      <c r="R45" s="82"/>
      <c r="S45" s="82"/>
      <c r="T45" s="77"/>
      <c r="V45" s="657"/>
      <c r="Z45" s="77"/>
      <c r="AA45" s="77">
        <v>36</v>
      </c>
      <c r="AB45" s="77" t="s">
        <v>1024</v>
      </c>
      <c r="AD45" s="660">
        <v>1</v>
      </c>
      <c r="AF45" s="660">
        <f t="shared" si="2"/>
        <v>0</v>
      </c>
      <c r="AG45" s="77"/>
      <c r="AH45" s="77"/>
      <c r="AI45" s="672"/>
      <c r="AP45" s="77"/>
      <c r="AQ45" s="673"/>
      <c r="AR45" s="673"/>
      <c r="AW45" s="77"/>
      <c r="AX45" s="77"/>
      <c r="AY45" s="672"/>
      <c r="AZ45" s="672"/>
      <c r="BV45" s="77">
        <v>36</v>
      </c>
      <c r="BX45" s="672">
        <v>24109451.629999992</v>
      </c>
      <c r="CA45" s="672">
        <v>1698</v>
      </c>
      <c r="CD45" s="83">
        <f t="shared" si="3"/>
        <v>0</v>
      </c>
      <c r="CF45" s="83">
        <f t="shared" si="4"/>
        <v>14198.734764428735</v>
      </c>
      <c r="CH45" s="83">
        <f t="shared" si="5"/>
        <v>0</v>
      </c>
    </row>
    <row r="46" spans="1:86" s="83" customFormat="1" ht="12.75" customHeight="1">
      <c r="A46" s="76">
        <v>37</v>
      </c>
      <c r="B46" s="77" t="s">
        <v>487</v>
      </c>
      <c r="C46" s="76">
        <v>0</v>
      </c>
      <c r="D46" s="80">
        <v>1.099</v>
      </c>
      <c r="E46" s="158">
        <v>0</v>
      </c>
      <c r="F46" s="81">
        <v>0</v>
      </c>
      <c r="G46" s="82">
        <v>18181.781010000002</v>
      </c>
      <c r="H46" s="82">
        <f t="shared" si="0"/>
        <v>0</v>
      </c>
      <c r="I46" s="82">
        <v>1188</v>
      </c>
      <c r="J46" s="82">
        <f t="shared" si="1"/>
        <v>19370</v>
      </c>
      <c r="K46" s="82"/>
      <c r="L46" s="460"/>
      <c r="M46" s="460"/>
      <c r="N46" s="146"/>
      <c r="O46" s="76"/>
      <c r="P46" s="633"/>
      <c r="Q46" s="146"/>
      <c r="R46" s="82"/>
      <c r="S46" s="82"/>
      <c r="T46" s="77"/>
      <c r="V46" s="657"/>
      <c r="Z46" s="77"/>
      <c r="AA46" s="77">
        <v>37</v>
      </c>
      <c r="AB46" s="77" t="s">
        <v>1025</v>
      </c>
      <c r="AD46" s="660">
        <v>1.099</v>
      </c>
      <c r="AF46" s="660">
        <f t="shared" si="2"/>
        <v>0</v>
      </c>
      <c r="AG46" s="77"/>
      <c r="AH46" s="77"/>
      <c r="AI46" s="672"/>
      <c r="AP46" s="77"/>
      <c r="AQ46" s="673"/>
      <c r="AR46" s="673"/>
      <c r="AW46" s="77"/>
      <c r="AX46" s="77"/>
      <c r="AY46" s="672"/>
      <c r="AZ46" s="672"/>
      <c r="BV46" s="77">
        <v>37</v>
      </c>
      <c r="BX46" s="672">
        <v>90908.905050000016</v>
      </c>
      <c r="CA46" s="672">
        <v>5</v>
      </c>
      <c r="CD46" s="83">
        <f t="shared" si="3"/>
        <v>0</v>
      </c>
      <c r="CF46" s="83">
        <f t="shared" si="4"/>
        <v>18181.781010000002</v>
      </c>
      <c r="CH46" s="83">
        <f t="shared" si="5"/>
        <v>0</v>
      </c>
    </row>
    <row r="47" spans="1:86" s="83" customFormat="1" ht="12.75" customHeight="1">
      <c r="A47" s="76">
        <v>38</v>
      </c>
      <c r="B47" s="77" t="s">
        <v>488</v>
      </c>
      <c r="C47" s="76">
        <v>1</v>
      </c>
      <c r="D47" s="80">
        <v>1.042</v>
      </c>
      <c r="E47" s="158">
        <v>2</v>
      </c>
      <c r="F47" s="81">
        <v>169.05559228657515</v>
      </c>
      <c r="G47" s="82">
        <v>12113.049812402684</v>
      </c>
      <c r="H47" s="82">
        <f t="shared" si="0"/>
        <v>8365</v>
      </c>
      <c r="I47" s="82">
        <v>1188</v>
      </c>
      <c r="J47" s="82">
        <f t="shared" si="1"/>
        <v>21666</v>
      </c>
      <c r="K47" s="82"/>
      <c r="L47" s="460"/>
      <c r="M47" s="460"/>
      <c r="N47" s="146"/>
      <c r="O47" s="76"/>
      <c r="P47" s="633"/>
      <c r="Q47" s="146"/>
      <c r="R47" s="82"/>
      <c r="S47" s="82"/>
      <c r="T47" s="77"/>
      <c r="V47" s="657"/>
      <c r="Z47" s="77"/>
      <c r="AA47" s="77">
        <v>38</v>
      </c>
      <c r="AB47" s="77" t="s">
        <v>1026</v>
      </c>
      <c r="AD47" s="660">
        <v>1.042</v>
      </c>
      <c r="AF47" s="660">
        <f t="shared" si="2"/>
        <v>0</v>
      </c>
      <c r="AG47" s="77"/>
      <c r="AH47" s="77"/>
      <c r="AI47" s="672"/>
      <c r="AP47" s="77"/>
      <c r="AQ47" s="673"/>
      <c r="AR47" s="673"/>
      <c r="AW47" s="77"/>
      <c r="AX47" s="77"/>
      <c r="AY47" s="672"/>
      <c r="AZ47" s="672"/>
      <c r="BV47" s="77">
        <v>38</v>
      </c>
      <c r="BX47" s="672">
        <v>9024222.1102399994</v>
      </c>
      <c r="CA47" s="672">
        <v>745</v>
      </c>
      <c r="CD47" s="83">
        <f t="shared" si="3"/>
        <v>0</v>
      </c>
      <c r="CF47" s="83">
        <f t="shared" si="4"/>
        <v>12113.049812402684</v>
      </c>
      <c r="CH47" s="83">
        <f t="shared" si="5"/>
        <v>0</v>
      </c>
    </row>
    <row r="48" spans="1:86" s="83" customFormat="1" ht="12.75" customHeight="1">
      <c r="A48" s="76">
        <v>39</v>
      </c>
      <c r="B48" s="77" t="s">
        <v>489</v>
      </c>
      <c r="C48" s="76">
        <v>0</v>
      </c>
      <c r="D48" s="80">
        <v>1</v>
      </c>
      <c r="E48" s="158">
        <v>0</v>
      </c>
      <c r="F48" s="81">
        <v>0</v>
      </c>
      <c r="G48" s="82">
        <v>19098.445714285714</v>
      </c>
      <c r="H48" s="82">
        <f t="shared" si="0"/>
        <v>0</v>
      </c>
      <c r="I48" s="82">
        <v>1188</v>
      </c>
      <c r="J48" s="82">
        <f t="shared" si="1"/>
        <v>20286</v>
      </c>
      <c r="K48" s="82"/>
      <c r="L48" s="460"/>
      <c r="M48" s="460"/>
      <c r="N48" s="146"/>
      <c r="O48" s="76"/>
      <c r="P48" s="633"/>
      <c r="Q48" s="146"/>
      <c r="R48" s="82"/>
      <c r="S48" s="82"/>
      <c r="T48" s="77"/>
      <c r="V48" s="657"/>
      <c r="Z48" s="77"/>
      <c r="AA48" s="77">
        <v>39</v>
      </c>
      <c r="AB48" s="77" t="s">
        <v>1028</v>
      </c>
      <c r="AD48" s="660">
        <v>1</v>
      </c>
      <c r="AF48" s="660">
        <f t="shared" si="2"/>
        <v>0</v>
      </c>
      <c r="AG48" s="77"/>
      <c r="AH48" s="77"/>
      <c r="AI48" s="672"/>
      <c r="AP48" s="77"/>
      <c r="AQ48" s="673"/>
      <c r="AR48" s="673"/>
      <c r="AW48" s="77"/>
      <c r="AX48" s="77"/>
      <c r="AY48" s="672"/>
      <c r="AZ48" s="672"/>
      <c r="BV48" s="77">
        <v>39</v>
      </c>
      <c r="BX48" s="672">
        <v>267378.24</v>
      </c>
      <c r="CA48" s="672">
        <v>14</v>
      </c>
      <c r="CD48" s="83">
        <f t="shared" si="3"/>
        <v>0</v>
      </c>
      <c r="CF48" s="83">
        <f t="shared" si="4"/>
        <v>19098.445714285714</v>
      </c>
      <c r="CH48" s="83">
        <f t="shared" si="5"/>
        <v>0</v>
      </c>
    </row>
    <row r="49" spans="1:86" s="83" customFormat="1" ht="12.75" customHeight="1">
      <c r="A49" s="76">
        <v>40</v>
      </c>
      <c r="B49" s="77" t="s">
        <v>490</v>
      </c>
      <c r="C49" s="76">
        <v>1</v>
      </c>
      <c r="D49" s="80">
        <v>1.048</v>
      </c>
      <c r="E49" s="158">
        <v>6</v>
      </c>
      <c r="F49" s="81">
        <v>126.4407540383846</v>
      </c>
      <c r="G49" s="82">
        <v>14187.321055085891</v>
      </c>
      <c r="H49" s="82">
        <f t="shared" si="0"/>
        <v>3751</v>
      </c>
      <c r="I49" s="82">
        <v>1188</v>
      </c>
      <c r="J49" s="82">
        <f t="shared" si="1"/>
        <v>19126</v>
      </c>
      <c r="K49" s="82"/>
      <c r="L49" s="460"/>
      <c r="M49" s="460"/>
      <c r="N49" s="146"/>
      <c r="O49" s="76"/>
      <c r="P49" s="633"/>
      <c r="Q49" s="146"/>
      <c r="R49" s="82"/>
      <c r="S49" s="82"/>
      <c r="T49" s="77"/>
      <c r="V49" s="657"/>
      <c r="Z49" s="77"/>
      <c r="AA49" s="77">
        <v>40</v>
      </c>
      <c r="AB49" s="77" t="s">
        <v>1029</v>
      </c>
      <c r="AD49" s="660">
        <v>1.048</v>
      </c>
      <c r="AF49" s="660">
        <f t="shared" si="2"/>
        <v>0</v>
      </c>
      <c r="AG49" s="77"/>
      <c r="AH49" s="77"/>
      <c r="AI49" s="672"/>
      <c r="AP49" s="77"/>
      <c r="AQ49" s="673"/>
      <c r="AR49" s="673"/>
      <c r="AW49" s="77"/>
      <c r="AX49" s="77"/>
      <c r="AY49" s="672"/>
      <c r="AZ49" s="672"/>
      <c r="BV49" s="77">
        <v>40</v>
      </c>
      <c r="BX49" s="672">
        <v>73504510.386399999</v>
      </c>
      <c r="CA49" s="672">
        <v>5181</v>
      </c>
      <c r="CD49" s="83">
        <f t="shared" si="3"/>
        <v>0</v>
      </c>
      <c r="CF49" s="83">
        <f t="shared" si="4"/>
        <v>14187.321055085891</v>
      </c>
      <c r="CH49" s="83">
        <f t="shared" si="5"/>
        <v>0</v>
      </c>
    </row>
    <row r="50" spans="1:86" s="83" customFormat="1" ht="12.75" customHeight="1">
      <c r="A50" s="76">
        <v>41</v>
      </c>
      <c r="B50" s="77" t="s">
        <v>491</v>
      </c>
      <c r="C50" s="76">
        <v>1</v>
      </c>
      <c r="D50" s="80">
        <v>1</v>
      </c>
      <c r="E50" s="158">
        <v>8</v>
      </c>
      <c r="F50" s="81">
        <v>182.10868827558872</v>
      </c>
      <c r="G50" s="82">
        <v>14199.756080760095</v>
      </c>
      <c r="H50" s="82">
        <f t="shared" si="0"/>
        <v>11659</v>
      </c>
      <c r="I50" s="82">
        <v>1188</v>
      </c>
      <c r="J50" s="82">
        <f t="shared" si="1"/>
        <v>27047</v>
      </c>
      <c r="K50" s="82"/>
      <c r="L50" s="460"/>
      <c r="M50" s="460"/>
      <c r="N50" s="146"/>
      <c r="O50" s="76"/>
      <c r="P50" s="633"/>
      <c r="Q50" s="146"/>
      <c r="R50" s="82"/>
      <c r="S50" s="82"/>
      <c r="T50" s="77"/>
      <c r="V50" s="657"/>
      <c r="Z50" s="77"/>
      <c r="AA50" s="77">
        <v>41</v>
      </c>
      <c r="AB50" s="77" t="s">
        <v>1030</v>
      </c>
      <c r="AD50" s="660">
        <v>1</v>
      </c>
      <c r="AF50" s="660">
        <f t="shared" si="2"/>
        <v>0</v>
      </c>
      <c r="AG50" s="77"/>
      <c r="AH50" s="77"/>
      <c r="AI50" s="672"/>
      <c r="AP50" s="77"/>
      <c r="AQ50" s="673"/>
      <c r="AR50" s="673"/>
      <c r="AW50" s="77"/>
      <c r="AX50" s="77"/>
      <c r="AY50" s="672"/>
      <c r="AZ50" s="672"/>
      <c r="BV50" s="77">
        <v>41</v>
      </c>
      <c r="BX50" s="672">
        <v>5978097.3099999996</v>
      </c>
      <c r="CA50" s="672">
        <v>421</v>
      </c>
      <c r="CD50" s="83">
        <f t="shared" si="3"/>
        <v>0</v>
      </c>
      <c r="CF50" s="83">
        <f t="shared" si="4"/>
        <v>14199.756080760095</v>
      </c>
      <c r="CH50" s="83">
        <f t="shared" si="5"/>
        <v>0</v>
      </c>
    </row>
    <row r="51" spans="1:86" s="83" customFormat="1" ht="12.75" customHeight="1">
      <c r="A51" s="76">
        <v>42</v>
      </c>
      <c r="B51" s="77" t="s">
        <v>492</v>
      </c>
      <c r="C51" s="76">
        <v>0</v>
      </c>
      <c r="D51" s="80">
        <v>1</v>
      </c>
      <c r="E51" s="158">
        <v>0</v>
      </c>
      <c r="F51" s="81">
        <v>0</v>
      </c>
      <c r="G51" s="82">
        <v>18601.08666666667</v>
      </c>
      <c r="H51" s="82">
        <f t="shared" si="0"/>
        <v>0</v>
      </c>
      <c r="I51" s="82">
        <v>1188</v>
      </c>
      <c r="J51" s="82">
        <f t="shared" si="1"/>
        <v>19789</v>
      </c>
      <c r="K51" s="82"/>
      <c r="L51" s="460"/>
      <c r="M51" s="460"/>
      <c r="N51" s="146"/>
      <c r="O51" s="76"/>
      <c r="P51" s="633"/>
      <c r="Q51" s="146"/>
      <c r="R51" s="82"/>
      <c r="S51" s="82"/>
      <c r="T51" s="77"/>
      <c r="V51" s="657"/>
      <c r="Z51" s="77"/>
      <c r="AA51" s="77">
        <v>42</v>
      </c>
      <c r="AB51" s="77" t="s">
        <v>1031</v>
      </c>
      <c r="AD51" s="660">
        <v>1</v>
      </c>
      <c r="AF51" s="660">
        <f t="shared" si="2"/>
        <v>0</v>
      </c>
      <c r="AG51" s="77"/>
      <c r="AH51" s="77"/>
      <c r="AI51" s="672"/>
      <c r="AP51" s="77"/>
      <c r="AQ51" s="673"/>
      <c r="AR51" s="673"/>
      <c r="AW51" s="77"/>
      <c r="AX51" s="77"/>
      <c r="AY51" s="672"/>
      <c r="AZ51" s="672"/>
      <c r="BV51" s="77">
        <v>42</v>
      </c>
      <c r="BX51" s="672">
        <v>334819.56000000006</v>
      </c>
      <c r="CA51" s="672">
        <v>18</v>
      </c>
      <c r="CD51" s="83">
        <f t="shared" si="3"/>
        <v>0</v>
      </c>
      <c r="CF51" s="83">
        <f t="shared" si="4"/>
        <v>18601.08666666667</v>
      </c>
      <c r="CH51" s="83">
        <f t="shared" si="5"/>
        <v>0</v>
      </c>
    </row>
    <row r="52" spans="1:86" s="83" customFormat="1" ht="12.75" customHeight="1">
      <c r="A52" s="76">
        <v>43</v>
      </c>
      <c r="B52" s="77" t="s">
        <v>493</v>
      </c>
      <c r="C52" s="76">
        <v>1</v>
      </c>
      <c r="D52" s="80">
        <v>1</v>
      </c>
      <c r="E52" s="158">
        <v>7</v>
      </c>
      <c r="F52" s="81">
        <v>129.09944389581031</v>
      </c>
      <c r="G52" s="82">
        <v>13592.619407407406</v>
      </c>
      <c r="H52" s="82">
        <f t="shared" si="0"/>
        <v>3955</v>
      </c>
      <c r="I52" s="82">
        <v>1188</v>
      </c>
      <c r="J52" s="82">
        <f t="shared" si="1"/>
        <v>18736</v>
      </c>
      <c r="K52" s="82"/>
      <c r="L52" s="460"/>
      <c r="M52" s="460"/>
      <c r="N52" s="146"/>
      <c r="O52" s="76"/>
      <c r="P52" s="633"/>
      <c r="Q52" s="146"/>
      <c r="R52" s="82"/>
      <c r="S52" s="82"/>
      <c r="T52" s="77"/>
      <c r="V52" s="657"/>
      <c r="Z52" s="77"/>
      <c r="AA52" s="77">
        <v>43</v>
      </c>
      <c r="AB52" s="77" t="s">
        <v>1032</v>
      </c>
      <c r="AD52" s="660">
        <v>1</v>
      </c>
      <c r="AF52" s="660">
        <f t="shared" si="2"/>
        <v>0</v>
      </c>
      <c r="AG52" s="77"/>
      <c r="AH52" s="77"/>
      <c r="AI52" s="672"/>
      <c r="AP52" s="77"/>
      <c r="AQ52" s="673"/>
      <c r="AR52" s="673"/>
      <c r="AW52" s="77"/>
      <c r="AX52" s="77"/>
      <c r="AY52" s="672"/>
      <c r="AZ52" s="672"/>
      <c r="BV52" s="77">
        <v>43</v>
      </c>
      <c r="BX52" s="672">
        <v>3670007.2399999998</v>
      </c>
      <c r="CA52" s="672">
        <v>270</v>
      </c>
      <c r="CD52" s="83">
        <f t="shared" si="3"/>
        <v>0</v>
      </c>
      <c r="CF52" s="83">
        <f t="shared" si="4"/>
        <v>13592.619407407406</v>
      </c>
      <c r="CH52" s="83">
        <f t="shared" si="5"/>
        <v>0</v>
      </c>
    </row>
    <row r="53" spans="1:86" s="83" customFormat="1" ht="12.75" customHeight="1">
      <c r="A53" s="76">
        <v>44</v>
      </c>
      <c r="B53" s="77" t="s">
        <v>494</v>
      </c>
      <c r="C53" s="76">
        <v>1</v>
      </c>
      <c r="D53" s="80">
        <v>1</v>
      </c>
      <c r="E53" s="158">
        <v>11</v>
      </c>
      <c r="F53" s="81">
        <v>103.48764365547041</v>
      </c>
      <c r="G53" s="82">
        <v>18756.761668554398</v>
      </c>
      <c r="H53" s="82">
        <f t="shared" si="0"/>
        <v>654</v>
      </c>
      <c r="I53" s="82">
        <v>1188</v>
      </c>
      <c r="J53" s="82">
        <f t="shared" si="1"/>
        <v>20599</v>
      </c>
      <c r="K53" s="82"/>
      <c r="L53" s="460"/>
      <c r="M53" s="460"/>
      <c r="N53" s="146"/>
      <c r="O53" s="76"/>
      <c r="P53" s="633"/>
      <c r="Q53" s="146"/>
      <c r="R53" s="82"/>
      <c r="S53" s="82"/>
      <c r="T53" s="77"/>
      <c r="V53" s="657"/>
      <c r="Z53" s="77"/>
      <c r="AA53" s="77">
        <v>44</v>
      </c>
      <c r="AB53" s="77" t="s">
        <v>1033</v>
      </c>
      <c r="AD53" s="660">
        <v>1</v>
      </c>
      <c r="AF53" s="660">
        <f t="shared" si="2"/>
        <v>0</v>
      </c>
      <c r="AG53" s="77"/>
      <c r="AH53" s="77"/>
      <c r="AI53" s="672"/>
      <c r="AP53" s="77"/>
      <c r="AQ53" s="673"/>
      <c r="AR53" s="673"/>
      <c r="AW53" s="77"/>
      <c r="AX53" s="77"/>
      <c r="AY53" s="672"/>
      <c r="AZ53" s="672"/>
      <c r="BV53" s="77">
        <v>44</v>
      </c>
      <c r="BX53" s="672">
        <v>314644676.99000001</v>
      </c>
      <c r="CA53" s="672">
        <v>16775</v>
      </c>
      <c r="CD53" s="83">
        <f t="shared" si="3"/>
        <v>0</v>
      </c>
      <c r="CF53" s="83">
        <f t="shared" si="4"/>
        <v>18756.761668554398</v>
      </c>
      <c r="CH53" s="83">
        <f t="shared" si="5"/>
        <v>0</v>
      </c>
    </row>
    <row r="54" spans="1:86" s="83" customFormat="1" ht="12.75" customHeight="1">
      <c r="A54" s="76">
        <v>45</v>
      </c>
      <c r="B54" s="77" t="s">
        <v>495</v>
      </c>
      <c r="C54" s="76">
        <v>1</v>
      </c>
      <c r="D54" s="80">
        <v>1</v>
      </c>
      <c r="E54" s="158">
        <v>7</v>
      </c>
      <c r="F54" s="81">
        <v>123.49479373848848</v>
      </c>
      <c r="G54" s="82">
        <v>14366.498666666668</v>
      </c>
      <c r="H54" s="82">
        <f t="shared" si="0"/>
        <v>3375</v>
      </c>
      <c r="I54" s="82">
        <v>1188</v>
      </c>
      <c r="J54" s="82">
        <f t="shared" si="1"/>
        <v>18929</v>
      </c>
      <c r="K54" s="82"/>
      <c r="L54" s="460"/>
      <c r="M54" s="460"/>
      <c r="N54" s="146"/>
      <c r="O54" s="76"/>
      <c r="P54" s="633"/>
      <c r="Q54" s="146"/>
      <c r="R54" s="82"/>
      <c r="S54" s="82"/>
      <c r="T54" s="77"/>
      <c r="V54" s="657"/>
      <c r="Z54" s="77"/>
      <c r="AA54" s="77">
        <v>45</v>
      </c>
      <c r="AB54" s="77" t="s">
        <v>1034</v>
      </c>
      <c r="AD54" s="660">
        <v>1</v>
      </c>
      <c r="AF54" s="660">
        <f t="shared" si="2"/>
        <v>0</v>
      </c>
      <c r="AG54" s="77"/>
      <c r="AH54" s="77"/>
      <c r="AI54" s="672"/>
      <c r="AP54" s="77"/>
      <c r="AQ54" s="673"/>
      <c r="AR54" s="673"/>
      <c r="AW54" s="77"/>
      <c r="AX54" s="77"/>
      <c r="AY54" s="672"/>
      <c r="AZ54" s="672"/>
      <c r="BV54" s="77">
        <v>45</v>
      </c>
      <c r="BX54" s="672">
        <v>3232462.2</v>
      </c>
      <c r="CA54" s="672">
        <v>225</v>
      </c>
      <c r="CD54" s="83">
        <f t="shared" si="3"/>
        <v>0</v>
      </c>
      <c r="CF54" s="83">
        <f t="shared" si="4"/>
        <v>14366.498666666668</v>
      </c>
      <c r="CH54" s="83">
        <f t="shared" si="5"/>
        <v>0</v>
      </c>
    </row>
    <row r="55" spans="1:86" s="83" customFormat="1" ht="12.75" customHeight="1">
      <c r="A55" s="76">
        <v>46</v>
      </c>
      <c r="B55" s="77" t="s">
        <v>496</v>
      </c>
      <c r="C55" s="76">
        <v>1</v>
      </c>
      <c r="D55" s="80">
        <v>1.044</v>
      </c>
      <c r="E55" s="158">
        <v>3</v>
      </c>
      <c r="F55" s="81">
        <v>192.26263830700108</v>
      </c>
      <c r="G55" s="82">
        <v>13329.603393761414</v>
      </c>
      <c r="H55" s="82">
        <f t="shared" si="0"/>
        <v>12298</v>
      </c>
      <c r="I55" s="82">
        <v>1188</v>
      </c>
      <c r="J55" s="82">
        <f t="shared" si="1"/>
        <v>26816</v>
      </c>
      <c r="K55" s="82"/>
      <c r="L55" s="460"/>
      <c r="M55" s="460"/>
      <c r="N55" s="146"/>
      <c r="O55" s="76"/>
      <c r="P55" s="633"/>
      <c r="Q55" s="146"/>
      <c r="R55" s="82"/>
      <c r="S55" s="82"/>
      <c r="T55" s="77"/>
      <c r="V55" s="657"/>
      <c r="Z55" s="77"/>
      <c r="AA55" s="77">
        <v>46</v>
      </c>
      <c r="AB55" s="77" t="s">
        <v>1035</v>
      </c>
      <c r="AD55" s="660">
        <v>1.044</v>
      </c>
      <c r="AF55" s="660">
        <f t="shared" si="2"/>
        <v>0</v>
      </c>
      <c r="AG55" s="77"/>
      <c r="AH55" s="77"/>
      <c r="AI55" s="672"/>
      <c r="AP55" s="77"/>
      <c r="AQ55" s="673"/>
      <c r="AR55" s="673"/>
      <c r="AW55" s="77"/>
      <c r="AX55" s="77"/>
      <c r="AY55" s="672"/>
      <c r="AZ55" s="672"/>
      <c r="BV55" s="77">
        <v>46</v>
      </c>
      <c r="BX55" s="672">
        <v>91960933.813559994</v>
      </c>
      <c r="CA55" s="672">
        <v>6899</v>
      </c>
      <c r="CD55" s="83">
        <f t="shared" si="3"/>
        <v>0</v>
      </c>
      <c r="CF55" s="83">
        <f t="shared" si="4"/>
        <v>13329.603393761414</v>
      </c>
      <c r="CH55" s="83">
        <f t="shared" si="5"/>
        <v>0</v>
      </c>
    </row>
    <row r="56" spans="1:86" s="83" customFormat="1" ht="12.75" customHeight="1">
      <c r="A56" s="76">
        <v>47</v>
      </c>
      <c r="B56" s="77" t="s">
        <v>497</v>
      </c>
      <c r="C56" s="76">
        <v>0</v>
      </c>
      <c r="D56" s="80">
        <v>1</v>
      </c>
      <c r="E56" s="158">
        <v>0</v>
      </c>
      <c r="F56" s="81">
        <v>0</v>
      </c>
      <c r="G56" s="82">
        <v>16860.330000000002</v>
      </c>
      <c r="H56" s="82">
        <f t="shared" si="0"/>
        <v>0</v>
      </c>
      <c r="I56" s="82">
        <v>1188</v>
      </c>
      <c r="J56" s="82">
        <f t="shared" si="1"/>
        <v>18048</v>
      </c>
      <c r="K56" s="82"/>
      <c r="L56" s="460"/>
      <c r="M56" s="460"/>
      <c r="N56" s="146"/>
      <c r="O56" s="76"/>
      <c r="P56" s="633"/>
      <c r="Q56" s="146"/>
      <c r="R56" s="82"/>
      <c r="S56" s="82"/>
      <c r="T56" s="77"/>
      <c r="V56" s="657"/>
      <c r="Z56" s="77"/>
      <c r="AA56" s="77">
        <v>47</v>
      </c>
      <c r="AB56" s="77" t="s">
        <v>1036</v>
      </c>
      <c r="AD56" s="660">
        <v>1</v>
      </c>
      <c r="AF56" s="660">
        <f t="shared" si="2"/>
        <v>0</v>
      </c>
      <c r="AG56" s="77"/>
      <c r="AH56" s="77"/>
      <c r="AI56" s="672"/>
      <c r="AP56" s="77"/>
      <c r="AQ56" s="673"/>
      <c r="AR56" s="673"/>
      <c r="AW56" s="77"/>
      <c r="AX56" s="77"/>
      <c r="AY56" s="672"/>
      <c r="AZ56" s="672"/>
      <c r="BV56" s="77">
        <v>47</v>
      </c>
      <c r="BX56" s="672">
        <v>16860.330000000002</v>
      </c>
      <c r="CA56" s="672">
        <v>1</v>
      </c>
      <c r="CD56" s="83">
        <f t="shared" si="3"/>
        <v>0</v>
      </c>
      <c r="CF56" s="83">
        <f t="shared" si="4"/>
        <v>16860.330000000002</v>
      </c>
      <c r="CH56" s="83">
        <f t="shared" si="5"/>
        <v>0</v>
      </c>
    </row>
    <row r="57" spans="1:86" s="83" customFormat="1" ht="12.75" customHeight="1">
      <c r="A57" s="76">
        <v>48</v>
      </c>
      <c r="B57" s="77" t="s">
        <v>499</v>
      </c>
      <c r="C57" s="76">
        <v>1</v>
      </c>
      <c r="D57" s="80">
        <v>1.0880000000000001</v>
      </c>
      <c r="E57" s="158">
        <v>4</v>
      </c>
      <c r="F57" s="81">
        <v>181.66795979722056</v>
      </c>
      <c r="G57" s="82">
        <v>13915.212823684358</v>
      </c>
      <c r="H57" s="82">
        <f t="shared" si="0"/>
        <v>11364</v>
      </c>
      <c r="I57" s="82">
        <v>1188</v>
      </c>
      <c r="J57" s="82">
        <f t="shared" si="1"/>
        <v>26467</v>
      </c>
      <c r="K57" s="82"/>
      <c r="L57" s="460"/>
      <c r="M57" s="460"/>
      <c r="N57" s="146"/>
      <c r="O57" s="76"/>
      <c r="P57" s="633"/>
      <c r="Q57" s="146"/>
      <c r="R57" s="82"/>
      <c r="S57" s="82"/>
      <c r="T57" s="77"/>
      <c r="V57" s="657"/>
      <c r="Z57" s="77"/>
      <c r="AA57" s="77">
        <v>48</v>
      </c>
      <c r="AB57" s="77" t="s">
        <v>1037</v>
      </c>
      <c r="AD57" s="660">
        <v>1.0880000000000001</v>
      </c>
      <c r="AF57" s="660">
        <f t="shared" si="2"/>
        <v>0</v>
      </c>
      <c r="AG57" s="77"/>
      <c r="AH57" s="77"/>
      <c r="AI57" s="672"/>
      <c r="AP57" s="77"/>
      <c r="AQ57" s="673"/>
      <c r="AR57" s="673"/>
      <c r="AW57" s="77"/>
      <c r="AX57" s="77"/>
      <c r="AY57" s="672"/>
      <c r="AZ57" s="672"/>
      <c r="BV57" s="77">
        <v>48</v>
      </c>
      <c r="BX57" s="672">
        <v>49023294.777839996</v>
      </c>
      <c r="CA57" s="672">
        <v>3523</v>
      </c>
      <c r="CD57" s="83">
        <f t="shared" si="3"/>
        <v>0</v>
      </c>
      <c r="CF57" s="83">
        <f t="shared" si="4"/>
        <v>13915.212823684358</v>
      </c>
      <c r="CH57" s="83">
        <f t="shared" si="5"/>
        <v>0</v>
      </c>
    </row>
    <row r="58" spans="1:86" s="83" customFormat="1" ht="12.75" customHeight="1">
      <c r="A58" s="76">
        <v>49</v>
      </c>
      <c r="B58" s="77" t="s">
        <v>500</v>
      </c>
      <c r="C58" s="76">
        <v>1</v>
      </c>
      <c r="D58" s="80">
        <v>1.1120000000000001</v>
      </c>
      <c r="E58" s="158">
        <v>7</v>
      </c>
      <c r="F58" s="81">
        <v>225.21081237189242</v>
      </c>
      <c r="G58" s="82">
        <v>16291.638220572837</v>
      </c>
      <c r="H58" s="82">
        <f t="shared" si="0"/>
        <v>20399</v>
      </c>
      <c r="I58" s="82">
        <v>1188</v>
      </c>
      <c r="J58" s="82">
        <f t="shared" si="1"/>
        <v>37879</v>
      </c>
      <c r="K58" s="82"/>
      <c r="L58" s="460"/>
      <c r="M58" s="460"/>
      <c r="N58" s="146"/>
      <c r="O58" s="76"/>
      <c r="P58" s="633"/>
      <c r="Q58" s="146"/>
      <c r="R58" s="82"/>
      <c r="S58" s="82"/>
      <c r="T58" s="77"/>
      <c r="V58" s="657"/>
      <c r="Z58" s="77"/>
      <c r="AA58" s="77">
        <v>49</v>
      </c>
      <c r="AB58" s="77" t="s">
        <v>1038</v>
      </c>
      <c r="AD58" s="660">
        <v>1.1120000000000001</v>
      </c>
      <c r="AF58" s="660">
        <f t="shared" si="2"/>
        <v>0</v>
      </c>
      <c r="AG58" s="77"/>
      <c r="AH58" s="77"/>
      <c r="AI58" s="672"/>
      <c r="AP58" s="77"/>
      <c r="AQ58" s="673"/>
      <c r="AR58" s="673"/>
      <c r="AW58" s="77"/>
      <c r="AX58" s="77"/>
      <c r="AY58" s="672"/>
      <c r="AZ58" s="672"/>
      <c r="BV58" s="77">
        <v>49</v>
      </c>
      <c r="BX58" s="672">
        <v>118880084.09551999</v>
      </c>
      <c r="CA58" s="672">
        <v>7297</v>
      </c>
      <c r="CD58" s="83">
        <f t="shared" si="3"/>
        <v>0</v>
      </c>
      <c r="CF58" s="83">
        <f t="shared" si="4"/>
        <v>16291.638220572837</v>
      </c>
      <c r="CH58" s="83">
        <f t="shared" si="5"/>
        <v>0</v>
      </c>
    </row>
    <row r="59" spans="1:86" s="83" customFormat="1" ht="12.75" customHeight="1">
      <c r="A59" s="76">
        <v>50</v>
      </c>
      <c r="B59" s="77" t="s">
        <v>502</v>
      </c>
      <c r="C59" s="76">
        <v>1</v>
      </c>
      <c r="D59" s="80">
        <v>1.0629999999999999</v>
      </c>
      <c r="E59" s="158">
        <v>5</v>
      </c>
      <c r="F59" s="81">
        <v>142.15947336044431</v>
      </c>
      <c r="G59" s="82">
        <v>13670.429693427528</v>
      </c>
      <c r="H59" s="82">
        <f t="shared" si="0"/>
        <v>5763</v>
      </c>
      <c r="I59" s="82">
        <v>1188</v>
      </c>
      <c r="J59" s="82">
        <f t="shared" si="1"/>
        <v>20621</v>
      </c>
      <c r="K59" s="82"/>
      <c r="L59" s="460"/>
      <c r="M59" s="460"/>
      <c r="N59" s="146"/>
      <c r="O59" s="76"/>
      <c r="P59" s="633"/>
      <c r="Q59" s="146"/>
      <c r="R59" s="82"/>
      <c r="S59" s="82"/>
      <c r="T59" s="77"/>
      <c r="V59" s="657"/>
      <c r="Z59" s="77"/>
      <c r="AA59" s="77">
        <v>50</v>
      </c>
      <c r="AB59" s="77" t="s">
        <v>1039</v>
      </c>
      <c r="AD59" s="660">
        <v>1.0629999999999999</v>
      </c>
      <c r="AF59" s="660">
        <f t="shared" si="2"/>
        <v>0</v>
      </c>
      <c r="AG59" s="77"/>
      <c r="AH59" s="77"/>
      <c r="AI59" s="672"/>
      <c r="AP59" s="77"/>
      <c r="AQ59" s="673"/>
      <c r="AR59" s="673"/>
      <c r="AW59" s="77"/>
      <c r="AX59" s="77"/>
      <c r="AY59" s="672"/>
      <c r="AZ59" s="672"/>
      <c r="BV59" s="77">
        <v>50</v>
      </c>
      <c r="BX59" s="672">
        <v>44989384.121069998</v>
      </c>
      <c r="CA59" s="672">
        <v>3291</v>
      </c>
      <c r="CD59" s="83">
        <f t="shared" si="3"/>
        <v>0</v>
      </c>
      <c r="CF59" s="83">
        <f t="shared" si="4"/>
        <v>13670.429693427528</v>
      </c>
      <c r="CH59" s="83">
        <f t="shared" si="5"/>
        <v>0</v>
      </c>
    </row>
    <row r="60" spans="1:86" s="83" customFormat="1" ht="12.75" customHeight="1">
      <c r="A60" s="76">
        <v>51</v>
      </c>
      <c r="B60" s="77" t="s">
        <v>504</v>
      </c>
      <c r="C60" s="76">
        <v>1</v>
      </c>
      <c r="D60" s="80">
        <v>1.052</v>
      </c>
      <c r="E60" s="158">
        <v>1</v>
      </c>
      <c r="F60" s="81">
        <v>200.96869310416054</v>
      </c>
      <c r="G60" s="82">
        <v>12002.588583257444</v>
      </c>
      <c r="H60" s="82">
        <f t="shared" si="0"/>
        <v>12119</v>
      </c>
      <c r="I60" s="82">
        <v>1188</v>
      </c>
      <c r="J60" s="82">
        <f t="shared" si="1"/>
        <v>25310</v>
      </c>
      <c r="K60" s="82"/>
      <c r="L60" s="460"/>
      <c r="M60" s="460"/>
      <c r="N60" s="146"/>
      <c r="O60" s="76"/>
      <c r="P60" s="633"/>
      <c r="Q60" s="146"/>
      <c r="R60" s="82"/>
      <c r="S60" s="82"/>
      <c r="T60" s="77"/>
      <c r="V60" s="657"/>
      <c r="Z60" s="77"/>
      <c r="AA60" s="77">
        <v>51</v>
      </c>
      <c r="AB60" s="77" t="s">
        <v>1040</v>
      </c>
      <c r="AD60" s="660">
        <v>1.052</v>
      </c>
      <c r="AF60" s="660">
        <f t="shared" si="2"/>
        <v>0</v>
      </c>
      <c r="AG60" s="77"/>
      <c r="AH60" s="77"/>
      <c r="AI60" s="672"/>
      <c r="AP60" s="77"/>
      <c r="AQ60" s="673"/>
      <c r="AR60" s="673"/>
      <c r="AW60" s="77"/>
      <c r="AX60" s="77"/>
      <c r="AY60" s="672"/>
      <c r="AZ60" s="672"/>
      <c r="BV60" s="77">
        <v>51</v>
      </c>
      <c r="BX60" s="672">
        <v>6853478.0810400005</v>
      </c>
      <c r="CA60" s="672">
        <v>571</v>
      </c>
      <c r="CD60" s="83">
        <f t="shared" si="3"/>
        <v>0</v>
      </c>
      <c r="CF60" s="83">
        <f t="shared" si="4"/>
        <v>12002.588583257444</v>
      </c>
      <c r="CH60" s="83">
        <f t="shared" si="5"/>
        <v>0</v>
      </c>
    </row>
    <row r="61" spans="1:86" s="83" customFormat="1" ht="12.75" customHeight="1">
      <c r="A61" s="76">
        <v>52</v>
      </c>
      <c r="B61" s="77" t="s">
        <v>505</v>
      </c>
      <c r="C61" s="76">
        <v>1</v>
      </c>
      <c r="D61" s="80">
        <v>1.0329999999999999</v>
      </c>
      <c r="E61" s="158">
        <v>6</v>
      </c>
      <c r="F61" s="81">
        <v>136.36989909756699</v>
      </c>
      <c r="G61" s="82">
        <v>13952.057461705534</v>
      </c>
      <c r="H61" s="82">
        <f t="shared" si="0"/>
        <v>5074</v>
      </c>
      <c r="I61" s="82">
        <v>1188</v>
      </c>
      <c r="J61" s="82">
        <f t="shared" si="1"/>
        <v>20214</v>
      </c>
      <c r="K61" s="82"/>
      <c r="L61" s="460"/>
      <c r="M61" s="460"/>
      <c r="N61" s="146"/>
      <c r="O61" s="76"/>
      <c r="P61" s="633"/>
      <c r="Q61" s="146"/>
      <c r="R61" s="82"/>
      <c r="S61" s="82"/>
      <c r="T61" s="77"/>
      <c r="V61" s="657"/>
      <c r="Z61" s="77"/>
      <c r="AA61" s="77">
        <v>52</v>
      </c>
      <c r="AB61" s="77" t="s">
        <v>1041</v>
      </c>
      <c r="AD61" s="660">
        <v>1.0329999999999999</v>
      </c>
      <c r="AF61" s="660">
        <f t="shared" si="2"/>
        <v>0</v>
      </c>
      <c r="AG61" s="77"/>
      <c r="AH61" s="77"/>
      <c r="AI61" s="672"/>
      <c r="AP61" s="77"/>
      <c r="AQ61" s="673"/>
      <c r="AR61" s="673"/>
      <c r="AW61" s="77"/>
      <c r="AX61" s="77"/>
      <c r="AY61" s="672"/>
      <c r="AZ61" s="672"/>
      <c r="BV61" s="77">
        <v>52</v>
      </c>
      <c r="BX61" s="672">
        <v>20942038.250020005</v>
      </c>
      <c r="CA61" s="672">
        <v>1501</v>
      </c>
      <c r="CD61" s="83">
        <f t="shared" si="3"/>
        <v>0</v>
      </c>
      <c r="CF61" s="83">
        <f t="shared" si="4"/>
        <v>13952.057461705534</v>
      </c>
      <c r="CH61" s="83">
        <f t="shared" si="5"/>
        <v>0</v>
      </c>
    </row>
    <row r="62" spans="1:86" s="83" customFormat="1" ht="12.75" customHeight="1">
      <c r="A62" s="76">
        <v>53</v>
      </c>
      <c r="B62" s="77" t="s">
        <v>507</v>
      </c>
      <c r="C62" s="76">
        <v>0</v>
      </c>
      <c r="D62" s="80">
        <v>1</v>
      </c>
      <c r="E62" s="158">
        <v>0</v>
      </c>
      <c r="F62" s="81">
        <v>0</v>
      </c>
      <c r="G62" s="82">
        <v>19708.840909090915</v>
      </c>
      <c r="H62" s="82">
        <f t="shared" si="0"/>
        <v>0</v>
      </c>
      <c r="I62" s="82">
        <v>1188</v>
      </c>
      <c r="J62" s="82">
        <f t="shared" si="1"/>
        <v>20897</v>
      </c>
      <c r="K62" s="82"/>
      <c r="L62" s="460"/>
      <c r="M62" s="460"/>
      <c r="N62" s="146"/>
      <c r="O62" s="76"/>
      <c r="P62" s="633"/>
      <c r="Q62" s="146"/>
      <c r="R62" s="82"/>
      <c r="S62" s="82"/>
      <c r="T62" s="77"/>
      <c r="V62" s="657"/>
      <c r="Z62" s="77"/>
      <c r="AA62" s="77">
        <v>53</v>
      </c>
      <c r="AB62" s="77" t="s">
        <v>1042</v>
      </c>
      <c r="AD62" s="660">
        <v>1</v>
      </c>
      <c r="AF62" s="660">
        <f t="shared" si="2"/>
        <v>0</v>
      </c>
      <c r="AG62" s="77"/>
      <c r="AH62" s="77"/>
      <c r="AI62" s="672"/>
      <c r="AP62" s="77"/>
      <c r="AQ62" s="673"/>
      <c r="AR62" s="673"/>
      <c r="AW62" s="77"/>
      <c r="AX62" s="77"/>
      <c r="AY62" s="672"/>
      <c r="AZ62" s="672"/>
      <c r="BV62" s="77">
        <v>53</v>
      </c>
      <c r="BX62" s="672">
        <v>216797.25000000006</v>
      </c>
      <c r="CA62" s="672">
        <v>11</v>
      </c>
      <c r="CD62" s="83">
        <f t="shared" si="3"/>
        <v>0</v>
      </c>
      <c r="CF62" s="83">
        <f t="shared" si="4"/>
        <v>19708.840909090915</v>
      </c>
      <c r="CH62" s="83">
        <f t="shared" si="5"/>
        <v>0</v>
      </c>
    </row>
    <row r="63" spans="1:86" s="83" customFormat="1" ht="12.75" customHeight="1">
      <c r="A63" s="76">
        <v>54</v>
      </c>
      <c r="B63" s="77" t="s">
        <v>509</v>
      </c>
      <c r="C63" s="76">
        <v>0</v>
      </c>
      <c r="D63" s="80">
        <v>1</v>
      </c>
      <c r="E63" s="158">
        <v>0</v>
      </c>
      <c r="F63" s="81">
        <v>0</v>
      </c>
      <c r="G63" s="82">
        <v>0</v>
      </c>
      <c r="H63" s="82">
        <f t="shared" si="0"/>
        <v>0</v>
      </c>
      <c r="I63" s="82">
        <v>1188</v>
      </c>
      <c r="J63" s="82">
        <f t="shared" si="1"/>
        <v>1188</v>
      </c>
      <c r="K63" s="82"/>
      <c r="L63" s="460"/>
      <c r="M63" s="460"/>
      <c r="N63" s="146"/>
      <c r="O63" s="76"/>
      <c r="P63" s="633"/>
      <c r="Q63" s="146"/>
      <c r="R63" s="82"/>
      <c r="S63" s="82"/>
      <c r="T63" s="77"/>
      <c r="V63" s="657"/>
      <c r="Z63" s="77"/>
      <c r="AA63" s="77">
        <v>54</v>
      </c>
      <c r="AB63" s="77" t="s">
        <v>1043</v>
      </c>
      <c r="AD63" s="660">
        <v>1</v>
      </c>
      <c r="AF63" s="660">
        <f t="shared" si="2"/>
        <v>0</v>
      </c>
      <c r="AG63" s="77"/>
      <c r="AH63" s="77"/>
      <c r="AI63" s="672"/>
      <c r="AP63" s="77"/>
      <c r="AQ63" s="673"/>
      <c r="AR63" s="673"/>
      <c r="AW63" s="77"/>
      <c r="AX63" s="77"/>
      <c r="AY63" s="672"/>
      <c r="AZ63" s="672"/>
      <c r="BV63" s="77">
        <v>54</v>
      </c>
      <c r="BX63" s="672">
        <v>0</v>
      </c>
      <c r="CA63" s="672">
        <v>0</v>
      </c>
      <c r="CD63" s="83">
        <f t="shared" si="3"/>
        <v>0</v>
      </c>
      <c r="CF63" s="83">
        <f t="shared" si="4"/>
        <v>0</v>
      </c>
      <c r="CH63" s="83">
        <f t="shared" si="5"/>
        <v>0</v>
      </c>
    </row>
    <row r="64" spans="1:86" s="83" customFormat="1" ht="12.75" customHeight="1">
      <c r="A64" s="76">
        <v>55</v>
      </c>
      <c r="B64" s="77" t="s">
        <v>510</v>
      </c>
      <c r="C64" s="76">
        <v>0</v>
      </c>
      <c r="D64" s="80">
        <v>1</v>
      </c>
      <c r="E64" s="158">
        <v>0</v>
      </c>
      <c r="F64" s="81">
        <v>0</v>
      </c>
      <c r="G64" s="82">
        <v>0</v>
      </c>
      <c r="H64" s="82">
        <f t="shared" si="0"/>
        <v>0</v>
      </c>
      <c r="I64" s="82">
        <v>1188</v>
      </c>
      <c r="J64" s="82">
        <f t="shared" si="1"/>
        <v>1188</v>
      </c>
      <c r="K64" s="82"/>
      <c r="L64" s="460"/>
      <c r="M64" s="460"/>
      <c r="N64" s="146"/>
      <c r="O64" s="76"/>
      <c r="P64" s="633"/>
      <c r="Q64" s="146"/>
      <c r="R64" s="82"/>
      <c r="S64" s="82"/>
      <c r="T64" s="77"/>
      <c r="V64" s="657"/>
      <c r="Z64" s="77"/>
      <c r="AA64" s="77">
        <v>55</v>
      </c>
      <c r="AB64" s="77" t="s">
        <v>1044</v>
      </c>
      <c r="AD64" s="660">
        <v>1</v>
      </c>
      <c r="AF64" s="660">
        <f t="shared" si="2"/>
        <v>0</v>
      </c>
      <c r="AG64" s="77"/>
      <c r="AH64" s="77"/>
      <c r="AI64" s="672"/>
      <c r="AP64" s="77"/>
      <c r="AQ64" s="673"/>
      <c r="AR64" s="673"/>
      <c r="AW64" s="77"/>
      <c r="AX64" s="77"/>
      <c r="AY64" s="672"/>
      <c r="AZ64" s="672"/>
      <c r="BV64" s="77">
        <v>55</v>
      </c>
      <c r="BX64" s="672">
        <v>0</v>
      </c>
      <c r="CA64" s="672">
        <v>0</v>
      </c>
      <c r="CD64" s="83">
        <f t="shared" si="3"/>
        <v>0</v>
      </c>
      <c r="CF64" s="83">
        <f t="shared" si="4"/>
        <v>0</v>
      </c>
      <c r="CH64" s="83">
        <f t="shared" si="5"/>
        <v>0</v>
      </c>
    </row>
    <row r="65" spans="1:86" s="83" customFormat="1" ht="12.75" customHeight="1">
      <c r="A65" s="76">
        <v>56</v>
      </c>
      <c r="B65" s="77" t="s">
        <v>511</v>
      </c>
      <c r="C65" s="76">
        <v>1</v>
      </c>
      <c r="D65" s="80">
        <v>1</v>
      </c>
      <c r="E65" s="158">
        <v>4</v>
      </c>
      <c r="F65" s="81">
        <v>129.35074063800042</v>
      </c>
      <c r="G65" s="82">
        <v>12907.43314997105</v>
      </c>
      <c r="H65" s="82">
        <f t="shared" si="0"/>
        <v>3788</v>
      </c>
      <c r="I65" s="82">
        <v>1188</v>
      </c>
      <c r="J65" s="82">
        <f t="shared" si="1"/>
        <v>17883</v>
      </c>
      <c r="K65" s="82"/>
      <c r="L65" s="460"/>
      <c r="M65" s="460"/>
      <c r="N65" s="146"/>
      <c r="O65" s="76"/>
      <c r="P65" s="633"/>
      <c r="Q65" s="146"/>
      <c r="R65" s="82"/>
      <c r="S65" s="82"/>
      <c r="T65" s="77"/>
      <c r="V65" s="657"/>
      <c r="Z65" s="77"/>
      <c r="AA65" s="77">
        <v>56</v>
      </c>
      <c r="AB65" s="77" t="s">
        <v>1045</v>
      </c>
      <c r="AD65" s="660">
        <v>1</v>
      </c>
      <c r="AF65" s="660">
        <f t="shared" si="2"/>
        <v>0</v>
      </c>
      <c r="AG65" s="77"/>
      <c r="AH65" s="77"/>
      <c r="AI65" s="672"/>
      <c r="AP65" s="77"/>
      <c r="AQ65" s="673"/>
      <c r="AR65" s="673"/>
      <c r="AW65" s="77"/>
      <c r="AX65" s="77"/>
      <c r="AY65" s="672"/>
      <c r="AZ65" s="672"/>
      <c r="BV65" s="77">
        <v>56</v>
      </c>
      <c r="BX65" s="672">
        <v>66873411.150000006</v>
      </c>
      <c r="CA65" s="672">
        <v>5181</v>
      </c>
      <c r="CD65" s="83">
        <f t="shared" si="3"/>
        <v>0</v>
      </c>
      <c r="CF65" s="83">
        <f t="shared" si="4"/>
        <v>12907.43314997105</v>
      </c>
      <c r="CH65" s="83">
        <f t="shared" si="5"/>
        <v>0</v>
      </c>
    </row>
    <row r="66" spans="1:86" s="83" customFormat="1" ht="12.75" customHeight="1">
      <c r="A66" s="76">
        <v>57</v>
      </c>
      <c r="B66" s="77" t="s">
        <v>513</v>
      </c>
      <c r="C66" s="76">
        <v>1</v>
      </c>
      <c r="D66" s="80">
        <v>1.04</v>
      </c>
      <c r="E66" s="158">
        <v>12</v>
      </c>
      <c r="F66" s="81">
        <v>101.74052401989768</v>
      </c>
      <c r="G66" s="82">
        <v>20663.499355320651</v>
      </c>
      <c r="H66" s="82">
        <f t="shared" si="0"/>
        <v>360</v>
      </c>
      <c r="I66" s="82">
        <v>1188</v>
      </c>
      <c r="J66" s="82">
        <f t="shared" si="1"/>
        <v>22211</v>
      </c>
      <c r="K66" s="82"/>
      <c r="L66" s="460"/>
      <c r="M66" s="460"/>
      <c r="N66" s="146"/>
      <c r="O66" s="76"/>
      <c r="P66" s="633"/>
      <c r="Q66" s="146"/>
      <c r="R66" s="82"/>
      <c r="S66" s="82"/>
      <c r="T66" s="77"/>
      <c r="V66" s="657"/>
      <c r="Z66" s="77"/>
      <c r="AA66" s="77">
        <v>57</v>
      </c>
      <c r="AB66" s="77" t="s">
        <v>1046</v>
      </c>
      <c r="AD66" s="660">
        <v>1.04</v>
      </c>
      <c r="AF66" s="660">
        <f t="shared" si="2"/>
        <v>0</v>
      </c>
      <c r="AG66" s="77"/>
      <c r="AH66" s="77"/>
      <c r="AI66" s="672"/>
      <c r="AP66" s="77"/>
      <c r="AQ66" s="673"/>
      <c r="AR66" s="673"/>
      <c r="AW66" s="77"/>
      <c r="AX66" s="77"/>
      <c r="AY66" s="672"/>
      <c r="AZ66" s="672"/>
      <c r="BV66" s="77">
        <v>57</v>
      </c>
      <c r="BX66" s="672">
        <v>146607527.92600003</v>
      </c>
      <c r="CA66" s="672">
        <v>7095</v>
      </c>
      <c r="CD66" s="83">
        <f t="shared" si="3"/>
        <v>0</v>
      </c>
      <c r="CF66" s="83">
        <f t="shared" si="4"/>
        <v>20663.499355320651</v>
      </c>
      <c r="CH66" s="83">
        <f t="shared" si="5"/>
        <v>0</v>
      </c>
    </row>
    <row r="67" spans="1:86" s="83" customFormat="1" ht="12.75" customHeight="1">
      <c r="A67" s="76">
        <v>58</v>
      </c>
      <c r="B67" s="77" t="s">
        <v>514</v>
      </c>
      <c r="C67" s="76">
        <v>0</v>
      </c>
      <c r="D67" s="80">
        <v>1</v>
      </c>
      <c r="E67" s="158">
        <v>0</v>
      </c>
      <c r="F67" s="81">
        <v>0</v>
      </c>
      <c r="G67" s="82">
        <v>16860.330000000002</v>
      </c>
      <c r="H67" s="82">
        <f t="shared" si="0"/>
        <v>0</v>
      </c>
      <c r="I67" s="82">
        <v>1188</v>
      </c>
      <c r="J67" s="82">
        <f t="shared" si="1"/>
        <v>18048</v>
      </c>
      <c r="K67" s="82"/>
      <c r="L67" s="460"/>
      <c r="M67" s="460"/>
      <c r="N67" s="146"/>
      <c r="O67" s="76"/>
      <c r="P67" s="633"/>
      <c r="Q67" s="146"/>
      <c r="R67" s="82"/>
      <c r="S67" s="82"/>
      <c r="T67" s="77"/>
      <c r="V67" s="657"/>
      <c r="Z67" s="77"/>
      <c r="AA67" s="77">
        <v>58</v>
      </c>
      <c r="AB67" s="77" t="s">
        <v>1047</v>
      </c>
      <c r="AD67" s="660">
        <v>1</v>
      </c>
      <c r="AF67" s="660">
        <f t="shared" si="2"/>
        <v>0</v>
      </c>
      <c r="AG67" s="77"/>
      <c r="AH67" s="77"/>
      <c r="AI67" s="672"/>
      <c r="AP67" s="77"/>
      <c r="AQ67" s="673"/>
      <c r="AR67" s="673"/>
      <c r="AW67" s="77"/>
      <c r="AX67" s="77"/>
      <c r="AY67" s="672"/>
      <c r="AZ67" s="672"/>
      <c r="BV67" s="77">
        <v>58</v>
      </c>
      <c r="BX67" s="672">
        <v>16860.330000000002</v>
      </c>
      <c r="CA67" s="672">
        <v>1</v>
      </c>
      <c r="CD67" s="83">
        <f t="shared" si="3"/>
        <v>0</v>
      </c>
      <c r="CF67" s="83">
        <f t="shared" si="4"/>
        <v>16860.330000000002</v>
      </c>
      <c r="CH67" s="83">
        <f t="shared" si="5"/>
        <v>0</v>
      </c>
    </row>
    <row r="68" spans="1:86" s="83" customFormat="1" ht="12.75" customHeight="1">
      <c r="A68" s="76">
        <v>59</v>
      </c>
      <c r="B68" s="77" t="s">
        <v>515</v>
      </c>
      <c r="C68" s="76">
        <v>0</v>
      </c>
      <c r="D68" s="80">
        <v>1</v>
      </c>
      <c r="E68" s="158">
        <v>0</v>
      </c>
      <c r="F68" s="81">
        <v>0</v>
      </c>
      <c r="G68" s="82">
        <v>16860.330000000002</v>
      </c>
      <c r="H68" s="82">
        <f t="shared" si="0"/>
        <v>0</v>
      </c>
      <c r="I68" s="82">
        <v>1188</v>
      </c>
      <c r="J68" s="82">
        <f t="shared" si="1"/>
        <v>18048</v>
      </c>
      <c r="K68" s="82"/>
      <c r="L68" s="460"/>
      <c r="M68" s="460"/>
      <c r="N68" s="146"/>
      <c r="O68" s="76"/>
      <c r="P68" s="633"/>
      <c r="Q68" s="146"/>
      <c r="R68" s="82"/>
      <c r="S68" s="82"/>
      <c r="T68" s="77"/>
      <c r="V68" s="657"/>
      <c r="Z68" s="77"/>
      <c r="AA68" s="77">
        <v>59</v>
      </c>
      <c r="AB68" s="77" t="s">
        <v>1048</v>
      </c>
      <c r="AD68" s="660">
        <v>1</v>
      </c>
      <c r="AF68" s="660">
        <f t="shared" si="2"/>
        <v>0</v>
      </c>
      <c r="AG68" s="77"/>
      <c r="AH68" s="77"/>
      <c r="AI68" s="672"/>
      <c r="AP68" s="77"/>
      <c r="AQ68" s="673"/>
      <c r="AR68" s="673"/>
      <c r="AW68" s="77"/>
      <c r="AX68" s="77"/>
      <c r="AY68" s="672"/>
      <c r="AZ68" s="672"/>
      <c r="BV68" s="77">
        <v>59</v>
      </c>
      <c r="BX68" s="672">
        <v>118022.31000000001</v>
      </c>
      <c r="CA68" s="672">
        <v>7</v>
      </c>
      <c r="CD68" s="83">
        <f t="shared" si="3"/>
        <v>0</v>
      </c>
      <c r="CF68" s="83">
        <f t="shared" si="4"/>
        <v>16860.330000000002</v>
      </c>
      <c r="CH68" s="83">
        <f t="shared" si="5"/>
        <v>0</v>
      </c>
    </row>
    <row r="69" spans="1:86" s="83" customFormat="1" ht="12.75" customHeight="1">
      <c r="A69" s="76">
        <v>60</v>
      </c>
      <c r="B69" s="77" t="s">
        <v>516</v>
      </c>
      <c r="C69" s="76">
        <v>0</v>
      </c>
      <c r="D69" s="80">
        <v>1</v>
      </c>
      <c r="E69" s="158">
        <v>0</v>
      </c>
      <c r="F69" s="81">
        <v>0</v>
      </c>
      <c r="G69" s="82">
        <v>19098.445714285714</v>
      </c>
      <c r="H69" s="82">
        <f t="shared" si="0"/>
        <v>0</v>
      </c>
      <c r="I69" s="82">
        <v>1188</v>
      </c>
      <c r="J69" s="82">
        <f t="shared" si="1"/>
        <v>20286</v>
      </c>
      <c r="K69" s="82"/>
      <c r="L69" s="460"/>
      <c r="M69" s="460"/>
      <c r="N69" s="146"/>
      <c r="O69" s="76"/>
      <c r="P69" s="633"/>
      <c r="Q69" s="146"/>
      <c r="R69" s="82"/>
      <c r="S69" s="82"/>
      <c r="T69" s="77"/>
      <c r="V69" s="657"/>
      <c r="Z69" s="77"/>
      <c r="AA69" s="77">
        <v>60</v>
      </c>
      <c r="AB69" s="77" t="s">
        <v>1049</v>
      </c>
      <c r="AD69" s="660">
        <v>1</v>
      </c>
      <c r="AF69" s="660">
        <f t="shared" si="2"/>
        <v>0</v>
      </c>
      <c r="AG69" s="77"/>
      <c r="AH69" s="77"/>
      <c r="AI69" s="672"/>
      <c r="AP69" s="77"/>
      <c r="AQ69" s="673"/>
      <c r="AR69" s="673"/>
      <c r="AW69" s="77"/>
      <c r="AX69" s="77"/>
      <c r="AY69" s="672"/>
      <c r="AZ69" s="672"/>
      <c r="BV69" s="77">
        <v>60</v>
      </c>
      <c r="BX69" s="672">
        <v>267378.24</v>
      </c>
      <c r="CA69" s="672">
        <v>14</v>
      </c>
      <c r="CD69" s="83">
        <f t="shared" si="3"/>
        <v>0</v>
      </c>
      <c r="CF69" s="83">
        <f t="shared" si="4"/>
        <v>19098.445714285714</v>
      </c>
      <c r="CH69" s="83">
        <f t="shared" si="5"/>
        <v>0</v>
      </c>
    </row>
    <row r="70" spans="1:86" s="83" customFormat="1" ht="12.75" customHeight="1">
      <c r="A70" s="76">
        <v>61</v>
      </c>
      <c r="B70" s="77" t="s">
        <v>517</v>
      </c>
      <c r="C70" s="76">
        <v>1</v>
      </c>
      <c r="D70" s="80">
        <v>1</v>
      </c>
      <c r="E70" s="158">
        <v>11</v>
      </c>
      <c r="F70" s="81">
        <v>102.8475976765979</v>
      </c>
      <c r="G70" s="82">
        <v>17915.161112191057</v>
      </c>
      <c r="H70" s="82">
        <f t="shared" si="0"/>
        <v>510</v>
      </c>
      <c r="I70" s="82">
        <v>1188</v>
      </c>
      <c r="J70" s="82">
        <f t="shared" si="1"/>
        <v>19613</v>
      </c>
      <c r="K70" s="82"/>
      <c r="L70" s="460"/>
      <c r="M70" s="460"/>
      <c r="N70" s="146"/>
      <c r="O70" s="76"/>
      <c r="P70" s="633"/>
      <c r="Q70" s="146"/>
      <c r="R70" s="82"/>
      <c r="S70" s="82"/>
      <c r="T70" s="77"/>
      <c r="V70" s="657"/>
      <c r="Z70" s="77"/>
      <c r="AA70" s="77">
        <v>61</v>
      </c>
      <c r="AB70" s="77" t="s">
        <v>1050</v>
      </c>
      <c r="AD70" s="660">
        <v>1</v>
      </c>
      <c r="AF70" s="660">
        <f t="shared" si="2"/>
        <v>0</v>
      </c>
      <c r="AG70" s="77"/>
      <c r="AH70" s="77"/>
      <c r="AI70" s="672"/>
      <c r="AP70" s="77"/>
      <c r="AQ70" s="673"/>
      <c r="AR70" s="673"/>
      <c r="AW70" s="77"/>
      <c r="AX70" s="77"/>
      <c r="AY70" s="672"/>
      <c r="AZ70" s="672"/>
      <c r="BV70" s="77">
        <v>61</v>
      </c>
      <c r="BX70" s="672">
        <v>129024990.33</v>
      </c>
      <c r="CA70" s="672">
        <v>7202</v>
      </c>
      <c r="CD70" s="83">
        <f t="shared" si="3"/>
        <v>0</v>
      </c>
      <c r="CF70" s="83">
        <f t="shared" si="4"/>
        <v>17915.161112191057</v>
      </c>
      <c r="CH70" s="83">
        <f t="shared" si="5"/>
        <v>0</v>
      </c>
    </row>
    <row r="71" spans="1:86" s="83" customFormat="1" ht="12.75" customHeight="1">
      <c r="A71" s="76">
        <v>62</v>
      </c>
      <c r="B71" s="77" t="s">
        <v>518</v>
      </c>
      <c r="C71" s="76">
        <v>0</v>
      </c>
      <c r="D71" s="80">
        <v>1</v>
      </c>
      <c r="E71" s="158">
        <v>0</v>
      </c>
      <c r="F71" s="81">
        <v>0</v>
      </c>
      <c r="G71" s="82">
        <v>0</v>
      </c>
      <c r="H71" s="82">
        <f t="shared" si="0"/>
        <v>0</v>
      </c>
      <c r="I71" s="82">
        <v>1188</v>
      </c>
      <c r="J71" s="82">
        <f t="shared" si="1"/>
        <v>1188</v>
      </c>
      <c r="K71" s="82"/>
      <c r="L71" s="460"/>
      <c r="M71" s="460"/>
      <c r="N71" s="146"/>
      <c r="O71" s="76"/>
      <c r="P71" s="633"/>
      <c r="Q71" s="146"/>
      <c r="R71" s="82"/>
      <c r="S71" s="82"/>
      <c r="T71" s="77"/>
      <c r="V71" s="657"/>
      <c r="Z71" s="77"/>
      <c r="AA71" s="77">
        <v>62</v>
      </c>
      <c r="AB71" s="77" t="s">
        <v>1051</v>
      </c>
      <c r="AD71" s="660">
        <v>1</v>
      </c>
      <c r="AF71" s="660">
        <f t="shared" si="2"/>
        <v>0</v>
      </c>
      <c r="AG71" s="77"/>
      <c r="AH71" s="77"/>
      <c r="AI71" s="672"/>
      <c r="AP71" s="77"/>
      <c r="AQ71" s="673"/>
      <c r="AR71" s="673"/>
      <c r="AW71" s="77"/>
      <c r="AX71" s="77"/>
      <c r="AY71" s="672"/>
      <c r="AZ71" s="672"/>
      <c r="BV71" s="77">
        <v>62</v>
      </c>
      <c r="BX71" s="672">
        <v>0</v>
      </c>
      <c r="CA71" s="672">
        <v>0</v>
      </c>
      <c r="CD71" s="83">
        <f t="shared" si="3"/>
        <v>0</v>
      </c>
      <c r="CF71" s="83">
        <f t="shared" si="4"/>
        <v>0</v>
      </c>
      <c r="CH71" s="83">
        <f t="shared" si="5"/>
        <v>0</v>
      </c>
    </row>
    <row r="72" spans="1:86" s="83" customFormat="1" ht="12.75" customHeight="1">
      <c r="A72" s="76">
        <v>63</v>
      </c>
      <c r="B72" s="77" t="s">
        <v>519</v>
      </c>
      <c r="C72" s="76">
        <v>1</v>
      </c>
      <c r="D72" s="80">
        <v>1</v>
      </c>
      <c r="E72" s="158">
        <v>8</v>
      </c>
      <c r="F72" s="81">
        <v>135.4567368832131</v>
      </c>
      <c r="G72" s="82">
        <v>14165.285343137253</v>
      </c>
      <c r="H72" s="82">
        <f t="shared" si="0"/>
        <v>5023</v>
      </c>
      <c r="I72" s="82">
        <v>1188</v>
      </c>
      <c r="J72" s="82">
        <f t="shared" si="1"/>
        <v>20376</v>
      </c>
      <c r="K72" s="82"/>
      <c r="L72" s="460"/>
      <c r="M72" s="460"/>
      <c r="N72" s="146"/>
      <c r="O72" s="76"/>
      <c r="P72" s="633"/>
      <c r="Q72" s="146"/>
      <c r="R72" s="82"/>
      <c r="S72" s="82"/>
      <c r="T72" s="77"/>
      <c r="V72" s="657"/>
      <c r="Z72" s="77"/>
      <c r="AA72" s="77">
        <v>63</v>
      </c>
      <c r="AB72" s="77" t="s">
        <v>1052</v>
      </c>
      <c r="AD72" s="660">
        <v>1</v>
      </c>
      <c r="AF72" s="660">
        <f t="shared" si="2"/>
        <v>0</v>
      </c>
      <c r="AG72" s="77"/>
      <c r="AH72" s="77"/>
      <c r="AI72" s="672"/>
      <c r="AP72" s="77"/>
      <c r="AQ72" s="673"/>
      <c r="AR72" s="673"/>
      <c r="AW72" s="77"/>
      <c r="AX72" s="77"/>
      <c r="AY72" s="672"/>
      <c r="AZ72" s="672"/>
      <c r="BV72" s="77">
        <v>63</v>
      </c>
      <c r="BX72" s="672">
        <v>2889718.2099999995</v>
      </c>
      <c r="CA72" s="672">
        <v>204</v>
      </c>
      <c r="CD72" s="83">
        <f t="shared" si="3"/>
        <v>0</v>
      </c>
      <c r="CF72" s="83">
        <f t="shared" si="4"/>
        <v>14165.285343137253</v>
      </c>
      <c r="CH72" s="83">
        <f t="shared" si="5"/>
        <v>0</v>
      </c>
    </row>
    <row r="73" spans="1:86" s="83" customFormat="1" ht="12.75" customHeight="1">
      <c r="A73" s="76">
        <v>64</v>
      </c>
      <c r="B73" s="77" t="s">
        <v>520</v>
      </c>
      <c r="C73" s="76">
        <v>1</v>
      </c>
      <c r="D73" s="80">
        <v>1</v>
      </c>
      <c r="E73" s="158">
        <v>10</v>
      </c>
      <c r="F73" s="81">
        <v>109.98713642786014</v>
      </c>
      <c r="G73" s="82">
        <v>16421.099102625296</v>
      </c>
      <c r="H73" s="82">
        <f t="shared" si="0"/>
        <v>1640</v>
      </c>
      <c r="I73" s="82">
        <v>1188</v>
      </c>
      <c r="J73" s="82">
        <f t="shared" si="1"/>
        <v>19249</v>
      </c>
      <c r="K73" s="82"/>
      <c r="L73" s="460"/>
      <c r="M73" s="460"/>
      <c r="N73" s="146"/>
      <c r="O73" s="76"/>
      <c r="P73" s="633"/>
      <c r="Q73" s="146"/>
      <c r="R73" s="82"/>
      <c r="S73" s="82"/>
      <c r="T73" s="77"/>
      <c r="V73" s="657"/>
      <c r="Z73" s="77"/>
      <c r="AA73" s="77">
        <v>64</v>
      </c>
      <c r="AB73" s="77" t="s">
        <v>1053</v>
      </c>
      <c r="AD73" s="660">
        <v>1</v>
      </c>
      <c r="AF73" s="660">
        <f t="shared" si="2"/>
        <v>0</v>
      </c>
      <c r="AG73" s="77"/>
      <c r="AH73" s="77"/>
      <c r="AI73" s="672"/>
      <c r="AP73" s="77"/>
      <c r="AQ73" s="673"/>
      <c r="AR73" s="673"/>
      <c r="AW73" s="77"/>
      <c r="AX73" s="77"/>
      <c r="AY73" s="672"/>
      <c r="AZ73" s="672"/>
      <c r="BV73" s="77">
        <v>64</v>
      </c>
      <c r="BX73" s="672">
        <v>34402202.619999997</v>
      </c>
      <c r="CA73" s="672">
        <v>2095</v>
      </c>
      <c r="CD73" s="83">
        <f t="shared" si="3"/>
        <v>0</v>
      </c>
      <c r="CF73" s="83">
        <f t="shared" si="4"/>
        <v>16421.099102625296</v>
      </c>
      <c r="CH73" s="83">
        <f t="shared" si="5"/>
        <v>0</v>
      </c>
    </row>
    <row r="74" spans="1:86" s="83" customFormat="1" ht="12.75" customHeight="1">
      <c r="A74" s="76">
        <v>65</v>
      </c>
      <c r="B74" s="77" t="s">
        <v>521</v>
      </c>
      <c r="C74" s="76">
        <v>1</v>
      </c>
      <c r="D74" s="80">
        <v>1.036</v>
      </c>
      <c r="E74" s="158">
        <v>2</v>
      </c>
      <c r="F74" s="81">
        <v>172.32759929582599</v>
      </c>
      <c r="G74" s="82">
        <v>12448.749093900906</v>
      </c>
      <c r="H74" s="82">
        <f t="shared" ref="H74:H137" si="6">IF(F74&lt;&gt;0,ROUND(G74*F74/100-G74,0),0)</f>
        <v>9004</v>
      </c>
      <c r="I74" s="82">
        <v>1188</v>
      </c>
      <c r="J74" s="82">
        <f t="shared" si="1"/>
        <v>22641</v>
      </c>
      <c r="K74" s="82"/>
      <c r="L74" s="460"/>
      <c r="M74" s="460"/>
      <c r="N74" s="146"/>
      <c r="O74" s="76"/>
      <c r="P74" s="633"/>
      <c r="Q74" s="146"/>
      <c r="R74" s="82"/>
      <c r="S74" s="82"/>
      <c r="T74" s="77"/>
      <c r="V74" s="657"/>
      <c r="Z74" s="77"/>
      <c r="AA74" s="77">
        <v>65</v>
      </c>
      <c r="AB74" s="77" t="s">
        <v>1054</v>
      </c>
      <c r="AD74" s="660">
        <v>1.036</v>
      </c>
      <c r="AF74" s="660">
        <f t="shared" si="2"/>
        <v>0</v>
      </c>
      <c r="AG74" s="77"/>
      <c r="AH74" s="77"/>
      <c r="AI74" s="672"/>
      <c r="AP74" s="77"/>
      <c r="AQ74" s="673"/>
      <c r="AR74" s="673"/>
      <c r="AW74" s="77"/>
      <c r="AX74" s="77"/>
      <c r="AY74" s="672"/>
      <c r="AZ74" s="672"/>
      <c r="BV74" s="77">
        <v>65</v>
      </c>
      <c r="BX74" s="672">
        <v>17839057.451559998</v>
      </c>
      <c r="CA74" s="672">
        <v>1433</v>
      </c>
      <c r="CD74" s="83">
        <f t="shared" si="3"/>
        <v>0</v>
      </c>
      <c r="CF74" s="83">
        <f t="shared" si="4"/>
        <v>12448.749093900906</v>
      </c>
      <c r="CH74" s="83">
        <f t="shared" si="5"/>
        <v>0</v>
      </c>
    </row>
    <row r="75" spans="1:86" s="83" customFormat="1" ht="12.75" customHeight="1">
      <c r="A75" s="76">
        <v>66</v>
      </c>
      <c r="B75" s="77" t="s">
        <v>522</v>
      </c>
      <c r="C75" s="76">
        <v>0</v>
      </c>
      <c r="D75" s="80">
        <v>1</v>
      </c>
      <c r="E75" s="158">
        <v>0</v>
      </c>
      <c r="F75" s="81">
        <v>0</v>
      </c>
      <c r="G75" s="82">
        <v>0</v>
      </c>
      <c r="H75" s="82">
        <f t="shared" si="6"/>
        <v>0</v>
      </c>
      <c r="I75" s="82">
        <v>1188</v>
      </c>
      <c r="J75" s="82">
        <f t="shared" ref="J75:J138" si="7">IFERROR(ROUND(G75,0)+H75+I75,"")</f>
        <v>1188</v>
      </c>
      <c r="K75" s="82"/>
      <c r="L75" s="460"/>
      <c r="M75" s="460"/>
      <c r="N75" s="146"/>
      <c r="O75" s="76"/>
      <c r="P75" s="633"/>
      <c r="Q75" s="146"/>
      <c r="R75" s="82"/>
      <c r="S75" s="82"/>
      <c r="T75" s="77"/>
      <c r="V75" s="657"/>
      <c r="Z75" s="77"/>
      <c r="AA75" s="77">
        <v>66</v>
      </c>
      <c r="AB75" s="77" t="s">
        <v>1055</v>
      </c>
      <c r="AD75" s="660">
        <v>1</v>
      </c>
      <c r="AF75" s="660">
        <f t="shared" ref="AF75:AF138" si="8">+AD75-D75</f>
        <v>0</v>
      </c>
      <c r="AG75" s="77"/>
      <c r="AH75" s="77"/>
      <c r="AI75" s="672"/>
      <c r="AP75" s="77"/>
      <c r="AQ75" s="673"/>
      <c r="AR75" s="673"/>
      <c r="AW75" s="77"/>
      <c r="AX75" s="77"/>
      <c r="AY75" s="672"/>
      <c r="AZ75" s="672"/>
      <c r="BV75" s="77">
        <v>66</v>
      </c>
      <c r="BX75" s="672">
        <v>0</v>
      </c>
      <c r="CA75" s="672">
        <v>0</v>
      </c>
      <c r="CD75" s="83">
        <f t="shared" ref="CD75:CD138" si="9">+BV75-A75</f>
        <v>0</v>
      </c>
      <c r="CF75" s="83">
        <f t="shared" ref="CF75:CF138" si="10">IF(BX75=0,0,BX75/CA75)</f>
        <v>0</v>
      </c>
      <c r="CH75" s="83">
        <f t="shared" ref="CH75:CH138" si="11">+CF75-G75</f>
        <v>0</v>
      </c>
    </row>
    <row r="76" spans="1:86" s="83" customFormat="1" ht="12.75" customHeight="1">
      <c r="A76" s="76">
        <v>67</v>
      </c>
      <c r="B76" s="77" t="s">
        <v>523</v>
      </c>
      <c r="C76" s="76">
        <v>1</v>
      </c>
      <c r="D76" s="80">
        <v>1.0589999999999999</v>
      </c>
      <c r="E76" s="158">
        <v>2</v>
      </c>
      <c r="F76" s="81">
        <v>205.9882329503036</v>
      </c>
      <c r="G76" s="82">
        <v>12407.092661039631</v>
      </c>
      <c r="H76" s="82">
        <f t="shared" si="6"/>
        <v>13150</v>
      </c>
      <c r="I76" s="82">
        <v>1188</v>
      </c>
      <c r="J76" s="82">
        <f t="shared" si="7"/>
        <v>26745</v>
      </c>
      <c r="K76" s="82"/>
      <c r="L76" s="460"/>
      <c r="M76" s="460"/>
      <c r="N76" s="146"/>
      <c r="O76" s="76"/>
      <c r="P76" s="633"/>
      <c r="Q76" s="146"/>
      <c r="R76" s="82"/>
      <c r="S76" s="82"/>
      <c r="T76" s="77"/>
      <c r="V76" s="657"/>
      <c r="Z76" s="77"/>
      <c r="AA76" s="77">
        <v>67</v>
      </c>
      <c r="AB76" s="77" t="s">
        <v>1056</v>
      </c>
      <c r="AD76" s="660">
        <v>1.0589999999999999</v>
      </c>
      <c r="AF76" s="660">
        <f t="shared" si="8"/>
        <v>0</v>
      </c>
      <c r="AG76" s="77"/>
      <c r="AH76" s="77"/>
      <c r="AI76" s="672"/>
      <c r="AP76" s="77"/>
      <c r="AQ76" s="673"/>
      <c r="AR76" s="673"/>
      <c r="AW76" s="77"/>
      <c r="AX76" s="77"/>
      <c r="AY76" s="672"/>
      <c r="AZ76" s="672"/>
      <c r="BV76" s="77">
        <v>67</v>
      </c>
      <c r="BX76" s="672">
        <v>24106981.040400002</v>
      </c>
      <c r="CA76" s="672">
        <v>1943</v>
      </c>
      <c r="CD76" s="83">
        <f t="shared" si="9"/>
        <v>0</v>
      </c>
      <c r="CF76" s="83">
        <f t="shared" si="10"/>
        <v>12407.092661039631</v>
      </c>
      <c r="CH76" s="83">
        <f t="shared" si="11"/>
        <v>0</v>
      </c>
    </row>
    <row r="77" spans="1:86" s="83" customFormat="1" ht="12.75" customHeight="1">
      <c r="A77" s="76">
        <v>68</v>
      </c>
      <c r="B77" s="77" t="s">
        <v>524</v>
      </c>
      <c r="C77" s="76">
        <v>1</v>
      </c>
      <c r="D77" s="80">
        <v>1</v>
      </c>
      <c r="E77" s="158">
        <v>5</v>
      </c>
      <c r="F77" s="81">
        <v>251.73347938240363</v>
      </c>
      <c r="G77" s="82">
        <v>14181.817647058822</v>
      </c>
      <c r="H77" s="82">
        <f t="shared" si="6"/>
        <v>21519</v>
      </c>
      <c r="I77" s="82">
        <v>1188</v>
      </c>
      <c r="J77" s="82">
        <f t="shared" si="7"/>
        <v>36889</v>
      </c>
      <c r="K77" s="82"/>
      <c r="L77" s="460"/>
      <c r="M77" s="460"/>
      <c r="N77" s="146"/>
      <c r="O77" s="76"/>
      <c r="P77" s="633"/>
      <c r="Q77" s="146"/>
      <c r="R77" s="82"/>
      <c r="S77" s="82"/>
      <c r="T77" s="77"/>
      <c r="V77" s="657"/>
      <c r="Z77" s="77"/>
      <c r="AA77" s="77">
        <v>68</v>
      </c>
      <c r="AB77" s="77" t="s">
        <v>1057</v>
      </c>
      <c r="AD77" s="660">
        <v>1</v>
      </c>
      <c r="AF77" s="660">
        <f t="shared" si="8"/>
        <v>0</v>
      </c>
      <c r="AG77" s="77"/>
      <c r="AH77" s="77"/>
      <c r="AI77" s="672"/>
      <c r="AP77" s="77"/>
      <c r="AQ77" s="673"/>
      <c r="AR77" s="673"/>
      <c r="AW77" s="77"/>
      <c r="AX77" s="77"/>
      <c r="AY77" s="672"/>
      <c r="AZ77" s="672"/>
      <c r="BV77" s="77">
        <v>68</v>
      </c>
      <c r="BX77" s="672">
        <v>964363.59999999986</v>
      </c>
      <c r="CA77" s="672">
        <v>68</v>
      </c>
      <c r="CD77" s="83">
        <f t="shared" si="9"/>
        <v>0</v>
      </c>
      <c r="CF77" s="83">
        <f t="shared" si="10"/>
        <v>14181.817647058822</v>
      </c>
      <c r="CH77" s="83">
        <f t="shared" si="11"/>
        <v>0</v>
      </c>
    </row>
    <row r="78" spans="1:86" s="83" customFormat="1" ht="12.75" customHeight="1">
      <c r="A78" s="76">
        <v>69</v>
      </c>
      <c r="B78" s="77" t="s">
        <v>525</v>
      </c>
      <c r="C78" s="76">
        <v>0</v>
      </c>
      <c r="D78" s="80">
        <v>1</v>
      </c>
      <c r="E78" s="158">
        <v>0</v>
      </c>
      <c r="F78" s="81">
        <v>0</v>
      </c>
      <c r="G78" s="82">
        <v>16860.330000000002</v>
      </c>
      <c r="H78" s="82">
        <f t="shared" si="6"/>
        <v>0</v>
      </c>
      <c r="I78" s="82">
        <v>1188</v>
      </c>
      <c r="J78" s="82">
        <f t="shared" si="7"/>
        <v>18048</v>
      </c>
      <c r="K78" s="82"/>
      <c r="L78" s="460"/>
      <c r="M78" s="460"/>
      <c r="N78" s="146"/>
      <c r="O78" s="76"/>
      <c r="P78" s="633"/>
      <c r="Q78" s="146"/>
      <c r="R78" s="82"/>
      <c r="S78" s="82"/>
      <c r="T78" s="77"/>
      <c r="V78" s="657"/>
      <c r="Z78" s="77"/>
      <c r="AA78" s="77">
        <v>69</v>
      </c>
      <c r="AB78" s="77" t="s">
        <v>1058</v>
      </c>
      <c r="AD78" s="660">
        <v>1</v>
      </c>
      <c r="AF78" s="660">
        <f t="shared" si="8"/>
        <v>0</v>
      </c>
      <c r="AG78" s="77"/>
      <c r="AH78" s="77"/>
      <c r="AI78" s="672"/>
      <c r="AP78" s="77"/>
      <c r="AQ78" s="673"/>
      <c r="AR78" s="673"/>
      <c r="AW78" s="77"/>
      <c r="AX78" s="77"/>
      <c r="AY78" s="672"/>
      <c r="AZ78" s="672"/>
      <c r="BV78" s="77">
        <v>69</v>
      </c>
      <c r="BX78" s="672">
        <v>84301.650000000009</v>
      </c>
      <c r="CA78" s="672">
        <v>5</v>
      </c>
      <c r="CD78" s="83">
        <f t="shared" si="9"/>
        <v>0</v>
      </c>
      <c r="CF78" s="83">
        <f t="shared" si="10"/>
        <v>16860.330000000002</v>
      </c>
      <c r="CH78" s="83">
        <f t="shared" si="11"/>
        <v>0</v>
      </c>
    </row>
    <row r="79" spans="1:86" s="83" customFormat="1" ht="12.75" customHeight="1">
      <c r="A79" s="76">
        <v>70</v>
      </c>
      <c r="B79" s="77" t="s">
        <v>526</v>
      </c>
      <c r="C79" s="76">
        <v>0</v>
      </c>
      <c r="D79" s="80">
        <v>1</v>
      </c>
      <c r="E79" s="158">
        <v>0</v>
      </c>
      <c r="F79" s="81">
        <v>0</v>
      </c>
      <c r="G79" s="82">
        <v>19098.445714285714</v>
      </c>
      <c r="H79" s="82">
        <f t="shared" si="6"/>
        <v>0</v>
      </c>
      <c r="I79" s="82">
        <v>1188</v>
      </c>
      <c r="J79" s="82">
        <f t="shared" si="7"/>
        <v>20286</v>
      </c>
      <c r="K79" s="82"/>
      <c r="L79" s="460"/>
      <c r="M79" s="460"/>
      <c r="N79" s="146"/>
      <c r="O79" s="76"/>
      <c r="P79" s="633"/>
      <c r="Q79" s="146"/>
      <c r="R79" s="82"/>
      <c r="S79" s="82"/>
      <c r="T79" s="77"/>
      <c r="V79" s="657"/>
      <c r="Z79" s="77"/>
      <c r="AA79" s="77">
        <v>70</v>
      </c>
      <c r="AB79" s="77" t="s">
        <v>1059</v>
      </c>
      <c r="AD79" s="660">
        <v>1</v>
      </c>
      <c r="AF79" s="660">
        <f t="shared" si="8"/>
        <v>0</v>
      </c>
      <c r="AG79" s="77"/>
      <c r="AH79" s="77"/>
      <c r="AI79" s="672"/>
      <c r="AP79" s="77"/>
      <c r="AQ79" s="673"/>
      <c r="AR79" s="673"/>
      <c r="AW79" s="77"/>
      <c r="AX79" s="77"/>
      <c r="AY79" s="672"/>
      <c r="AZ79" s="672"/>
      <c r="BV79" s="77">
        <v>70</v>
      </c>
      <c r="BX79" s="672">
        <v>267378.24</v>
      </c>
      <c r="CA79" s="672">
        <v>14</v>
      </c>
      <c r="CD79" s="83">
        <f t="shared" si="9"/>
        <v>0</v>
      </c>
      <c r="CF79" s="83">
        <f t="shared" si="10"/>
        <v>19098.445714285714</v>
      </c>
      <c r="CH79" s="83">
        <f t="shared" si="11"/>
        <v>0</v>
      </c>
    </row>
    <row r="80" spans="1:86" s="83" customFormat="1" ht="12.75" customHeight="1">
      <c r="A80" s="76">
        <v>71</v>
      </c>
      <c r="B80" s="77" t="s">
        <v>527</v>
      </c>
      <c r="C80" s="76">
        <v>1</v>
      </c>
      <c r="D80" s="80">
        <v>1</v>
      </c>
      <c r="E80" s="158">
        <v>5</v>
      </c>
      <c r="F80" s="81">
        <v>141.52526396156594</v>
      </c>
      <c r="G80" s="82">
        <v>13233.388336816961</v>
      </c>
      <c r="H80" s="82">
        <f t="shared" si="6"/>
        <v>5495</v>
      </c>
      <c r="I80" s="82">
        <v>1188</v>
      </c>
      <c r="J80" s="82">
        <f t="shared" si="7"/>
        <v>19916</v>
      </c>
      <c r="K80" s="82"/>
      <c r="L80" s="460"/>
      <c r="M80" s="460"/>
      <c r="N80" s="146"/>
      <c r="O80" s="76"/>
      <c r="P80" s="633"/>
      <c r="Q80" s="146"/>
      <c r="R80" s="82"/>
      <c r="S80" s="82"/>
      <c r="T80" s="77"/>
      <c r="V80" s="657"/>
      <c r="Z80" s="77"/>
      <c r="AA80" s="77">
        <v>71</v>
      </c>
      <c r="AB80" s="77" t="s">
        <v>1060</v>
      </c>
      <c r="AD80" s="660">
        <v>1</v>
      </c>
      <c r="AF80" s="660">
        <f t="shared" si="8"/>
        <v>0</v>
      </c>
      <c r="AG80" s="77"/>
      <c r="AH80" s="77"/>
      <c r="AI80" s="672"/>
      <c r="AP80" s="77"/>
      <c r="AQ80" s="673"/>
      <c r="AR80" s="673"/>
      <c r="AW80" s="77"/>
      <c r="AX80" s="77"/>
      <c r="AY80" s="672"/>
      <c r="AZ80" s="672"/>
      <c r="BV80" s="77">
        <v>71</v>
      </c>
      <c r="BX80" s="672">
        <v>44318617.539999999</v>
      </c>
      <c r="CA80" s="672">
        <v>3349</v>
      </c>
      <c r="CD80" s="83">
        <f t="shared" si="9"/>
        <v>0</v>
      </c>
      <c r="CF80" s="83">
        <f t="shared" si="10"/>
        <v>13233.388336816961</v>
      </c>
      <c r="CH80" s="83">
        <f t="shared" si="11"/>
        <v>0</v>
      </c>
    </row>
    <row r="81" spans="1:86" s="83" customFormat="1" ht="12.75" customHeight="1">
      <c r="A81" s="76">
        <v>72</v>
      </c>
      <c r="B81" s="77" t="s">
        <v>528</v>
      </c>
      <c r="C81" s="76">
        <v>1</v>
      </c>
      <c r="D81" s="80">
        <v>1</v>
      </c>
      <c r="E81" s="158">
        <v>6</v>
      </c>
      <c r="F81" s="81">
        <v>125.29632133130141</v>
      </c>
      <c r="G81" s="82">
        <v>13601.634561510351</v>
      </c>
      <c r="H81" s="82">
        <f t="shared" si="6"/>
        <v>3441</v>
      </c>
      <c r="I81" s="82">
        <v>1188</v>
      </c>
      <c r="J81" s="82">
        <f t="shared" si="7"/>
        <v>18231</v>
      </c>
      <c r="K81" s="82"/>
      <c r="L81" s="460"/>
      <c r="M81" s="460"/>
      <c r="N81" s="146"/>
      <c r="O81" s="76"/>
      <c r="P81" s="633"/>
      <c r="Q81" s="146"/>
      <c r="R81" s="82"/>
      <c r="S81" s="82"/>
      <c r="T81" s="77"/>
      <c r="V81" s="657"/>
      <c r="Z81" s="77"/>
      <c r="AA81" s="77">
        <v>72</v>
      </c>
      <c r="AB81" s="77" t="s">
        <v>1061</v>
      </c>
      <c r="AD81" s="660">
        <v>1</v>
      </c>
      <c r="AF81" s="660">
        <f t="shared" si="8"/>
        <v>0</v>
      </c>
      <c r="AG81" s="77"/>
      <c r="AH81" s="77"/>
      <c r="AI81" s="672"/>
      <c r="AP81" s="77"/>
      <c r="AQ81" s="673"/>
      <c r="AR81" s="673"/>
      <c r="AW81" s="77"/>
      <c r="AX81" s="77"/>
      <c r="AY81" s="672"/>
      <c r="AZ81" s="672"/>
      <c r="BV81" s="77">
        <v>72</v>
      </c>
      <c r="BX81" s="672">
        <v>44667767.899999991</v>
      </c>
      <c r="CA81" s="672">
        <v>3284</v>
      </c>
      <c r="CD81" s="83">
        <f t="shared" si="9"/>
        <v>0</v>
      </c>
      <c r="CF81" s="83">
        <f t="shared" si="10"/>
        <v>13601.634561510351</v>
      </c>
      <c r="CH81" s="83">
        <f t="shared" si="11"/>
        <v>0</v>
      </c>
    </row>
    <row r="82" spans="1:86" s="83" customFormat="1" ht="12.75" customHeight="1">
      <c r="A82" s="76">
        <v>73</v>
      </c>
      <c r="B82" s="77" t="s">
        <v>529</v>
      </c>
      <c r="C82" s="76">
        <v>1</v>
      </c>
      <c r="D82" s="80">
        <v>1.042</v>
      </c>
      <c r="E82" s="158">
        <v>6</v>
      </c>
      <c r="F82" s="81">
        <v>176.13143339165876</v>
      </c>
      <c r="G82" s="82">
        <v>14214.296997219795</v>
      </c>
      <c r="H82" s="82">
        <f t="shared" si="6"/>
        <v>10822</v>
      </c>
      <c r="I82" s="82">
        <v>1188</v>
      </c>
      <c r="J82" s="82">
        <f t="shared" si="7"/>
        <v>26224</v>
      </c>
      <c r="K82" s="82"/>
      <c r="L82" s="460"/>
      <c r="M82" s="460"/>
      <c r="N82" s="146"/>
      <c r="O82" s="76"/>
      <c r="P82" s="633"/>
      <c r="Q82" s="146"/>
      <c r="R82" s="82"/>
      <c r="S82" s="82"/>
      <c r="T82" s="77"/>
      <c r="V82" s="657"/>
      <c r="Z82" s="77"/>
      <c r="AA82" s="77">
        <v>73</v>
      </c>
      <c r="AB82" s="77" t="s">
        <v>1062</v>
      </c>
      <c r="AD82" s="660">
        <v>1.042</v>
      </c>
      <c r="AF82" s="660">
        <f t="shared" si="8"/>
        <v>0</v>
      </c>
      <c r="AG82" s="77"/>
      <c r="AH82" s="77"/>
      <c r="AI82" s="672"/>
      <c r="AP82" s="77"/>
      <c r="AQ82" s="673"/>
      <c r="AR82" s="673"/>
      <c r="AW82" s="77"/>
      <c r="AX82" s="77"/>
      <c r="AY82" s="672"/>
      <c r="AZ82" s="672"/>
      <c r="BV82" s="77">
        <v>73</v>
      </c>
      <c r="BX82" s="672">
        <v>39060888.148359999</v>
      </c>
      <c r="CA82" s="672">
        <v>2748</v>
      </c>
      <c r="CD82" s="83">
        <f t="shared" si="9"/>
        <v>0</v>
      </c>
      <c r="CF82" s="83">
        <f t="shared" si="10"/>
        <v>14214.296997219795</v>
      </c>
      <c r="CH82" s="83">
        <f t="shared" si="11"/>
        <v>0</v>
      </c>
    </row>
    <row r="83" spans="1:86" s="83" customFormat="1" ht="12.75" customHeight="1">
      <c r="A83" s="76">
        <v>74</v>
      </c>
      <c r="B83" s="77" t="s">
        <v>530</v>
      </c>
      <c r="C83" s="76">
        <v>1</v>
      </c>
      <c r="D83" s="80">
        <v>1</v>
      </c>
      <c r="E83" s="158">
        <v>5</v>
      </c>
      <c r="F83" s="81">
        <v>185.23857480072127</v>
      </c>
      <c r="G83" s="82">
        <v>12714.895555555557</v>
      </c>
      <c r="H83" s="82">
        <f t="shared" si="6"/>
        <v>10838</v>
      </c>
      <c r="I83" s="82">
        <v>1188</v>
      </c>
      <c r="J83" s="82">
        <f t="shared" si="7"/>
        <v>24741</v>
      </c>
      <c r="K83" s="82"/>
      <c r="L83" s="460"/>
      <c r="M83" s="460"/>
      <c r="N83" s="146"/>
      <c r="O83" s="76"/>
      <c r="P83" s="633"/>
      <c r="Q83" s="146"/>
      <c r="R83" s="82"/>
      <c r="S83" s="82"/>
      <c r="T83" s="77"/>
      <c r="V83" s="657"/>
      <c r="Z83" s="77"/>
      <c r="AA83" s="77">
        <v>74</v>
      </c>
      <c r="AB83" s="77" t="s">
        <v>1063</v>
      </c>
      <c r="AD83" s="660">
        <v>1</v>
      </c>
      <c r="AF83" s="660">
        <f t="shared" si="8"/>
        <v>0</v>
      </c>
      <c r="AG83" s="77"/>
      <c r="AH83" s="77"/>
      <c r="AI83" s="672"/>
      <c r="AP83" s="77"/>
      <c r="AQ83" s="673"/>
      <c r="AR83" s="673"/>
      <c r="AW83" s="77"/>
      <c r="AX83" s="77"/>
      <c r="AY83" s="672"/>
      <c r="AZ83" s="672"/>
      <c r="BV83" s="77">
        <v>74</v>
      </c>
      <c r="BX83" s="672">
        <v>3547455.8600000003</v>
      </c>
      <c r="CA83" s="672">
        <v>279</v>
      </c>
      <c r="CD83" s="83">
        <f t="shared" si="9"/>
        <v>0</v>
      </c>
      <c r="CF83" s="83">
        <f t="shared" si="10"/>
        <v>12714.895555555557</v>
      </c>
      <c r="CH83" s="83">
        <f t="shared" si="11"/>
        <v>0</v>
      </c>
    </row>
    <row r="84" spans="1:86" s="83" customFormat="1" ht="12.75" customHeight="1">
      <c r="A84" s="76">
        <v>75</v>
      </c>
      <c r="B84" s="77" t="s">
        <v>531</v>
      </c>
      <c r="C84" s="76">
        <v>0</v>
      </c>
      <c r="D84" s="80">
        <v>1</v>
      </c>
      <c r="E84" s="158">
        <v>0</v>
      </c>
      <c r="F84" s="81">
        <v>0</v>
      </c>
      <c r="G84" s="82">
        <v>0</v>
      </c>
      <c r="H84" s="82">
        <f t="shared" si="6"/>
        <v>0</v>
      </c>
      <c r="I84" s="82">
        <v>1188</v>
      </c>
      <c r="J84" s="82">
        <f t="shared" si="7"/>
        <v>1188</v>
      </c>
      <c r="K84" s="82"/>
      <c r="L84" s="460"/>
      <c r="M84" s="460"/>
      <c r="N84" s="146"/>
      <c r="O84" s="76"/>
      <c r="P84" s="633"/>
      <c r="Q84" s="146"/>
      <c r="R84" s="82"/>
      <c r="S84" s="82"/>
      <c r="T84" s="77"/>
      <c r="V84" s="657"/>
      <c r="Z84" s="77"/>
      <c r="AA84" s="77">
        <v>75</v>
      </c>
      <c r="AB84" s="77" t="s">
        <v>1076</v>
      </c>
      <c r="AD84" s="660">
        <v>1</v>
      </c>
      <c r="AF84" s="660">
        <f t="shared" si="8"/>
        <v>0</v>
      </c>
      <c r="AG84" s="77"/>
      <c r="AH84" s="77"/>
      <c r="AI84" s="672"/>
      <c r="AP84" s="77"/>
      <c r="AQ84" s="673"/>
      <c r="AR84" s="673"/>
      <c r="AW84" s="77"/>
      <c r="AX84" s="77"/>
      <c r="AY84" s="672"/>
      <c r="AZ84" s="672"/>
      <c r="BV84" s="77">
        <v>75</v>
      </c>
      <c r="BX84" s="672">
        <v>0</v>
      </c>
      <c r="CA84" s="672">
        <v>0</v>
      </c>
      <c r="CD84" s="83">
        <f t="shared" si="9"/>
        <v>0</v>
      </c>
      <c r="CF84" s="83">
        <f t="shared" si="10"/>
        <v>0</v>
      </c>
      <c r="CH84" s="83">
        <f t="shared" si="11"/>
        <v>0</v>
      </c>
    </row>
    <row r="85" spans="1:86" s="83" customFormat="1" ht="12.75" customHeight="1">
      <c r="A85" s="76">
        <v>76</v>
      </c>
      <c r="B85" s="77" t="s">
        <v>532</v>
      </c>
      <c r="C85" s="76">
        <v>0</v>
      </c>
      <c r="D85" s="80">
        <v>1</v>
      </c>
      <c r="E85" s="158">
        <v>0</v>
      </c>
      <c r="F85" s="81">
        <v>0</v>
      </c>
      <c r="G85" s="82">
        <v>16860.330000000002</v>
      </c>
      <c r="H85" s="82">
        <f t="shared" si="6"/>
        <v>0</v>
      </c>
      <c r="I85" s="82">
        <v>1188</v>
      </c>
      <c r="J85" s="82">
        <f t="shared" si="7"/>
        <v>18048</v>
      </c>
      <c r="K85" s="82"/>
      <c r="L85" s="460"/>
      <c r="M85" s="460"/>
      <c r="N85" s="146"/>
      <c r="O85" s="76"/>
      <c r="P85" s="633"/>
      <c r="Q85" s="146"/>
      <c r="R85" s="82"/>
      <c r="S85" s="82"/>
      <c r="T85" s="77"/>
      <c r="V85" s="657"/>
      <c r="Z85" s="77"/>
      <c r="AA85" s="77">
        <v>76</v>
      </c>
      <c r="AB85" s="77" t="s">
        <v>1077</v>
      </c>
      <c r="AD85" s="660">
        <v>1</v>
      </c>
      <c r="AF85" s="660">
        <f t="shared" si="8"/>
        <v>0</v>
      </c>
      <c r="AG85" s="77"/>
      <c r="AH85" s="77"/>
      <c r="AI85" s="672"/>
      <c r="AP85" s="77"/>
      <c r="AQ85" s="673"/>
      <c r="AR85" s="673"/>
      <c r="AW85" s="77"/>
      <c r="AX85" s="77"/>
      <c r="AY85" s="672"/>
      <c r="AZ85" s="672"/>
      <c r="BV85" s="77">
        <v>76</v>
      </c>
      <c r="BX85" s="672">
        <v>16860.330000000002</v>
      </c>
      <c r="CA85" s="672">
        <v>1</v>
      </c>
      <c r="CD85" s="83">
        <f t="shared" si="9"/>
        <v>0</v>
      </c>
      <c r="CF85" s="83">
        <f t="shared" si="10"/>
        <v>16860.330000000002</v>
      </c>
      <c r="CH85" s="83">
        <f t="shared" si="11"/>
        <v>0</v>
      </c>
    </row>
    <row r="86" spans="1:86" s="83" customFormat="1" ht="12.75" customHeight="1">
      <c r="A86" s="76">
        <v>77</v>
      </c>
      <c r="B86" s="77" t="s">
        <v>533</v>
      </c>
      <c r="C86" s="76">
        <v>1</v>
      </c>
      <c r="D86" s="80">
        <v>1</v>
      </c>
      <c r="E86" s="158">
        <v>5</v>
      </c>
      <c r="F86" s="81">
        <v>126.03704225833074</v>
      </c>
      <c r="G86" s="82">
        <v>13281.5908488806</v>
      </c>
      <c r="H86" s="82">
        <f t="shared" si="6"/>
        <v>3458</v>
      </c>
      <c r="I86" s="82">
        <v>1188</v>
      </c>
      <c r="J86" s="82">
        <f t="shared" si="7"/>
        <v>17928</v>
      </c>
      <c r="K86" s="82"/>
      <c r="L86" s="460"/>
      <c r="M86" s="460"/>
      <c r="N86" s="146"/>
      <c r="O86" s="76"/>
      <c r="P86" s="633"/>
      <c r="Q86" s="146"/>
      <c r="R86" s="82"/>
      <c r="S86" s="82"/>
      <c r="T86" s="77"/>
      <c r="V86" s="657"/>
      <c r="Z86" s="77"/>
      <c r="AA86" s="77">
        <v>77</v>
      </c>
      <c r="AB86" s="77" t="s">
        <v>1078</v>
      </c>
      <c r="AD86" s="660">
        <v>1</v>
      </c>
      <c r="AF86" s="660">
        <f t="shared" si="8"/>
        <v>0</v>
      </c>
      <c r="AG86" s="77"/>
      <c r="AH86" s="77"/>
      <c r="AI86" s="672"/>
      <c r="AP86" s="77"/>
      <c r="AQ86" s="673"/>
      <c r="AR86" s="673"/>
      <c r="AW86" s="77"/>
      <c r="AX86" s="77"/>
      <c r="AY86" s="672"/>
      <c r="AZ86" s="672"/>
      <c r="BV86" s="77">
        <v>77</v>
      </c>
      <c r="BX86" s="672">
        <v>14237865.390000002</v>
      </c>
      <c r="CA86" s="672">
        <v>1072</v>
      </c>
      <c r="CD86" s="83">
        <f t="shared" si="9"/>
        <v>0</v>
      </c>
      <c r="CF86" s="83">
        <f t="shared" si="10"/>
        <v>13281.5908488806</v>
      </c>
      <c r="CH86" s="83">
        <f t="shared" si="11"/>
        <v>0</v>
      </c>
    </row>
    <row r="87" spans="1:86" s="83" customFormat="1" ht="12.75" customHeight="1">
      <c r="A87" s="76">
        <v>78</v>
      </c>
      <c r="B87" s="77" t="s">
        <v>534</v>
      </c>
      <c r="C87" s="76">
        <v>1</v>
      </c>
      <c r="D87" s="80">
        <v>1.0580000000000001</v>
      </c>
      <c r="E87" s="158">
        <v>1</v>
      </c>
      <c r="F87" s="81">
        <v>198.49663446991968</v>
      </c>
      <c r="G87" s="82">
        <v>12137.3146104277</v>
      </c>
      <c r="H87" s="82">
        <f t="shared" si="6"/>
        <v>11955</v>
      </c>
      <c r="I87" s="82">
        <v>1188</v>
      </c>
      <c r="J87" s="82">
        <f t="shared" si="7"/>
        <v>25280</v>
      </c>
      <c r="K87" s="82"/>
      <c r="L87" s="460"/>
      <c r="M87" s="460"/>
      <c r="N87" s="146"/>
      <c r="O87" s="76"/>
      <c r="P87" s="633"/>
      <c r="Q87" s="146"/>
      <c r="R87" s="82"/>
      <c r="S87" s="82"/>
      <c r="T87" s="77"/>
      <c r="V87" s="657"/>
      <c r="Z87" s="77"/>
      <c r="AA87" s="77">
        <v>78</v>
      </c>
      <c r="AB87" s="77" t="s">
        <v>1079</v>
      </c>
      <c r="AD87" s="660">
        <v>1.0580000000000001</v>
      </c>
      <c r="AF87" s="660">
        <f t="shared" si="8"/>
        <v>0</v>
      </c>
      <c r="AG87" s="77"/>
      <c r="AH87" s="77"/>
      <c r="AI87" s="672"/>
      <c r="AP87" s="77"/>
      <c r="AQ87" s="673"/>
      <c r="AR87" s="673"/>
      <c r="AW87" s="77"/>
      <c r="AX87" s="77"/>
      <c r="AY87" s="672"/>
      <c r="AZ87" s="672"/>
      <c r="BV87" s="77">
        <v>78</v>
      </c>
      <c r="BX87" s="672">
        <v>5959421.4737200011</v>
      </c>
      <c r="CA87" s="672">
        <v>491</v>
      </c>
      <c r="CD87" s="83">
        <f t="shared" si="9"/>
        <v>0</v>
      </c>
      <c r="CF87" s="83">
        <f t="shared" si="10"/>
        <v>12137.3146104277</v>
      </c>
      <c r="CH87" s="83">
        <f t="shared" si="11"/>
        <v>0</v>
      </c>
    </row>
    <row r="88" spans="1:86" s="83" customFormat="1" ht="12.75" customHeight="1">
      <c r="A88" s="76">
        <v>79</v>
      </c>
      <c r="B88" s="77" t="s">
        <v>535</v>
      </c>
      <c r="C88" s="76">
        <v>1</v>
      </c>
      <c r="D88" s="80">
        <v>1</v>
      </c>
      <c r="E88" s="158">
        <v>7</v>
      </c>
      <c r="F88" s="81">
        <v>101.02650068271204</v>
      </c>
      <c r="G88" s="82">
        <v>14221.009287949924</v>
      </c>
      <c r="H88" s="82">
        <f t="shared" si="6"/>
        <v>146</v>
      </c>
      <c r="I88" s="82">
        <v>1188</v>
      </c>
      <c r="J88" s="82">
        <f t="shared" si="7"/>
        <v>15555</v>
      </c>
      <c r="K88" s="82"/>
      <c r="L88" s="460"/>
      <c r="M88" s="460"/>
      <c r="N88" s="146"/>
      <c r="O88" s="76"/>
      <c r="P88" s="633"/>
      <c r="Q88" s="146"/>
      <c r="R88" s="82"/>
      <c r="S88" s="82"/>
      <c r="T88" s="77"/>
      <c r="V88" s="657"/>
      <c r="Z88" s="77"/>
      <c r="AA88" s="77">
        <v>79</v>
      </c>
      <c r="AB88" s="77" t="s">
        <v>1080</v>
      </c>
      <c r="AD88" s="660">
        <v>1</v>
      </c>
      <c r="AF88" s="660">
        <f t="shared" si="8"/>
        <v>0</v>
      </c>
      <c r="AG88" s="77"/>
      <c r="AH88" s="77"/>
      <c r="AI88" s="672"/>
      <c r="AP88" s="77"/>
      <c r="AQ88" s="673"/>
      <c r="AR88" s="673"/>
      <c r="AW88" s="77"/>
      <c r="AX88" s="77"/>
      <c r="AY88" s="672"/>
      <c r="AZ88" s="672"/>
      <c r="BV88" s="77">
        <v>79</v>
      </c>
      <c r="BX88" s="672">
        <v>54523349.610000007</v>
      </c>
      <c r="CA88" s="672">
        <v>3834</v>
      </c>
      <c r="CD88" s="83">
        <f t="shared" si="9"/>
        <v>0</v>
      </c>
      <c r="CF88" s="83">
        <f t="shared" si="10"/>
        <v>14221.009287949924</v>
      </c>
      <c r="CH88" s="83">
        <f t="shared" si="11"/>
        <v>0</v>
      </c>
    </row>
    <row r="89" spans="1:86" s="83" customFormat="1" ht="12.75" customHeight="1">
      <c r="A89" s="76">
        <v>80</v>
      </c>
      <c r="B89" s="77" t="s">
        <v>536</v>
      </c>
      <c r="C89" s="76">
        <v>0</v>
      </c>
      <c r="D89" s="80">
        <v>1</v>
      </c>
      <c r="E89" s="158">
        <v>0</v>
      </c>
      <c r="F89" s="81">
        <v>0</v>
      </c>
      <c r="G89" s="82">
        <v>0</v>
      </c>
      <c r="H89" s="82">
        <f t="shared" si="6"/>
        <v>0</v>
      </c>
      <c r="I89" s="82">
        <v>1188</v>
      </c>
      <c r="J89" s="82">
        <f t="shared" si="7"/>
        <v>1188</v>
      </c>
      <c r="K89" s="82"/>
      <c r="L89" s="460"/>
      <c r="M89" s="460"/>
      <c r="N89" s="146"/>
      <c r="O89" s="76"/>
      <c r="P89" s="633"/>
      <c r="Q89" s="146"/>
      <c r="R89" s="82"/>
      <c r="S89" s="82"/>
      <c r="T89" s="77"/>
      <c r="V89" s="657"/>
      <c r="Z89" s="77"/>
      <c r="AA89" s="77">
        <v>80</v>
      </c>
      <c r="AB89" s="77" t="s">
        <v>1081</v>
      </c>
      <c r="AD89" s="660">
        <v>1</v>
      </c>
      <c r="AF89" s="660">
        <f t="shared" si="8"/>
        <v>0</v>
      </c>
      <c r="AG89" s="77"/>
      <c r="AH89" s="77"/>
      <c r="AI89" s="672"/>
      <c r="AP89" s="77"/>
      <c r="AQ89" s="673"/>
      <c r="AR89" s="673"/>
      <c r="AW89" s="77"/>
      <c r="AX89" s="77"/>
      <c r="AY89" s="672"/>
      <c r="AZ89" s="672"/>
      <c r="BV89" s="77">
        <v>80</v>
      </c>
      <c r="BX89" s="672">
        <v>0</v>
      </c>
      <c r="CA89" s="672">
        <v>0</v>
      </c>
      <c r="CD89" s="83">
        <f t="shared" si="9"/>
        <v>0</v>
      </c>
      <c r="CF89" s="83">
        <f t="shared" si="10"/>
        <v>0</v>
      </c>
      <c r="CH89" s="83">
        <f t="shared" si="11"/>
        <v>0</v>
      </c>
    </row>
    <row r="90" spans="1:86" s="83" customFormat="1" ht="12.75" customHeight="1">
      <c r="A90" s="76">
        <v>81</v>
      </c>
      <c r="B90" s="77" t="s">
        <v>537</v>
      </c>
      <c r="C90" s="76">
        <v>0</v>
      </c>
      <c r="D90" s="80">
        <v>1</v>
      </c>
      <c r="E90" s="158">
        <v>0</v>
      </c>
      <c r="F90" s="81">
        <v>0</v>
      </c>
      <c r="G90" s="82">
        <v>0</v>
      </c>
      <c r="H90" s="82">
        <f t="shared" si="6"/>
        <v>0</v>
      </c>
      <c r="I90" s="82">
        <v>1188</v>
      </c>
      <c r="J90" s="82">
        <f t="shared" si="7"/>
        <v>1188</v>
      </c>
      <c r="K90" s="82"/>
      <c r="L90" s="460"/>
      <c r="M90" s="460"/>
      <c r="N90" s="146"/>
      <c r="O90" s="76"/>
      <c r="P90" s="633"/>
      <c r="Q90" s="146"/>
      <c r="R90" s="82"/>
      <c r="S90" s="82"/>
      <c r="T90" s="77"/>
      <c r="V90" s="657"/>
      <c r="Z90" s="77"/>
      <c r="AA90" s="77">
        <v>81</v>
      </c>
      <c r="AB90" s="77" t="s">
        <v>1082</v>
      </c>
      <c r="AD90" s="660">
        <v>1</v>
      </c>
      <c r="AF90" s="660">
        <f t="shared" si="8"/>
        <v>0</v>
      </c>
      <c r="AG90" s="77"/>
      <c r="AH90" s="77"/>
      <c r="AI90" s="672"/>
      <c r="AP90" s="77"/>
      <c r="AQ90" s="673"/>
      <c r="AR90" s="673"/>
      <c r="AW90" s="77"/>
      <c r="AX90" s="77"/>
      <c r="AY90" s="672"/>
      <c r="AZ90" s="672"/>
      <c r="BV90" s="77">
        <v>81</v>
      </c>
      <c r="BX90" s="672">
        <v>0</v>
      </c>
      <c r="CA90" s="672">
        <v>0</v>
      </c>
      <c r="CD90" s="83">
        <f t="shared" si="9"/>
        <v>0</v>
      </c>
      <c r="CF90" s="83">
        <f t="shared" si="10"/>
        <v>0</v>
      </c>
      <c r="CH90" s="83">
        <f t="shared" si="11"/>
        <v>0</v>
      </c>
    </row>
    <row r="91" spans="1:86" s="83" customFormat="1" ht="12.75" customHeight="1">
      <c r="A91" s="76">
        <v>82</v>
      </c>
      <c r="B91" s="77" t="s">
        <v>538</v>
      </c>
      <c r="C91" s="76">
        <v>1</v>
      </c>
      <c r="D91" s="80">
        <v>1.04</v>
      </c>
      <c r="E91" s="158">
        <v>2</v>
      </c>
      <c r="F91" s="81">
        <v>144.90403305178978</v>
      </c>
      <c r="G91" s="82">
        <v>12660.91552249812</v>
      </c>
      <c r="H91" s="82">
        <f t="shared" si="6"/>
        <v>5685</v>
      </c>
      <c r="I91" s="82">
        <v>1188</v>
      </c>
      <c r="J91" s="82">
        <f t="shared" si="7"/>
        <v>19534</v>
      </c>
      <c r="K91" s="82"/>
      <c r="L91" s="460"/>
      <c r="M91" s="460"/>
      <c r="N91" s="146"/>
      <c r="O91" s="76"/>
      <c r="P91" s="633"/>
      <c r="Q91" s="146"/>
      <c r="R91" s="82"/>
      <c r="S91" s="82"/>
      <c r="T91" s="77"/>
      <c r="V91" s="657"/>
      <c r="Z91" s="77"/>
      <c r="AA91" s="77">
        <v>82</v>
      </c>
      <c r="AB91" s="77" t="s">
        <v>1083</v>
      </c>
      <c r="AD91" s="660">
        <v>1.04</v>
      </c>
      <c r="AF91" s="660">
        <f t="shared" si="8"/>
        <v>0</v>
      </c>
      <c r="AG91" s="77"/>
      <c r="AH91" s="77"/>
      <c r="AI91" s="672"/>
      <c r="AP91" s="77"/>
      <c r="AQ91" s="673"/>
      <c r="AR91" s="673"/>
      <c r="AW91" s="77"/>
      <c r="AX91" s="77"/>
      <c r="AY91" s="672"/>
      <c r="AZ91" s="672"/>
      <c r="BV91" s="77">
        <v>82</v>
      </c>
      <c r="BX91" s="672">
        <v>33652713.458800003</v>
      </c>
      <c r="CA91" s="672">
        <v>2658</v>
      </c>
      <c r="CD91" s="83">
        <f t="shared" si="9"/>
        <v>0</v>
      </c>
      <c r="CF91" s="83">
        <f t="shared" si="10"/>
        <v>12660.91552249812</v>
      </c>
      <c r="CH91" s="83">
        <f t="shared" si="11"/>
        <v>0</v>
      </c>
    </row>
    <row r="92" spans="1:86" s="83" customFormat="1" ht="12.75" customHeight="1">
      <c r="A92" s="76">
        <v>83</v>
      </c>
      <c r="B92" s="77" t="s">
        <v>539</v>
      </c>
      <c r="C92" s="76">
        <v>1</v>
      </c>
      <c r="D92" s="80">
        <v>1</v>
      </c>
      <c r="E92" s="158">
        <v>6</v>
      </c>
      <c r="F92" s="81">
        <v>109.59094289858274</v>
      </c>
      <c r="G92" s="82">
        <v>13608.503464085585</v>
      </c>
      <c r="H92" s="82">
        <f t="shared" si="6"/>
        <v>1305</v>
      </c>
      <c r="I92" s="82">
        <v>1188</v>
      </c>
      <c r="J92" s="82">
        <f t="shared" si="7"/>
        <v>16102</v>
      </c>
      <c r="K92" s="82"/>
      <c r="L92" s="460"/>
      <c r="M92" s="460"/>
      <c r="N92" s="146"/>
      <c r="O92" s="76"/>
      <c r="P92" s="633"/>
      <c r="Q92" s="146"/>
      <c r="R92" s="82"/>
      <c r="S92" s="82"/>
      <c r="T92" s="77"/>
      <c r="V92" s="657"/>
      <c r="Z92" s="77"/>
      <c r="AA92" s="77">
        <v>83</v>
      </c>
      <c r="AB92" s="77" t="s">
        <v>1084</v>
      </c>
      <c r="AD92" s="660">
        <v>1</v>
      </c>
      <c r="AF92" s="660">
        <f t="shared" si="8"/>
        <v>0</v>
      </c>
      <c r="AG92" s="77"/>
      <c r="AH92" s="77"/>
      <c r="AI92" s="672"/>
      <c r="AP92" s="77"/>
      <c r="AQ92" s="673"/>
      <c r="AR92" s="673"/>
      <c r="AW92" s="77"/>
      <c r="AX92" s="77"/>
      <c r="AY92" s="672"/>
      <c r="AZ92" s="672"/>
      <c r="BV92" s="77">
        <v>83</v>
      </c>
      <c r="BX92" s="672">
        <v>26713492.300000004</v>
      </c>
      <c r="CA92" s="672">
        <v>1963</v>
      </c>
      <c r="CD92" s="83">
        <f t="shared" si="9"/>
        <v>0</v>
      </c>
      <c r="CF92" s="83">
        <f t="shared" si="10"/>
        <v>13608.503464085585</v>
      </c>
      <c r="CH92" s="83">
        <f t="shared" si="11"/>
        <v>0</v>
      </c>
    </row>
    <row r="93" spans="1:86" s="83" customFormat="1" ht="12.75" customHeight="1">
      <c r="A93" s="76">
        <v>84</v>
      </c>
      <c r="B93" s="77" t="s">
        <v>540</v>
      </c>
      <c r="C93" s="76">
        <v>0</v>
      </c>
      <c r="D93" s="80">
        <v>1</v>
      </c>
      <c r="E93" s="158">
        <v>0</v>
      </c>
      <c r="F93" s="81">
        <v>0</v>
      </c>
      <c r="G93" s="82">
        <v>19098.445714285714</v>
      </c>
      <c r="H93" s="82">
        <f t="shared" si="6"/>
        <v>0</v>
      </c>
      <c r="I93" s="82">
        <v>1188</v>
      </c>
      <c r="J93" s="82">
        <f t="shared" si="7"/>
        <v>20286</v>
      </c>
      <c r="K93" s="82"/>
      <c r="L93" s="460"/>
      <c r="M93" s="460"/>
      <c r="N93" s="146"/>
      <c r="O93" s="76"/>
      <c r="P93" s="633"/>
      <c r="Q93" s="146"/>
      <c r="R93" s="82"/>
      <c r="S93" s="82"/>
      <c r="T93" s="77"/>
      <c r="V93" s="657"/>
      <c r="Z93" s="77"/>
      <c r="AA93" s="77">
        <v>84</v>
      </c>
      <c r="AB93" s="77" t="s">
        <v>1085</v>
      </c>
      <c r="AD93" s="660">
        <v>1</v>
      </c>
      <c r="AF93" s="660">
        <f t="shared" si="8"/>
        <v>0</v>
      </c>
      <c r="AG93" s="77"/>
      <c r="AH93" s="77"/>
      <c r="AI93" s="672"/>
      <c r="AP93" s="77"/>
      <c r="AQ93" s="673"/>
      <c r="AR93" s="673"/>
      <c r="AW93" s="77"/>
      <c r="AX93" s="77"/>
      <c r="AY93" s="672"/>
      <c r="AZ93" s="672"/>
      <c r="BV93" s="77">
        <v>84</v>
      </c>
      <c r="BX93" s="672">
        <v>267378.24</v>
      </c>
      <c r="CA93" s="672">
        <v>14</v>
      </c>
      <c r="CD93" s="83">
        <f t="shared" si="9"/>
        <v>0</v>
      </c>
      <c r="CF93" s="83">
        <f t="shared" si="10"/>
        <v>19098.445714285714</v>
      </c>
      <c r="CH93" s="83">
        <f t="shared" si="11"/>
        <v>0</v>
      </c>
    </row>
    <row r="94" spans="1:86" s="83" customFormat="1" ht="12.75" customHeight="1">
      <c r="A94" s="76">
        <v>85</v>
      </c>
      <c r="B94" s="77" t="s">
        <v>541</v>
      </c>
      <c r="C94" s="76">
        <v>1</v>
      </c>
      <c r="D94" s="80">
        <v>1</v>
      </c>
      <c r="E94" s="158">
        <v>9</v>
      </c>
      <c r="F94" s="81">
        <v>171.79445289971105</v>
      </c>
      <c r="G94" s="82">
        <v>14614.48292929293</v>
      </c>
      <c r="H94" s="82">
        <f t="shared" si="6"/>
        <v>10492</v>
      </c>
      <c r="I94" s="82">
        <v>1188</v>
      </c>
      <c r="J94" s="82">
        <f t="shared" si="7"/>
        <v>26294</v>
      </c>
      <c r="K94" s="82"/>
      <c r="L94" s="460"/>
      <c r="M94" s="460"/>
      <c r="N94" s="146"/>
      <c r="O94" s="76"/>
      <c r="P94" s="633"/>
      <c r="Q94" s="146"/>
      <c r="R94" s="82"/>
      <c r="S94" s="82"/>
      <c r="T94" s="77"/>
      <c r="V94" s="657"/>
      <c r="Z94" s="77"/>
      <c r="AA94" s="77">
        <v>85</v>
      </c>
      <c r="AB94" s="77" t="s">
        <v>1086</v>
      </c>
      <c r="AD94" s="660">
        <v>1</v>
      </c>
      <c r="AF94" s="660">
        <f t="shared" si="8"/>
        <v>0</v>
      </c>
      <c r="AG94" s="77"/>
      <c r="AH94" s="77"/>
      <c r="AI94" s="672"/>
      <c r="AP94" s="77"/>
      <c r="AQ94" s="673"/>
      <c r="AR94" s="673"/>
      <c r="AW94" s="77"/>
      <c r="AX94" s="77"/>
      <c r="AY94" s="672"/>
      <c r="AZ94" s="672"/>
      <c r="BV94" s="77">
        <v>85</v>
      </c>
      <c r="BX94" s="672">
        <v>2893667.62</v>
      </c>
      <c r="CA94" s="672">
        <v>198</v>
      </c>
      <c r="CD94" s="83">
        <f t="shared" si="9"/>
        <v>0</v>
      </c>
      <c r="CF94" s="83">
        <f t="shared" si="10"/>
        <v>14614.48292929293</v>
      </c>
      <c r="CH94" s="83">
        <f t="shared" si="11"/>
        <v>0</v>
      </c>
    </row>
    <row r="95" spans="1:86" s="83" customFormat="1" ht="12.75" customHeight="1">
      <c r="A95" s="76">
        <v>86</v>
      </c>
      <c r="B95" s="77" t="s">
        <v>542</v>
      </c>
      <c r="C95" s="76">
        <v>1</v>
      </c>
      <c r="D95" s="80">
        <v>1</v>
      </c>
      <c r="E95" s="158">
        <v>8</v>
      </c>
      <c r="F95" s="81">
        <v>110.18528040910991</v>
      </c>
      <c r="G95" s="82">
        <v>14618.8270443038</v>
      </c>
      <c r="H95" s="82">
        <f t="shared" si="6"/>
        <v>1489</v>
      </c>
      <c r="I95" s="82">
        <v>1188</v>
      </c>
      <c r="J95" s="82">
        <f t="shared" si="7"/>
        <v>17296</v>
      </c>
      <c r="K95" s="82"/>
      <c r="L95" s="460"/>
      <c r="M95" s="460"/>
      <c r="N95" s="146"/>
      <c r="O95" s="76"/>
      <c r="P95" s="633"/>
      <c r="Q95" s="146"/>
      <c r="R95" s="82"/>
      <c r="S95" s="82"/>
      <c r="T95" s="77"/>
      <c r="V95" s="657"/>
      <c r="Z95" s="77"/>
      <c r="AA95" s="77">
        <v>86</v>
      </c>
      <c r="AB95" s="77" t="s">
        <v>1087</v>
      </c>
      <c r="AD95" s="660">
        <v>1</v>
      </c>
      <c r="AF95" s="660">
        <f t="shared" si="8"/>
        <v>0</v>
      </c>
      <c r="AG95" s="77"/>
      <c r="AH95" s="77"/>
      <c r="AI95" s="672"/>
      <c r="AP95" s="77"/>
      <c r="AQ95" s="673"/>
      <c r="AR95" s="673"/>
      <c r="AW95" s="77"/>
      <c r="AX95" s="77"/>
      <c r="AY95" s="672"/>
      <c r="AZ95" s="672"/>
      <c r="BV95" s="77">
        <v>86</v>
      </c>
      <c r="BX95" s="672">
        <v>23097746.730000004</v>
      </c>
      <c r="CA95" s="672">
        <v>1580</v>
      </c>
      <c r="CD95" s="83">
        <f t="shared" si="9"/>
        <v>0</v>
      </c>
      <c r="CF95" s="83">
        <f t="shared" si="10"/>
        <v>14618.8270443038</v>
      </c>
      <c r="CH95" s="83">
        <f t="shared" si="11"/>
        <v>0</v>
      </c>
    </row>
    <row r="96" spans="1:86" s="83" customFormat="1" ht="12.75" customHeight="1">
      <c r="A96" s="76">
        <v>87</v>
      </c>
      <c r="B96" s="77" t="s">
        <v>543</v>
      </c>
      <c r="C96" s="76">
        <v>1</v>
      </c>
      <c r="D96" s="80">
        <v>1</v>
      </c>
      <c r="E96" s="158">
        <v>6</v>
      </c>
      <c r="F96" s="81">
        <v>133.24526739032098</v>
      </c>
      <c r="G96" s="82">
        <v>13642.101998413955</v>
      </c>
      <c r="H96" s="82">
        <f t="shared" si="6"/>
        <v>4535</v>
      </c>
      <c r="I96" s="82">
        <v>1188</v>
      </c>
      <c r="J96" s="82">
        <f t="shared" si="7"/>
        <v>19365</v>
      </c>
      <c r="K96" s="82"/>
      <c r="L96" s="460"/>
      <c r="M96" s="460"/>
      <c r="N96" s="146"/>
      <c r="O96" s="76"/>
      <c r="P96" s="633"/>
      <c r="Q96" s="146"/>
      <c r="R96" s="82"/>
      <c r="S96" s="82"/>
      <c r="T96" s="77"/>
      <c r="V96" s="657"/>
      <c r="Z96" s="77"/>
      <c r="AA96" s="77">
        <v>87</v>
      </c>
      <c r="AB96" s="77" t="s">
        <v>1088</v>
      </c>
      <c r="AD96" s="660">
        <v>1</v>
      </c>
      <c r="AF96" s="660">
        <f t="shared" si="8"/>
        <v>0</v>
      </c>
      <c r="AG96" s="77"/>
      <c r="AH96" s="77"/>
      <c r="AI96" s="672"/>
      <c r="AP96" s="77"/>
      <c r="AQ96" s="673"/>
      <c r="AR96" s="673"/>
      <c r="AW96" s="77"/>
      <c r="AX96" s="77"/>
      <c r="AY96" s="672"/>
      <c r="AZ96" s="672"/>
      <c r="BV96" s="77">
        <v>87</v>
      </c>
      <c r="BX96" s="672">
        <v>34405381.239999995</v>
      </c>
      <c r="CA96" s="672">
        <v>2522</v>
      </c>
      <c r="CD96" s="83">
        <f t="shared" si="9"/>
        <v>0</v>
      </c>
      <c r="CF96" s="83">
        <f t="shared" si="10"/>
        <v>13642.101998413955</v>
      </c>
      <c r="CH96" s="83">
        <f t="shared" si="11"/>
        <v>0</v>
      </c>
    </row>
    <row r="97" spans="1:86" s="83" customFormat="1" ht="12.75" customHeight="1">
      <c r="A97" s="76">
        <v>88</v>
      </c>
      <c r="B97" s="77" t="s">
        <v>544</v>
      </c>
      <c r="C97" s="76">
        <v>1</v>
      </c>
      <c r="D97" s="80">
        <v>1</v>
      </c>
      <c r="E97" s="158">
        <v>4</v>
      </c>
      <c r="F97" s="81">
        <v>132.28108588556685</v>
      </c>
      <c r="G97" s="82">
        <v>13012.574856051702</v>
      </c>
      <c r="H97" s="82">
        <f t="shared" si="6"/>
        <v>4201</v>
      </c>
      <c r="I97" s="82">
        <v>1188</v>
      </c>
      <c r="J97" s="82">
        <f t="shared" si="7"/>
        <v>18402</v>
      </c>
      <c r="K97" s="82"/>
      <c r="L97" s="460"/>
      <c r="M97" s="460"/>
      <c r="N97" s="146"/>
      <c r="O97" s="76"/>
      <c r="P97" s="633"/>
      <c r="Q97" s="146"/>
      <c r="R97" s="82"/>
      <c r="S97" s="82"/>
      <c r="T97" s="77"/>
      <c r="V97" s="657"/>
      <c r="Z97" s="77"/>
      <c r="AA97" s="77">
        <v>88</v>
      </c>
      <c r="AB97" s="77" t="s">
        <v>1089</v>
      </c>
      <c r="AD97" s="660">
        <v>1</v>
      </c>
      <c r="AF97" s="660">
        <f t="shared" si="8"/>
        <v>0</v>
      </c>
      <c r="AG97" s="77"/>
      <c r="AH97" s="77"/>
      <c r="AI97" s="672"/>
      <c r="AP97" s="77"/>
      <c r="AQ97" s="673"/>
      <c r="AR97" s="673"/>
      <c r="AW97" s="77"/>
      <c r="AX97" s="77"/>
      <c r="AY97" s="672"/>
      <c r="AZ97" s="672"/>
      <c r="BV97" s="77">
        <v>88</v>
      </c>
      <c r="BX97" s="672">
        <v>44294804.809999995</v>
      </c>
      <c r="CA97" s="672">
        <v>3404</v>
      </c>
      <c r="CD97" s="83">
        <f t="shared" si="9"/>
        <v>0</v>
      </c>
      <c r="CF97" s="83">
        <f t="shared" si="10"/>
        <v>13012.574856051702</v>
      </c>
      <c r="CH97" s="83">
        <f t="shared" si="11"/>
        <v>0</v>
      </c>
    </row>
    <row r="98" spans="1:86" s="83" customFormat="1" ht="12.75" customHeight="1">
      <c r="A98" s="76">
        <v>89</v>
      </c>
      <c r="B98" s="77" t="s">
        <v>545</v>
      </c>
      <c r="C98" s="76">
        <v>1</v>
      </c>
      <c r="D98" s="80">
        <v>1</v>
      </c>
      <c r="E98" s="158">
        <v>10</v>
      </c>
      <c r="F98" s="81">
        <v>198.56242391317059</v>
      </c>
      <c r="G98" s="82">
        <v>15472.220576036869</v>
      </c>
      <c r="H98" s="82">
        <f t="shared" si="6"/>
        <v>15250</v>
      </c>
      <c r="I98" s="82">
        <v>1188</v>
      </c>
      <c r="J98" s="82">
        <f t="shared" si="7"/>
        <v>31910</v>
      </c>
      <c r="K98" s="82"/>
      <c r="L98" s="460"/>
      <c r="M98" s="460"/>
      <c r="N98" s="146"/>
      <c r="O98" s="76"/>
      <c r="P98" s="633"/>
      <c r="Q98" s="146"/>
      <c r="R98" s="82"/>
      <c r="S98" s="82"/>
      <c r="T98" s="77"/>
      <c r="V98" s="657"/>
      <c r="Z98" s="77"/>
      <c r="AA98" s="77">
        <v>89</v>
      </c>
      <c r="AB98" s="77" t="s">
        <v>1090</v>
      </c>
      <c r="AD98" s="660">
        <v>1</v>
      </c>
      <c r="AF98" s="660">
        <f t="shared" si="8"/>
        <v>0</v>
      </c>
      <c r="AG98" s="77"/>
      <c r="AH98" s="77"/>
      <c r="AI98" s="672"/>
      <c r="AP98" s="77"/>
      <c r="AQ98" s="673"/>
      <c r="AR98" s="673"/>
      <c r="AW98" s="77"/>
      <c r="AX98" s="77"/>
      <c r="AY98" s="672"/>
      <c r="AZ98" s="672"/>
      <c r="BV98" s="77">
        <v>89</v>
      </c>
      <c r="BX98" s="672">
        <v>6714943.7300000014</v>
      </c>
      <c r="CA98" s="672">
        <v>434</v>
      </c>
      <c r="CD98" s="83">
        <f t="shared" si="9"/>
        <v>0</v>
      </c>
      <c r="CF98" s="83">
        <f t="shared" si="10"/>
        <v>15472.220576036869</v>
      </c>
      <c r="CH98" s="83">
        <f t="shared" si="11"/>
        <v>0</v>
      </c>
    </row>
    <row r="99" spans="1:86" s="83" customFormat="1" ht="12.75" customHeight="1">
      <c r="A99" s="76">
        <v>90</v>
      </c>
      <c r="B99" s="77" t="s">
        <v>546</v>
      </c>
      <c r="C99" s="76">
        <v>0</v>
      </c>
      <c r="D99" s="80">
        <v>1</v>
      </c>
      <c r="E99" s="158">
        <v>0</v>
      </c>
      <c r="F99" s="81">
        <v>0</v>
      </c>
      <c r="G99" s="82">
        <v>0</v>
      </c>
      <c r="H99" s="82">
        <f t="shared" si="6"/>
        <v>0</v>
      </c>
      <c r="I99" s="82">
        <v>1188</v>
      </c>
      <c r="J99" s="82">
        <f t="shared" si="7"/>
        <v>1188</v>
      </c>
      <c r="K99" s="82"/>
      <c r="L99" s="460"/>
      <c r="M99" s="460"/>
      <c r="N99" s="146"/>
      <c r="O99" s="76"/>
      <c r="P99" s="633"/>
      <c r="Q99" s="146"/>
      <c r="R99" s="82"/>
      <c r="S99" s="82"/>
      <c r="T99" s="77"/>
      <c r="V99" s="657"/>
      <c r="Z99" s="77"/>
      <c r="AA99" s="77">
        <v>90</v>
      </c>
      <c r="AB99" s="77" t="s">
        <v>1091</v>
      </c>
      <c r="AD99" s="660">
        <v>1</v>
      </c>
      <c r="AF99" s="660">
        <f t="shared" si="8"/>
        <v>0</v>
      </c>
      <c r="AG99" s="77"/>
      <c r="AH99" s="77"/>
      <c r="AI99" s="672"/>
      <c r="AP99" s="77"/>
      <c r="AQ99" s="673"/>
      <c r="AR99" s="673"/>
      <c r="AW99" s="77"/>
      <c r="AX99" s="77"/>
      <c r="AY99" s="672"/>
      <c r="AZ99" s="672"/>
      <c r="BV99" s="77">
        <v>90</v>
      </c>
      <c r="BX99" s="672">
        <v>0</v>
      </c>
      <c r="CA99" s="672">
        <v>0</v>
      </c>
      <c r="CD99" s="83">
        <f t="shared" si="9"/>
        <v>0</v>
      </c>
      <c r="CF99" s="83">
        <f t="shared" si="10"/>
        <v>0</v>
      </c>
      <c r="CH99" s="83">
        <f t="shared" si="11"/>
        <v>0</v>
      </c>
    </row>
    <row r="100" spans="1:86" s="83" customFormat="1" ht="12.75" customHeight="1">
      <c r="A100" s="76">
        <v>91</v>
      </c>
      <c r="B100" s="77" t="s">
        <v>547</v>
      </c>
      <c r="C100" s="76">
        <v>1</v>
      </c>
      <c r="D100" s="80">
        <v>1</v>
      </c>
      <c r="E100" s="158">
        <v>9</v>
      </c>
      <c r="F100" s="81">
        <v>213.20771564975846</v>
      </c>
      <c r="G100" s="82">
        <v>13510.547892156863</v>
      </c>
      <c r="H100" s="82">
        <f t="shared" si="6"/>
        <v>15295</v>
      </c>
      <c r="I100" s="82">
        <v>1188</v>
      </c>
      <c r="J100" s="82">
        <f t="shared" si="7"/>
        <v>29994</v>
      </c>
      <c r="K100" s="82"/>
      <c r="L100" s="460"/>
      <c r="M100" s="460"/>
      <c r="N100" s="146"/>
      <c r="O100" s="76"/>
      <c r="P100" s="633"/>
      <c r="Q100" s="146"/>
      <c r="R100" s="82"/>
      <c r="S100" s="82"/>
      <c r="T100" s="77"/>
      <c r="V100" s="657"/>
      <c r="Z100" s="77"/>
      <c r="AA100" s="77">
        <v>91</v>
      </c>
      <c r="AB100" s="77" t="s">
        <v>1092</v>
      </c>
      <c r="AD100" s="660">
        <v>1</v>
      </c>
      <c r="AF100" s="660">
        <f t="shared" si="8"/>
        <v>0</v>
      </c>
      <c r="AG100" s="77"/>
      <c r="AH100" s="77"/>
      <c r="AI100" s="672"/>
      <c r="AP100" s="77"/>
      <c r="AQ100" s="673"/>
      <c r="AR100" s="673"/>
      <c r="AW100" s="77"/>
      <c r="AX100" s="77"/>
      <c r="AY100" s="672"/>
      <c r="AZ100" s="672"/>
      <c r="BV100" s="77">
        <v>91</v>
      </c>
      <c r="BX100" s="672">
        <v>2756151.77</v>
      </c>
      <c r="CA100" s="672">
        <v>204</v>
      </c>
      <c r="CD100" s="83">
        <f t="shared" si="9"/>
        <v>0</v>
      </c>
      <c r="CF100" s="83">
        <f t="shared" si="10"/>
        <v>13510.547892156863</v>
      </c>
      <c r="CH100" s="83">
        <f t="shared" si="11"/>
        <v>0</v>
      </c>
    </row>
    <row r="101" spans="1:86" s="83" customFormat="1" ht="12.75" customHeight="1">
      <c r="A101" s="76">
        <v>92</v>
      </c>
      <c r="B101" s="77" t="s">
        <v>548</v>
      </c>
      <c r="C101" s="76">
        <v>0</v>
      </c>
      <c r="D101" s="80">
        <v>1.0369999999999999</v>
      </c>
      <c r="E101" s="158">
        <v>0</v>
      </c>
      <c r="F101" s="81">
        <v>0</v>
      </c>
      <c r="G101" s="82">
        <v>0</v>
      </c>
      <c r="H101" s="82">
        <f t="shared" si="6"/>
        <v>0</v>
      </c>
      <c r="I101" s="82">
        <v>1188</v>
      </c>
      <c r="J101" s="82">
        <f t="shared" si="7"/>
        <v>1188</v>
      </c>
      <c r="K101" s="82"/>
      <c r="L101" s="460"/>
      <c r="M101" s="460"/>
      <c r="N101" s="146"/>
      <c r="O101" s="76"/>
      <c r="P101" s="633"/>
      <c r="Q101" s="146"/>
      <c r="R101" s="82"/>
      <c r="S101" s="82"/>
      <c r="T101" s="77"/>
      <c r="V101" s="657"/>
      <c r="Z101" s="77"/>
      <c r="AA101" s="77">
        <v>92</v>
      </c>
      <c r="AB101" s="77" t="s">
        <v>1093</v>
      </c>
      <c r="AD101" s="660">
        <v>1.0369999999999999</v>
      </c>
      <c r="AF101" s="660">
        <f t="shared" si="8"/>
        <v>0</v>
      </c>
      <c r="AG101" s="77"/>
      <c r="AH101" s="77"/>
      <c r="AI101" s="672"/>
      <c r="AP101" s="77"/>
      <c r="AQ101" s="673"/>
      <c r="AR101" s="673"/>
      <c r="AW101" s="77"/>
      <c r="AX101" s="77"/>
      <c r="AY101" s="672"/>
      <c r="AZ101" s="672"/>
      <c r="BV101" s="77">
        <v>92</v>
      </c>
      <c r="BX101" s="672">
        <v>0</v>
      </c>
      <c r="CA101" s="672">
        <v>0</v>
      </c>
      <c r="CD101" s="83">
        <f t="shared" si="9"/>
        <v>0</v>
      </c>
      <c r="CF101" s="83">
        <f t="shared" si="10"/>
        <v>0</v>
      </c>
      <c r="CH101" s="83">
        <f t="shared" si="11"/>
        <v>0</v>
      </c>
    </row>
    <row r="102" spans="1:86" s="83" customFormat="1" ht="12.75" customHeight="1">
      <c r="A102" s="76">
        <v>93</v>
      </c>
      <c r="B102" s="77" t="s">
        <v>549</v>
      </c>
      <c r="C102" s="76">
        <v>1</v>
      </c>
      <c r="D102" s="80">
        <v>1.042</v>
      </c>
      <c r="E102" s="158">
        <v>11</v>
      </c>
      <c r="F102" s="81">
        <v>100</v>
      </c>
      <c r="G102" s="82">
        <v>20150.600878371573</v>
      </c>
      <c r="H102" s="82">
        <f t="shared" si="6"/>
        <v>0</v>
      </c>
      <c r="I102" s="82">
        <v>1188</v>
      </c>
      <c r="J102" s="82">
        <f t="shared" si="7"/>
        <v>21339</v>
      </c>
      <c r="K102" s="82"/>
      <c r="L102" s="460"/>
      <c r="M102" s="460"/>
      <c r="N102" s="146"/>
      <c r="O102" s="76"/>
      <c r="P102" s="633"/>
      <c r="Q102" s="146"/>
      <c r="R102" s="82"/>
      <c r="S102" s="82"/>
      <c r="T102" s="77"/>
      <c r="V102" s="657"/>
      <c r="Z102" s="77"/>
      <c r="AA102" s="77">
        <v>93</v>
      </c>
      <c r="AB102" s="77" t="s">
        <v>1094</v>
      </c>
      <c r="AD102" s="660">
        <v>1.042</v>
      </c>
      <c r="AF102" s="660">
        <f t="shared" si="8"/>
        <v>0</v>
      </c>
      <c r="AG102" s="77"/>
      <c r="AH102" s="77"/>
      <c r="AI102" s="672"/>
      <c r="AP102" s="77"/>
      <c r="AQ102" s="673"/>
      <c r="AR102" s="673"/>
      <c r="AW102" s="77"/>
      <c r="AX102" s="77"/>
      <c r="AY102" s="672"/>
      <c r="AZ102" s="672"/>
      <c r="BV102" s="77">
        <v>93</v>
      </c>
      <c r="BX102" s="672">
        <v>161607819.04454002</v>
      </c>
      <c r="CA102" s="672">
        <v>8020</v>
      </c>
      <c r="CD102" s="83">
        <f t="shared" si="9"/>
        <v>0</v>
      </c>
      <c r="CF102" s="83">
        <f t="shared" si="10"/>
        <v>20150.600878371573</v>
      </c>
      <c r="CH102" s="83">
        <f t="shared" si="11"/>
        <v>0</v>
      </c>
    </row>
    <row r="103" spans="1:86" s="83" customFormat="1" ht="12.75" customHeight="1">
      <c r="A103" s="76">
        <v>94</v>
      </c>
      <c r="B103" s="77" t="s">
        <v>550</v>
      </c>
      <c r="C103" s="76">
        <v>1</v>
      </c>
      <c r="D103" s="80">
        <v>1</v>
      </c>
      <c r="E103" s="158">
        <v>8</v>
      </c>
      <c r="F103" s="81">
        <v>102.09395778776769</v>
      </c>
      <c r="G103" s="82">
        <v>14787.148006269592</v>
      </c>
      <c r="H103" s="82">
        <f t="shared" si="6"/>
        <v>310</v>
      </c>
      <c r="I103" s="82">
        <v>1188</v>
      </c>
      <c r="J103" s="82">
        <f t="shared" si="7"/>
        <v>16285</v>
      </c>
      <c r="K103" s="82"/>
      <c r="L103" s="460"/>
      <c r="M103" s="460"/>
      <c r="N103" s="146"/>
      <c r="O103" s="76"/>
      <c r="P103" s="633"/>
      <c r="Q103" s="146"/>
      <c r="R103" s="82"/>
      <c r="S103" s="82"/>
      <c r="T103" s="77"/>
      <c r="V103" s="657"/>
      <c r="Z103" s="77"/>
      <c r="AA103" s="77">
        <v>94</v>
      </c>
      <c r="AB103" s="77" t="s">
        <v>1095</v>
      </c>
      <c r="AD103" s="660">
        <v>1</v>
      </c>
      <c r="AF103" s="660">
        <f t="shared" si="8"/>
        <v>0</v>
      </c>
      <c r="AG103" s="77"/>
      <c r="AH103" s="77"/>
      <c r="AI103" s="672"/>
      <c r="AP103" s="77"/>
      <c r="AQ103" s="673"/>
      <c r="AR103" s="673"/>
      <c r="AW103" s="77"/>
      <c r="AX103" s="77"/>
      <c r="AY103" s="672"/>
      <c r="AZ103" s="672"/>
      <c r="BV103" s="77">
        <v>94</v>
      </c>
      <c r="BX103" s="672">
        <v>23585501.07</v>
      </c>
      <c r="CA103" s="672">
        <v>1595</v>
      </c>
      <c r="CD103" s="83">
        <f t="shared" si="9"/>
        <v>0</v>
      </c>
      <c r="CF103" s="83">
        <f t="shared" si="10"/>
        <v>14787.148006269592</v>
      </c>
      <c r="CH103" s="83">
        <f t="shared" si="11"/>
        <v>0</v>
      </c>
    </row>
    <row r="104" spans="1:86" s="83" customFormat="1" ht="12.75" customHeight="1">
      <c r="A104" s="76">
        <v>95</v>
      </c>
      <c r="B104" s="77" t="s">
        <v>551</v>
      </c>
      <c r="C104" s="76">
        <v>1</v>
      </c>
      <c r="D104" s="80">
        <v>1</v>
      </c>
      <c r="E104" s="158">
        <v>12</v>
      </c>
      <c r="F104" s="81">
        <v>100.95349482477822</v>
      </c>
      <c r="G104" s="82">
        <v>19531.914704415667</v>
      </c>
      <c r="H104" s="82">
        <f t="shared" si="6"/>
        <v>186</v>
      </c>
      <c r="I104" s="82">
        <v>1188</v>
      </c>
      <c r="J104" s="82">
        <f t="shared" si="7"/>
        <v>20906</v>
      </c>
      <c r="K104" s="82"/>
      <c r="L104" s="460"/>
      <c r="M104" s="460"/>
      <c r="N104" s="146"/>
      <c r="O104" s="76"/>
      <c r="P104" s="633"/>
      <c r="Q104" s="146"/>
      <c r="R104" s="82"/>
      <c r="S104" s="82"/>
      <c r="T104" s="77"/>
      <c r="V104" s="657"/>
      <c r="Z104" s="77"/>
      <c r="AA104" s="77">
        <v>95</v>
      </c>
      <c r="AB104" s="77" t="s">
        <v>1096</v>
      </c>
      <c r="AD104" s="660">
        <v>1</v>
      </c>
      <c r="AF104" s="660">
        <f t="shared" si="8"/>
        <v>0</v>
      </c>
      <c r="AG104" s="77"/>
      <c r="AH104" s="77"/>
      <c r="AI104" s="672"/>
      <c r="AP104" s="77"/>
      <c r="AQ104" s="673"/>
      <c r="AR104" s="673"/>
      <c r="AW104" s="77"/>
      <c r="AX104" s="77"/>
      <c r="AY104" s="672"/>
      <c r="AZ104" s="672"/>
      <c r="BV104" s="77">
        <v>95</v>
      </c>
      <c r="BX104" s="672">
        <v>242840295.51999998</v>
      </c>
      <c r="CA104" s="672">
        <v>12433</v>
      </c>
      <c r="CD104" s="83">
        <f t="shared" si="9"/>
        <v>0</v>
      </c>
      <c r="CF104" s="83">
        <f t="shared" si="10"/>
        <v>19531.914704415667</v>
      </c>
      <c r="CH104" s="83">
        <f t="shared" si="11"/>
        <v>0</v>
      </c>
    </row>
    <row r="105" spans="1:86" s="83" customFormat="1" ht="12.75" customHeight="1">
      <c r="A105" s="76">
        <v>96</v>
      </c>
      <c r="B105" s="77" t="s">
        <v>552</v>
      </c>
      <c r="C105" s="76">
        <v>1</v>
      </c>
      <c r="D105" s="80">
        <v>1</v>
      </c>
      <c r="E105" s="158">
        <v>8</v>
      </c>
      <c r="F105" s="81">
        <v>154.48074931416244</v>
      </c>
      <c r="G105" s="82">
        <v>15049.949881533099</v>
      </c>
      <c r="H105" s="82">
        <f t="shared" si="6"/>
        <v>8199</v>
      </c>
      <c r="I105" s="82">
        <v>1188</v>
      </c>
      <c r="J105" s="82">
        <f t="shared" si="7"/>
        <v>24437</v>
      </c>
      <c r="K105" s="82"/>
      <c r="L105" s="460"/>
      <c r="M105" s="460"/>
      <c r="N105" s="146"/>
      <c r="O105" s="76"/>
      <c r="P105" s="633"/>
      <c r="Q105" s="146"/>
      <c r="R105" s="82"/>
      <c r="S105" s="82"/>
      <c r="T105" s="77"/>
      <c r="V105" s="657"/>
      <c r="Z105" s="77"/>
      <c r="AA105" s="77">
        <v>96</v>
      </c>
      <c r="AB105" s="77" t="s">
        <v>1097</v>
      </c>
      <c r="AD105" s="660">
        <v>1</v>
      </c>
      <c r="AF105" s="660">
        <f t="shared" si="8"/>
        <v>0</v>
      </c>
      <c r="AG105" s="77"/>
      <c r="AH105" s="77"/>
      <c r="AI105" s="672"/>
      <c r="AP105" s="77"/>
      <c r="AQ105" s="673"/>
      <c r="AR105" s="673"/>
      <c r="AW105" s="77"/>
      <c r="AX105" s="77"/>
      <c r="AY105" s="672"/>
      <c r="AZ105" s="672"/>
      <c r="BV105" s="77">
        <v>96</v>
      </c>
      <c r="BX105" s="672">
        <v>43193356.159999996</v>
      </c>
      <c r="CA105" s="672">
        <v>2870</v>
      </c>
      <c r="CD105" s="83">
        <f t="shared" si="9"/>
        <v>0</v>
      </c>
      <c r="CF105" s="83">
        <f t="shared" si="10"/>
        <v>15049.949881533099</v>
      </c>
      <c r="CH105" s="83">
        <f t="shared" si="11"/>
        <v>0</v>
      </c>
    </row>
    <row r="106" spans="1:86" s="83" customFormat="1" ht="12.75" customHeight="1">
      <c r="A106" s="76">
        <v>97</v>
      </c>
      <c r="B106" s="77" t="s">
        <v>553</v>
      </c>
      <c r="C106" s="76">
        <v>1</v>
      </c>
      <c r="D106" s="80">
        <v>1</v>
      </c>
      <c r="E106" s="158">
        <v>11</v>
      </c>
      <c r="F106" s="81">
        <v>100</v>
      </c>
      <c r="G106" s="82">
        <v>17963.565788724882</v>
      </c>
      <c r="H106" s="82">
        <f t="shared" si="6"/>
        <v>0</v>
      </c>
      <c r="I106" s="82">
        <v>1188</v>
      </c>
      <c r="J106" s="82">
        <f t="shared" si="7"/>
        <v>19152</v>
      </c>
      <c r="K106" s="82"/>
      <c r="L106" s="460"/>
      <c r="M106" s="460"/>
      <c r="N106" s="146"/>
      <c r="O106" s="76"/>
      <c r="P106" s="633"/>
      <c r="Q106" s="146"/>
      <c r="R106" s="82"/>
      <c r="S106" s="82"/>
      <c r="T106" s="77"/>
      <c r="V106" s="657"/>
      <c r="Z106" s="77"/>
      <c r="AA106" s="77">
        <v>97</v>
      </c>
      <c r="AB106" s="77" t="s">
        <v>1098</v>
      </c>
      <c r="AD106" s="660">
        <v>1</v>
      </c>
      <c r="AF106" s="660">
        <f t="shared" si="8"/>
        <v>0</v>
      </c>
      <c r="AG106" s="77"/>
      <c r="AH106" s="77"/>
      <c r="AI106" s="672"/>
      <c r="AP106" s="77"/>
      <c r="AQ106" s="673"/>
      <c r="AR106" s="673"/>
      <c r="AW106" s="77"/>
      <c r="AX106" s="77"/>
      <c r="AY106" s="672"/>
      <c r="AZ106" s="672"/>
      <c r="BV106" s="77">
        <v>97</v>
      </c>
      <c r="BX106" s="672">
        <v>101009130.43000001</v>
      </c>
      <c r="CA106" s="672">
        <v>5623</v>
      </c>
      <c r="CD106" s="83">
        <f t="shared" si="9"/>
        <v>0</v>
      </c>
      <c r="CF106" s="83">
        <f t="shared" si="10"/>
        <v>17963.565788724882</v>
      </c>
      <c r="CH106" s="83">
        <f t="shared" si="11"/>
        <v>0</v>
      </c>
    </row>
    <row r="107" spans="1:86" s="83" customFormat="1" ht="12.75" customHeight="1">
      <c r="A107" s="76">
        <v>98</v>
      </c>
      <c r="B107" s="77" t="s">
        <v>554</v>
      </c>
      <c r="C107" s="76">
        <v>1</v>
      </c>
      <c r="D107" s="80">
        <v>1</v>
      </c>
      <c r="E107" s="158">
        <v>8</v>
      </c>
      <c r="F107" s="81">
        <v>171.33968969677983</v>
      </c>
      <c r="G107" s="82">
        <v>15728.478909090909</v>
      </c>
      <c r="H107" s="82">
        <f t="shared" si="6"/>
        <v>11221</v>
      </c>
      <c r="I107" s="82">
        <v>1188</v>
      </c>
      <c r="J107" s="82">
        <f t="shared" si="7"/>
        <v>28137</v>
      </c>
      <c r="K107" s="82"/>
      <c r="L107" s="460"/>
      <c r="M107" s="460"/>
      <c r="N107" s="146"/>
      <c r="O107" s="76"/>
      <c r="P107" s="633"/>
      <c r="Q107" s="146"/>
      <c r="R107" s="82"/>
      <c r="S107" s="82"/>
      <c r="T107" s="77"/>
      <c r="V107" s="657"/>
      <c r="Z107" s="77"/>
      <c r="AA107" s="77">
        <v>98</v>
      </c>
      <c r="AB107" s="77" t="s">
        <v>1099</v>
      </c>
      <c r="AD107" s="660">
        <v>1</v>
      </c>
      <c r="AF107" s="660">
        <f t="shared" si="8"/>
        <v>0</v>
      </c>
      <c r="AG107" s="77"/>
      <c r="AH107" s="77"/>
      <c r="AI107" s="672"/>
      <c r="AP107" s="77"/>
      <c r="AQ107" s="673"/>
      <c r="AR107" s="673"/>
      <c r="AW107" s="77"/>
      <c r="AX107" s="77"/>
      <c r="AY107" s="672"/>
      <c r="AZ107" s="672"/>
      <c r="BV107" s="77">
        <v>98</v>
      </c>
      <c r="BX107" s="672">
        <v>865066.34</v>
      </c>
      <c r="CA107" s="672">
        <v>55</v>
      </c>
      <c r="CD107" s="83">
        <f t="shared" si="9"/>
        <v>0</v>
      </c>
      <c r="CF107" s="83">
        <f t="shared" si="10"/>
        <v>15728.478909090909</v>
      </c>
      <c r="CH107" s="83">
        <f t="shared" si="11"/>
        <v>0</v>
      </c>
    </row>
    <row r="108" spans="1:86" s="83" customFormat="1" ht="12.75" customHeight="1">
      <c r="A108" s="76">
        <v>99</v>
      </c>
      <c r="B108" s="77" t="s">
        <v>556</v>
      </c>
      <c r="C108" s="76">
        <v>1</v>
      </c>
      <c r="D108" s="80">
        <v>1.0640000000000001</v>
      </c>
      <c r="E108" s="158">
        <v>5</v>
      </c>
      <c r="F108" s="81">
        <v>145.29865543811184</v>
      </c>
      <c r="G108" s="82">
        <v>13831.72291165177</v>
      </c>
      <c r="H108" s="82">
        <f t="shared" si="6"/>
        <v>6266</v>
      </c>
      <c r="I108" s="82">
        <v>1188</v>
      </c>
      <c r="J108" s="82">
        <f t="shared" si="7"/>
        <v>21286</v>
      </c>
      <c r="K108" s="82"/>
      <c r="L108" s="460"/>
      <c r="M108" s="460"/>
      <c r="N108" s="146"/>
      <c r="O108" s="76"/>
      <c r="P108" s="633"/>
      <c r="Q108" s="146"/>
      <c r="R108" s="82"/>
      <c r="S108" s="82"/>
      <c r="T108" s="77"/>
      <c r="V108" s="657"/>
      <c r="Z108" s="77"/>
      <c r="AA108" s="77">
        <v>99</v>
      </c>
      <c r="AB108" s="77" t="s">
        <v>1100</v>
      </c>
      <c r="AD108" s="660">
        <v>1.0640000000000001</v>
      </c>
      <c r="AF108" s="660">
        <f t="shared" si="8"/>
        <v>0</v>
      </c>
      <c r="AG108" s="77"/>
      <c r="AH108" s="77"/>
      <c r="AI108" s="672"/>
      <c r="AP108" s="77"/>
      <c r="AQ108" s="673"/>
      <c r="AR108" s="673"/>
      <c r="AW108" s="77"/>
      <c r="AX108" s="77"/>
      <c r="AY108" s="672"/>
      <c r="AZ108" s="672"/>
      <c r="BV108" s="77">
        <v>99</v>
      </c>
      <c r="BX108" s="672">
        <v>35589023.051680006</v>
      </c>
      <c r="CA108" s="672">
        <v>2573</v>
      </c>
      <c r="CD108" s="83">
        <f t="shared" si="9"/>
        <v>0</v>
      </c>
      <c r="CF108" s="83">
        <f t="shared" si="10"/>
        <v>13831.72291165177</v>
      </c>
      <c r="CH108" s="83">
        <f t="shared" si="11"/>
        <v>0</v>
      </c>
    </row>
    <row r="109" spans="1:86" s="83" customFormat="1" ht="12.75" customHeight="1">
      <c r="A109" s="76">
        <v>100</v>
      </c>
      <c r="B109" s="77" t="s">
        <v>557</v>
      </c>
      <c r="C109" s="76">
        <v>1</v>
      </c>
      <c r="D109" s="80">
        <v>1.0169999999999999</v>
      </c>
      <c r="E109" s="158">
        <v>10</v>
      </c>
      <c r="F109" s="81">
        <v>125.30943913013427</v>
      </c>
      <c r="G109" s="82">
        <v>17222.503786274548</v>
      </c>
      <c r="H109" s="82">
        <f t="shared" si="6"/>
        <v>4359</v>
      </c>
      <c r="I109" s="82">
        <v>1188</v>
      </c>
      <c r="J109" s="82">
        <f t="shared" si="7"/>
        <v>22770</v>
      </c>
      <c r="K109" s="82"/>
      <c r="L109" s="460"/>
      <c r="M109" s="460"/>
      <c r="N109" s="146"/>
      <c r="O109" s="76"/>
      <c r="P109" s="633"/>
      <c r="Q109" s="146"/>
      <c r="R109" s="82"/>
      <c r="S109" s="82"/>
      <c r="T109" s="77"/>
      <c r="V109" s="657"/>
      <c r="Z109" s="77"/>
      <c r="AA109" s="77">
        <v>100</v>
      </c>
      <c r="AB109" s="77" t="s">
        <v>1101</v>
      </c>
      <c r="AD109" s="660">
        <v>1.0169999999999999</v>
      </c>
      <c r="AF109" s="660">
        <f t="shared" si="8"/>
        <v>0</v>
      </c>
      <c r="AG109" s="77"/>
      <c r="AH109" s="77"/>
      <c r="AI109" s="672"/>
      <c r="AP109" s="77"/>
      <c r="AQ109" s="673"/>
      <c r="AR109" s="673"/>
      <c r="AW109" s="77"/>
      <c r="AX109" s="77"/>
      <c r="AY109" s="672"/>
      <c r="AZ109" s="672"/>
      <c r="BV109" s="77">
        <v>100</v>
      </c>
      <c r="BX109" s="672">
        <v>163975458.54911998</v>
      </c>
      <c r="CA109" s="672">
        <v>9521</v>
      </c>
      <c r="CD109" s="83">
        <f t="shared" si="9"/>
        <v>0</v>
      </c>
      <c r="CF109" s="83">
        <f t="shared" si="10"/>
        <v>17222.503786274548</v>
      </c>
      <c r="CH109" s="83">
        <f t="shared" si="11"/>
        <v>0</v>
      </c>
    </row>
    <row r="110" spans="1:86" s="83" customFormat="1" ht="12.75" customHeight="1">
      <c r="A110" s="76">
        <v>101</v>
      </c>
      <c r="B110" s="77" t="s">
        <v>558</v>
      </c>
      <c r="C110" s="76">
        <v>1</v>
      </c>
      <c r="D110" s="80">
        <v>1.052</v>
      </c>
      <c r="E110" s="158">
        <v>3</v>
      </c>
      <c r="F110" s="81">
        <v>138.89241898876276</v>
      </c>
      <c r="G110" s="82">
        <v>13162.343468192961</v>
      </c>
      <c r="H110" s="82">
        <f t="shared" si="6"/>
        <v>5119</v>
      </c>
      <c r="I110" s="82">
        <v>1188</v>
      </c>
      <c r="J110" s="82">
        <f t="shared" si="7"/>
        <v>19469</v>
      </c>
      <c r="K110" s="82"/>
      <c r="L110" s="460"/>
      <c r="M110" s="460"/>
      <c r="N110" s="146"/>
      <c r="O110" s="76"/>
      <c r="P110" s="633"/>
      <c r="Q110" s="146"/>
      <c r="R110" s="82"/>
      <c r="S110" s="82"/>
      <c r="T110" s="77"/>
      <c r="V110" s="657"/>
      <c r="Z110" s="77"/>
      <c r="AA110" s="77">
        <v>101</v>
      </c>
      <c r="AB110" s="77" t="s">
        <v>1102</v>
      </c>
      <c r="AD110" s="660">
        <v>1.052</v>
      </c>
      <c r="AF110" s="660">
        <f t="shared" si="8"/>
        <v>0</v>
      </c>
      <c r="AG110" s="77"/>
      <c r="AH110" s="77"/>
      <c r="AI110" s="672"/>
      <c r="AP110" s="77"/>
      <c r="AQ110" s="673"/>
      <c r="AR110" s="673"/>
      <c r="AW110" s="77"/>
      <c r="AX110" s="77"/>
      <c r="AY110" s="672"/>
      <c r="AZ110" s="672"/>
      <c r="BV110" s="77">
        <v>101</v>
      </c>
      <c r="BX110" s="672">
        <v>66575133.262119994</v>
      </c>
      <c r="CA110" s="672">
        <v>5058</v>
      </c>
      <c r="CD110" s="83">
        <f t="shared" si="9"/>
        <v>0</v>
      </c>
      <c r="CF110" s="83">
        <f t="shared" si="10"/>
        <v>13162.343468192961</v>
      </c>
      <c r="CH110" s="83">
        <f t="shared" si="11"/>
        <v>0</v>
      </c>
    </row>
    <row r="111" spans="1:86" s="83" customFormat="1" ht="12.75" customHeight="1">
      <c r="A111" s="76">
        <v>102</v>
      </c>
      <c r="B111" s="77" t="s">
        <v>559</v>
      </c>
      <c r="C111" s="76">
        <v>0</v>
      </c>
      <c r="D111" s="80">
        <v>1</v>
      </c>
      <c r="E111" s="158">
        <v>0</v>
      </c>
      <c r="F111" s="81">
        <v>0</v>
      </c>
      <c r="G111" s="82">
        <v>16860.330000000002</v>
      </c>
      <c r="H111" s="82">
        <f t="shared" si="6"/>
        <v>0</v>
      </c>
      <c r="I111" s="82">
        <v>1188</v>
      </c>
      <c r="J111" s="82">
        <f t="shared" si="7"/>
        <v>18048</v>
      </c>
      <c r="K111" s="82"/>
      <c r="L111" s="460"/>
      <c r="M111" s="460"/>
      <c r="N111" s="146"/>
      <c r="O111" s="76"/>
      <c r="P111" s="633"/>
      <c r="Q111" s="146"/>
      <c r="R111" s="82"/>
      <c r="S111" s="82"/>
      <c r="T111" s="77"/>
      <c r="V111" s="657"/>
      <c r="Z111" s="77"/>
      <c r="AA111" s="77">
        <v>102</v>
      </c>
      <c r="AB111" s="77" t="s">
        <v>1103</v>
      </c>
      <c r="AD111" s="660">
        <v>1</v>
      </c>
      <c r="AF111" s="660">
        <f t="shared" si="8"/>
        <v>0</v>
      </c>
      <c r="AG111" s="77"/>
      <c r="AH111" s="77"/>
      <c r="AI111" s="672"/>
      <c r="AP111" s="77"/>
      <c r="AQ111" s="673"/>
      <c r="AR111" s="673"/>
      <c r="AW111" s="77"/>
      <c r="AX111" s="77"/>
      <c r="AY111" s="672"/>
      <c r="AZ111" s="672"/>
      <c r="BV111" s="77">
        <v>102</v>
      </c>
      <c r="BX111" s="672">
        <v>16860.330000000002</v>
      </c>
      <c r="CA111" s="672">
        <v>1</v>
      </c>
      <c r="CD111" s="83">
        <f t="shared" si="9"/>
        <v>0</v>
      </c>
      <c r="CF111" s="83">
        <f t="shared" si="10"/>
        <v>16860.330000000002</v>
      </c>
      <c r="CH111" s="83">
        <f t="shared" si="11"/>
        <v>0</v>
      </c>
    </row>
    <row r="112" spans="1:86" s="83" customFormat="1" ht="12.75" customHeight="1">
      <c r="A112" s="76">
        <v>103</v>
      </c>
      <c r="B112" s="77" t="s">
        <v>560</v>
      </c>
      <c r="C112" s="76">
        <v>1</v>
      </c>
      <c r="D112" s="80">
        <v>1</v>
      </c>
      <c r="E112" s="158">
        <v>10</v>
      </c>
      <c r="F112" s="81">
        <v>100</v>
      </c>
      <c r="G112" s="82">
        <v>16950.405466775377</v>
      </c>
      <c r="H112" s="82">
        <f t="shared" si="6"/>
        <v>0</v>
      </c>
      <c r="I112" s="82">
        <v>1188</v>
      </c>
      <c r="J112" s="82">
        <f t="shared" si="7"/>
        <v>18138</v>
      </c>
      <c r="K112" s="82"/>
      <c r="L112" s="460"/>
      <c r="M112" s="460"/>
      <c r="N112" s="146"/>
      <c r="O112" s="76"/>
      <c r="P112" s="633"/>
      <c r="Q112" s="146"/>
      <c r="R112" s="82"/>
      <c r="S112" s="82"/>
      <c r="T112" s="77"/>
      <c r="V112" s="657"/>
      <c r="Z112" s="77"/>
      <c r="AA112" s="77">
        <v>103</v>
      </c>
      <c r="AB112" s="77" t="s">
        <v>1104</v>
      </c>
      <c r="AD112" s="660">
        <v>1</v>
      </c>
      <c r="AF112" s="660">
        <f t="shared" si="8"/>
        <v>0</v>
      </c>
      <c r="AG112" s="77"/>
      <c r="AH112" s="77"/>
      <c r="AI112" s="672"/>
      <c r="AP112" s="77"/>
      <c r="AQ112" s="673"/>
      <c r="AR112" s="673"/>
      <c r="AW112" s="77"/>
      <c r="AX112" s="77"/>
      <c r="AY112" s="672"/>
      <c r="AZ112" s="672"/>
      <c r="BV112" s="77">
        <v>103</v>
      </c>
      <c r="BX112" s="672">
        <v>41579344.609999999</v>
      </c>
      <c r="CA112" s="672">
        <v>2453</v>
      </c>
      <c r="CD112" s="83">
        <f t="shared" si="9"/>
        <v>0</v>
      </c>
      <c r="CF112" s="83">
        <f t="shared" si="10"/>
        <v>16950.405466775377</v>
      </c>
      <c r="CH112" s="83">
        <f t="shared" si="11"/>
        <v>0</v>
      </c>
    </row>
    <row r="113" spans="1:86" s="83" customFormat="1" ht="12.75" customHeight="1">
      <c r="A113" s="76">
        <v>104</v>
      </c>
      <c r="B113" s="77" t="s">
        <v>561</v>
      </c>
      <c r="C113" s="76">
        <v>0</v>
      </c>
      <c r="D113" s="80">
        <v>1</v>
      </c>
      <c r="E113" s="158">
        <v>0</v>
      </c>
      <c r="F113" s="81">
        <v>0</v>
      </c>
      <c r="G113" s="82">
        <v>0</v>
      </c>
      <c r="H113" s="82">
        <f t="shared" si="6"/>
        <v>0</v>
      </c>
      <c r="I113" s="82">
        <v>1188</v>
      </c>
      <c r="J113" s="82">
        <f t="shared" si="7"/>
        <v>1188</v>
      </c>
      <c r="K113" s="82"/>
      <c r="L113" s="460"/>
      <c r="M113" s="460"/>
      <c r="N113" s="146"/>
      <c r="O113" s="76"/>
      <c r="P113" s="633"/>
      <c r="Q113" s="146"/>
      <c r="R113" s="82"/>
      <c r="S113" s="82"/>
      <c r="T113" s="77"/>
      <c r="V113" s="657"/>
      <c r="Z113" s="77"/>
      <c r="AA113" s="77">
        <v>104</v>
      </c>
      <c r="AB113" s="77" t="s">
        <v>561</v>
      </c>
      <c r="AD113" s="660">
        <v>1</v>
      </c>
      <c r="AF113" s="660">
        <f t="shared" si="8"/>
        <v>0</v>
      </c>
      <c r="AG113" s="77"/>
      <c r="AH113" s="77"/>
      <c r="AI113" s="672"/>
      <c r="AP113" s="77"/>
      <c r="AQ113" s="673"/>
      <c r="AR113" s="673"/>
      <c r="AW113" s="77"/>
      <c r="AX113" s="77"/>
      <c r="AY113" s="672"/>
      <c r="AZ113" s="672"/>
      <c r="BV113" s="77">
        <v>104</v>
      </c>
      <c r="BX113" s="672">
        <v>0</v>
      </c>
      <c r="CA113" s="672">
        <v>0</v>
      </c>
      <c r="CD113" s="83">
        <f t="shared" si="9"/>
        <v>0</v>
      </c>
      <c r="CF113" s="83">
        <f t="shared" si="10"/>
        <v>0</v>
      </c>
      <c r="CH113" s="83">
        <f t="shared" si="11"/>
        <v>0</v>
      </c>
    </row>
    <row r="114" spans="1:86" s="83" customFormat="1" ht="12.75" customHeight="1">
      <c r="A114" s="76">
        <v>105</v>
      </c>
      <c r="B114" s="77" t="s">
        <v>562</v>
      </c>
      <c r="C114" s="76">
        <v>1</v>
      </c>
      <c r="D114" s="80">
        <v>1</v>
      </c>
      <c r="E114" s="158">
        <v>3</v>
      </c>
      <c r="F114" s="81">
        <v>148.20701622268479</v>
      </c>
      <c r="G114" s="82">
        <v>12619.839272575251</v>
      </c>
      <c r="H114" s="82">
        <f t="shared" si="6"/>
        <v>6084</v>
      </c>
      <c r="I114" s="82">
        <v>1188</v>
      </c>
      <c r="J114" s="82">
        <f t="shared" si="7"/>
        <v>19892</v>
      </c>
      <c r="K114" s="82"/>
      <c r="L114" s="460"/>
      <c r="M114" s="460"/>
      <c r="N114" s="146"/>
      <c r="O114" s="76"/>
      <c r="P114" s="633"/>
      <c r="Q114" s="146"/>
      <c r="R114" s="82"/>
      <c r="S114" s="82"/>
      <c r="T114" s="77"/>
      <c r="V114" s="657"/>
      <c r="Z114" s="77"/>
      <c r="AA114" s="77">
        <v>105</v>
      </c>
      <c r="AB114" s="77" t="s">
        <v>1105</v>
      </c>
      <c r="AD114" s="660">
        <v>1</v>
      </c>
      <c r="AF114" s="660">
        <f t="shared" si="8"/>
        <v>0</v>
      </c>
      <c r="AG114" s="77"/>
      <c r="AH114" s="77"/>
      <c r="AI114" s="672"/>
      <c r="AP114" s="77"/>
      <c r="AQ114" s="673"/>
      <c r="AR114" s="673"/>
      <c r="AW114" s="77"/>
      <c r="AX114" s="77"/>
      <c r="AY114" s="672"/>
      <c r="AZ114" s="672"/>
      <c r="BV114" s="77">
        <v>105</v>
      </c>
      <c r="BX114" s="672">
        <v>15093327.77</v>
      </c>
      <c r="CA114" s="672">
        <v>1196</v>
      </c>
      <c r="CD114" s="83">
        <f t="shared" si="9"/>
        <v>0</v>
      </c>
      <c r="CF114" s="83">
        <f t="shared" si="10"/>
        <v>12619.839272575251</v>
      </c>
      <c r="CH114" s="83">
        <f t="shared" si="11"/>
        <v>0</v>
      </c>
    </row>
    <row r="115" spans="1:86" s="83" customFormat="1" ht="12.75" customHeight="1">
      <c r="A115" s="76">
        <v>106</v>
      </c>
      <c r="B115" s="77" t="s">
        <v>563</v>
      </c>
      <c r="C115" s="76">
        <v>0</v>
      </c>
      <c r="D115" s="80">
        <v>1</v>
      </c>
      <c r="E115" s="158">
        <v>0</v>
      </c>
      <c r="F115" s="81">
        <v>0</v>
      </c>
      <c r="G115" s="82">
        <v>0</v>
      </c>
      <c r="H115" s="82">
        <f t="shared" si="6"/>
        <v>0</v>
      </c>
      <c r="I115" s="82">
        <v>1188</v>
      </c>
      <c r="J115" s="82">
        <f t="shared" si="7"/>
        <v>1188</v>
      </c>
      <c r="K115" s="82"/>
      <c r="L115" s="460"/>
      <c r="M115" s="460"/>
      <c r="N115" s="146"/>
      <c r="O115" s="76"/>
      <c r="P115" s="633"/>
      <c r="Q115" s="146"/>
      <c r="R115" s="82"/>
      <c r="S115" s="82"/>
      <c r="T115" s="77"/>
      <c r="V115" s="657"/>
      <c r="Z115" s="77"/>
      <c r="AA115" s="77">
        <v>106</v>
      </c>
      <c r="AB115" s="77" t="s">
        <v>1106</v>
      </c>
      <c r="AD115" s="660">
        <v>1</v>
      </c>
      <c r="AF115" s="660">
        <f t="shared" si="8"/>
        <v>0</v>
      </c>
      <c r="AG115" s="77"/>
      <c r="AH115" s="77"/>
      <c r="AI115" s="672"/>
      <c r="AP115" s="77"/>
      <c r="AQ115" s="673"/>
      <c r="AR115" s="673"/>
      <c r="AW115" s="77"/>
      <c r="AX115" s="77"/>
      <c r="AY115" s="672"/>
      <c r="AZ115" s="672"/>
      <c r="BV115" s="77">
        <v>106</v>
      </c>
      <c r="BX115" s="672">
        <v>0</v>
      </c>
      <c r="CA115" s="672">
        <v>0</v>
      </c>
      <c r="CD115" s="83">
        <f t="shared" si="9"/>
        <v>0</v>
      </c>
      <c r="CF115" s="83">
        <f t="shared" si="10"/>
        <v>0</v>
      </c>
      <c r="CH115" s="83">
        <f t="shared" si="11"/>
        <v>0</v>
      </c>
    </row>
    <row r="116" spans="1:86" s="83" customFormat="1" ht="12.75" customHeight="1">
      <c r="A116" s="76">
        <v>107</v>
      </c>
      <c r="B116" s="77" t="s">
        <v>564</v>
      </c>
      <c r="C116" s="76">
        <v>1</v>
      </c>
      <c r="D116" s="80">
        <v>1.046</v>
      </c>
      <c r="E116" s="158">
        <v>9</v>
      </c>
      <c r="F116" s="81">
        <v>130.22948094126633</v>
      </c>
      <c r="G116" s="82">
        <v>16094.318992036555</v>
      </c>
      <c r="H116" s="82">
        <f t="shared" si="6"/>
        <v>4865</v>
      </c>
      <c r="I116" s="82">
        <v>1188</v>
      </c>
      <c r="J116" s="82">
        <f t="shared" si="7"/>
        <v>22147</v>
      </c>
      <c r="K116" s="82"/>
      <c r="L116" s="460"/>
      <c r="M116" s="460"/>
      <c r="N116" s="146"/>
      <c r="O116" s="76"/>
      <c r="P116" s="633"/>
      <c r="Q116" s="146"/>
      <c r="R116" s="82"/>
      <c r="S116" s="82"/>
      <c r="T116" s="77"/>
      <c r="V116" s="657"/>
      <c r="Z116" s="77"/>
      <c r="AA116" s="77">
        <v>107</v>
      </c>
      <c r="AB116" s="77" t="s">
        <v>1107</v>
      </c>
      <c r="AD116" s="660">
        <v>1.046</v>
      </c>
      <c r="AF116" s="660">
        <f t="shared" si="8"/>
        <v>0</v>
      </c>
      <c r="AG116" s="77"/>
      <c r="AH116" s="77"/>
      <c r="AI116" s="672"/>
      <c r="AP116" s="77"/>
      <c r="AQ116" s="673"/>
      <c r="AR116" s="673"/>
      <c r="AW116" s="77"/>
      <c r="AX116" s="77"/>
      <c r="AY116" s="672"/>
      <c r="AZ116" s="672"/>
      <c r="BV116" s="77">
        <v>107</v>
      </c>
      <c r="BX116" s="672">
        <v>49312993.391600005</v>
      </c>
      <c r="CA116" s="672">
        <v>3064</v>
      </c>
      <c r="CD116" s="83">
        <f t="shared" si="9"/>
        <v>0</v>
      </c>
      <c r="CF116" s="83">
        <f t="shared" si="10"/>
        <v>16094.318992036555</v>
      </c>
      <c r="CH116" s="83">
        <f t="shared" si="11"/>
        <v>0</v>
      </c>
    </row>
    <row r="117" spans="1:86" s="83" customFormat="1" ht="12.75" customHeight="1">
      <c r="A117" s="76">
        <v>108</v>
      </c>
      <c r="B117" s="77" t="s">
        <v>565</v>
      </c>
      <c r="C117" s="76">
        <v>0</v>
      </c>
      <c r="D117" s="80">
        <v>1</v>
      </c>
      <c r="E117" s="158">
        <v>0</v>
      </c>
      <c r="F117" s="81">
        <v>0</v>
      </c>
      <c r="G117" s="82">
        <v>16860.329999999998</v>
      </c>
      <c r="H117" s="82">
        <f t="shared" si="6"/>
        <v>0</v>
      </c>
      <c r="I117" s="82">
        <v>1188</v>
      </c>
      <c r="J117" s="82">
        <f t="shared" si="7"/>
        <v>18048</v>
      </c>
      <c r="K117" s="82"/>
      <c r="L117" s="460"/>
      <c r="M117" s="460"/>
      <c r="N117" s="146"/>
      <c r="O117" s="76"/>
      <c r="P117" s="633"/>
      <c r="Q117" s="146"/>
      <c r="R117" s="82"/>
      <c r="S117" s="82"/>
      <c r="T117" s="77"/>
      <c r="V117" s="657"/>
      <c r="Z117" s="77"/>
      <c r="AA117" s="77">
        <v>108</v>
      </c>
      <c r="AB117" s="77" t="s">
        <v>1108</v>
      </c>
      <c r="AD117" s="660">
        <v>1</v>
      </c>
      <c r="AF117" s="660">
        <f t="shared" si="8"/>
        <v>0</v>
      </c>
      <c r="AG117" s="77"/>
      <c r="AH117" s="77"/>
      <c r="AI117" s="672"/>
      <c r="AP117" s="77"/>
      <c r="AQ117" s="673"/>
      <c r="AR117" s="673"/>
      <c r="AW117" s="77"/>
      <c r="AX117" s="77"/>
      <c r="AY117" s="672"/>
      <c r="AZ117" s="672"/>
      <c r="BV117" s="77">
        <v>108</v>
      </c>
      <c r="BX117" s="672">
        <v>151742.96999999997</v>
      </c>
      <c r="CA117" s="672">
        <v>9</v>
      </c>
      <c r="CD117" s="83">
        <f t="shared" si="9"/>
        <v>0</v>
      </c>
      <c r="CF117" s="83">
        <f t="shared" si="10"/>
        <v>16860.329999999998</v>
      </c>
      <c r="CH117" s="83">
        <f t="shared" si="11"/>
        <v>0</v>
      </c>
    </row>
    <row r="118" spans="1:86" s="83" customFormat="1" ht="12.75" customHeight="1">
      <c r="A118" s="76">
        <v>109</v>
      </c>
      <c r="B118" s="77" t="s">
        <v>566</v>
      </c>
      <c r="C118" s="76">
        <v>0</v>
      </c>
      <c r="D118" s="80">
        <v>1</v>
      </c>
      <c r="E118" s="158">
        <v>0</v>
      </c>
      <c r="F118" s="81">
        <v>0</v>
      </c>
      <c r="G118" s="82">
        <v>0</v>
      </c>
      <c r="H118" s="82">
        <f t="shared" si="6"/>
        <v>0</v>
      </c>
      <c r="I118" s="82">
        <v>1188</v>
      </c>
      <c r="J118" s="82">
        <f t="shared" si="7"/>
        <v>1188</v>
      </c>
      <c r="K118" s="82"/>
      <c r="L118" s="460"/>
      <c r="M118" s="460"/>
      <c r="N118" s="146"/>
      <c r="O118" s="76"/>
      <c r="P118" s="633"/>
      <c r="Q118" s="146"/>
      <c r="R118" s="82"/>
      <c r="S118" s="82"/>
      <c r="T118" s="77"/>
      <c r="V118" s="657"/>
      <c r="Z118" s="77"/>
      <c r="AA118" s="77">
        <v>109</v>
      </c>
      <c r="AB118" s="77" t="s">
        <v>1109</v>
      </c>
      <c r="AD118" s="660">
        <v>1</v>
      </c>
      <c r="AF118" s="660">
        <f t="shared" si="8"/>
        <v>0</v>
      </c>
      <c r="AG118" s="77"/>
      <c r="AH118" s="77"/>
      <c r="AI118" s="672"/>
      <c r="AP118" s="77"/>
      <c r="AQ118" s="673"/>
      <c r="AR118" s="673"/>
      <c r="AW118" s="77"/>
      <c r="AX118" s="77"/>
      <c r="AY118" s="672"/>
      <c r="AZ118" s="672"/>
      <c r="BV118" s="77">
        <v>109</v>
      </c>
      <c r="BX118" s="672">
        <v>0</v>
      </c>
      <c r="CA118" s="672">
        <v>0</v>
      </c>
      <c r="CD118" s="83">
        <f t="shared" si="9"/>
        <v>0</v>
      </c>
      <c r="CF118" s="83">
        <f t="shared" si="10"/>
        <v>0</v>
      </c>
      <c r="CH118" s="83">
        <f t="shared" si="11"/>
        <v>0</v>
      </c>
    </row>
    <row r="119" spans="1:86" s="83" customFormat="1" ht="12.75" customHeight="1">
      <c r="A119" s="76">
        <v>110</v>
      </c>
      <c r="B119" s="77" t="s">
        <v>567</v>
      </c>
      <c r="C119" s="76">
        <v>1</v>
      </c>
      <c r="D119" s="80">
        <v>1</v>
      </c>
      <c r="E119" s="158">
        <v>4</v>
      </c>
      <c r="F119" s="81">
        <v>128.51490009324951</v>
      </c>
      <c r="G119" s="82">
        <v>12782.093073742248</v>
      </c>
      <c r="H119" s="82">
        <f t="shared" si="6"/>
        <v>3645</v>
      </c>
      <c r="I119" s="82">
        <v>1188</v>
      </c>
      <c r="J119" s="82">
        <f t="shared" si="7"/>
        <v>17615</v>
      </c>
      <c r="K119" s="82"/>
      <c r="L119" s="460"/>
      <c r="M119" s="460"/>
      <c r="N119" s="146"/>
      <c r="O119" s="76"/>
      <c r="P119" s="633"/>
      <c r="Q119" s="146"/>
      <c r="R119" s="82"/>
      <c r="S119" s="82"/>
      <c r="T119" s="77"/>
      <c r="V119" s="657"/>
      <c r="Z119" s="77"/>
      <c r="AA119" s="77">
        <v>110</v>
      </c>
      <c r="AB119" s="77" t="s">
        <v>1110</v>
      </c>
      <c r="AD119" s="660">
        <v>1</v>
      </c>
      <c r="AF119" s="660">
        <f t="shared" si="8"/>
        <v>0</v>
      </c>
      <c r="AG119" s="77"/>
      <c r="AH119" s="77"/>
      <c r="AI119" s="672"/>
      <c r="AP119" s="77"/>
      <c r="AQ119" s="673"/>
      <c r="AR119" s="673"/>
      <c r="AW119" s="77"/>
      <c r="AX119" s="77"/>
      <c r="AY119" s="672"/>
      <c r="AZ119" s="672"/>
      <c r="BV119" s="77">
        <v>110</v>
      </c>
      <c r="BX119" s="672">
        <v>37093634.100000001</v>
      </c>
      <c r="CA119" s="672">
        <v>2902</v>
      </c>
      <c r="CD119" s="83">
        <f t="shared" si="9"/>
        <v>0</v>
      </c>
      <c r="CF119" s="83">
        <f t="shared" si="10"/>
        <v>12782.093073742248</v>
      </c>
      <c r="CH119" s="83">
        <f t="shared" si="11"/>
        <v>0</v>
      </c>
    </row>
    <row r="120" spans="1:86" s="83" customFormat="1" ht="12.75" customHeight="1">
      <c r="A120" s="76">
        <v>111</v>
      </c>
      <c r="B120" s="77" t="s">
        <v>568</v>
      </c>
      <c r="C120" s="76">
        <v>1</v>
      </c>
      <c r="D120" s="80">
        <v>1</v>
      </c>
      <c r="E120" s="158">
        <v>8</v>
      </c>
      <c r="F120" s="81">
        <v>120.41699884830763</v>
      </c>
      <c r="G120" s="82">
        <v>14735.774198473278</v>
      </c>
      <c r="H120" s="82">
        <f t="shared" si="6"/>
        <v>3009</v>
      </c>
      <c r="I120" s="82">
        <v>1188</v>
      </c>
      <c r="J120" s="82">
        <f t="shared" si="7"/>
        <v>18933</v>
      </c>
      <c r="K120" s="82"/>
      <c r="L120" s="460"/>
      <c r="M120" s="460"/>
      <c r="N120" s="146"/>
      <c r="O120" s="76"/>
      <c r="P120" s="633"/>
      <c r="Q120" s="146"/>
      <c r="R120" s="82"/>
      <c r="S120" s="82"/>
      <c r="T120" s="77"/>
      <c r="V120" s="657"/>
      <c r="Z120" s="77"/>
      <c r="AA120" s="77">
        <v>111</v>
      </c>
      <c r="AB120" s="77" t="s">
        <v>1111</v>
      </c>
      <c r="AD120" s="660">
        <v>1</v>
      </c>
      <c r="AF120" s="660">
        <f t="shared" si="8"/>
        <v>0</v>
      </c>
      <c r="AG120" s="77"/>
      <c r="AH120" s="77"/>
      <c r="AI120" s="672"/>
      <c r="AP120" s="77"/>
      <c r="AQ120" s="673"/>
      <c r="AR120" s="673"/>
      <c r="AW120" s="77"/>
      <c r="AX120" s="77"/>
      <c r="AY120" s="672"/>
      <c r="AZ120" s="672"/>
      <c r="BV120" s="77">
        <v>111</v>
      </c>
      <c r="BX120" s="672">
        <v>9651932.0999999978</v>
      </c>
      <c r="CA120" s="672">
        <v>655</v>
      </c>
      <c r="CD120" s="83">
        <f t="shared" si="9"/>
        <v>0</v>
      </c>
      <c r="CF120" s="83">
        <f t="shared" si="10"/>
        <v>14735.774198473278</v>
      </c>
      <c r="CH120" s="83">
        <f t="shared" si="11"/>
        <v>0</v>
      </c>
    </row>
    <row r="121" spans="1:86" s="83" customFormat="1" ht="12.75" customHeight="1">
      <c r="A121" s="76">
        <v>112</v>
      </c>
      <c r="B121" s="77" t="s">
        <v>569</v>
      </c>
      <c r="C121" s="76">
        <v>0</v>
      </c>
      <c r="D121" s="80">
        <v>1</v>
      </c>
      <c r="E121" s="158">
        <v>0</v>
      </c>
      <c r="F121" s="81">
        <v>0</v>
      </c>
      <c r="G121" s="82">
        <v>0</v>
      </c>
      <c r="H121" s="82">
        <f t="shared" si="6"/>
        <v>0</v>
      </c>
      <c r="I121" s="82">
        <v>1188</v>
      </c>
      <c r="J121" s="82">
        <f t="shared" si="7"/>
        <v>1188</v>
      </c>
      <c r="K121" s="82"/>
      <c r="L121" s="460"/>
      <c r="M121" s="460"/>
      <c r="N121" s="146"/>
      <c r="O121" s="76"/>
      <c r="P121" s="633"/>
      <c r="Q121" s="146"/>
      <c r="R121" s="82"/>
      <c r="S121" s="82"/>
      <c r="T121" s="77"/>
      <c r="V121" s="657"/>
      <c r="Z121" s="77"/>
      <c r="AA121" s="77">
        <v>112</v>
      </c>
      <c r="AB121" s="77" t="s">
        <v>1112</v>
      </c>
      <c r="AD121" s="660">
        <v>1</v>
      </c>
      <c r="AF121" s="660">
        <f t="shared" si="8"/>
        <v>0</v>
      </c>
      <c r="AG121" s="77"/>
      <c r="AH121" s="77"/>
      <c r="AI121" s="672"/>
      <c r="AP121" s="77"/>
      <c r="AQ121" s="673"/>
      <c r="AR121" s="673"/>
      <c r="AW121" s="77"/>
      <c r="AX121" s="77"/>
      <c r="AY121" s="672"/>
      <c r="AZ121" s="672"/>
      <c r="BV121" s="77">
        <v>112</v>
      </c>
      <c r="BX121" s="672">
        <v>0</v>
      </c>
      <c r="CA121" s="672">
        <v>0</v>
      </c>
      <c r="CD121" s="83">
        <f t="shared" si="9"/>
        <v>0</v>
      </c>
      <c r="CF121" s="83">
        <f t="shared" si="10"/>
        <v>0</v>
      </c>
      <c r="CH121" s="83">
        <f t="shared" si="11"/>
        <v>0</v>
      </c>
    </row>
    <row r="122" spans="1:86" s="83" customFormat="1" ht="12.75" customHeight="1">
      <c r="A122" s="76">
        <v>113</v>
      </c>
      <c r="B122" s="77" t="s">
        <v>570</v>
      </c>
      <c r="C122" s="76">
        <v>0</v>
      </c>
      <c r="D122" s="80">
        <v>1</v>
      </c>
      <c r="E122" s="158">
        <v>0</v>
      </c>
      <c r="F122" s="81">
        <v>0</v>
      </c>
      <c r="G122" s="82">
        <v>0</v>
      </c>
      <c r="H122" s="82">
        <f t="shared" si="6"/>
        <v>0</v>
      </c>
      <c r="I122" s="82">
        <v>1188</v>
      </c>
      <c r="J122" s="82">
        <f t="shared" si="7"/>
        <v>1188</v>
      </c>
      <c r="K122" s="82"/>
      <c r="L122" s="460"/>
      <c r="M122" s="460"/>
      <c r="N122" s="146"/>
      <c r="O122" s="76"/>
      <c r="P122" s="633"/>
      <c r="Q122" s="146"/>
      <c r="R122" s="82"/>
      <c r="S122" s="82"/>
      <c r="T122" s="77"/>
      <c r="V122" s="657"/>
      <c r="Z122" s="77"/>
      <c r="AA122" s="77">
        <v>113</v>
      </c>
      <c r="AB122" s="77" t="s">
        <v>1113</v>
      </c>
      <c r="AD122" s="660">
        <v>1</v>
      </c>
      <c r="AF122" s="660">
        <f t="shared" si="8"/>
        <v>0</v>
      </c>
      <c r="AG122" s="77"/>
      <c r="AH122" s="77"/>
      <c r="AI122" s="672"/>
      <c r="AP122" s="77"/>
      <c r="AQ122" s="673"/>
      <c r="AR122" s="673"/>
      <c r="AW122" s="77"/>
      <c r="AX122" s="77"/>
      <c r="AY122" s="672"/>
      <c r="AZ122" s="672"/>
      <c r="BV122" s="77">
        <v>113</v>
      </c>
      <c r="BX122" s="672">
        <v>0</v>
      </c>
      <c r="CA122" s="672">
        <v>0</v>
      </c>
      <c r="CD122" s="83">
        <f t="shared" si="9"/>
        <v>0</v>
      </c>
      <c r="CF122" s="83">
        <f t="shared" si="10"/>
        <v>0</v>
      </c>
      <c r="CH122" s="83">
        <f t="shared" si="11"/>
        <v>0</v>
      </c>
    </row>
    <row r="123" spans="1:86" s="83" customFormat="1" ht="12.75" customHeight="1">
      <c r="A123" s="76">
        <v>114</v>
      </c>
      <c r="B123" s="77" t="s">
        <v>571</v>
      </c>
      <c r="C123" s="76">
        <v>1</v>
      </c>
      <c r="D123" s="80">
        <v>1</v>
      </c>
      <c r="E123" s="158">
        <v>10</v>
      </c>
      <c r="F123" s="81">
        <v>120.17422458041722</v>
      </c>
      <c r="G123" s="82">
        <v>15887.790460488912</v>
      </c>
      <c r="H123" s="82">
        <f t="shared" si="6"/>
        <v>3205</v>
      </c>
      <c r="I123" s="82">
        <v>1188</v>
      </c>
      <c r="J123" s="82">
        <f t="shared" si="7"/>
        <v>20281</v>
      </c>
      <c r="K123" s="82"/>
      <c r="L123" s="460"/>
      <c r="M123" s="460"/>
      <c r="N123" s="146"/>
      <c r="O123" s="76"/>
      <c r="P123" s="633"/>
      <c r="Q123" s="146"/>
      <c r="R123" s="82"/>
      <c r="S123" s="82"/>
      <c r="T123" s="77"/>
      <c r="V123" s="657"/>
      <c r="Z123" s="77"/>
      <c r="AA123" s="77">
        <v>114</v>
      </c>
      <c r="AB123" s="77" t="s">
        <v>1114</v>
      </c>
      <c r="AD123" s="660">
        <v>1</v>
      </c>
      <c r="AF123" s="660">
        <f t="shared" si="8"/>
        <v>0</v>
      </c>
      <c r="AG123" s="77"/>
      <c r="AH123" s="77"/>
      <c r="AI123" s="672"/>
      <c r="AP123" s="77"/>
      <c r="AQ123" s="673"/>
      <c r="AR123" s="673"/>
      <c r="AW123" s="77"/>
      <c r="AX123" s="77"/>
      <c r="AY123" s="672"/>
      <c r="AZ123" s="672"/>
      <c r="BV123" s="77">
        <v>114</v>
      </c>
      <c r="BX123" s="672">
        <v>27946623.419999994</v>
      </c>
      <c r="CA123" s="672">
        <v>1759</v>
      </c>
      <c r="CD123" s="83">
        <f t="shared" si="9"/>
        <v>0</v>
      </c>
      <c r="CF123" s="83">
        <f t="shared" si="10"/>
        <v>15887.790460488912</v>
      </c>
      <c r="CH123" s="83">
        <f t="shared" si="11"/>
        <v>0</v>
      </c>
    </row>
    <row r="124" spans="1:86" s="83" customFormat="1" ht="12.75" customHeight="1">
      <c r="A124" s="76">
        <v>115</v>
      </c>
      <c r="B124" s="77" t="s">
        <v>572</v>
      </c>
      <c r="C124" s="76">
        <v>0</v>
      </c>
      <c r="D124" s="80">
        <v>1</v>
      </c>
      <c r="E124" s="158">
        <v>0</v>
      </c>
      <c r="F124" s="81">
        <v>0</v>
      </c>
      <c r="G124" s="82">
        <v>0</v>
      </c>
      <c r="H124" s="82">
        <f t="shared" si="6"/>
        <v>0</v>
      </c>
      <c r="I124" s="82">
        <v>1188</v>
      </c>
      <c r="J124" s="82">
        <f t="shared" si="7"/>
        <v>1188</v>
      </c>
      <c r="K124" s="82"/>
      <c r="L124" s="460"/>
      <c r="M124" s="460"/>
      <c r="N124" s="146"/>
      <c r="O124" s="76"/>
      <c r="P124" s="633"/>
      <c r="Q124" s="146"/>
      <c r="R124" s="82"/>
      <c r="S124" s="82"/>
      <c r="T124" s="77"/>
      <c r="V124" s="657"/>
      <c r="Z124" s="77"/>
      <c r="AA124" s="77">
        <v>115</v>
      </c>
      <c r="AB124" s="77" t="s">
        <v>1115</v>
      </c>
      <c r="AD124" s="660">
        <v>1</v>
      </c>
      <c r="AF124" s="660">
        <f t="shared" si="8"/>
        <v>0</v>
      </c>
      <c r="AG124" s="77"/>
      <c r="AH124" s="77"/>
      <c r="AI124" s="672"/>
      <c r="AP124" s="77"/>
      <c r="AQ124" s="673"/>
      <c r="AR124" s="673"/>
      <c r="AW124" s="77"/>
      <c r="AX124" s="77"/>
      <c r="AY124" s="672"/>
      <c r="AZ124" s="672"/>
      <c r="BV124" s="77">
        <v>115</v>
      </c>
      <c r="BX124" s="672">
        <v>0</v>
      </c>
      <c r="CA124" s="672">
        <v>0</v>
      </c>
      <c r="CD124" s="83">
        <f t="shared" si="9"/>
        <v>0</v>
      </c>
      <c r="CF124" s="83">
        <f t="shared" si="10"/>
        <v>0</v>
      </c>
      <c r="CH124" s="83">
        <f t="shared" si="11"/>
        <v>0</v>
      </c>
    </row>
    <row r="125" spans="1:86" s="83" customFormat="1" ht="12.75" customHeight="1">
      <c r="A125" s="76">
        <v>116</v>
      </c>
      <c r="B125" s="77" t="s">
        <v>573</v>
      </c>
      <c r="C125" s="76">
        <v>0</v>
      </c>
      <c r="D125" s="80">
        <v>1</v>
      </c>
      <c r="E125" s="158">
        <v>0</v>
      </c>
      <c r="F125" s="81">
        <v>0</v>
      </c>
      <c r="G125" s="82">
        <v>16860.330000000002</v>
      </c>
      <c r="H125" s="82">
        <f t="shared" si="6"/>
        <v>0</v>
      </c>
      <c r="I125" s="82">
        <v>1188</v>
      </c>
      <c r="J125" s="82">
        <f t="shared" si="7"/>
        <v>18048</v>
      </c>
      <c r="K125" s="82"/>
      <c r="L125" s="460"/>
      <c r="M125" s="460"/>
      <c r="N125" s="146"/>
      <c r="O125" s="76"/>
      <c r="P125" s="633"/>
      <c r="Q125" s="146"/>
      <c r="R125" s="82"/>
      <c r="S125" s="82"/>
      <c r="T125" s="77"/>
      <c r="V125" s="657"/>
      <c r="Z125" s="77"/>
      <c r="AA125" s="77">
        <v>116</v>
      </c>
      <c r="AB125" s="77" t="s">
        <v>1116</v>
      </c>
      <c r="AD125" s="660">
        <v>1</v>
      </c>
      <c r="AF125" s="660">
        <f t="shared" si="8"/>
        <v>0</v>
      </c>
      <c r="AG125" s="77"/>
      <c r="AH125" s="77"/>
      <c r="AI125" s="672"/>
      <c r="AP125" s="77"/>
      <c r="AQ125" s="673"/>
      <c r="AR125" s="673"/>
      <c r="AW125" s="77"/>
      <c r="AX125" s="77"/>
      <c r="AY125" s="672"/>
      <c r="AZ125" s="672"/>
      <c r="BV125" s="77">
        <v>116</v>
      </c>
      <c r="BX125" s="672">
        <v>168603.30000000002</v>
      </c>
      <c r="CA125" s="672">
        <v>10</v>
      </c>
      <c r="CD125" s="83">
        <f t="shared" si="9"/>
        <v>0</v>
      </c>
      <c r="CF125" s="83">
        <f t="shared" si="10"/>
        <v>16860.330000000002</v>
      </c>
      <c r="CH125" s="83">
        <f t="shared" si="11"/>
        <v>0</v>
      </c>
    </row>
    <row r="126" spans="1:86" s="83" customFormat="1" ht="12.75" customHeight="1">
      <c r="A126" s="76">
        <v>117</v>
      </c>
      <c r="B126" s="77" t="s">
        <v>574</v>
      </c>
      <c r="C126" s="76">
        <v>1</v>
      </c>
      <c r="D126" s="80">
        <v>1</v>
      </c>
      <c r="E126" s="158">
        <v>5</v>
      </c>
      <c r="F126" s="81">
        <v>151.57732927495601</v>
      </c>
      <c r="G126" s="82">
        <v>13832.408285077947</v>
      </c>
      <c r="H126" s="82">
        <f t="shared" si="6"/>
        <v>7134</v>
      </c>
      <c r="I126" s="82">
        <v>1188</v>
      </c>
      <c r="J126" s="82">
        <f t="shared" si="7"/>
        <v>22154</v>
      </c>
      <c r="K126" s="82"/>
      <c r="L126" s="460"/>
      <c r="M126" s="460"/>
      <c r="N126" s="146"/>
      <c r="O126" s="76"/>
      <c r="P126" s="633"/>
      <c r="Q126" s="146"/>
      <c r="R126" s="82"/>
      <c r="S126" s="82"/>
      <c r="T126" s="77"/>
      <c r="V126" s="657"/>
      <c r="Z126" s="77"/>
      <c r="AA126" s="77">
        <v>117</v>
      </c>
      <c r="AB126" s="77" t="s">
        <v>1117</v>
      </c>
      <c r="AD126" s="660">
        <v>1</v>
      </c>
      <c r="AF126" s="660">
        <f t="shared" si="8"/>
        <v>0</v>
      </c>
      <c r="AG126" s="77"/>
      <c r="AH126" s="77"/>
      <c r="AI126" s="672"/>
      <c r="AP126" s="77"/>
      <c r="AQ126" s="673"/>
      <c r="AR126" s="673"/>
      <c r="AW126" s="77"/>
      <c r="AX126" s="77"/>
      <c r="AY126" s="672"/>
      <c r="AZ126" s="672"/>
      <c r="BV126" s="77">
        <v>117</v>
      </c>
      <c r="BX126" s="672">
        <v>6210751.3199999984</v>
      </c>
      <c r="CA126" s="672">
        <v>449</v>
      </c>
      <c r="CD126" s="83">
        <f t="shared" si="9"/>
        <v>0</v>
      </c>
      <c r="CF126" s="83">
        <f t="shared" si="10"/>
        <v>13832.408285077947</v>
      </c>
      <c r="CH126" s="83">
        <f t="shared" si="11"/>
        <v>0</v>
      </c>
    </row>
    <row r="127" spans="1:86" s="83" customFormat="1" ht="12.75" customHeight="1">
      <c r="A127" s="76">
        <v>118</v>
      </c>
      <c r="B127" s="77" t="s">
        <v>575</v>
      </c>
      <c r="C127" s="76">
        <v>1</v>
      </c>
      <c r="D127" s="80">
        <v>1.028</v>
      </c>
      <c r="E127" s="158">
        <v>6</v>
      </c>
      <c r="F127" s="81">
        <v>112.5061106255289</v>
      </c>
      <c r="G127" s="82">
        <v>13318.724390851065</v>
      </c>
      <c r="H127" s="82">
        <f t="shared" si="6"/>
        <v>1666</v>
      </c>
      <c r="I127" s="82">
        <v>1188</v>
      </c>
      <c r="J127" s="82">
        <f t="shared" si="7"/>
        <v>16173</v>
      </c>
      <c r="K127" s="82"/>
      <c r="L127" s="460"/>
      <c r="M127" s="460"/>
      <c r="N127" s="146"/>
      <c r="O127" s="76"/>
      <c r="P127" s="633"/>
      <c r="Q127" s="146"/>
      <c r="R127" s="82"/>
      <c r="S127" s="82"/>
      <c r="T127" s="77"/>
      <c r="V127" s="657"/>
      <c r="Z127" s="77"/>
      <c r="AA127" s="77">
        <v>118</v>
      </c>
      <c r="AB127" s="77" t="s">
        <v>1118</v>
      </c>
      <c r="AD127" s="660">
        <v>1.028</v>
      </c>
      <c r="AF127" s="660">
        <f t="shared" si="8"/>
        <v>0</v>
      </c>
      <c r="AG127" s="77"/>
      <c r="AH127" s="77"/>
      <c r="AI127" s="672"/>
      <c r="AP127" s="77"/>
      <c r="AQ127" s="673"/>
      <c r="AR127" s="673"/>
      <c r="AW127" s="77"/>
      <c r="AX127" s="77"/>
      <c r="AY127" s="672"/>
      <c r="AZ127" s="672"/>
      <c r="BV127" s="77">
        <v>118</v>
      </c>
      <c r="BX127" s="672">
        <v>7511760.5564400004</v>
      </c>
      <c r="CA127" s="672">
        <v>564</v>
      </c>
      <c r="CD127" s="83">
        <f t="shared" si="9"/>
        <v>0</v>
      </c>
      <c r="CF127" s="83">
        <f t="shared" si="10"/>
        <v>13318.724390851065</v>
      </c>
      <c r="CH127" s="83">
        <f t="shared" si="11"/>
        <v>0</v>
      </c>
    </row>
    <row r="128" spans="1:86" s="83" customFormat="1" ht="12.75" customHeight="1">
      <c r="A128" s="76">
        <v>119</v>
      </c>
      <c r="B128" s="77" t="s">
        <v>576</v>
      </c>
      <c r="C128" s="76">
        <v>0</v>
      </c>
      <c r="D128" s="80">
        <v>1.04</v>
      </c>
      <c r="E128" s="158">
        <v>0</v>
      </c>
      <c r="F128" s="81">
        <v>0</v>
      </c>
      <c r="G128" s="82">
        <v>0</v>
      </c>
      <c r="H128" s="82">
        <f t="shared" si="6"/>
        <v>0</v>
      </c>
      <c r="I128" s="82">
        <v>1188</v>
      </c>
      <c r="J128" s="82">
        <f t="shared" si="7"/>
        <v>1188</v>
      </c>
      <c r="K128" s="82"/>
      <c r="L128" s="460"/>
      <c r="M128" s="460"/>
      <c r="N128" s="146"/>
      <c r="O128" s="76"/>
      <c r="P128" s="633"/>
      <c r="Q128" s="146"/>
      <c r="R128" s="82"/>
      <c r="S128" s="82"/>
      <c r="T128" s="77"/>
      <c r="V128" s="657"/>
      <c r="Z128" s="77"/>
      <c r="AA128" s="77">
        <v>119</v>
      </c>
      <c r="AB128" s="77" t="s">
        <v>1119</v>
      </c>
      <c r="AD128" s="660">
        <v>1.04</v>
      </c>
      <c r="AF128" s="660">
        <f t="shared" si="8"/>
        <v>0</v>
      </c>
      <c r="AG128" s="77"/>
      <c r="AH128" s="77"/>
      <c r="AI128" s="672"/>
      <c r="AP128" s="77"/>
      <c r="AQ128" s="673"/>
      <c r="AR128" s="673"/>
      <c r="AW128" s="77"/>
      <c r="AX128" s="77"/>
      <c r="AY128" s="672"/>
      <c r="AZ128" s="672"/>
      <c r="BV128" s="77">
        <v>119</v>
      </c>
      <c r="BX128" s="672">
        <v>0</v>
      </c>
      <c r="CA128" s="672">
        <v>0</v>
      </c>
      <c r="CD128" s="83">
        <f t="shared" si="9"/>
        <v>0</v>
      </c>
      <c r="CF128" s="83">
        <f t="shared" si="10"/>
        <v>0</v>
      </c>
      <c r="CH128" s="83">
        <f t="shared" si="11"/>
        <v>0</v>
      </c>
    </row>
    <row r="129" spans="1:86" s="83" customFormat="1" ht="12.75" customHeight="1">
      <c r="A129" s="76">
        <v>120</v>
      </c>
      <c r="B129" s="77" t="s">
        <v>577</v>
      </c>
      <c r="C129" s="76">
        <v>0</v>
      </c>
      <c r="D129" s="80">
        <v>1</v>
      </c>
      <c r="E129" s="158">
        <v>0</v>
      </c>
      <c r="F129" s="81">
        <v>0</v>
      </c>
      <c r="G129" s="82">
        <v>0</v>
      </c>
      <c r="H129" s="82">
        <f t="shared" si="6"/>
        <v>0</v>
      </c>
      <c r="I129" s="82">
        <v>1188</v>
      </c>
      <c r="J129" s="82">
        <f t="shared" si="7"/>
        <v>1188</v>
      </c>
      <c r="K129" s="82"/>
      <c r="L129" s="460"/>
      <c r="M129" s="460"/>
      <c r="N129" s="146"/>
      <c r="O129" s="76"/>
      <c r="P129" s="633"/>
      <c r="Q129" s="146"/>
      <c r="R129" s="82"/>
      <c r="S129" s="82"/>
      <c r="T129" s="77"/>
      <c r="V129" s="657"/>
      <c r="Z129" s="77"/>
      <c r="AA129" s="77">
        <v>120</v>
      </c>
      <c r="AB129" s="77" t="s">
        <v>1120</v>
      </c>
      <c r="AD129" s="660">
        <v>1</v>
      </c>
      <c r="AF129" s="660">
        <f t="shared" si="8"/>
        <v>0</v>
      </c>
      <c r="AG129" s="77"/>
      <c r="AH129" s="77"/>
      <c r="AI129" s="672"/>
      <c r="AP129" s="77"/>
      <c r="AQ129" s="673"/>
      <c r="AR129" s="673"/>
      <c r="AW129" s="77"/>
      <c r="AX129" s="77"/>
      <c r="AY129" s="672"/>
      <c r="AZ129" s="672"/>
      <c r="BV129" s="77">
        <v>120</v>
      </c>
      <c r="BX129" s="672">
        <v>0</v>
      </c>
      <c r="CA129" s="672">
        <v>0</v>
      </c>
      <c r="CD129" s="83">
        <f t="shared" si="9"/>
        <v>0</v>
      </c>
      <c r="CF129" s="83">
        <f t="shared" si="10"/>
        <v>0</v>
      </c>
      <c r="CH129" s="83">
        <f t="shared" si="11"/>
        <v>0</v>
      </c>
    </row>
    <row r="130" spans="1:86" s="83" customFormat="1" ht="12.75" customHeight="1">
      <c r="A130" s="76">
        <v>121</v>
      </c>
      <c r="B130" s="77" t="s">
        <v>578</v>
      </c>
      <c r="C130" s="76">
        <v>1</v>
      </c>
      <c r="D130" s="80">
        <v>1</v>
      </c>
      <c r="E130" s="158">
        <v>9</v>
      </c>
      <c r="F130" s="81">
        <v>171.24179795407684</v>
      </c>
      <c r="G130" s="82">
        <v>14949.208705882353</v>
      </c>
      <c r="H130" s="82">
        <f t="shared" si="6"/>
        <v>10650</v>
      </c>
      <c r="I130" s="82">
        <v>1188</v>
      </c>
      <c r="J130" s="82">
        <f t="shared" si="7"/>
        <v>26787</v>
      </c>
      <c r="K130" s="82"/>
      <c r="L130" s="460"/>
      <c r="M130" s="460"/>
      <c r="N130" s="146"/>
      <c r="O130" s="76"/>
      <c r="P130" s="633"/>
      <c r="Q130" s="146"/>
      <c r="R130" s="82"/>
      <c r="S130" s="82"/>
      <c r="T130" s="77"/>
      <c r="V130" s="657"/>
      <c r="Z130" s="77"/>
      <c r="AA130" s="77">
        <v>121</v>
      </c>
      <c r="AB130" s="77" t="s">
        <v>1121</v>
      </c>
      <c r="AD130" s="660">
        <v>1</v>
      </c>
      <c r="AF130" s="660">
        <f t="shared" si="8"/>
        <v>0</v>
      </c>
      <c r="AG130" s="77"/>
      <c r="AH130" s="77"/>
      <c r="AI130" s="672"/>
      <c r="AP130" s="77"/>
      <c r="AQ130" s="673"/>
      <c r="AR130" s="673"/>
      <c r="AW130" s="77"/>
      <c r="AX130" s="77"/>
      <c r="AY130" s="672"/>
      <c r="AZ130" s="672"/>
      <c r="BV130" s="77">
        <v>121</v>
      </c>
      <c r="BX130" s="672">
        <v>1270682.74</v>
      </c>
      <c r="CA130" s="672">
        <v>85</v>
      </c>
      <c r="CD130" s="83">
        <f t="shared" si="9"/>
        <v>0</v>
      </c>
      <c r="CF130" s="83">
        <f t="shared" si="10"/>
        <v>14949.208705882353</v>
      </c>
      <c r="CH130" s="83">
        <f t="shared" si="11"/>
        <v>0</v>
      </c>
    </row>
    <row r="131" spans="1:86" s="83" customFormat="1" ht="12.75" customHeight="1">
      <c r="A131" s="76">
        <v>122</v>
      </c>
      <c r="B131" s="77" t="s">
        <v>579</v>
      </c>
      <c r="C131" s="76">
        <v>1</v>
      </c>
      <c r="D131" s="80">
        <v>1.0369999999999999</v>
      </c>
      <c r="E131" s="158">
        <v>3</v>
      </c>
      <c r="F131" s="81">
        <v>134.39008398709214</v>
      </c>
      <c r="G131" s="82">
        <v>12758.072245730873</v>
      </c>
      <c r="H131" s="82">
        <f t="shared" si="6"/>
        <v>4388</v>
      </c>
      <c r="I131" s="82">
        <v>1188</v>
      </c>
      <c r="J131" s="82">
        <f t="shared" si="7"/>
        <v>18334</v>
      </c>
      <c r="K131" s="82"/>
      <c r="L131" s="460"/>
      <c r="M131" s="460"/>
      <c r="N131" s="146"/>
      <c r="O131" s="76"/>
      <c r="P131" s="633"/>
      <c r="Q131" s="146"/>
      <c r="R131" s="82"/>
      <c r="S131" s="82"/>
      <c r="T131" s="77"/>
      <c r="V131" s="657"/>
      <c r="Z131" s="77"/>
      <c r="AA131" s="77">
        <v>122</v>
      </c>
      <c r="AB131" s="77" t="s">
        <v>1122</v>
      </c>
      <c r="AD131" s="660">
        <v>1.0369999999999999</v>
      </c>
      <c r="AF131" s="660">
        <f t="shared" si="8"/>
        <v>0</v>
      </c>
      <c r="AG131" s="77"/>
      <c r="AH131" s="77"/>
      <c r="AI131" s="672"/>
      <c r="AP131" s="77"/>
      <c r="AQ131" s="673"/>
      <c r="AR131" s="673"/>
      <c r="AW131" s="77"/>
      <c r="AX131" s="77"/>
      <c r="AY131" s="672"/>
      <c r="AZ131" s="672"/>
      <c r="BV131" s="77">
        <v>122</v>
      </c>
      <c r="BX131" s="672">
        <v>31856906.397589989</v>
      </c>
      <c r="CA131" s="672">
        <v>2497</v>
      </c>
      <c r="CD131" s="83">
        <f t="shared" si="9"/>
        <v>0</v>
      </c>
      <c r="CF131" s="83">
        <f t="shared" si="10"/>
        <v>12758.072245730873</v>
      </c>
      <c r="CH131" s="83">
        <f t="shared" si="11"/>
        <v>0</v>
      </c>
    </row>
    <row r="132" spans="1:86" s="83" customFormat="1" ht="12.75" customHeight="1">
      <c r="A132" s="76">
        <v>123</v>
      </c>
      <c r="B132" s="77" t="s">
        <v>580</v>
      </c>
      <c r="C132" s="76">
        <v>0</v>
      </c>
      <c r="D132" s="80">
        <v>1</v>
      </c>
      <c r="E132" s="158">
        <v>0</v>
      </c>
      <c r="F132" s="81">
        <v>0</v>
      </c>
      <c r="G132" s="82">
        <v>16860.330000000002</v>
      </c>
      <c r="H132" s="82">
        <f t="shared" si="6"/>
        <v>0</v>
      </c>
      <c r="I132" s="82">
        <v>1188</v>
      </c>
      <c r="J132" s="82">
        <f t="shared" si="7"/>
        <v>18048</v>
      </c>
      <c r="K132" s="82"/>
      <c r="L132" s="460"/>
      <c r="M132" s="460"/>
      <c r="N132" s="146"/>
      <c r="O132" s="76"/>
      <c r="P132" s="633"/>
      <c r="Q132" s="146"/>
      <c r="R132" s="82"/>
      <c r="S132" s="82"/>
      <c r="T132" s="77"/>
      <c r="V132" s="657"/>
      <c r="Z132" s="77"/>
      <c r="AA132" s="77">
        <v>123</v>
      </c>
      <c r="AB132" s="77" t="s">
        <v>1123</v>
      </c>
      <c r="AD132" s="660">
        <v>1</v>
      </c>
      <c r="AF132" s="660">
        <f t="shared" si="8"/>
        <v>0</v>
      </c>
      <c r="AG132" s="77"/>
      <c r="AH132" s="77"/>
      <c r="AI132" s="672"/>
      <c r="AP132" s="77"/>
      <c r="AQ132" s="673"/>
      <c r="AR132" s="673"/>
      <c r="AW132" s="77"/>
      <c r="AX132" s="77"/>
      <c r="AY132" s="672"/>
      <c r="AZ132" s="672"/>
      <c r="BV132" s="77">
        <v>123</v>
      </c>
      <c r="BX132" s="672">
        <v>101161.98000000001</v>
      </c>
      <c r="CA132" s="672">
        <v>6</v>
      </c>
      <c r="CD132" s="83">
        <f t="shared" si="9"/>
        <v>0</v>
      </c>
      <c r="CF132" s="83">
        <f t="shared" si="10"/>
        <v>16860.330000000002</v>
      </c>
      <c r="CH132" s="83">
        <f t="shared" si="11"/>
        <v>0</v>
      </c>
    </row>
    <row r="133" spans="1:86" s="83" customFormat="1" ht="12.75" customHeight="1">
      <c r="A133" s="76">
        <v>124</v>
      </c>
      <c r="B133" s="77" t="s">
        <v>581</v>
      </c>
      <c r="C133" s="76">
        <v>0</v>
      </c>
      <c r="D133" s="80">
        <v>1</v>
      </c>
      <c r="E133" s="158">
        <v>0</v>
      </c>
      <c r="F133" s="81">
        <v>0</v>
      </c>
      <c r="G133" s="82">
        <v>0</v>
      </c>
      <c r="H133" s="82">
        <f t="shared" si="6"/>
        <v>0</v>
      </c>
      <c r="I133" s="82">
        <v>1188</v>
      </c>
      <c r="J133" s="82">
        <f t="shared" si="7"/>
        <v>1188</v>
      </c>
      <c r="K133" s="82"/>
      <c r="L133" s="460"/>
      <c r="M133" s="460"/>
      <c r="N133" s="146"/>
      <c r="O133" s="76"/>
      <c r="P133" s="633"/>
      <c r="Q133" s="146"/>
      <c r="R133" s="82"/>
      <c r="S133" s="82"/>
      <c r="T133" s="77"/>
      <c r="V133" s="657"/>
      <c r="Z133" s="77"/>
      <c r="AA133" s="77">
        <v>124</v>
      </c>
      <c r="AB133" s="77" t="s">
        <v>1124</v>
      </c>
      <c r="AD133" s="660">
        <v>1</v>
      </c>
      <c r="AF133" s="660">
        <f t="shared" si="8"/>
        <v>0</v>
      </c>
      <c r="AG133" s="77"/>
      <c r="AH133" s="77"/>
      <c r="AI133" s="672"/>
      <c r="AP133" s="77"/>
      <c r="AQ133" s="673"/>
      <c r="AR133" s="673"/>
      <c r="AW133" s="77"/>
      <c r="AX133" s="77"/>
      <c r="AY133" s="672"/>
      <c r="AZ133" s="672"/>
      <c r="BV133" s="77">
        <v>124</v>
      </c>
      <c r="BX133" s="672">
        <v>0</v>
      </c>
      <c r="CA133" s="672">
        <v>0</v>
      </c>
      <c r="CD133" s="83">
        <f t="shared" si="9"/>
        <v>0</v>
      </c>
      <c r="CF133" s="83">
        <f t="shared" si="10"/>
        <v>0</v>
      </c>
      <c r="CH133" s="83">
        <f t="shared" si="11"/>
        <v>0</v>
      </c>
    </row>
    <row r="134" spans="1:86" s="83" customFormat="1" ht="12.75" customHeight="1">
      <c r="A134" s="76">
        <v>125</v>
      </c>
      <c r="B134" s="77" t="s">
        <v>582</v>
      </c>
      <c r="C134" s="76">
        <v>1</v>
      </c>
      <c r="D134" s="80">
        <v>1</v>
      </c>
      <c r="E134" s="158">
        <v>2</v>
      </c>
      <c r="F134" s="81">
        <v>147.18547185997332</v>
      </c>
      <c r="G134" s="82">
        <v>12461.806004540294</v>
      </c>
      <c r="H134" s="82">
        <f t="shared" si="6"/>
        <v>5880</v>
      </c>
      <c r="I134" s="82">
        <v>1188</v>
      </c>
      <c r="J134" s="82">
        <f t="shared" si="7"/>
        <v>19530</v>
      </c>
      <c r="K134" s="82"/>
      <c r="L134" s="460"/>
      <c r="M134" s="460"/>
      <c r="N134" s="146"/>
      <c r="O134" s="76"/>
      <c r="P134" s="633"/>
      <c r="Q134" s="146"/>
      <c r="R134" s="82"/>
      <c r="S134" s="82"/>
      <c r="T134" s="77"/>
      <c r="V134" s="657"/>
      <c r="Z134" s="77"/>
      <c r="AA134" s="77">
        <v>125</v>
      </c>
      <c r="AB134" s="77" t="s">
        <v>1126</v>
      </c>
      <c r="AD134" s="660">
        <v>1</v>
      </c>
      <c r="AF134" s="660">
        <f t="shared" si="8"/>
        <v>0</v>
      </c>
      <c r="AG134" s="77"/>
      <c r="AH134" s="77"/>
      <c r="AI134" s="672"/>
      <c r="AP134" s="77"/>
      <c r="AQ134" s="673"/>
      <c r="AR134" s="673"/>
      <c r="AW134" s="77"/>
      <c r="AX134" s="77"/>
      <c r="AY134" s="672"/>
      <c r="AZ134" s="672"/>
      <c r="BV134" s="77">
        <v>125</v>
      </c>
      <c r="BX134" s="672">
        <v>10978851.09</v>
      </c>
      <c r="CA134" s="672">
        <v>881</v>
      </c>
      <c r="CD134" s="83">
        <f t="shared" si="9"/>
        <v>0</v>
      </c>
      <c r="CF134" s="83">
        <f t="shared" si="10"/>
        <v>12461.806004540294</v>
      </c>
      <c r="CH134" s="83">
        <f t="shared" si="11"/>
        <v>0</v>
      </c>
    </row>
    <row r="135" spans="1:86" s="83" customFormat="1" ht="12.75" customHeight="1">
      <c r="A135" s="76">
        <v>126</v>
      </c>
      <c r="B135" s="77" t="s">
        <v>583</v>
      </c>
      <c r="C135" s="76">
        <v>0</v>
      </c>
      <c r="D135" s="80">
        <v>1</v>
      </c>
      <c r="E135" s="158">
        <v>0</v>
      </c>
      <c r="F135" s="81">
        <v>0</v>
      </c>
      <c r="G135" s="82">
        <v>0</v>
      </c>
      <c r="H135" s="82">
        <f t="shared" si="6"/>
        <v>0</v>
      </c>
      <c r="I135" s="82">
        <v>1188</v>
      </c>
      <c r="J135" s="82">
        <f t="shared" si="7"/>
        <v>1188</v>
      </c>
      <c r="K135" s="82"/>
      <c r="L135" s="460"/>
      <c r="M135" s="460"/>
      <c r="N135" s="146"/>
      <c r="O135" s="76"/>
      <c r="P135" s="633"/>
      <c r="Q135" s="146"/>
      <c r="R135" s="82"/>
      <c r="S135" s="82"/>
      <c r="T135" s="77"/>
      <c r="V135" s="657"/>
      <c r="Z135" s="77"/>
      <c r="AA135" s="77">
        <v>126</v>
      </c>
      <c r="AB135" s="77" t="s">
        <v>1128</v>
      </c>
      <c r="AD135" s="660">
        <v>1</v>
      </c>
      <c r="AF135" s="660">
        <f t="shared" si="8"/>
        <v>0</v>
      </c>
      <c r="AG135" s="77"/>
      <c r="AH135" s="77"/>
      <c r="AI135" s="672"/>
      <c r="AP135" s="77"/>
      <c r="AQ135" s="673"/>
      <c r="AR135" s="673"/>
      <c r="AW135" s="77"/>
      <c r="AX135" s="77"/>
      <c r="AY135" s="672"/>
      <c r="AZ135" s="672"/>
      <c r="BV135" s="77">
        <v>126</v>
      </c>
      <c r="BX135" s="672">
        <v>0</v>
      </c>
      <c r="CA135" s="672">
        <v>0</v>
      </c>
      <c r="CD135" s="83">
        <f t="shared" si="9"/>
        <v>0</v>
      </c>
      <c r="CF135" s="83">
        <f t="shared" si="10"/>
        <v>0</v>
      </c>
      <c r="CH135" s="83">
        <f t="shared" si="11"/>
        <v>0</v>
      </c>
    </row>
    <row r="136" spans="1:86" s="83" customFormat="1" ht="12.75" customHeight="1">
      <c r="A136" s="76">
        <v>127</v>
      </c>
      <c r="B136" s="77" t="s">
        <v>584</v>
      </c>
      <c r="C136" s="76">
        <v>1</v>
      </c>
      <c r="D136" s="80">
        <v>1</v>
      </c>
      <c r="E136" s="158">
        <v>4</v>
      </c>
      <c r="F136" s="81">
        <v>197.53140376790708</v>
      </c>
      <c r="G136" s="82">
        <v>13429.600774193548</v>
      </c>
      <c r="H136" s="82">
        <f t="shared" si="6"/>
        <v>13098</v>
      </c>
      <c r="I136" s="82">
        <v>1188</v>
      </c>
      <c r="J136" s="82">
        <f t="shared" si="7"/>
        <v>27716</v>
      </c>
      <c r="K136" s="82"/>
      <c r="L136" s="460"/>
      <c r="M136" s="460"/>
      <c r="N136" s="146"/>
      <c r="O136" s="76"/>
      <c r="P136" s="633"/>
      <c r="Q136" s="146"/>
      <c r="R136" s="82"/>
      <c r="S136" s="82"/>
      <c r="T136" s="77"/>
      <c r="V136" s="657"/>
      <c r="Z136" s="77"/>
      <c r="AA136" s="77">
        <v>127</v>
      </c>
      <c r="AB136" s="77" t="s">
        <v>1129</v>
      </c>
      <c r="AD136" s="660">
        <v>1</v>
      </c>
      <c r="AF136" s="660">
        <f t="shared" si="8"/>
        <v>0</v>
      </c>
      <c r="AG136" s="77"/>
      <c r="AH136" s="77"/>
      <c r="AI136" s="672"/>
      <c r="AP136" s="77"/>
      <c r="AQ136" s="673"/>
      <c r="AR136" s="673"/>
      <c r="AW136" s="77"/>
      <c r="AX136" s="77"/>
      <c r="AY136" s="672"/>
      <c r="AZ136" s="672"/>
      <c r="BV136" s="77">
        <v>127</v>
      </c>
      <c r="BX136" s="672">
        <v>4163176.2399999998</v>
      </c>
      <c r="CA136" s="672">
        <v>310</v>
      </c>
      <c r="CD136" s="83">
        <f t="shared" si="9"/>
        <v>0</v>
      </c>
      <c r="CF136" s="83">
        <f t="shared" si="10"/>
        <v>13429.600774193548</v>
      </c>
      <c r="CH136" s="83">
        <f t="shared" si="11"/>
        <v>0</v>
      </c>
    </row>
    <row r="137" spans="1:86" s="83" customFormat="1" ht="12.75" customHeight="1">
      <c r="A137" s="76">
        <v>128</v>
      </c>
      <c r="B137" s="77" t="s">
        <v>585</v>
      </c>
      <c r="C137" s="76">
        <v>1</v>
      </c>
      <c r="D137" s="80">
        <v>1</v>
      </c>
      <c r="E137" s="158">
        <v>10</v>
      </c>
      <c r="F137" s="81">
        <v>103.60715367772923</v>
      </c>
      <c r="G137" s="82">
        <v>16758.194754195927</v>
      </c>
      <c r="H137" s="82">
        <f t="shared" si="6"/>
        <v>604</v>
      </c>
      <c r="I137" s="82">
        <v>1188</v>
      </c>
      <c r="J137" s="82">
        <f t="shared" si="7"/>
        <v>18550</v>
      </c>
      <c r="K137" s="82"/>
      <c r="L137" s="460"/>
      <c r="M137" s="460"/>
      <c r="N137" s="146"/>
      <c r="O137" s="76"/>
      <c r="P137" s="633"/>
      <c r="Q137" s="146"/>
      <c r="R137" s="82"/>
      <c r="S137" s="82"/>
      <c r="T137" s="77"/>
      <c r="V137" s="657"/>
      <c r="Z137" s="77"/>
      <c r="AA137" s="77">
        <v>128</v>
      </c>
      <c r="AB137" s="77" t="s">
        <v>1130</v>
      </c>
      <c r="AD137" s="660">
        <v>1</v>
      </c>
      <c r="AF137" s="660">
        <f t="shared" si="8"/>
        <v>0</v>
      </c>
      <c r="AG137" s="77"/>
      <c r="AH137" s="77"/>
      <c r="AI137" s="672"/>
      <c r="AP137" s="77"/>
      <c r="AQ137" s="673"/>
      <c r="AR137" s="673"/>
      <c r="AW137" s="77"/>
      <c r="AX137" s="77"/>
      <c r="AY137" s="672"/>
      <c r="AZ137" s="672"/>
      <c r="BV137" s="77">
        <v>128</v>
      </c>
      <c r="BX137" s="672">
        <v>140785594.13</v>
      </c>
      <c r="CA137" s="672">
        <v>8401</v>
      </c>
      <c r="CD137" s="83">
        <f t="shared" si="9"/>
        <v>0</v>
      </c>
      <c r="CF137" s="83">
        <f t="shared" si="10"/>
        <v>16758.194754195927</v>
      </c>
      <c r="CH137" s="83">
        <f t="shared" si="11"/>
        <v>0</v>
      </c>
    </row>
    <row r="138" spans="1:86" s="83" customFormat="1" ht="12.75" customHeight="1">
      <c r="A138" s="76">
        <v>129</v>
      </c>
      <c r="B138" s="77" t="s">
        <v>586</v>
      </c>
      <c r="C138" s="76">
        <v>0</v>
      </c>
      <c r="D138" s="80">
        <v>1</v>
      </c>
      <c r="E138" s="158">
        <v>0</v>
      </c>
      <c r="F138" s="81">
        <v>0</v>
      </c>
      <c r="G138" s="82">
        <v>16860.330000000002</v>
      </c>
      <c r="H138" s="82">
        <f t="shared" ref="H138:H201" si="12">IF(F138&lt;&gt;0,ROUND(G138*F138/100-G138,0),0)</f>
        <v>0</v>
      </c>
      <c r="I138" s="82">
        <v>1188</v>
      </c>
      <c r="J138" s="82">
        <f t="shared" si="7"/>
        <v>18048</v>
      </c>
      <c r="K138" s="82"/>
      <c r="L138" s="460"/>
      <c r="M138" s="460"/>
      <c r="N138" s="146"/>
      <c r="O138" s="76"/>
      <c r="P138" s="633"/>
      <c r="Q138" s="146"/>
      <c r="R138" s="82"/>
      <c r="S138" s="82"/>
      <c r="T138" s="77"/>
      <c r="V138" s="657"/>
      <c r="Z138" s="77"/>
      <c r="AA138" s="77">
        <v>129</v>
      </c>
      <c r="AB138" s="77" t="s">
        <v>1131</v>
      </c>
      <c r="AD138" s="660">
        <v>1</v>
      </c>
      <c r="AF138" s="660">
        <f t="shared" si="8"/>
        <v>0</v>
      </c>
      <c r="AG138" s="77"/>
      <c r="AH138" s="77"/>
      <c r="AI138" s="672"/>
      <c r="AP138" s="77"/>
      <c r="AQ138" s="673"/>
      <c r="AR138" s="673"/>
      <c r="AW138" s="77"/>
      <c r="AX138" s="77"/>
      <c r="AY138" s="672"/>
      <c r="AZ138" s="672"/>
      <c r="BV138" s="77">
        <v>129</v>
      </c>
      <c r="BX138" s="672">
        <v>67441.320000000007</v>
      </c>
      <c r="CA138" s="672">
        <v>4</v>
      </c>
      <c r="CD138" s="83">
        <f t="shared" si="9"/>
        <v>0</v>
      </c>
      <c r="CF138" s="83">
        <f t="shared" si="10"/>
        <v>16860.330000000002</v>
      </c>
      <c r="CH138" s="83">
        <f t="shared" si="11"/>
        <v>0</v>
      </c>
    </row>
    <row r="139" spans="1:86" s="83" customFormat="1" ht="12.75" customHeight="1">
      <c r="A139" s="76">
        <v>130</v>
      </c>
      <c r="B139" s="77" t="s">
        <v>587</v>
      </c>
      <c r="C139" s="76">
        <v>0</v>
      </c>
      <c r="D139" s="80">
        <v>1</v>
      </c>
      <c r="E139" s="158">
        <v>0</v>
      </c>
      <c r="F139" s="81">
        <v>0</v>
      </c>
      <c r="G139" s="82">
        <v>0</v>
      </c>
      <c r="H139" s="82">
        <f t="shared" si="12"/>
        <v>0</v>
      </c>
      <c r="I139" s="82">
        <v>1188</v>
      </c>
      <c r="J139" s="82">
        <f t="shared" ref="J139:J202" si="13">IFERROR(ROUND(G139,0)+H139+I139,"")</f>
        <v>1188</v>
      </c>
      <c r="K139" s="82"/>
      <c r="L139" s="460"/>
      <c r="M139" s="460"/>
      <c r="N139" s="146"/>
      <c r="O139" s="76"/>
      <c r="P139" s="633"/>
      <c r="Q139" s="146"/>
      <c r="R139" s="82"/>
      <c r="S139" s="82"/>
      <c r="T139" s="77"/>
      <c r="V139" s="657"/>
      <c r="Z139" s="77"/>
      <c r="AA139" s="77">
        <v>130</v>
      </c>
      <c r="AB139" s="77" t="s">
        <v>1132</v>
      </c>
      <c r="AD139" s="660">
        <v>1</v>
      </c>
      <c r="AF139" s="660">
        <f t="shared" ref="AF139:AF202" si="14">+AD139-D139</f>
        <v>0</v>
      </c>
      <c r="AG139" s="77"/>
      <c r="AH139" s="77"/>
      <c r="AI139" s="672"/>
      <c r="AP139" s="77"/>
      <c r="AQ139" s="673"/>
      <c r="AR139" s="673"/>
      <c r="AW139" s="77"/>
      <c r="AX139" s="77"/>
      <c r="AY139" s="672"/>
      <c r="AZ139" s="672"/>
      <c r="BV139" s="77">
        <v>130</v>
      </c>
      <c r="BX139" s="672">
        <v>0</v>
      </c>
      <c r="CA139" s="672">
        <v>0</v>
      </c>
      <c r="CD139" s="83">
        <f t="shared" ref="CD139:CD202" si="15">+BV139-A139</f>
        <v>0</v>
      </c>
      <c r="CF139" s="83">
        <f t="shared" ref="CF139:CF202" si="16">IF(BX139=0,0,BX139/CA139)</f>
        <v>0</v>
      </c>
      <c r="CH139" s="83">
        <f t="shared" ref="CH139:CH202" si="17">+CF139-G139</f>
        <v>0</v>
      </c>
    </row>
    <row r="140" spans="1:86" s="83" customFormat="1" ht="12.75" customHeight="1">
      <c r="A140" s="76">
        <v>131</v>
      </c>
      <c r="B140" s="77" t="s">
        <v>588</v>
      </c>
      <c r="C140" s="76">
        <v>1</v>
      </c>
      <c r="D140" s="80">
        <v>1.0529999999999999</v>
      </c>
      <c r="E140" s="158">
        <v>2</v>
      </c>
      <c r="F140" s="81">
        <v>153.63899066310054</v>
      </c>
      <c r="G140" s="82">
        <v>12723.276513327786</v>
      </c>
      <c r="H140" s="82">
        <f t="shared" si="12"/>
        <v>6825</v>
      </c>
      <c r="I140" s="82">
        <v>1188</v>
      </c>
      <c r="J140" s="82">
        <f t="shared" si="13"/>
        <v>20736</v>
      </c>
      <c r="K140" s="82"/>
      <c r="L140" s="460"/>
      <c r="M140" s="460"/>
      <c r="N140" s="146"/>
      <c r="O140" s="76"/>
      <c r="P140" s="633"/>
      <c r="Q140" s="146"/>
      <c r="R140" s="82"/>
      <c r="S140" s="82"/>
      <c r="T140" s="77"/>
      <c r="V140" s="657"/>
      <c r="Z140" s="77"/>
      <c r="AA140" s="77">
        <v>131</v>
      </c>
      <c r="AB140" s="77" t="s">
        <v>1133</v>
      </c>
      <c r="AD140" s="660">
        <v>1.0529999999999999</v>
      </c>
      <c r="AF140" s="660">
        <f t="shared" si="14"/>
        <v>0</v>
      </c>
      <c r="AG140" s="77"/>
      <c r="AH140" s="77"/>
      <c r="AI140" s="672"/>
      <c r="AP140" s="77"/>
      <c r="AQ140" s="673"/>
      <c r="AR140" s="673"/>
      <c r="AW140" s="77"/>
      <c r="AX140" s="77"/>
      <c r="AY140" s="672"/>
      <c r="AZ140" s="672"/>
      <c r="BV140" s="77">
        <v>131</v>
      </c>
      <c r="BX140" s="672">
        <v>45880135.10706</v>
      </c>
      <c r="CA140" s="672">
        <v>3606</v>
      </c>
      <c r="CD140" s="83">
        <f t="shared" si="15"/>
        <v>0</v>
      </c>
      <c r="CF140" s="83">
        <f t="shared" si="16"/>
        <v>12723.276513327786</v>
      </c>
      <c r="CH140" s="83">
        <f t="shared" si="17"/>
        <v>0</v>
      </c>
    </row>
    <row r="141" spans="1:86" s="83" customFormat="1" ht="12.75" customHeight="1">
      <c r="A141" s="76">
        <v>132</v>
      </c>
      <c r="B141" s="77" t="s">
        <v>589</v>
      </c>
      <c r="C141" s="76">
        <v>0</v>
      </c>
      <c r="D141" s="80">
        <v>1</v>
      </c>
      <c r="E141" s="158">
        <v>0</v>
      </c>
      <c r="F141" s="81">
        <v>0</v>
      </c>
      <c r="G141" s="82">
        <v>16860.330000000002</v>
      </c>
      <c r="H141" s="82">
        <f t="shared" si="12"/>
        <v>0</v>
      </c>
      <c r="I141" s="82">
        <v>1188</v>
      </c>
      <c r="J141" s="82">
        <f t="shared" si="13"/>
        <v>18048</v>
      </c>
      <c r="K141" s="82"/>
      <c r="L141" s="460"/>
      <c r="M141" s="460"/>
      <c r="N141" s="146"/>
      <c r="O141" s="76"/>
      <c r="P141" s="633"/>
      <c r="Q141" s="146"/>
      <c r="R141" s="82"/>
      <c r="S141" s="82"/>
      <c r="T141" s="77"/>
      <c r="V141" s="657"/>
      <c r="Z141" s="77"/>
      <c r="AA141" s="77">
        <v>132</v>
      </c>
      <c r="AB141" s="77" t="s">
        <v>1134</v>
      </c>
      <c r="AD141" s="660">
        <v>1</v>
      </c>
      <c r="AF141" s="660">
        <f t="shared" si="14"/>
        <v>0</v>
      </c>
      <c r="AG141" s="77"/>
      <c r="AH141" s="77"/>
      <c r="AI141" s="672"/>
      <c r="AP141" s="77"/>
      <c r="AQ141" s="673"/>
      <c r="AR141" s="673"/>
      <c r="AW141" s="77"/>
      <c r="AX141" s="77"/>
      <c r="AY141" s="672"/>
      <c r="AZ141" s="672"/>
      <c r="BV141" s="77">
        <v>132</v>
      </c>
      <c r="BX141" s="672">
        <v>168603.30000000002</v>
      </c>
      <c r="CA141" s="672">
        <v>10</v>
      </c>
      <c r="CD141" s="83">
        <f t="shared" si="15"/>
        <v>0</v>
      </c>
      <c r="CF141" s="83">
        <f t="shared" si="16"/>
        <v>16860.330000000002</v>
      </c>
      <c r="CH141" s="83">
        <f t="shared" si="17"/>
        <v>0</v>
      </c>
    </row>
    <row r="142" spans="1:86" s="83" customFormat="1" ht="12.75" customHeight="1">
      <c r="A142" s="76">
        <v>133</v>
      </c>
      <c r="B142" s="77" t="s">
        <v>590</v>
      </c>
      <c r="C142" s="76">
        <v>1</v>
      </c>
      <c r="D142" s="80">
        <v>1.04</v>
      </c>
      <c r="E142" s="158">
        <v>9</v>
      </c>
      <c r="F142" s="81">
        <v>104.31142256018728</v>
      </c>
      <c r="G142" s="82">
        <v>15693.432827453878</v>
      </c>
      <c r="H142" s="82">
        <f t="shared" si="12"/>
        <v>677</v>
      </c>
      <c r="I142" s="82">
        <v>1188</v>
      </c>
      <c r="J142" s="82">
        <f t="shared" si="13"/>
        <v>17558</v>
      </c>
      <c r="K142" s="82"/>
      <c r="L142" s="460"/>
      <c r="M142" s="460"/>
      <c r="N142" s="146"/>
      <c r="O142" s="76"/>
      <c r="P142" s="633"/>
      <c r="Q142" s="146"/>
      <c r="R142" s="82"/>
      <c r="S142" s="82"/>
      <c r="T142" s="77"/>
      <c r="V142" s="657"/>
      <c r="Z142" s="77"/>
      <c r="AA142" s="77">
        <v>133</v>
      </c>
      <c r="AB142" s="77" t="s">
        <v>1135</v>
      </c>
      <c r="AD142" s="660">
        <v>1.04</v>
      </c>
      <c r="AF142" s="660">
        <f t="shared" si="14"/>
        <v>0</v>
      </c>
      <c r="AG142" s="77"/>
      <c r="AH142" s="77"/>
      <c r="AI142" s="672"/>
      <c r="AP142" s="77"/>
      <c r="AQ142" s="673"/>
      <c r="AR142" s="673"/>
      <c r="AW142" s="77"/>
      <c r="AX142" s="77"/>
      <c r="AY142" s="672"/>
      <c r="AZ142" s="672"/>
      <c r="BV142" s="77">
        <v>133</v>
      </c>
      <c r="BX142" s="672">
        <v>21264601.481200006</v>
      </c>
      <c r="CA142" s="672">
        <v>1355</v>
      </c>
      <c r="CD142" s="83">
        <f t="shared" si="15"/>
        <v>0</v>
      </c>
      <c r="CF142" s="83">
        <f t="shared" si="16"/>
        <v>15693.432827453878</v>
      </c>
      <c r="CH142" s="83">
        <f t="shared" si="17"/>
        <v>0</v>
      </c>
    </row>
    <row r="143" spans="1:86" s="83" customFormat="1" ht="12.75" customHeight="1">
      <c r="A143" s="76">
        <v>134</v>
      </c>
      <c r="B143" s="77" t="s">
        <v>591</v>
      </c>
      <c r="C143" s="76">
        <v>0</v>
      </c>
      <c r="D143" s="80">
        <v>1</v>
      </c>
      <c r="E143" s="158">
        <v>0</v>
      </c>
      <c r="F143" s="81">
        <v>0</v>
      </c>
      <c r="G143" s="82">
        <v>16860.330000000002</v>
      </c>
      <c r="H143" s="82">
        <f t="shared" si="12"/>
        <v>0</v>
      </c>
      <c r="I143" s="82">
        <v>1188</v>
      </c>
      <c r="J143" s="82">
        <f t="shared" si="13"/>
        <v>18048</v>
      </c>
      <c r="K143" s="82"/>
      <c r="L143" s="460"/>
      <c r="M143" s="460"/>
      <c r="N143" s="146"/>
      <c r="O143" s="76"/>
      <c r="P143" s="633"/>
      <c r="Q143" s="146"/>
      <c r="R143" s="82"/>
      <c r="S143" s="82"/>
      <c r="T143" s="77"/>
      <c r="V143" s="657"/>
      <c r="Z143" s="77"/>
      <c r="AA143" s="77">
        <v>134</v>
      </c>
      <c r="AB143" s="77" t="s">
        <v>1136</v>
      </c>
      <c r="AD143" s="660">
        <v>1</v>
      </c>
      <c r="AF143" s="660">
        <f t="shared" si="14"/>
        <v>0</v>
      </c>
      <c r="AG143" s="77"/>
      <c r="AH143" s="77"/>
      <c r="AI143" s="672"/>
      <c r="AP143" s="77"/>
      <c r="AQ143" s="673"/>
      <c r="AR143" s="673"/>
      <c r="AW143" s="77"/>
      <c r="AX143" s="77"/>
      <c r="AY143" s="672"/>
      <c r="AZ143" s="672"/>
      <c r="BV143" s="77">
        <v>134</v>
      </c>
      <c r="BX143" s="672">
        <v>33720.660000000003</v>
      </c>
      <c r="CA143" s="672">
        <v>2</v>
      </c>
      <c r="CD143" s="83">
        <f t="shared" si="15"/>
        <v>0</v>
      </c>
      <c r="CF143" s="83">
        <f t="shared" si="16"/>
        <v>16860.330000000002</v>
      </c>
      <c r="CH143" s="83">
        <f t="shared" si="17"/>
        <v>0</v>
      </c>
    </row>
    <row r="144" spans="1:86" s="83" customFormat="1" ht="12.75" customHeight="1">
      <c r="A144" s="76">
        <v>135</v>
      </c>
      <c r="B144" s="77" t="s">
        <v>592</v>
      </c>
      <c r="C144" s="76">
        <v>1</v>
      </c>
      <c r="D144" s="80">
        <v>1</v>
      </c>
      <c r="E144" s="158">
        <v>8</v>
      </c>
      <c r="F144" s="81">
        <v>127.93910661274859</v>
      </c>
      <c r="G144" s="82">
        <v>15113.000636942676</v>
      </c>
      <c r="H144" s="82">
        <f t="shared" si="12"/>
        <v>4222</v>
      </c>
      <c r="I144" s="82">
        <v>1188</v>
      </c>
      <c r="J144" s="82">
        <f t="shared" si="13"/>
        <v>20523</v>
      </c>
      <c r="K144" s="82"/>
      <c r="L144" s="460"/>
      <c r="M144" s="460"/>
      <c r="N144" s="146"/>
      <c r="O144" s="76"/>
      <c r="P144" s="633"/>
      <c r="Q144" s="146"/>
      <c r="R144" s="82"/>
      <c r="S144" s="82"/>
      <c r="T144" s="77"/>
      <c r="V144" s="657"/>
      <c r="Z144" s="77"/>
      <c r="AA144" s="77">
        <v>135</v>
      </c>
      <c r="AB144" s="77" t="s">
        <v>1137</v>
      </c>
      <c r="AD144" s="660">
        <v>1</v>
      </c>
      <c r="AF144" s="660">
        <f t="shared" si="14"/>
        <v>0</v>
      </c>
      <c r="AG144" s="77"/>
      <c r="AH144" s="77"/>
      <c r="AI144" s="672"/>
      <c r="AP144" s="77"/>
      <c r="AQ144" s="673"/>
      <c r="AR144" s="673"/>
      <c r="AW144" s="77"/>
      <c r="AX144" s="77"/>
      <c r="AY144" s="672"/>
      <c r="AZ144" s="672"/>
      <c r="BV144" s="77">
        <v>135</v>
      </c>
      <c r="BX144" s="672">
        <v>2372741.1</v>
      </c>
      <c r="CA144" s="672">
        <v>157</v>
      </c>
      <c r="CD144" s="83">
        <f t="shared" si="15"/>
        <v>0</v>
      </c>
      <c r="CF144" s="83">
        <f t="shared" si="16"/>
        <v>15113.000636942676</v>
      </c>
      <c r="CH144" s="83">
        <f t="shared" si="17"/>
        <v>0</v>
      </c>
    </row>
    <row r="145" spans="1:86" s="83" customFormat="1" ht="12.75" customHeight="1">
      <c r="A145" s="76">
        <v>136</v>
      </c>
      <c r="B145" s="77" t="s">
        <v>593</v>
      </c>
      <c r="C145" s="76">
        <v>1</v>
      </c>
      <c r="D145" s="80">
        <v>1.0089999999999999</v>
      </c>
      <c r="E145" s="158">
        <v>3</v>
      </c>
      <c r="F145" s="81">
        <v>132.2909817510029</v>
      </c>
      <c r="G145" s="82">
        <v>12594.30853721719</v>
      </c>
      <c r="H145" s="82">
        <f t="shared" si="12"/>
        <v>4067</v>
      </c>
      <c r="I145" s="82">
        <v>1188</v>
      </c>
      <c r="J145" s="82">
        <f t="shared" si="13"/>
        <v>17849</v>
      </c>
      <c r="K145" s="82"/>
      <c r="L145" s="460"/>
      <c r="M145" s="460"/>
      <c r="N145" s="146"/>
      <c r="O145" s="76"/>
      <c r="P145" s="633"/>
      <c r="Q145" s="146"/>
      <c r="R145" s="82"/>
      <c r="S145" s="82"/>
      <c r="T145" s="77"/>
      <c r="V145" s="657"/>
      <c r="Z145" s="77"/>
      <c r="AA145" s="77">
        <v>136</v>
      </c>
      <c r="AB145" s="77" t="s">
        <v>1167</v>
      </c>
      <c r="AD145" s="660">
        <v>1.0089999999999999</v>
      </c>
      <c r="AF145" s="660">
        <f t="shared" si="14"/>
        <v>0</v>
      </c>
      <c r="AG145" s="77"/>
      <c r="AH145" s="77"/>
      <c r="AI145" s="672"/>
      <c r="AP145" s="77"/>
      <c r="AQ145" s="673"/>
      <c r="AR145" s="673"/>
      <c r="AW145" s="77"/>
      <c r="AX145" s="77"/>
      <c r="AY145" s="672"/>
      <c r="AZ145" s="672"/>
      <c r="BV145" s="77">
        <v>136</v>
      </c>
      <c r="BX145" s="672">
        <v>33400106.240699988</v>
      </c>
      <c r="CA145" s="672">
        <v>2652</v>
      </c>
      <c r="CD145" s="83">
        <f t="shared" si="15"/>
        <v>0</v>
      </c>
      <c r="CF145" s="83">
        <f t="shared" si="16"/>
        <v>12594.30853721719</v>
      </c>
      <c r="CH145" s="83">
        <f t="shared" si="17"/>
        <v>0</v>
      </c>
    </row>
    <row r="146" spans="1:86" s="83" customFormat="1" ht="12.75" customHeight="1">
      <c r="A146" s="76">
        <v>137</v>
      </c>
      <c r="B146" s="77" t="s">
        <v>594</v>
      </c>
      <c r="C146" s="76">
        <v>1</v>
      </c>
      <c r="D146" s="80">
        <v>1</v>
      </c>
      <c r="E146" s="158">
        <v>12</v>
      </c>
      <c r="F146" s="81">
        <v>100.60080994745249</v>
      </c>
      <c r="G146" s="82">
        <v>19520.697521367525</v>
      </c>
      <c r="H146" s="82">
        <f t="shared" si="12"/>
        <v>117</v>
      </c>
      <c r="I146" s="82">
        <v>1188</v>
      </c>
      <c r="J146" s="82">
        <f t="shared" si="13"/>
        <v>20826</v>
      </c>
      <c r="K146" s="82"/>
      <c r="L146" s="460"/>
      <c r="M146" s="460"/>
      <c r="N146" s="146"/>
      <c r="O146" s="76"/>
      <c r="P146" s="633"/>
      <c r="Q146" s="146"/>
      <c r="R146" s="82"/>
      <c r="S146" s="82"/>
      <c r="T146" s="77"/>
      <c r="V146" s="657"/>
      <c r="Z146" s="77"/>
      <c r="AA146" s="77">
        <v>137</v>
      </c>
      <c r="AB146" s="77" t="s">
        <v>1168</v>
      </c>
      <c r="AD146" s="660">
        <v>1</v>
      </c>
      <c r="AF146" s="660">
        <f t="shared" si="14"/>
        <v>0</v>
      </c>
      <c r="AG146" s="77"/>
      <c r="AH146" s="77"/>
      <c r="AI146" s="672"/>
      <c r="AP146" s="77"/>
      <c r="AQ146" s="673"/>
      <c r="AR146" s="673"/>
      <c r="AW146" s="77"/>
      <c r="AX146" s="77"/>
      <c r="AY146" s="672"/>
      <c r="AZ146" s="672"/>
      <c r="BV146" s="77">
        <v>137</v>
      </c>
      <c r="BX146" s="672">
        <v>114196080.50000001</v>
      </c>
      <c r="CA146" s="672">
        <v>5850</v>
      </c>
      <c r="CD146" s="83">
        <f t="shared" si="15"/>
        <v>0</v>
      </c>
      <c r="CF146" s="83">
        <f t="shared" si="16"/>
        <v>19520.697521367525</v>
      </c>
      <c r="CH146" s="83">
        <f t="shared" si="17"/>
        <v>0</v>
      </c>
    </row>
    <row r="147" spans="1:86" s="83" customFormat="1" ht="12.75" customHeight="1">
      <c r="A147" s="76">
        <v>138</v>
      </c>
      <c r="B147" s="77" t="s">
        <v>595</v>
      </c>
      <c r="C147" s="76">
        <v>1</v>
      </c>
      <c r="D147" s="80">
        <v>1</v>
      </c>
      <c r="E147" s="158">
        <v>5</v>
      </c>
      <c r="F147" s="81">
        <v>148.64261486895896</v>
      </c>
      <c r="G147" s="82">
        <v>13477.0374566474</v>
      </c>
      <c r="H147" s="82">
        <f t="shared" si="12"/>
        <v>6556</v>
      </c>
      <c r="I147" s="82">
        <v>1188</v>
      </c>
      <c r="J147" s="82">
        <f t="shared" si="13"/>
        <v>21221</v>
      </c>
      <c r="K147" s="82"/>
      <c r="L147" s="460"/>
      <c r="M147" s="460"/>
      <c r="N147" s="146"/>
      <c r="O147" s="76"/>
      <c r="P147" s="633"/>
      <c r="Q147" s="146"/>
      <c r="R147" s="82"/>
      <c r="S147" s="82"/>
      <c r="T147" s="77"/>
      <c r="V147" s="657"/>
      <c r="Z147" s="77"/>
      <c r="AA147" s="77">
        <v>138</v>
      </c>
      <c r="AB147" s="77" t="s">
        <v>1169</v>
      </c>
      <c r="AD147" s="660">
        <v>1</v>
      </c>
      <c r="AF147" s="660">
        <f t="shared" si="14"/>
        <v>0</v>
      </c>
      <c r="AG147" s="77"/>
      <c r="AH147" s="77"/>
      <c r="AI147" s="672"/>
      <c r="AP147" s="77"/>
      <c r="AQ147" s="673"/>
      <c r="AR147" s="673"/>
      <c r="AW147" s="77"/>
      <c r="AX147" s="77"/>
      <c r="AY147" s="672"/>
      <c r="AZ147" s="672"/>
      <c r="BV147" s="77">
        <v>138</v>
      </c>
      <c r="BX147" s="672">
        <v>11657637.4</v>
      </c>
      <c r="CA147" s="672">
        <v>865</v>
      </c>
      <c r="CD147" s="83">
        <f t="shared" si="15"/>
        <v>0</v>
      </c>
      <c r="CF147" s="83">
        <f t="shared" si="16"/>
        <v>13477.0374566474</v>
      </c>
      <c r="CH147" s="83">
        <f t="shared" si="17"/>
        <v>0</v>
      </c>
    </row>
    <row r="148" spans="1:86" s="83" customFormat="1" ht="12.75" customHeight="1">
      <c r="A148" s="76">
        <v>139</v>
      </c>
      <c r="B148" s="77" t="s">
        <v>596</v>
      </c>
      <c r="C148" s="76">
        <v>1</v>
      </c>
      <c r="D148" s="80">
        <v>1.038</v>
      </c>
      <c r="E148" s="158">
        <v>2</v>
      </c>
      <c r="F148" s="81">
        <v>131.16707061718461</v>
      </c>
      <c r="G148" s="82">
        <v>12643.411968163267</v>
      </c>
      <c r="H148" s="82">
        <f t="shared" si="12"/>
        <v>3941</v>
      </c>
      <c r="I148" s="82">
        <v>1188</v>
      </c>
      <c r="J148" s="82">
        <f t="shared" si="13"/>
        <v>17772</v>
      </c>
      <c r="K148" s="82"/>
      <c r="L148" s="460"/>
      <c r="M148" s="460"/>
      <c r="N148" s="146"/>
      <c r="O148" s="76"/>
      <c r="P148" s="633"/>
      <c r="Q148" s="146"/>
      <c r="R148" s="82"/>
      <c r="S148" s="82"/>
      <c r="T148" s="77"/>
      <c r="V148" s="657"/>
      <c r="Z148" s="77"/>
      <c r="AA148" s="77">
        <v>139</v>
      </c>
      <c r="AB148" s="77" t="s">
        <v>1170</v>
      </c>
      <c r="AD148" s="660">
        <v>1.038</v>
      </c>
      <c r="AF148" s="660">
        <f t="shared" si="14"/>
        <v>0</v>
      </c>
      <c r="AG148" s="77"/>
      <c r="AH148" s="77"/>
      <c r="AI148" s="672"/>
      <c r="AP148" s="77"/>
      <c r="AQ148" s="673"/>
      <c r="AR148" s="673"/>
      <c r="AW148" s="77"/>
      <c r="AX148" s="77"/>
      <c r="AY148" s="672"/>
      <c r="AZ148" s="672"/>
      <c r="BV148" s="77">
        <v>139</v>
      </c>
      <c r="BX148" s="672">
        <v>52659810.84740001</v>
      </c>
      <c r="CA148" s="672">
        <v>4165</v>
      </c>
      <c r="CD148" s="83">
        <f t="shared" si="15"/>
        <v>0</v>
      </c>
      <c r="CF148" s="83">
        <f t="shared" si="16"/>
        <v>12643.411968163267</v>
      </c>
      <c r="CH148" s="83">
        <f t="shared" si="17"/>
        <v>0</v>
      </c>
    </row>
    <row r="149" spans="1:86" s="83" customFormat="1" ht="12.75" customHeight="1">
      <c r="A149" s="76">
        <v>140</v>
      </c>
      <c r="B149" s="77" t="s">
        <v>597</v>
      </c>
      <c r="C149" s="76">
        <v>0</v>
      </c>
      <c r="D149" s="80">
        <v>1</v>
      </c>
      <c r="E149" s="158">
        <v>0</v>
      </c>
      <c r="F149" s="81">
        <v>0</v>
      </c>
      <c r="G149" s="82">
        <v>0</v>
      </c>
      <c r="H149" s="82">
        <f t="shared" si="12"/>
        <v>0</v>
      </c>
      <c r="I149" s="82">
        <v>1188</v>
      </c>
      <c r="J149" s="82">
        <f t="shared" si="13"/>
        <v>1188</v>
      </c>
      <c r="K149" s="82"/>
      <c r="L149" s="460"/>
      <c r="M149" s="460"/>
      <c r="N149" s="146"/>
      <c r="O149" s="76"/>
      <c r="P149" s="633"/>
      <c r="Q149" s="146"/>
      <c r="R149" s="82"/>
      <c r="S149" s="82"/>
      <c r="T149" s="77"/>
      <c r="V149" s="657"/>
      <c r="Z149" s="77"/>
      <c r="AA149" s="77">
        <v>140</v>
      </c>
      <c r="AB149" s="77" t="s">
        <v>1171</v>
      </c>
      <c r="AD149" s="660">
        <v>1</v>
      </c>
      <c r="AF149" s="660">
        <f t="shared" si="14"/>
        <v>0</v>
      </c>
      <c r="AG149" s="77"/>
      <c r="AH149" s="77"/>
      <c r="AI149" s="672"/>
      <c r="AP149" s="77"/>
      <c r="AQ149" s="673"/>
      <c r="AR149" s="673"/>
      <c r="AW149" s="77"/>
      <c r="AX149" s="77"/>
      <c r="AY149" s="672"/>
      <c r="AZ149" s="672"/>
      <c r="BV149" s="77">
        <v>140</v>
      </c>
      <c r="BX149" s="672">
        <v>0</v>
      </c>
      <c r="CA149" s="672">
        <v>0</v>
      </c>
      <c r="CD149" s="83">
        <f t="shared" si="15"/>
        <v>0</v>
      </c>
      <c r="CF149" s="83">
        <f t="shared" si="16"/>
        <v>0</v>
      </c>
      <c r="CH149" s="83">
        <f t="shared" si="17"/>
        <v>0</v>
      </c>
    </row>
    <row r="150" spans="1:86" s="83" customFormat="1" ht="12.75" customHeight="1">
      <c r="A150" s="76">
        <v>141</v>
      </c>
      <c r="B150" s="77" t="s">
        <v>598</v>
      </c>
      <c r="C150" s="76">
        <v>1</v>
      </c>
      <c r="D150" s="80">
        <v>1.002</v>
      </c>
      <c r="E150" s="158">
        <v>7</v>
      </c>
      <c r="F150" s="81">
        <v>155.08654617169265</v>
      </c>
      <c r="G150" s="82">
        <v>14698.874801179893</v>
      </c>
      <c r="H150" s="82">
        <f t="shared" si="12"/>
        <v>8097</v>
      </c>
      <c r="I150" s="82">
        <v>1188</v>
      </c>
      <c r="J150" s="82">
        <f t="shared" si="13"/>
        <v>23984</v>
      </c>
      <c r="K150" s="82"/>
      <c r="L150" s="460"/>
      <c r="M150" s="460"/>
      <c r="N150" s="146"/>
      <c r="O150" s="76"/>
      <c r="P150" s="633"/>
      <c r="Q150" s="146"/>
      <c r="R150" s="82"/>
      <c r="S150" s="82"/>
      <c r="T150" s="77"/>
      <c r="V150" s="657"/>
      <c r="Z150" s="77"/>
      <c r="AA150" s="77">
        <v>141</v>
      </c>
      <c r="AB150" s="77" t="s">
        <v>1172</v>
      </c>
      <c r="AD150" s="660">
        <v>1.002</v>
      </c>
      <c r="AF150" s="660">
        <f t="shared" si="14"/>
        <v>0</v>
      </c>
      <c r="AG150" s="77"/>
      <c r="AH150" s="77"/>
      <c r="AI150" s="672"/>
      <c r="AP150" s="77"/>
      <c r="AQ150" s="673"/>
      <c r="AR150" s="673"/>
      <c r="AW150" s="77"/>
      <c r="AX150" s="77"/>
      <c r="AY150" s="672"/>
      <c r="AZ150" s="672"/>
      <c r="BV150" s="77">
        <v>141</v>
      </c>
      <c r="BX150" s="672">
        <v>35380191.646439999</v>
      </c>
      <c r="CA150" s="672">
        <v>2407</v>
      </c>
      <c r="CD150" s="83">
        <f t="shared" si="15"/>
        <v>0</v>
      </c>
      <c r="CF150" s="83">
        <f t="shared" si="16"/>
        <v>14698.874801179893</v>
      </c>
      <c r="CH150" s="83">
        <f t="shared" si="17"/>
        <v>0</v>
      </c>
    </row>
    <row r="151" spans="1:86" s="83" customFormat="1" ht="12.75" customHeight="1">
      <c r="A151" s="76">
        <v>142</v>
      </c>
      <c r="B151" s="77" t="s">
        <v>599</v>
      </c>
      <c r="C151" s="76">
        <v>1</v>
      </c>
      <c r="D151" s="80">
        <v>1.0309999999999999</v>
      </c>
      <c r="E151" s="158">
        <v>7</v>
      </c>
      <c r="F151" s="81">
        <v>188.63867480121894</v>
      </c>
      <c r="G151" s="82">
        <v>14276.254033117568</v>
      </c>
      <c r="H151" s="82">
        <f t="shared" si="12"/>
        <v>12654</v>
      </c>
      <c r="I151" s="82">
        <v>1188</v>
      </c>
      <c r="J151" s="82">
        <f t="shared" si="13"/>
        <v>28118</v>
      </c>
      <c r="K151" s="82"/>
      <c r="L151" s="460"/>
      <c r="M151" s="460"/>
      <c r="N151" s="146"/>
      <c r="O151" s="76"/>
      <c r="P151" s="633"/>
      <c r="Q151" s="146"/>
      <c r="R151" s="82"/>
      <c r="S151" s="82"/>
      <c r="T151" s="77"/>
      <c r="V151" s="657"/>
      <c r="Z151" s="77"/>
      <c r="AA151" s="77">
        <v>142</v>
      </c>
      <c r="AB151" s="77" t="s">
        <v>1173</v>
      </c>
      <c r="AD151" s="660">
        <v>1.0309999999999999</v>
      </c>
      <c r="AF151" s="660">
        <f t="shared" si="14"/>
        <v>0</v>
      </c>
      <c r="AG151" s="77"/>
      <c r="AH151" s="77"/>
      <c r="AI151" s="672"/>
      <c r="AP151" s="77"/>
      <c r="AQ151" s="673"/>
      <c r="AR151" s="673"/>
      <c r="AW151" s="77"/>
      <c r="AX151" s="77"/>
      <c r="AY151" s="672"/>
      <c r="AZ151" s="672"/>
      <c r="BV151" s="77">
        <v>142</v>
      </c>
      <c r="BX151" s="672">
        <v>10807124.303069999</v>
      </c>
      <c r="CA151" s="672">
        <v>757</v>
      </c>
      <c r="CD151" s="83">
        <f t="shared" si="15"/>
        <v>0</v>
      </c>
      <c r="CF151" s="83">
        <f t="shared" si="16"/>
        <v>14276.254033117568</v>
      </c>
      <c r="CH151" s="83">
        <f t="shared" si="17"/>
        <v>0</v>
      </c>
    </row>
    <row r="152" spans="1:86" s="83" customFormat="1" ht="12.75" customHeight="1">
      <c r="A152" s="76">
        <v>143</v>
      </c>
      <c r="B152" s="77" t="s">
        <v>600</v>
      </c>
      <c r="C152" s="76">
        <v>0</v>
      </c>
      <c r="D152" s="80">
        <v>1</v>
      </c>
      <c r="E152" s="158">
        <v>0</v>
      </c>
      <c r="F152" s="81">
        <v>0</v>
      </c>
      <c r="G152" s="82">
        <v>18554.039189189192</v>
      </c>
      <c r="H152" s="82">
        <f t="shared" si="12"/>
        <v>0</v>
      </c>
      <c r="I152" s="82">
        <v>1188</v>
      </c>
      <c r="J152" s="82">
        <f t="shared" si="13"/>
        <v>19742</v>
      </c>
      <c r="K152" s="82"/>
      <c r="L152" s="460"/>
      <c r="M152" s="460"/>
      <c r="N152" s="146"/>
      <c r="O152" s="76"/>
      <c r="P152" s="633"/>
      <c r="Q152" s="146"/>
      <c r="R152" s="82"/>
      <c r="S152" s="82"/>
      <c r="T152" s="77"/>
      <c r="V152" s="657"/>
      <c r="Z152" s="77"/>
      <c r="AA152" s="77">
        <v>143</v>
      </c>
      <c r="AB152" s="77" t="s">
        <v>1174</v>
      </c>
      <c r="AD152" s="660">
        <v>1</v>
      </c>
      <c r="AF152" s="660">
        <f t="shared" si="14"/>
        <v>0</v>
      </c>
      <c r="AG152" s="77"/>
      <c r="AH152" s="77"/>
      <c r="AI152" s="672"/>
      <c r="AP152" s="77"/>
      <c r="AQ152" s="673"/>
      <c r="AR152" s="673"/>
      <c r="AW152" s="77"/>
      <c r="AX152" s="77"/>
      <c r="AY152" s="672"/>
      <c r="AZ152" s="672"/>
      <c r="BV152" s="77">
        <v>143</v>
      </c>
      <c r="BX152" s="672">
        <v>686499.45000000007</v>
      </c>
      <c r="CA152" s="672">
        <v>37</v>
      </c>
      <c r="CD152" s="83">
        <f t="shared" si="15"/>
        <v>0</v>
      </c>
      <c r="CF152" s="83">
        <f t="shared" si="16"/>
        <v>18554.039189189192</v>
      </c>
      <c r="CH152" s="83">
        <f t="shared" si="17"/>
        <v>0</v>
      </c>
    </row>
    <row r="153" spans="1:86" s="83" customFormat="1" ht="12.75" customHeight="1">
      <c r="A153" s="76">
        <v>144</v>
      </c>
      <c r="B153" s="77" t="s">
        <v>601</v>
      </c>
      <c r="C153" s="76">
        <v>1</v>
      </c>
      <c r="D153" s="80">
        <v>1.0589999999999999</v>
      </c>
      <c r="E153" s="158">
        <v>4</v>
      </c>
      <c r="F153" s="81">
        <v>173.22002356710732</v>
      </c>
      <c r="G153" s="82">
        <v>13557.059700425532</v>
      </c>
      <c r="H153" s="82">
        <f t="shared" si="12"/>
        <v>9926</v>
      </c>
      <c r="I153" s="82">
        <v>1188</v>
      </c>
      <c r="J153" s="82">
        <f t="shared" si="13"/>
        <v>24671</v>
      </c>
      <c r="K153" s="82"/>
      <c r="L153" s="460"/>
      <c r="M153" s="460"/>
      <c r="N153" s="146"/>
      <c r="O153" s="76"/>
      <c r="P153" s="633"/>
      <c r="Q153" s="146"/>
      <c r="R153" s="82"/>
      <c r="S153" s="82"/>
      <c r="T153" s="77"/>
      <c r="V153" s="657"/>
      <c r="Z153" s="77"/>
      <c r="AA153" s="77">
        <v>144</v>
      </c>
      <c r="AB153" s="77" t="s">
        <v>1175</v>
      </c>
      <c r="AD153" s="660">
        <v>1.0589999999999999</v>
      </c>
      <c r="AF153" s="660">
        <f t="shared" si="14"/>
        <v>0</v>
      </c>
      <c r="AG153" s="77"/>
      <c r="AH153" s="77"/>
      <c r="AI153" s="672"/>
      <c r="AP153" s="77"/>
      <c r="AQ153" s="673"/>
      <c r="AR153" s="673"/>
      <c r="AW153" s="77"/>
      <c r="AX153" s="77"/>
      <c r="AY153" s="672"/>
      <c r="AZ153" s="672"/>
      <c r="BV153" s="77">
        <v>144</v>
      </c>
      <c r="BX153" s="672">
        <v>21026999.59536</v>
      </c>
      <c r="CA153" s="672">
        <v>1551</v>
      </c>
      <c r="CD153" s="83">
        <f t="shared" si="15"/>
        <v>0</v>
      </c>
      <c r="CF153" s="83">
        <f t="shared" si="16"/>
        <v>13557.059700425532</v>
      </c>
      <c r="CH153" s="83">
        <f t="shared" si="17"/>
        <v>0</v>
      </c>
    </row>
    <row r="154" spans="1:86" s="83" customFormat="1" ht="12.75" customHeight="1">
      <c r="A154" s="76">
        <v>145</v>
      </c>
      <c r="B154" s="77" t="s">
        <v>602</v>
      </c>
      <c r="C154" s="76">
        <v>1</v>
      </c>
      <c r="D154" s="80">
        <v>1.034</v>
      </c>
      <c r="E154" s="158">
        <v>4</v>
      </c>
      <c r="F154" s="81">
        <v>114.41316665308241</v>
      </c>
      <c r="G154" s="82">
        <v>12911.633128340571</v>
      </c>
      <c r="H154" s="82">
        <f t="shared" si="12"/>
        <v>1861</v>
      </c>
      <c r="I154" s="82">
        <v>1188</v>
      </c>
      <c r="J154" s="82">
        <f t="shared" si="13"/>
        <v>15961</v>
      </c>
      <c r="K154" s="82"/>
      <c r="L154" s="460"/>
      <c r="M154" s="460"/>
      <c r="N154" s="146"/>
      <c r="O154" s="654"/>
      <c r="P154" s="655"/>
      <c r="Q154" s="656"/>
      <c r="R154" s="82"/>
      <c r="S154" s="82"/>
      <c r="T154" s="77"/>
      <c r="V154" s="657"/>
      <c r="Z154" s="77"/>
      <c r="AA154" s="77">
        <v>145</v>
      </c>
      <c r="AB154" s="77" t="s">
        <v>1176</v>
      </c>
      <c r="AD154" s="660">
        <v>1.034</v>
      </c>
      <c r="AF154" s="660">
        <f t="shared" si="14"/>
        <v>0</v>
      </c>
      <c r="AG154" s="77"/>
      <c r="AH154" s="77"/>
      <c r="AI154" s="672"/>
      <c r="AP154" s="77"/>
      <c r="AQ154" s="673"/>
      <c r="AR154" s="673"/>
      <c r="AW154" s="77"/>
      <c r="AX154" s="77"/>
      <c r="AY154" s="672"/>
      <c r="AZ154" s="672"/>
      <c r="BV154" s="77">
        <v>145</v>
      </c>
      <c r="BX154" s="672">
        <v>14861289.730719997</v>
      </c>
      <c r="CA154" s="672">
        <v>1151</v>
      </c>
      <c r="CD154" s="83">
        <f t="shared" si="15"/>
        <v>0</v>
      </c>
      <c r="CF154" s="83">
        <f t="shared" si="16"/>
        <v>12911.633128340571</v>
      </c>
      <c r="CH154" s="83">
        <f t="shared" si="17"/>
        <v>0</v>
      </c>
    </row>
    <row r="155" spans="1:86" s="83" customFormat="1" ht="12.75" customHeight="1">
      <c r="A155" s="76">
        <v>146</v>
      </c>
      <c r="B155" s="77" t="s">
        <v>603</v>
      </c>
      <c r="C155" s="76">
        <v>0</v>
      </c>
      <c r="D155" s="80">
        <v>1</v>
      </c>
      <c r="E155" s="158">
        <v>0</v>
      </c>
      <c r="F155" s="81">
        <v>0</v>
      </c>
      <c r="G155" s="82">
        <v>19098.445714285714</v>
      </c>
      <c r="H155" s="82">
        <f t="shared" si="12"/>
        <v>0</v>
      </c>
      <c r="I155" s="82">
        <v>1188</v>
      </c>
      <c r="J155" s="82">
        <f t="shared" si="13"/>
        <v>20286</v>
      </c>
      <c r="K155" s="82"/>
      <c r="L155" s="460"/>
      <c r="M155" s="460"/>
      <c r="N155" s="146"/>
      <c r="O155" s="76"/>
      <c r="P155" s="633"/>
      <c r="Q155" s="146"/>
      <c r="R155" s="82"/>
      <c r="S155" s="82"/>
      <c r="T155" s="77"/>
      <c r="V155" s="657"/>
      <c r="Z155" s="77"/>
      <c r="AA155" s="77">
        <v>146</v>
      </c>
      <c r="AB155" s="77" t="s">
        <v>1177</v>
      </c>
      <c r="AD155" s="660">
        <v>1</v>
      </c>
      <c r="AF155" s="660">
        <f t="shared" si="14"/>
        <v>0</v>
      </c>
      <c r="AG155" s="77"/>
      <c r="AH155" s="77"/>
      <c r="AI155" s="672"/>
      <c r="AP155" s="77"/>
      <c r="AQ155" s="673"/>
      <c r="AR155" s="673"/>
      <c r="AW155" s="77"/>
      <c r="AX155" s="77"/>
      <c r="AY155" s="672"/>
      <c r="AZ155" s="672"/>
      <c r="BV155" s="77">
        <v>146</v>
      </c>
      <c r="BX155" s="672">
        <v>267378.24</v>
      </c>
      <c r="CA155" s="672">
        <v>14</v>
      </c>
      <c r="CD155" s="83">
        <f t="shared" si="15"/>
        <v>0</v>
      </c>
      <c r="CF155" s="83">
        <f t="shared" si="16"/>
        <v>19098.445714285714</v>
      </c>
      <c r="CH155" s="83">
        <f t="shared" si="17"/>
        <v>0</v>
      </c>
    </row>
    <row r="156" spans="1:86" s="83" customFormat="1" ht="12.75" customHeight="1">
      <c r="A156" s="76">
        <v>147</v>
      </c>
      <c r="B156" s="77" t="s">
        <v>604</v>
      </c>
      <c r="C156" s="76">
        <v>0</v>
      </c>
      <c r="D156" s="80">
        <v>1</v>
      </c>
      <c r="E156" s="158">
        <v>0</v>
      </c>
      <c r="F156" s="81">
        <v>0</v>
      </c>
      <c r="G156" s="82">
        <v>16860.330000000002</v>
      </c>
      <c r="H156" s="82">
        <f t="shared" si="12"/>
        <v>0</v>
      </c>
      <c r="I156" s="82">
        <v>1188</v>
      </c>
      <c r="J156" s="82">
        <f t="shared" si="13"/>
        <v>18048</v>
      </c>
      <c r="K156" s="82"/>
      <c r="L156" s="460"/>
      <c r="M156" s="460"/>
      <c r="N156" s="146"/>
      <c r="O156" s="76"/>
      <c r="P156" s="633"/>
      <c r="Q156" s="146"/>
      <c r="R156" s="82"/>
      <c r="S156" s="82"/>
      <c r="T156" s="77"/>
      <c r="V156" s="657"/>
      <c r="Z156" s="77"/>
      <c r="AA156" s="77">
        <v>147</v>
      </c>
      <c r="AB156" s="77" t="s">
        <v>1178</v>
      </c>
      <c r="AD156" s="660">
        <v>1</v>
      </c>
      <c r="AF156" s="660">
        <f t="shared" si="14"/>
        <v>0</v>
      </c>
      <c r="AG156" s="77"/>
      <c r="AH156" s="77"/>
      <c r="AI156" s="672"/>
      <c r="AP156" s="77"/>
      <c r="AQ156" s="673"/>
      <c r="AR156" s="673"/>
      <c r="AW156" s="77"/>
      <c r="AX156" s="77"/>
      <c r="AY156" s="672"/>
      <c r="AZ156" s="672"/>
      <c r="BV156" s="77">
        <v>147</v>
      </c>
      <c r="BX156" s="672">
        <v>33720.660000000003</v>
      </c>
      <c r="CA156" s="672">
        <v>2</v>
      </c>
      <c r="CD156" s="83">
        <f t="shared" si="15"/>
        <v>0</v>
      </c>
      <c r="CF156" s="83">
        <f t="shared" si="16"/>
        <v>16860.330000000002</v>
      </c>
      <c r="CH156" s="83">
        <f t="shared" si="17"/>
        <v>0</v>
      </c>
    </row>
    <row r="157" spans="1:86" s="83" customFormat="1" ht="12.75" customHeight="1">
      <c r="A157" s="76">
        <v>148</v>
      </c>
      <c r="B157" s="77" t="s">
        <v>605</v>
      </c>
      <c r="C157" s="76">
        <v>0</v>
      </c>
      <c r="D157" s="80">
        <v>1</v>
      </c>
      <c r="E157" s="158">
        <v>0</v>
      </c>
      <c r="F157" s="81">
        <v>0</v>
      </c>
      <c r="G157" s="82">
        <v>0</v>
      </c>
      <c r="H157" s="82">
        <f t="shared" si="12"/>
        <v>0</v>
      </c>
      <c r="I157" s="82">
        <v>1188</v>
      </c>
      <c r="J157" s="82">
        <f t="shared" si="13"/>
        <v>1188</v>
      </c>
      <c r="K157" s="82"/>
      <c r="L157" s="460"/>
      <c r="M157" s="460"/>
      <c r="N157" s="146"/>
      <c r="O157" s="76"/>
      <c r="P157" s="633"/>
      <c r="Q157" s="146"/>
      <c r="R157" s="82"/>
      <c r="S157" s="82"/>
      <c r="T157" s="77"/>
      <c r="V157" s="657"/>
      <c r="Z157" s="77"/>
      <c r="AA157" s="77">
        <v>148</v>
      </c>
      <c r="AB157" s="77" t="s">
        <v>1179</v>
      </c>
      <c r="AD157" s="660">
        <v>1</v>
      </c>
      <c r="AF157" s="660">
        <f t="shared" si="14"/>
        <v>0</v>
      </c>
      <c r="AG157" s="77"/>
      <c r="AH157" s="77"/>
      <c r="AI157" s="672"/>
      <c r="AP157" s="77"/>
      <c r="AQ157" s="673"/>
      <c r="AR157" s="673"/>
      <c r="AW157" s="77"/>
      <c r="AX157" s="77"/>
      <c r="AY157" s="672"/>
      <c r="AZ157" s="672"/>
      <c r="BV157" s="77">
        <v>148</v>
      </c>
      <c r="BX157" s="672">
        <v>0</v>
      </c>
      <c r="CA157" s="672">
        <v>0</v>
      </c>
      <c r="CD157" s="83">
        <f t="shared" si="15"/>
        <v>0</v>
      </c>
      <c r="CF157" s="83">
        <f t="shared" si="16"/>
        <v>0</v>
      </c>
      <c r="CH157" s="83">
        <f t="shared" si="17"/>
        <v>0</v>
      </c>
    </row>
    <row r="158" spans="1:86" s="83" customFormat="1" ht="12.75" customHeight="1">
      <c r="A158" s="76">
        <v>149</v>
      </c>
      <c r="B158" s="77" t="s">
        <v>606</v>
      </c>
      <c r="C158" s="76">
        <v>1</v>
      </c>
      <c r="D158" s="80">
        <v>1</v>
      </c>
      <c r="E158" s="158">
        <v>12</v>
      </c>
      <c r="F158" s="81">
        <v>101.11863971010861</v>
      </c>
      <c r="G158" s="82">
        <v>20325.839518088556</v>
      </c>
      <c r="H158" s="82">
        <f t="shared" si="12"/>
        <v>227</v>
      </c>
      <c r="I158" s="82">
        <v>1188</v>
      </c>
      <c r="J158" s="82">
        <f t="shared" si="13"/>
        <v>21741</v>
      </c>
      <c r="K158" s="82"/>
      <c r="L158" s="460"/>
      <c r="M158" s="460"/>
      <c r="N158" s="146"/>
      <c r="O158" s="76"/>
      <c r="P158" s="633"/>
      <c r="Q158" s="146"/>
      <c r="R158" s="82"/>
      <c r="S158" s="82"/>
      <c r="T158" s="77"/>
      <c r="V158" s="657"/>
      <c r="Z158" s="77"/>
      <c r="AA158" s="77">
        <v>149</v>
      </c>
      <c r="AB158" s="77" t="s">
        <v>1180</v>
      </c>
      <c r="AD158" s="660">
        <v>1</v>
      </c>
      <c r="AF158" s="660">
        <f t="shared" si="14"/>
        <v>0</v>
      </c>
      <c r="AG158" s="77"/>
      <c r="AH158" s="77"/>
      <c r="AI158" s="672"/>
      <c r="AP158" s="77"/>
      <c r="AQ158" s="673"/>
      <c r="AR158" s="673"/>
      <c r="AW158" s="77"/>
      <c r="AX158" s="77"/>
      <c r="AY158" s="672"/>
      <c r="AZ158" s="672"/>
      <c r="BV158" s="77">
        <v>149</v>
      </c>
      <c r="BX158" s="672">
        <v>301147638.30000007</v>
      </c>
      <c r="CA158" s="672">
        <v>14816</v>
      </c>
      <c r="CD158" s="83">
        <f t="shared" si="15"/>
        <v>0</v>
      </c>
      <c r="CF158" s="83">
        <f t="shared" si="16"/>
        <v>20325.839518088556</v>
      </c>
      <c r="CH158" s="83">
        <f t="shared" si="17"/>
        <v>0</v>
      </c>
    </row>
    <row r="159" spans="1:86" s="83" customFormat="1" ht="12.75" customHeight="1">
      <c r="A159" s="76">
        <v>150</v>
      </c>
      <c r="B159" s="77" t="s">
        <v>607</v>
      </c>
      <c r="C159" s="76">
        <v>1</v>
      </c>
      <c r="D159" s="80">
        <v>1</v>
      </c>
      <c r="E159" s="158">
        <v>8</v>
      </c>
      <c r="F159" s="81">
        <v>153.16276034593074</v>
      </c>
      <c r="G159" s="82">
        <v>15592.15577413479</v>
      </c>
      <c r="H159" s="82">
        <f t="shared" si="12"/>
        <v>8289</v>
      </c>
      <c r="I159" s="82">
        <v>1188</v>
      </c>
      <c r="J159" s="82">
        <f t="shared" si="13"/>
        <v>25069</v>
      </c>
      <c r="K159" s="82"/>
      <c r="L159" s="460"/>
      <c r="M159" s="460"/>
      <c r="N159" s="146"/>
      <c r="O159" s="76"/>
      <c r="P159" s="633"/>
      <c r="Q159" s="146"/>
      <c r="R159" s="82"/>
      <c r="S159" s="82"/>
      <c r="T159" s="77"/>
      <c r="V159" s="657"/>
      <c r="Z159" s="77"/>
      <c r="AA159" s="77">
        <v>150</v>
      </c>
      <c r="AB159" s="77" t="s">
        <v>1182</v>
      </c>
      <c r="AD159" s="660">
        <v>1</v>
      </c>
      <c r="AF159" s="660">
        <f t="shared" si="14"/>
        <v>0</v>
      </c>
      <c r="AG159" s="77"/>
      <c r="AH159" s="77"/>
      <c r="AI159" s="672"/>
      <c r="AP159" s="77"/>
      <c r="AQ159" s="673"/>
      <c r="AR159" s="673"/>
      <c r="AW159" s="77"/>
      <c r="AX159" s="77"/>
      <c r="AY159" s="672"/>
      <c r="AZ159" s="672"/>
      <c r="BV159" s="77">
        <v>150</v>
      </c>
      <c r="BX159" s="672">
        <v>8560093.5199999996</v>
      </c>
      <c r="CA159" s="672">
        <v>549</v>
      </c>
      <c r="CD159" s="83">
        <f t="shared" si="15"/>
        <v>0</v>
      </c>
      <c r="CF159" s="83">
        <f t="shared" si="16"/>
        <v>15592.15577413479</v>
      </c>
      <c r="CH159" s="83">
        <f t="shared" si="17"/>
        <v>0</v>
      </c>
    </row>
    <row r="160" spans="1:86" s="83" customFormat="1" ht="12.75" customHeight="1">
      <c r="A160" s="76">
        <v>151</v>
      </c>
      <c r="B160" s="77" t="s">
        <v>608</v>
      </c>
      <c r="C160" s="76">
        <v>1</v>
      </c>
      <c r="D160" s="80">
        <v>1</v>
      </c>
      <c r="E160" s="158">
        <v>8</v>
      </c>
      <c r="F160" s="81">
        <v>115.50504267382291</v>
      </c>
      <c r="G160" s="82">
        <v>15199.811743772245</v>
      </c>
      <c r="H160" s="82">
        <f t="shared" si="12"/>
        <v>2357</v>
      </c>
      <c r="I160" s="82">
        <v>1188</v>
      </c>
      <c r="J160" s="82">
        <f t="shared" si="13"/>
        <v>18745</v>
      </c>
      <c r="K160" s="82"/>
      <c r="L160" s="460"/>
      <c r="M160" s="460"/>
      <c r="N160" s="146"/>
      <c r="O160" s="76"/>
      <c r="P160" s="633"/>
      <c r="Q160" s="146"/>
      <c r="R160" s="82"/>
      <c r="S160" s="82"/>
      <c r="T160" s="77"/>
      <c r="V160" s="657"/>
      <c r="Z160" s="77"/>
      <c r="AA160" s="77">
        <v>151</v>
      </c>
      <c r="AB160" s="77" t="s">
        <v>1183</v>
      </c>
      <c r="AD160" s="660">
        <v>1</v>
      </c>
      <c r="AF160" s="660">
        <f t="shared" si="14"/>
        <v>0</v>
      </c>
      <c r="AG160" s="77"/>
      <c r="AH160" s="77"/>
      <c r="AI160" s="672"/>
      <c r="AP160" s="77"/>
      <c r="AQ160" s="673"/>
      <c r="AR160" s="673"/>
      <c r="AW160" s="77"/>
      <c r="AX160" s="77"/>
      <c r="AY160" s="672"/>
      <c r="AZ160" s="672"/>
      <c r="BV160" s="77">
        <v>151</v>
      </c>
      <c r="BX160" s="672">
        <v>21355735.500000004</v>
      </c>
      <c r="CA160" s="672">
        <v>1405</v>
      </c>
      <c r="CD160" s="83">
        <f t="shared" si="15"/>
        <v>0</v>
      </c>
      <c r="CF160" s="83">
        <f t="shared" si="16"/>
        <v>15199.811743772245</v>
      </c>
      <c r="CH160" s="83">
        <f t="shared" si="17"/>
        <v>0</v>
      </c>
    </row>
    <row r="161" spans="1:86" s="83" customFormat="1" ht="12.75" customHeight="1">
      <c r="A161" s="76">
        <v>152</v>
      </c>
      <c r="B161" s="77" t="s">
        <v>609</v>
      </c>
      <c r="C161" s="76">
        <v>1</v>
      </c>
      <c r="D161" s="80">
        <v>1</v>
      </c>
      <c r="E161" s="158">
        <v>5</v>
      </c>
      <c r="F161" s="81">
        <v>257.27579575996174</v>
      </c>
      <c r="G161" s="82">
        <v>14146.740145228216</v>
      </c>
      <c r="H161" s="82">
        <f t="shared" si="12"/>
        <v>22249</v>
      </c>
      <c r="I161" s="82">
        <v>1188</v>
      </c>
      <c r="J161" s="82">
        <f t="shared" si="13"/>
        <v>37584</v>
      </c>
      <c r="K161" s="82"/>
      <c r="L161" s="460"/>
      <c r="M161" s="460"/>
      <c r="N161" s="146"/>
      <c r="O161" s="76"/>
      <c r="P161" s="633"/>
      <c r="Q161" s="146"/>
      <c r="R161" s="82"/>
      <c r="S161" s="82"/>
      <c r="T161" s="77"/>
      <c r="V161" s="657"/>
      <c r="Z161" s="77"/>
      <c r="AA161" s="77">
        <v>152</v>
      </c>
      <c r="AB161" s="77" t="s">
        <v>1184</v>
      </c>
      <c r="AD161" s="660">
        <v>1</v>
      </c>
      <c r="AF161" s="660">
        <f t="shared" si="14"/>
        <v>0</v>
      </c>
      <c r="AG161" s="77"/>
      <c r="AH161" s="77"/>
      <c r="AI161" s="672"/>
      <c r="AP161" s="77"/>
      <c r="AQ161" s="673"/>
      <c r="AR161" s="673"/>
      <c r="AW161" s="77"/>
      <c r="AX161" s="77"/>
      <c r="AY161" s="672"/>
      <c r="AZ161" s="672"/>
      <c r="BV161" s="77">
        <v>152</v>
      </c>
      <c r="BX161" s="672">
        <v>6818728.75</v>
      </c>
      <c r="CA161" s="672">
        <v>482</v>
      </c>
      <c r="CD161" s="83">
        <f t="shared" si="15"/>
        <v>0</v>
      </c>
      <c r="CF161" s="83">
        <f t="shared" si="16"/>
        <v>14146.740145228216</v>
      </c>
      <c r="CH161" s="83">
        <f t="shared" si="17"/>
        <v>0</v>
      </c>
    </row>
    <row r="162" spans="1:86" s="83" customFormat="1" ht="12.75" customHeight="1">
      <c r="A162" s="76">
        <v>153</v>
      </c>
      <c r="B162" s="77" t="s">
        <v>610</v>
      </c>
      <c r="C162" s="76">
        <v>1</v>
      </c>
      <c r="D162" s="80">
        <v>1</v>
      </c>
      <c r="E162" s="158">
        <v>10</v>
      </c>
      <c r="F162" s="81">
        <v>100.12945375745647</v>
      </c>
      <c r="G162" s="82">
        <v>17252.502804127143</v>
      </c>
      <c r="H162" s="82">
        <f t="shared" si="12"/>
        <v>22</v>
      </c>
      <c r="I162" s="82">
        <v>1188</v>
      </c>
      <c r="J162" s="82">
        <f t="shared" si="13"/>
        <v>18463</v>
      </c>
      <c r="K162" s="82"/>
      <c r="L162" s="460"/>
      <c r="M162" s="460"/>
      <c r="N162" s="146"/>
      <c r="O162" s="76"/>
      <c r="P162" s="633"/>
      <c r="Q162" s="146"/>
      <c r="R162" s="82"/>
      <c r="S162" s="82"/>
      <c r="T162" s="77"/>
      <c r="V162" s="657"/>
      <c r="Z162" s="77"/>
      <c r="AA162" s="77">
        <v>153</v>
      </c>
      <c r="AB162" s="77" t="s">
        <v>1185</v>
      </c>
      <c r="AD162" s="660">
        <v>1</v>
      </c>
      <c r="AF162" s="660">
        <f t="shared" si="14"/>
        <v>0</v>
      </c>
      <c r="AG162" s="77"/>
      <c r="AH162" s="77"/>
      <c r="AI162" s="672"/>
      <c r="AP162" s="77"/>
      <c r="AQ162" s="673"/>
      <c r="AR162" s="673"/>
      <c r="AW162" s="77"/>
      <c r="AX162" s="77"/>
      <c r="AY162" s="672"/>
      <c r="AZ162" s="672"/>
      <c r="BV162" s="77">
        <v>153</v>
      </c>
      <c r="BX162" s="672">
        <v>103670289.35000001</v>
      </c>
      <c r="CA162" s="672">
        <v>6009</v>
      </c>
      <c r="CD162" s="83">
        <f t="shared" si="15"/>
        <v>0</v>
      </c>
      <c r="CF162" s="83">
        <f t="shared" si="16"/>
        <v>17252.502804127143</v>
      </c>
      <c r="CH162" s="83">
        <f t="shared" si="17"/>
        <v>0</v>
      </c>
    </row>
    <row r="163" spans="1:86" s="83" customFormat="1" ht="12.75" customHeight="1">
      <c r="A163" s="76">
        <v>154</v>
      </c>
      <c r="B163" s="77" t="s">
        <v>611</v>
      </c>
      <c r="C163" s="76">
        <v>1</v>
      </c>
      <c r="D163" s="80">
        <v>1</v>
      </c>
      <c r="E163" s="158">
        <v>6</v>
      </c>
      <c r="F163" s="81">
        <v>236.54797359087314</v>
      </c>
      <c r="G163" s="82">
        <v>13401.265904761904</v>
      </c>
      <c r="H163" s="82">
        <f t="shared" si="12"/>
        <v>18299</v>
      </c>
      <c r="I163" s="82">
        <v>1188</v>
      </c>
      <c r="J163" s="82">
        <f t="shared" si="13"/>
        <v>32888</v>
      </c>
      <c r="K163" s="82"/>
      <c r="L163" s="460"/>
      <c r="M163" s="460"/>
      <c r="N163" s="146"/>
      <c r="O163" s="76"/>
      <c r="P163" s="633"/>
      <c r="Q163" s="146"/>
      <c r="R163" s="82"/>
      <c r="S163" s="82"/>
      <c r="T163" s="77"/>
      <c r="V163" s="657"/>
      <c r="Z163" s="77"/>
      <c r="AA163" s="77">
        <v>154</v>
      </c>
      <c r="AB163" s="77" t="s">
        <v>1186</v>
      </c>
      <c r="AD163" s="660">
        <v>1</v>
      </c>
      <c r="AF163" s="660">
        <f t="shared" si="14"/>
        <v>0</v>
      </c>
      <c r="AG163" s="77"/>
      <c r="AH163" s="77"/>
      <c r="AI163" s="672"/>
      <c r="AP163" s="77"/>
      <c r="AQ163" s="673"/>
      <c r="AR163" s="673"/>
      <c r="AW163" s="77"/>
      <c r="AX163" s="77"/>
      <c r="AY163" s="672"/>
      <c r="AZ163" s="672"/>
      <c r="BV163" s="77">
        <v>154</v>
      </c>
      <c r="BX163" s="672">
        <v>1407132.92</v>
      </c>
      <c r="CA163" s="672">
        <v>105</v>
      </c>
      <c r="CD163" s="83">
        <f t="shared" si="15"/>
        <v>0</v>
      </c>
      <c r="CF163" s="83">
        <f t="shared" si="16"/>
        <v>13401.265904761904</v>
      </c>
      <c r="CH163" s="83">
        <f t="shared" si="17"/>
        <v>0</v>
      </c>
    </row>
    <row r="164" spans="1:86" s="83" customFormat="1" ht="12.75" customHeight="1">
      <c r="A164" s="76">
        <v>155</v>
      </c>
      <c r="B164" s="77" t="s">
        <v>612</v>
      </c>
      <c r="C164" s="76">
        <v>1</v>
      </c>
      <c r="D164" s="80">
        <v>1.085</v>
      </c>
      <c r="E164" s="158">
        <v>2</v>
      </c>
      <c r="F164" s="81">
        <v>179.73755354766377</v>
      </c>
      <c r="G164" s="82">
        <v>13349.717986104219</v>
      </c>
      <c r="H164" s="82">
        <f t="shared" si="12"/>
        <v>10645</v>
      </c>
      <c r="I164" s="82">
        <v>1188</v>
      </c>
      <c r="J164" s="82">
        <f t="shared" si="13"/>
        <v>25183</v>
      </c>
      <c r="K164" s="82"/>
      <c r="L164" s="460"/>
      <c r="M164" s="460"/>
      <c r="N164" s="146"/>
      <c r="O164" s="76"/>
      <c r="P164" s="633"/>
      <c r="Q164" s="146"/>
      <c r="R164" s="82"/>
      <c r="S164" s="82"/>
      <c r="T164" s="77"/>
      <c r="V164" s="657"/>
      <c r="Z164" s="77"/>
      <c r="AA164" s="77">
        <v>155</v>
      </c>
      <c r="AB164" s="77" t="s">
        <v>1187</v>
      </c>
      <c r="AD164" s="660">
        <v>1.085</v>
      </c>
      <c r="AF164" s="660">
        <f t="shared" si="14"/>
        <v>0</v>
      </c>
      <c r="AG164" s="77"/>
      <c r="AH164" s="77"/>
      <c r="AI164" s="672"/>
      <c r="AP164" s="77"/>
      <c r="AQ164" s="673"/>
      <c r="AR164" s="673"/>
      <c r="AW164" s="77"/>
      <c r="AX164" s="77"/>
      <c r="AY164" s="672"/>
      <c r="AZ164" s="672"/>
      <c r="BV164" s="77">
        <v>155</v>
      </c>
      <c r="BX164" s="672">
        <v>91458917.922800004</v>
      </c>
      <c r="CA164" s="672">
        <v>6851</v>
      </c>
      <c r="CD164" s="83">
        <f t="shared" si="15"/>
        <v>0</v>
      </c>
      <c r="CF164" s="83">
        <f t="shared" si="16"/>
        <v>13349.717986104219</v>
      </c>
      <c r="CH164" s="83">
        <f t="shared" si="17"/>
        <v>0</v>
      </c>
    </row>
    <row r="165" spans="1:86" s="83" customFormat="1" ht="12.75" customHeight="1">
      <c r="A165" s="76">
        <v>156</v>
      </c>
      <c r="B165" s="77" t="s">
        <v>613</v>
      </c>
      <c r="C165" s="76">
        <v>0</v>
      </c>
      <c r="D165" s="80">
        <v>1</v>
      </c>
      <c r="E165" s="158">
        <v>0</v>
      </c>
      <c r="F165" s="81">
        <v>0</v>
      </c>
      <c r="G165" s="82">
        <v>0</v>
      </c>
      <c r="H165" s="82">
        <f t="shared" si="12"/>
        <v>0</v>
      </c>
      <c r="I165" s="82">
        <v>1188</v>
      </c>
      <c r="J165" s="82">
        <f t="shared" si="13"/>
        <v>1188</v>
      </c>
      <c r="K165" s="82"/>
      <c r="L165" s="460"/>
      <c r="M165" s="460"/>
      <c r="N165" s="146"/>
      <c r="O165" s="76"/>
      <c r="P165" s="633"/>
      <c r="Q165" s="146"/>
      <c r="R165" s="82"/>
      <c r="S165" s="82"/>
      <c r="T165" s="77"/>
      <c r="V165" s="657"/>
      <c r="Z165" s="77"/>
      <c r="AA165" s="77">
        <v>156</v>
      </c>
      <c r="AB165" s="77" t="s">
        <v>1188</v>
      </c>
      <c r="AD165" s="660">
        <v>1</v>
      </c>
      <c r="AF165" s="660">
        <f t="shared" si="14"/>
        <v>0</v>
      </c>
      <c r="AG165" s="77"/>
      <c r="AH165" s="77"/>
      <c r="AI165" s="672"/>
      <c r="AP165" s="77"/>
      <c r="AQ165" s="673"/>
      <c r="AR165" s="673"/>
      <c r="AW165" s="77"/>
      <c r="AX165" s="77"/>
      <c r="AY165" s="672"/>
      <c r="AZ165" s="672"/>
      <c r="BV165" s="77">
        <v>156</v>
      </c>
      <c r="BX165" s="672">
        <v>0</v>
      </c>
      <c r="CA165" s="672">
        <v>0</v>
      </c>
      <c r="CD165" s="83">
        <f t="shared" si="15"/>
        <v>0</v>
      </c>
      <c r="CF165" s="83">
        <f t="shared" si="16"/>
        <v>0</v>
      </c>
      <c r="CH165" s="83">
        <f t="shared" si="17"/>
        <v>0</v>
      </c>
    </row>
    <row r="166" spans="1:86" s="83" customFormat="1" ht="12.75" customHeight="1">
      <c r="A166" s="76">
        <v>157</v>
      </c>
      <c r="B166" s="77" t="s">
        <v>614</v>
      </c>
      <c r="C166" s="76">
        <v>1</v>
      </c>
      <c r="D166" s="80">
        <v>1.048</v>
      </c>
      <c r="E166" s="158">
        <v>4</v>
      </c>
      <c r="F166" s="81">
        <v>195.73781736428521</v>
      </c>
      <c r="G166" s="82">
        <v>12846.773038905985</v>
      </c>
      <c r="H166" s="82">
        <f t="shared" si="12"/>
        <v>12299</v>
      </c>
      <c r="I166" s="82">
        <v>1188</v>
      </c>
      <c r="J166" s="82">
        <f t="shared" si="13"/>
        <v>26334</v>
      </c>
      <c r="K166" s="82"/>
      <c r="L166" s="460"/>
      <c r="M166" s="460"/>
      <c r="N166" s="146"/>
      <c r="O166" s="76"/>
      <c r="P166" s="633"/>
      <c r="Q166" s="146"/>
      <c r="R166" s="82"/>
      <c r="S166" s="82"/>
      <c r="T166" s="77"/>
      <c r="V166" s="657"/>
      <c r="Z166" s="77"/>
      <c r="AA166" s="77">
        <v>157</v>
      </c>
      <c r="AB166" s="77" t="s">
        <v>1189</v>
      </c>
      <c r="AD166" s="660">
        <v>1.048</v>
      </c>
      <c r="AF166" s="660">
        <f t="shared" si="14"/>
        <v>0</v>
      </c>
      <c r="AG166" s="77"/>
      <c r="AH166" s="77"/>
      <c r="AI166" s="672"/>
      <c r="AP166" s="77"/>
      <c r="AQ166" s="673"/>
      <c r="AR166" s="673"/>
      <c r="AW166" s="77"/>
      <c r="AX166" s="77"/>
      <c r="AY166" s="672"/>
      <c r="AZ166" s="672"/>
      <c r="BV166" s="77">
        <v>157</v>
      </c>
      <c r="BX166" s="672">
        <v>7515362.2277600011</v>
      </c>
      <c r="CA166" s="672">
        <v>585</v>
      </c>
      <c r="CD166" s="83">
        <f t="shared" si="15"/>
        <v>0</v>
      </c>
      <c r="CF166" s="83">
        <f t="shared" si="16"/>
        <v>12846.773038905985</v>
      </c>
      <c r="CH166" s="83">
        <f t="shared" si="17"/>
        <v>0</v>
      </c>
    </row>
    <row r="167" spans="1:86" s="83" customFormat="1" ht="12.75" customHeight="1">
      <c r="A167" s="76">
        <v>158</v>
      </c>
      <c r="B167" s="77" t="s">
        <v>615</v>
      </c>
      <c r="C167" s="76">
        <v>1</v>
      </c>
      <c r="D167" s="80">
        <v>1</v>
      </c>
      <c r="E167" s="158">
        <v>2</v>
      </c>
      <c r="F167" s="81">
        <v>146.40683169832519</v>
      </c>
      <c r="G167" s="82">
        <v>12338.385715158922</v>
      </c>
      <c r="H167" s="82">
        <f t="shared" si="12"/>
        <v>5726</v>
      </c>
      <c r="I167" s="82">
        <v>1188</v>
      </c>
      <c r="J167" s="82">
        <f t="shared" si="13"/>
        <v>19252</v>
      </c>
      <c r="K167" s="82"/>
      <c r="L167" s="460"/>
      <c r="M167" s="460"/>
      <c r="N167" s="146"/>
      <c r="O167" s="76"/>
      <c r="P167" s="633"/>
      <c r="Q167" s="146"/>
      <c r="R167" s="82"/>
      <c r="S167" s="82"/>
      <c r="T167" s="77"/>
      <c r="V167" s="657"/>
      <c r="Z167" s="77"/>
      <c r="AA167" s="77">
        <v>158</v>
      </c>
      <c r="AB167" s="77" t="s">
        <v>1190</v>
      </c>
      <c r="AD167" s="660">
        <v>1</v>
      </c>
      <c r="AF167" s="660">
        <f t="shared" si="14"/>
        <v>0</v>
      </c>
      <c r="AG167" s="77"/>
      <c r="AH167" s="77"/>
      <c r="AI167" s="672"/>
      <c r="AP167" s="77"/>
      <c r="AQ167" s="673"/>
      <c r="AR167" s="673"/>
      <c r="AW167" s="77"/>
      <c r="AX167" s="77"/>
      <c r="AY167" s="672"/>
      <c r="AZ167" s="672"/>
      <c r="BV167" s="77">
        <v>158</v>
      </c>
      <c r="BX167" s="672">
        <v>20185599.029999997</v>
      </c>
      <c r="CA167" s="672">
        <v>1636</v>
      </c>
      <c r="CD167" s="83">
        <f t="shared" si="15"/>
        <v>0</v>
      </c>
      <c r="CF167" s="83">
        <f t="shared" si="16"/>
        <v>12338.385715158922</v>
      </c>
      <c r="CH167" s="83">
        <f t="shared" si="17"/>
        <v>0</v>
      </c>
    </row>
    <row r="168" spans="1:86" s="83" customFormat="1" ht="12.75" customHeight="1">
      <c r="A168" s="76">
        <v>159</v>
      </c>
      <c r="B168" s="77" t="s">
        <v>616</v>
      </c>
      <c r="C168" s="76">
        <v>1</v>
      </c>
      <c r="D168" s="80">
        <v>1</v>
      </c>
      <c r="E168" s="158">
        <v>3</v>
      </c>
      <c r="F168" s="81">
        <v>141.59348707607322</v>
      </c>
      <c r="G168" s="82">
        <v>12563.034175541683</v>
      </c>
      <c r="H168" s="82">
        <f t="shared" si="12"/>
        <v>5225</v>
      </c>
      <c r="I168" s="82">
        <v>1188</v>
      </c>
      <c r="J168" s="82">
        <f t="shared" si="13"/>
        <v>18976</v>
      </c>
      <c r="K168" s="82"/>
      <c r="L168" s="460"/>
      <c r="M168" s="460"/>
      <c r="N168" s="146"/>
      <c r="O168" s="76"/>
      <c r="P168" s="633"/>
      <c r="Q168" s="146"/>
      <c r="R168" s="82"/>
      <c r="S168" s="82"/>
      <c r="T168" s="77"/>
      <c r="V168" s="657"/>
      <c r="Z168" s="77"/>
      <c r="AA168" s="77">
        <v>159</v>
      </c>
      <c r="AB168" s="77" t="s">
        <v>1191</v>
      </c>
      <c r="AD168" s="660">
        <v>1</v>
      </c>
      <c r="AF168" s="660">
        <f t="shared" si="14"/>
        <v>0</v>
      </c>
      <c r="AG168" s="77"/>
      <c r="AH168" s="77"/>
      <c r="AI168" s="672"/>
      <c r="AP168" s="77"/>
      <c r="AQ168" s="673"/>
      <c r="AR168" s="673"/>
      <c r="AW168" s="77"/>
      <c r="AX168" s="77"/>
      <c r="AY168" s="672"/>
      <c r="AZ168" s="672"/>
      <c r="BV168" s="77">
        <v>159</v>
      </c>
      <c r="BX168" s="672">
        <v>34209142.060000002</v>
      </c>
      <c r="CA168" s="672">
        <v>2723</v>
      </c>
      <c r="CD168" s="83">
        <f t="shared" si="15"/>
        <v>0</v>
      </c>
      <c r="CF168" s="83">
        <f t="shared" si="16"/>
        <v>12563.034175541683</v>
      </c>
      <c r="CH168" s="83">
        <f t="shared" si="17"/>
        <v>0</v>
      </c>
    </row>
    <row r="169" spans="1:86" s="83" customFormat="1" ht="12.75" customHeight="1">
      <c r="A169" s="76">
        <v>160</v>
      </c>
      <c r="B169" s="77" t="s">
        <v>617</v>
      </c>
      <c r="C169" s="76">
        <v>1</v>
      </c>
      <c r="D169" s="80">
        <v>1</v>
      </c>
      <c r="E169" s="158">
        <v>11</v>
      </c>
      <c r="F169" s="81">
        <v>101.5606881977328</v>
      </c>
      <c r="G169" s="82">
        <v>18649.042534835819</v>
      </c>
      <c r="H169" s="82">
        <f t="shared" si="12"/>
        <v>291</v>
      </c>
      <c r="I169" s="82">
        <v>1188</v>
      </c>
      <c r="J169" s="82">
        <f t="shared" si="13"/>
        <v>20128</v>
      </c>
      <c r="K169" s="82"/>
      <c r="L169" s="460"/>
      <c r="M169" s="460"/>
      <c r="N169" s="146"/>
      <c r="O169" s="76"/>
      <c r="P169" s="633"/>
      <c r="Q169" s="146"/>
      <c r="R169" s="82"/>
      <c r="S169" s="82"/>
      <c r="T169" s="77"/>
      <c r="V169" s="657"/>
      <c r="Z169" s="77"/>
      <c r="AA169" s="77">
        <v>160</v>
      </c>
      <c r="AB169" s="77" t="s">
        <v>1192</v>
      </c>
      <c r="AD169" s="660">
        <v>1</v>
      </c>
      <c r="AF169" s="660">
        <f t="shared" si="14"/>
        <v>0</v>
      </c>
      <c r="AG169" s="77"/>
      <c r="AH169" s="77"/>
      <c r="AI169" s="672"/>
      <c r="AP169" s="77"/>
      <c r="AQ169" s="673"/>
      <c r="AR169" s="673"/>
      <c r="AW169" s="77"/>
      <c r="AX169" s="77"/>
      <c r="AY169" s="672"/>
      <c r="AZ169" s="672"/>
      <c r="BV169" s="77">
        <v>160</v>
      </c>
      <c r="BX169" s="672">
        <v>307821096.08000004</v>
      </c>
      <c r="CA169" s="672">
        <v>16506</v>
      </c>
      <c r="CD169" s="83">
        <f t="shared" si="15"/>
        <v>0</v>
      </c>
      <c r="CF169" s="83">
        <f t="shared" si="16"/>
        <v>18649.042534835819</v>
      </c>
      <c r="CH169" s="83">
        <f t="shared" si="17"/>
        <v>0</v>
      </c>
    </row>
    <row r="170" spans="1:86" s="83" customFormat="1" ht="12.75" customHeight="1">
      <c r="A170" s="76">
        <v>161</v>
      </c>
      <c r="B170" s="77" t="s">
        <v>618</v>
      </c>
      <c r="C170" s="76">
        <v>1</v>
      </c>
      <c r="D170" s="80">
        <v>1</v>
      </c>
      <c r="E170" s="158">
        <v>8</v>
      </c>
      <c r="F170" s="81">
        <v>134.90608448395616</v>
      </c>
      <c r="G170" s="82">
        <v>15000.379626294458</v>
      </c>
      <c r="H170" s="82">
        <f t="shared" si="12"/>
        <v>5236</v>
      </c>
      <c r="I170" s="82">
        <v>1188</v>
      </c>
      <c r="J170" s="82">
        <f t="shared" si="13"/>
        <v>21424</v>
      </c>
      <c r="K170" s="82"/>
      <c r="L170" s="460"/>
      <c r="M170" s="460"/>
      <c r="N170" s="146"/>
      <c r="O170" s="76"/>
      <c r="P170" s="633"/>
      <c r="Q170" s="146"/>
      <c r="R170" s="82"/>
      <c r="S170" s="82"/>
      <c r="T170" s="77"/>
      <c r="V170" s="657"/>
      <c r="Z170" s="77"/>
      <c r="AA170" s="77">
        <v>161</v>
      </c>
      <c r="AB170" s="77" t="s">
        <v>1193</v>
      </c>
      <c r="AD170" s="660">
        <v>1</v>
      </c>
      <c r="AF170" s="660">
        <f t="shared" si="14"/>
        <v>0</v>
      </c>
      <c r="AG170" s="77"/>
      <c r="AH170" s="77"/>
      <c r="AI170" s="672"/>
      <c r="AP170" s="77"/>
      <c r="AQ170" s="673"/>
      <c r="AR170" s="673"/>
      <c r="AW170" s="77"/>
      <c r="AX170" s="77"/>
      <c r="AY170" s="672"/>
      <c r="AZ170" s="672"/>
      <c r="BV170" s="77">
        <v>161</v>
      </c>
      <c r="BX170" s="672">
        <v>33315843.149999991</v>
      </c>
      <c r="CA170" s="672">
        <v>2221</v>
      </c>
      <c r="CD170" s="83">
        <f t="shared" si="15"/>
        <v>0</v>
      </c>
      <c r="CF170" s="83">
        <f t="shared" si="16"/>
        <v>15000.379626294458</v>
      </c>
      <c r="CH170" s="83">
        <f t="shared" si="17"/>
        <v>0</v>
      </c>
    </row>
    <row r="171" spans="1:86" s="83" customFormat="1" ht="12.75" customHeight="1">
      <c r="A171" s="76">
        <v>162</v>
      </c>
      <c r="B171" s="77" t="s">
        <v>619</v>
      </c>
      <c r="C171" s="76">
        <v>1</v>
      </c>
      <c r="D171" s="80">
        <v>1</v>
      </c>
      <c r="E171" s="158">
        <v>5</v>
      </c>
      <c r="F171" s="81">
        <v>120.09800168421343</v>
      </c>
      <c r="G171" s="82">
        <v>13198.561059399877</v>
      </c>
      <c r="H171" s="82">
        <f t="shared" si="12"/>
        <v>2653</v>
      </c>
      <c r="I171" s="82">
        <v>1188</v>
      </c>
      <c r="J171" s="82">
        <f t="shared" si="13"/>
        <v>17040</v>
      </c>
      <c r="K171" s="82"/>
      <c r="L171" s="460"/>
      <c r="M171" s="460"/>
      <c r="N171" s="146"/>
      <c r="O171" s="76"/>
      <c r="P171" s="633"/>
      <c r="Q171" s="146"/>
      <c r="R171" s="82"/>
      <c r="S171" s="82"/>
      <c r="T171" s="77"/>
      <c r="V171" s="657"/>
      <c r="Z171" s="77"/>
      <c r="AA171" s="77">
        <v>162</v>
      </c>
      <c r="AB171" s="77" t="s">
        <v>1194</v>
      </c>
      <c r="AD171" s="660">
        <v>1</v>
      </c>
      <c r="AF171" s="660">
        <f t="shared" si="14"/>
        <v>0</v>
      </c>
      <c r="AG171" s="77"/>
      <c r="AH171" s="77"/>
      <c r="AI171" s="672"/>
      <c r="AP171" s="77"/>
      <c r="AQ171" s="673"/>
      <c r="AR171" s="673"/>
      <c r="AW171" s="77"/>
      <c r="AX171" s="77"/>
      <c r="AY171" s="672"/>
      <c r="AZ171" s="672"/>
      <c r="BV171" s="77">
        <v>162</v>
      </c>
      <c r="BX171" s="672">
        <v>21553250.210000001</v>
      </c>
      <c r="CA171" s="672">
        <v>1633</v>
      </c>
      <c r="CD171" s="83">
        <f t="shared" si="15"/>
        <v>0</v>
      </c>
      <c r="CF171" s="83">
        <f t="shared" si="16"/>
        <v>13198.561059399877</v>
      </c>
      <c r="CH171" s="83">
        <f t="shared" si="17"/>
        <v>0</v>
      </c>
    </row>
    <row r="172" spans="1:86" s="83" customFormat="1" ht="12.75" customHeight="1">
      <c r="A172" s="76">
        <v>163</v>
      </c>
      <c r="B172" s="77" t="s">
        <v>620</v>
      </c>
      <c r="C172" s="76">
        <v>1</v>
      </c>
      <c r="D172" s="80">
        <v>1</v>
      </c>
      <c r="E172" s="158">
        <v>11</v>
      </c>
      <c r="F172" s="81">
        <v>100</v>
      </c>
      <c r="G172" s="82">
        <v>19377.160758419221</v>
      </c>
      <c r="H172" s="82">
        <f t="shared" si="12"/>
        <v>0</v>
      </c>
      <c r="I172" s="82">
        <v>1188</v>
      </c>
      <c r="J172" s="82">
        <f t="shared" si="13"/>
        <v>20565</v>
      </c>
      <c r="K172" s="82"/>
      <c r="L172" s="460"/>
      <c r="M172" s="460"/>
      <c r="N172" s="146"/>
      <c r="O172" s="76"/>
      <c r="P172" s="633"/>
      <c r="Q172" s="146"/>
      <c r="R172" s="82"/>
      <c r="S172" s="82"/>
      <c r="T172" s="77"/>
      <c r="V172" s="657"/>
      <c r="Z172" s="77"/>
      <c r="AA172" s="77">
        <v>163</v>
      </c>
      <c r="AB172" s="77" t="s">
        <v>1195</v>
      </c>
      <c r="AD172" s="660">
        <v>1</v>
      </c>
      <c r="AF172" s="660">
        <f t="shared" si="14"/>
        <v>0</v>
      </c>
      <c r="AG172" s="77"/>
      <c r="AH172" s="77"/>
      <c r="AI172" s="672"/>
      <c r="AP172" s="77"/>
      <c r="AQ172" s="673"/>
      <c r="AR172" s="673"/>
      <c r="AW172" s="77"/>
      <c r="AX172" s="77"/>
      <c r="AY172" s="672"/>
      <c r="AZ172" s="672"/>
      <c r="BV172" s="77">
        <v>163</v>
      </c>
      <c r="BX172" s="672">
        <v>351559827.63999993</v>
      </c>
      <c r="CA172" s="672">
        <v>18143</v>
      </c>
      <c r="CD172" s="83">
        <f t="shared" si="15"/>
        <v>0</v>
      </c>
      <c r="CF172" s="83">
        <f t="shared" si="16"/>
        <v>19377.160758419221</v>
      </c>
      <c r="CH172" s="83">
        <f t="shared" si="17"/>
        <v>0</v>
      </c>
    </row>
    <row r="173" spans="1:86" s="83" customFormat="1" ht="12.75" customHeight="1">
      <c r="A173" s="76">
        <v>164</v>
      </c>
      <c r="B173" s="77" t="s">
        <v>621</v>
      </c>
      <c r="C173" s="76">
        <v>1</v>
      </c>
      <c r="D173" s="80">
        <v>1.042</v>
      </c>
      <c r="E173" s="158">
        <v>3</v>
      </c>
      <c r="F173" s="81">
        <v>141.52055636289953</v>
      </c>
      <c r="G173" s="82">
        <v>12744.892573257404</v>
      </c>
      <c r="H173" s="82">
        <f t="shared" si="12"/>
        <v>5292</v>
      </c>
      <c r="I173" s="82">
        <v>1188</v>
      </c>
      <c r="J173" s="82">
        <f t="shared" si="13"/>
        <v>19225</v>
      </c>
      <c r="K173" s="82"/>
      <c r="L173" s="460"/>
      <c r="M173" s="460"/>
      <c r="N173" s="146"/>
      <c r="O173" s="76"/>
      <c r="P173" s="633"/>
      <c r="Q173" s="146"/>
      <c r="R173" s="82"/>
      <c r="S173" s="82"/>
      <c r="T173" s="77"/>
      <c r="V173" s="657"/>
      <c r="Z173" s="77"/>
      <c r="AA173" s="77">
        <v>164</v>
      </c>
      <c r="AB173" s="77" t="s">
        <v>1196</v>
      </c>
      <c r="AD173" s="660">
        <v>1.042</v>
      </c>
      <c r="AF173" s="660">
        <f t="shared" si="14"/>
        <v>0</v>
      </c>
      <c r="AG173" s="77"/>
      <c r="AH173" s="77"/>
      <c r="AI173" s="672"/>
      <c r="AP173" s="77"/>
      <c r="AQ173" s="673"/>
      <c r="AR173" s="673"/>
      <c r="AW173" s="77"/>
      <c r="AX173" s="77"/>
      <c r="AY173" s="672"/>
      <c r="AZ173" s="672"/>
      <c r="BV173" s="77">
        <v>164</v>
      </c>
      <c r="BX173" s="672">
        <v>27975039.198300004</v>
      </c>
      <c r="CA173" s="672">
        <v>2195</v>
      </c>
      <c r="CD173" s="83">
        <f t="shared" si="15"/>
        <v>0</v>
      </c>
      <c r="CF173" s="83">
        <f t="shared" si="16"/>
        <v>12744.892573257404</v>
      </c>
      <c r="CH173" s="83">
        <f t="shared" si="17"/>
        <v>0</v>
      </c>
    </row>
    <row r="174" spans="1:86" s="83" customFormat="1" ht="12.75" customHeight="1">
      <c r="A174" s="76">
        <v>165</v>
      </c>
      <c r="B174" s="77" t="s">
        <v>622</v>
      </c>
      <c r="C174" s="76">
        <v>1</v>
      </c>
      <c r="D174" s="80">
        <v>1.038</v>
      </c>
      <c r="E174" s="158">
        <v>10</v>
      </c>
      <c r="F174" s="81">
        <v>100</v>
      </c>
      <c r="G174" s="82">
        <v>17697.960329704209</v>
      </c>
      <c r="H174" s="82">
        <f t="shared" si="12"/>
        <v>0</v>
      </c>
      <c r="I174" s="82">
        <v>1188</v>
      </c>
      <c r="J174" s="82">
        <f t="shared" si="13"/>
        <v>18886</v>
      </c>
      <c r="K174" s="82"/>
      <c r="L174" s="460"/>
      <c r="M174" s="460"/>
      <c r="N174" s="146"/>
      <c r="O174" s="76"/>
      <c r="P174" s="633"/>
      <c r="Q174" s="146"/>
      <c r="R174" s="82"/>
      <c r="S174" s="82"/>
      <c r="T174" s="77"/>
      <c r="V174" s="657"/>
      <c r="Z174" s="77"/>
      <c r="AA174" s="77">
        <v>165</v>
      </c>
      <c r="AB174" s="77" t="s">
        <v>1197</v>
      </c>
      <c r="AD174" s="660">
        <v>1.038</v>
      </c>
      <c r="AF174" s="660">
        <f t="shared" si="14"/>
        <v>0</v>
      </c>
      <c r="AG174" s="77"/>
      <c r="AH174" s="77"/>
      <c r="AI174" s="672"/>
      <c r="AP174" s="77"/>
      <c r="AQ174" s="673"/>
      <c r="AR174" s="673"/>
      <c r="AW174" s="77"/>
      <c r="AX174" s="77"/>
      <c r="AY174" s="672"/>
      <c r="AZ174" s="672"/>
      <c r="BV174" s="77">
        <v>165</v>
      </c>
      <c r="BX174" s="672">
        <v>121461101.74275999</v>
      </c>
      <c r="CA174" s="672">
        <v>6863</v>
      </c>
      <c r="CD174" s="83">
        <f t="shared" si="15"/>
        <v>0</v>
      </c>
      <c r="CF174" s="83">
        <f t="shared" si="16"/>
        <v>17697.960329704209</v>
      </c>
      <c r="CH174" s="83">
        <f t="shared" si="17"/>
        <v>0</v>
      </c>
    </row>
    <row r="175" spans="1:86" s="83" customFormat="1" ht="12.75" customHeight="1">
      <c r="A175" s="76">
        <v>166</v>
      </c>
      <c r="B175" s="77" t="s">
        <v>623</v>
      </c>
      <c r="C175" s="76">
        <v>0</v>
      </c>
      <c r="D175" s="80">
        <v>1.0429999999999999</v>
      </c>
      <c r="E175" s="158">
        <v>0</v>
      </c>
      <c r="F175" s="81">
        <v>0</v>
      </c>
      <c r="G175" s="82">
        <v>0</v>
      </c>
      <c r="H175" s="82">
        <f t="shared" si="12"/>
        <v>0</v>
      </c>
      <c r="I175" s="82">
        <v>1188</v>
      </c>
      <c r="J175" s="82">
        <f t="shared" si="13"/>
        <v>1188</v>
      </c>
      <c r="K175" s="82"/>
      <c r="L175" s="460"/>
      <c r="M175" s="460"/>
      <c r="N175" s="146"/>
      <c r="O175" s="76"/>
      <c r="P175" s="633"/>
      <c r="Q175" s="146"/>
      <c r="R175" s="82"/>
      <c r="S175" s="82"/>
      <c r="T175" s="77"/>
      <c r="V175" s="657"/>
      <c r="Z175" s="77"/>
      <c r="AA175" s="77">
        <v>166</v>
      </c>
      <c r="AB175" s="77" t="s">
        <v>1198</v>
      </c>
      <c r="AD175" s="660">
        <v>1.0429999999999999</v>
      </c>
      <c r="AF175" s="660">
        <f t="shared" si="14"/>
        <v>0</v>
      </c>
      <c r="AG175" s="77"/>
      <c r="AH175" s="77"/>
      <c r="AI175" s="672"/>
      <c r="AP175" s="77"/>
      <c r="AQ175" s="673"/>
      <c r="AR175" s="673"/>
      <c r="AW175" s="77"/>
      <c r="AX175" s="77"/>
      <c r="AY175" s="672"/>
      <c r="AZ175" s="672"/>
      <c r="BV175" s="77">
        <v>166</v>
      </c>
      <c r="BX175" s="672">
        <v>0</v>
      </c>
      <c r="CA175" s="672">
        <v>0</v>
      </c>
      <c r="CD175" s="83">
        <f t="shared" si="15"/>
        <v>0</v>
      </c>
      <c r="CF175" s="83">
        <f t="shared" si="16"/>
        <v>0</v>
      </c>
      <c r="CH175" s="83">
        <f t="shared" si="17"/>
        <v>0</v>
      </c>
    </row>
    <row r="176" spans="1:86" s="83" customFormat="1" ht="12.75" customHeight="1">
      <c r="A176" s="76">
        <v>167</v>
      </c>
      <c r="B176" s="77" t="s">
        <v>624</v>
      </c>
      <c r="C176" s="76">
        <v>1</v>
      </c>
      <c r="D176" s="80">
        <v>1.056</v>
      </c>
      <c r="E176" s="158">
        <v>4</v>
      </c>
      <c r="F176" s="81">
        <v>146.29840645456272</v>
      </c>
      <c r="G176" s="82">
        <v>13518.93687052755</v>
      </c>
      <c r="H176" s="82">
        <f t="shared" si="12"/>
        <v>6259</v>
      </c>
      <c r="I176" s="82">
        <v>1188</v>
      </c>
      <c r="J176" s="82">
        <f t="shared" si="13"/>
        <v>20966</v>
      </c>
      <c r="K176" s="82"/>
      <c r="L176" s="460"/>
      <c r="M176" s="460"/>
      <c r="N176" s="146"/>
      <c r="O176" s="76"/>
      <c r="P176" s="633"/>
      <c r="Q176" s="146"/>
      <c r="R176" s="82"/>
      <c r="S176" s="82"/>
      <c r="T176" s="77"/>
      <c r="V176" s="657"/>
      <c r="Z176" s="77"/>
      <c r="AA176" s="77">
        <v>167</v>
      </c>
      <c r="AB176" s="77" t="s">
        <v>1199</v>
      </c>
      <c r="AD176" s="660">
        <v>1.056</v>
      </c>
      <c r="AF176" s="660">
        <f t="shared" si="14"/>
        <v>0</v>
      </c>
      <c r="AG176" s="77"/>
      <c r="AH176" s="77"/>
      <c r="AI176" s="672"/>
      <c r="AP176" s="77"/>
      <c r="AQ176" s="673"/>
      <c r="AR176" s="673"/>
      <c r="AW176" s="77"/>
      <c r="AX176" s="77"/>
      <c r="AY176" s="672"/>
      <c r="AZ176" s="672"/>
      <c r="BV176" s="77">
        <v>167</v>
      </c>
      <c r="BX176" s="672">
        <v>46126612.602240004</v>
      </c>
      <c r="CA176" s="672">
        <v>3412</v>
      </c>
      <c r="CD176" s="83">
        <f t="shared" si="15"/>
        <v>0</v>
      </c>
      <c r="CF176" s="83">
        <f t="shared" si="16"/>
        <v>13518.93687052755</v>
      </c>
      <c r="CH176" s="83">
        <f t="shared" si="17"/>
        <v>0</v>
      </c>
    </row>
    <row r="177" spans="1:86" s="83" customFormat="1" ht="12.75" customHeight="1">
      <c r="A177" s="76">
        <v>168</v>
      </c>
      <c r="B177" s="77" t="s">
        <v>625</v>
      </c>
      <c r="C177" s="76">
        <v>1</v>
      </c>
      <c r="D177" s="80">
        <v>1</v>
      </c>
      <c r="E177" s="158">
        <v>3</v>
      </c>
      <c r="F177" s="81">
        <v>165.60182779076445</v>
      </c>
      <c r="G177" s="82">
        <v>12722.635880989181</v>
      </c>
      <c r="H177" s="82">
        <f t="shared" si="12"/>
        <v>8346</v>
      </c>
      <c r="I177" s="82">
        <v>1188</v>
      </c>
      <c r="J177" s="82">
        <f t="shared" si="13"/>
        <v>22257</v>
      </c>
      <c r="K177" s="82"/>
      <c r="L177" s="460"/>
      <c r="M177" s="460"/>
      <c r="N177" s="146"/>
      <c r="O177" s="76"/>
      <c r="P177" s="633"/>
      <c r="Q177" s="146"/>
      <c r="R177" s="82"/>
      <c r="S177" s="82"/>
      <c r="T177" s="77"/>
      <c r="V177" s="657"/>
      <c r="Z177" s="77"/>
      <c r="AA177" s="77">
        <v>168</v>
      </c>
      <c r="AB177" s="77" t="s">
        <v>1200</v>
      </c>
      <c r="AD177" s="660">
        <v>1</v>
      </c>
      <c r="AF177" s="660">
        <f t="shared" si="14"/>
        <v>0</v>
      </c>
      <c r="AG177" s="77"/>
      <c r="AH177" s="77"/>
      <c r="AI177" s="672"/>
      <c r="AP177" s="77"/>
      <c r="AQ177" s="673"/>
      <c r="AR177" s="673"/>
      <c r="AW177" s="77"/>
      <c r="AX177" s="77"/>
      <c r="AY177" s="672"/>
      <c r="AZ177" s="672"/>
      <c r="BV177" s="77">
        <v>168</v>
      </c>
      <c r="BX177" s="672">
        <v>32926181.66</v>
      </c>
      <c r="CA177" s="672">
        <v>2588</v>
      </c>
      <c r="CD177" s="83">
        <f t="shared" si="15"/>
        <v>0</v>
      </c>
      <c r="CF177" s="83">
        <f t="shared" si="16"/>
        <v>12722.635880989181</v>
      </c>
      <c r="CH177" s="83">
        <f t="shared" si="17"/>
        <v>0</v>
      </c>
    </row>
    <row r="178" spans="1:86" s="83" customFormat="1" ht="12.75" customHeight="1">
      <c r="A178" s="76">
        <v>169</v>
      </c>
      <c r="B178" s="77" t="s">
        <v>626</v>
      </c>
      <c r="C178" s="76">
        <v>1</v>
      </c>
      <c r="D178" s="80">
        <v>1</v>
      </c>
      <c r="E178" s="158">
        <v>6</v>
      </c>
      <c r="F178" s="81">
        <v>148.84719599620823</v>
      </c>
      <c r="G178" s="82">
        <v>13159.386597938146</v>
      </c>
      <c r="H178" s="82">
        <f t="shared" si="12"/>
        <v>6428</v>
      </c>
      <c r="I178" s="82">
        <v>1188</v>
      </c>
      <c r="J178" s="82">
        <f t="shared" si="13"/>
        <v>20775</v>
      </c>
      <c r="K178" s="82"/>
      <c r="L178" s="460"/>
      <c r="M178" s="460"/>
      <c r="N178" s="146"/>
      <c r="O178" s="76"/>
      <c r="P178" s="633"/>
      <c r="Q178" s="146"/>
      <c r="R178" s="82"/>
      <c r="S178" s="82"/>
      <c r="T178" s="77"/>
      <c r="V178" s="657"/>
      <c r="Z178" s="77"/>
      <c r="AA178" s="77">
        <v>169</v>
      </c>
      <c r="AB178" s="77" t="s">
        <v>1201</v>
      </c>
      <c r="AD178" s="660">
        <v>1</v>
      </c>
      <c r="AF178" s="660">
        <f t="shared" si="14"/>
        <v>0</v>
      </c>
      <c r="AG178" s="77"/>
      <c r="AH178" s="77"/>
      <c r="AI178" s="672"/>
      <c r="AP178" s="77"/>
      <c r="AQ178" s="673"/>
      <c r="AR178" s="673"/>
      <c r="AW178" s="77"/>
      <c r="AX178" s="77"/>
      <c r="AY178" s="672"/>
      <c r="AZ178" s="672"/>
      <c r="BV178" s="77">
        <v>169</v>
      </c>
      <c r="BX178" s="672">
        <v>5105842.0000000009</v>
      </c>
      <c r="CA178" s="672">
        <v>388</v>
      </c>
      <c r="CD178" s="83">
        <f t="shared" si="15"/>
        <v>0</v>
      </c>
      <c r="CF178" s="83">
        <f t="shared" si="16"/>
        <v>13159.386597938146</v>
      </c>
      <c r="CH178" s="83">
        <f t="shared" si="17"/>
        <v>0</v>
      </c>
    </row>
    <row r="179" spans="1:86" s="83" customFormat="1" ht="12.75" customHeight="1">
      <c r="A179" s="76">
        <v>170</v>
      </c>
      <c r="B179" s="77" t="s">
        <v>627</v>
      </c>
      <c r="C179" s="76">
        <v>1</v>
      </c>
      <c r="D179" s="80">
        <v>1.02</v>
      </c>
      <c r="E179" s="158">
        <v>10</v>
      </c>
      <c r="F179" s="81">
        <v>105.53175847489531</v>
      </c>
      <c r="G179" s="82">
        <v>17069.27974566885</v>
      </c>
      <c r="H179" s="82">
        <f t="shared" si="12"/>
        <v>944</v>
      </c>
      <c r="I179" s="82">
        <v>1188</v>
      </c>
      <c r="J179" s="82">
        <f t="shared" si="13"/>
        <v>19201</v>
      </c>
      <c r="K179" s="82"/>
      <c r="L179" s="460"/>
      <c r="M179" s="460"/>
      <c r="N179" s="146"/>
      <c r="O179" s="76"/>
      <c r="P179" s="633"/>
      <c r="Q179" s="146"/>
      <c r="R179" s="82"/>
      <c r="S179" s="82"/>
      <c r="T179" s="77"/>
      <c r="V179" s="657"/>
      <c r="Z179" s="77"/>
      <c r="AA179" s="77">
        <v>170</v>
      </c>
      <c r="AB179" s="77" t="s">
        <v>1202</v>
      </c>
      <c r="AD179" s="660">
        <v>1.02</v>
      </c>
      <c r="AF179" s="660">
        <f t="shared" si="14"/>
        <v>0</v>
      </c>
      <c r="AG179" s="77"/>
      <c r="AH179" s="77"/>
      <c r="AI179" s="672"/>
      <c r="AP179" s="77"/>
      <c r="AQ179" s="673"/>
      <c r="AR179" s="673"/>
      <c r="AW179" s="77"/>
      <c r="AX179" s="77"/>
      <c r="AY179" s="672"/>
      <c r="AZ179" s="672"/>
      <c r="BV179" s="77">
        <v>170</v>
      </c>
      <c r="BX179" s="672">
        <v>91235300.240600005</v>
      </c>
      <c r="CA179" s="672">
        <v>5345</v>
      </c>
      <c r="CD179" s="83">
        <f t="shared" si="15"/>
        <v>0</v>
      </c>
      <c r="CF179" s="83">
        <f t="shared" si="16"/>
        <v>17069.27974566885</v>
      </c>
      <c r="CH179" s="83">
        <f t="shared" si="17"/>
        <v>0</v>
      </c>
    </row>
    <row r="180" spans="1:86" s="83" customFormat="1" ht="12.75" customHeight="1">
      <c r="A180" s="76">
        <v>171</v>
      </c>
      <c r="B180" s="77" t="s">
        <v>628</v>
      </c>
      <c r="C180" s="76">
        <v>1</v>
      </c>
      <c r="D180" s="80">
        <v>1.036</v>
      </c>
      <c r="E180" s="158">
        <v>4</v>
      </c>
      <c r="F180" s="81">
        <v>125.25638106017188</v>
      </c>
      <c r="G180" s="82">
        <v>13551.55112019624</v>
      </c>
      <c r="H180" s="82">
        <f t="shared" si="12"/>
        <v>3423</v>
      </c>
      <c r="I180" s="82">
        <v>1188</v>
      </c>
      <c r="J180" s="82">
        <f t="shared" si="13"/>
        <v>18163</v>
      </c>
      <c r="K180" s="82"/>
      <c r="L180" s="460"/>
      <c r="M180" s="460"/>
      <c r="N180" s="146"/>
      <c r="O180" s="76"/>
      <c r="P180" s="633"/>
      <c r="Q180" s="146"/>
      <c r="R180" s="82"/>
      <c r="S180" s="82"/>
      <c r="T180" s="77"/>
      <c r="V180" s="657"/>
      <c r="Z180" s="77"/>
      <c r="AA180" s="77">
        <v>171</v>
      </c>
      <c r="AB180" s="77" t="s">
        <v>1203</v>
      </c>
      <c r="AD180" s="660">
        <v>1.036</v>
      </c>
      <c r="AF180" s="660">
        <f t="shared" si="14"/>
        <v>0</v>
      </c>
      <c r="AG180" s="77"/>
      <c r="AH180" s="77"/>
      <c r="AI180" s="672"/>
      <c r="AP180" s="77"/>
      <c r="AQ180" s="673"/>
      <c r="AR180" s="673"/>
      <c r="AW180" s="77"/>
      <c r="AX180" s="77"/>
      <c r="AY180" s="672"/>
      <c r="AZ180" s="672"/>
      <c r="BV180" s="77">
        <v>171</v>
      </c>
      <c r="BX180" s="672">
        <v>49720641.060000002</v>
      </c>
      <c r="CA180" s="672">
        <v>3669</v>
      </c>
      <c r="CD180" s="83">
        <f t="shared" si="15"/>
        <v>0</v>
      </c>
      <c r="CF180" s="83">
        <f t="shared" si="16"/>
        <v>13551.55112019624</v>
      </c>
      <c r="CH180" s="83">
        <f t="shared" si="17"/>
        <v>0</v>
      </c>
    </row>
    <row r="181" spans="1:86" s="83" customFormat="1" ht="12.75" customHeight="1">
      <c r="A181" s="76">
        <v>172</v>
      </c>
      <c r="B181" s="77" t="s">
        <v>629</v>
      </c>
      <c r="C181" s="76">
        <v>1</v>
      </c>
      <c r="D181" s="80">
        <v>1</v>
      </c>
      <c r="E181" s="158">
        <v>8</v>
      </c>
      <c r="F181" s="81">
        <v>165.43191225104837</v>
      </c>
      <c r="G181" s="82">
        <v>15008.520677966102</v>
      </c>
      <c r="H181" s="82">
        <f t="shared" si="12"/>
        <v>9820</v>
      </c>
      <c r="I181" s="82">
        <v>1188</v>
      </c>
      <c r="J181" s="82">
        <f t="shared" si="13"/>
        <v>26017</v>
      </c>
      <c r="K181" s="82"/>
      <c r="L181" s="460"/>
      <c r="M181" s="460"/>
      <c r="N181" s="146"/>
      <c r="O181" s="76"/>
      <c r="P181" s="633"/>
      <c r="Q181" s="146"/>
      <c r="R181" s="82"/>
      <c r="S181" s="82"/>
      <c r="T181" s="77"/>
      <c r="V181" s="657"/>
      <c r="Z181" s="77"/>
      <c r="AA181" s="77">
        <v>172</v>
      </c>
      <c r="AB181" s="77" t="s">
        <v>1204</v>
      </c>
      <c r="AD181" s="660">
        <v>1</v>
      </c>
      <c r="AF181" s="660">
        <f t="shared" si="14"/>
        <v>0</v>
      </c>
      <c r="AG181" s="77"/>
      <c r="AH181" s="77"/>
      <c r="AI181" s="672"/>
      <c r="AP181" s="77"/>
      <c r="AQ181" s="673"/>
      <c r="AR181" s="673"/>
      <c r="AW181" s="77"/>
      <c r="AX181" s="77"/>
      <c r="AY181" s="672"/>
      <c r="AZ181" s="672"/>
      <c r="BV181" s="77">
        <v>172</v>
      </c>
      <c r="BX181" s="672">
        <v>21252065.280000001</v>
      </c>
      <c r="CA181" s="672">
        <v>1416</v>
      </c>
      <c r="CD181" s="83">
        <f t="shared" si="15"/>
        <v>0</v>
      </c>
      <c r="CF181" s="83">
        <f t="shared" si="16"/>
        <v>15008.520677966102</v>
      </c>
      <c r="CH181" s="83">
        <f t="shared" si="17"/>
        <v>0</v>
      </c>
    </row>
    <row r="182" spans="1:86" s="83" customFormat="1" ht="12.75" customHeight="1">
      <c r="A182" s="76">
        <v>173</v>
      </c>
      <c r="B182" s="77" t="s">
        <v>630</v>
      </c>
      <c r="C182" s="76">
        <v>1</v>
      </c>
      <c r="D182" s="80">
        <v>1</v>
      </c>
      <c r="E182" s="158">
        <v>5</v>
      </c>
      <c r="F182" s="81">
        <v>178.83892716863073</v>
      </c>
      <c r="G182" s="82">
        <v>12691.996762402088</v>
      </c>
      <c r="H182" s="82">
        <f t="shared" si="12"/>
        <v>10006</v>
      </c>
      <c r="I182" s="82">
        <v>1188</v>
      </c>
      <c r="J182" s="82">
        <f t="shared" si="13"/>
        <v>23886</v>
      </c>
      <c r="K182" s="82"/>
      <c r="L182" s="460"/>
      <c r="M182" s="460"/>
      <c r="N182" s="146"/>
      <c r="O182" s="76"/>
      <c r="P182" s="633"/>
      <c r="Q182" s="146"/>
      <c r="R182" s="82"/>
      <c r="S182" s="82"/>
      <c r="T182" s="77"/>
      <c r="V182" s="657"/>
      <c r="Z182" s="77"/>
      <c r="AA182" s="77">
        <v>173</v>
      </c>
      <c r="AB182" s="77" t="s">
        <v>1205</v>
      </c>
      <c r="AD182" s="660">
        <v>1</v>
      </c>
      <c r="AF182" s="660">
        <f t="shared" si="14"/>
        <v>0</v>
      </c>
      <c r="AG182" s="77"/>
      <c r="AH182" s="77"/>
      <c r="AI182" s="672"/>
      <c r="AP182" s="77"/>
      <c r="AQ182" s="673"/>
      <c r="AR182" s="673"/>
      <c r="AW182" s="77"/>
      <c r="AX182" s="77"/>
      <c r="AY182" s="672"/>
      <c r="AZ182" s="672"/>
      <c r="BV182" s="77">
        <v>173</v>
      </c>
      <c r="BX182" s="672">
        <v>4861034.76</v>
      </c>
      <c r="CA182" s="672">
        <v>383</v>
      </c>
      <c r="CD182" s="83">
        <f t="shared" si="15"/>
        <v>0</v>
      </c>
      <c r="CF182" s="83">
        <f t="shared" si="16"/>
        <v>12691.996762402088</v>
      </c>
      <c r="CH182" s="83">
        <f t="shared" si="17"/>
        <v>0</v>
      </c>
    </row>
    <row r="183" spans="1:86" s="83" customFormat="1" ht="12.75" customHeight="1">
      <c r="A183" s="76">
        <v>174</v>
      </c>
      <c r="B183" s="77" t="s">
        <v>631</v>
      </c>
      <c r="C183" s="76">
        <v>1</v>
      </c>
      <c r="D183" s="80">
        <v>1.0660000000000001</v>
      </c>
      <c r="E183" s="158">
        <v>5</v>
      </c>
      <c r="F183" s="81">
        <v>159.09834730402255</v>
      </c>
      <c r="G183" s="82">
        <v>14263.435809841018</v>
      </c>
      <c r="H183" s="82">
        <f t="shared" si="12"/>
        <v>8429</v>
      </c>
      <c r="I183" s="82">
        <v>1188</v>
      </c>
      <c r="J183" s="82">
        <f t="shared" si="13"/>
        <v>23880</v>
      </c>
      <c r="K183" s="82"/>
      <c r="L183" s="460"/>
      <c r="M183" s="460"/>
      <c r="N183" s="146"/>
      <c r="O183" s="76"/>
      <c r="P183" s="633"/>
      <c r="Q183" s="146"/>
      <c r="R183" s="82"/>
      <c r="S183" s="82"/>
      <c r="T183" s="77"/>
      <c r="V183" s="657"/>
      <c r="Z183" s="77"/>
      <c r="AA183" s="77">
        <v>174</v>
      </c>
      <c r="AB183" s="77" t="s">
        <v>1206</v>
      </c>
      <c r="AD183" s="660">
        <v>1.0660000000000001</v>
      </c>
      <c r="AF183" s="660">
        <f t="shared" si="14"/>
        <v>0</v>
      </c>
      <c r="AG183" s="77"/>
      <c r="AH183" s="77"/>
      <c r="AI183" s="672"/>
      <c r="AP183" s="77"/>
      <c r="AQ183" s="673"/>
      <c r="AR183" s="673"/>
      <c r="AW183" s="77"/>
      <c r="AX183" s="77"/>
      <c r="AY183" s="672"/>
      <c r="AZ183" s="672"/>
      <c r="BV183" s="77">
        <v>174</v>
      </c>
      <c r="BX183" s="672">
        <v>17943402.248780001</v>
      </c>
      <c r="CA183" s="672">
        <v>1258</v>
      </c>
      <c r="CD183" s="83">
        <f t="shared" si="15"/>
        <v>0</v>
      </c>
      <c r="CF183" s="83">
        <f t="shared" si="16"/>
        <v>14263.435809841018</v>
      </c>
      <c r="CH183" s="83">
        <f t="shared" si="17"/>
        <v>0</v>
      </c>
    </row>
    <row r="184" spans="1:86" s="83" customFormat="1" ht="12.75" customHeight="1">
      <c r="A184" s="76">
        <v>175</v>
      </c>
      <c r="B184" s="77" t="s">
        <v>632</v>
      </c>
      <c r="C184" s="76">
        <v>1</v>
      </c>
      <c r="D184" s="80">
        <v>1.042</v>
      </c>
      <c r="E184" s="158">
        <v>2</v>
      </c>
      <c r="F184" s="81">
        <v>153.75272742609053</v>
      </c>
      <c r="G184" s="82">
        <v>12637.167052964993</v>
      </c>
      <c r="H184" s="82">
        <f t="shared" si="12"/>
        <v>6793</v>
      </c>
      <c r="I184" s="82">
        <v>1188</v>
      </c>
      <c r="J184" s="82">
        <f t="shared" si="13"/>
        <v>20618</v>
      </c>
      <c r="K184" s="82"/>
      <c r="L184" s="460"/>
      <c r="M184" s="460"/>
      <c r="N184" s="146"/>
      <c r="O184" s="76"/>
      <c r="P184" s="633"/>
      <c r="Q184" s="146"/>
      <c r="R184" s="82"/>
      <c r="S184" s="82"/>
      <c r="T184" s="77"/>
      <c r="V184" s="657"/>
      <c r="Z184" s="77"/>
      <c r="AA184" s="77">
        <v>175</v>
      </c>
      <c r="AB184" s="77" t="s">
        <v>1207</v>
      </c>
      <c r="AD184" s="660">
        <v>1.042</v>
      </c>
      <c r="AF184" s="660">
        <f t="shared" si="14"/>
        <v>0</v>
      </c>
      <c r="AG184" s="77"/>
      <c r="AH184" s="77"/>
      <c r="AI184" s="672"/>
      <c r="AP184" s="77"/>
      <c r="AQ184" s="673"/>
      <c r="AR184" s="673"/>
      <c r="AW184" s="77"/>
      <c r="AX184" s="77"/>
      <c r="AY184" s="672"/>
      <c r="AZ184" s="672"/>
      <c r="BV184" s="77">
        <v>175</v>
      </c>
      <c r="BX184" s="672">
        <v>29962723.082579996</v>
      </c>
      <c r="CA184" s="672">
        <v>2371</v>
      </c>
      <c r="CD184" s="83">
        <f t="shared" si="15"/>
        <v>0</v>
      </c>
      <c r="CF184" s="83">
        <f t="shared" si="16"/>
        <v>12637.167052964993</v>
      </c>
      <c r="CH184" s="83">
        <f t="shared" si="17"/>
        <v>0</v>
      </c>
    </row>
    <row r="185" spans="1:86" s="83" customFormat="1" ht="12.75" customHeight="1">
      <c r="A185" s="76">
        <v>176</v>
      </c>
      <c r="B185" s="77" t="s">
        <v>633</v>
      </c>
      <c r="C185" s="76">
        <v>1</v>
      </c>
      <c r="D185" s="80">
        <v>1.052</v>
      </c>
      <c r="E185" s="158">
        <v>8</v>
      </c>
      <c r="F185" s="81">
        <v>125.20807852987181</v>
      </c>
      <c r="G185" s="82">
        <v>16282.472459133511</v>
      </c>
      <c r="H185" s="82">
        <f t="shared" si="12"/>
        <v>4104</v>
      </c>
      <c r="I185" s="82">
        <v>1188</v>
      </c>
      <c r="J185" s="82">
        <f t="shared" si="13"/>
        <v>21574</v>
      </c>
      <c r="K185" s="82"/>
      <c r="L185" s="460"/>
      <c r="M185" s="460"/>
      <c r="N185" s="146"/>
      <c r="O185" s="76"/>
      <c r="P185" s="633"/>
      <c r="Q185" s="146"/>
      <c r="R185" s="82"/>
      <c r="S185" s="82"/>
      <c r="T185" s="77"/>
      <c r="V185" s="657"/>
      <c r="Z185" s="77"/>
      <c r="AA185" s="77">
        <v>176</v>
      </c>
      <c r="AB185" s="77" t="s">
        <v>1208</v>
      </c>
      <c r="AD185" s="660">
        <v>1.052</v>
      </c>
      <c r="AF185" s="660">
        <f t="shared" si="14"/>
        <v>0</v>
      </c>
      <c r="AG185" s="77"/>
      <c r="AH185" s="77"/>
      <c r="AI185" s="672"/>
      <c r="AP185" s="77"/>
      <c r="AQ185" s="673"/>
      <c r="AR185" s="673"/>
      <c r="AW185" s="77"/>
      <c r="AX185" s="77"/>
      <c r="AY185" s="672"/>
      <c r="AZ185" s="672"/>
      <c r="BV185" s="77">
        <v>176</v>
      </c>
      <c r="BX185" s="672">
        <v>73661905.40512</v>
      </c>
      <c r="CA185" s="672">
        <v>4524</v>
      </c>
      <c r="CD185" s="83">
        <f t="shared" si="15"/>
        <v>0</v>
      </c>
      <c r="CF185" s="83">
        <f t="shared" si="16"/>
        <v>16282.472459133511</v>
      </c>
      <c r="CH185" s="83">
        <f t="shared" si="17"/>
        <v>0</v>
      </c>
    </row>
    <row r="186" spans="1:86" s="83" customFormat="1" ht="12.75" customHeight="1">
      <c r="A186" s="76">
        <v>177</v>
      </c>
      <c r="B186" s="77" t="s">
        <v>634</v>
      </c>
      <c r="C186" s="76">
        <v>1</v>
      </c>
      <c r="D186" s="80">
        <v>1.0369999999999999</v>
      </c>
      <c r="E186" s="158">
        <v>4</v>
      </c>
      <c r="F186" s="81">
        <v>137.96992674442876</v>
      </c>
      <c r="G186" s="82">
        <v>13111.917449179417</v>
      </c>
      <c r="H186" s="82">
        <f t="shared" si="12"/>
        <v>4979</v>
      </c>
      <c r="I186" s="82">
        <v>1188</v>
      </c>
      <c r="J186" s="82">
        <f t="shared" si="13"/>
        <v>19279</v>
      </c>
      <c r="K186" s="82"/>
      <c r="L186" s="460"/>
      <c r="M186" s="460"/>
      <c r="N186" s="146"/>
      <c r="O186" s="76"/>
      <c r="P186" s="633"/>
      <c r="Q186" s="146"/>
      <c r="R186" s="82"/>
      <c r="S186" s="82"/>
      <c r="T186" s="77"/>
      <c r="V186" s="657"/>
      <c r="Z186" s="77"/>
      <c r="AA186" s="77">
        <v>177</v>
      </c>
      <c r="AB186" s="77" t="s">
        <v>1209</v>
      </c>
      <c r="AD186" s="660">
        <v>1.0369999999999999</v>
      </c>
      <c r="AF186" s="660">
        <f t="shared" si="14"/>
        <v>0</v>
      </c>
      <c r="AG186" s="77"/>
      <c r="AH186" s="77"/>
      <c r="AI186" s="672"/>
      <c r="AP186" s="77"/>
      <c r="AQ186" s="673"/>
      <c r="AR186" s="673"/>
      <c r="AW186" s="77"/>
      <c r="AX186" s="77"/>
      <c r="AY186" s="672"/>
      <c r="AZ186" s="672"/>
      <c r="BV186" s="77">
        <v>177</v>
      </c>
      <c r="BX186" s="672">
        <v>28282405.937880002</v>
      </c>
      <c r="CA186" s="672">
        <v>2157</v>
      </c>
      <c r="CD186" s="83">
        <f t="shared" si="15"/>
        <v>0</v>
      </c>
      <c r="CF186" s="83">
        <f t="shared" si="16"/>
        <v>13111.917449179417</v>
      </c>
      <c r="CH186" s="83">
        <f t="shared" si="17"/>
        <v>0</v>
      </c>
    </row>
    <row r="187" spans="1:86" s="83" customFormat="1" ht="12.75" customHeight="1">
      <c r="A187" s="76">
        <v>178</v>
      </c>
      <c r="B187" s="77" t="s">
        <v>635</v>
      </c>
      <c r="C187" s="76">
        <v>1</v>
      </c>
      <c r="D187" s="80">
        <v>1.0349999999999999</v>
      </c>
      <c r="E187" s="158">
        <v>4</v>
      </c>
      <c r="F187" s="81">
        <v>108.11306771093396</v>
      </c>
      <c r="G187" s="82">
        <v>13000.729283098248</v>
      </c>
      <c r="H187" s="82">
        <f t="shared" si="12"/>
        <v>1055</v>
      </c>
      <c r="I187" s="82">
        <v>1188</v>
      </c>
      <c r="J187" s="82">
        <f t="shared" si="13"/>
        <v>15244</v>
      </c>
      <c r="K187" s="82"/>
      <c r="L187" s="460"/>
      <c r="M187" s="460"/>
      <c r="N187" s="146"/>
      <c r="O187" s="76"/>
      <c r="P187" s="633"/>
      <c r="Q187" s="146"/>
      <c r="R187" s="82"/>
      <c r="S187" s="82"/>
      <c r="T187" s="77"/>
      <c r="V187" s="657"/>
      <c r="Z187" s="77"/>
      <c r="AA187" s="77">
        <v>178</v>
      </c>
      <c r="AB187" s="77" t="s">
        <v>1210</v>
      </c>
      <c r="AD187" s="660">
        <v>1.0349999999999999</v>
      </c>
      <c r="AF187" s="660">
        <f t="shared" si="14"/>
        <v>0</v>
      </c>
      <c r="AG187" s="77"/>
      <c r="AH187" s="77"/>
      <c r="AI187" s="672"/>
      <c r="AP187" s="77"/>
      <c r="AQ187" s="673"/>
      <c r="AR187" s="673"/>
      <c r="AW187" s="77"/>
      <c r="AX187" s="77"/>
      <c r="AY187" s="672"/>
      <c r="AZ187" s="672"/>
      <c r="BV187" s="77">
        <v>178</v>
      </c>
      <c r="BX187" s="672">
        <v>53458998.812099993</v>
      </c>
      <c r="CA187" s="672">
        <v>4112</v>
      </c>
      <c r="CD187" s="83">
        <f t="shared" si="15"/>
        <v>0</v>
      </c>
      <c r="CF187" s="83">
        <f t="shared" si="16"/>
        <v>13000.729283098248</v>
      </c>
      <c r="CH187" s="83">
        <f t="shared" si="17"/>
        <v>0</v>
      </c>
    </row>
    <row r="188" spans="1:86" s="83" customFormat="1" ht="12.75" customHeight="1">
      <c r="A188" s="76">
        <v>179</v>
      </c>
      <c r="B188" s="77" t="s">
        <v>636</v>
      </c>
      <c r="C188" s="76">
        <v>0</v>
      </c>
      <c r="D188" s="80">
        <v>1</v>
      </c>
      <c r="E188" s="158">
        <v>0</v>
      </c>
      <c r="F188" s="81">
        <v>0</v>
      </c>
      <c r="G188" s="82">
        <v>16860.330000000002</v>
      </c>
      <c r="H188" s="82">
        <f t="shared" si="12"/>
        <v>0</v>
      </c>
      <c r="I188" s="82">
        <v>1188</v>
      </c>
      <c r="J188" s="82">
        <f t="shared" si="13"/>
        <v>18048</v>
      </c>
      <c r="K188" s="82"/>
      <c r="L188" s="460"/>
      <c r="M188" s="460"/>
      <c r="N188" s="146"/>
      <c r="O188" s="76"/>
      <c r="P188" s="633"/>
      <c r="Q188" s="146"/>
      <c r="R188" s="82"/>
      <c r="S188" s="82"/>
      <c r="T188" s="77"/>
      <c r="V188" s="657"/>
      <c r="Z188" s="77"/>
      <c r="AA188" s="77">
        <v>179</v>
      </c>
      <c r="AB188" s="77" t="s">
        <v>1211</v>
      </c>
      <c r="AD188" s="660">
        <v>1</v>
      </c>
      <c r="AF188" s="660">
        <f t="shared" si="14"/>
        <v>0</v>
      </c>
      <c r="AG188" s="77"/>
      <c r="AH188" s="77"/>
      <c r="AI188" s="672"/>
      <c r="AP188" s="77"/>
      <c r="AQ188" s="673"/>
      <c r="AR188" s="673"/>
      <c r="AW188" s="77"/>
      <c r="AX188" s="77"/>
      <c r="AY188" s="672"/>
      <c r="AZ188" s="672"/>
      <c r="BV188" s="77">
        <v>179</v>
      </c>
      <c r="BX188" s="672">
        <v>168603.30000000002</v>
      </c>
      <c r="CA188" s="672">
        <v>10</v>
      </c>
      <c r="CD188" s="83">
        <f t="shared" si="15"/>
        <v>0</v>
      </c>
      <c r="CF188" s="83">
        <f t="shared" si="16"/>
        <v>16860.330000000002</v>
      </c>
      <c r="CH188" s="83">
        <f t="shared" si="17"/>
        <v>0</v>
      </c>
    </row>
    <row r="189" spans="1:86" s="83" customFormat="1" ht="12.75" customHeight="1">
      <c r="A189" s="76">
        <v>180</v>
      </c>
      <c r="B189" s="77" t="s">
        <v>637</v>
      </c>
      <c r="C189" s="76">
        <v>0</v>
      </c>
      <c r="D189" s="80">
        <v>1</v>
      </c>
      <c r="E189" s="158">
        <v>0</v>
      </c>
      <c r="F189" s="81">
        <v>0</v>
      </c>
      <c r="G189" s="82">
        <v>16860.330000000002</v>
      </c>
      <c r="H189" s="82">
        <f t="shared" si="12"/>
        <v>0</v>
      </c>
      <c r="I189" s="82">
        <v>1188</v>
      </c>
      <c r="J189" s="82">
        <f t="shared" si="13"/>
        <v>18048</v>
      </c>
      <c r="K189" s="82"/>
      <c r="L189" s="460"/>
      <c r="M189" s="460"/>
      <c r="N189" s="146"/>
      <c r="O189" s="76"/>
      <c r="P189" s="633"/>
      <c r="Q189" s="146"/>
      <c r="R189" s="82"/>
      <c r="S189" s="82"/>
      <c r="T189" s="77"/>
      <c r="V189" s="657"/>
      <c r="Z189" s="77"/>
      <c r="AA189" s="77">
        <v>180</v>
      </c>
      <c r="AB189" s="77" t="s">
        <v>1212</v>
      </c>
      <c r="AD189" s="660">
        <v>1</v>
      </c>
      <c r="AF189" s="660">
        <f t="shared" si="14"/>
        <v>0</v>
      </c>
      <c r="AG189" s="77"/>
      <c r="AH189" s="77"/>
      <c r="AI189" s="672"/>
      <c r="AP189" s="77"/>
      <c r="AQ189" s="673"/>
      <c r="AR189" s="673"/>
      <c r="AW189" s="77"/>
      <c r="AX189" s="77"/>
      <c r="AY189" s="672"/>
      <c r="AZ189" s="672"/>
      <c r="BV189" s="77">
        <v>180</v>
      </c>
      <c r="BX189" s="672">
        <v>134882.64000000001</v>
      </c>
      <c r="CA189" s="672">
        <v>8</v>
      </c>
      <c r="CD189" s="83">
        <f t="shared" si="15"/>
        <v>0</v>
      </c>
      <c r="CF189" s="83">
        <f t="shared" si="16"/>
        <v>16860.330000000002</v>
      </c>
      <c r="CH189" s="83">
        <f t="shared" si="17"/>
        <v>0</v>
      </c>
    </row>
    <row r="190" spans="1:86" s="83" customFormat="1" ht="12.75" customHeight="1">
      <c r="A190" s="76">
        <v>181</v>
      </c>
      <c r="B190" s="77" t="s">
        <v>638</v>
      </c>
      <c r="C190" s="76">
        <v>1</v>
      </c>
      <c r="D190" s="80">
        <v>1</v>
      </c>
      <c r="E190" s="158">
        <v>10</v>
      </c>
      <c r="F190" s="81">
        <v>101.01569653001017</v>
      </c>
      <c r="G190" s="82">
        <v>16847.326982507293</v>
      </c>
      <c r="H190" s="82">
        <f t="shared" si="12"/>
        <v>171</v>
      </c>
      <c r="I190" s="82">
        <v>1188</v>
      </c>
      <c r="J190" s="82">
        <f t="shared" si="13"/>
        <v>18206</v>
      </c>
      <c r="K190" s="82"/>
      <c r="L190" s="460"/>
      <c r="M190" s="460"/>
      <c r="N190" s="146"/>
      <c r="O190" s="76"/>
      <c r="P190" s="633"/>
      <c r="Q190" s="146"/>
      <c r="R190" s="82"/>
      <c r="S190" s="82"/>
      <c r="T190" s="77"/>
      <c r="V190" s="657"/>
      <c r="Z190" s="77"/>
      <c r="AA190" s="77">
        <v>181</v>
      </c>
      <c r="AB190" s="77" t="s">
        <v>1213</v>
      </c>
      <c r="AD190" s="660">
        <v>1</v>
      </c>
      <c r="AF190" s="660">
        <f t="shared" si="14"/>
        <v>0</v>
      </c>
      <c r="AG190" s="77"/>
      <c r="AH190" s="77"/>
      <c r="AI190" s="672"/>
      <c r="AP190" s="77"/>
      <c r="AQ190" s="673"/>
      <c r="AR190" s="673"/>
      <c r="AW190" s="77"/>
      <c r="AX190" s="77"/>
      <c r="AY190" s="672"/>
      <c r="AZ190" s="672"/>
      <c r="BV190" s="77">
        <v>181</v>
      </c>
      <c r="BX190" s="672">
        <v>115572663.10000002</v>
      </c>
      <c r="CA190" s="672">
        <v>6860</v>
      </c>
      <c r="CD190" s="83">
        <f t="shared" si="15"/>
        <v>0</v>
      </c>
      <c r="CF190" s="83">
        <f t="shared" si="16"/>
        <v>16847.326982507293</v>
      </c>
      <c r="CH190" s="83">
        <f t="shared" si="17"/>
        <v>0</v>
      </c>
    </row>
    <row r="191" spans="1:86" s="83" customFormat="1" ht="12.75" customHeight="1">
      <c r="A191" s="76">
        <v>182</v>
      </c>
      <c r="B191" s="77" t="s">
        <v>639</v>
      </c>
      <c r="C191" s="76">
        <v>1</v>
      </c>
      <c r="D191" s="80">
        <v>1</v>
      </c>
      <c r="E191" s="158">
        <v>8</v>
      </c>
      <c r="F191" s="81">
        <v>116.60854723053005</v>
      </c>
      <c r="G191" s="82">
        <v>14656.749274141284</v>
      </c>
      <c r="H191" s="82">
        <f t="shared" si="12"/>
        <v>2434</v>
      </c>
      <c r="I191" s="82">
        <v>1188</v>
      </c>
      <c r="J191" s="82">
        <f t="shared" si="13"/>
        <v>18279</v>
      </c>
      <c r="K191" s="82"/>
      <c r="L191" s="460"/>
      <c r="M191" s="460"/>
      <c r="N191" s="146"/>
      <c r="O191" s="76"/>
      <c r="P191" s="633"/>
      <c r="Q191" s="146"/>
      <c r="R191" s="82"/>
      <c r="S191" s="82"/>
      <c r="T191" s="77"/>
      <c r="V191" s="657"/>
      <c r="Z191" s="77"/>
      <c r="AA191" s="77">
        <v>182</v>
      </c>
      <c r="AB191" s="77" t="s">
        <v>1214</v>
      </c>
      <c r="AD191" s="660">
        <v>1</v>
      </c>
      <c r="AF191" s="660">
        <f t="shared" si="14"/>
        <v>0</v>
      </c>
      <c r="AG191" s="77"/>
      <c r="AH191" s="77"/>
      <c r="AI191" s="672"/>
      <c r="AP191" s="77"/>
      <c r="AQ191" s="673"/>
      <c r="AR191" s="673"/>
      <c r="AW191" s="77"/>
      <c r="AX191" s="77"/>
      <c r="AY191" s="672"/>
      <c r="AZ191" s="672"/>
      <c r="BV191" s="77">
        <v>182</v>
      </c>
      <c r="BX191" s="672">
        <v>45230728.260000005</v>
      </c>
      <c r="CA191" s="672">
        <v>3086</v>
      </c>
      <c r="CD191" s="83">
        <f t="shared" si="15"/>
        <v>0</v>
      </c>
      <c r="CF191" s="83">
        <f t="shared" si="16"/>
        <v>14656.749274141284</v>
      </c>
      <c r="CH191" s="83">
        <f t="shared" si="17"/>
        <v>0</v>
      </c>
    </row>
    <row r="192" spans="1:86" s="83" customFormat="1" ht="12.75" customHeight="1">
      <c r="A192" s="76">
        <v>183</v>
      </c>
      <c r="B192" s="77" t="s">
        <v>640</v>
      </c>
      <c r="C192" s="76">
        <v>0</v>
      </c>
      <c r="D192" s="80">
        <v>1</v>
      </c>
      <c r="E192" s="158">
        <v>0</v>
      </c>
      <c r="F192" s="81">
        <v>0</v>
      </c>
      <c r="G192" s="82">
        <v>16860.330000000002</v>
      </c>
      <c r="H192" s="82">
        <f t="shared" si="12"/>
        <v>0</v>
      </c>
      <c r="I192" s="82">
        <v>1188</v>
      </c>
      <c r="J192" s="82">
        <f t="shared" si="13"/>
        <v>18048</v>
      </c>
      <c r="K192" s="82"/>
      <c r="L192" s="460"/>
      <c r="M192" s="460"/>
      <c r="N192" s="146"/>
      <c r="O192" s="76"/>
      <c r="P192" s="633"/>
      <c r="Q192" s="146"/>
      <c r="R192" s="82"/>
      <c r="S192" s="82"/>
      <c r="T192" s="77"/>
      <c r="V192" s="657"/>
      <c r="Z192" s="77"/>
      <c r="AA192" s="77">
        <v>183</v>
      </c>
      <c r="AB192" s="77" t="s">
        <v>1215</v>
      </c>
      <c r="AD192" s="660">
        <v>1</v>
      </c>
      <c r="AF192" s="660">
        <f t="shared" si="14"/>
        <v>0</v>
      </c>
      <c r="AG192" s="77"/>
      <c r="AH192" s="77"/>
      <c r="AI192" s="672"/>
      <c r="AP192" s="77"/>
      <c r="AQ192" s="673"/>
      <c r="AR192" s="673"/>
      <c r="AW192" s="77"/>
      <c r="AX192" s="77"/>
      <c r="AY192" s="672"/>
      <c r="AZ192" s="672"/>
      <c r="BV192" s="77">
        <v>183</v>
      </c>
      <c r="BX192" s="672">
        <v>33720.660000000003</v>
      </c>
      <c r="CA192" s="672">
        <v>2</v>
      </c>
      <c r="CD192" s="83">
        <f t="shared" si="15"/>
        <v>0</v>
      </c>
      <c r="CF192" s="83">
        <f t="shared" si="16"/>
        <v>16860.330000000002</v>
      </c>
      <c r="CH192" s="83">
        <f t="shared" si="17"/>
        <v>0</v>
      </c>
    </row>
    <row r="193" spans="1:86" s="83" customFormat="1" ht="12.75" customHeight="1">
      <c r="A193" s="76">
        <v>184</v>
      </c>
      <c r="B193" s="77" t="s">
        <v>641</v>
      </c>
      <c r="C193" s="76">
        <v>1</v>
      </c>
      <c r="D193" s="80">
        <v>1.0449999999999999</v>
      </c>
      <c r="E193" s="158">
        <v>3</v>
      </c>
      <c r="F193" s="81">
        <v>173.3972428755126</v>
      </c>
      <c r="G193" s="82">
        <v>12395.72022827635</v>
      </c>
      <c r="H193" s="82">
        <f t="shared" si="12"/>
        <v>9098</v>
      </c>
      <c r="I193" s="82">
        <v>1188</v>
      </c>
      <c r="J193" s="82">
        <f t="shared" si="13"/>
        <v>22682</v>
      </c>
      <c r="K193" s="82"/>
      <c r="L193" s="460"/>
      <c r="M193" s="460"/>
      <c r="N193" s="146"/>
      <c r="O193" s="76"/>
      <c r="P193" s="633"/>
      <c r="Q193" s="146"/>
      <c r="R193" s="82"/>
      <c r="S193" s="82"/>
      <c r="T193" s="77"/>
      <c r="V193" s="657"/>
      <c r="Z193" s="77"/>
      <c r="AA193" s="77">
        <v>184</v>
      </c>
      <c r="AB193" s="77" t="s">
        <v>1216</v>
      </c>
      <c r="AD193" s="660">
        <v>1.0449999999999999</v>
      </c>
      <c r="AF193" s="660">
        <f t="shared" si="14"/>
        <v>0</v>
      </c>
      <c r="AG193" s="77"/>
      <c r="AH193" s="77"/>
      <c r="AI193" s="672"/>
      <c r="AP193" s="77"/>
      <c r="AQ193" s="673"/>
      <c r="AR193" s="673"/>
      <c r="AW193" s="77"/>
      <c r="AX193" s="77"/>
      <c r="AY193" s="672"/>
      <c r="AZ193" s="672"/>
      <c r="BV193" s="77">
        <v>184</v>
      </c>
      <c r="BX193" s="672">
        <v>8701795.6002499983</v>
      </c>
      <c r="CA193" s="672">
        <v>702</v>
      </c>
      <c r="CD193" s="83">
        <f t="shared" si="15"/>
        <v>0</v>
      </c>
      <c r="CF193" s="83">
        <f t="shared" si="16"/>
        <v>12395.72022827635</v>
      </c>
      <c r="CH193" s="83">
        <f t="shared" si="17"/>
        <v>0</v>
      </c>
    </row>
    <row r="194" spans="1:86" s="83" customFormat="1" ht="12.75" customHeight="1">
      <c r="A194" s="76">
        <v>185</v>
      </c>
      <c r="B194" s="77" t="s">
        <v>642</v>
      </c>
      <c r="C194" s="76">
        <v>1</v>
      </c>
      <c r="D194" s="80">
        <v>1.0029999999999999</v>
      </c>
      <c r="E194" s="158">
        <v>10</v>
      </c>
      <c r="F194" s="81">
        <v>112.55514051408548</v>
      </c>
      <c r="G194" s="82">
        <v>16931.33252727137</v>
      </c>
      <c r="H194" s="82">
        <f t="shared" si="12"/>
        <v>2126</v>
      </c>
      <c r="I194" s="82">
        <v>1188</v>
      </c>
      <c r="J194" s="82">
        <f t="shared" si="13"/>
        <v>20245</v>
      </c>
      <c r="K194" s="82"/>
      <c r="L194" s="460"/>
      <c r="M194" s="460"/>
      <c r="N194" s="146"/>
      <c r="O194" s="76"/>
      <c r="P194" s="633"/>
      <c r="Q194" s="146"/>
      <c r="R194" s="82"/>
      <c r="S194" s="82"/>
      <c r="T194" s="77"/>
      <c r="V194" s="657"/>
      <c r="Z194" s="77"/>
      <c r="AA194" s="77">
        <v>185</v>
      </c>
      <c r="AB194" s="77" t="s">
        <v>1217</v>
      </c>
      <c r="AD194" s="660">
        <v>1.0029999999999999</v>
      </c>
      <c r="AF194" s="660">
        <f t="shared" si="14"/>
        <v>0</v>
      </c>
      <c r="AG194" s="77"/>
      <c r="AH194" s="77"/>
      <c r="AI194" s="672"/>
      <c r="AP194" s="77"/>
      <c r="AQ194" s="673"/>
      <c r="AR194" s="673"/>
      <c r="AW194" s="77"/>
      <c r="AX194" s="77"/>
      <c r="AY194" s="672"/>
      <c r="AZ194" s="672"/>
      <c r="BV194" s="77">
        <v>185</v>
      </c>
      <c r="BX194" s="672">
        <v>79238636.227630004</v>
      </c>
      <c r="CA194" s="672">
        <v>4680</v>
      </c>
      <c r="CD194" s="83">
        <f t="shared" si="15"/>
        <v>0</v>
      </c>
      <c r="CF194" s="83">
        <f t="shared" si="16"/>
        <v>16931.33252727137</v>
      </c>
      <c r="CH194" s="83">
        <f t="shared" si="17"/>
        <v>0</v>
      </c>
    </row>
    <row r="195" spans="1:86" s="83" customFormat="1" ht="12.75" customHeight="1">
      <c r="A195" s="76">
        <v>186</v>
      </c>
      <c r="B195" s="77" t="s">
        <v>643</v>
      </c>
      <c r="C195" s="76">
        <v>1</v>
      </c>
      <c r="D195" s="80">
        <v>1</v>
      </c>
      <c r="E195" s="158">
        <v>7</v>
      </c>
      <c r="F195" s="81">
        <v>131.24468162132831</v>
      </c>
      <c r="G195" s="82">
        <v>14177.245856622114</v>
      </c>
      <c r="H195" s="82">
        <f t="shared" si="12"/>
        <v>4430</v>
      </c>
      <c r="I195" s="82">
        <v>1188</v>
      </c>
      <c r="J195" s="82">
        <f t="shared" si="13"/>
        <v>19795</v>
      </c>
      <c r="K195" s="82"/>
      <c r="L195" s="460"/>
      <c r="M195" s="460"/>
      <c r="N195" s="146"/>
      <c r="O195" s="76"/>
      <c r="P195" s="633"/>
      <c r="Q195" s="146"/>
      <c r="R195" s="82"/>
      <c r="S195" s="82"/>
      <c r="T195" s="77"/>
      <c r="V195" s="657"/>
      <c r="Z195" s="77"/>
      <c r="AA195" s="77">
        <v>186</v>
      </c>
      <c r="AB195" s="77" t="s">
        <v>1218</v>
      </c>
      <c r="AD195" s="660">
        <v>1</v>
      </c>
      <c r="AF195" s="660">
        <f t="shared" si="14"/>
        <v>0</v>
      </c>
      <c r="AG195" s="77"/>
      <c r="AH195" s="77"/>
      <c r="AI195" s="672"/>
      <c r="AP195" s="77"/>
      <c r="AQ195" s="673"/>
      <c r="AR195" s="673"/>
      <c r="AW195" s="77"/>
      <c r="AX195" s="77"/>
      <c r="AY195" s="672"/>
      <c r="AZ195" s="672"/>
      <c r="BV195" s="77">
        <v>186</v>
      </c>
      <c r="BX195" s="672">
        <v>23335746.68</v>
      </c>
      <c r="CA195" s="672">
        <v>1646</v>
      </c>
      <c r="CD195" s="83">
        <f t="shared" si="15"/>
        <v>0</v>
      </c>
      <c r="CF195" s="83">
        <f t="shared" si="16"/>
        <v>14177.245856622114</v>
      </c>
      <c r="CH195" s="83">
        <f t="shared" si="17"/>
        <v>0</v>
      </c>
    </row>
    <row r="196" spans="1:86" s="83" customFormat="1" ht="12.75" customHeight="1">
      <c r="A196" s="76">
        <v>187</v>
      </c>
      <c r="B196" s="77" t="s">
        <v>644</v>
      </c>
      <c r="C196" s="76">
        <v>1</v>
      </c>
      <c r="D196" s="80">
        <v>1.036</v>
      </c>
      <c r="E196" s="158">
        <v>4</v>
      </c>
      <c r="F196" s="81">
        <v>155.57021706129396</v>
      </c>
      <c r="G196" s="82">
        <v>13259.028275506444</v>
      </c>
      <c r="H196" s="82">
        <f t="shared" si="12"/>
        <v>7368</v>
      </c>
      <c r="I196" s="82">
        <v>1188</v>
      </c>
      <c r="J196" s="82">
        <f t="shared" si="13"/>
        <v>21815</v>
      </c>
      <c r="K196" s="82"/>
      <c r="L196" s="460"/>
      <c r="M196" s="460"/>
      <c r="N196" s="146"/>
      <c r="O196" s="76"/>
      <c r="P196" s="633"/>
      <c r="Q196" s="146"/>
      <c r="R196" s="82"/>
      <c r="S196" s="82"/>
      <c r="T196" s="77"/>
      <c r="V196" s="657"/>
      <c r="Z196" s="77"/>
      <c r="AA196" s="77">
        <v>187</v>
      </c>
      <c r="AB196" s="77" t="s">
        <v>1219</v>
      </c>
      <c r="AD196" s="660">
        <v>1.036</v>
      </c>
      <c r="AF196" s="660">
        <f t="shared" si="14"/>
        <v>0</v>
      </c>
      <c r="AG196" s="77"/>
      <c r="AH196" s="77"/>
      <c r="AI196" s="672"/>
      <c r="AP196" s="77"/>
      <c r="AQ196" s="673"/>
      <c r="AR196" s="673"/>
      <c r="AW196" s="77"/>
      <c r="AX196" s="77"/>
      <c r="AY196" s="672"/>
      <c r="AZ196" s="672"/>
      <c r="BV196" s="77">
        <v>187</v>
      </c>
      <c r="BX196" s="672">
        <v>14399304.707199998</v>
      </c>
      <c r="CA196" s="672">
        <v>1086</v>
      </c>
      <c r="CD196" s="83">
        <f t="shared" si="15"/>
        <v>0</v>
      </c>
      <c r="CF196" s="83">
        <f t="shared" si="16"/>
        <v>13259.028275506444</v>
      </c>
      <c r="CH196" s="83">
        <f t="shared" si="17"/>
        <v>0</v>
      </c>
    </row>
    <row r="197" spans="1:86" s="83" customFormat="1" ht="12.75" customHeight="1">
      <c r="A197" s="76">
        <v>188</v>
      </c>
      <c r="B197" s="77" t="s">
        <v>645</v>
      </c>
      <c r="C197" s="76">
        <v>0</v>
      </c>
      <c r="D197" s="80">
        <v>1</v>
      </c>
      <c r="E197" s="158">
        <v>0</v>
      </c>
      <c r="F197" s="81">
        <v>0</v>
      </c>
      <c r="G197" s="82">
        <v>16860.330000000002</v>
      </c>
      <c r="H197" s="82">
        <f t="shared" si="12"/>
        <v>0</v>
      </c>
      <c r="I197" s="82">
        <v>1188</v>
      </c>
      <c r="J197" s="82">
        <f t="shared" si="13"/>
        <v>18048</v>
      </c>
      <c r="K197" s="82"/>
      <c r="L197" s="460"/>
      <c r="M197" s="460"/>
      <c r="N197" s="146"/>
      <c r="O197" s="76"/>
      <c r="P197" s="633"/>
      <c r="Q197" s="146"/>
      <c r="R197" s="82"/>
      <c r="S197" s="82"/>
      <c r="T197" s="77"/>
      <c r="V197" s="657"/>
      <c r="Z197" s="77"/>
      <c r="AA197" s="77">
        <v>188</v>
      </c>
      <c r="AB197" s="77" t="s">
        <v>1220</v>
      </c>
      <c r="AD197" s="660">
        <v>1</v>
      </c>
      <c r="AF197" s="660">
        <f t="shared" si="14"/>
        <v>0</v>
      </c>
      <c r="AG197" s="77"/>
      <c r="AH197" s="77"/>
      <c r="AI197" s="672"/>
      <c r="AP197" s="77"/>
      <c r="AQ197" s="673"/>
      <c r="AR197" s="673"/>
      <c r="AW197" s="77"/>
      <c r="AX197" s="77"/>
      <c r="AY197" s="672"/>
      <c r="AZ197" s="672"/>
      <c r="BV197" s="77">
        <v>188</v>
      </c>
      <c r="BX197" s="672">
        <v>84301.650000000009</v>
      </c>
      <c r="CA197" s="672">
        <v>5</v>
      </c>
      <c r="CD197" s="83">
        <f t="shared" si="15"/>
        <v>0</v>
      </c>
      <c r="CF197" s="83">
        <f t="shared" si="16"/>
        <v>16860.330000000002</v>
      </c>
      <c r="CH197" s="83">
        <f t="shared" si="17"/>
        <v>0</v>
      </c>
    </row>
    <row r="198" spans="1:86" s="83" customFormat="1" ht="12.75" customHeight="1">
      <c r="A198" s="76">
        <v>189</v>
      </c>
      <c r="B198" s="77" t="s">
        <v>646</v>
      </c>
      <c r="C198" s="76">
        <v>1</v>
      </c>
      <c r="D198" s="80">
        <v>1.042</v>
      </c>
      <c r="E198" s="158">
        <v>3</v>
      </c>
      <c r="F198" s="81">
        <v>134.15500678325202</v>
      </c>
      <c r="G198" s="82">
        <v>12937.03787271671</v>
      </c>
      <c r="H198" s="82">
        <f t="shared" si="12"/>
        <v>4419</v>
      </c>
      <c r="I198" s="82">
        <v>1188</v>
      </c>
      <c r="J198" s="82">
        <f t="shared" si="13"/>
        <v>18544</v>
      </c>
      <c r="K198" s="82"/>
      <c r="L198" s="460"/>
      <c r="M198" s="460"/>
      <c r="N198" s="146"/>
      <c r="O198" s="76"/>
      <c r="P198" s="633"/>
      <c r="Q198" s="146"/>
      <c r="R198" s="82"/>
      <c r="S198" s="82"/>
      <c r="T198" s="77"/>
      <c r="V198" s="657"/>
      <c r="Z198" s="77"/>
      <c r="AA198" s="77">
        <v>189</v>
      </c>
      <c r="AB198" s="77" t="s">
        <v>1221</v>
      </c>
      <c r="AD198" s="660">
        <v>1.042</v>
      </c>
      <c r="AF198" s="660">
        <f t="shared" si="14"/>
        <v>0</v>
      </c>
      <c r="AG198" s="77"/>
      <c r="AH198" s="77"/>
      <c r="AI198" s="672"/>
      <c r="AP198" s="77"/>
      <c r="AQ198" s="673"/>
      <c r="AR198" s="673"/>
      <c r="AW198" s="77"/>
      <c r="AX198" s="77"/>
      <c r="AY198" s="672"/>
      <c r="AZ198" s="672"/>
      <c r="BV198" s="77">
        <v>189</v>
      </c>
      <c r="BX198" s="672">
        <v>55668073.966300003</v>
      </c>
      <c r="CA198" s="672">
        <v>4303</v>
      </c>
      <c r="CD198" s="83">
        <f t="shared" si="15"/>
        <v>0</v>
      </c>
      <c r="CF198" s="83">
        <f t="shared" si="16"/>
        <v>12937.03787271671</v>
      </c>
      <c r="CH198" s="83">
        <f t="shared" si="17"/>
        <v>0</v>
      </c>
    </row>
    <row r="199" spans="1:86" s="83" customFormat="1" ht="12.75" customHeight="1">
      <c r="A199" s="76">
        <v>190</v>
      </c>
      <c r="B199" s="77" t="s">
        <v>647</v>
      </c>
      <c r="C199" s="76">
        <v>0</v>
      </c>
      <c r="D199" s="80">
        <v>1</v>
      </c>
      <c r="E199" s="158">
        <v>0</v>
      </c>
      <c r="F199" s="81">
        <v>0</v>
      </c>
      <c r="G199" s="82">
        <v>11332.794736842105</v>
      </c>
      <c r="H199" s="82">
        <f t="shared" si="12"/>
        <v>0</v>
      </c>
      <c r="I199" s="82">
        <v>1188</v>
      </c>
      <c r="J199" s="82">
        <f t="shared" si="13"/>
        <v>12521</v>
      </c>
      <c r="K199" s="82"/>
      <c r="L199" s="460"/>
      <c r="M199" s="460"/>
      <c r="N199" s="146"/>
      <c r="O199" s="76"/>
      <c r="P199" s="633"/>
      <c r="Q199" s="146"/>
      <c r="R199" s="82"/>
      <c r="S199" s="82"/>
      <c r="T199" s="77"/>
      <c r="V199" s="657"/>
      <c r="Z199" s="77"/>
      <c r="AA199" s="77">
        <v>190</v>
      </c>
      <c r="AB199" s="77" t="s">
        <v>1222</v>
      </c>
      <c r="AD199" s="660">
        <v>1</v>
      </c>
      <c r="AF199" s="660">
        <f t="shared" si="14"/>
        <v>0</v>
      </c>
      <c r="AG199" s="77"/>
      <c r="AH199" s="77"/>
      <c r="AI199" s="672"/>
      <c r="AP199" s="77"/>
      <c r="AQ199" s="673"/>
      <c r="AR199" s="673"/>
      <c r="AW199" s="77"/>
      <c r="AX199" s="77"/>
      <c r="AY199" s="672"/>
      <c r="AZ199" s="672"/>
      <c r="BV199" s="77">
        <v>190</v>
      </c>
      <c r="BX199" s="672">
        <v>215323.09999999998</v>
      </c>
      <c r="CA199" s="672">
        <v>19</v>
      </c>
      <c r="CD199" s="83">
        <f t="shared" si="15"/>
        <v>0</v>
      </c>
      <c r="CF199" s="83">
        <f t="shared" si="16"/>
        <v>11332.794736842105</v>
      </c>
      <c r="CH199" s="83">
        <f t="shared" si="17"/>
        <v>0</v>
      </c>
    </row>
    <row r="200" spans="1:86" s="83" customFormat="1" ht="12.75" customHeight="1">
      <c r="A200" s="76">
        <v>191</v>
      </c>
      <c r="B200" s="77" t="s">
        <v>648</v>
      </c>
      <c r="C200" s="76">
        <v>1</v>
      </c>
      <c r="D200" s="80">
        <v>1</v>
      </c>
      <c r="E200" s="158">
        <v>8</v>
      </c>
      <c r="F200" s="81">
        <v>127.73432330588096</v>
      </c>
      <c r="G200" s="82">
        <v>14459.988902589399</v>
      </c>
      <c r="H200" s="82">
        <f t="shared" si="12"/>
        <v>4010</v>
      </c>
      <c r="I200" s="82">
        <v>1188</v>
      </c>
      <c r="J200" s="82">
        <f t="shared" si="13"/>
        <v>19658</v>
      </c>
      <c r="K200" s="82"/>
      <c r="L200" s="460"/>
      <c r="M200" s="460"/>
      <c r="N200" s="146"/>
      <c r="O200" s="76"/>
      <c r="P200" s="633"/>
      <c r="Q200" s="146"/>
      <c r="R200" s="82"/>
      <c r="S200" s="82"/>
      <c r="T200" s="77"/>
      <c r="V200" s="657"/>
      <c r="Z200" s="77"/>
      <c r="AA200" s="77">
        <v>191</v>
      </c>
      <c r="AB200" s="77" t="s">
        <v>1223</v>
      </c>
      <c r="AD200" s="660">
        <v>1</v>
      </c>
      <c r="AF200" s="660">
        <f t="shared" si="14"/>
        <v>0</v>
      </c>
      <c r="AG200" s="77"/>
      <c r="AH200" s="77"/>
      <c r="AI200" s="672"/>
      <c r="AP200" s="77"/>
      <c r="AQ200" s="673"/>
      <c r="AR200" s="673"/>
      <c r="AW200" s="77"/>
      <c r="AX200" s="77"/>
      <c r="AY200" s="672"/>
      <c r="AZ200" s="672"/>
      <c r="BV200" s="77">
        <v>191</v>
      </c>
      <c r="BX200" s="672">
        <v>11727051.000000002</v>
      </c>
      <c r="CA200" s="672">
        <v>811</v>
      </c>
      <c r="CD200" s="83">
        <f t="shared" si="15"/>
        <v>0</v>
      </c>
      <c r="CF200" s="83">
        <f t="shared" si="16"/>
        <v>14459.988902589399</v>
      </c>
      <c r="CH200" s="83">
        <f t="shared" si="17"/>
        <v>0</v>
      </c>
    </row>
    <row r="201" spans="1:86" s="83" customFormat="1" ht="12.75" customHeight="1">
      <c r="A201" s="76">
        <v>192</v>
      </c>
      <c r="B201" s="77" t="s">
        <v>649</v>
      </c>
      <c r="C201" s="76">
        <v>0</v>
      </c>
      <c r="D201" s="80">
        <v>1</v>
      </c>
      <c r="E201" s="158">
        <v>0</v>
      </c>
      <c r="F201" s="81">
        <v>0</v>
      </c>
      <c r="G201" s="82">
        <v>16860.330000000002</v>
      </c>
      <c r="H201" s="82">
        <f t="shared" si="12"/>
        <v>0</v>
      </c>
      <c r="I201" s="82">
        <v>1188</v>
      </c>
      <c r="J201" s="82">
        <f t="shared" si="13"/>
        <v>18048</v>
      </c>
      <c r="K201" s="82"/>
      <c r="L201" s="460"/>
      <c r="M201" s="460"/>
      <c r="N201" s="146"/>
      <c r="O201" s="76"/>
      <c r="P201" s="633"/>
      <c r="Q201" s="146"/>
      <c r="R201" s="82"/>
      <c r="S201" s="82"/>
      <c r="T201" s="77"/>
      <c r="V201" s="657"/>
      <c r="Z201" s="77"/>
      <c r="AA201" s="77">
        <v>192</v>
      </c>
      <c r="AB201" s="77" t="s">
        <v>1224</v>
      </c>
      <c r="AD201" s="660">
        <v>1</v>
      </c>
      <c r="AF201" s="660">
        <f t="shared" si="14"/>
        <v>0</v>
      </c>
      <c r="AG201" s="77"/>
      <c r="AH201" s="77"/>
      <c r="AI201" s="672"/>
      <c r="AP201" s="77"/>
      <c r="AQ201" s="673"/>
      <c r="AR201" s="673"/>
      <c r="AW201" s="77"/>
      <c r="AX201" s="77"/>
      <c r="AY201" s="672"/>
      <c r="AZ201" s="672"/>
      <c r="BV201" s="77">
        <v>192</v>
      </c>
      <c r="BX201" s="672">
        <v>16860.330000000002</v>
      </c>
      <c r="CA201" s="672">
        <v>1</v>
      </c>
      <c r="CD201" s="83">
        <f t="shared" si="15"/>
        <v>0</v>
      </c>
      <c r="CF201" s="83">
        <f t="shared" si="16"/>
        <v>16860.330000000002</v>
      </c>
      <c r="CH201" s="83">
        <f t="shared" si="17"/>
        <v>0</v>
      </c>
    </row>
    <row r="202" spans="1:86" s="83" customFormat="1" ht="12.75" customHeight="1">
      <c r="A202" s="76">
        <v>193</v>
      </c>
      <c r="B202" s="77" t="s">
        <v>650</v>
      </c>
      <c r="C202" s="76">
        <v>0</v>
      </c>
      <c r="D202" s="80">
        <v>1</v>
      </c>
      <c r="E202" s="158">
        <v>0</v>
      </c>
      <c r="F202" s="81">
        <v>0</v>
      </c>
      <c r="G202" s="82">
        <v>0</v>
      </c>
      <c r="H202" s="82">
        <f t="shared" ref="H202:H265" si="18">IF(F202&lt;&gt;0,ROUND(G202*F202/100-G202,0),0)</f>
        <v>0</v>
      </c>
      <c r="I202" s="82">
        <v>1188</v>
      </c>
      <c r="J202" s="82">
        <f t="shared" si="13"/>
        <v>1188</v>
      </c>
      <c r="K202" s="82"/>
      <c r="L202" s="460"/>
      <c r="M202" s="460"/>
      <c r="N202" s="146"/>
      <c r="O202" s="76"/>
      <c r="P202" s="633"/>
      <c r="Q202" s="146"/>
      <c r="R202" s="82"/>
      <c r="S202" s="82"/>
      <c r="T202" s="77"/>
      <c r="V202" s="657"/>
      <c r="Z202" s="77"/>
      <c r="AA202" s="77">
        <v>193</v>
      </c>
      <c r="AB202" s="77" t="s">
        <v>1225</v>
      </c>
      <c r="AD202" s="660">
        <v>1</v>
      </c>
      <c r="AF202" s="660">
        <f t="shared" si="14"/>
        <v>0</v>
      </c>
      <c r="AG202" s="77"/>
      <c r="AH202" s="77"/>
      <c r="AI202" s="672"/>
      <c r="AP202" s="77"/>
      <c r="AQ202" s="673"/>
      <c r="AR202" s="673"/>
      <c r="AW202" s="77"/>
      <c r="AX202" s="77"/>
      <c r="AY202" s="672"/>
      <c r="AZ202" s="672"/>
      <c r="BV202" s="77">
        <v>193</v>
      </c>
      <c r="BX202" s="672">
        <v>0</v>
      </c>
      <c r="CA202" s="672">
        <v>0</v>
      </c>
      <c r="CD202" s="83">
        <f t="shared" si="15"/>
        <v>0</v>
      </c>
      <c r="CF202" s="83">
        <f t="shared" si="16"/>
        <v>0</v>
      </c>
      <c r="CH202" s="83">
        <f t="shared" si="17"/>
        <v>0</v>
      </c>
    </row>
    <row r="203" spans="1:86" s="83" customFormat="1" ht="12.75" customHeight="1">
      <c r="A203" s="76">
        <v>194</v>
      </c>
      <c r="B203" s="77" t="s">
        <v>651</v>
      </c>
      <c r="C203" s="76">
        <v>0</v>
      </c>
      <c r="D203" s="80">
        <v>1</v>
      </c>
      <c r="E203" s="158">
        <v>0</v>
      </c>
      <c r="F203" s="81">
        <v>0</v>
      </c>
      <c r="G203" s="82">
        <v>16860.330000000002</v>
      </c>
      <c r="H203" s="82">
        <f t="shared" si="18"/>
        <v>0</v>
      </c>
      <c r="I203" s="82">
        <v>1188</v>
      </c>
      <c r="J203" s="82">
        <f t="shared" ref="J203:J266" si="19">IFERROR(ROUND(G203,0)+H203+I203,"")</f>
        <v>18048</v>
      </c>
      <c r="K203" s="82"/>
      <c r="L203" s="460"/>
      <c r="M203" s="460"/>
      <c r="N203" s="146"/>
      <c r="O203" s="76"/>
      <c r="P203" s="633"/>
      <c r="Q203" s="146"/>
      <c r="R203" s="82"/>
      <c r="S203" s="82"/>
      <c r="T203" s="77"/>
      <c r="V203" s="657"/>
      <c r="Z203" s="77"/>
      <c r="AA203" s="77">
        <v>194</v>
      </c>
      <c r="AB203" s="77" t="s">
        <v>1226</v>
      </c>
      <c r="AD203" s="660">
        <v>1</v>
      </c>
      <c r="AF203" s="660">
        <f t="shared" ref="AF203:AF266" si="20">+AD203-D203</f>
        <v>0</v>
      </c>
      <c r="AG203" s="77"/>
      <c r="AH203" s="77"/>
      <c r="AI203" s="672"/>
      <c r="AP203" s="77"/>
      <c r="AQ203" s="673"/>
      <c r="AR203" s="673"/>
      <c r="AW203" s="77"/>
      <c r="AX203" s="77"/>
      <c r="AY203" s="672"/>
      <c r="AZ203" s="672"/>
      <c r="BV203" s="77">
        <v>194</v>
      </c>
      <c r="BX203" s="672">
        <v>84301.650000000009</v>
      </c>
      <c r="CA203" s="672">
        <v>5</v>
      </c>
      <c r="CD203" s="83">
        <f t="shared" ref="CD203:CD266" si="21">+BV203-A203</f>
        <v>0</v>
      </c>
      <c r="CF203" s="83">
        <f t="shared" ref="CF203:CF266" si="22">IF(BX203=0,0,BX203/CA203)</f>
        <v>16860.330000000002</v>
      </c>
      <c r="CH203" s="83">
        <f t="shared" ref="CH203:CH266" si="23">+CF203-G203</f>
        <v>0</v>
      </c>
    </row>
    <row r="204" spans="1:86" s="83" customFormat="1" ht="12.75" customHeight="1">
      <c r="A204" s="76">
        <v>195</v>
      </c>
      <c r="B204" s="77" t="s">
        <v>652</v>
      </c>
      <c r="C204" s="76">
        <v>0</v>
      </c>
      <c r="D204" s="80">
        <v>1</v>
      </c>
      <c r="E204" s="158">
        <v>0</v>
      </c>
      <c r="F204" s="81">
        <v>0</v>
      </c>
      <c r="G204" s="82">
        <v>10234.515714285717</v>
      </c>
      <c r="H204" s="82">
        <f t="shared" si="18"/>
        <v>0</v>
      </c>
      <c r="I204" s="82">
        <v>1188</v>
      </c>
      <c r="J204" s="82">
        <f t="shared" si="19"/>
        <v>11423</v>
      </c>
      <c r="K204" s="82"/>
      <c r="L204" s="460"/>
      <c r="M204" s="460"/>
      <c r="N204" s="146"/>
      <c r="O204" s="76"/>
      <c r="P204" s="633"/>
      <c r="Q204" s="146"/>
      <c r="R204" s="82"/>
      <c r="S204" s="82"/>
      <c r="T204" s="77"/>
      <c r="V204" s="657"/>
      <c r="Z204" s="77"/>
      <c r="AA204" s="77">
        <v>195</v>
      </c>
      <c r="AB204" s="77" t="s">
        <v>1227</v>
      </c>
      <c r="AD204" s="660">
        <v>1</v>
      </c>
      <c r="AF204" s="660">
        <f t="shared" si="20"/>
        <v>0</v>
      </c>
      <c r="AG204" s="77"/>
      <c r="AH204" s="77"/>
      <c r="AI204" s="672"/>
      <c r="AP204" s="77"/>
      <c r="AQ204" s="673"/>
      <c r="AR204" s="673"/>
      <c r="AW204" s="77"/>
      <c r="AX204" s="77"/>
      <c r="AY204" s="672"/>
      <c r="AZ204" s="672"/>
      <c r="BV204" s="77">
        <v>195</v>
      </c>
      <c r="BX204" s="672">
        <v>71641.610000000015</v>
      </c>
      <c r="CA204" s="672">
        <v>7</v>
      </c>
      <c r="CD204" s="83">
        <f t="shared" si="21"/>
        <v>0</v>
      </c>
      <c r="CF204" s="83">
        <f t="shared" si="22"/>
        <v>10234.515714285717</v>
      </c>
      <c r="CH204" s="83">
        <f t="shared" si="23"/>
        <v>0</v>
      </c>
    </row>
    <row r="205" spans="1:86" s="83" customFormat="1" ht="12.75" customHeight="1">
      <c r="A205" s="76">
        <v>196</v>
      </c>
      <c r="B205" s="77" t="s">
        <v>653</v>
      </c>
      <c r="C205" s="76">
        <v>1</v>
      </c>
      <c r="D205" s="80">
        <v>1</v>
      </c>
      <c r="E205" s="158">
        <v>4</v>
      </c>
      <c r="F205" s="81">
        <v>162.76535393663471</v>
      </c>
      <c r="G205" s="82">
        <v>12184.207983193279</v>
      </c>
      <c r="H205" s="82">
        <f t="shared" si="18"/>
        <v>7647</v>
      </c>
      <c r="I205" s="82">
        <v>1188</v>
      </c>
      <c r="J205" s="82">
        <f t="shared" si="19"/>
        <v>21019</v>
      </c>
      <c r="K205" s="82"/>
      <c r="L205" s="460"/>
      <c r="M205" s="460"/>
      <c r="N205" s="146"/>
      <c r="O205" s="76"/>
      <c r="P205" s="633"/>
      <c r="Q205" s="146"/>
      <c r="R205" s="82"/>
      <c r="S205" s="82"/>
      <c r="T205" s="77"/>
      <c r="V205" s="657"/>
      <c r="Z205" s="77"/>
      <c r="AA205" s="77">
        <v>196</v>
      </c>
      <c r="AB205" s="77" t="s">
        <v>1228</v>
      </c>
      <c r="AD205" s="660">
        <v>1</v>
      </c>
      <c r="AF205" s="660">
        <f t="shared" si="20"/>
        <v>0</v>
      </c>
      <c r="AG205" s="77"/>
      <c r="AH205" s="77"/>
      <c r="AI205" s="672"/>
      <c r="AP205" s="77"/>
      <c r="AQ205" s="673"/>
      <c r="AR205" s="673"/>
      <c r="AW205" s="77"/>
      <c r="AX205" s="77"/>
      <c r="AY205" s="672"/>
      <c r="AZ205" s="672"/>
      <c r="BV205" s="77">
        <v>196</v>
      </c>
      <c r="BX205" s="672">
        <v>2899841.5000000005</v>
      </c>
      <c r="CA205" s="672">
        <v>238</v>
      </c>
      <c r="CD205" s="83">
        <f t="shared" si="21"/>
        <v>0</v>
      </c>
      <c r="CF205" s="83">
        <f t="shared" si="22"/>
        <v>12184.207983193279</v>
      </c>
      <c r="CH205" s="83">
        <f t="shared" si="23"/>
        <v>0</v>
      </c>
    </row>
    <row r="206" spans="1:86" s="83" customFormat="1" ht="12.75" customHeight="1">
      <c r="A206" s="76">
        <v>197</v>
      </c>
      <c r="B206" s="77" t="s">
        <v>654</v>
      </c>
      <c r="C206" s="76">
        <v>1</v>
      </c>
      <c r="D206" s="80">
        <v>1</v>
      </c>
      <c r="E206" s="158">
        <v>8</v>
      </c>
      <c r="F206" s="81">
        <v>183.48705372697245</v>
      </c>
      <c r="G206" s="82">
        <v>15290.012056354915</v>
      </c>
      <c r="H206" s="82">
        <f t="shared" si="18"/>
        <v>12765</v>
      </c>
      <c r="I206" s="82">
        <v>1188</v>
      </c>
      <c r="J206" s="82">
        <f t="shared" si="19"/>
        <v>29243</v>
      </c>
      <c r="K206" s="82"/>
      <c r="L206" s="460"/>
      <c r="M206" s="460"/>
      <c r="N206" s="146"/>
      <c r="O206" s="76"/>
      <c r="P206" s="633"/>
      <c r="Q206" s="146"/>
      <c r="R206" s="82"/>
      <c r="S206" s="82"/>
      <c r="T206" s="77"/>
      <c r="V206" s="657"/>
      <c r="Z206" s="77"/>
      <c r="AA206" s="77">
        <v>197</v>
      </c>
      <c r="AB206" s="77" t="s">
        <v>1229</v>
      </c>
      <c r="AD206" s="660">
        <v>1</v>
      </c>
      <c r="AF206" s="660">
        <f t="shared" si="20"/>
        <v>0</v>
      </c>
      <c r="AG206" s="77"/>
      <c r="AH206" s="77"/>
      <c r="AI206" s="672"/>
      <c r="AP206" s="77"/>
      <c r="AQ206" s="673"/>
      <c r="AR206" s="673"/>
      <c r="AW206" s="77"/>
      <c r="AX206" s="77"/>
      <c r="AY206" s="672"/>
      <c r="AZ206" s="672"/>
      <c r="BV206" s="77">
        <v>197</v>
      </c>
      <c r="BX206" s="672">
        <v>25503740.109999999</v>
      </c>
      <c r="CA206" s="672">
        <v>1668</v>
      </c>
      <c r="CD206" s="83">
        <f t="shared" si="21"/>
        <v>0</v>
      </c>
      <c r="CF206" s="83">
        <f t="shared" si="22"/>
        <v>15290.012056354915</v>
      </c>
      <c r="CH206" s="83">
        <f t="shared" si="23"/>
        <v>0</v>
      </c>
    </row>
    <row r="207" spans="1:86" s="83" customFormat="1" ht="12.75" customHeight="1">
      <c r="A207" s="76">
        <v>198</v>
      </c>
      <c r="B207" s="77" t="s">
        <v>655</v>
      </c>
      <c r="C207" s="76">
        <v>1</v>
      </c>
      <c r="D207" s="80">
        <v>1.0129999999999999</v>
      </c>
      <c r="E207" s="158">
        <v>3</v>
      </c>
      <c r="F207" s="81">
        <v>152.14799442272499</v>
      </c>
      <c r="G207" s="82">
        <v>12791.42324800302</v>
      </c>
      <c r="H207" s="82">
        <f t="shared" si="18"/>
        <v>6670</v>
      </c>
      <c r="I207" s="82">
        <v>1188</v>
      </c>
      <c r="J207" s="82">
        <f t="shared" si="19"/>
        <v>20649</v>
      </c>
      <c r="K207" s="82"/>
      <c r="L207" s="460"/>
      <c r="M207" s="460"/>
      <c r="N207" s="146"/>
      <c r="O207" s="76"/>
      <c r="P207" s="633"/>
      <c r="Q207" s="146"/>
      <c r="R207" s="82"/>
      <c r="S207" s="82"/>
      <c r="T207" s="77"/>
      <c r="V207" s="657"/>
      <c r="Z207" s="77"/>
      <c r="AA207" s="77">
        <v>198</v>
      </c>
      <c r="AB207" s="77" t="s">
        <v>1230</v>
      </c>
      <c r="AD207" s="660">
        <v>1.0129999999999999</v>
      </c>
      <c r="AF207" s="660">
        <f t="shared" si="20"/>
        <v>0</v>
      </c>
      <c r="AG207" s="77"/>
      <c r="AH207" s="77"/>
      <c r="AI207" s="672"/>
      <c r="AP207" s="77"/>
      <c r="AQ207" s="673"/>
      <c r="AR207" s="673"/>
      <c r="AW207" s="77"/>
      <c r="AX207" s="77"/>
      <c r="AY207" s="672"/>
      <c r="AZ207" s="672"/>
      <c r="BV207" s="77">
        <v>198</v>
      </c>
      <c r="BX207" s="672">
        <v>67705003.251679987</v>
      </c>
      <c r="CA207" s="672">
        <v>5293</v>
      </c>
      <c r="CD207" s="83">
        <f t="shared" si="21"/>
        <v>0</v>
      </c>
      <c r="CF207" s="83">
        <f t="shared" si="22"/>
        <v>12791.42324800302</v>
      </c>
      <c r="CH207" s="83">
        <f t="shared" si="23"/>
        <v>0</v>
      </c>
    </row>
    <row r="208" spans="1:86" s="83" customFormat="1" ht="12.75" customHeight="1">
      <c r="A208" s="76">
        <v>199</v>
      </c>
      <c r="B208" s="77" t="s">
        <v>656</v>
      </c>
      <c r="C208" s="76">
        <v>1</v>
      </c>
      <c r="D208" s="80">
        <v>1.083</v>
      </c>
      <c r="E208" s="158">
        <v>2</v>
      </c>
      <c r="F208" s="81">
        <v>173.51873935361996</v>
      </c>
      <c r="G208" s="82">
        <v>13042.793183147616</v>
      </c>
      <c r="H208" s="82">
        <f t="shared" si="18"/>
        <v>9589</v>
      </c>
      <c r="I208" s="82">
        <v>1188</v>
      </c>
      <c r="J208" s="82">
        <f t="shared" si="19"/>
        <v>23820</v>
      </c>
      <c r="K208" s="82"/>
      <c r="L208" s="460"/>
      <c r="M208" s="460"/>
      <c r="N208" s="146"/>
      <c r="O208" s="76"/>
      <c r="P208" s="633"/>
      <c r="Q208" s="146"/>
      <c r="R208" s="82"/>
      <c r="S208" s="82"/>
      <c r="T208" s="77"/>
      <c r="V208" s="657"/>
      <c r="Z208" s="77"/>
      <c r="AA208" s="77">
        <v>199</v>
      </c>
      <c r="AB208" s="77" t="s">
        <v>1231</v>
      </c>
      <c r="AD208" s="660">
        <v>1.083</v>
      </c>
      <c r="AF208" s="660">
        <f t="shared" si="20"/>
        <v>0</v>
      </c>
      <c r="AG208" s="77"/>
      <c r="AH208" s="77"/>
      <c r="AI208" s="672"/>
      <c r="AP208" s="77"/>
      <c r="AQ208" s="673"/>
      <c r="AR208" s="673"/>
      <c r="AW208" s="77"/>
      <c r="AX208" s="77"/>
      <c r="AY208" s="672"/>
      <c r="AZ208" s="672"/>
      <c r="BV208" s="77">
        <v>199</v>
      </c>
      <c r="BX208" s="672">
        <v>72804871.548329994</v>
      </c>
      <c r="CA208" s="672">
        <v>5582</v>
      </c>
      <c r="CD208" s="83">
        <f t="shared" si="21"/>
        <v>0</v>
      </c>
      <c r="CF208" s="83">
        <f t="shared" si="22"/>
        <v>13042.793183147616</v>
      </c>
      <c r="CH208" s="83">
        <f t="shared" si="23"/>
        <v>0</v>
      </c>
    </row>
    <row r="209" spans="1:86" s="83" customFormat="1" ht="12.75" customHeight="1">
      <c r="A209" s="76">
        <v>200</v>
      </c>
      <c r="B209" s="77" t="s">
        <v>657</v>
      </c>
      <c r="C209" s="76">
        <v>0</v>
      </c>
      <c r="D209" s="80">
        <v>1</v>
      </c>
      <c r="E209" s="158">
        <v>0</v>
      </c>
      <c r="F209" s="81">
        <v>0</v>
      </c>
      <c r="G209" s="82">
        <v>12229.995333333332</v>
      </c>
      <c r="H209" s="82">
        <f t="shared" si="18"/>
        <v>0</v>
      </c>
      <c r="I209" s="82">
        <v>1188</v>
      </c>
      <c r="J209" s="82">
        <f t="shared" si="19"/>
        <v>13418</v>
      </c>
      <c r="K209" s="82"/>
      <c r="L209" s="460"/>
      <c r="M209" s="460"/>
      <c r="N209" s="146"/>
      <c r="O209" s="76"/>
      <c r="P209" s="633"/>
      <c r="Q209" s="146"/>
      <c r="R209" s="82"/>
      <c r="S209" s="82"/>
      <c r="T209" s="77"/>
      <c r="V209" s="657"/>
      <c r="Z209" s="77"/>
      <c r="AA209" s="77">
        <v>200</v>
      </c>
      <c r="AB209" s="77" t="s">
        <v>1232</v>
      </c>
      <c r="AD209" s="660">
        <v>1</v>
      </c>
      <c r="AF209" s="660">
        <f t="shared" si="20"/>
        <v>0</v>
      </c>
      <c r="AG209" s="77"/>
      <c r="AH209" s="77"/>
      <c r="AI209" s="672"/>
      <c r="AP209" s="77"/>
      <c r="AQ209" s="673"/>
      <c r="AR209" s="673"/>
      <c r="AW209" s="77"/>
      <c r="AX209" s="77"/>
      <c r="AY209" s="672"/>
      <c r="AZ209" s="672"/>
      <c r="BV209" s="77">
        <v>200</v>
      </c>
      <c r="BX209" s="672">
        <v>183449.93</v>
      </c>
      <c r="CA209" s="672">
        <v>15</v>
      </c>
      <c r="CD209" s="83">
        <f t="shared" si="21"/>
        <v>0</v>
      </c>
      <c r="CF209" s="83">
        <f t="shared" si="22"/>
        <v>12229.995333333332</v>
      </c>
      <c r="CH209" s="83">
        <f t="shared" si="23"/>
        <v>0</v>
      </c>
    </row>
    <row r="210" spans="1:86" s="83" customFormat="1" ht="12.75" customHeight="1">
      <c r="A210" s="76">
        <v>201</v>
      </c>
      <c r="B210" s="77" t="s">
        <v>658</v>
      </c>
      <c r="C210" s="76">
        <v>1</v>
      </c>
      <c r="D210" s="80">
        <v>1</v>
      </c>
      <c r="E210" s="158">
        <v>12</v>
      </c>
      <c r="F210" s="81">
        <v>100.52451737032956</v>
      </c>
      <c r="G210" s="82">
        <v>19439.804087172219</v>
      </c>
      <c r="H210" s="82">
        <f t="shared" si="18"/>
        <v>102</v>
      </c>
      <c r="I210" s="82">
        <v>1188</v>
      </c>
      <c r="J210" s="82">
        <f t="shared" si="19"/>
        <v>20730</v>
      </c>
      <c r="K210" s="82"/>
      <c r="L210" s="460"/>
      <c r="M210" s="460"/>
      <c r="N210" s="146"/>
      <c r="O210" s="76"/>
      <c r="P210" s="633"/>
      <c r="Q210" s="146"/>
      <c r="R210" s="82"/>
      <c r="S210" s="82"/>
      <c r="T210" s="77"/>
      <c r="V210" s="657"/>
      <c r="Z210" s="77"/>
      <c r="AA210" s="77">
        <v>201</v>
      </c>
      <c r="AB210" s="77" t="s">
        <v>1233</v>
      </c>
      <c r="AD210" s="660">
        <v>1</v>
      </c>
      <c r="AF210" s="660">
        <f t="shared" si="20"/>
        <v>0</v>
      </c>
      <c r="AG210" s="77"/>
      <c r="AH210" s="77"/>
      <c r="AI210" s="672"/>
      <c r="AP210" s="77"/>
      <c r="AQ210" s="673"/>
      <c r="AR210" s="673"/>
      <c r="AW210" s="77"/>
      <c r="AX210" s="77"/>
      <c r="AY210" s="672"/>
      <c r="AZ210" s="672"/>
      <c r="BV210" s="77">
        <v>201</v>
      </c>
      <c r="BX210" s="672">
        <v>274295635.67000002</v>
      </c>
      <c r="CA210" s="672">
        <v>14110</v>
      </c>
      <c r="CD210" s="83">
        <f t="shared" si="21"/>
        <v>0</v>
      </c>
      <c r="CF210" s="83">
        <f t="shared" si="22"/>
        <v>19439.804087172219</v>
      </c>
      <c r="CH210" s="83">
        <f t="shared" si="23"/>
        <v>0</v>
      </c>
    </row>
    <row r="211" spans="1:86" s="83" customFormat="1" ht="12.75" customHeight="1">
      <c r="A211" s="76">
        <v>202</v>
      </c>
      <c r="B211" s="77" t="s">
        <v>659</v>
      </c>
      <c r="C211" s="76">
        <v>0</v>
      </c>
      <c r="D211" s="80">
        <v>1</v>
      </c>
      <c r="E211" s="158">
        <v>0</v>
      </c>
      <c r="F211" s="81">
        <v>0</v>
      </c>
      <c r="G211" s="82">
        <v>16860.330000000002</v>
      </c>
      <c r="H211" s="82">
        <f t="shared" si="18"/>
        <v>0</v>
      </c>
      <c r="I211" s="82">
        <v>1188</v>
      </c>
      <c r="J211" s="82">
        <f t="shared" si="19"/>
        <v>18048</v>
      </c>
      <c r="K211" s="82"/>
      <c r="L211" s="460"/>
      <c r="M211" s="460"/>
      <c r="N211" s="146"/>
      <c r="O211" s="76"/>
      <c r="P211" s="633"/>
      <c r="Q211" s="146"/>
      <c r="R211" s="82"/>
      <c r="S211" s="82"/>
      <c r="T211" s="77"/>
      <c r="V211" s="657"/>
      <c r="Z211" s="77"/>
      <c r="AA211" s="77">
        <v>202</v>
      </c>
      <c r="AB211" s="77" t="s">
        <v>1234</v>
      </c>
      <c r="AD211" s="660">
        <v>1</v>
      </c>
      <c r="AF211" s="660">
        <f t="shared" si="20"/>
        <v>0</v>
      </c>
      <c r="AG211" s="77"/>
      <c r="AH211" s="77"/>
      <c r="AI211" s="672"/>
      <c r="AP211" s="77"/>
      <c r="AQ211" s="673"/>
      <c r="AR211" s="673"/>
      <c r="AW211" s="77"/>
      <c r="AX211" s="77"/>
      <c r="AY211" s="672"/>
      <c r="AZ211" s="672"/>
      <c r="BV211" s="77">
        <v>202</v>
      </c>
      <c r="BX211" s="672">
        <v>16860.330000000002</v>
      </c>
      <c r="CA211" s="672">
        <v>1</v>
      </c>
      <c r="CD211" s="83">
        <f t="shared" si="21"/>
        <v>0</v>
      </c>
      <c r="CF211" s="83">
        <f t="shared" si="22"/>
        <v>16860.330000000002</v>
      </c>
      <c r="CH211" s="83">
        <f t="shared" si="23"/>
        <v>0</v>
      </c>
    </row>
    <row r="212" spans="1:86" s="83" customFormat="1" ht="12.75" customHeight="1">
      <c r="A212" s="76">
        <v>203</v>
      </c>
      <c r="B212" s="77" t="s">
        <v>660</v>
      </c>
      <c r="C212" s="76">
        <v>0</v>
      </c>
      <c r="D212" s="80">
        <v>1.036</v>
      </c>
      <c r="E212" s="158">
        <v>0</v>
      </c>
      <c r="F212" s="81">
        <v>0</v>
      </c>
      <c r="G212" s="82">
        <v>17340.857640000002</v>
      </c>
      <c r="H212" s="82">
        <f t="shared" si="18"/>
        <v>0</v>
      </c>
      <c r="I212" s="82">
        <v>1188</v>
      </c>
      <c r="J212" s="82">
        <f t="shared" si="19"/>
        <v>18529</v>
      </c>
      <c r="K212" s="82"/>
      <c r="L212" s="460"/>
      <c r="M212" s="460"/>
      <c r="N212" s="146"/>
      <c r="O212" s="76"/>
      <c r="P212" s="633"/>
      <c r="Q212" s="146"/>
      <c r="R212" s="82"/>
      <c r="S212" s="82"/>
      <c r="T212" s="77"/>
      <c r="V212" s="657"/>
      <c r="Z212" s="77"/>
      <c r="AA212" s="77">
        <v>203</v>
      </c>
      <c r="AB212" s="77" t="s">
        <v>1235</v>
      </c>
      <c r="AD212" s="660">
        <v>1.036</v>
      </c>
      <c r="AF212" s="660">
        <f t="shared" si="20"/>
        <v>0</v>
      </c>
      <c r="AG212" s="77"/>
      <c r="AH212" s="77"/>
      <c r="AI212" s="672"/>
      <c r="AP212" s="77"/>
      <c r="AQ212" s="673"/>
      <c r="AR212" s="673"/>
      <c r="AW212" s="77"/>
      <c r="AX212" s="77"/>
      <c r="AY212" s="672"/>
      <c r="AZ212" s="672"/>
      <c r="BV212" s="77">
        <v>203</v>
      </c>
      <c r="BX212" s="672">
        <v>52022.572920000006</v>
      </c>
      <c r="CA212" s="672">
        <v>3</v>
      </c>
      <c r="CD212" s="83">
        <f t="shared" si="21"/>
        <v>0</v>
      </c>
      <c r="CF212" s="83">
        <f t="shared" si="22"/>
        <v>17340.857640000002</v>
      </c>
      <c r="CH212" s="83">
        <f t="shared" si="23"/>
        <v>0</v>
      </c>
    </row>
    <row r="213" spans="1:86" s="83" customFormat="1" ht="12.75" customHeight="1">
      <c r="A213" s="76">
        <v>204</v>
      </c>
      <c r="B213" s="77" t="s">
        <v>661</v>
      </c>
      <c r="C213" s="76">
        <v>1</v>
      </c>
      <c r="D213" s="80">
        <v>1</v>
      </c>
      <c r="E213" s="158">
        <v>3</v>
      </c>
      <c r="F213" s="81">
        <v>154.61892206816395</v>
      </c>
      <c r="G213" s="82">
        <v>12583.669716247141</v>
      </c>
      <c r="H213" s="82">
        <f t="shared" si="18"/>
        <v>6873</v>
      </c>
      <c r="I213" s="82">
        <v>1188</v>
      </c>
      <c r="J213" s="82">
        <f t="shared" si="19"/>
        <v>20645</v>
      </c>
      <c r="K213" s="82"/>
      <c r="L213" s="460"/>
      <c r="M213" s="460"/>
      <c r="N213" s="146"/>
      <c r="O213" s="76"/>
      <c r="P213" s="633"/>
      <c r="Q213" s="146"/>
      <c r="R213" s="82"/>
      <c r="S213" s="82"/>
      <c r="T213" s="77"/>
      <c r="V213" s="657"/>
      <c r="Z213" s="77"/>
      <c r="AA213" s="77">
        <v>204</v>
      </c>
      <c r="AB213" s="77" t="s">
        <v>1236</v>
      </c>
      <c r="AD213" s="660">
        <v>1</v>
      </c>
      <c r="AF213" s="660">
        <f t="shared" si="20"/>
        <v>0</v>
      </c>
      <c r="AG213" s="77"/>
      <c r="AH213" s="77"/>
      <c r="AI213" s="672"/>
      <c r="AP213" s="77"/>
      <c r="AQ213" s="673"/>
      <c r="AR213" s="673"/>
      <c r="AW213" s="77"/>
      <c r="AX213" s="77"/>
      <c r="AY213" s="672"/>
      <c r="AZ213" s="672"/>
      <c r="BV213" s="77">
        <v>204</v>
      </c>
      <c r="BX213" s="672">
        <v>27495318.330000002</v>
      </c>
      <c r="CA213" s="672">
        <v>2185</v>
      </c>
      <c r="CD213" s="83">
        <f t="shared" si="21"/>
        <v>0</v>
      </c>
      <c r="CF213" s="83">
        <f t="shared" si="22"/>
        <v>12583.669716247141</v>
      </c>
      <c r="CH213" s="83">
        <f t="shared" si="23"/>
        <v>0</v>
      </c>
    </row>
    <row r="214" spans="1:86" s="83" customFormat="1" ht="12.75" customHeight="1">
      <c r="A214" s="76">
        <v>205</v>
      </c>
      <c r="B214" s="77" t="s">
        <v>662</v>
      </c>
      <c r="C214" s="76">
        <v>0</v>
      </c>
      <c r="D214" s="80">
        <v>1</v>
      </c>
      <c r="E214" s="158">
        <v>0</v>
      </c>
      <c r="F214" s="81">
        <v>0</v>
      </c>
      <c r="G214" s="82">
        <v>0</v>
      </c>
      <c r="H214" s="82">
        <f t="shared" si="18"/>
        <v>0</v>
      </c>
      <c r="I214" s="82">
        <v>1188</v>
      </c>
      <c r="J214" s="82">
        <f t="shared" si="19"/>
        <v>1188</v>
      </c>
      <c r="K214" s="82"/>
      <c r="L214" s="460"/>
      <c r="M214" s="460"/>
      <c r="N214" s="146"/>
      <c r="O214" s="76"/>
      <c r="P214" s="633"/>
      <c r="Q214" s="146"/>
      <c r="R214" s="82"/>
      <c r="S214" s="82"/>
      <c r="T214" s="77"/>
      <c r="V214" s="657"/>
      <c r="Z214" s="77"/>
      <c r="AA214" s="77">
        <v>205</v>
      </c>
      <c r="AB214" s="77" t="s">
        <v>1237</v>
      </c>
      <c r="AD214" s="660">
        <v>1</v>
      </c>
      <c r="AF214" s="660">
        <f t="shared" si="20"/>
        <v>0</v>
      </c>
      <c r="AG214" s="77"/>
      <c r="AH214" s="77"/>
      <c r="AI214" s="672"/>
      <c r="AP214" s="77"/>
      <c r="AQ214" s="673"/>
      <c r="AR214" s="673"/>
      <c r="AW214" s="77"/>
      <c r="AX214" s="77"/>
      <c r="AY214" s="672"/>
      <c r="AZ214" s="672"/>
      <c r="BV214" s="77">
        <v>205</v>
      </c>
      <c r="BX214" s="672">
        <v>0</v>
      </c>
      <c r="CA214" s="672">
        <v>0</v>
      </c>
      <c r="CD214" s="83">
        <f t="shared" si="21"/>
        <v>0</v>
      </c>
      <c r="CF214" s="83">
        <f t="shared" si="22"/>
        <v>0</v>
      </c>
      <c r="CH214" s="83">
        <f t="shared" si="23"/>
        <v>0</v>
      </c>
    </row>
    <row r="215" spans="1:86" s="83" customFormat="1" ht="12.75" customHeight="1">
      <c r="A215" s="76">
        <v>206</v>
      </c>
      <c r="B215" s="77" t="s">
        <v>663</v>
      </c>
      <c r="C215" s="76">
        <v>0</v>
      </c>
      <c r="D215" s="80">
        <v>1</v>
      </c>
      <c r="E215" s="158">
        <v>0</v>
      </c>
      <c r="F215" s="81">
        <v>0</v>
      </c>
      <c r="G215" s="82">
        <v>0</v>
      </c>
      <c r="H215" s="82">
        <f t="shared" si="18"/>
        <v>0</v>
      </c>
      <c r="I215" s="82">
        <v>1188</v>
      </c>
      <c r="J215" s="82">
        <f t="shared" si="19"/>
        <v>1188</v>
      </c>
      <c r="K215" s="82"/>
      <c r="L215" s="460"/>
      <c r="M215" s="460"/>
      <c r="N215" s="146"/>
      <c r="O215" s="76"/>
      <c r="P215" s="633"/>
      <c r="Q215" s="146"/>
      <c r="R215" s="82"/>
      <c r="S215" s="82"/>
      <c r="T215" s="77"/>
      <c r="V215" s="657"/>
      <c r="Z215" s="77"/>
      <c r="AA215" s="77">
        <v>206</v>
      </c>
      <c r="AB215" s="77" t="s">
        <v>1238</v>
      </c>
      <c r="AD215" s="660">
        <v>1</v>
      </c>
      <c r="AF215" s="660">
        <f t="shared" si="20"/>
        <v>0</v>
      </c>
      <c r="AG215" s="77"/>
      <c r="AH215" s="77"/>
      <c r="AI215" s="672"/>
      <c r="AP215" s="77"/>
      <c r="AQ215" s="673"/>
      <c r="AR215" s="673"/>
      <c r="AW215" s="77"/>
      <c r="AX215" s="77"/>
      <c r="AY215" s="672"/>
      <c r="AZ215" s="672"/>
      <c r="BV215" s="77">
        <v>206</v>
      </c>
      <c r="BX215" s="672">
        <v>0</v>
      </c>
      <c r="CA215" s="672">
        <v>0</v>
      </c>
      <c r="CD215" s="83">
        <f t="shared" si="21"/>
        <v>0</v>
      </c>
      <c r="CF215" s="83">
        <f t="shared" si="22"/>
        <v>0</v>
      </c>
      <c r="CH215" s="83">
        <f t="shared" si="23"/>
        <v>0</v>
      </c>
    </row>
    <row r="216" spans="1:86" s="83" customFormat="1" ht="12.75" customHeight="1">
      <c r="A216" s="76">
        <v>207</v>
      </c>
      <c r="B216" s="77" t="s">
        <v>664</v>
      </c>
      <c r="C216" s="76">
        <v>1</v>
      </c>
      <c r="D216" s="80">
        <v>1.06</v>
      </c>
      <c r="E216" s="158">
        <v>3</v>
      </c>
      <c r="F216" s="81">
        <v>172.35108915167942</v>
      </c>
      <c r="G216" s="82">
        <v>13573.29386596921</v>
      </c>
      <c r="H216" s="82">
        <f t="shared" si="18"/>
        <v>9820</v>
      </c>
      <c r="I216" s="82">
        <v>1188</v>
      </c>
      <c r="J216" s="82">
        <f t="shared" si="19"/>
        <v>24581</v>
      </c>
      <c r="K216" s="82"/>
      <c r="L216" s="460"/>
      <c r="M216" s="460"/>
      <c r="N216" s="146"/>
      <c r="O216" s="76"/>
      <c r="P216" s="633"/>
      <c r="Q216" s="146"/>
      <c r="R216" s="82"/>
      <c r="S216" s="82"/>
      <c r="T216" s="77"/>
      <c r="V216" s="657"/>
      <c r="Z216" s="77"/>
      <c r="AA216" s="77">
        <v>207</v>
      </c>
      <c r="AB216" s="77" t="s">
        <v>1239</v>
      </c>
      <c r="AD216" s="660">
        <v>1.06</v>
      </c>
      <c r="AF216" s="660">
        <f t="shared" si="20"/>
        <v>0</v>
      </c>
      <c r="AG216" s="77"/>
      <c r="AH216" s="77"/>
      <c r="AI216" s="672"/>
      <c r="AP216" s="77"/>
      <c r="AQ216" s="673"/>
      <c r="AR216" s="673"/>
      <c r="AW216" s="77"/>
      <c r="AX216" s="77"/>
      <c r="AY216" s="672"/>
      <c r="AZ216" s="672"/>
      <c r="BV216" s="77">
        <v>207</v>
      </c>
      <c r="BX216" s="672">
        <v>159581215.9822</v>
      </c>
      <c r="CA216" s="672">
        <v>11757</v>
      </c>
      <c r="CD216" s="83">
        <f t="shared" si="21"/>
        <v>0</v>
      </c>
      <c r="CF216" s="83">
        <f t="shared" si="22"/>
        <v>13573.29386596921</v>
      </c>
      <c r="CH216" s="83">
        <f t="shared" si="23"/>
        <v>0</v>
      </c>
    </row>
    <row r="217" spans="1:86" s="83" customFormat="1" ht="12.75" customHeight="1">
      <c r="A217" s="76">
        <v>208</v>
      </c>
      <c r="B217" s="77" t="s">
        <v>665</v>
      </c>
      <c r="C217" s="76">
        <v>1</v>
      </c>
      <c r="D217" s="80">
        <v>1.048</v>
      </c>
      <c r="E217" s="158">
        <v>2</v>
      </c>
      <c r="F217" s="81">
        <v>144.1433152862416</v>
      </c>
      <c r="G217" s="82">
        <v>12192.940941377303</v>
      </c>
      <c r="H217" s="82">
        <f t="shared" si="18"/>
        <v>5382</v>
      </c>
      <c r="I217" s="82">
        <v>1188</v>
      </c>
      <c r="J217" s="82">
        <f t="shared" si="19"/>
        <v>18763</v>
      </c>
      <c r="K217" s="82"/>
      <c r="L217" s="460"/>
      <c r="M217" s="460"/>
      <c r="N217" s="146"/>
      <c r="O217" s="76"/>
      <c r="P217" s="633"/>
      <c r="Q217" s="146"/>
      <c r="R217" s="82"/>
      <c r="S217" s="82"/>
      <c r="T217" s="77"/>
      <c r="V217" s="657"/>
      <c r="Z217" s="77"/>
      <c r="AA217" s="77">
        <v>208</v>
      </c>
      <c r="AB217" s="77" t="s">
        <v>1240</v>
      </c>
      <c r="AD217" s="660">
        <v>1.048</v>
      </c>
      <c r="AF217" s="660">
        <f t="shared" si="20"/>
        <v>0</v>
      </c>
      <c r="AG217" s="77"/>
      <c r="AH217" s="77"/>
      <c r="AI217" s="672"/>
      <c r="AP217" s="77"/>
      <c r="AQ217" s="673"/>
      <c r="AR217" s="673"/>
      <c r="AW217" s="77"/>
      <c r="AX217" s="77"/>
      <c r="AY217" s="672"/>
      <c r="AZ217" s="672"/>
      <c r="BV217" s="77">
        <v>208</v>
      </c>
      <c r="BX217" s="672">
        <v>12570922.11056</v>
      </c>
      <c r="CA217" s="672">
        <v>1031</v>
      </c>
      <c r="CD217" s="83">
        <f t="shared" si="21"/>
        <v>0</v>
      </c>
      <c r="CF217" s="83">
        <f t="shared" si="22"/>
        <v>12192.940941377303</v>
      </c>
      <c r="CH217" s="83">
        <f t="shared" si="23"/>
        <v>0</v>
      </c>
    </row>
    <row r="218" spans="1:86" s="83" customFormat="1" ht="12.75" customHeight="1">
      <c r="A218" s="76">
        <v>209</v>
      </c>
      <c r="B218" s="77" t="s">
        <v>666</v>
      </c>
      <c r="C218" s="76">
        <v>1</v>
      </c>
      <c r="D218" s="80">
        <v>1</v>
      </c>
      <c r="E218" s="158">
        <v>11</v>
      </c>
      <c r="F218" s="81">
        <v>119.6783925837607</v>
      </c>
      <c r="G218" s="82">
        <v>17318.08234375</v>
      </c>
      <c r="H218" s="82">
        <f t="shared" si="18"/>
        <v>3408</v>
      </c>
      <c r="I218" s="82">
        <v>1188</v>
      </c>
      <c r="J218" s="82">
        <f t="shared" si="19"/>
        <v>21914</v>
      </c>
      <c r="K218" s="82"/>
      <c r="L218" s="460"/>
      <c r="M218" s="460"/>
      <c r="N218" s="146"/>
      <c r="O218" s="76"/>
      <c r="P218" s="633"/>
      <c r="Q218" s="146"/>
      <c r="R218" s="82"/>
      <c r="S218" s="82"/>
      <c r="T218" s="77"/>
      <c r="V218" s="657"/>
      <c r="Z218" s="77"/>
      <c r="AA218" s="77">
        <v>209</v>
      </c>
      <c r="AB218" s="77" t="s">
        <v>1241</v>
      </c>
      <c r="AD218" s="660">
        <v>1</v>
      </c>
      <c r="AF218" s="660">
        <f t="shared" si="20"/>
        <v>0</v>
      </c>
      <c r="AG218" s="77"/>
      <c r="AH218" s="77"/>
      <c r="AI218" s="672"/>
      <c r="AP218" s="77"/>
      <c r="AQ218" s="673"/>
      <c r="AR218" s="673"/>
      <c r="AW218" s="77"/>
      <c r="AX218" s="77"/>
      <c r="AY218" s="672"/>
      <c r="AZ218" s="672"/>
      <c r="BV218" s="77">
        <v>209</v>
      </c>
      <c r="BX218" s="672">
        <v>22167145.399999999</v>
      </c>
      <c r="CA218" s="672">
        <v>1280</v>
      </c>
      <c r="CD218" s="83">
        <f t="shared" si="21"/>
        <v>0</v>
      </c>
      <c r="CF218" s="83">
        <f t="shared" si="22"/>
        <v>17318.08234375</v>
      </c>
      <c r="CH218" s="83">
        <f t="shared" si="23"/>
        <v>0</v>
      </c>
    </row>
    <row r="219" spans="1:86" s="83" customFormat="1" ht="12.75" customHeight="1">
      <c r="A219" s="76">
        <v>210</v>
      </c>
      <c r="B219" s="77" t="s">
        <v>667</v>
      </c>
      <c r="C219" s="76">
        <v>1</v>
      </c>
      <c r="D219" s="80">
        <v>1</v>
      </c>
      <c r="E219" s="158">
        <v>6</v>
      </c>
      <c r="F219" s="81">
        <v>131.16052118041216</v>
      </c>
      <c r="G219" s="82">
        <v>13823.783642307691</v>
      </c>
      <c r="H219" s="82">
        <f t="shared" si="18"/>
        <v>4308</v>
      </c>
      <c r="I219" s="82">
        <v>1188</v>
      </c>
      <c r="J219" s="82">
        <f t="shared" si="19"/>
        <v>19320</v>
      </c>
      <c r="K219" s="82"/>
      <c r="L219" s="460"/>
      <c r="M219" s="460"/>
      <c r="N219" s="146"/>
      <c r="O219" s="76"/>
      <c r="P219" s="633"/>
      <c r="Q219" s="146"/>
      <c r="R219" s="82"/>
      <c r="S219" s="82"/>
      <c r="T219" s="77"/>
      <c r="V219" s="657"/>
      <c r="Z219" s="77"/>
      <c r="AA219" s="77">
        <v>210</v>
      </c>
      <c r="AB219" s="77" t="s">
        <v>1242</v>
      </c>
      <c r="AD219" s="660">
        <v>1</v>
      </c>
      <c r="AF219" s="660">
        <f t="shared" si="20"/>
        <v>0</v>
      </c>
      <c r="AG219" s="77"/>
      <c r="AH219" s="77"/>
      <c r="AI219" s="672"/>
      <c r="AP219" s="77"/>
      <c r="AQ219" s="673"/>
      <c r="AR219" s="673"/>
      <c r="AW219" s="77"/>
      <c r="AX219" s="77"/>
      <c r="AY219" s="672"/>
      <c r="AZ219" s="672"/>
      <c r="BV219" s="77">
        <v>210</v>
      </c>
      <c r="BX219" s="672">
        <v>35941837.469999999</v>
      </c>
      <c r="CA219" s="672">
        <v>2600</v>
      </c>
      <c r="CD219" s="83">
        <f t="shared" si="21"/>
        <v>0</v>
      </c>
      <c r="CF219" s="83">
        <f t="shared" si="22"/>
        <v>13823.783642307691</v>
      </c>
      <c r="CH219" s="83">
        <f t="shared" si="23"/>
        <v>0</v>
      </c>
    </row>
    <row r="220" spans="1:86" s="83" customFormat="1" ht="12.75" customHeight="1">
      <c r="A220" s="76">
        <v>211</v>
      </c>
      <c r="B220" s="77" t="s">
        <v>668</v>
      </c>
      <c r="C220" s="76">
        <v>1</v>
      </c>
      <c r="D220" s="80">
        <v>1</v>
      </c>
      <c r="E220" s="158">
        <v>5</v>
      </c>
      <c r="F220" s="81">
        <v>123.89843516104004</v>
      </c>
      <c r="G220" s="82">
        <v>13208.72502690583</v>
      </c>
      <c r="H220" s="82">
        <f t="shared" si="18"/>
        <v>3157</v>
      </c>
      <c r="I220" s="82">
        <v>1188</v>
      </c>
      <c r="J220" s="82">
        <f t="shared" si="19"/>
        <v>17554</v>
      </c>
      <c r="K220" s="82"/>
      <c r="L220" s="460"/>
      <c r="M220" s="460"/>
      <c r="N220" s="146"/>
      <c r="O220" s="76"/>
      <c r="P220" s="633"/>
      <c r="Q220" s="146"/>
      <c r="R220" s="82"/>
      <c r="S220" s="82"/>
      <c r="T220" s="77"/>
      <c r="V220" s="657"/>
      <c r="Z220" s="77"/>
      <c r="AA220" s="77">
        <v>211</v>
      </c>
      <c r="AB220" s="77" t="s">
        <v>1243</v>
      </c>
      <c r="AD220" s="660">
        <v>1</v>
      </c>
      <c r="AF220" s="660">
        <f t="shared" si="20"/>
        <v>0</v>
      </c>
      <c r="AG220" s="77"/>
      <c r="AH220" s="77"/>
      <c r="AI220" s="672"/>
      <c r="AP220" s="77"/>
      <c r="AQ220" s="673"/>
      <c r="AR220" s="673"/>
      <c r="AW220" s="77"/>
      <c r="AX220" s="77"/>
      <c r="AY220" s="672"/>
      <c r="AZ220" s="672"/>
      <c r="BV220" s="77">
        <v>211</v>
      </c>
      <c r="BX220" s="672">
        <v>58910913.619999997</v>
      </c>
      <c r="CA220" s="672">
        <v>4460</v>
      </c>
      <c r="CD220" s="83">
        <f t="shared" si="21"/>
        <v>0</v>
      </c>
      <c r="CF220" s="83">
        <f t="shared" si="22"/>
        <v>13208.72502690583</v>
      </c>
      <c r="CH220" s="83">
        <f t="shared" si="23"/>
        <v>0</v>
      </c>
    </row>
    <row r="221" spans="1:86" s="83" customFormat="1" ht="12.75" customHeight="1">
      <c r="A221" s="76">
        <v>212</v>
      </c>
      <c r="B221" s="77" t="s">
        <v>669</v>
      </c>
      <c r="C221" s="76">
        <v>1</v>
      </c>
      <c r="D221" s="80">
        <v>1</v>
      </c>
      <c r="E221" s="158">
        <v>5</v>
      </c>
      <c r="F221" s="81">
        <v>117.29174220821884</v>
      </c>
      <c r="G221" s="82">
        <v>13222.47343482637</v>
      </c>
      <c r="H221" s="82">
        <f t="shared" si="18"/>
        <v>2286</v>
      </c>
      <c r="I221" s="82">
        <v>1188</v>
      </c>
      <c r="J221" s="82">
        <f t="shared" si="19"/>
        <v>16696</v>
      </c>
      <c r="K221" s="82"/>
      <c r="L221" s="460"/>
      <c r="M221" s="460"/>
      <c r="N221" s="146"/>
      <c r="O221" s="76"/>
      <c r="P221" s="633"/>
      <c r="Q221" s="146"/>
      <c r="R221" s="82"/>
      <c r="S221" s="82"/>
      <c r="T221" s="77"/>
      <c r="V221" s="657"/>
      <c r="Z221" s="77"/>
      <c r="AA221" s="77">
        <v>212</v>
      </c>
      <c r="AB221" s="77" t="s">
        <v>1244</v>
      </c>
      <c r="AD221" s="660">
        <v>1</v>
      </c>
      <c r="AF221" s="660">
        <f t="shared" si="20"/>
        <v>0</v>
      </c>
      <c r="AG221" s="77"/>
      <c r="AH221" s="77"/>
      <c r="AI221" s="672"/>
      <c r="AP221" s="77"/>
      <c r="AQ221" s="673"/>
      <c r="AR221" s="673"/>
      <c r="AW221" s="77"/>
      <c r="AX221" s="77"/>
      <c r="AY221" s="672"/>
      <c r="AZ221" s="672"/>
      <c r="BV221" s="77">
        <v>212</v>
      </c>
      <c r="BX221" s="672">
        <v>52546109.429999992</v>
      </c>
      <c r="CA221" s="672">
        <v>3974</v>
      </c>
      <c r="CD221" s="83">
        <f t="shared" si="21"/>
        <v>0</v>
      </c>
      <c r="CF221" s="83">
        <f t="shared" si="22"/>
        <v>13222.47343482637</v>
      </c>
      <c r="CH221" s="83">
        <f t="shared" si="23"/>
        <v>0</v>
      </c>
    </row>
    <row r="222" spans="1:86" s="83" customFormat="1" ht="12.75" customHeight="1">
      <c r="A222" s="76">
        <v>213</v>
      </c>
      <c r="B222" s="77" t="s">
        <v>670</v>
      </c>
      <c r="C222" s="76">
        <v>1</v>
      </c>
      <c r="D222" s="80">
        <v>1</v>
      </c>
      <c r="E222" s="158">
        <v>4</v>
      </c>
      <c r="F222" s="81">
        <v>170.68484618633852</v>
      </c>
      <c r="G222" s="82">
        <v>12505.123731253749</v>
      </c>
      <c r="H222" s="82">
        <f t="shared" si="18"/>
        <v>8839</v>
      </c>
      <c r="I222" s="82">
        <v>1188</v>
      </c>
      <c r="J222" s="82">
        <f t="shared" si="19"/>
        <v>22532</v>
      </c>
      <c r="K222" s="82"/>
      <c r="L222" s="460"/>
      <c r="M222" s="460"/>
      <c r="N222" s="146"/>
      <c r="O222" s="76"/>
      <c r="P222" s="633"/>
      <c r="Q222" s="146"/>
      <c r="R222" s="82"/>
      <c r="S222" s="82"/>
      <c r="T222" s="77"/>
      <c r="V222" s="657"/>
      <c r="Z222" s="77"/>
      <c r="AA222" s="77">
        <v>213</v>
      </c>
      <c r="AB222" s="77" t="s">
        <v>1245</v>
      </c>
      <c r="AD222" s="660">
        <v>1</v>
      </c>
      <c r="AF222" s="660">
        <f t="shared" si="20"/>
        <v>0</v>
      </c>
      <c r="AG222" s="77"/>
      <c r="AH222" s="77"/>
      <c r="AI222" s="672"/>
      <c r="AP222" s="77"/>
      <c r="AQ222" s="673"/>
      <c r="AR222" s="673"/>
      <c r="AW222" s="77"/>
      <c r="AX222" s="77"/>
      <c r="AY222" s="672"/>
      <c r="AZ222" s="672"/>
      <c r="BV222" s="77">
        <v>213</v>
      </c>
      <c r="BX222" s="672">
        <v>20846041.259999998</v>
      </c>
      <c r="CA222" s="672">
        <v>1667</v>
      </c>
      <c r="CD222" s="83">
        <f t="shared" si="21"/>
        <v>0</v>
      </c>
      <c r="CF222" s="83">
        <f t="shared" si="22"/>
        <v>12505.123731253749</v>
      </c>
      <c r="CH222" s="83">
        <f t="shared" si="23"/>
        <v>0</v>
      </c>
    </row>
    <row r="223" spans="1:86" s="83" customFormat="1" ht="12.75" customHeight="1">
      <c r="A223" s="76">
        <v>214</v>
      </c>
      <c r="B223" s="77" t="s">
        <v>671</v>
      </c>
      <c r="C223" s="76">
        <v>1</v>
      </c>
      <c r="D223" s="80">
        <v>1</v>
      </c>
      <c r="E223" s="158">
        <v>8</v>
      </c>
      <c r="F223" s="81">
        <v>109.18063968293059</v>
      </c>
      <c r="G223" s="82">
        <v>14477.361949947861</v>
      </c>
      <c r="H223" s="82">
        <f t="shared" si="18"/>
        <v>1329</v>
      </c>
      <c r="I223" s="82">
        <v>1188</v>
      </c>
      <c r="J223" s="82">
        <f t="shared" si="19"/>
        <v>16994</v>
      </c>
      <c r="K223" s="82"/>
      <c r="L223" s="460"/>
      <c r="M223" s="460"/>
      <c r="N223" s="146"/>
      <c r="O223" s="76"/>
      <c r="P223" s="633"/>
      <c r="Q223" s="146"/>
      <c r="R223" s="82"/>
      <c r="S223" s="82"/>
      <c r="T223" s="77"/>
      <c r="V223" s="657"/>
      <c r="Z223" s="77"/>
      <c r="AA223" s="77">
        <v>214</v>
      </c>
      <c r="AB223" s="77" t="s">
        <v>1246</v>
      </c>
      <c r="AD223" s="660">
        <v>1</v>
      </c>
      <c r="AF223" s="660">
        <f t="shared" si="20"/>
        <v>0</v>
      </c>
      <c r="AG223" s="77"/>
      <c r="AH223" s="77"/>
      <c r="AI223" s="672"/>
      <c r="AP223" s="77"/>
      <c r="AQ223" s="673"/>
      <c r="AR223" s="673"/>
      <c r="AW223" s="77"/>
      <c r="AX223" s="77"/>
      <c r="AY223" s="672"/>
      <c r="AZ223" s="672"/>
      <c r="BV223" s="77">
        <v>214</v>
      </c>
      <c r="BX223" s="672">
        <v>27767580.219999999</v>
      </c>
      <c r="CA223" s="672">
        <v>1918</v>
      </c>
      <c r="CD223" s="83">
        <f t="shared" si="21"/>
        <v>0</v>
      </c>
      <c r="CF223" s="83">
        <f t="shared" si="22"/>
        <v>14477.361949947861</v>
      </c>
      <c r="CH223" s="83">
        <f t="shared" si="23"/>
        <v>0</v>
      </c>
    </row>
    <row r="224" spans="1:86" s="83" customFormat="1" ht="12.75" customHeight="1">
      <c r="A224" s="76">
        <v>215</v>
      </c>
      <c r="B224" s="77" t="s">
        <v>672</v>
      </c>
      <c r="C224" s="76">
        <v>1</v>
      </c>
      <c r="D224" s="80">
        <v>1</v>
      </c>
      <c r="E224" s="158">
        <v>9</v>
      </c>
      <c r="F224" s="81">
        <v>110.33131276061106</v>
      </c>
      <c r="G224" s="82">
        <v>14409.325185840713</v>
      </c>
      <c r="H224" s="82">
        <f t="shared" si="18"/>
        <v>1489</v>
      </c>
      <c r="I224" s="82">
        <v>1188</v>
      </c>
      <c r="J224" s="82">
        <f t="shared" si="19"/>
        <v>17086</v>
      </c>
      <c r="K224" s="82"/>
      <c r="L224" s="460"/>
      <c r="M224" s="460"/>
      <c r="N224" s="146"/>
      <c r="O224" s="76"/>
      <c r="P224" s="633"/>
      <c r="Q224" s="146"/>
      <c r="R224" s="82"/>
      <c r="S224" s="82"/>
      <c r="T224" s="77"/>
      <c r="V224" s="657"/>
      <c r="Z224" s="77"/>
      <c r="AA224" s="77">
        <v>215</v>
      </c>
      <c r="AB224" s="77" t="s">
        <v>1247</v>
      </c>
      <c r="AD224" s="660">
        <v>1</v>
      </c>
      <c r="AF224" s="660">
        <f t="shared" si="20"/>
        <v>0</v>
      </c>
      <c r="AG224" s="77"/>
      <c r="AH224" s="77"/>
      <c r="AI224" s="672"/>
      <c r="AP224" s="77"/>
      <c r="AQ224" s="673"/>
      <c r="AR224" s="673"/>
      <c r="AW224" s="77"/>
      <c r="AX224" s="77"/>
      <c r="AY224" s="672"/>
      <c r="AZ224" s="672"/>
      <c r="BV224" s="77">
        <v>215</v>
      </c>
      <c r="BX224" s="672">
        <v>8141268.7300000023</v>
      </c>
      <c r="CA224" s="672">
        <v>565</v>
      </c>
      <c r="CD224" s="83">
        <f t="shared" si="21"/>
        <v>0</v>
      </c>
      <c r="CF224" s="83">
        <f t="shared" si="22"/>
        <v>14409.325185840713</v>
      </c>
      <c r="CH224" s="83">
        <f t="shared" si="23"/>
        <v>0</v>
      </c>
    </row>
    <row r="225" spans="1:86" s="83" customFormat="1" ht="12.75" customHeight="1">
      <c r="A225" s="76">
        <v>216</v>
      </c>
      <c r="B225" s="77" t="s">
        <v>673</v>
      </c>
      <c r="C225" s="76">
        <v>0</v>
      </c>
      <c r="D225" s="80">
        <v>1</v>
      </c>
      <c r="E225" s="158">
        <v>0</v>
      </c>
      <c r="F225" s="81">
        <v>0</v>
      </c>
      <c r="G225" s="82">
        <v>0</v>
      </c>
      <c r="H225" s="82">
        <f t="shared" si="18"/>
        <v>0</v>
      </c>
      <c r="I225" s="82">
        <v>1188</v>
      </c>
      <c r="J225" s="82">
        <f t="shared" si="19"/>
        <v>1188</v>
      </c>
      <c r="K225" s="82"/>
      <c r="L225" s="460"/>
      <c r="M225" s="460"/>
      <c r="N225" s="146"/>
      <c r="O225" s="76"/>
      <c r="P225" s="633"/>
      <c r="Q225" s="146"/>
      <c r="R225" s="82"/>
      <c r="S225" s="82"/>
      <c r="T225" s="77"/>
      <c r="V225" s="657"/>
      <c r="Z225" s="77"/>
      <c r="AA225" s="77">
        <v>216</v>
      </c>
      <c r="AB225" s="77" t="s">
        <v>1248</v>
      </c>
      <c r="AD225" s="660">
        <v>1</v>
      </c>
      <c r="AF225" s="660">
        <f t="shared" si="20"/>
        <v>0</v>
      </c>
      <c r="AG225" s="77"/>
      <c r="AH225" s="77"/>
      <c r="AI225" s="672"/>
      <c r="AP225" s="77"/>
      <c r="AQ225" s="673"/>
      <c r="AR225" s="673"/>
      <c r="AW225" s="77"/>
      <c r="AX225" s="77"/>
      <c r="AY225" s="672"/>
      <c r="AZ225" s="672"/>
      <c r="BV225" s="77">
        <v>216</v>
      </c>
      <c r="BX225" s="672">
        <v>0</v>
      </c>
      <c r="CA225" s="672">
        <v>0</v>
      </c>
      <c r="CD225" s="83">
        <f t="shared" si="21"/>
        <v>0</v>
      </c>
      <c r="CF225" s="83">
        <f t="shared" si="22"/>
        <v>0</v>
      </c>
      <c r="CH225" s="83">
        <f t="shared" si="23"/>
        <v>0</v>
      </c>
    </row>
    <row r="226" spans="1:86" s="83" customFormat="1" ht="12.75" customHeight="1">
      <c r="A226" s="76">
        <v>217</v>
      </c>
      <c r="B226" s="77" t="s">
        <v>674</v>
      </c>
      <c r="C226" s="76">
        <v>1</v>
      </c>
      <c r="D226" s="80">
        <v>1.0780000000000001</v>
      </c>
      <c r="E226" s="158">
        <v>3</v>
      </c>
      <c r="F226" s="81">
        <v>154.0372695782963</v>
      </c>
      <c r="G226" s="82">
        <v>13130.953100433631</v>
      </c>
      <c r="H226" s="82">
        <f t="shared" si="18"/>
        <v>7096</v>
      </c>
      <c r="I226" s="82">
        <v>1188</v>
      </c>
      <c r="J226" s="82">
        <f t="shared" si="19"/>
        <v>21415</v>
      </c>
      <c r="K226" s="82"/>
      <c r="L226" s="460"/>
      <c r="M226" s="460"/>
      <c r="N226" s="146"/>
      <c r="O226" s="76"/>
      <c r="P226" s="633"/>
      <c r="Q226" s="146"/>
      <c r="R226" s="82"/>
      <c r="S226" s="82"/>
      <c r="T226" s="77"/>
      <c r="V226" s="657"/>
      <c r="Z226" s="77"/>
      <c r="AA226" s="77">
        <v>217</v>
      </c>
      <c r="AB226" s="77" t="s">
        <v>1249</v>
      </c>
      <c r="AD226" s="660">
        <v>1.0780000000000001</v>
      </c>
      <c r="AF226" s="660">
        <f t="shared" si="20"/>
        <v>0</v>
      </c>
      <c r="AG226" s="77"/>
      <c r="AH226" s="77"/>
      <c r="AI226" s="672"/>
      <c r="AP226" s="77"/>
      <c r="AQ226" s="673"/>
      <c r="AR226" s="673"/>
      <c r="AW226" s="77"/>
      <c r="AX226" s="77"/>
      <c r="AY226" s="672"/>
      <c r="AZ226" s="672"/>
      <c r="BV226" s="77">
        <v>217</v>
      </c>
      <c r="BX226" s="672">
        <v>29675954.006980006</v>
      </c>
      <c r="CA226" s="672">
        <v>2260</v>
      </c>
      <c r="CD226" s="83">
        <f t="shared" si="21"/>
        <v>0</v>
      </c>
      <c r="CF226" s="83">
        <f t="shared" si="22"/>
        <v>13130.953100433631</v>
      </c>
      <c r="CH226" s="83">
        <f t="shared" si="23"/>
        <v>0</v>
      </c>
    </row>
    <row r="227" spans="1:86" s="83" customFormat="1" ht="12.75" customHeight="1">
      <c r="A227" s="76">
        <v>218</v>
      </c>
      <c r="B227" s="77" t="s">
        <v>675</v>
      </c>
      <c r="C227" s="76">
        <v>1</v>
      </c>
      <c r="D227" s="80">
        <v>1</v>
      </c>
      <c r="E227" s="158">
        <v>5</v>
      </c>
      <c r="F227" s="81">
        <v>140.16005939722393</v>
      </c>
      <c r="G227" s="82">
        <v>13521.40621721123</v>
      </c>
      <c r="H227" s="82">
        <f t="shared" si="18"/>
        <v>5430</v>
      </c>
      <c r="I227" s="82">
        <v>1188</v>
      </c>
      <c r="J227" s="82">
        <f t="shared" si="19"/>
        <v>20139</v>
      </c>
      <c r="K227" s="82"/>
      <c r="L227" s="460"/>
      <c r="M227" s="460"/>
      <c r="N227" s="146"/>
      <c r="O227" s="76"/>
      <c r="P227" s="633"/>
      <c r="Q227" s="146"/>
      <c r="R227" s="82"/>
      <c r="S227" s="82"/>
      <c r="T227" s="77"/>
      <c r="V227" s="657"/>
      <c r="Z227" s="77"/>
      <c r="AA227" s="77">
        <v>218</v>
      </c>
      <c r="AB227" s="77" t="s">
        <v>1250</v>
      </c>
      <c r="AD227" s="660">
        <v>1</v>
      </c>
      <c r="AF227" s="660">
        <f t="shared" si="20"/>
        <v>0</v>
      </c>
      <c r="AG227" s="77"/>
      <c r="AH227" s="77"/>
      <c r="AI227" s="672"/>
      <c r="AP227" s="77"/>
      <c r="AQ227" s="673"/>
      <c r="AR227" s="673"/>
      <c r="AW227" s="77"/>
      <c r="AX227" s="77"/>
      <c r="AY227" s="672"/>
      <c r="AZ227" s="672"/>
      <c r="BV227" s="77">
        <v>218</v>
      </c>
      <c r="BX227" s="672">
        <v>29382015.710000001</v>
      </c>
      <c r="CA227" s="672">
        <v>2173</v>
      </c>
      <c r="CD227" s="83">
        <f t="shared" si="21"/>
        <v>0</v>
      </c>
      <c r="CF227" s="83">
        <f t="shared" si="22"/>
        <v>13521.40621721123</v>
      </c>
      <c r="CH227" s="83">
        <f t="shared" si="23"/>
        <v>0</v>
      </c>
    </row>
    <row r="228" spans="1:86" s="83" customFormat="1" ht="12.75" customHeight="1">
      <c r="A228" s="76">
        <v>219</v>
      </c>
      <c r="B228" s="77" t="s">
        <v>679</v>
      </c>
      <c r="C228" s="76">
        <v>1</v>
      </c>
      <c r="D228" s="80">
        <v>1.0589999999999999</v>
      </c>
      <c r="E228" s="158">
        <v>2</v>
      </c>
      <c r="F228" s="81">
        <v>149.33943523749375</v>
      </c>
      <c r="G228" s="82">
        <v>12623.000217044915</v>
      </c>
      <c r="H228" s="82">
        <f t="shared" si="18"/>
        <v>6228</v>
      </c>
      <c r="I228" s="82">
        <v>1188</v>
      </c>
      <c r="J228" s="82">
        <f t="shared" si="19"/>
        <v>20039</v>
      </c>
      <c r="K228" s="82"/>
      <c r="L228" s="460"/>
      <c r="M228" s="460"/>
      <c r="N228" s="146"/>
      <c r="O228" s="76"/>
      <c r="P228" s="633"/>
      <c r="Q228" s="146"/>
      <c r="R228" s="82"/>
      <c r="S228" s="82"/>
      <c r="T228" s="77"/>
      <c r="V228" s="657"/>
      <c r="Z228" s="77"/>
      <c r="AA228" s="77">
        <v>219</v>
      </c>
      <c r="AB228" s="77" t="s">
        <v>1251</v>
      </c>
      <c r="AD228" s="660">
        <v>1.0589999999999999</v>
      </c>
      <c r="AF228" s="660">
        <f t="shared" si="20"/>
        <v>0</v>
      </c>
      <c r="AG228" s="77"/>
      <c r="AH228" s="77"/>
      <c r="AI228" s="672"/>
      <c r="AP228" s="77"/>
      <c r="AQ228" s="673"/>
      <c r="AR228" s="673"/>
      <c r="AW228" s="77"/>
      <c r="AX228" s="77"/>
      <c r="AY228" s="672"/>
      <c r="AZ228" s="672"/>
      <c r="BV228" s="77">
        <v>219</v>
      </c>
      <c r="BX228" s="672">
        <v>26697645.459049996</v>
      </c>
      <c r="CA228" s="672">
        <v>2115</v>
      </c>
      <c r="CD228" s="83">
        <f t="shared" si="21"/>
        <v>0</v>
      </c>
      <c r="CF228" s="83">
        <f t="shared" si="22"/>
        <v>12623.000217044915</v>
      </c>
      <c r="CH228" s="83">
        <f t="shared" si="23"/>
        <v>0</v>
      </c>
    </row>
    <row r="229" spans="1:86" s="83" customFormat="1" ht="12.75" customHeight="1">
      <c r="A229" s="76">
        <v>220</v>
      </c>
      <c r="B229" s="77" t="s">
        <v>680</v>
      </c>
      <c r="C229" s="76">
        <v>1</v>
      </c>
      <c r="D229" s="80">
        <v>1.06</v>
      </c>
      <c r="E229" s="158">
        <v>8</v>
      </c>
      <c r="F229" s="81">
        <v>132.96882134901574</v>
      </c>
      <c r="G229" s="82">
        <v>15708.853426195774</v>
      </c>
      <c r="H229" s="82">
        <f t="shared" si="18"/>
        <v>5179</v>
      </c>
      <c r="I229" s="82">
        <v>1188</v>
      </c>
      <c r="J229" s="82">
        <f t="shared" si="19"/>
        <v>22076</v>
      </c>
      <c r="K229" s="82"/>
      <c r="L229" s="460"/>
      <c r="M229" s="460"/>
      <c r="N229" s="146"/>
      <c r="O229" s="76"/>
      <c r="P229" s="633"/>
      <c r="Q229" s="146"/>
      <c r="R229" s="82"/>
      <c r="S229" s="82"/>
      <c r="T229" s="77"/>
      <c r="V229" s="657"/>
      <c r="Z229" s="77"/>
      <c r="AA229" s="77">
        <v>220</v>
      </c>
      <c r="AB229" s="77" t="s">
        <v>1252</v>
      </c>
      <c r="AD229" s="660">
        <v>1.06</v>
      </c>
      <c r="AF229" s="660">
        <f t="shared" si="20"/>
        <v>0</v>
      </c>
      <c r="AG229" s="77"/>
      <c r="AH229" s="77"/>
      <c r="AI229" s="672"/>
      <c r="AP229" s="77"/>
      <c r="AQ229" s="673"/>
      <c r="AR229" s="673"/>
      <c r="AW229" s="77"/>
      <c r="AX229" s="77"/>
      <c r="AY229" s="672"/>
      <c r="AZ229" s="672"/>
      <c r="BV229" s="77">
        <v>220</v>
      </c>
      <c r="BX229" s="672">
        <v>56489036.920600004</v>
      </c>
      <c r="CA229" s="672">
        <v>3596</v>
      </c>
      <c r="CD229" s="83">
        <f t="shared" si="21"/>
        <v>0</v>
      </c>
      <c r="CF229" s="83">
        <f t="shared" si="22"/>
        <v>15708.853426195774</v>
      </c>
      <c r="CH229" s="83">
        <f t="shared" si="23"/>
        <v>0</v>
      </c>
    </row>
    <row r="230" spans="1:86" s="83" customFormat="1" ht="12.75" customHeight="1">
      <c r="A230" s="76">
        <v>221</v>
      </c>
      <c r="B230" s="77" t="s">
        <v>681</v>
      </c>
      <c r="C230" s="76">
        <v>1</v>
      </c>
      <c r="D230" s="80">
        <v>1</v>
      </c>
      <c r="E230" s="158">
        <v>8</v>
      </c>
      <c r="F230" s="81">
        <v>193.93668857080061</v>
      </c>
      <c r="G230" s="82">
        <v>14807.244299287413</v>
      </c>
      <c r="H230" s="82">
        <f t="shared" si="18"/>
        <v>13909</v>
      </c>
      <c r="I230" s="82">
        <v>1188</v>
      </c>
      <c r="J230" s="82">
        <f t="shared" si="19"/>
        <v>29904</v>
      </c>
      <c r="K230" s="82"/>
      <c r="L230" s="460"/>
      <c r="M230" s="460"/>
      <c r="N230" s="146"/>
      <c r="O230" s="76"/>
      <c r="P230" s="633"/>
      <c r="Q230" s="146"/>
      <c r="R230" s="82"/>
      <c r="S230" s="82"/>
      <c r="T230" s="77"/>
      <c r="V230" s="657"/>
      <c r="Z230" s="77"/>
      <c r="AA230" s="77">
        <v>221</v>
      </c>
      <c r="AB230" s="77" t="s">
        <v>1253</v>
      </c>
      <c r="AD230" s="660">
        <v>1</v>
      </c>
      <c r="AF230" s="660">
        <f t="shared" si="20"/>
        <v>0</v>
      </c>
      <c r="AG230" s="77"/>
      <c r="AH230" s="77"/>
      <c r="AI230" s="672"/>
      <c r="AP230" s="77"/>
      <c r="AQ230" s="673"/>
      <c r="AR230" s="673"/>
      <c r="AW230" s="77"/>
      <c r="AX230" s="77"/>
      <c r="AY230" s="672"/>
      <c r="AZ230" s="672"/>
      <c r="BV230" s="77">
        <v>221</v>
      </c>
      <c r="BX230" s="672">
        <v>6233849.8500000006</v>
      </c>
      <c r="CA230" s="672">
        <v>421</v>
      </c>
      <c r="CD230" s="83">
        <f t="shared" si="21"/>
        <v>0</v>
      </c>
      <c r="CF230" s="83">
        <f t="shared" si="22"/>
        <v>14807.244299287413</v>
      </c>
      <c r="CH230" s="83">
        <f t="shared" si="23"/>
        <v>0</v>
      </c>
    </row>
    <row r="231" spans="1:86" s="83" customFormat="1" ht="12.75" customHeight="1">
      <c r="A231" s="76">
        <v>222</v>
      </c>
      <c r="B231" s="77" t="s">
        <v>682</v>
      </c>
      <c r="C231" s="76">
        <v>0</v>
      </c>
      <c r="D231" s="80">
        <v>1</v>
      </c>
      <c r="E231" s="158">
        <v>0</v>
      </c>
      <c r="F231" s="81">
        <v>0</v>
      </c>
      <c r="G231" s="82">
        <v>0</v>
      </c>
      <c r="H231" s="82">
        <f t="shared" si="18"/>
        <v>0</v>
      </c>
      <c r="I231" s="82">
        <v>1188</v>
      </c>
      <c r="J231" s="82">
        <f t="shared" si="19"/>
        <v>1188</v>
      </c>
      <c r="K231" s="82"/>
      <c r="L231" s="460"/>
      <c r="M231" s="460"/>
      <c r="N231" s="146"/>
      <c r="O231" s="76"/>
      <c r="P231" s="633"/>
      <c r="Q231" s="146"/>
      <c r="R231" s="82"/>
      <c r="S231" s="82"/>
      <c r="T231" s="77"/>
      <c r="V231" s="657"/>
      <c r="Z231" s="77"/>
      <c r="AA231" s="77">
        <v>222</v>
      </c>
      <c r="AB231" s="77" t="s">
        <v>1254</v>
      </c>
      <c r="AD231" s="660">
        <v>1</v>
      </c>
      <c r="AF231" s="660">
        <f t="shared" si="20"/>
        <v>0</v>
      </c>
      <c r="AG231" s="77"/>
      <c r="AH231" s="77"/>
      <c r="AI231" s="672"/>
      <c r="AP231" s="77"/>
      <c r="AQ231" s="673"/>
      <c r="AR231" s="673"/>
      <c r="AW231" s="77"/>
      <c r="AX231" s="77"/>
      <c r="AY231" s="672"/>
      <c r="AZ231" s="672"/>
      <c r="BV231" s="77">
        <v>222</v>
      </c>
      <c r="BX231" s="672">
        <v>0</v>
      </c>
      <c r="CA231" s="672">
        <v>0</v>
      </c>
      <c r="CD231" s="83">
        <f t="shared" si="21"/>
        <v>0</v>
      </c>
      <c r="CF231" s="83">
        <f t="shared" si="22"/>
        <v>0</v>
      </c>
      <c r="CH231" s="83">
        <f t="shared" si="23"/>
        <v>0</v>
      </c>
    </row>
    <row r="232" spans="1:86" s="83" customFormat="1" ht="12.75" customHeight="1">
      <c r="A232" s="76">
        <v>223</v>
      </c>
      <c r="B232" s="77" t="s">
        <v>683</v>
      </c>
      <c r="C232" s="76">
        <v>1</v>
      </c>
      <c r="D232" s="80">
        <v>1</v>
      </c>
      <c r="E232" s="158">
        <v>11</v>
      </c>
      <c r="F232" s="81">
        <v>100.01608619786188</v>
      </c>
      <c r="G232" s="82">
        <v>16422.914066317626</v>
      </c>
      <c r="H232" s="82">
        <f t="shared" si="18"/>
        <v>3</v>
      </c>
      <c r="I232" s="82">
        <v>1188</v>
      </c>
      <c r="J232" s="82">
        <f t="shared" si="19"/>
        <v>17614</v>
      </c>
      <c r="K232" s="82"/>
      <c r="L232" s="460"/>
      <c r="M232" s="460"/>
      <c r="N232" s="146"/>
      <c r="O232" s="76"/>
      <c r="P232" s="633"/>
      <c r="Q232" s="146"/>
      <c r="R232" s="82"/>
      <c r="S232" s="82"/>
      <c r="T232" s="77"/>
      <c r="V232" s="657"/>
      <c r="Z232" s="77"/>
      <c r="AA232" s="77">
        <v>223</v>
      </c>
      <c r="AB232" s="77" t="s">
        <v>1255</v>
      </c>
      <c r="AD232" s="660">
        <v>1</v>
      </c>
      <c r="AF232" s="660">
        <f t="shared" si="20"/>
        <v>0</v>
      </c>
      <c r="AG232" s="77"/>
      <c r="AH232" s="77"/>
      <c r="AI232" s="672"/>
      <c r="AP232" s="77"/>
      <c r="AQ232" s="673"/>
      <c r="AR232" s="673"/>
      <c r="AW232" s="77"/>
      <c r="AX232" s="77"/>
      <c r="AY232" s="672"/>
      <c r="AZ232" s="672"/>
      <c r="BV232" s="77">
        <v>223</v>
      </c>
      <c r="BX232" s="672">
        <v>9410329.7599999998</v>
      </c>
      <c r="CA232" s="672">
        <v>573</v>
      </c>
      <c r="CD232" s="83">
        <f t="shared" si="21"/>
        <v>0</v>
      </c>
      <c r="CF232" s="83">
        <f t="shared" si="22"/>
        <v>16422.914066317626</v>
      </c>
      <c r="CH232" s="83">
        <f t="shared" si="23"/>
        <v>0</v>
      </c>
    </row>
    <row r="233" spans="1:86" s="83" customFormat="1" ht="12.75" customHeight="1">
      <c r="A233" s="76">
        <v>224</v>
      </c>
      <c r="B233" s="77" t="s">
        <v>684</v>
      </c>
      <c r="C233" s="76">
        <v>1</v>
      </c>
      <c r="D233" s="80">
        <v>1</v>
      </c>
      <c r="E233" s="158">
        <v>8</v>
      </c>
      <c r="F233" s="81">
        <v>270.98857137510925</v>
      </c>
      <c r="G233" s="82">
        <v>14155.939655172413</v>
      </c>
      <c r="H233" s="82">
        <f t="shared" si="18"/>
        <v>24205</v>
      </c>
      <c r="I233" s="82">
        <v>1188</v>
      </c>
      <c r="J233" s="82">
        <f t="shared" si="19"/>
        <v>39549</v>
      </c>
      <c r="K233" s="82"/>
      <c r="L233" s="460"/>
      <c r="M233" s="460"/>
      <c r="N233" s="146"/>
      <c r="O233" s="76"/>
      <c r="P233" s="633"/>
      <c r="Q233" s="146"/>
      <c r="R233" s="82"/>
      <c r="S233" s="82"/>
      <c r="T233" s="77"/>
      <c r="V233" s="657"/>
      <c r="Z233" s="77"/>
      <c r="AA233" s="77">
        <v>224</v>
      </c>
      <c r="AB233" s="77" t="s">
        <v>1256</v>
      </c>
      <c r="AD233" s="660">
        <v>1</v>
      </c>
      <c r="AF233" s="660">
        <f t="shared" si="20"/>
        <v>0</v>
      </c>
      <c r="AG233" s="77"/>
      <c r="AH233" s="77"/>
      <c r="AI233" s="672"/>
      <c r="AP233" s="77"/>
      <c r="AQ233" s="673"/>
      <c r="AR233" s="673"/>
      <c r="AW233" s="77"/>
      <c r="AX233" s="77"/>
      <c r="AY233" s="672"/>
      <c r="AZ233" s="672"/>
      <c r="BV233" s="77">
        <v>224</v>
      </c>
      <c r="BX233" s="672">
        <v>2052611.2499999998</v>
      </c>
      <c r="CA233" s="672">
        <v>145</v>
      </c>
      <c r="CD233" s="83">
        <f t="shared" si="21"/>
        <v>0</v>
      </c>
      <c r="CF233" s="83">
        <f t="shared" si="22"/>
        <v>14155.939655172413</v>
      </c>
      <c r="CH233" s="83">
        <f t="shared" si="23"/>
        <v>0</v>
      </c>
    </row>
    <row r="234" spans="1:86" s="83" customFormat="1" ht="12.75" customHeight="1">
      <c r="A234" s="76">
        <v>225</v>
      </c>
      <c r="B234" s="77" t="s">
        <v>685</v>
      </c>
      <c r="C234" s="76">
        <v>0</v>
      </c>
      <c r="D234" s="80">
        <v>1</v>
      </c>
      <c r="E234" s="158">
        <v>0</v>
      </c>
      <c r="F234" s="81">
        <v>0</v>
      </c>
      <c r="G234" s="82">
        <v>0</v>
      </c>
      <c r="H234" s="82">
        <f t="shared" si="18"/>
        <v>0</v>
      </c>
      <c r="I234" s="82">
        <v>1188</v>
      </c>
      <c r="J234" s="82">
        <f t="shared" si="19"/>
        <v>1188</v>
      </c>
      <c r="K234" s="82"/>
      <c r="L234" s="460"/>
      <c r="M234" s="460"/>
      <c r="N234" s="146"/>
      <c r="O234" s="76"/>
      <c r="P234" s="633"/>
      <c r="Q234" s="146"/>
      <c r="R234" s="82"/>
      <c r="S234" s="82"/>
      <c r="T234" s="77"/>
      <c r="V234" s="657"/>
      <c r="Z234" s="77"/>
      <c r="AA234" s="77">
        <v>225</v>
      </c>
      <c r="AB234" s="77" t="s">
        <v>1257</v>
      </c>
      <c r="AD234" s="660">
        <v>1</v>
      </c>
      <c r="AF234" s="660">
        <f t="shared" si="20"/>
        <v>0</v>
      </c>
      <c r="AG234" s="77"/>
      <c r="AH234" s="77"/>
      <c r="AI234" s="672"/>
      <c r="AP234" s="77"/>
      <c r="AQ234" s="673"/>
      <c r="AR234" s="673"/>
      <c r="AW234" s="77"/>
      <c r="AX234" s="77"/>
      <c r="AY234" s="672"/>
      <c r="AZ234" s="672"/>
      <c r="BV234" s="77">
        <v>225</v>
      </c>
      <c r="BX234" s="672">
        <v>0</v>
      </c>
      <c r="CA234" s="672">
        <v>0</v>
      </c>
      <c r="CD234" s="83">
        <f t="shared" si="21"/>
        <v>0</v>
      </c>
      <c r="CF234" s="83">
        <f t="shared" si="22"/>
        <v>0</v>
      </c>
      <c r="CH234" s="83">
        <f t="shared" si="23"/>
        <v>0</v>
      </c>
    </row>
    <row r="235" spans="1:86" s="83" customFormat="1" ht="12.75" customHeight="1">
      <c r="A235" s="76">
        <v>226</v>
      </c>
      <c r="B235" s="77" t="s">
        <v>686</v>
      </c>
      <c r="C235" s="76">
        <v>1</v>
      </c>
      <c r="D235" s="80">
        <v>1</v>
      </c>
      <c r="E235" s="158">
        <v>9</v>
      </c>
      <c r="F235" s="81">
        <v>109.48897324961821</v>
      </c>
      <c r="G235" s="82">
        <v>15218.383913320586</v>
      </c>
      <c r="H235" s="82">
        <f t="shared" si="18"/>
        <v>1444</v>
      </c>
      <c r="I235" s="82">
        <v>1188</v>
      </c>
      <c r="J235" s="82">
        <f t="shared" si="19"/>
        <v>17850</v>
      </c>
      <c r="K235" s="82"/>
      <c r="L235" s="460"/>
      <c r="M235" s="460"/>
      <c r="N235" s="146"/>
      <c r="O235" s="76"/>
      <c r="P235" s="633"/>
      <c r="Q235" s="146"/>
      <c r="R235" s="82"/>
      <c r="S235" s="82"/>
      <c r="T235" s="77"/>
      <c r="V235" s="657"/>
      <c r="Z235" s="77"/>
      <c r="AA235" s="77">
        <v>226</v>
      </c>
      <c r="AB235" s="77" t="s">
        <v>1258</v>
      </c>
      <c r="AD235" s="660">
        <v>1</v>
      </c>
      <c r="AF235" s="660">
        <f t="shared" si="20"/>
        <v>0</v>
      </c>
      <c r="AG235" s="77"/>
      <c r="AH235" s="77"/>
      <c r="AI235" s="672"/>
      <c r="AP235" s="77"/>
      <c r="AQ235" s="673"/>
      <c r="AR235" s="673"/>
      <c r="AW235" s="77"/>
      <c r="AX235" s="77"/>
      <c r="AY235" s="672"/>
      <c r="AZ235" s="672"/>
      <c r="BV235" s="77">
        <v>226</v>
      </c>
      <c r="BX235" s="672">
        <v>23877644.359999999</v>
      </c>
      <c r="CA235" s="672">
        <v>1569</v>
      </c>
      <c r="CD235" s="83">
        <f t="shared" si="21"/>
        <v>0</v>
      </c>
      <c r="CF235" s="83">
        <f t="shared" si="22"/>
        <v>15218.383913320586</v>
      </c>
      <c r="CH235" s="83">
        <f t="shared" si="23"/>
        <v>0</v>
      </c>
    </row>
    <row r="236" spans="1:86" s="83" customFormat="1" ht="12.75" customHeight="1">
      <c r="A236" s="76">
        <v>227</v>
      </c>
      <c r="B236" s="77" t="s">
        <v>687</v>
      </c>
      <c r="C236" s="76">
        <v>1</v>
      </c>
      <c r="D236" s="80">
        <v>1</v>
      </c>
      <c r="E236" s="158">
        <v>10</v>
      </c>
      <c r="F236" s="81">
        <v>126.21028959804124</v>
      </c>
      <c r="G236" s="82">
        <v>15957.742934782606</v>
      </c>
      <c r="H236" s="82">
        <f t="shared" si="18"/>
        <v>4183</v>
      </c>
      <c r="I236" s="82">
        <v>1188</v>
      </c>
      <c r="J236" s="82">
        <f t="shared" si="19"/>
        <v>21329</v>
      </c>
      <c r="K236" s="82"/>
      <c r="L236" s="460"/>
      <c r="M236" s="460"/>
      <c r="N236" s="146"/>
      <c r="O236" s="76"/>
      <c r="P236" s="633"/>
      <c r="Q236" s="146"/>
      <c r="R236" s="82"/>
      <c r="S236" s="82"/>
      <c r="T236" s="77"/>
      <c r="V236" s="657"/>
      <c r="Z236" s="77"/>
      <c r="AA236" s="77">
        <v>227</v>
      </c>
      <c r="AB236" s="77" t="s">
        <v>1259</v>
      </c>
      <c r="AD236" s="660">
        <v>1</v>
      </c>
      <c r="AF236" s="660">
        <f t="shared" si="20"/>
        <v>0</v>
      </c>
      <c r="AG236" s="77"/>
      <c r="AH236" s="77"/>
      <c r="AI236" s="672"/>
      <c r="AP236" s="77"/>
      <c r="AQ236" s="673"/>
      <c r="AR236" s="673"/>
      <c r="AW236" s="77"/>
      <c r="AX236" s="77"/>
      <c r="AY236" s="672"/>
      <c r="AZ236" s="672"/>
      <c r="BV236" s="77">
        <v>227</v>
      </c>
      <c r="BX236" s="672">
        <v>19085460.549999997</v>
      </c>
      <c r="CA236" s="672">
        <v>1196</v>
      </c>
      <c r="CD236" s="83">
        <f t="shared" si="21"/>
        <v>0</v>
      </c>
      <c r="CF236" s="83">
        <f t="shared" si="22"/>
        <v>15957.742934782606</v>
      </c>
      <c r="CH236" s="83">
        <f t="shared" si="23"/>
        <v>0</v>
      </c>
    </row>
    <row r="237" spans="1:86" s="83" customFormat="1" ht="12.75" customHeight="1">
      <c r="A237" s="76">
        <v>228</v>
      </c>
      <c r="B237" s="77" t="s">
        <v>688</v>
      </c>
      <c r="C237" s="76">
        <v>0</v>
      </c>
      <c r="D237" s="80">
        <v>1</v>
      </c>
      <c r="E237" s="158">
        <v>0</v>
      </c>
      <c r="F237" s="81">
        <v>0</v>
      </c>
      <c r="G237" s="82">
        <v>0</v>
      </c>
      <c r="H237" s="82">
        <f t="shared" si="18"/>
        <v>0</v>
      </c>
      <c r="I237" s="82">
        <v>1188</v>
      </c>
      <c r="J237" s="82">
        <f t="shared" si="19"/>
        <v>1188</v>
      </c>
      <c r="K237" s="82"/>
      <c r="L237" s="460"/>
      <c r="M237" s="460"/>
      <c r="N237" s="146"/>
      <c r="O237" s="76"/>
      <c r="P237" s="633"/>
      <c r="Q237" s="146"/>
      <c r="R237" s="82"/>
      <c r="S237" s="82"/>
      <c r="T237" s="77"/>
      <c r="V237" s="657"/>
      <c r="Z237" s="77"/>
      <c r="AA237" s="77">
        <v>228</v>
      </c>
      <c r="AB237" s="77" t="s">
        <v>1260</v>
      </c>
      <c r="AD237" s="660">
        <v>1</v>
      </c>
      <c r="AF237" s="660">
        <f t="shared" si="20"/>
        <v>0</v>
      </c>
      <c r="AG237" s="77"/>
      <c r="AH237" s="77"/>
      <c r="AI237" s="672"/>
      <c r="AP237" s="77"/>
      <c r="AQ237" s="673"/>
      <c r="AR237" s="673"/>
      <c r="AW237" s="77"/>
      <c r="AX237" s="77"/>
      <c r="AY237" s="672"/>
      <c r="AZ237" s="672"/>
      <c r="BV237" s="77">
        <v>228</v>
      </c>
      <c r="BX237" s="672">
        <v>0</v>
      </c>
      <c r="CA237" s="672">
        <v>0</v>
      </c>
      <c r="CD237" s="83">
        <f t="shared" si="21"/>
        <v>0</v>
      </c>
      <c r="CF237" s="83">
        <f t="shared" si="22"/>
        <v>0</v>
      </c>
      <c r="CH237" s="83">
        <f t="shared" si="23"/>
        <v>0</v>
      </c>
    </row>
    <row r="238" spans="1:86" s="83" customFormat="1" ht="12.75" customHeight="1">
      <c r="A238" s="76">
        <v>229</v>
      </c>
      <c r="B238" s="77" t="s">
        <v>689</v>
      </c>
      <c r="C238" s="76">
        <v>1</v>
      </c>
      <c r="D238" s="80">
        <v>1</v>
      </c>
      <c r="E238" s="158">
        <v>9</v>
      </c>
      <c r="F238" s="81">
        <v>108.61124921803416</v>
      </c>
      <c r="G238" s="82">
        <v>15923.018047149308</v>
      </c>
      <c r="H238" s="82">
        <f t="shared" si="18"/>
        <v>1371</v>
      </c>
      <c r="I238" s="82">
        <v>1188</v>
      </c>
      <c r="J238" s="82">
        <f t="shared" si="19"/>
        <v>18482</v>
      </c>
      <c r="K238" s="82"/>
      <c r="L238" s="460"/>
      <c r="M238" s="460"/>
      <c r="N238" s="146"/>
      <c r="O238" s="76"/>
      <c r="P238" s="633"/>
      <c r="Q238" s="146"/>
      <c r="R238" s="82"/>
      <c r="S238" s="82"/>
      <c r="T238" s="77"/>
      <c r="V238" s="657"/>
      <c r="Z238" s="77"/>
      <c r="AA238" s="77">
        <v>229</v>
      </c>
      <c r="AB238" s="77" t="s">
        <v>1261</v>
      </c>
      <c r="AD238" s="660">
        <v>1</v>
      </c>
      <c r="AF238" s="660">
        <f t="shared" si="20"/>
        <v>0</v>
      </c>
      <c r="AG238" s="77"/>
      <c r="AH238" s="77"/>
      <c r="AI238" s="672"/>
      <c r="AP238" s="77"/>
      <c r="AQ238" s="673"/>
      <c r="AR238" s="673"/>
      <c r="AW238" s="77"/>
      <c r="AX238" s="77"/>
      <c r="AY238" s="672"/>
      <c r="AZ238" s="672"/>
      <c r="BV238" s="77">
        <v>229</v>
      </c>
      <c r="BX238" s="672">
        <v>95235570.940000013</v>
      </c>
      <c r="CA238" s="672">
        <v>5981</v>
      </c>
      <c r="CD238" s="83">
        <f t="shared" si="21"/>
        <v>0</v>
      </c>
      <c r="CF238" s="83">
        <f t="shared" si="22"/>
        <v>15923.018047149308</v>
      </c>
      <c r="CH238" s="83">
        <f t="shared" si="23"/>
        <v>0</v>
      </c>
    </row>
    <row r="239" spans="1:86" s="83" customFormat="1" ht="12.75" customHeight="1">
      <c r="A239" s="76">
        <v>230</v>
      </c>
      <c r="B239" s="77" t="s">
        <v>690</v>
      </c>
      <c r="C239" s="76">
        <v>1</v>
      </c>
      <c r="D239" s="80">
        <v>1</v>
      </c>
      <c r="E239" s="158">
        <v>5</v>
      </c>
      <c r="F239" s="81">
        <v>285.31598967598251</v>
      </c>
      <c r="G239" s="82">
        <v>14445.657936507936</v>
      </c>
      <c r="H239" s="82">
        <f t="shared" si="18"/>
        <v>26770</v>
      </c>
      <c r="I239" s="82">
        <v>1188</v>
      </c>
      <c r="J239" s="82">
        <f t="shared" si="19"/>
        <v>42404</v>
      </c>
      <c r="K239" s="82"/>
      <c r="L239" s="460"/>
      <c r="M239" s="460"/>
      <c r="N239" s="146"/>
      <c r="O239" s="76"/>
      <c r="P239" s="633"/>
      <c r="Q239" s="146"/>
      <c r="R239" s="82"/>
      <c r="S239" s="82"/>
      <c r="T239" s="77"/>
      <c r="V239" s="657"/>
      <c r="Z239" s="77"/>
      <c r="AA239" s="77">
        <v>230</v>
      </c>
      <c r="AB239" s="77" t="s">
        <v>1262</v>
      </c>
      <c r="AD239" s="660">
        <v>1</v>
      </c>
      <c r="AF239" s="660">
        <f t="shared" si="20"/>
        <v>0</v>
      </c>
      <c r="AG239" s="77"/>
      <c r="AH239" s="77"/>
      <c r="AI239" s="672"/>
      <c r="AP239" s="77"/>
      <c r="AQ239" s="673"/>
      <c r="AR239" s="673"/>
      <c r="AW239" s="77"/>
      <c r="AX239" s="77"/>
      <c r="AY239" s="672"/>
      <c r="AZ239" s="672"/>
      <c r="BV239" s="77">
        <v>230</v>
      </c>
      <c r="BX239" s="672">
        <v>910076.45</v>
      </c>
      <c r="CA239" s="672">
        <v>63</v>
      </c>
      <c r="CD239" s="83">
        <f t="shared" si="21"/>
        <v>0</v>
      </c>
      <c r="CF239" s="83">
        <f t="shared" si="22"/>
        <v>14445.657936507936</v>
      </c>
      <c r="CH239" s="83">
        <f t="shared" si="23"/>
        <v>0</v>
      </c>
    </row>
    <row r="240" spans="1:86" s="83" customFormat="1" ht="12.75" customHeight="1">
      <c r="A240" s="76">
        <v>231</v>
      </c>
      <c r="B240" s="77" t="s">
        <v>691</v>
      </c>
      <c r="C240" s="76">
        <v>1</v>
      </c>
      <c r="D240" s="80">
        <v>1.0389999999999999</v>
      </c>
      <c r="E240" s="158">
        <v>4</v>
      </c>
      <c r="F240" s="81">
        <v>127.12771596209609</v>
      </c>
      <c r="G240" s="82">
        <v>13324.378321707612</v>
      </c>
      <c r="H240" s="82">
        <f t="shared" si="18"/>
        <v>3615</v>
      </c>
      <c r="I240" s="82">
        <v>1188</v>
      </c>
      <c r="J240" s="82">
        <f t="shared" si="19"/>
        <v>18127</v>
      </c>
      <c r="K240" s="82"/>
      <c r="L240" s="460"/>
      <c r="M240" s="460"/>
      <c r="N240" s="146"/>
      <c r="O240" s="76"/>
      <c r="P240" s="633"/>
      <c r="Q240" s="146"/>
      <c r="R240" s="82"/>
      <c r="S240" s="82"/>
      <c r="T240" s="77"/>
      <c r="V240" s="657"/>
      <c r="Z240" s="77"/>
      <c r="AA240" s="77">
        <v>231</v>
      </c>
      <c r="AB240" s="77" t="s">
        <v>1263</v>
      </c>
      <c r="AD240" s="660">
        <v>1.0389999999999999</v>
      </c>
      <c r="AF240" s="660">
        <f t="shared" si="20"/>
        <v>0</v>
      </c>
      <c r="AG240" s="77"/>
      <c r="AH240" s="77"/>
      <c r="AI240" s="672"/>
      <c r="AP240" s="77"/>
      <c r="AQ240" s="673"/>
      <c r="AR240" s="673"/>
      <c r="AW240" s="77"/>
      <c r="AX240" s="77"/>
      <c r="AY240" s="672"/>
      <c r="AZ240" s="672"/>
      <c r="BV240" s="77">
        <v>231</v>
      </c>
      <c r="BX240" s="672">
        <v>33084431.372800004</v>
      </c>
      <c r="CA240" s="672">
        <v>2483</v>
      </c>
      <c r="CD240" s="83">
        <f t="shared" si="21"/>
        <v>0</v>
      </c>
      <c r="CF240" s="83">
        <f t="shared" si="22"/>
        <v>13324.378321707612</v>
      </c>
      <c r="CH240" s="83">
        <f t="shared" si="23"/>
        <v>0</v>
      </c>
    </row>
    <row r="241" spans="1:86" s="83" customFormat="1" ht="12.75" customHeight="1">
      <c r="A241" s="76">
        <v>232</v>
      </c>
      <c r="B241" s="77" t="s">
        <v>692</v>
      </c>
      <c r="C241" s="76">
        <v>0</v>
      </c>
      <c r="D241" s="80">
        <v>1</v>
      </c>
      <c r="E241" s="158">
        <v>0</v>
      </c>
      <c r="F241" s="81">
        <v>0</v>
      </c>
      <c r="G241" s="82">
        <v>0</v>
      </c>
      <c r="H241" s="82">
        <f t="shared" si="18"/>
        <v>0</v>
      </c>
      <c r="I241" s="82">
        <v>1188</v>
      </c>
      <c r="J241" s="82">
        <f t="shared" si="19"/>
        <v>1188</v>
      </c>
      <c r="K241" s="82"/>
      <c r="L241" s="460"/>
      <c r="M241" s="460"/>
      <c r="N241" s="146"/>
      <c r="O241" s="76"/>
      <c r="P241" s="633"/>
      <c r="Q241" s="146"/>
      <c r="R241" s="82"/>
      <c r="S241" s="82"/>
      <c r="T241" s="77"/>
      <c r="V241" s="657"/>
      <c r="Z241" s="77"/>
      <c r="AA241" s="77">
        <v>232</v>
      </c>
      <c r="AB241" s="77" t="s">
        <v>1264</v>
      </c>
      <c r="AD241" s="660">
        <v>1</v>
      </c>
      <c r="AF241" s="660">
        <f t="shared" si="20"/>
        <v>0</v>
      </c>
      <c r="AG241" s="77"/>
      <c r="AH241" s="77"/>
      <c r="AI241" s="672"/>
      <c r="AP241" s="77"/>
      <c r="AQ241" s="673"/>
      <c r="AR241" s="673"/>
      <c r="AW241" s="77"/>
      <c r="AX241" s="77"/>
      <c r="AY241" s="672"/>
      <c r="AZ241" s="672"/>
      <c r="BV241" s="77">
        <v>232</v>
      </c>
      <c r="BX241" s="672">
        <v>0</v>
      </c>
      <c r="CA241" s="672">
        <v>0</v>
      </c>
      <c r="CD241" s="83">
        <f t="shared" si="21"/>
        <v>0</v>
      </c>
      <c r="CF241" s="83">
        <f t="shared" si="22"/>
        <v>0</v>
      </c>
      <c r="CH241" s="83">
        <f t="shared" si="23"/>
        <v>0</v>
      </c>
    </row>
    <row r="242" spans="1:86" s="83" customFormat="1" ht="12.75" customHeight="1">
      <c r="A242" s="76">
        <v>233</v>
      </c>
      <c r="B242" s="77" t="s">
        <v>693</v>
      </c>
      <c r="C242" s="76">
        <v>0</v>
      </c>
      <c r="D242" s="80">
        <v>1</v>
      </c>
      <c r="E242" s="158">
        <v>0</v>
      </c>
      <c r="F242" s="81">
        <v>0</v>
      </c>
      <c r="G242" s="82">
        <v>16860.330000000002</v>
      </c>
      <c r="H242" s="82">
        <f t="shared" si="18"/>
        <v>0</v>
      </c>
      <c r="I242" s="82">
        <v>1188</v>
      </c>
      <c r="J242" s="82">
        <f t="shared" si="19"/>
        <v>18048</v>
      </c>
      <c r="K242" s="82"/>
      <c r="L242" s="460"/>
      <c r="M242" s="460"/>
      <c r="N242" s="146"/>
      <c r="O242" s="76"/>
      <c r="P242" s="633"/>
      <c r="Q242" s="146"/>
      <c r="R242" s="82"/>
      <c r="S242" s="82"/>
      <c r="T242" s="77"/>
      <c r="V242" s="657"/>
      <c r="Z242" s="77"/>
      <c r="AA242" s="77">
        <v>233</v>
      </c>
      <c r="AB242" s="77" t="s">
        <v>1265</v>
      </c>
      <c r="AD242" s="660">
        <v>1</v>
      </c>
      <c r="AF242" s="660">
        <f t="shared" si="20"/>
        <v>0</v>
      </c>
      <c r="AG242" s="77"/>
      <c r="AH242" s="77"/>
      <c r="AI242" s="672"/>
      <c r="AP242" s="77"/>
      <c r="AQ242" s="673"/>
      <c r="AR242" s="673"/>
      <c r="AW242" s="77"/>
      <c r="AX242" s="77"/>
      <c r="AY242" s="672"/>
      <c r="AZ242" s="672"/>
      <c r="BV242" s="77">
        <v>233</v>
      </c>
      <c r="BX242" s="672">
        <v>134882.64000000001</v>
      </c>
      <c r="CA242" s="672">
        <v>8</v>
      </c>
      <c r="CD242" s="83">
        <f t="shared" si="21"/>
        <v>0</v>
      </c>
      <c r="CF242" s="83">
        <f t="shared" si="22"/>
        <v>16860.330000000002</v>
      </c>
      <c r="CH242" s="83">
        <f t="shared" si="23"/>
        <v>0</v>
      </c>
    </row>
    <row r="243" spans="1:86" s="83" customFormat="1" ht="12.75" customHeight="1">
      <c r="A243" s="76">
        <v>234</v>
      </c>
      <c r="B243" s="77" t="s">
        <v>694</v>
      </c>
      <c r="C243" s="76">
        <v>1</v>
      </c>
      <c r="D243" s="80">
        <v>1</v>
      </c>
      <c r="E243" s="158">
        <v>6</v>
      </c>
      <c r="F243" s="81">
        <v>193.11194471805976</v>
      </c>
      <c r="G243" s="82">
        <v>14442.190240963859</v>
      </c>
      <c r="H243" s="82">
        <f t="shared" si="18"/>
        <v>13447</v>
      </c>
      <c r="I243" s="82">
        <v>1188</v>
      </c>
      <c r="J243" s="82">
        <f t="shared" si="19"/>
        <v>29077</v>
      </c>
      <c r="K243" s="82"/>
      <c r="L243" s="460"/>
      <c r="M243" s="460"/>
      <c r="N243" s="146"/>
      <c r="O243" s="76"/>
      <c r="P243" s="633"/>
      <c r="Q243" s="146"/>
      <c r="R243" s="82"/>
      <c r="S243" s="82"/>
      <c r="T243" s="77"/>
      <c r="V243" s="657"/>
      <c r="Z243" s="77"/>
      <c r="AA243" s="77">
        <v>234</v>
      </c>
      <c r="AB243" s="77" t="s">
        <v>1266</v>
      </c>
      <c r="AD243" s="660">
        <v>1</v>
      </c>
      <c r="AF243" s="660">
        <f t="shared" si="20"/>
        <v>0</v>
      </c>
      <c r="AG243" s="77"/>
      <c r="AH243" s="77"/>
      <c r="AI243" s="672"/>
      <c r="AP243" s="77"/>
      <c r="AQ243" s="673"/>
      <c r="AR243" s="673"/>
      <c r="AW243" s="77"/>
      <c r="AX243" s="77"/>
      <c r="AY243" s="672"/>
      <c r="AZ243" s="672"/>
      <c r="BV243" s="77">
        <v>234</v>
      </c>
      <c r="BX243" s="672">
        <v>1198701.7900000003</v>
      </c>
      <c r="CA243" s="672">
        <v>83</v>
      </c>
      <c r="CD243" s="83">
        <f t="shared" si="21"/>
        <v>0</v>
      </c>
      <c r="CF243" s="83">
        <f t="shared" si="22"/>
        <v>14442.190240963859</v>
      </c>
      <c r="CH243" s="83">
        <f t="shared" si="23"/>
        <v>0</v>
      </c>
    </row>
    <row r="244" spans="1:86" s="83" customFormat="1" ht="12.75" customHeight="1">
      <c r="A244" s="76">
        <v>235</v>
      </c>
      <c r="B244" s="77" t="s">
        <v>695</v>
      </c>
      <c r="C244" s="76">
        <v>0</v>
      </c>
      <c r="D244" s="80">
        <v>1</v>
      </c>
      <c r="E244" s="158">
        <v>0</v>
      </c>
      <c r="F244" s="81">
        <v>0</v>
      </c>
      <c r="G244" s="82">
        <v>0</v>
      </c>
      <c r="H244" s="82">
        <f t="shared" si="18"/>
        <v>0</v>
      </c>
      <c r="I244" s="82">
        <v>1188</v>
      </c>
      <c r="J244" s="82">
        <f t="shared" si="19"/>
        <v>1188</v>
      </c>
      <c r="K244" s="82"/>
      <c r="L244" s="460"/>
      <c r="M244" s="460"/>
      <c r="N244" s="146"/>
      <c r="O244" s="76"/>
      <c r="P244" s="633"/>
      <c r="Q244" s="146"/>
      <c r="R244" s="82"/>
      <c r="S244" s="82"/>
      <c r="T244" s="77"/>
      <c r="V244" s="657"/>
      <c r="Z244" s="77"/>
      <c r="AA244" s="77">
        <v>235</v>
      </c>
      <c r="AB244" s="77" t="s">
        <v>1267</v>
      </c>
      <c r="AD244" s="660">
        <v>1</v>
      </c>
      <c r="AF244" s="660">
        <f t="shared" si="20"/>
        <v>0</v>
      </c>
      <c r="AG244" s="77"/>
      <c r="AH244" s="77"/>
      <c r="AI244" s="672"/>
      <c r="AP244" s="77"/>
      <c r="AQ244" s="673"/>
      <c r="AR244" s="673"/>
      <c r="AW244" s="77"/>
      <c r="AX244" s="77"/>
      <c r="AY244" s="672"/>
      <c r="AZ244" s="672"/>
      <c r="BV244" s="77">
        <v>235</v>
      </c>
      <c r="BX244" s="672">
        <v>0</v>
      </c>
      <c r="CA244" s="672">
        <v>0</v>
      </c>
      <c r="CD244" s="83">
        <f t="shared" si="21"/>
        <v>0</v>
      </c>
      <c r="CF244" s="83">
        <f t="shared" si="22"/>
        <v>0</v>
      </c>
      <c r="CH244" s="83">
        <f t="shared" si="23"/>
        <v>0</v>
      </c>
    </row>
    <row r="245" spans="1:86" s="83" customFormat="1" ht="12.75" customHeight="1">
      <c r="A245" s="76">
        <v>236</v>
      </c>
      <c r="B245" s="77" t="s">
        <v>696</v>
      </c>
      <c r="C245" s="76">
        <v>1</v>
      </c>
      <c r="D245" s="80">
        <v>1</v>
      </c>
      <c r="E245" s="158">
        <v>10</v>
      </c>
      <c r="F245" s="81">
        <v>113.68100799416318</v>
      </c>
      <c r="G245" s="82">
        <v>17155.720262684423</v>
      </c>
      <c r="H245" s="82">
        <f t="shared" si="18"/>
        <v>2347</v>
      </c>
      <c r="I245" s="82">
        <v>1188</v>
      </c>
      <c r="J245" s="82">
        <f t="shared" si="19"/>
        <v>20691</v>
      </c>
      <c r="K245" s="82"/>
      <c r="L245" s="460"/>
      <c r="M245" s="460"/>
      <c r="N245" s="146"/>
      <c r="O245" s="76"/>
      <c r="P245" s="633"/>
      <c r="Q245" s="146"/>
      <c r="R245" s="82"/>
      <c r="S245" s="82"/>
      <c r="T245" s="77"/>
      <c r="V245" s="657"/>
      <c r="Z245" s="77"/>
      <c r="AA245" s="77">
        <v>236</v>
      </c>
      <c r="AB245" s="77" t="s">
        <v>1268</v>
      </c>
      <c r="AD245" s="660">
        <v>1</v>
      </c>
      <c r="AF245" s="660">
        <f t="shared" si="20"/>
        <v>0</v>
      </c>
      <c r="AG245" s="77"/>
      <c r="AH245" s="77"/>
      <c r="AI245" s="672"/>
      <c r="AP245" s="77"/>
      <c r="AQ245" s="673"/>
      <c r="AR245" s="673"/>
      <c r="AW245" s="77"/>
      <c r="AX245" s="77"/>
      <c r="AY245" s="672"/>
      <c r="AZ245" s="672"/>
      <c r="BV245" s="77">
        <v>236</v>
      </c>
      <c r="BX245" s="672">
        <v>95351493.220000014</v>
      </c>
      <c r="CA245" s="672">
        <v>5558</v>
      </c>
      <c r="CD245" s="83">
        <f t="shared" si="21"/>
        <v>0</v>
      </c>
      <c r="CF245" s="83">
        <f t="shared" si="22"/>
        <v>17155.720262684423</v>
      </c>
      <c r="CH245" s="83">
        <f t="shared" si="23"/>
        <v>0</v>
      </c>
    </row>
    <row r="246" spans="1:86" s="83" customFormat="1" ht="12.75" customHeight="1">
      <c r="A246" s="76">
        <v>237</v>
      </c>
      <c r="B246" s="77" t="s">
        <v>697</v>
      </c>
      <c r="C246" s="76">
        <v>0</v>
      </c>
      <c r="D246" s="80">
        <v>1</v>
      </c>
      <c r="E246" s="158">
        <v>0</v>
      </c>
      <c r="F246" s="81">
        <v>0</v>
      </c>
      <c r="G246" s="82">
        <v>16860.330000000002</v>
      </c>
      <c r="H246" s="82">
        <f t="shared" si="18"/>
        <v>0</v>
      </c>
      <c r="I246" s="82">
        <v>1188</v>
      </c>
      <c r="J246" s="82">
        <f t="shared" si="19"/>
        <v>18048</v>
      </c>
      <c r="K246" s="82"/>
      <c r="L246" s="460"/>
      <c r="M246" s="460"/>
      <c r="N246" s="146"/>
      <c r="O246" s="76"/>
      <c r="P246" s="633"/>
      <c r="Q246" s="146"/>
      <c r="R246" s="82"/>
      <c r="S246" s="82"/>
      <c r="T246" s="77"/>
      <c r="V246" s="657"/>
      <c r="Z246" s="77"/>
      <c r="AA246" s="77">
        <v>237</v>
      </c>
      <c r="AB246" s="77" t="s">
        <v>1269</v>
      </c>
      <c r="AD246" s="660">
        <v>1</v>
      </c>
      <c r="AF246" s="660">
        <f t="shared" si="20"/>
        <v>0</v>
      </c>
      <c r="AG246" s="77"/>
      <c r="AH246" s="77"/>
      <c r="AI246" s="672"/>
      <c r="AP246" s="77"/>
      <c r="AQ246" s="673"/>
      <c r="AR246" s="673"/>
      <c r="AW246" s="77"/>
      <c r="AX246" s="77"/>
      <c r="AY246" s="672"/>
      <c r="AZ246" s="672"/>
      <c r="BV246" s="77">
        <v>237</v>
      </c>
      <c r="BX246" s="672">
        <v>118022.31000000001</v>
      </c>
      <c r="CA246" s="672">
        <v>7</v>
      </c>
      <c r="CD246" s="83">
        <f t="shared" si="21"/>
        <v>0</v>
      </c>
      <c r="CF246" s="83">
        <f t="shared" si="22"/>
        <v>16860.330000000002</v>
      </c>
      <c r="CH246" s="83">
        <f t="shared" si="23"/>
        <v>0</v>
      </c>
    </row>
    <row r="247" spans="1:86" s="83" customFormat="1" ht="12.75" customHeight="1">
      <c r="A247" s="76">
        <v>238</v>
      </c>
      <c r="B247" s="77" t="s">
        <v>698</v>
      </c>
      <c r="C247" s="76">
        <v>1</v>
      </c>
      <c r="D247" s="80">
        <v>1</v>
      </c>
      <c r="E247" s="158">
        <v>6</v>
      </c>
      <c r="F247" s="81">
        <v>138.03212510400064</v>
      </c>
      <c r="G247" s="82">
        <v>13218.408041074252</v>
      </c>
      <c r="H247" s="82">
        <f t="shared" si="18"/>
        <v>5027</v>
      </c>
      <c r="I247" s="82">
        <v>1188</v>
      </c>
      <c r="J247" s="82">
        <f t="shared" si="19"/>
        <v>19433</v>
      </c>
      <c r="K247" s="82"/>
      <c r="L247" s="460"/>
      <c r="M247" s="460"/>
      <c r="N247" s="146"/>
      <c r="O247" s="76"/>
      <c r="P247" s="633"/>
      <c r="Q247" s="146"/>
      <c r="R247" s="82"/>
      <c r="S247" s="82"/>
      <c r="T247" s="77"/>
      <c r="V247" s="657"/>
      <c r="Z247" s="77"/>
      <c r="AA247" s="77">
        <v>238</v>
      </c>
      <c r="AB247" s="77" t="s">
        <v>1270</v>
      </c>
      <c r="AD247" s="660">
        <v>1</v>
      </c>
      <c r="AF247" s="660">
        <f t="shared" si="20"/>
        <v>0</v>
      </c>
      <c r="AG247" s="77"/>
      <c r="AH247" s="77"/>
      <c r="AI247" s="672"/>
      <c r="AP247" s="77"/>
      <c r="AQ247" s="673"/>
      <c r="AR247" s="673"/>
      <c r="AW247" s="77"/>
      <c r="AX247" s="77"/>
      <c r="AY247" s="672"/>
      <c r="AZ247" s="672"/>
      <c r="BV247" s="77">
        <v>238</v>
      </c>
      <c r="BX247" s="672">
        <v>8367252.290000001</v>
      </c>
      <c r="CA247" s="672">
        <v>633</v>
      </c>
      <c r="CD247" s="83">
        <f t="shared" si="21"/>
        <v>0</v>
      </c>
      <c r="CF247" s="83">
        <f t="shared" si="22"/>
        <v>13218.408041074252</v>
      </c>
      <c r="CH247" s="83">
        <f t="shared" si="23"/>
        <v>0</v>
      </c>
    </row>
    <row r="248" spans="1:86" s="83" customFormat="1" ht="12.75" customHeight="1">
      <c r="A248" s="76">
        <v>239</v>
      </c>
      <c r="B248" s="77" t="s">
        <v>699</v>
      </c>
      <c r="C248" s="76">
        <v>1</v>
      </c>
      <c r="D248" s="80">
        <v>1.036</v>
      </c>
      <c r="E248" s="158">
        <v>6</v>
      </c>
      <c r="F248" s="81">
        <v>129.21962328770243</v>
      </c>
      <c r="G248" s="82">
        <v>14773.152342537214</v>
      </c>
      <c r="H248" s="82">
        <f t="shared" si="18"/>
        <v>4317</v>
      </c>
      <c r="I248" s="82">
        <v>1188</v>
      </c>
      <c r="J248" s="82">
        <f t="shared" si="19"/>
        <v>20278</v>
      </c>
      <c r="K248" s="82"/>
      <c r="L248" s="460"/>
      <c r="M248" s="460"/>
      <c r="N248" s="146"/>
      <c r="O248" s="76"/>
      <c r="P248" s="633"/>
      <c r="Q248" s="146"/>
      <c r="R248" s="82"/>
      <c r="S248" s="82"/>
      <c r="T248" s="77"/>
      <c r="V248" s="657"/>
      <c r="Z248" s="77"/>
      <c r="AA248" s="77">
        <v>239</v>
      </c>
      <c r="AB248" s="77" t="s">
        <v>0</v>
      </c>
      <c r="AD248" s="660">
        <v>1.036</v>
      </c>
      <c r="AF248" s="660">
        <f t="shared" si="20"/>
        <v>0</v>
      </c>
      <c r="AG248" s="77"/>
      <c r="AH248" s="77"/>
      <c r="AI248" s="672"/>
      <c r="AP248" s="77"/>
      <c r="AQ248" s="673"/>
      <c r="AR248" s="673"/>
      <c r="AW248" s="77"/>
      <c r="AX248" s="77"/>
      <c r="AY248" s="672"/>
      <c r="AZ248" s="672"/>
      <c r="BV248" s="77">
        <v>239</v>
      </c>
      <c r="BX248" s="672">
        <v>112142999.4322</v>
      </c>
      <c r="CA248" s="672">
        <v>7591</v>
      </c>
      <c r="CD248" s="83">
        <f t="shared" si="21"/>
        <v>0</v>
      </c>
      <c r="CF248" s="83">
        <f t="shared" si="22"/>
        <v>14773.152342537214</v>
      </c>
      <c r="CH248" s="83">
        <f t="shared" si="23"/>
        <v>0</v>
      </c>
    </row>
    <row r="249" spans="1:86" s="83" customFormat="1" ht="12.75" customHeight="1">
      <c r="A249" s="76">
        <v>240</v>
      </c>
      <c r="B249" s="77" t="s">
        <v>700</v>
      </c>
      <c r="C249" s="76">
        <v>1</v>
      </c>
      <c r="D249" s="80">
        <v>1.052</v>
      </c>
      <c r="E249" s="158">
        <v>5</v>
      </c>
      <c r="F249" s="81">
        <v>142.55130433467343</v>
      </c>
      <c r="G249" s="82">
        <v>13101.418689885933</v>
      </c>
      <c r="H249" s="82">
        <f t="shared" si="18"/>
        <v>5575</v>
      </c>
      <c r="I249" s="82">
        <v>1188</v>
      </c>
      <c r="J249" s="82">
        <f t="shared" si="19"/>
        <v>19864</v>
      </c>
      <c r="K249" s="82"/>
      <c r="L249" s="460"/>
      <c r="M249" s="460"/>
      <c r="N249" s="146"/>
      <c r="O249" s="76"/>
      <c r="P249" s="633"/>
      <c r="Q249" s="146"/>
      <c r="R249" s="82"/>
      <c r="S249" s="82"/>
      <c r="T249" s="77"/>
      <c r="V249" s="657"/>
      <c r="Z249" s="77"/>
      <c r="AA249" s="77">
        <v>240</v>
      </c>
      <c r="AB249" s="77" t="s">
        <v>1</v>
      </c>
      <c r="AD249" s="660">
        <v>1.052</v>
      </c>
      <c r="AF249" s="660">
        <f t="shared" si="20"/>
        <v>0</v>
      </c>
      <c r="AG249" s="77"/>
      <c r="AH249" s="77"/>
      <c r="AI249" s="672"/>
      <c r="AP249" s="77"/>
      <c r="AQ249" s="673"/>
      <c r="AR249" s="673"/>
      <c r="AW249" s="77"/>
      <c r="AX249" s="77"/>
      <c r="AY249" s="672"/>
      <c r="AZ249" s="672"/>
      <c r="BV249" s="77">
        <v>240</v>
      </c>
      <c r="BX249" s="672">
        <v>3445673.1154400003</v>
      </c>
      <c r="CA249" s="672">
        <v>263</v>
      </c>
      <c r="CD249" s="83">
        <f t="shared" si="21"/>
        <v>0</v>
      </c>
      <c r="CF249" s="83">
        <f t="shared" si="22"/>
        <v>13101.418689885933</v>
      </c>
      <c r="CH249" s="83">
        <f t="shared" si="23"/>
        <v>0</v>
      </c>
    </row>
    <row r="250" spans="1:86" s="83" customFormat="1" ht="12.75" customHeight="1">
      <c r="A250" s="76">
        <v>241</v>
      </c>
      <c r="B250" s="77" t="s">
        <v>701</v>
      </c>
      <c r="C250" s="76">
        <v>0</v>
      </c>
      <c r="D250" s="80">
        <v>1</v>
      </c>
      <c r="E250" s="158">
        <v>0</v>
      </c>
      <c r="F250" s="81">
        <v>0</v>
      </c>
      <c r="G250" s="82">
        <v>0</v>
      </c>
      <c r="H250" s="82">
        <f t="shared" si="18"/>
        <v>0</v>
      </c>
      <c r="I250" s="82">
        <v>1188</v>
      </c>
      <c r="J250" s="82">
        <f t="shared" si="19"/>
        <v>1188</v>
      </c>
      <c r="K250" s="82"/>
      <c r="L250" s="460"/>
      <c r="M250" s="460"/>
      <c r="N250" s="146"/>
      <c r="O250" s="76"/>
      <c r="P250" s="633"/>
      <c r="Q250" s="146"/>
      <c r="R250" s="82"/>
      <c r="S250" s="82"/>
      <c r="T250" s="77"/>
      <c r="V250" s="657"/>
      <c r="Z250" s="77"/>
      <c r="AA250" s="77">
        <v>241</v>
      </c>
      <c r="AB250" s="77" t="s">
        <v>2</v>
      </c>
      <c r="AD250" s="660">
        <v>1</v>
      </c>
      <c r="AF250" s="660">
        <f t="shared" si="20"/>
        <v>0</v>
      </c>
      <c r="AG250" s="77"/>
      <c r="AH250" s="77"/>
      <c r="AI250" s="672"/>
      <c r="AP250" s="77"/>
      <c r="AQ250" s="673"/>
      <c r="AR250" s="673"/>
      <c r="AW250" s="77"/>
      <c r="AX250" s="77"/>
      <c r="AY250" s="672"/>
      <c r="AZ250" s="672"/>
      <c r="BV250" s="77">
        <v>241</v>
      </c>
      <c r="BX250" s="672">
        <v>0</v>
      </c>
      <c r="CA250" s="672">
        <v>0</v>
      </c>
      <c r="CD250" s="83">
        <f t="shared" si="21"/>
        <v>0</v>
      </c>
      <c r="CF250" s="83">
        <f t="shared" si="22"/>
        <v>0</v>
      </c>
      <c r="CH250" s="83">
        <f t="shared" si="23"/>
        <v>0</v>
      </c>
    </row>
    <row r="251" spans="1:86" s="83" customFormat="1" ht="12.75" customHeight="1">
      <c r="A251" s="76">
        <v>242</v>
      </c>
      <c r="B251" s="77" t="s">
        <v>702</v>
      </c>
      <c r="C251" s="76">
        <v>1</v>
      </c>
      <c r="D251" s="80">
        <v>1</v>
      </c>
      <c r="E251" s="158">
        <v>10</v>
      </c>
      <c r="F251" s="81">
        <v>368.96464588939335</v>
      </c>
      <c r="G251" s="82">
        <v>18171.361839080459</v>
      </c>
      <c r="H251" s="82">
        <f t="shared" si="18"/>
        <v>48875</v>
      </c>
      <c r="I251" s="82">
        <v>1188</v>
      </c>
      <c r="J251" s="82">
        <f t="shared" si="19"/>
        <v>68234</v>
      </c>
      <c r="K251" s="82"/>
      <c r="L251" s="460"/>
      <c r="M251" s="460"/>
      <c r="N251" s="146"/>
      <c r="O251" s="76"/>
      <c r="P251" s="633"/>
      <c r="Q251" s="146"/>
      <c r="R251" s="82"/>
      <c r="S251" s="82"/>
      <c r="T251" s="77"/>
      <c r="V251" s="657"/>
      <c r="Z251" s="77"/>
      <c r="AA251" s="77">
        <v>242</v>
      </c>
      <c r="AB251" s="77" t="s">
        <v>3</v>
      </c>
      <c r="AD251" s="660">
        <v>1</v>
      </c>
      <c r="AF251" s="660">
        <f t="shared" si="20"/>
        <v>0</v>
      </c>
      <c r="AG251" s="77"/>
      <c r="AH251" s="77"/>
      <c r="AI251" s="672"/>
      <c r="AP251" s="77"/>
      <c r="AQ251" s="673"/>
      <c r="AR251" s="673"/>
      <c r="AW251" s="77"/>
      <c r="AX251" s="77"/>
      <c r="AY251" s="672"/>
      <c r="AZ251" s="672"/>
      <c r="BV251" s="77">
        <v>242</v>
      </c>
      <c r="BX251" s="672">
        <v>1580908.4799999997</v>
      </c>
      <c r="CA251" s="672">
        <v>87</v>
      </c>
      <c r="CD251" s="83">
        <f t="shared" si="21"/>
        <v>0</v>
      </c>
      <c r="CF251" s="83">
        <f t="shared" si="22"/>
        <v>18171.361839080459</v>
      </c>
      <c r="CH251" s="83">
        <f t="shared" si="23"/>
        <v>0</v>
      </c>
    </row>
    <row r="252" spans="1:86" s="83" customFormat="1" ht="12.75" customHeight="1">
      <c r="A252" s="76">
        <v>243</v>
      </c>
      <c r="B252" s="77" t="s">
        <v>703</v>
      </c>
      <c r="C252" s="76">
        <v>1</v>
      </c>
      <c r="D252" s="80">
        <v>1.05</v>
      </c>
      <c r="E252" s="158">
        <v>9</v>
      </c>
      <c r="F252" s="81">
        <v>110.73912760230509</v>
      </c>
      <c r="G252" s="82">
        <v>17124.901391774674</v>
      </c>
      <c r="H252" s="82">
        <f t="shared" si="18"/>
        <v>1839</v>
      </c>
      <c r="I252" s="82">
        <v>1188</v>
      </c>
      <c r="J252" s="82">
        <f t="shared" si="19"/>
        <v>20152</v>
      </c>
      <c r="K252" s="82"/>
      <c r="L252" s="460"/>
      <c r="M252" s="460"/>
      <c r="N252" s="146"/>
      <c r="O252" s="76"/>
      <c r="P252" s="633"/>
      <c r="Q252" s="146"/>
      <c r="R252" s="82"/>
      <c r="S252" s="82"/>
      <c r="T252" s="77"/>
      <c r="V252" s="657"/>
      <c r="Z252" s="77"/>
      <c r="AA252" s="77">
        <v>243</v>
      </c>
      <c r="AB252" s="77" t="s">
        <v>5</v>
      </c>
      <c r="AD252" s="660">
        <v>1.05</v>
      </c>
      <c r="AF252" s="660">
        <f t="shared" si="20"/>
        <v>0</v>
      </c>
      <c r="AG252" s="77"/>
      <c r="AH252" s="77"/>
      <c r="AI252" s="672"/>
      <c r="AP252" s="77"/>
      <c r="AQ252" s="673"/>
      <c r="AR252" s="673"/>
      <c r="AW252" s="77"/>
      <c r="AX252" s="77"/>
      <c r="AY252" s="672"/>
      <c r="AZ252" s="672"/>
      <c r="BV252" s="77">
        <v>243</v>
      </c>
      <c r="BX252" s="672">
        <v>167806908.73800004</v>
      </c>
      <c r="CA252" s="672">
        <v>9799</v>
      </c>
      <c r="CD252" s="83">
        <f t="shared" si="21"/>
        <v>0</v>
      </c>
      <c r="CF252" s="83">
        <f t="shared" si="22"/>
        <v>17124.901391774674</v>
      </c>
      <c r="CH252" s="83">
        <f t="shared" si="23"/>
        <v>0</v>
      </c>
    </row>
    <row r="253" spans="1:86" s="83" customFormat="1" ht="12.75" customHeight="1">
      <c r="A253" s="76">
        <v>244</v>
      </c>
      <c r="B253" s="77" t="s">
        <v>704</v>
      </c>
      <c r="C253" s="76">
        <v>1</v>
      </c>
      <c r="D253" s="80">
        <v>1.04</v>
      </c>
      <c r="E253" s="158">
        <v>10</v>
      </c>
      <c r="F253" s="81">
        <v>128.61679730868042</v>
      </c>
      <c r="G253" s="82">
        <v>17260.586689468593</v>
      </c>
      <c r="H253" s="82">
        <f t="shared" si="18"/>
        <v>4939</v>
      </c>
      <c r="I253" s="82">
        <v>1188</v>
      </c>
      <c r="J253" s="82">
        <f t="shared" si="19"/>
        <v>23388</v>
      </c>
      <c r="K253" s="82"/>
      <c r="L253" s="460"/>
      <c r="M253" s="460"/>
      <c r="N253" s="146"/>
      <c r="O253" s="76"/>
      <c r="P253" s="633"/>
      <c r="Q253" s="146"/>
      <c r="R253" s="82"/>
      <c r="S253" s="82"/>
      <c r="T253" s="77"/>
      <c r="V253" s="657"/>
      <c r="Z253" s="77"/>
      <c r="AA253" s="77">
        <v>244</v>
      </c>
      <c r="AB253" s="77" t="s">
        <v>6</v>
      </c>
      <c r="AD253" s="660">
        <v>1.04</v>
      </c>
      <c r="AF253" s="660">
        <f t="shared" si="20"/>
        <v>0</v>
      </c>
      <c r="AG253" s="77"/>
      <c r="AH253" s="77"/>
      <c r="AI253" s="672"/>
      <c r="AP253" s="77"/>
      <c r="AQ253" s="673"/>
      <c r="AR253" s="673"/>
      <c r="AW253" s="77"/>
      <c r="AX253" s="77"/>
      <c r="AY253" s="672"/>
      <c r="AZ253" s="672"/>
      <c r="BV253" s="77">
        <v>244</v>
      </c>
      <c r="BX253" s="672">
        <v>53594121.670799986</v>
      </c>
      <c r="CA253" s="672">
        <v>3105</v>
      </c>
      <c r="CD253" s="83">
        <f t="shared" si="21"/>
        <v>0</v>
      </c>
      <c r="CF253" s="83">
        <f t="shared" si="22"/>
        <v>17260.586689468593</v>
      </c>
      <c r="CH253" s="83">
        <f t="shared" si="23"/>
        <v>0</v>
      </c>
    </row>
    <row r="254" spans="1:86" s="83" customFormat="1" ht="12.75" customHeight="1">
      <c r="A254" s="76">
        <v>245</v>
      </c>
      <c r="B254" s="77" t="s">
        <v>705</v>
      </c>
      <c r="C254" s="76">
        <v>0</v>
      </c>
      <c r="D254" s="80">
        <v>1</v>
      </c>
      <c r="E254" s="158">
        <v>0</v>
      </c>
      <c r="F254" s="81">
        <v>0</v>
      </c>
      <c r="G254" s="82">
        <v>0</v>
      </c>
      <c r="H254" s="82">
        <f t="shared" si="18"/>
        <v>0</v>
      </c>
      <c r="I254" s="82">
        <v>1188</v>
      </c>
      <c r="J254" s="82">
        <f t="shared" si="19"/>
        <v>1188</v>
      </c>
      <c r="K254" s="82"/>
      <c r="L254" s="460"/>
      <c r="M254" s="460"/>
      <c r="N254" s="146"/>
      <c r="O254" s="76"/>
      <c r="P254" s="633"/>
      <c r="Q254" s="146"/>
      <c r="R254" s="82"/>
      <c r="S254" s="82"/>
      <c r="T254" s="77"/>
      <c r="V254" s="657"/>
      <c r="Z254" s="77"/>
      <c r="AA254" s="77">
        <v>245</v>
      </c>
      <c r="AB254" s="77" t="s">
        <v>7</v>
      </c>
      <c r="AD254" s="660">
        <v>1</v>
      </c>
      <c r="AF254" s="660">
        <f t="shared" si="20"/>
        <v>0</v>
      </c>
      <c r="AG254" s="77"/>
      <c r="AH254" s="77"/>
      <c r="AI254" s="672"/>
      <c r="AP254" s="77"/>
      <c r="AQ254" s="673"/>
      <c r="AR254" s="673"/>
      <c r="AW254" s="77"/>
      <c r="AX254" s="77"/>
      <c r="AY254" s="672"/>
      <c r="AZ254" s="672"/>
      <c r="BV254" s="77">
        <v>245</v>
      </c>
      <c r="BX254" s="672">
        <v>0</v>
      </c>
      <c r="CA254" s="672">
        <v>0</v>
      </c>
      <c r="CD254" s="83">
        <f t="shared" si="21"/>
        <v>0</v>
      </c>
      <c r="CF254" s="83">
        <f t="shared" si="22"/>
        <v>0</v>
      </c>
      <c r="CH254" s="83">
        <f t="shared" si="23"/>
        <v>0</v>
      </c>
    </row>
    <row r="255" spans="1:86" s="83" customFormat="1" ht="12.75" customHeight="1">
      <c r="A255" s="76">
        <v>246</v>
      </c>
      <c r="B255" s="77" t="s">
        <v>706</v>
      </c>
      <c r="C255" s="76">
        <v>1</v>
      </c>
      <c r="D255" s="80">
        <v>1.038</v>
      </c>
      <c r="E255" s="158">
        <v>3</v>
      </c>
      <c r="F255" s="81">
        <v>136.38514713118937</v>
      </c>
      <c r="G255" s="82">
        <v>12792.971983465724</v>
      </c>
      <c r="H255" s="82">
        <f t="shared" si="18"/>
        <v>4655</v>
      </c>
      <c r="I255" s="82">
        <v>1188</v>
      </c>
      <c r="J255" s="82">
        <f t="shared" si="19"/>
        <v>18636</v>
      </c>
      <c r="K255" s="82"/>
      <c r="L255" s="460"/>
      <c r="M255" s="460"/>
      <c r="N255" s="146"/>
      <c r="O255" s="76"/>
      <c r="P255" s="633"/>
      <c r="Q255" s="146"/>
      <c r="R255" s="82"/>
      <c r="S255" s="82"/>
      <c r="T255" s="77"/>
      <c r="V255" s="657"/>
      <c r="Z255" s="77"/>
      <c r="AA255" s="77">
        <v>246</v>
      </c>
      <c r="AB255" s="77" t="s">
        <v>8</v>
      </c>
      <c r="AD255" s="660">
        <v>1.038</v>
      </c>
      <c r="AF255" s="660">
        <f t="shared" si="20"/>
        <v>0</v>
      </c>
      <c r="AG255" s="77"/>
      <c r="AH255" s="77"/>
      <c r="AI255" s="672"/>
      <c r="AP255" s="77"/>
      <c r="AQ255" s="673"/>
      <c r="AR255" s="673"/>
      <c r="AW255" s="77"/>
      <c r="AX255" s="77"/>
      <c r="AY255" s="672"/>
      <c r="AZ255" s="672"/>
      <c r="BV255" s="77">
        <v>246</v>
      </c>
      <c r="BX255" s="672">
        <v>47026965.011220001</v>
      </c>
      <c r="CA255" s="672">
        <v>3676</v>
      </c>
      <c r="CD255" s="83">
        <f t="shared" si="21"/>
        <v>0</v>
      </c>
      <c r="CF255" s="83">
        <f t="shared" si="22"/>
        <v>12792.971983465724</v>
      </c>
      <c r="CH255" s="83">
        <f t="shared" si="23"/>
        <v>0</v>
      </c>
    </row>
    <row r="256" spans="1:86" s="83" customFormat="1" ht="12.75" customHeight="1">
      <c r="A256" s="76">
        <v>247</v>
      </c>
      <c r="B256" s="77" t="s">
        <v>707</v>
      </c>
      <c r="C256" s="76">
        <v>0</v>
      </c>
      <c r="D256" s="80">
        <v>1</v>
      </c>
      <c r="E256" s="158">
        <v>0</v>
      </c>
      <c r="F256" s="81">
        <v>0</v>
      </c>
      <c r="G256" s="82">
        <v>0</v>
      </c>
      <c r="H256" s="82">
        <f t="shared" si="18"/>
        <v>0</v>
      </c>
      <c r="I256" s="82">
        <v>1188</v>
      </c>
      <c r="J256" s="82">
        <f t="shared" si="19"/>
        <v>1188</v>
      </c>
      <c r="K256" s="82"/>
      <c r="L256" s="460"/>
      <c r="M256" s="460"/>
      <c r="N256" s="146"/>
      <c r="O256" s="76"/>
      <c r="P256" s="633"/>
      <c r="Q256" s="146"/>
      <c r="R256" s="82"/>
      <c r="S256" s="82"/>
      <c r="T256" s="77"/>
      <c r="V256" s="657"/>
      <c r="Z256" s="77"/>
      <c r="AA256" s="77">
        <v>247</v>
      </c>
      <c r="AB256" s="77" t="s">
        <v>9</v>
      </c>
      <c r="AD256" s="660">
        <v>1</v>
      </c>
      <c r="AF256" s="660">
        <f t="shared" si="20"/>
        <v>0</v>
      </c>
      <c r="AG256" s="77"/>
      <c r="AH256" s="77"/>
      <c r="AI256" s="672"/>
      <c r="AP256" s="77"/>
      <c r="AQ256" s="673"/>
      <c r="AR256" s="673"/>
      <c r="AW256" s="77"/>
      <c r="AX256" s="77"/>
      <c r="AY256" s="672"/>
      <c r="AZ256" s="672"/>
      <c r="BV256" s="77">
        <v>247</v>
      </c>
      <c r="BX256" s="672">
        <v>0</v>
      </c>
      <c r="CA256" s="672">
        <v>0</v>
      </c>
      <c r="CD256" s="83">
        <f t="shared" si="21"/>
        <v>0</v>
      </c>
      <c r="CF256" s="83">
        <f t="shared" si="22"/>
        <v>0</v>
      </c>
      <c r="CH256" s="83">
        <f t="shared" si="23"/>
        <v>0</v>
      </c>
    </row>
    <row r="257" spans="1:86" s="83" customFormat="1" ht="12.75" customHeight="1">
      <c r="A257" s="76">
        <v>248</v>
      </c>
      <c r="B257" s="77" t="s">
        <v>708</v>
      </c>
      <c r="C257" s="76">
        <v>1</v>
      </c>
      <c r="D257" s="80">
        <v>1.0289999999999999</v>
      </c>
      <c r="E257" s="158">
        <v>11</v>
      </c>
      <c r="F257" s="81">
        <v>103.22634123713455</v>
      </c>
      <c r="G257" s="82">
        <v>18796.957787606738</v>
      </c>
      <c r="H257" s="82">
        <f t="shared" si="18"/>
        <v>606</v>
      </c>
      <c r="I257" s="82">
        <v>1188</v>
      </c>
      <c r="J257" s="82">
        <f t="shared" si="19"/>
        <v>20591</v>
      </c>
      <c r="K257" s="82"/>
      <c r="L257" s="460"/>
      <c r="M257" s="460"/>
      <c r="N257" s="146"/>
      <c r="O257" s="76"/>
      <c r="P257" s="633"/>
      <c r="Q257" s="146"/>
      <c r="R257" s="82"/>
      <c r="S257" s="82"/>
      <c r="T257" s="77"/>
      <c r="V257" s="657"/>
      <c r="Z257" s="77"/>
      <c r="AA257" s="77">
        <v>248</v>
      </c>
      <c r="AB257" s="77" t="s">
        <v>10</v>
      </c>
      <c r="AD257" s="660">
        <v>1.0289999999999999</v>
      </c>
      <c r="AF257" s="660">
        <f t="shared" si="20"/>
        <v>0</v>
      </c>
      <c r="AG257" s="77"/>
      <c r="AH257" s="77"/>
      <c r="AI257" s="672"/>
      <c r="AP257" s="77"/>
      <c r="AQ257" s="673"/>
      <c r="AR257" s="673"/>
      <c r="AW257" s="77"/>
      <c r="AX257" s="77"/>
      <c r="AY257" s="672"/>
      <c r="AZ257" s="672"/>
      <c r="BV257" s="77">
        <v>248</v>
      </c>
      <c r="BX257" s="672">
        <v>150563631.87872997</v>
      </c>
      <c r="CA257" s="672">
        <v>8010</v>
      </c>
      <c r="CD257" s="83">
        <f t="shared" si="21"/>
        <v>0</v>
      </c>
      <c r="CF257" s="83">
        <f t="shared" si="22"/>
        <v>18796.957787606738</v>
      </c>
      <c r="CH257" s="83">
        <f t="shared" si="23"/>
        <v>0</v>
      </c>
    </row>
    <row r="258" spans="1:86" s="83" customFormat="1" ht="12.75" customHeight="1">
      <c r="A258" s="76">
        <v>249</v>
      </c>
      <c r="B258" s="77" t="s">
        <v>709</v>
      </c>
      <c r="C258" s="76">
        <v>1</v>
      </c>
      <c r="D258" s="80">
        <v>1</v>
      </c>
      <c r="E258" s="158">
        <v>5</v>
      </c>
      <c r="F258" s="81">
        <v>268.05738217935317</v>
      </c>
      <c r="G258" s="82">
        <v>13610.224508196719</v>
      </c>
      <c r="H258" s="82">
        <f t="shared" si="18"/>
        <v>22873</v>
      </c>
      <c r="I258" s="82">
        <v>1188</v>
      </c>
      <c r="J258" s="82">
        <f t="shared" si="19"/>
        <v>37671</v>
      </c>
      <c r="K258" s="82"/>
      <c r="L258" s="460"/>
      <c r="M258" s="460"/>
      <c r="N258" s="146"/>
      <c r="O258" s="76"/>
      <c r="P258" s="633"/>
      <c r="Q258" s="146"/>
      <c r="R258" s="82"/>
      <c r="S258" s="82"/>
      <c r="T258" s="77"/>
      <c r="V258" s="657"/>
      <c r="Z258" s="77"/>
      <c r="AA258" s="77">
        <v>249</v>
      </c>
      <c r="AB258" s="77" t="s">
        <v>11</v>
      </c>
      <c r="AD258" s="660">
        <v>1</v>
      </c>
      <c r="AF258" s="660">
        <f t="shared" si="20"/>
        <v>0</v>
      </c>
      <c r="AG258" s="77"/>
      <c r="AH258" s="77"/>
      <c r="AI258" s="672"/>
      <c r="AP258" s="77"/>
      <c r="AQ258" s="673"/>
      <c r="AR258" s="673"/>
      <c r="AW258" s="77"/>
      <c r="AX258" s="77"/>
      <c r="AY258" s="672"/>
      <c r="AZ258" s="672"/>
      <c r="BV258" s="77">
        <v>249</v>
      </c>
      <c r="BX258" s="672">
        <v>1660447.3899999997</v>
      </c>
      <c r="CA258" s="672">
        <v>122</v>
      </c>
      <c r="CD258" s="83">
        <f t="shared" si="21"/>
        <v>0</v>
      </c>
      <c r="CF258" s="83">
        <f t="shared" si="22"/>
        <v>13610.224508196719</v>
      </c>
      <c r="CH258" s="83">
        <f t="shared" si="23"/>
        <v>0</v>
      </c>
    </row>
    <row r="259" spans="1:86" s="83" customFormat="1" ht="12.75" customHeight="1">
      <c r="A259" s="76">
        <v>250</v>
      </c>
      <c r="B259" s="77" t="s">
        <v>710</v>
      </c>
      <c r="C259" s="76">
        <v>1</v>
      </c>
      <c r="D259" s="80">
        <v>1</v>
      </c>
      <c r="E259" s="158">
        <v>5</v>
      </c>
      <c r="F259" s="81">
        <v>123.50587117441989</v>
      </c>
      <c r="G259" s="82">
        <v>12585.893239999999</v>
      </c>
      <c r="H259" s="82">
        <f t="shared" si="18"/>
        <v>2958</v>
      </c>
      <c r="I259" s="82">
        <v>1188</v>
      </c>
      <c r="J259" s="82">
        <f t="shared" si="19"/>
        <v>16732</v>
      </c>
      <c r="K259" s="82"/>
      <c r="L259" s="460"/>
      <c r="M259" s="460"/>
      <c r="N259" s="146"/>
      <c r="O259" s="76"/>
      <c r="P259" s="633"/>
      <c r="Q259" s="146"/>
      <c r="R259" s="82"/>
      <c r="S259" s="82"/>
      <c r="T259" s="77"/>
      <c r="V259" s="657"/>
      <c r="Z259" s="77"/>
      <c r="AA259" s="77">
        <v>250</v>
      </c>
      <c r="AB259" s="77" t="s">
        <v>12</v>
      </c>
      <c r="AD259" s="660">
        <v>1</v>
      </c>
      <c r="AF259" s="660">
        <f t="shared" si="20"/>
        <v>0</v>
      </c>
      <c r="AG259" s="77"/>
      <c r="AH259" s="77"/>
      <c r="AI259" s="672"/>
      <c r="AP259" s="77"/>
      <c r="AQ259" s="673"/>
      <c r="AR259" s="673"/>
      <c r="AW259" s="77"/>
      <c r="AX259" s="77"/>
      <c r="AY259" s="672"/>
      <c r="AZ259" s="672"/>
      <c r="BV259" s="77">
        <v>250</v>
      </c>
      <c r="BX259" s="672">
        <v>6292946.6200000001</v>
      </c>
      <c r="CA259" s="672">
        <v>500</v>
      </c>
      <c r="CD259" s="83">
        <f t="shared" si="21"/>
        <v>0</v>
      </c>
      <c r="CF259" s="83">
        <f t="shared" si="22"/>
        <v>12585.893239999999</v>
      </c>
      <c r="CH259" s="83">
        <f t="shared" si="23"/>
        <v>0</v>
      </c>
    </row>
    <row r="260" spans="1:86" s="83" customFormat="1" ht="12.75" customHeight="1">
      <c r="A260" s="76">
        <v>251</v>
      </c>
      <c r="B260" s="77" t="s">
        <v>711</v>
      </c>
      <c r="C260" s="76">
        <v>1</v>
      </c>
      <c r="D260" s="80">
        <v>1.0609999999999999</v>
      </c>
      <c r="E260" s="158">
        <v>9</v>
      </c>
      <c r="F260" s="81">
        <v>114.01234521898478</v>
      </c>
      <c r="G260" s="82">
        <v>16302.631772159193</v>
      </c>
      <c r="H260" s="82">
        <f t="shared" si="18"/>
        <v>2284</v>
      </c>
      <c r="I260" s="82">
        <v>1188</v>
      </c>
      <c r="J260" s="82">
        <f t="shared" si="19"/>
        <v>19775</v>
      </c>
      <c r="K260" s="82"/>
      <c r="L260" s="460"/>
      <c r="M260" s="460"/>
      <c r="N260" s="146"/>
      <c r="O260" s="76"/>
      <c r="P260" s="633"/>
      <c r="Q260" s="146"/>
      <c r="R260" s="82"/>
      <c r="S260" s="82"/>
      <c r="T260" s="77"/>
      <c r="V260" s="657"/>
      <c r="Z260" s="77"/>
      <c r="AA260" s="77">
        <v>251</v>
      </c>
      <c r="AB260" s="77" t="s">
        <v>13</v>
      </c>
      <c r="AD260" s="660">
        <v>1.0609999999999999</v>
      </c>
      <c r="AF260" s="660">
        <f t="shared" si="20"/>
        <v>0</v>
      </c>
      <c r="AG260" s="77"/>
      <c r="AH260" s="77"/>
      <c r="AI260" s="672"/>
      <c r="AP260" s="77"/>
      <c r="AQ260" s="673"/>
      <c r="AR260" s="673"/>
      <c r="AW260" s="77"/>
      <c r="AX260" s="77"/>
      <c r="AY260" s="672"/>
      <c r="AZ260" s="672"/>
      <c r="BV260" s="77">
        <v>251</v>
      </c>
      <c r="BX260" s="672">
        <v>35637553.053939998</v>
      </c>
      <c r="CA260" s="672">
        <v>2186</v>
      </c>
      <c r="CD260" s="83">
        <f t="shared" si="21"/>
        <v>0</v>
      </c>
      <c r="CF260" s="83">
        <f t="shared" si="22"/>
        <v>16302.631772159193</v>
      </c>
      <c r="CH260" s="83">
        <f t="shared" si="23"/>
        <v>0</v>
      </c>
    </row>
    <row r="261" spans="1:86" s="83" customFormat="1" ht="12.75" customHeight="1">
      <c r="A261" s="76">
        <v>252</v>
      </c>
      <c r="B261" s="77" t="s">
        <v>712</v>
      </c>
      <c r="C261" s="76">
        <v>1</v>
      </c>
      <c r="D261" s="80">
        <v>1.0309999999999999</v>
      </c>
      <c r="E261" s="158">
        <v>5</v>
      </c>
      <c r="F261" s="81">
        <v>204.45044125495988</v>
      </c>
      <c r="G261" s="82">
        <v>13788.836608234235</v>
      </c>
      <c r="H261" s="82">
        <f t="shared" si="18"/>
        <v>14403</v>
      </c>
      <c r="I261" s="82">
        <v>1188</v>
      </c>
      <c r="J261" s="82">
        <f t="shared" si="19"/>
        <v>29380</v>
      </c>
      <c r="K261" s="82"/>
      <c r="L261" s="460"/>
      <c r="M261" s="460"/>
      <c r="N261" s="146"/>
      <c r="O261" s="76"/>
      <c r="P261" s="633"/>
      <c r="Q261" s="146"/>
      <c r="R261" s="82"/>
      <c r="S261" s="82"/>
      <c r="T261" s="77"/>
      <c r="V261" s="657"/>
      <c r="Z261" s="77"/>
      <c r="AA261" s="77">
        <v>252</v>
      </c>
      <c r="AB261" s="77" t="s">
        <v>14</v>
      </c>
      <c r="AD261" s="660">
        <v>1.0309999999999999</v>
      </c>
      <c r="AF261" s="660">
        <f t="shared" si="20"/>
        <v>0</v>
      </c>
      <c r="AG261" s="77"/>
      <c r="AH261" s="77"/>
      <c r="AI261" s="672"/>
      <c r="AP261" s="77"/>
      <c r="AQ261" s="673"/>
      <c r="AR261" s="673"/>
      <c r="AW261" s="77"/>
      <c r="AX261" s="77"/>
      <c r="AY261" s="672"/>
      <c r="AZ261" s="672"/>
      <c r="BV261" s="77">
        <v>252</v>
      </c>
      <c r="BX261" s="672">
        <v>7652804.31757</v>
      </c>
      <c r="CA261" s="672">
        <v>555</v>
      </c>
      <c r="CD261" s="83">
        <f t="shared" si="21"/>
        <v>0</v>
      </c>
      <c r="CF261" s="83">
        <f t="shared" si="22"/>
        <v>13788.836608234235</v>
      </c>
      <c r="CH261" s="83">
        <f t="shared" si="23"/>
        <v>0</v>
      </c>
    </row>
    <row r="262" spans="1:86" s="83" customFormat="1" ht="12.75" customHeight="1">
      <c r="A262" s="76">
        <v>253</v>
      </c>
      <c r="B262" s="77" t="s">
        <v>713</v>
      </c>
      <c r="C262" s="76">
        <v>1</v>
      </c>
      <c r="D262" s="80">
        <v>1</v>
      </c>
      <c r="E262" s="158">
        <v>10</v>
      </c>
      <c r="F262" s="81">
        <v>298.57930013098638</v>
      </c>
      <c r="G262" s="82">
        <v>17268.437555555556</v>
      </c>
      <c r="H262" s="82">
        <f t="shared" si="18"/>
        <v>34292</v>
      </c>
      <c r="I262" s="82">
        <v>1188</v>
      </c>
      <c r="J262" s="82">
        <f t="shared" si="19"/>
        <v>52748</v>
      </c>
      <c r="K262" s="82"/>
      <c r="L262" s="460"/>
      <c r="M262" s="460"/>
      <c r="N262" s="146"/>
      <c r="O262" s="76"/>
      <c r="P262" s="633"/>
      <c r="Q262" s="146"/>
      <c r="R262" s="82"/>
      <c r="S262" s="82"/>
      <c r="T262" s="77"/>
      <c r="V262" s="657"/>
      <c r="Z262" s="77"/>
      <c r="AA262" s="77">
        <v>253</v>
      </c>
      <c r="AB262" s="77" t="s">
        <v>15</v>
      </c>
      <c r="AD262" s="660">
        <v>1</v>
      </c>
      <c r="AF262" s="660">
        <f t="shared" si="20"/>
        <v>0</v>
      </c>
      <c r="AG262" s="77"/>
      <c r="AH262" s="77"/>
      <c r="AI262" s="672"/>
      <c r="AP262" s="77"/>
      <c r="AQ262" s="673"/>
      <c r="AR262" s="673"/>
      <c r="AW262" s="77"/>
      <c r="AX262" s="77"/>
      <c r="AY262" s="672"/>
      <c r="AZ262" s="672"/>
      <c r="BV262" s="77">
        <v>253</v>
      </c>
      <c r="BX262" s="672">
        <v>777079.69000000006</v>
      </c>
      <c r="CA262" s="672">
        <v>45</v>
      </c>
      <c r="CD262" s="83">
        <f t="shared" si="21"/>
        <v>0</v>
      </c>
      <c r="CF262" s="83">
        <f t="shared" si="22"/>
        <v>17268.437555555556</v>
      </c>
      <c r="CH262" s="83">
        <f t="shared" si="23"/>
        <v>0</v>
      </c>
    </row>
    <row r="263" spans="1:86" s="83" customFormat="1" ht="12.75" customHeight="1">
      <c r="A263" s="76">
        <v>254</v>
      </c>
      <c r="B263" s="77" t="s">
        <v>714</v>
      </c>
      <c r="C263" s="76">
        <v>0</v>
      </c>
      <c r="D263" s="80">
        <v>1.038</v>
      </c>
      <c r="E263" s="158">
        <v>0</v>
      </c>
      <c r="F263" s="81">
        <v>0</v>
      </c>
      <c r="G263" s="82">
        <v>17367.553619999999</v>
      </c>
      <c r="H263" s="82">
        <f t="shared" si="18"/>
        <v>0</v>
      </c>
      <c r="I263" s="82">
        <v>1188</v>
      </c>
      <c r="J263" s="82">
        <f t="shared" si="19"/>
        <v>18556</v>
      </c>
      <c r="K263" s="82"/>
      <c r="L263" s="460"/>
      <c r="M263" s="460"/>
      <c r="N263" s="146"/>
      <c r="O263" s="76"/>
      <c r="P263" s="633"/>
      <c r="Q263" s="146"/>
      <c r="R263" s="82"/>
      <c r="S263" s="82"/>
      <c r="T263" s="77"/>
      <c r="V263" s="657"/>
      <c r="Z263" s="77"/>
      <c r="AA263" s="77">
        <v>254</v>
      </c>
      <c r="AB263" s="77" t="s">
        <v>16</v>
      </c>
      <c r="AD263" s="660">
        <v>1.038</v>
      </c>
      <c r="AF263" s="660">
        <f t="shared" si="20"/>
        <v>0</v>
      </c>
      <c r="AG263" s="77"/>
      <c r="AH263" s="77"/>
      <c r="AI263" s="672"/>
      <c r="AP263" s="77"/>
      <c r="AQ263" s="673"/>
      <c r="AR263" s="673"/>
      <c r="AW263" s="77"/>
      <c r="AX263" s="77"/>
      <c r="AY263" s="672"/>
      <c r="AZ263" s="672"/>
      <c r="BV263" s="77">
        <v>254</v>
      </c>
      <c r="BX263" s="672">
        <v>86837.768100000001</v>
      </c>
      <c r="CA263" s="672">
        <v>5</v>
      </c>
      <c r="CD263" s="83">
        <f t="shared" si="21"/>
        <v>0</v>
      </c>
      <c r="CF263" s="83">
        <f t="shared" si="22"/>
        <v>17367.553619999999</v>
      </c>
      <c r="CH263" s="83">
        <f t="shared" si="23"/>
        <v>0</v>
      </c>
    </row>
    <row r="264" spans="1:86" s="83" customFormat="1" ht="12.75" customHeight="1">
      <c r="A264" s="76">
        <v>255</v>
      </c>
      <c r="B264" s="77" t="s">
        <v>715</v>
      </c>
      <c r="C264" s="76">
        <v>0</v>
      </c>
      <c r="D264" s="80">
        <v>1</v>
      </c>
      <c r="E264" s="158">
        <v>0</v>
      </c>
      <c r="F264" s="81">
        <v>0</v>
      </c>
      <c r="G264" s="82">
        <v>0</v>
      </c>
      <c r="H264" s="82">
        <f t="shared" si="18"/>
        <v>0</v>
      </c>
      <c r="I264" s="82">
        <v>1188</v>
      </c>
      <c r="J264" s="82">
        <f t="shared" si="19"/>
        <v>1188</v>
      </c>
      <c r="K264" s="82"/>
      <c r="L264" s="460"/>
      <c r="M264" s="460"/>
      <c r="N264" s="146"/>
      <c r="O264" s="76"/>
      <c r="P264" s="633"/>
      <c r="Q264" s="146"/>
      <c r="R264" s="82"/>
      <c r="S264" s="82"/>
      <c r="T264" s="77"/>
      <c r="V264" s="657"/>
      <c r="Z264" s="77"/>
      <c r="AA264" s="77">
        <v>255</v>
      </c>
      <c r="AB264" s="77" t="s">
        <v>17</v>
      </c>
      <c r="AD264" s="660">
        <v>1</v>
      </c>
      <c r="AF264" s="660">
        <f t="shared" si="20"/>
        <v>0</v>
      </c>
      <c r="AG264" s="77"/>
      <c r="AH264" s="77"/>
      <c r="AI264" s="672"/>
      <c r="AP264" s="77"/>
      <c r="AQ264" s="673"/>
      <c r="AR264" s="673"/>
      <c r="AW264" s="77"/>
      <c r="AX264" s="77"/>
      <c r="AY264" s="672"/>
      <c r="AZ264" s="672"/>
      <c r="BV264" s="77">
        <v>255</v>
      </c>
      <c r="BX264" s="672">
        <v>0</v>
      </c>
      <c r="CA264" s="672">
        <v>0</v>
      </c>
      <c r="CD264" s="83">
        <f t="shared" si="21"/>
        <v>0</v>
      </c>
      <c r="CF264" s="83">
        <f t="shared" si="22"/>
        <v>0</v>
      </c>
      <c r="CH264" s="83">
        <f t="shared" si="23"/>
        <v>0</v>
      </c>
    </row>
    <row r="265" spans="1:86" s="83" customFormat="1" ht="12.75" customHeight="1">
      <c r="A265" s="76">
        <v>256</v>
      </c>
      <c r="B265" s="77" t="s">
        <v>716</v>
      </c>
      <c r="C265" s="76">
        <v>0</v>
      </c>
      <c r="D265" s="80">
        <v>1</v>
      </c>
      <c r="E265" s="158">
        <v>0</v>
      </c>
      <c r="F265" s="81">
        <v>0</v>
      </c>
      <c r="G265" s="82">
        <v>19098.445714285714</v>
      </c>
      <c r="H265" s="82">
        <f t="shared" si="18"/>
        <v>0</v>
      </c>
      <c r="I265" s="82">
        <v>1188</v>
      </c>
      <c r="J265" s="82">
        <f t="shared" si="19"/>
        <v>20286</v>
      </c>
      <c r="K265" s="82"/>
      <c r="L265" s="460"/>
      <c r="M265" s="460"/>
      <c r="N265" s="146"/>
      <c r="O265" s="76"/>
      <c r="P265" s="633"/>
      <c r="Q265" s="146"/>
      <c r="R265" s="82"/>
      <c r="S265" s="82"/>
      <c r="T265" s="77"/>
      <c r="V265" s="657"/>
      <c r="Z265" s="77"/>
      <c r="AA265" s="77">
        <v>256</v>
      </c>
      <c r="AB265" s="77" t="s">
        <v>18</v>
      </c>
      <c r="AD265" s="660">
        <v>1</v>
      </c>
      <c r="AF265" s="660">
        <f t="shared" si="20"/>
        <v>0</v>
      </c>
      <c r="AG265" s="77"/>
      <c r="AH265" s="77"/>
      <c r="AI265" s="672"/>
      <c r="AP265" s="77"/>
      <c r="AQ265" s="673"/>
      <c r="AR265" s="673"/>
      <c r="AW265" s="77"/>
      <c r="AX265" s="77"/>
      <c r="AY265" s="672"/>
      <c r="AZ265" s="672"/>
      <c r="BV265" s="77">
        <v>256</v>
      </c>
      <c r="BX265" s="672">
        <v>267378.24</v>
      </c>
      <c r="CA265" s="672">
        <v>14</v>
      </c>
      <c r="CD265" s="83">
        <f t="shared" si="21"/>
        <v>0</v>
      </c>
      <c r="CF265" s="83">
        <f t="shared" si="22"/>
        <v>19098.445714285714</v>
      </c>
      <c r="CH265" s="83">
        <f t="shared" si="23"/>
        <v>0</v>
      </c>
    </row>
    <row r="266" spans="1:86" s="83" customFormat="1" ht="12.75" customHeight="1">
      <c r="A266" s="76">
        <v>257</v>
      </c>
      <c r="B266" s="77" t="s">
        <v>717</v>
      </c>
      <c r="C266" s="76">
        <v>0</v>
      </c>
      <c r="D266" s="80">
        <v>1</v>
      </c>
      <c r="E266" s="158">
        <v>0</v>
      </c>
      <c r="F266" s="81">
        <v>0</v>
      </c>
      <c r="G266" s="82">
        <v>0</v>
      </c>
      <c r="H266" s="82">
        <f t="shared" ref="H266:H329" si="24">IF(F266&lt;&gt;0,ROUND(G266*F266/100-G266,0),0)</f>
        <v>0</v>
      </c>
      <c r="I266" s="82">
        <v>1188</v>
      </c>
      <c r="J266" s="82">
        <f t="shared" si="19"/>
        <v>1188</v>
      </c>
      <c r="K266" s="82"/>
      <c r="L266" s="460"/>
      <c r="M266" s="460"/>
      <c r="N266" s="146"/>
      <c r="O266" s="76"/>
      <c r="P266" s="633"/>
      <c r="Q266" s="146"/>
      <c r="R266" s="82"/>
      <c r="S266" s="82"/>
      <c r="T266" s="77"/>
      <c r="V266" s="657"/>
      <c r="Z266" s="77"/>
      <c r="AA266" s="77">
        <v>257</v>
      </c>
      <c r="AB266" s="77" t="s">
        <v>19</v>
      </c>
      <c r="AD266" s="660">
        <v>1</v>
      </c>
      <c r="AF266" s="660">
        <f t="shared" si="20"/>
        <v>0</v>
      </c>
      <c r="AG266" s="77"/>
      <c r="AH266" s="77"/>
      <c r="AI266" s="672"/>
      <c r="AP266" s="77"/>
      <c r="AQ266" s="673"/>
      <c r="AR266" s="673"/>
      <c r="AW266" s="77"/>
      <c r="AX266" s="77"/>
      <c r="AY266" s="672"/>
      <c r="AZ266" s="672"/>
      <c r="BV266" s="77">
        <v>257</v>
      </c>
      <c r="BX266" s="672">
        <v>0</v>
      </c>
      <c r="CA266" s="672">
        <v>0</v>
      </c>
      <c r="CD266" s="83">
        <f t="shared" si="21"/>
        <v>0</v>
      </c>
      <c r="CF266" s="83">
        <f t="shared" si="22"/>
        <v>0</v>
      </c>
      <c r="CH266" s="83">
        <f t="shared" si="23"/>
        <v>0</v>
      </c>
    </row>
    <row r="267" spans="1:86" s="83" customFormat="1" ht="12.75" customHeight="1">
      <c r="A267" s="76">
        <v>258</v>
      </c>
      <c r="B267" s="77" t="s">
        <v>718</v>
      </c>
      <c r="C267" s="76">
        <v>1</v>
      </c>
      <c r="D267" s="80">
        <v>1</v>
      </c>
      <c r="E267" s="158">
        <v>10</v>
      </c>
      <c r="F267" s="81">
        <v>124.56585760083183</v>
      </c>
      <c r="G267" s="82">
        <v>17517.01324941725</v>
      </c>
      <c r="H267" s="82">
        <f t="shared" si="24"/>
        <v>4303</v>
      </c>
      <c r="I267" s="82">
        <v>1188</v>
      </c>
      <c r="J267" s="82">
        <f t="shared" ref="J267:J330" si="25">IFERROR(ROUND(G267,0)+H267+I267,"")</f>
        <v>23008</v>
      </c>
      <c r="K267" s="82"/>
      <c r="L267" s="460"/>
      <c r="M267" s="460"/>
      <c r="N267" s="146"/>
      <c r="O267" s="76"/>
      <c r="P267" s="633"/>
      <c r="Q267" s="146"/>
      <c r="R267" s="82"/>
      <c r="S267" s="82"/>
      <c r="T267" s="77"/>
      <c r="V267" s="657"/>
      <c r="Z267" s="77"/>
      <c r="AA267" s="77">
        <v>258</v>
      </c>
      <c r="AB267" s="77" t="s">
        <v>20</v>
      </c>
      <c r="AD267" s="660">
        <v>1</v>
      </c>
      <c r="AF267" s="660">
        <f t="shared" ref="AF267:AF330" si="26">+AD267-D267</f>
        <v>0</v>
      </c>
      <c r="AG267" s="77"/>
      <c r="AH267" s="77"/>
      <c r="AI267" s="672"/>
      <c r="AP267" s="77"/>
      <c r="AQ267" s="673"/>
      <c r="AR267" s="673"/>
      <c r="AW267" s="77"/>
      <c r="AX267" s="77"/>
      <c r="AY267" s="672"/>
      <c r="AZ267" s="672"/>
      <c r="BV267" s="77">
        <v>258</v>
      </c>
      <c r="BX267" s="672">
        <v>75147986.840000004</v>
      </c>
      <c r="CA267" s="672">
        <v>4290</v>
      </c>
      <c r="CD267" s="83">
        <f t="shared" ref="CD267:CD330" si="27">+BV267-A267</f>
        <v>0</v>
      </c>
      <c r="CF267" s="83">
        <f t="shared" ref="CF267:CF330" si="28">IF(BX267=0,0,BX267/CA267)</f>
        <v>17517.01324941725</v>
      </c>
      <c r="CH267" s="83">
        <f t="shared" ref="CH267:CH330" si="29">+CF267-G267</f>
        <v>0</v>
      </c>
    </row>
    <row r="268" spans="1:86" s="83" customFormat="1" ht="12.75" customHeight="1">
      <c r="A268" s="76">
        <v>259</v>
      </c>
      <c r="B268" s="77" t="s">
        <v>719</v>
      </c>
      <c r="C268" s="76">
        <v>0</v>
      </c>
      <c r="D268" s="80">
        <v>1</v>
      </c>
      <c r="E268" s="158">
        <v>0</v>
      </c>
      <c r="F268" s="81">
        <v>0</v>
      </c>
      <c r="G268" s="82">
        <v>16860.330000000002</v>
      </c>
      <c r="H268" s="82">
        <f t="shared" si="24"/>
        <v>0</v>
      </c>
      <c r="I268" s="82">
        <v>1188</v>
      </c>
      <c r="J268" s="82">
        <f t="shared" si="25"/>
        <v>18048</v>
      </c>
      <c r="K268" s="82"/>
      <c r="L268" s="460"/>
      <c r="M268" s="460"/>
      <c r="N268" s="146"/>
      <c r="O268" s="76"/>
      <c r="P268" s="633"/>
      <c r="Q268" s="146"/>
      <c r="R268" s="82"/>
      <c r="S268" s="82"/>
      <c r="T268" s="77"/>
      <c r="V268" s="657"/>
      <c r="Z268" s="77"/>
      <c r="AA268" s="77">
        <v>259</v>
      </c>
      <c r="AB268" s="77" t="s">
        <v>21</v>
      </c>
      <c r="AD268" s="660">
        <v>1</v>
      </c>
      <c r="AF268" s="660">
        <f t="shared" si="26"/>
        <v>0</v>
      </c>
      <c r="AG268" s="77"/>
      <c r="AH268" s="77"/>
      <c r="AI268" s="672"/>
      <c r="AP268" s="77"/>
      <c r="AQ268" s="673"/>
      <c r="AR268" s="673"/>
      <c r="AW268" s="77"/>
      <c r="AX268" s="77"/>
      <c r="AY268" s="672"/>
      <c r="AZ268" s="672"/>
      <c r="BV268" s="77">
        <v>259</v>
      </c>
      <c r="BX268" s="672">
        <v>50580.990000000005</v>
      </c>
      <c r="CA268" s="672">
        <v>3</v>
      </c>
      <c r="CD268" s="83">
        <f t="shared" si="27"/>
        <v>0</v>
      </c>
      <c r="CF268" s="83">
        <f t="shared" si="28"/>
        <v>16860.330000000002</v>
      </c>
      <c r="CH268" s="83">
        <f t="shared" si="29"/>
        <v>0</v>
      </c>
    </row>
    <row r="269" spans="1:86" s="83" customFormat="1" ht="12.75" customHeight="1">
      <c r="A269" s="76">
        <v>260</v>
      </c>
      <c r="B269" s="77" t="s">
        <v>720</v>
      </c>
      <c r="C269" s="76">
        <v>0</v>
      </c>
      <c r="D269" s="80">
        <v>1</v>
      </c>
      <c r="E269" s="158">
        <v>0</v>
      </c>
      <c r="F269" s="81">
        <v>0</v>
      </c>
      <c r="G269" s="82">
        <v>0</v>
      </c>
      <c r="H269" s="82">
        <f t="shared" si="24"/>
        <v>0</v>
      </c>
      <c r="I269" s="82">
        <v>1188</v>
      </c>
      <c r="J269" s="82">
        <f t="shared" si="25"/>
        <v>1188</v>
      </c>
      <c r="K269" s="82"/>
      <c r="L269" s="460"/>
      <c r="M269" s="460"/>
      <c r="N269" s="146"/>
      <c r="O269" s="76"/>
      <c r="P269" s="633"/>
      <c r="Q269" s="146"/>
      <c r="R269" s="82"/>
      <c r="S269" s="82"/>
      <c r="T269" s="77"/>
      <c r="V269" s="657"/>
      <c r="Z269" s="77"/>
      <c r="AA269" s="77">
        <v>260</v>
      </c>
      <c r="AB269" s="77" t="s">
        <v>22</v>
      </c>
      <c r="AD269" s="660">
        <v>1</v>
      </c>
      <c r="AF269" s="660">
        <f t="shared" si="26"/>
        <v>0</v>
      </c>
      <c r="AG269" s="77"/>
      <c r="AH269" s="77"/>
      <c r="AI269" s="672"/>
      <c r="AP269" s="77"/>
      <c r="AQ269" s="673"/>
      <c r="AR269" s="673"/>
      <c r="AW269" s="77"/>
      <c r="AX269" s="77"/>
      <c r="AY269" s="672"/>
      <c r="AZ269" s="672"/>
      <c r="BV269" s="77">
        <v>260</v>
      </c>
      <c r="BX269" s="672">
        <v>0</v>
      </c>
      <c r="CA269" s="672">
        <v>0</v>
      </c>
      <c r="CD269" s="83">
        <f t="shared" si="27"/>
        <v>0</v>
      </c>
      <c r="CF269" s="83">
        <f t="shared" si="28"/>
        <v>0</v>
      </c>
      <c r="CH269" s="83">
        <f t="shared" si="29"/>
        <v>0</v>
      </c>
    </row>
    <row r="270" spans="1:86" s="83" customFormat="1" ht="12.75" customHeight="1">
      <c r="A270" s="76">
        <v>261</v>
      </c>
      <c r="B270" s="77" t="s">
        <v>721</v>
      </c>
      <c r="C270" s="76">
        <v>1</v>
      </c>
      <c r="D270" s="80">
        <v>1</v>
      </c>
      <c r="E270" s="158">
        <v>5</v>
      </c>
      <c r="F270" s="81">
        <v>176.5037647409651</v>
      </c>
      <c r="G270" s="82">
        <v>13230.207054333183</v>
      </c>
      <c r="H270" s="82">
        <f t="shared" si="24"/>
        <v>10122</v>
      </c>
      <c r="I270" s="82">
        <v>1188</v>
      </c>
      <c r="J270" s="82">
        <f t="shared" si="25"/>
        <v>24540</v>
      </c>
      <c r="K270" s="82"/>
      <c r="L270" s="460"/>
      <c r="M270" s="460"/>
      <c r="N270" s="146"/>
      <c r="O270" s="76"/>
      <c r="P270" s="633"/>
      <c r="Q270" s="146"/>
      <c r="R270" s="82"/>
      <c r="S270" s="82"/>
      <c r="T270" s="77"/>
      <c r="V270" s="657"/>
      <c r="Z270" s="77"/>
      <c r="AA270" s="77">
        <v>261</v>
      </c>
      <c r="AB270" s="77" t="s">
        <v>23</v>
      </c>
      <c r="AD270" s="660">
        <v>1</v>
      </c>
      <c r="AF270" s="660">
        <f t="shared" si="26"/>
        <v>0</v>
      </c>
      <c r="AG270" s="77"/>
      <c r="AH270" s="77"/>
      <c r="AI270" s="672"/>
      <c r="AP270" s="77"/>
      <c r="AQ270" s="673"/>
      <c r="AR270" s="673"/>
      <c r="AW270" s="77"/>
      <c r="AX270" s="77"/>
      <c r="AY270" s="672"/>
      <c r="AZ270" s="672"/>
      <c r="BV270" s="77">
        <v>261</v>
      </c>
      <c r="BX270" s="672">
        <v>29463671.109999999</v>
      </c>
      <c r="CA270" s="672">
        <v>2227</v>
      </c>
      <c r="CD270" s="83">
        <f t="shared" si="27"/>
        <v>0</v>
      </c>
      <c r="CF270" s="83">
        <f t="shared" si="28"/>
        <v>13230.207054333183</v>
      </c>
      <c r="CH270" s="83">
        <f t="shared" si="29"/>
        <v>0</v>
      </c>
    </row>
    <row r="271" spans="1:86" s="83" customFormat="1" ht="12.75" customHeight="1">
      <c r="A271" s="76">
        <v>262</v>
      </c>
      <c r="B271" s="77" t="s">
        <v>722</v>
      </c>
      <c r="C271" s="76">
        <v>1</v>
      </c>
      <c r="D271" s="80">
        <v>1</v>
      </c>
      <c r="E271" s="158">
        <v>9</v>
      </c>
      <c r="F271" s="81">
        <v>112.53509990051158</v>
      </c>
      <c r="G271" s="82">
        <v>15536.680047027208</v>
      </c>
      <c r="H271" s="82">
        <f t="shared" si="24"/>
        <v>1948</v>
      </c>
      <c r="I271" s="82">
        <v>1188</v>
      </c>
      <c r="J271" s="82">
        <f t="shared" si="25"/>
        <v>18673</v>
      </c>
      <c r="K271" s="82"/>
      <c r="L271" s="460"/>
      <c r="M271" s="460"/>
      <c r="N271" s="146"/>
      <c r="O271" s="76"/>
      <c r="P271" s="633"/>
      <c r="Q271" s="146"/>
      <c r="R271" s="82"/>
      <c r="S271" s="82"/>
      <c r="T271" s="77"/>
      <c r="V271" s="657"/>
      <c r="Z271" s="77"/>
      <c r="AA271" s="77">
        <v>262</v>
      </c>
      <c r="AB271" s="77" t="s">
        <v>24</v>
      </c>
      <c r="AD271" s="660">
        <v>1</v>
      </c>
      <c r="AF271" s="660">
        <f t="shared" si="26"/>
        <v>0</v>
      </c>
      <c r="AG271" s="77"/>
      <c r="AH271" s="77"/>
      <c r="AI271" s="672"/>
      <c r="AP271" s="77"/>
      <c r="AQ271" s="673"/>
      <c r="AR271" s="673"/>
      <c r="AW271" s="77"/>
      <c r="AX271" s="77"/>
      <c r="AY271" s="672"/>
      <c r="AZ271" s="672"/>
      <c r="BV271" s="77">
        <v>262</v>
      </c>
      <c r="BX271" s="672">
        <v>46252696.5</v>
      </c>
      <c r="CA271" s="672">
        <v>2977</v>
      </c>
      <c r="CD271" s="83">
        <f t="shared" si="27"/>
        <v>0</v>
      </c>
      <c r="CF271" s="83">
        <f t="shared" si="28"/>
        <v>15536.680047027208</v>
      </c>
      <c r="CH271" s="83">
        <f t="shared" si="29"/>
        <v>0</v>
      </c>
    </row>
    <row r="272" spans="1:86" s="83" customFormat="1" ht="12.75" customHeight="1">
      <c r="A272" s="76">
        <v>263</v>
      </c>
      <c r="B272" s="77" t="s">
        <v>723</v>
      </c>
      <c r="C272" s="76">
        <v>1</v>
      </c>
      <c r="D272" s="80">
        <v>1</v>
      </c>
      <c r="E272" s="158">
        <v>11</v>
      </c>
      <c r="F272" s="81">
        <v>171.37979791275509</v>
      </c>
      <c r="G272" s="82">
        <v>17779.816000000003</v>
      </c>
      <c r="H272" s="82">
        <f t="shared" si="24"/>
        <v>12691</v>
      </c>
      <c r="I272" s="82">
        <v>1188</v>
      </c>
      <c r="J272" s="82">
        <f t="shared" si="25"/>
        <v>31659</v>
      </c>
      <c r="K272" s="82"/>
      <c r="L272" s="460"/>
      <c r="M272" s="460"/>
      <c r="N272" s="146"/>
      <c r="O272" s="76"/>
      <c r="P272" s="633"/>
      <c r="Q272" s="146"/>
      <c r="R272" s="82"/>
      <c r="S272" s="82"/>
      <c r="T272" s="77"/>
      <c r="V272" s="657"/>
      <c r="Z272" s="77"/>
      <c r="AA272" s="77">
        <v>263</v>
      </c>
      <c r="AB272" s="77" t="s">
        <v>25</v>
      </c>
      <c r="AD272" s="660">
        <v>1</v>
      </c>
      <c r="AF272" s="660">
        <f t="shared" si="26"/>
        <v>0</v>
      </c>
      <c r="AG272" s="77"/>
      <c r="AH272" s="77"/>
      <c r="AI272" s="672"/>
      <c r="AP272" s="77"/>
      <c r="AQ272" s="673"/>
      <c r="AR272" s="673"/>
      <c r="AW272" s="77"/>
      <c r="AX272" s="77"/>
      <c r="AY272" s="672"/>
      <c r="AZ272" s="672"/>
      <c r="BV272" s="77">
        <v>263</v>
      </c>
      <c r="BX272" s="672">
        <v>622293.56000000006</v>
      </c>
      <c r="CA272" s="672">
        <v>35</v>
      </c>
      <c r="CD272" s="83">
        <f t="shared" si="27"/>
        <v>0</v>
      </c>
      <c r="CF272" s="83">
        <f t="shared" si="28"/>
        <v>17779.816000000003</v>
      </c>
      <c r="CH272" s="83">
        <f t="shared" si="29"/>
        <v>0</v>
      </c>
    </row>
    <row r="273" spans="1:86" s="83" customFormat="1" ht="12.75" customHeight="1">
      <c r="A273" s="76">
        <v>264</v>
      </c>
      <c r="B273" s="77" t="s">
        <v>724</v>
      </c>
      <c r="C273" s="76">
        <v>1</v>
      </c>
      <c r="D273" s="80">
        <v>1.038</v>
      </c>
      <c r="E273" s="158">
        <v>3</v>
      </c>
      <c r="F273" s="81">
        <v>149.07358659822506</v>
      </c>
      <c r="G273" s="82">
        <v>12736.787286882267</v>
      </c>
      <c r="H273" s="82">
        <f t="shared" si="24"/>
        <v>6250</v>
      </c>
      <c r="I273" s="82">
        <v>1188</v>
      </c>
      <c r="J273" s="82">
        <f t="shared" si="25"/>
        <v>20175</v>
      </c>
      <c r="K273" s="82"/>
      <c r="L273" s="460"/>
      <c r="M273" s="460"/>
      <c r="N273" s="146"/>
      <c r="O273" s="76"/>
      <c r="P273" s="633"/>
      <c r="Q273" s="146"/>
      <c r="R273" s="82"/>
      <c r="S273" s="82"/>
      <c r="T273" s="77"/>
      <c r="V273" s="657"/>
      <c r="Z273" s="77"/>
      <c r="AA273" s="77">
        <v>264</v>
      </c>
      <c r="AB273" s="77" t="s">
        <v>26</v>
      </c>
      <c r="AD273" s="660">
        <v>1.038</v>
      </c>
      <c r="AF273" s="660">
        <f t="shared" si="26"/>
        <v>0</v>
      </c>
      <c r="AG273" s="77"/>
      <c r="AH273" s="77"/>
      <c r="AI273" s="672"/>
      <c r="AP273" s="77"/>
      <c r="AQ273" s="673"/>
      <c r="AR273" s="673"/>
      <c r="AW273" s="77"/>
      <c r="AX273" s="77"/>
      <c r="AY273" s="672"/>
      <c r="AZ273" s="672"/>
      <c r="BV273" s="77">
        <v>264</v>
      </c>
      <c r="BX273" s="672">
        <v>35051638.613499999</v>
      </c>
      <c r="CA273" s="672">
        <v>2752</v>
      </c>
      <c r="CD273" s="83">
        <f t="shared" si="27"/>
        <v>0</v>
      </c>
      <c r="CF273" s="83">
        <f t="shared" si="28"/>
        <v>12736.787286882267</v>
      </c>
      <c r="CH273" s="83">
        <f t="shared" si="29"/>
        <v>0</v>
      </c>
    </row>
    <row r="274" spans="1:86" s="83" customFormat="1" ht="12.75" customHeight="1">
      <c r="A274" s="76">
        <v>265</v>
      </c>
      <c r="B274" s="77" t="s">
        <v>725</v>
      </c>
      <c r="C274" s="76">
        <v>1</v>
      </c>
      <c r="D274" s="80">
        <v>1</v>
      </c>
      <c r="E274" s="158">
        <v>4</v>
      </c>
      <c r="F274" s="81">
        <v>138.20503139311575</v>
      </c>
      <c r="G274" s="82">
        <v>12915.726936416182</v>
      </c>
      <c r="H274" s="82">
        <f t="shared" si="24"/>
        <v>4934</v>
      </c>
      <c r="I274" s="82">
        <v>1188</v>
      </c>
      <c r="J274" s="82">
        <f t="shared" si="25"/>
        <v>19038</v>
      </c>
      <c r="K274" s="82"/>
      <c r="L274" s="460"/>
      <c r="M274" s="460"/>
      <c r="N274" s="146"/>
      <c r="O274" s="76"/>
      <c r="P274" s="633"/>
      <c r="Q274" s="146"/>
      <c r="R274" s="82"/>
      <c r="S274" s="82"/>
      <c r="T274" s="77"/>
      <c r="V274" s="657"/>
      <c r="Z274" s="77"/>
      <c r="AA274" s="77">
        <v>265</v>
      </c>
      <c r="AB274" s="77" t="s">
        <v>27</v>
      </c>
      <c r="AD274" s="660">
        <v>1</v>
      </c>
      <c r="AF274" s="660">
        <f t="shared" si="26"/>
        <v>0</v>
      </c>
      <c r="AG274" s="77"/>
      <c r="AH274" s="77"/>
      <c r="AI274" s="672"/>
      <c r="AP274" s="77"/>
      <c r="AQ274" s="673"/>
      <c r="AR274" s="673"/>
      <c r="AW274" s="77"/>
      <c r="AX274" s="77"/>
      <c r="AY274" s="672"/>
      <c r="AZ274" s="672"/>
      <c r="BV274" s="77">
        <v>265</v>
      </c>
      <c r="BX274" s="672">
        <v>26813049.119999994</v>
      </c>
      <c r="CA274" s="672">
        <v>2076</v>
      </c>
      <c r="CD274" s="83">
        <f t="shared" si="27"/>
        <v>0</v>
      </c>
      <c r="CF274" s="83">
        <f t="shared" si="28"/>
        <v>12915.726936416182</v>
      </c>
      <c r="CH274" s="83">
        <f t="shared" si="29"/>
        <v>0</v>
      </c>
    </row>
    <row r="275" spans="1:86" s="83" customFormat="1" ht="12.75" customHeight="1">
      <c r="A275" s="76">
        <v>266</v>
      </c>
      <c r="B275" s="77" t="s">
        <v>726</v>
      </c>
      <c r="C275" s="76">
        <v>1</v>
      </c>
      <c r="D275" s="80">
        <v>1.0429999999999999</v>
      </c>
      <c r="E275" s="158">
        <v>3</v>
      </c>
      <c r="F275" s="81">
        <v>150.1281563080295</v>
      </c>
      <c r="G275" s="82">
        <v>12959.881151830583</v>
      </c>
      <c r="H275" s="82">
        <f t="shared" si="24"/>
        <v>6497</v>
      </c>
      <c r="I275" s="82">
        <v>1188</v>
      </c>
      <c r="J275" s="82">
        <f t="shared" si="25"/>
        <v>20645</v>
      </c>
      <c r="K275" s="82"/>
      <c r="L275" s="460"/>
      <c r="M275" s="460"/>
      <c r="N275" s="146"/>
      <c r="O275" s="76"/>
      <c r="P275" s="633"/>
      <c r="Q275" s="146"/>
      <c r="R275" s="82"/>
      <c r="S275" s="82"/>
      <c r="T275" s="77"/>
      <c r="V275" s="657"/>
      <c r="Z275" s="77"/>
      <c r="AA275" s="77">
        <v>266</v>
      </c>
      <c r="AB275" s="77" t="s">
        <v>28</v>
      </c>
      <c r="AD275" s="660">
        <v>1.0429999999999999</v>
      </c>
      <c r="AF275" s="660">
        <f t="shared" si="26"/>
        <v>0</v>
      </c>
      <c r="AG275" s="77"/>
      <c r="AH275" s="77"/>
      <c r="AI275" s="672"/>
      <c r="AP275" s="77"/>
      <c r="AQ275" s="673"/>
      <c r="AR275" s="673"/>
      <c r="AW275" s="77"/>
      <c r="AX275" s="77"/>
      <c r="AY275" s="672"/>
      <c r="AZ275" s="672"/>
      <c r="BV275" s="77">
        <v>266</v>
      </c>
      <c r="BX275" s="672">
        <v>45592861.892139994</v>
      </c>
      <c r="CA275" s="672">
        <v>3518</v>
      </c>
      <c r="CD275" s="83">
        <f t="shared" si="27"/>
        <v>0</v>
      </c>
      <c r="CF275" s="83">
        <f t="shared" si="28"/>
        <v>12959.881151830583</v>
      </c>
      <c r="CH275" s="83">
        <f t="shared" si="29"/>
        <v>0</v>
      </c>
    </row>
    <row r="276" spans="1:86" s="83" customFormat="1" ht="12.75" customHeight="1">
      <c r="A276" s="76">
        <v>267</v>
      </c>
      <c r="B276" s="77" t="s">
        <v>727</v>
      </c>
      <c r="C276" s="76">
        <v>0</v>
      </c>
      <c r="D276" s="80">
        <v>1</v>
      </c>
      <c r="E276" s="158">
        <v>0</v>
      </c>
      <c r="F276" s="81">
        <v>0</v>
      </c>
      <c r="G276" s="82">
        <v>11333.93</v>
      </c>
      <c r="H276" s="82">
        <f t="shared" si="24"/>
        <v>0</v>
      </c>
      <c r="I276" s="82">
        <v>1188</v>
      </c>
      <c r="J276" s="82">
        <f t="shared" si="25"/>
        <v>12522</v>
      </c>
      <c r="K276" s="82"/>
      <c r="L276" s="460"/>
      <c r="M276" s="460"/>
      <c r="N276" s="146"/>
      <c r="O276" s="76"/>
      <c r="P276" s="633"/>
      <c r="Q276" s="146"/>
      <c r="R276" s="82"/>
      <c r="S276" s="82"/>
      <c r="T276" s="77"/>
      <c r="V276" s="657"/>
      <c r="Z276" s="77"/>
      <c r="AA276" s="77">
        <v>267</v>
      </c>
      <c r="AB276" s="77" t="s">
        <v>225</v>
      </c>
      <c r="AD276" s="660">
        <v>1</v>
      </c>
      <c r="AF276" s="660">
        <f t="shared" si="26"/>
        <v>0</v>
      </c>
      <c r="AG276" s="77"/>
      <c r="AH276" s="77"/>
      <c r="AI276" s="672"/>
      <c r="AP276" s="77"/>
      <c r="AQ276" s="673"/>
      <c r="AR276" s="673"/>
      <c r="AW276" s="77"/>
      <c r="AX276" s="77"/>
      <c r="AY276" s="672"/>
      <c r="AZ276" s="672"/>
      <c r="BV276" s="77">
        <v>267</v>
      </c>
      <c r="BX276" s="672">
        <v>45335.72</v>
      </c>
      <c r="CA276" s="672">
        <v>4</v>
      </c>
      <c r="CD276" s="83">
        <f t="shared" si="27"/>
        <v>0</v>
      </c>
      <c r="CF276" s="83">
        <f t="shared" si="28"/>
        <v>11333.93</v>
      </c>
      <c r="CH276" s="83">
        <f t="shared" si="29"/>
        <v>0</v>
      </c>
    </row>
    <row r="277" spans="1:86" s="83" customFormat="1" ht="12.75" customHeight="1">
      <c r="A277" s="76">
        <v>268</v>
      </c>
      <c r="B277" s="77" t="s">
        <v>728</v>
      </c>
      <c r="C277" s="76">
        <v>0</v>
      </c>
      <c r="D277" s="80">
        <v>1</v>
      </c>
      <c r="E277" s="158">
        <v>0</v>
      </c>
      <c r="F277" s="81">
        <v>0</v>
      </c>
      <c r="G277" s="82">
        <v>0</v>
      </c>
      <c r="H277" s="82">
        <f t="shared" si="24"/>
        <v>0</v>
      </c>
      <c r="I277" s="82">
        <v>1188</v>
      </c>
      <c r="J277" s="82">
        <f t="shared" si="25"/>
        <v>1188</v>
      </c>
      <c r="K277" s="82"/>
      <c r="L277" s="460"/>
      <c r="M277" s="460"/>
      <c r="N277" s="146"/>
      <c r="O277" s="76"/>
      <c r="P277" s="633"/>
      <c r="Q277" s="146"/>
      <c r="R277" s="82"/>
      <c r="S277" s="82"/>
      <c r="T277" s="77"/>
      <c r="V277" s="657"/>
      <c r="Z277" s="77"/>
      <c r="AA277" s="77">
        <v>268</v>
      </c>
      <c r="AB277" s="77" t="s">
        <v>226</v>
      </c>
      <c r="AD277" s="660">
        <v>1</v>
      </c>
      <c r="AF277" s="660">
        <f t="shared" si="26"/>
        <v>0</v>
      </c>
      <c r="AG277" s="77"/>
      <c r="AH277" s="77"/>
      <c r="AI277" s="672"/>
      <c r="AP277" s="77"/>
      <c r="AQ277" s="673"/>
      <c r="AR277" s="673"/>
      <c r="AW277" s="77"/>
      <c r="AX277" s="77"/>
      <c r="AY277" s="672"/>
      <c r="AZ277" s="672"/>
      <c r="BV277" s="77">
        <v>268</v>
      </c>
      <c r="BX277" s="672">
        <v>0</v>
      </c>
      <c r="CA277" s="672">
        <v>0</v>
      </c>
      <c r="CD277" s="83">
        <f t="shared" si="27"/>
        <v>0</v>
      </c>
      <c r="CF277" s="83">
        <f t="shared" si="28"/>
        <v>0</v>
      </c>
      <c r="CH277" s="83">
        <f t="shared" si="29"/>
        <v>0</v>
      </c>
    </row>
    <row r="278" spans="1:86" s="83" customFormat="1" ht="12.75" customHeight="1">
      <c r="A278" s="76">
        <v>269</v>
      </c>
      <c r="B278" s="77" t="s">
        <v>729</v>
      </c>
      <c r="C278" s="76">
        <v>1</v>
      </c>
      <c r="D278" s="80">
        <v>1.0429999999999999</v>
      </c>
      <c r="E278" s="158">
        <v>2</v>
      </c>
      <c r="F278" s="81">
        <v>184.22384207461275</v>
      </c>
      <c r="G278" s="82">
        <v>12112.841229278605</v>
      </c>
      <c r="H278" s="82">
        <f t="shared" si="24"/>
        <v>10202</v>
      </c>
      <c r="I278" s="82">
        <v>1188</v>
      </c>
      <c r="J278" s="82">
        <f t="shared" si="25"/>
        <v>23503</v>
      </c>
      <c r="K278" s="82"/>
      <c r="L278" s="460"/>
      <c r="M278" s="460"/>
      <c r="N278" s="146"/>
      <c r="O278" s="76"/>
      <c r="P278" s="633"/>
      <c r="Q278" s="146"/>
      <c r="R278" s="82"/>
      <c r="S278" s="82"/>
      <c r="T278" s="77"/>
      <c r="V278" s="657"/>
      <c r="Z278" s="77"/>
      <c r="AA278" s="77">
        <v>269</v>
      </c>
      <c r="AB278" s="77" t="s">
        <v>227</v>
      </c>
      <c r="AD278" s="660">
        <v>1.0429999999999999</v>
      </c>
      <c r="AF278" s="660">
        <f t="shared" si="26"/>
        <v>0</v>
      </c>
      <c r="AG278" s="77"/>
      <c r="AH278" s="77"/>
      <c r="AI278" s="672"/>
      <c r="AP278" s="77"/>
      <c r="AQ278" s="673"/>
      <c r="AR278" s="673"/>
      <c r="AW278" s="77"/>
      <c r="AX278" s="77"/>
      <c r="AY278" s="672"/>
      <c r="AZ278" s="672"/>
      <c r="BV278" s="77">
        <v>269</v>
      </c>
      <c r="BX278" s="672">
        <v>4869362.1741699995</v>
      </c>
      <c r="CA278" s="672">
        <v>402</v>
      </c>
      <c r="CD278" s="83">
        <f t="shared" si="27"/>
        <v>0</v>
      </c>
      <c r="CF278" s="83">
        <f t="shared" si="28"/>
        <v>12112.841229278605</v>
      </c>
      <c r="CH278" s="83">
        <f t="shared" si="29"/>
        <v>0</v>
      </c>
    </row>
    <row r="279" spans="1:86" s="83" customFormat="1" ht="12.75" customHeight="1">
      <c r="A279" s="76">
        <v>270</v>
      </c>
      <c r="B279" s="77" t="s">
        <v>730</v>
      </c>
      <c r="C279" s="76">
        <v>0</v>
      </c>
      <c r="D279" s="80">
        <v>1</v>
      </c>
      <c r="E279" s="158">
        <v>0</v>
      </c>
      <c r="F279" s="81">
        <v>0</v>
      </c>
      <c r="G279" s="82">
        <v>0</v>
      </c>
      <c r="H279" s="82">
        <f t="shared" si="24"/>
        <v>0</v>
      </c>
      <c r="I279" s="82">
        <v>1188</v>
      </c>
      <c r="J279" s="82">
        <f t="shared" si="25"/>
        <v>1188</v>
      </c>
      <c r="K279" s="82"/>
      <c r="L279" s="460"/>
      <c r="M279" s="460"/>
      <c r="N279" s="146"/>
      <c r="O279" s="76"/>
      <c r="P279" s="633"/>
      <c r="Q279" s="146"/>
      <c r="R279" s="82"/>
      <c r="S279" s="82"/>
      <c r="T279" s="77"/>
      <c r="V279" s="657"/>
      <c r="Z279" s="77"/>
      <c r="AA279" s="77">
        <v>270</v>
      </c>
      <c r="AB279" s="77" t="s">
        <v>228</v>
      </c>
      <c r="AD279" s="660">
        <v>1</v>
      </c>
      <c r="AF279" s="660">
        <f t="shared" si="26"/>
        <v>0</v>
      </c>
      <c r="AG279" s="77"/>
      <c r="AH279" s="77"/>
      <c r="AI279" s="672"/>
      <c r="AP279" s="77"/>
      <c r="AQ279" s="673"/>
      <c r="AR279" s="673"/>
      <c r="AW279" s="77"/>
      <c r="AX279" s="77"/>
      <c r="AY279" s="672"/>
      <c r="AZ279" s="672"/>
      <c r="BV279" s="77">
        <v>270</v>
      </c>
      <c r="BX279" s="672">
        <v>0</v>
      </c>
      <c r="CA279" s="672">
        <v>0</v>
      </c>
      <c r="CD279" s="83">
        <f t="shared" si="27"/>
        <v>0</v>
      </c>
      <c r="CF279" s="83">
        <f t="shared" si="28"/>
        <v>0</v>
      </c>
      <c r="CH279" s="83">
        <f t="shared" si="29"/>
        <v>0</v>
      </c>
    </row>
    <row r="280" spans="1:86" s="83" customFormat="1" ht="12.75" customHeight="1">
      <c r="A280" s="76">
        <v>271</v>
      </c>
      <c r="B280" s="77" t="s">
        <v>731</v>
      </c>
      <c r="C280" s="76">
        <v>1</v>
      </c>
      <c r="D280" s="80">
        <v>1</v>
      </c>
      <c r="E280" s="158">
        <v>4</v>
      </c>
      <c r="F280" s="81">
        <v>129.76373148151421</v>
      </c>
      <c r="G280" s="82">
        <v>12962.596632210736</v>
      </c>
      <c r="H280" s="82">
        <f t="shared" si="24"/>
        <v>3858</v>
      </c>
      <c r="I280" s="82">
        <v>1188</v>
      </c>
      <c r="J280" s="82">
        <f t="shared" si="25"/>
        <v>18009</v>
      </c>
      <c r="K280" s="82"/>
      <c r="L280" s="460"/>
      <c r="M280" s="460"/>
      <c r="N280" s="146"/>
      <c r="O280" s="76"/>
      <c r="P280" s="633"/>
      <c r="Q280" s="146"/>
      <c r="R280" s="82"/>
      <c r="S280" s="82"/>
      <c r="T280" s="77"/>
      <c r="V280" s="657"/>
      <c r="Z280" s="77"/>
      <c r="AA280" s="77">
        <v>271</v>
      </c>
      <c r="AB280" s="77" t="s">
        <v>229</v>
      </c>
      <c r="AD280" s="660">
        <v>1</v>
      </c>
      <c r="AF280" s="660">
        <f t="shared" si="26"/>
        <v>0</v>
      </c>
      <c r="AG280" s="77"/>
      <c r="AH280" s="77"/>
      <c r="AI280" s="672"/>
      <c r="AP280" s="77"/>
      <c r="AQ280" s="673"/>
      <c r="AR280" s="673"/>
      <c r="AW280" s="77"/>
      <c r="AX280" s="77"/>
      <c r="AY280" s="672"/>
      <c r="AZ280" s="672"/>
      <c r="BV280" s="77">
        <v>271</v>
      </c>
      <c r="BX280" s="672">
        <v>77749654.599999994</v>
      </c>
      <c r="CA280" s="672">
        <v>5998</v>
      </c>
      <c r="CD280" s="83">
        <f t="shared" si="27"/>
        <v>0</v>
      </c>
      <c r="CF280" s="83">
        <f t="shared" si="28"/>
        <v>12962.596632210736</v>
      </c>
      <c r="CH280" s="83">
        <f t="shared" si="29"/>
        <v>0</v>
      </c>
    </row>
    <row r="281" spans="1:86" s="83" customFormat="1" ht="12.75" customHeight="1">
      <c r="A281" s="76">
        <v>272</v>
      </c>
      <c r="B281" s="77" t="s">
        <v>732</v>
      </c>
      <c r="C281" s="76">
        <v>1</v>
      </c>
      <c r="D281" s="80">
        <v>1</v>
      </c>
      <c r="E281" s="158">
        <v>6</v>
      </c>
      <c r="F281" s="81">
        <v>213.44201357204767</v>
      </c>
      <c r="G281" s="82">
        <v>13383.016767676769</v>
      </c>
      <c r="H281" s="82">
        <f t="shared" si="24"/>
        <v>15182</v>
      </c>
      <c r="I281" s="82">
        <v>1188</v>
      </c>
      <c r="J281" s="82">
        <f t="shared" si="25"/>
        <v>29753</v>
      </c>
      <c r="K281" s="82"/>
      <c r="L281" s="460"/>
      <c r="M281" s="460"/>
      <c r="N281" s="146"/>
      <c r="O281" s="76"/>
      <c r="P281" s="633"/>
      <c r="Q281" s="146"/>
      <c r="R281" s="82"/>
      <c r="S281" s="82"/>
      <c r="T281" s="77"/>
      <c r="V281" s="657"/>
      <c r="Z281" s="77"/>
      <c r="AA281" s="77">
        <v>272</v>
      </c>
      <c r="AB281" s="77" t="s">
        <v>230</v>
      </c>
      <c r="AD281" s="660">
        <v>1</v>
      </c>
      <c r="AF281" s="660">
        <f t="shared" si="26"/>
        <v>0</v>
      </c>
      <c r="AG281" s="77"/>
      <c r="AH281" s="77"/>
      <c r="AI281" s="672"/>
      <c r="AP281" s="77"/>
      <c r="AQ281" s="673"/>
      <c r="AR281" s="673"/>
      <c r="AW281" s="77"/>
      <c r="AX281" s="77"/>
      <c r="AY281" s="672"/>
      <c r="AZ281" s="672"/>
      <c r="BV281" s="77">
        <v>272</v>
      </c>
      <c r="BX281" s="672">
        <v>1324918.6600000001</v>
      </c>
      <c r="CA281" s="672">
        <v>99</v>
      </c>
      <c r="CD281" s="83">
        <f t="shared" si="27"/>
        <v>0</v>
      </c>
      <c r="CF281" s="83">
        <f t="shared" si="28"/>
        <v>13383.016767676769</v>
      </c>
      <c r="CH281" s="83">
        <f t="shared" si="29"/>
        <v>0</v>
      </c>
    </row>
    <row r="282" spans="1:86" s="83" customFormat="1" ht="12.75" customHeight="1">
      <c r="A282" s="76">
        <v>273</v>
      </c>
      <c r="B282" s="77" t="s">
        <v>733</v>
      </c>
      <c r="C282" s="76">
        <v>1</v>
      </c>
      <c r="D282" s="80">
        <v>1</v>
      </c>
      <c r="E282" s="158">
        <v>6</v>
      </c>
      <c r="F282" s="81">
        <v>133.83747209159793</v>
      </c>
      <c r="G282" s="82">
        <v>13198.12505986137</v>
      </c>
      <c r="H282" s="82">
        <f t="shared" si="24"/>
        <v>4466</v>
      </c>
      <c r="I282" s="82">
        <v>1188</v>
      </c>
      <c r="J282" s="82">
        <f t="shared" si="25"/>
        <v>18852</v>
      </c>
      <c r="K282" s="82"/>
      <c r="L282" s="460"/>
      <c r="M282" s="460"/>
      <c r="N282" s="146"/>
      <c r="O282" s="76"/>
      <c r="P282" s="633"/>
      <c r="Q282" s="146"/>
      <c r="R282" s="82"/>
      <c r="S282" s="82"/>
      <c r="T282" s="77"/>
      <c r="V282" s="657"/>
      <c r="Z282" s="77"/>
      <c r="AA282" s="77">
        <v>273</v>
      </c>
      <c r="AB282" s="77" t="s">
        <v>231</v>
      </c>
      <c r="AD282" s="660">
        <v>1</v>
      </c>
      <c r="AF282" s="660">
        <f t="shared" si="26"/>
        <v>0</v>
      </c>
      <c r="AG282" s="77"/>
      <c r="AH282" s="77"/>
      <c r="AI282" s="672"/>
      <c r="AP282" s="77"/>
      <c r="AQ282" s="673"/>
      <c r="AR282" s="673"/>
      <c r="AW282" s="77"/>
      <c r="AX282" s="77"/>
      <c r="AY282" s="672"/>
      <c r="AZ282" s="672"/>
      <c r="BV282" s="77">
        <v>273</v>
      </c>
      <c r="BX282" s="672">
        <v>20945424.469999995</v>
      </c>
      <c r="CA282" s="672">
        <v>1587</v>
      </c>
      <c r="CD282" s="83">
        <f t="shared" si="27"/>
        <v>0</v>
      </c>
      <c r="CF282" s="83">
        <f t="shared" si="28"/>
        <v>13198.12505986137</v>
      </c>
      <c r="CH282" s="83">
        <f t="shared" si="29"/>
        <v>0</v>
      </c>
    </row>
    <row r="283" spans="1:86" s="83" customFormat="1" ht="12.75" customHeight="1">
      <c r="A283" s="76">
        <v>274</v>
      </c>
      <c r="B283" s="77" t="s">
        <v>734</v>
      </c>
      <c r="C283" s="76">
        <v>1</v>
      </c>
      <c r="D283" s="80">
        <v>1.054</v>
      </c>
      <c r="E283" s="158">
        <v>10</v>
      </c>
      <c r="F283" s="81">
        <v>144.29908236076398</v>
      </c>
      <c r="G283" s="82">
        <v>17925.315344725997</v>
      </c>
      <c r="H283" s="82">
        <f t="shared" si="24"/>
        <v>7941</v>
      </c>
      <c r="I283" s="82">
        <v>1188</v>
      </c>
      <c r="J283" s="82">
        <f t="shared" si="25"/>
        <v>27054</v>
      </c>
      <c r="K283" s="82"/>
      <c r="L283" s="460"/>
      <c r="M283" s="460"/>
      <c r="N283" s="146"/>
      <c r="O283" s="76"/>
      <c r="P283" s="633"/>
      <c r="Q283" s="146"/>
      <c r="R283" s="82"/>
      <c r="S283" s="82"/>
      <c r="T283" s="77"/>
      <c r="V283" s="657"/>
      <c r="Z283" s="77"/>
      <c r="AA283" s="77">
        <v>274</v>
      </c>
      <c r="AB283" s="77" t="s">
        <v>232</v>
      </c>
      <c r="AD283" s="660">
        <v>1.054</v>
      </c>
      <c r="AF283" s="660">
        <f t="shared" si="26"/>
        <v>0</v>
      </c>
      <c r="AG283" s="77"/>
      <c r="AH283" s="77"/>
      <c r="AI283" s="672"/>
      <c r="AP283" s="77"/>
      <c r="AQ283" s="673"/>
      <c r="AR283" s="673"/>
      <c r="AW283" s="77"/>
      <c r="AX283" s="77"/>
      <c r="AY283" s="672"/>
      <c r="AZ283" s="672"/>
      <c r="BV283" s="77">
        <v>274</v>
      </c>
      <c r="BX283" s="672">
        <v>92243672.763959989</v>
      </c>
      <c r="CA283" s="672">
        <v>5146</v>
      </c>
      <c r="CD283" s="83">
        <f t="shared" si="27"/>
        <v>0</v>
      </c>
      <c r="CF283" s="83">
        <f t="shared" si="28"/>
        <v>17925.315344725997</v>
      </c>
      <c r="CH283" s="83">
        <f t="shared" si="29"/>
        <v>0</v>
      </c>
    </row>
    <row r="284" spans="1:86" s="83" customFormat="1" ht="12.75" customHeight="1">
      <c r="A284" s="76">
        <v>275</v>
      </c>
      <c r="B284" s="77" t="s">
        <v>735</v>
      </c>
      <c r="C284" s="76">
        <v>1</v>
      </c>
      <c r="D284" s="80">
        <v>1</v>
      </c>
      <c r="E284" s="158">
        <v>4</v>
      </c>
      <c r="F284" s="81">
        <v>129.14980473502368</v>
      </c>
      <c r="G284" s="82">
        <v>13153.855593952483</v>
      </c>
      <c r="H284" s="82">
        <f t="shared" si="24"/>
        <v>3834</v>
      </c>
      <c r="I284" s="82">
        <v>1188</v>
      </c>
      <c r="J284" s="82">
        <f t="shared" si="25"/>
        <v>18176</v>
      </c>
      <c r="K284" s="82"/>
      <c r="L284" s="460"/>
      <c r="M284" s="460"/>
      <c r="N284" s="146"/>
      <c r="O284" s="76"/>
      <c r="P284" s="633"/>
      <c r="Q284" s="146"/>
      <c r="R284" s="82"/>
      <c r="S284" s="82"/>
      <c r="T284" s="77"/>
      <c r="V284" s="657"/>
      <c r="Z284" s="77"/>
      <c r="AA284" s="77">
        <v>275</v>
      </c>
      <c r="AB284" s="77" t="s">
        <v>233</v>
      </c>
      <c r="AD284" s="660">
        <v>1</v>
      </c>
      <c r="AF284" s="660">
        <f t="shared" si="26"/>
        <v>0</v>
      </c>
      <c r="AG284" s="77"/>
      <c r="AH284" s="77"/>
      <c r="AI284" s="672"/>
      <c r="AP284" s="77"/>
      <c r="AQ284" s="673"/>
      <c r="AR284" s="673"/>
      <c r="AW284" s="77"/>
      <c r="AX284" s="77"/>
      <c r="AY284" s="672"/>
      <c r="AZ284" s="672"/>
      <c r="BV284" s="77">
        <v>275</v>
      </c>
      <c r="BX284" s="672">
        <v>6090235.1399999997</v>
      </c>
      <c r="CA284" s="672">
        <v>463</v>
      </c>
      <c r="CD284" s="83">
        <f t="shared" si="27"/>
        <v>0</v>
      </c>
      <c r="CF284" s="83">
        <f t="shared" si="28"/>
        <v>13153.855593952483</v>
      </c>
      <c r="CH284" s="83">
        <f t="shared" si="29"/>
        <v>0</v>
      </c>
    </row>
    <row r="285" spans="1:86" s="83" customFormat="1" ht="12.75" customHeight="1">
      <c r="A285" s="76">
        <v>276</v>
      </c>
      <c r="B285" s="77" t="s">
        <v>736</v>
      </c>
      <c r="C285" s="76">
        <v>1</v>
      </c>
      <c r="D285" s="80">
        <v>1.0269999999999999</v>
      </c>
      <c r="E285" s="158">
        <v>2</v>
      </c>
      <c r="F285" s="81">
        <v>191.80025012123471</v>
      </c>
      <c r="G285" s="82">
        <v>12133.965132567457</v>
      </c>
      <c r="H285" s="82">
        <f t="shared" si="24"/>
        <v>11139</v>
      </c>
      <c r="I285" s="82">
        <v>1188</v>
      </c>
      <c r="J285" s="82">
        <f t="shared" si="25"/>
        <v>24461</v>
      </c>
      <c r="K285" s="82"/>
      <c r="L285" s="460"/>
      <c r="M285" s="460"/>
      <c r="N285" s="146"/>
      <c r="O285" s="76"/>
      <c r="P285" s="633"/>
      <c r="Q285" s="146"/>
      <c r="R285" s="82"/>
      <c r="S285" s="82"/>
      <c r="T285" s="77"/>
      <c r="V285" s="657"/>
      <c r="Z285" s="77"/>
      <c r="AA285" s="77">
        <v>276</v>
      </c>
      <c r="AB285" s="77" t="s">
        <v>234</v>
      </c>
      <c r="AD285" s="660">
        <v>1.0269999999999999</v>
      </c>
      <c r="AF285" s="660">
        <f t="shared" si="26"/>
        <v>0</v>
      </c>
      <c r="AG285" s="77"/>
      <c r="AH285" s="77"/>
      <c r="AI285" s="672"/>
      <c r="AP285" s="77"/>
      <c r="AQ285" s="673"/>
      <c r="AR285" s="673"/>
      <c r="AW285" s="77"/>
      <c r="AX285" s="77"/>
      <c r="AY285" s="672"/>
      <c r="AZ285" s="672"/>
      <c r="BV285" s="77">
        <v>276</v>
      </c>
      <c r="BX285" s="672">
        <v>14839839.35713</v>
      </c>
      <c r="CA285" s="672">
        <v>1223</v>
      </c>
      <c r="CD285" s="83">
        <f t="shared" si="27"/>
        <v>0</v>
      </c>
      <c r="CF285" s="83">
        <f t="shared" si="28"/>
        <v>12133.965132567457</v>
      </c>
      <c r="CH285" s="83">
        <f t="shared" si="29"/>
        <v>0</v>
      </c>
    </row>
    <row r="286" spans="1:86" s="83" customFormat="1" ht="12.75" customHeight="1">
      <c r="A286" s="76">
        <v>277</v>
      </c>
      <c r="B286" s="77" t="s">
        <v>737</v>
      </c>
      <c r="C286" s="76">
        <v>1</v>
      </c>
      <c r="D286" s="80">
        <v>1</v>
      </c>
      <c r="E286" s="158">
        <v>12</v>
      </c>
      <c r="F286" s="81">
        <v>101.59231478496005</v>
      </c>
      <c r="G286" s="82">
        <v>18663.188162811384</v>
      </c>
      <c r="H286" s="82">
        <f t="shared" si="24"/>
        <v>297</v>
      </c>
      <c r="I286" s="82">
        <v>1188</v>
      </c>
      <c r="J286" s="82">
        <f t="shared" si="25"/>
        <v>20148</v>
      </c>
      <c r="K286" s="82"/>
      <c r="L286" s="460"/>
      <c r="M286" s="460"/>
      <c r="N286" s="146"/>
      <c r="O286" s="76"/>
      <c r="P286" s="633"/>
      <c r="Q286" s="146"/>
      <c r="R286" s="82"/>
      <c r="S286" s="82"/>
      <c r="T286" s="77"/>
      <c r="V286" s="657"/>
      <c r="Z286" s="77"/>
      <c r="AA286" s="77">
        <v>277</v>
      </c>
      <c r="AB286" s="77" t="s">
        <v>235</v>
      </c>
      <c r="AD286" s="660">
        <v>1</v>
      </c>
      <c r="AF286" s="660">
        <f t="shared" si="26"/>
        <v>0</v>
      </c>
      <c r="AG286" s="77"/>
      <c r="AH286" s="77"/>
      <c r="AI286" s="672"/>
      <c r="AP286" s="77"/>
      <c r="AQ286" s="673"/>
      <c r="AR286" s="673"/>
      <c r="AW286" s="77"/>
      <c r="AX286" s="77"/>
      <c r="AY286" s="672"/>
      <c r="AZ286" s="672"/>
      <c r="BV286" s="77">
        <v>277</v>
      </c>
      <c r="BX286" s="672">
        <v>41954846.989999995</v>
      </c>
      <c r="CA286" s="672">
        <v>2248</v>
      </c>
      <c r="CD286" s="83">
        <f t="shared" si="27"/>
        <v>0</v>
      </c>
      <c r="CF286" s="83">
        <f t="shared" si="28"/>
        <v>18663.188162811384</v>
      </c>
      <c r="CH286" s="83">
        <f t="shared" si="29"/>
        <v>0</v>
      </c>
    </row>
    <row r="287" spans="1:86" s="83" customFormat="1" ht="12.75" customHeight="1">
      <c r="A287" s="76">
        <v>278</v>
      </c>
      <c r="B287" s="77" t="s">
        <v>738</v>
      </c>
      <c r="C287" s="76">
        <v>1</v>
      </c>
      <c r="D287" s="80">
        <v>1</v>
      </c>
      <c r="E287" s="158">
        <v>7</v>
      </c>
      <c r="F287" s="81">
        <v>116.53412231085679</v>
      </c>
      <c r="G287" s="82">
        <v>14349.077182168408</v>
      </c>
      <c r="H287" s="82">
        <f t="shared" si="24"/>
        <v>2372</v>
      </c>
      <c r="I287" s="82">
        <v>1188</v>
      </c>
      <c r="J287" s="82">
        <f t="shared" si="25"/>
        <v>17909</v>
      </c>
      <c r="K287" s="82"/>
      <c r="L287" s="460"/>
      <c r="M287" s="460"/>
      <c r="N287" s="146"/>
      <c r="O287" s="76"/>
      <c r="P287" s="633"/>
      <c r="Q287" s="146"/>
      <c r="R287" s="82"/>
      <c r="S287" s="82"/>
      <c r="T287" s="77"/>
      <c r="V287" s="657"/>
      <c r="Z287" s="77"/>
      <c r="AA287" s="77">
        <v>278</v>
      </c>
      <c r="AB287" s="77" t="s">
        <v>236</v>
      </c>
      <c r="AD287" s="660">
        <v>1</v>
      </c>
      <c r="AF287" s="660">
        <f t="shared" si="26"/>
        <v>0</v>
      </c>
      <c r="AG287" s="77"/>
      <c r="AH287" s="77"/>
      <c r="AI287" s="672"/>
      <c r="AP287" s="77"/>
      <c r="AQ287" s="673"/>
      <c r="AR287" s="673"/>
      <c r="AW287" s="77"/>
      <c r="AX287" s="77"/>
      <c r="AY287" s="672"/>
      <c r="AZ287" s="672"/>
      <c r="BV287" s="77">
        <v>278</v>
      </c>
      <c r="BX287" s="672">
        <v>26072273.239999998</v>
      </c>
      <c r="CA287" s="672">
        <v>1817</v>
      </c>
      <c r="CD287" s="83">
        <f t="shared" si="27"/>
        <v>0</v>
      </c>
      <c r="CF287" s="83">
        <f t="shared" si="28"/>
        <v>14349.077182168408</v>
      </c>
      <c r="CH287" s="83">
        <f t="shared" si="29"/>
        <v>0</v>
      </c>
    </row>
    <row r="288" spans="1:86" s="83" customFormat="1" ht="12.75" customHeight="1">
      <c r="A288" s="76">
        <v>279</v>
      </c>
      <c r="B288" s="77" t="s">
        <v>739</v>
      </c>
      <c r="C288" s="76">
        <v>0</v>
      </c>
      <c r="D288" s="80">
        <v>1</v>
      </c>
      <c r="E288" s="158">
        <v>0</v>
      </c>
      <c r="F288" s="81">
        <v>0</v>
      </c>
      <c r="G288" s="82">
        <v>0</v>
      </c>
      <c r="H288" s="82">
        <f t="shared" si="24"/>
        <v>0</v>
      </c>
      <c r="I288" s="82">
        <v>1188</v>
      </c>
      <c r="J288" s="82">
        <f t="shared" si="25"/>
        <v>1188</v>
      </c>
      <c r="K288" s="82"/>
      <c r="L288" s="460"/>
      <c r="M288" s="460"/>
      <c r="N288" s="146"/>
      <c r="O288" s="76"/>
      <c r="P288" s="633"/>
      <c r="Q288" s="146"/>
      <c r="R288" s="82"/>
      <c r="S288" s="82"/>
      <c r="T288" s="77"/>
      <c r="V288" s="657"/>
      <c r="Z288" s="77"/>
      <c r="AA288" s="77">
        <v>279</v>
      </c>
      <c r="AB288" s="77" t="s">
        <v>237</v>
      </c>
      <c r="AD288" s="660">
        <v>1</v>
      </c>
      <c r="AF288" s="660">
        <f t="shared" si="26"/>
        <v>0</v>
      </c>
      <c r="AG288" s="77"/>
      <c r="AH288" s="77"/>
      <c r="AI288" s="672"/>
      <c r="AP288" s="77"/>
      <c r="AQ288" s="673"/>
      <c r="AR288" s="673"/>
      <c r="AW288" s="77"/>
      <c r="AX288" s="77"/>
      <c r="AY288" s="672"/>
      <c r="AZ288" s="672"/>
      <c r="BV288" s="77">
        <v>279</v>
      </c>
      <c r="BX288" s="672">
        <v>0</v>
      </c>
      <c r="CA288" s="672">
        <v>0</v>
      </c>
      <c r="CD288" s="83">
        <f t="shared" si="27"/>
        <v>0</v>
      </c>
      <c r="CF288" s="83">
        <f t="shared" si="28"/>
        <v>0</v>
      </c>
      <c r="CH288" s="83">
        <f t="shared" si="29"/>
        <v>0</v>
      </c>
    </row>
    <row r="289" spans="1:86" s="83" customFormat="1" ht="12.75" customHeight="1">
      <c r="A289" s="76">
        <v>280</v>
      </c>
      <c r="B289" s="77" t="s">
        <v>740</v>
      </c>
      <c r="C289" s="76">
        <v>0</v>
      </c>
      <c r="D289" s="80">
        <v>1</v>
      </c>
      <c r="E289" s="158">
        <v>0</v>
      </c>
      <c r="F289" s="81">
        <v>0</v>
      </c>
      <c r="G289" s="82">
        <v>16860.330000000002</v>
      </c>
      <c r="H289" s="82">
        <f t="shared" si="24"/>
        <v>0</v>
      </c>
      <c r="I289" s="82">
        <v>1188</v>
      </c>
      <c r="J289" s="82">
        <f t="shared" si="25"/>
        <v>18048</v>
      </c>
      <c r="K289" s="82"/>
      <c r="L289" s="460"/>
      <c r="M289" s="460"/>
      <c r="N289" s="146"/>
      <c r="O289" s="76"/>
      <c r="P289" s="633"/>
      <c r="Q289" s="146"/>
      <c r="R289" s="82"/>
      <c r="S289" s="82"/>
      <c r="T289" s="77"/>
      <c r="V289" s="657"/>
      <c r="Z289" s="77"/>
      <c r="AA289" s="77">
        <v>280</v>
      </c>
      <c r="AB289" s="77" t="s">
        <v>238</v>
      </c>
      <c r="AD289" s="660">
        <v>1</v>
      </c>
      <c r="AF289" s="660">
        <f t="shared" si="26"/>
        <v>0</v>
      </c>
      <c r="AG289" s="77"/>
      <c r="AH289" s="77"/>
      <c r="AI289" s="672"/>
      <c r="AP289" s="77"/>
      <c r="AQ289" s="673"/>
      <c r="AR289" s="673"/>
      <c r="AW289" s="77"/>
      <c r="AX289" s="77"/>
      <c r="AY289" s="672"/>
      <c r="AZ289" s="672"/>
      <c r="BV289" s="77">
        <v>280</v>
      </c>
      <c r="BX289" s="672">
        <v>67441.320000000007</v>
      </c>
      <c r="CA289" s="672">
        <v>4</v>
      </c>
      <c r="CD289" s="83">
        <f t="shared" si="27"/>
        <v>0</v>
      </c>
      <c r="CF289" s="83">
        <f t="shared" si="28"/>
        <v>16860.330000000002</v>
      </c>
      <c r="CH289" s="83">
        <f t="shared" si="29"/>
        <v>0</v>
      </c>
    </row>
    <row r="290" spans="1:86" s="83" customFormat="1" ht="12.75" customHeight="1">
      <c r="A290" s="76">
        <v>281</v>
      </c>
      <c r="B290" s="77" t="s">
        <v>741</v>
      </c>
      <c r="C290" s="76">
        <v>1</v>
      </c>
      <c r="D290" s="80">
        <v>1</v>
      </c>
      <c r="E290" s="158">
        <v>12</v>
      </c>
      <c r="F290" s="81">
        <v>100</v>
      </c>
      <c r="G290" s="82">
        <v>19618.058737761501</v>
      </c>
      <c r="H290" s="82">
        <f t="shared" si="24"/>
        <v>0</v>
      </c>
      <c r="I290" s="82">
        <v>1188</v>
      </c>
      <c r="J290" s="82">
        <f t="shared" si="25"/>
        <v>20806</v>
      </c>
      <c r="K290" s="82"/>
      <c r="L290" s="460"/>
      <c r="M290" s="460"/>
      <c r="N290" s="146"/>
      <c r="O290" s="76"/>
      <c r="P290" s="633"/>
      <c r="Q290" s="146"/>
      <c r="R290" s="82"/>
      <c r="S290" s="82"/>
      <c r="T290" s="77"/>
      <c r="V290" s="657"/>
      <c r="Z290" s="77"/>
      <c r="AA290" s="77">
        <v>281</v>
      </c>
      <c r="AB290" s="77" t="s">
        <v>239</v>
      </c>
      <c r="AD290" s="660">
        <v>1</v>
      </c>
      <c r="AF290" s="660">
        <f t="shared" si="26"/>
        <v>0</v>
      </c>
      <c r="AG290" s="77"/>
      <c r="AH290" s="77"/>
      <c r="AI290" s="672"/>
      <c r="AP290" s="77"/>
      <c r="AQ290" s="673"/>
      <c r="AR290" s="673"/>
      <c r="AW290" s="77"/>
      <c r="AX290" s="77"/>
      <c r="AY290" s="672"/>
      <c r="AZ290" s="672"/>
      <c r="BV290" s="77">
        <v>281</v>
      </c>
      <c r="BX290" s="672">
        <v>557035159.80000007</v>
      </c>
      <c r="CA290" s="672">
        <v>28394</v>
      </c>
      <c r="CD290" s="83">
        <f t="shared" si="27"/>
        <v>0</v>
      </c>
      <c r="CF290" s="83">
        <f t="shared" si="28"/>
        <v>19618.058737761501</v>
      </c>
      <c r="CH290" s="83">
        <f t="shared" si="29"/>
        <v>0</v>
      </c>
    </row>
    <row r="291" spans="1:86" s="83" customFormat="1" ht="12.75" customHeight="1">
      <c r="A291" s="76">
        <v>282</v>
      </c>
      <c r="B291" s="77" t="s">
        <v>742</v>
      </c>
      <c r="C291" s="76">
        <v>0</v>
      </c>
      <c r="D291" s="80">
        <v>1</v>
      </c>
      <c r="E291" s="158">
        <v>0</v>
      </c>
      <c r="F291" s="81">
        <v>0</v>
      </c>
      <c r="G291" s="82">
        <v>16860.330000000002</v>
      </c>
      <c r="H291" s="82">
        <f t="shared" si="24"/>
        <v>0</v>
      </c>
      <c r="I291" s="82">
        <v>1188</v>
      </c>
      <c r="J291" s="82">
        <f t="shared" si="25"/>
        <v>18048</v>
      </c>
      <c r="K291" s="82"/>
      <c r="L291" s="460"/>
      <c r="M291" s="460"/>
      <c r="N291" s="146"/>
      <c r="O291" s="76"/>
      <c r="P291" s="633"/>
      <c r="Q291" s="146"/>
      <c r="R291" s="82"/>
      <c r="S291" s="82"/>
      <c r="T291" s="77"/>
      <c r="V291" s="657"/>
      <c r="Z291" s="77"/>
      <c r="AA291" s="77">
        <v>282</v>
      </c>
      <c r="AB291" s="77" t="s">
        <v>240</v>
      </c>
      <c r="AD291" s="660">
        <v>1</v>
      </c>
      <c r="AF291" s="660">
        <f t="shared" si="26"/>
        <v>0</v>
      </c>
      <c r="AG291" s="77"/>
      <c r="AH291" s="77"/>
      <c r="AI291" s="672"/>
      <c r="AP291" s="77"/>
      <c r="AQ291" s="673"/>
      <c r="AR291" s="673"/>
      <c r="AW291" s="77"/>
      <c r="AX291" s="77"/>
      <c r="AY291" s="672"/>
      <c r="AZ291" s="672"/>
      <c r="BV291" s="77">
        <v>282</v>
      </c>
      <c r="BX291" s="672">
        <v>16860.330000000002</v>
      </c>
      <c r="CA291" s="672">
        <v>1</v>
      </c>
      <c r="CD291" s="83">
        <f t="shared" si="27"/>
        <v>0</v>
      </c>
      <c r="CF291" s="83">
        <f t="shared" si="28"/>
        <v>16860.330000000002</v>
      </c>
      <c r="CH291" s="83">
        <f t="shared" si="29"/>
        <v>0</v>
      </c>
    </row>
    <row r="292" spans="1:86" s="83" customFormat="1" ht="12.75" customHeight="1">
      <c r="A292" s="76">
        <v>283</v>
      </c>
      <c r="B292" s="77" t="s">
        <v>743</v>
      </c>
      <c r="C292" s="76">
        <v>0</v>
      </c>
      <c r="D292" s="80">
        <v>1</v>
      </c>
      <c r="E292" s="158">
        <v>0</v>
      </c>
      <c r="F292" s="81">
        <v>0</v>
      </c>
      <c r="G292" s="82">
        <v>0</v>
      </c>
      <c r="H292" s="82">
        <f t="shared" si="24"/>
        <v>0</v>
      </c>
      <c r="I292" s="82">
        <v>1188</v>
      </c>
      <c r="J292" s="82">
        <f t="shared" si="25"/>
        <v>1188</v>
      </c>
      <c r="K292" s="82"/>
      <c r="L292" s="460"/>
      <c r="M292" s="460"/>
      <c r="N292" s="146"/>
      <c r="O292" s="76"/>
      <c r="P292" s="633"/>
      <c r="Q292" s="146"/>
      <c r="R292" s="82"/>
      <c r="S292" s="82"/>
      <c r="T292" s="77"/>
      <c r="V292" s="657"/>
      <c r="Z292" s="77"/>
      <c r="AA292" s="77">
        <v>283</v>
      </c>
      <c r="AB292" s="77" t="s">
        <v>241</v>
      </c>
      <c r="AD292" s="660">
        <v>1</v>
      </c>
      <c r="AF292" s="660">
        <f t="shared" si="26"/>
        <v>0</v>
      </c>
      <c r="AG292" s="77"/>
      <c r="AH292" s="77"/>
      <c r="AI292" s="672"/>
      <c r="AP292" s="77"/>
      <c r="AQ292" s="673"/>
      <c r="AR292" s="673"/>
      <c r="AW292" s="77"/>
      <c r="AX292" s="77"/>
      <c r="AY292" s="672"/>
      <c r="AZ292" s="672"/>
      <c r="BV292" s="77">
        <v>283</v>
      </c>
      <c r="BX292" s="672">
        <v>0</v>
      </c>
      <c r="CA292" s="672">
        <v>0</v>
      </c>
      <c r="CD292" s="83">
        <f t="shared" si="27"/>
        <v>0</v>
      </c>
      <c r="CF292" s="83">
        <f t="shared" si="28"/>
        <v>0</v>
      </c>
      <c r="CH292" s="83">
        <f t="shared" si="29"/>
        <v>0</v>
      </c>
    </row>
    <row r="293" spans="1:86" s="83" customFormat="1" ht="12.75" customHeight="1">
      <c r="A293" s="76">
        <v>284</v>
      </c>
      <c r="B293" s="77" t="s">
        <v>744</v>
      </c>
      <c r="C293" s="76">
        <v>1</v>
      </c>
      <c r="D293" s="80">
        <v>1.04</v>
      </c>
      <c r="E293" s="158">
        <v>5</v>
      </c>
      <c r="F293" s="81">
        <v>142.13877441457646</v>
      </c>
      <c r="G293" s="82">
        <v>13501.638900651466</v>
      </c>
      <c r="H293" s="82">
        <f t="shared" si="24"/>
        <v>5689</v>
      </c>
      <c r="I293" s="82">
        <v>1188</v>
      </c>
      <c r="J293" s="82">
        <f t="shared" si="25"/>
        <v>20379</v>
      </c>
      <c r="K293" s="82"/>
      <c r="L293" s="460"/>
      <c r="M293" s="460"/>
      <c r="N293" s="146"/>
      <c r="O293" s="76"/>
      <c r="P293" s="633"/>
      <c r="Q293" s="146"/>
      <c r="R293" s="82"/>
      <c r="S293" s="82"/>
      <c r="T293" s="77"/>
      <c r="V293" s="657"/>
      <c r="Z293" s="77"/>
      <c r="AA293" s="77">
        <v>284</v>
      </c>
      <c r="AB293" s="77" t="s">
        <v>242</v>
      </c>
      <c r="AD293" s="660">
        <v>1.04</v>
      </c>
      <c r="AF293" s="660">
        <f t="shared" si="26"/>
        <v>0</v>
      </c>
      <c r="AG293" s="77"/>
      <c r="AH293" s="77"/>
      <c r="AI293" s="672"/>
      <c r="AP293" s="77"/>
      <c r="AQ293" s="673"/>
      <c r="AR293" s="673"/>
      <c r="AW293" s="77"/>
      <c r="AX293" s="77"/>
      <c r="AY293" s="672"/>
      <c r="AZ293" s="672"/>
      <c r="BV293" s="77">
        <v>284</v>
      </c>
      <c r="BX293" s="672">
        <v>33160025.140000001</v>
      </c>
      <c r="CA293" s="672">
        <v>2456</v>
      </c>
      <c r="CD293" s="83">
        <f t="shared" si="27"/>
        <v>0</v>
      </c>
      <c r="CF293" s="83">
        <f t="shared" si="28"/>
        <v>13501.638900651466</v>
      </c>
      <c r="CH293" s="83">
        <f t="shared" si="29"/>
        <v>0</v>
      </c>
    </row>
    <row r="294" spans="1:86" s="83" customFormat="1" ht="12.75" customHeight="1">
      <c r="A294" s="76">
        <v>285</v>
      </c>
      <c r="B294" s="77" t="s">
        <v>745</v>
      </c>
      <c r="C294" s="76">
        <v>1</v>
      </c>
      <c r="D294" s="80">
        <v>1.044</v>
      </c>
      <c r="E294" s="158">
        <v>9</v>
      </c>
      <c r="F294" s="81">
        <v>116.95781453436267</v>
      </c>
      <c r="G294" s="82">
        <v>16000.855847881512</v>
      </c>
      <c r="H294" s="82">
        <f t="shared" si="24"/>
        <v>2713</v>
      </c>
      <c r="I294" s="82">
        <v>1188</v>
      </c>
      <c r="J294" s="82">
        <f t="shared" si="25"/>
        <v>19902</v>
      </c>
      <c r="K294" s="82"/>
      <c r="L294" s="460"/>
      <c r="M294" s="460"/>
      <c r="N294" s="146"/>
      <c r="O294" s="76"/>
      <c r="P294" s="633"/>
      <c r="Q294" s="146"/>
      <c r="R294" s="82"/>
      <c r="S294" s="82"/>
      <c r="T294" s="77"/>
      <c r="V294" s="657"/>
      <c r="Z294" s="77"/>
      <c r="AA294" s="77">
        <v>285</v>
      </c>
      <c r="AB294" s="77" t="s">
        <v>243</v>
      </c>
      <c r="AD294" s="660">
        <v>1.044</v>
      </c>
      <c r="AF294" s="660">
        <f t="shared" si="26"/>
        <v>0</v>
      </c>
      <c r="AG294" s="77"/>
      <c r="AH294" s="77"/>
      <c r="AI294" s="672"/>
      <c r="AP294" s="77"/>
      <c r="AQ294" s="673"/>
      <c r="AR294" s="673"/>
      <c r="AW294" s="77"/>
      <c r="AX294" s="77"/>
      <c r="AY294" s="672"/>
      <c r="AZ294" s="672"/>
      <c r="BV294" s="77">
        <v>285</v>
      </c>
      <c r="BX294" s="672">
        <v>60499235.960839994</v>
      </c>
      <c r="CA294" s="672">
        <v>3781</v>
      </c>
      <c r="CD294" s="83">
        <f t="shared" si="27"/>
        <v>0</v>
      </c>
      <c r="CF294" s="83">
        <f t="shared" si="28"/>
        <v>16000.855847881512</v>
      </c>
      <c r="CH294" s="83">
        <f t="shared" si="29"/>
        <v>0</v>
      </c>
    </row>
    <row r="295" spans="1:86" s="83" customFormat="1" ht="12.75" customHeight="1">
      <c r="A295" s="76">
        <v>286</v>
      </c>
      <c r="B295" s="77" t="s">
        <v>746</v>
      </c>
      <c r="C295" s="76">
        <v>0</v>
      </c>
      <c r="D295" s="80">
        <v>1.05</v>
      </c>
      <c r="E295" s="158">
        <v>0</v>
      </c>
      <c r="F295" s="81">
        <v>0</v>
      </c>
      <c r="G295" s="82">
        <v>0</v>
      </c>
      <c r="H295" s="82">
        <f t="shared" si="24"/>
        <v>0</v>
      </c>
      <c r="I295" s="82">
        <v>1188</v>
      </c>
      <c r="J295" s="82">
        <f t="shared" si="25"/>
        <v>1188</v>
      </c>
      <c r="K295" s="82"/>
      <c r="L295" s="460"/>
      <c r="M295" s="460"/>
      <c r="N295" s="146"/>
      <c r="O295" s="76"/>
      <c r="P295" s="633"/>
      <c r="Q295" s="146"/>
      <c r="R295" s="82"/>
      <c r="S295" s="82"/>
      <c r="T295" s="77"/>
      <c r="V295" s="657"/>
      <c r="Z295" s="77"/>
      <c r="AA295" s="77">
        <v>286</v>
      </c>
      <c r="AB295" s="77" t="s">
        <v>244</v>
      </c>
      <c r="AD295" s="660">
        <v>1.05</v>
      </c>
      <c r="AF295" s="660">
        <f t="shared" si="26"/>
        <v>0</v>
      </c>
      <c r="AG295" s="77"/>
      <c r="AH295" s="77"/>
      <c r="AI295" s="672"/>
      <c r="AP295" s="77"/>
      <c r="AQ295" s="673"/>
      <c r="AR295" s="673"/>
      <c r="AW295" s="77"/>
      <c r="AX295" s="77"/>
      <c r="AY295" s="672"/>
      <c r="AZ295" s="672"/>
      <c r="BV295" s="77">
        <v>286</v>
      </c>
      <c r="BX295" s="672">
        <v>0</v>
      </c>
      <c r="CA295" s="672">
        <v>0</v>
      </c>
      <c r="CD295" s="83">
        <f t="shared" si="27"/>
        <v>0</v>
      </c>
      <c r="CF295" s="83">
        <f t="shared" si="28"/>
        <v>0</v>
      </c>
      <c r="CH295" s="83">
        <f t="shared" si="29"/>
        <v>0</v>
      </c>
    </row>
    <row r="296" spans="1:86" s="83" customFormat="1" ht="12.75" customHeight="1">
      <c r="A296" s="76">
        <v>287</v>
      </c>
      <c r="B296" s="77" t="s">
        <v>747</v>
      </c>
      <c r="C296" s="76">
        <v>1</v>
      </c>
      <c r="D296" s="80">
        <v>1</v>
      </c>
      <c r="E296" s="158">
        <v>5</v>
      </c>
      <c r="F296" s="81">
        <v>135.4529003467872</v>
      </c>
      <c r="G296" s="82">
        <v>12813.882519422865</v>
      </c>
      <c r="H296" s="82">
        <f t="shared" si="24"/>
        <v>4543</v>
      </c>
      <c r="I296" s="82">
        <v>1188</v>
      </c>
      <c r="J296" s="82">
        <f t="shared" si="25"/>
        <v>18545</v>
      </c>
      <c r="K296" s="82"/>
      <c r="L296" s="460"/>
      <c r="M296" s="460"/>
      <c r="N296" s="146"/>
      <c r="O296" s="76"/>
      <c r="P296" s="633"/>
      <c r="Q296" s="146"/>
      <c r="R296" s="82"/>
      <c r="S296" s="82"/>
      <c r="T296" s="77"/>
      <c r="V296" s="657"/>
      <c r="Z296" s="77"/>
      <c r="AA296" s="77">
        <v>287</v>
      </c>
      <c r="AB296" s="77" t="s">
        <v>245</v>
      </c>
      <c r="AD296" s="660">
        <v>1</v>
      </c>
      <c r="AF296" s="660">
        <f t="shared" si="26"/>
        <v>0</v>
      </c>
      <c r="AG296" s="77"/>
      <c r="AH296" s="77"/>
      <c r="AI296" s="672"/>
      <c r="AP296" s="77"/>
      <c r="AQ296" s="673"/>
      <c r="AR296" s="673"/>
      <c r="AW296" s="77"/>
      <c r="AX296" s="77"/>
      <c r="AY296" s="672"/>
      <c r="AZ296" s="672"/>
      <c r="BV296" s="77">
        <v>287</v>
      </c>
      <c r="BX296" s="672">
        <v>11545308.15</v>
      </c>
      <c r="CA296" s="672">
        <v>901</v>
      </c>
      <c r="CD296" s="83">
        <f t="shared" si="27"/>
        <v>0</v>
      </c>
      <c r="CF296" s="83">
        <f t="shared" si="28"/>
        <v>12813.882519422865</v>
      </c>
      <c r="CH296" s="83">
        <f t="shared" si="29"/>
        <v>0</v>
      </c>
    </row>
    <row r="297" spans="1:86" s="83" customFormat="1" ht="12.75" customHeight="1">
      <c r="A297" s="76">
        <v>288</v>
      </c>
      <c r="B297" s="77" t="s">
        <v>748</v>
      </c>
      <c r="C297" s="76">
        <v>1</v>
      </c>
      <c r="D297" s="80">
        <v>1.002</v>
      </c>
      <c r="E297" s="158">
        <v>2</v>
      </c>
      <c r="F297" s="81">
        <v>176.41602429425711</v>
      </c>
      <c r="G297" s="82">
        <v>11792.244970195296</v>
      </c>
      <c r="H297" s="82">
        <f t="shared" si="24"/>
        <v>9011</v>
      </c>
      <c r="I297" s="82">
        <v>1188</v>
      </c>
      <c r="J297" s="82">
        <f t="shared" si="25"/>
        <v>21991</v>
      </c>
      <c r="K297" s="82"/>
      <c r="L297" s="460"/>
      <c r="M297" s="460"/>
      <c r="N297" s="146"/>
      <c r="O297" s="76"/>
      <c r="P297" s="633"/>
      <c r="Q297" s="146"/>
      <c r="R297" s="82"/>
      <c r="S297" s="82"/>
      <c r="T297" s="77"/>
      <c r="V297" s="657"/>
      <c r="Z297" s="77"/>
      <c r="AA297" s="77">
        <v>288</v>
      </c>
      <c r="AB297" s="77" t="s">
        <v>246</v>
      </c>
      <c r="AD297" s="660">
        <v>1.002</v>
      </c>
      <c r="AF297" s="660">
        <f t="shared" si="26"/>
        <v>0</v>
      </c>
      <c r="AG297" s="77"/>
      <c r="AH297" s="77"/>
      <c r="AI297" s="672"/>
      <c r="AP297" s="77"/>
      <c r="AQ297" s="673"/>
      <c r="AR297" s="673"/>
      <c r="AW297" s="77"/>
      <c r="AX297" s="77"/>
      <c r="AY297" s="672"/>
      <c r="AZ297" s="672"/>
      <c r="BV297" s="77">
        <v>288</v>
      </c>
      <c r="BX297" s="672">
        <v>29586742.630219996</v>
      </c>
      <c r="CA297" s="672">
        <v>2509</v>
      </c>
      <c r="CD297" s="83">
        <f t="shared" si="27"/>
        <v>0</v>
      </c>
      <c r="CF297" s="83">
        <f t="shared" si="28"/>
        <v>11792.244970195296</v>
      </c>
      <c r="CH297" s="83">
        <f t="shared" si="29"/>
        <v>0</v>
      </c>
    </row>
    <row r="298" spans="1:86" s="83" customFormat="1" ht="12.75" customHeight="1">
      <c r="A298" s="76">
        <v>289</v>
      </c>
      <c r="B298" s="77" t="s">
        <v>749</v>
      </c>
      <c r="C298" s="76">
        <v>1</v>
      </c>
      <c r="D298" s="80">
        <v>1</v>
      </c>
      <c r="E298" s="158">
        <v>8</v>
      </c>
      <c r="F298" s="81">
        <v>213.77754969989752</v>
      </c>
      <c r="G298" s="82">
        <v>14627.602253521125</v>
      </c>
      <c r="H298" s="82">
        <f t="shared" si="24"/>
        <v>16643</v>
      </c>
      <c r="I298" s="82">
        <v>1188</v>
      </c>
      <c r="J298" s="82">
        <f t="shared" si="25"/>
        <v>32459</v>
      </c>
      <c r="K298" s="82"/>
      <c r="L298" s="460"/>
      <c r="M298" s="460"/>
      <c r="N298" s="146"/>
      <c r="O298" s="76"/>
      <c r="P298" s="633"/>
      <c r="Q298" s="146"/>
      <c r="R298" s="82"/>
      <c r="S298" s="82"/>
      <c r="T298" s="77"/>
      <c r="V298" s="657"/>
      <c r="Z298" s="77"/>
      <c r="AA298" s="77">
        <v>289</v>
      </c>
      <c r="AB298" s="77" t="s">
        <v>247</v>
      </c>
      <c r="AD298" s="660">
        <v>1</v>
      </c>
      <c r="AF298" s="660">
        <f t="shared" si="26"/>
        <v>0</v>
      </c>
      <c r="AG298" s="77"/>
      <c r="AH298" s="77"/>
      <c r="AI298" s="672"/>
      <c r="AP298" s="77"/>
      <c r="AQ298" s="673"/>
      <c r="AR298" s="673"/>
      <c r="AW298" s="77"/>
      <c r="AX298" s="77"/>
      <c r="AY298" s="672"/>
      <c r="AZ298" s="672"/>
      <c r="BV298" s="77">
        <v>289</v>
      </c>
      <c r="BX298" s="672">
        <v>2077119.5199999998</v>
      </c>
      <c r="CA298" s="672">
        <v>142</v>
      </c>
      <c r="CD298" s="83">
        <f t="shared" si="27"/>
        <v>0</v>
      </c>
      <c r="CF298" s="83">
        <f t="shared" si="28"/>
        <v>14627.602253521125</v>
      </c>
      <c r="CH298" s="83">
        <f t="shared" si="29"/>
        <v>0</v>
      </c>
    </row>
    <row r="299" spans="1:86" s="83" customFormat="1" ht="12.75" customHeight="1">
      <c r="A299" s="76">
        <v>290</v>
      </c>
      <c r="B299" s="77" t="s">
        <v>750</v>
      </c>
      <c r="C299" s="76">
        <v>1</v>
      </c>
      <c r="D299" s="80">
        <v>1</v>
      </c>
      <c r="E299" s="158">
        <v>4</v>
      </c>
      <c r="F299" s="81">
        <v>139.59237956839209</v>
      </c>
      <c r="G299" s="82">
        <v>12855.705974124809</v>
      </c>
      <c r="H299" s="82">
        <f t="shared" si="24"/>
        <v>5090</v>
      </c>
      <c r="I299" s="82">
        <v>1188</v>
      </c>
      <c r="J299" s="82">
        <f t="shared" si="25"/>
        <v>19134</v>
      </c>
      <c r="K299" s="82"/>
      <c r="L299" s="460"/>
      <c r="M299" s="460"/>
      <c r="N299" s="146"/>
      <c r="O299" s="76"/>
      <c r="P299" s="633"/>
      <c r="Q299" s="146"/>
      <c r="R299" s="82"/>
      <c r="S299" s="82"/>
      <c r="T299" s="77"/>
      <c r="V299" s="657"/>
      <c r="Z299" s="77"/>
      <c r="AA299" s="77">
        <v>290</v>
      </c>
      <c r="AB299" s="77" t="s">
        <v>248</v>
      </c>
      <c r="AD299" s="660">
        <v>1</v>
      </c>
      <c r="AF299" s="660">
        <f t="shared" si="26"/>
        <v>0</v>
      </c>
      <c r="AG299" s="77"/>
      <c r="AH299" s="77"/>
      <c r="AI299" s="672"/>
      <c r="AP299" s="77"/>
      <c r="AQ299" s="673"/>
      <c r="AR299" s="673"/>
      <c r="AW299" s="77"/>
      <c r="AX299" s="77"/>
      <c r="AY299" s="672"/>
      <c r="AZ299" s="672"/>
      <c r="BV299" s="77">
        <v>290</v>
      </c>
      <c r="BX299" s="672">
        <v>16892397.649999999</v>
      </c>
      <c r="CA299" s="672">
        <v>1314</v>
      </c>
      <c r="CD299" s="83">
        <f t="shared" si="27"/>
        <v>0</v>
      </c>
      <c r="CF299" s="83">
        <f t="shared" si="28"/>
        <v>12855.705974124809</v>
      </c>
      <c r="CH299" s="83">
        <f t="shared" si="29"/>
        <v>0</v>
      </c>
    </row>
    <row r="300" spans="1:86" s="83" customFormat="1" ht="12.75" customHeight="1">
      <c r="A300" s="76">
        <v>291</v>
      </c>
      <c r="B300" s="77" t="s">
        <v>751</v>
      </c>
      <c r="C300" s="76">
        <v>1</v>
      </c>
      <c r="D300" s="80">
        <v>1</v>
      </c>
      <c r="E300" s="158">
        <v>5</v>
      </c>
      <c r="F300" s="81">
        <v>134.51007406636592</v>
      </c>
      <c r="G300" s="82">
        <v>13205.322397058824</v>
      </c>
      <c r="H300" s="82">
        <f t="shared" si="24"/>
        <v>4557</v>
      </c>
      <c r="I300" s="82">
        <v>1188</v>
      </c>
      <c r="J300" s="82">
        <f t="shared" si="25"/>
        <v>18950</v>
      </c>
      <c r="K300" s="82"/>
      <c r="L300" s="460"/>
      <c r="M300" s="460"/>
      <c r="N300" s="146"/>
      <c r="O300" s="76"/>
      <c r="P300" s="633"/>
      <c r="Q300" s="146"/>
      <c r="R300" s="82"/>
      <c r="S300" s="82"/>
      <c r="T300" s="77"/>
      <c r="V300" s="657"/>
      <c r="Z300" s="77"/>
      <c r="AA300" s="77">
        <v>291</v>
      </c>
      <c r="AB300" s="77" t="s">
        <v>249</v>
      </c>
      <c r="AD300" s="660">
        <v>1</v>
      </c>
      <c r="AF300" s="660">
        <f t="shared" si="26"/>
        <v>0</v>
      </c>
      <c r="AG300" s="77"/>
      <c r="AH300" s="77"/>
      <c r="AI300" s="672"/>
      <c r="AP300" s="77"/>
      <c r="AQ300" s="673"/>
      <c r="AR300" s="673"/>
      <c r="AW300" s="77"/>
      <c r="AX300" s="77"/>
      <c r="AY300" s="672"/>
      <c r="AZ300" s="672"/>
      <c r="BV300" s="77">
        <v>291</v>
      </c>
      <c r="BX300" s="672">
        <v>26938857.690000001</v>
      </c>
      <c r="CA300" s="672">
        <v>2040</v>
      </c>
      <c r="CD300" s="83">
        <f t="shared" si="27"/>
        <v>0</v>
      </c>
      <c r="CF300" s="83">
        <f t="shared" si="28"/>
        <v>13205.322397058824</v>
      </c>
      <c r="CH300" s="83">
        <f t="shared" si="29"/>
        <v>0</v>
      </c>
    </row>
    <row r="301" spans="1:86" s="83" customFormat="1" ht="12.75" customHeight="1">
      <c r="A301" s="76">
        <v>292</v>
      </c>
      <c r="B301" s="77" t="s">
        <v>752</v>
      </c>
      <c r="C301" s="76">
        <v>1</v>
      </c>
      <c r="D301" s="80">
        <v>1</v>
      </c>
      <c r="E301" s="158">
        <v>6</v>
      </c>
      <c r="F301" s="81">
        <v>112.79280547131958</v>
      </c>
      <c r="G301" s="82">
        <v>13515.230245074481</v>
      </c>
      <c r="H301" s="82">
        <f t="shared" si="24"/>
        <v>1729</v>
      </c>
      <c r="I301" s="82">
        <v>1188</v>
      </c>
      <c r="J301" s="82">
        <f t="shared" si="25"/>
        <v>16432</v>
      </c>
      <c r="K301" s="82"/>
      <c r="L301" s="460"/>
      <c r="M301" s="460"/>
      <c r="N301" s="146"/>
      <c r="O301" s="76"/>
      <c r="P301" s="633"/>
      <c r="Q301" s="146"/>
      <c r="R301" s="82"/>
      <c r="S301" s="82"/>
      <c r="T301" s="77"/>
      <c r="V301" s="657"/>
      <c r="Z301" s="77"/>
      <c r="AA301" s="77">
        <v>292</v>
      </c>
      <c r="AB301" s="77" t="s">
        <v>250</v>
      </c>
      <c r="AD301" s="660">
        <v>1</v>
      </c>
      <c r="AF301" s="660">
        <f t="shared" si="26"/>
        <v>0</v>
      </c>
      <c r="AG301" s="77"/>
      <c r="AH301" s="77"/>
      <c r="AI301" s="672"/>
      <c r="AP301" s="77"/>
      <c r="AQ301" s="673"/>
      <c r="AR301" s="673"/>
      <c r="AW301" s="77"/>
      <c r="AX301" s="77"/>
      <c r="AY301" s="672"/>
      <c r="AZ301" s="672"/>
      <c r="BV301" s="77">
        <v>292</v>
      </c>
      <c r="BX301" s="672">
        <v>28125194.139999993</v>
      </c>
      <c r="CA301" s="672">
        <v>2081</v>
      </c>
      <c r="CD301" s="83">
        <f t="shared" si="27"/>
        <v>0</v>
      </c>
      <c r="CF301" s="83">
        <f t="shared" si="28"/>
        <v>13515.230245074481</v>
      </c>
      <c r="CH301" s="83">
        <f t="shared" si="29"/>
        <v>0</v>
      </c>
    </row>
    <row r="302" spans="1:86" s="83" customFormat="1" ht="12.75" customHeight="1">
      <c r="A302" s="76">
        <v>293</v>
      </c>
      <c r="B302" s="77" t="s">
        <v>753</v>
      </c>
      <c r="C302" s="76">
        <v>1</v>
      </c>
      <c r="D302" s="80">
        <v>1</v>
      </c>
      <c r="E302" s="158">
        <v>10</v>
      </c>
      <c r="F302" s="81">
        <v>103.46776683796406</v>
      </c>
      <c r="G302" s="82">
        <v>16994.855896782028</v>
      </c>
      <c r="H302" s="82">
        <f t="shared" si="24"/>
        <v>589</v>
      </c>
      <c r="I302" s="82">
        <v>1188</v>
      </c>
      <c r="J302" s="82">
        <f t="shared" si="25"/>
        <v>18772</v>
      </c>
      <c r="K302" s="82"/>
      <c r="L302" s="460"/>
      <c r="M302" s="460"/>
      <c r="N302" s="146"/>
      <c r="O302" s="76"/>
      <c r="P302" s="633"/>
      <c r="Q302" s="146"/>
      <c r="R302" s="82"/>
      <c r="S302" s="82"/>
      <c r="T302" s="77"/>
      <c r="V302" s="657"/>
      <c r="Z302" s="77"/>
      <c r="AA302" s="77">
        <v>293</v>
      </c>
      <c r="AB302" s="77" t="s">
        <v>251</v>
      </c>
      <c r="AD302" s="660">
        <v>1</v>
      </c>
      <c r="AF302" s="660">
        <f t="shared" si="26"/>
        <v>0</v>
      </c>
      <c r="AG302" s="77"/>
      <c r="AH302" s="77"/>
      <c r="AI302" s="672"/>
      <c r="AP302" s="77"/>
      <c r="AQ302" s="673"/>
      <c r="AR302" s="673"/>
      <c r="AW302" s="77"/>
      <c r="AX302" s="77"/>
      <c r="AY302" s="672"/>
      <c r="AZ302" s="672"/>
      <c r="BV302" s="77">
        <v>293</v>
      </c>
      <c r="BX302" s="672">
        <v>139952638.31</v>
      </c>
      <c r="CA302" s="672">
        <v>8235</v>
      </c>
      <c r="CD302" s="83">
        <f t="shared" si="27"/>
        <v>0</v>
      </c>
      <c r="CF302" s="83">
        <f t="shared" si="28"/>
        <v>16994.855896782028</v>
      </c>
      <c r="CH302" s="83">
        <f t="shared" si="29"/>
        <v>0</v>
      </c>
    </row>
    <row r="303" spans="1:86" s="83" customFormat="1" ht="12.75" customHeight="1">
      <c r="A303" s="76">
        <v>294</v>
      </c>
      <c r="B303" s="77" t="s">
        <v>754</v>
      </c>
      <c r="C303" s="76">
        <v>0</v>
      </c>
      <c r="D303" s="80">
        <v>1</v>
      </c>
      <c r="E303" s="158">
        <v>0</v>
      </c>
      <c r="F303" s="81">
        <v>0</v>
      </c>
      <c r="G303" s="82">
        <v>16860.330000000002</v>
      </c>
      <c r="H303" s="82">
        <f t="shared" si="24"/>
        <v>0</v>
      </c>
      <c r="I303" s="82">
        <v>1188</v>
      </c>
      <c r="J303" s="82">
        <f t="shared" si="25"/>
        <v>18048</v>
      </c>
      <c r="K303" s="82"/>
      <c r="L303" s="460"/>
      <c r="M303" s="460"/>
      <c r="N303" s="146"/>
      <c r="O303" s="76"/>
      <c r="P303" s="633"/>
      <c r="Q303" s="146"/>
      <c r="R303" s="82"/>
      <c r="S303" s="82"/>
      <c r="T303" s="77"/>
      <c r="V303" s="657"/>
      <c r="Z303" s="77"/>
      <c r="AA303" s="77">
        <v>294</v>
      </c>
      <c r="AB303" s="77" t="s">
        <v>252</v>
      </c>
      <c r="AD303" s="660">
        <v>1</v>
      </c>
      <c r="AF303" s="660">
        <f t="shared" si="26"/>
        <v>0</v>
      </c>
      <c r="AG303" s="77"/>
      <c r="AH303" s="77"/>
      <c r="AI303" s="672"/>
      <c r="AP303" s="77"/>
      <c r="AQ303" s="673"/>
      <c r="AR303" s="673"/>
      <c r="AW303" s="77"/>
      <c r="AX303" s="77"/>
      <c r="AY303" s="672"/>
      <c r="AZ303" s="672"/>
      <c r="BV303" s="77">
        <v>294</v>
      </c>
      <c r="BX303" s="672">
        <v>16860.330000000002</v>
      </c>
      <c r="CA303" s="672">
        <v>1</v>
      </c>
      <c r="CD303" s="83">
        <f t="shared" si="27"/>
        <v>0</v>
      </c>
      <c r="CF303" s="83">
        <f t="shared" si="28"/>
        <v>16860.330000000002</v>
      </c>
      <c r="CH303" s="83">
        <f t="shared" si="29"/>
        <v>0</v>
      </c>
    </row>
    <row r="304" spans="1:86" s="83" customFormat="1" ht="12.75" customHeight="1">
      <c r="A304" s="76">
        <v>295</v>
      </c>
      <c r="B304" s="77" t="s">
        <v>755</v>
      </c>
      <c r="C304" s="76">
        <v>1</v>
      </c>
      <c r="D304" s="80">
        <v>1</v>
      </c>
      <c r="E304" s="158">
        <v>5</v>
      </c>
      <c r="F304" s="81">
        <v>149.39438044755292</v>
      </c>
      <c r="G304" s="82">
        <v>13066.919208103131</v>
      </c>
      <c r="H304" s="82">
        <f t="shared" si="24"/>
        <v>6454</v>
      </c>
      <c r="I304" s="82">
        <v>1188</v>
      </c>
      <c r="J304" s="82">
        <f t="shared" si="25"/>
        <v>20709</v>
      </c>
      <c r="K304" s="82"/>
      <c r="L304" s="460"/>
      <c r="M304" s="460"/>
      <c r="N304" s="146"/>
      <c r="O304" s="76"/>
      <c r="P304" s="633"/>
      <c r="Q304" s="146"/>
      <c r="R304" s="82"/>
      <c r="S304" s="82"/>
      <c r="T304" s="77"/>
      <c r="V304" s="657"/>
      <c r="Z304" s="77"/>
      <c r="AA304" s="77">
        <v>295</v>
      </c>
      <c r="AB304" s="77" t="s">
        <v>253</v>
      </c>
      <c r="AD304" s="660">
        <v>1</v>
      </c>
      <c r="AF304" s="660">
        <f t="shared" si="26"/>
        <v>0</v>
      </c>
      <c r="AG304" s="77"/>
      <c r="AH304" s="77"/>
      <c r="AI304" s="672"/>
      <c r="AP304" s="77"/>
      <c r="AQ304" s="673"/>
      <c r="AR304" s="673"/>
      <c r="AW304" s="77"/>
      <c r="AX304" s="77"/>
      <c r="AY304" s="672"/>
      <c r="AZ304" s="672"/>
      <c r="BV304" s="77">
        <v>295</v>
      </c>
      <c r="BX304" s="672">
        <v>42572022.780000001</v>
      </c>
      <c r="CA304" s="672">
        <v>3258</v>
      </c>
      <c r="CD304" s="83">
        <f t="shared" si="27"/>
        <v>0</v>
      </c>
      <c r="CF304" s="83">
        <f t="shared" si="28"/>
        <v>13066.919208103131</v>
      </c>
      <c r="CH304" s="83">
        <f t="shared" si="29"/>
        <v>0</v>
      </c>
    </row>
    <row r="305" spans="1:86" s="83" customFormat="1" ht="12.75" customHeight="1">
      <c r="A305" s="76">
        <v>296</v>
      </c>
      <c r="B305" s="77" t="s">
        <v>756</v>
      </c>
      <c r="C305" s="76">
        <v>1</v>
      </c>
      <c r="D305" s="80">
        <v>1</v>
      </c>
      <c r="E305" s="158">
        <v>10</v>
      </c>
      <c r="F305" s="81">
        <v>209.55529352846952</v>
      </c>
      <c r="G305" s="82">
        <v>15491.461070422534</v>
      </c>
      <c r="H305" s="82">
        <f t="shared" si="24"/>
        <v>16972</v>
      </c>
      <c r="I305" s="82">
        <v>1188</v>
      </c>
      <c r="J305" s="82">
        <f t="shared" si="25"/>
        <v>33651</v>
      </c>
      <c r="K305" s="82"/>
      <c r="L305" s="460"/>
      <c r="M305" s="460"/>
      <c r="N305" s="146"/>
      <c r="O305" s="76"/>
      <c r="P305" s="633"/>
      <c r="Q305" s="146"/>
      <c r="R305" s="82"/>
      <c r="S305" s="82"/>
      <c r="T305" s="77"/>
      <c r="V305" s="657"/>
      <c r="Z305" s="77"/>
      <c r="AA305" s="77">
        <v>296</v>
      </c>
      <c r="AB305" s="77" t="s">
        <v>254</v>
      </c>
      <c r="AD305" s="660">
        <v>1</v>
      </c>
      <c r="AF305" s="660">
        <f t="shared" si="26"/>
        <v>0</v>
      </c>
      <c r="AG305" s="77"/>
      <c r="AH305" s="77"/>
      <c r="AI305" s="672"/>
      <c r="AP305" s="77"/>
      <c r="AQ305" s="673"/>
      <c r="AR305" s="673"/>
      <c r="AW305" s="77"/>
      <c r="AX305" s="77"/>
      <c r="AY305" s="672"/>
      <c r="AZ305" s="672"/>
      <c r="BV305" s="77">
        <v>296</v>
      </c>
      <c r="BX305" s="672">
        <v>5499468.6799999997</v>
      </c>
      <c r="CA305" s="672">
        <v>355</v>
      </c>
      <c r="CD305" s="83">
        <f t="shared" si="27"/>
        <v>0</v>
      </c>
      <c r="CF305" s="83">
        <f t="shared" si="28"/>
        <v>15491.461070422534</v>
      </c>
      <c r="CH305" s="83">
        <f t="shared" si="29"/>
        <v>0</v>
      </c>
    </row>
    <row r="306" spans="1:86" s="83" customFormat="1" ht="12.75" customHeight="1">
      <c r="A306" s="76">
        <v>297</v>
      </c>
      <c r="B306" s="77" t="s">
        <v>757</v>
      </c>
      <c r="C306" s="76">
        <v>0</v>
      </c>
      <c r="D306" s="80">
        <v>1</v>
      </c>
      <c r="E306" s="158">
        <v>0</v>
      </c>
      <c r="F306" s="81">
        <v>0</v>
      </c>
      <c r="G306" s="82">
        <v>0</v>
      </c>
      <c r="H306" s="82">
        <f t="shared" si="24"/>
        <v>0</v>
      </c>
      <c r="I306" s="82">
        <v>1188</v>
      </c>
      <c r="J306" s="82">
        <f t="shared" si="25"/>
        <v>1188</v>
      </c>
      <c r="K306" s="82"/>
      <c r="L306" s="460"/>
      <c r="M306" s="460"/>
      <c r="N306" s="146"/>
      <c r="O306" s="76"/>
      <c r="P306" s="633"/>
      <c r="Q306" s="146"/>
      <c r="R306" s="82"/>
      <c r="S306" s="82"/>
      <c r="T306" s="77"/>
      <c r="V306" s="657"/>
      <c r="Z306" s="77"/>
      <c r="AA306" s="77">
        <v>297</v>
      </c>
      <c r="AB306" s="77" t="s">
        <v>255</v>
      </c>
      <c r="AD306" s="660">
        <v>1</v>
      </c>
      <c r="AF306" s="660">
        <f t="shared" si="26"/>
        <v>0</v>
      </c>
      <c r="AG306" s="77"/>
      <c r="AH306" s="77"/>
      <c r="AI306" s="672"/>
      <c r="AP306" s="77"/>
      <c r="AQ306" s="673"/>
      <c r="AR306" s="673"/>
      <c r="AW306" s="77"/>
      <c r="AX306" s="77"/>
      <c r="AY306" s="672"/>
      <c r="AZ306" s="672"/>
      <c r="BV306" s="77">
        <v>297</v>
      </c>
      <c r="BX306" s="672">
        <v>0</v>
      </c>
      <c r="CA306" s="672">
        <v>0</v>
      </c>
      <c r="CD306" s="83">
        <f t="shared" si="27"/>
        <v>0</v>
      </c>
      <c r="CF306" s="83">
        <f t="shared" si="28"/>
        <v>0</v>
      </c>
      <c r="CH306" s="83">
        <f t="shared" si="29"/>
        <v>0</v>
      </c>
    </row>
    <row r="307" spans="1:86" s="83" customFormat="1" ht="12.75" customHeight="1">
      <c r="A307" s="76">
        <v>298</v>
      </c>
      <c r="B307" s="77" t="s">
        <v>758</v>
      </c>
      <c r="C307" s="76">
        <v>1</v>
      </c>
      <c r="D307" s="80">
        <v>1.0489999999999999</v>
      </c>
      <c r="E307" s="158">
        <v>2</v>
      </c>
      <c r="F307" s="81">
        <v>185.93144446986415</v>
      </c>
      <c r="G307" s="82">
        <v>12106.206752529713</v>
      </c>
      <c r="H307" s="82">
        <f t="shared" si="24"/>
        <v>10403</v>
      </c>
      <c r="I307" s="82">
        <v>1188</v>
      </c>
      <c r="J307" s="82">
        <f t="shared" si="25"/>
        <v>23697</v>
      </c>
      <c r="K307" s="82"/>
      <c r="L307" s="460"/>
      <c r="M307" s="460"/>
      <c r="N307" s="146"/>
      <c r="O307" s="76"/>
      <c r="P307" s="633"/>
      <c r="Q307" s="146"/>
      <c r="R307" s="82"/>
      <c r="S307" s="82"/>
      <c r="T307" s="77"/>
      <c r="V307" s="658"/>
      <c r="Z307" s="77"/>
      <c r="AA307" s="77">
        <v>298</v>
      </c>
      <c r="AB307" s="77" t="s">
        <v>256</v>
      </c>
      <c r="AD307" s="660">
        <v>1.0489999999999999</v>
      </c>
      <c r="AF307" s="660">
        <f t="shared" si="26"/>
        <v>0</v>
      </c>
      <c r="AG307" s="77"/>
      <c r="AH307" s="77"/>
      <c r="AI307" s="672"/>
      <c r="AP307" s="77"/>
      <c r="AQ307" s="673"/>
      <c r="AR307" s="673"/>
      <c r="AW307" s="77"/>
      <c r="AX307" s="77"/>
      <c r="AY307" s="672"/>
      <c r="AZ307" s="672"/>
      <c r="BV307" s="77">
        <v>298</v>
      </c>
      <c r="BX307" s="672">
        <v>7130555.7772400007</v>
      </c>
      <c r="CA307" s="672">
        <v>589</v>
      </c>
      <c r="CD307" s="83">
        <f t="shared" si="27"/>
        <v>0</v>
      </c>
      <c r="CF307" s="83">
        <f t="shared" si="28"/>
        <v>12106.206752529713</v>
      </c>
      <c r="CH307" s="83">
        <f t="shared" si="29"/>
        <v>0</v>
      </c>
    </row>
    <row r="308" spans="1:86" s="83" customFormat="1" ht="12.75" customHeight="1">
      <c r="A308" s="76">
        <v>299</v>
      </c>
      <c r="B308" s="77" t="s">
        <v>759</v>
      </c>
      <c r="C308" s="76">
        <v>0</v>
      </c>
      <c r="D308" s="80">
        <v>1</v>
      </c>
      <c r="E308" s="158">
        <v>0</v>
      </c>
      <c r="F308" s="81">
        <v>0</v>
      </c>
      <c r="G308" s="82">
        <v>0</v>
      </c>
      <c r="H308" s="82">
        <f t="shared" si="24"/>
        <v>0</v>
      </c>
      <c r="I308" s="82">
        <v>1188</v>
      </c>
      <c r="J308" s="82">
        <f t="shared" si="25"/>
        <v>1188</v>
      </c>
      <c r="K308" s="82"/>
      <c r="L308" s="460"/>
      <c r="M308" s="460"/>
      <c r="N308" s="146"/>
      <c r="O308" s="76"/>
      <c r="P308" s="633"/>
      <c r="Q308" s="146"/>
      <c r="R308" s="82"/>
      <c r="S308" s="82"/>
      <c r="T308" s="77"/>
      <c r="V308" s="657"/>
      <c r="Z308" s="77"/>
      <c r="AA308" s="77">
        <v>299</v>
      </c>
      <c r="AB308" s="77" t="s">
        <v>257</v>
      </c>
      <c r="AD308" s="660">
        <v>1</v>
      </c>
      <c r="AF308" s="660">
        <f t="shared" si="26"/>
        <v>0</v>
      </c>
      <c r="AG308" s="77"/>
      <c r="AH308" s="77"/>
      <c r="AI308" s="672"/>
      <c r="AP308" s="77"/>
      <c r="AQ308" s="673"/>
      <c r="AR308" s="673"/>
      <c r="AW308" s="77"/>
      <c r="AX308" s="77"/>
      <c r="AY308" s="672"/>
      <c r="AZ308" s="672"/>
      <c r="BV308" s="77">
        <v>299</v>
      </c>
      <c r="BX308" s="672">
        <v>0</v>
      </c>
      <c r="CA308" s="672">
        <v>0</v>
      </c>
      <c r="CD308" s="83">
        <f t="shared" si="27"/>
        <v>0</v>
      </c>
      <c r="CF308" s="83">
        <f t="shared" si="28"/>
        <v>0</v>
      </c>
      <c r="CH308" s="83">
        <f t="shared" si="29"/>
        <v>0</v>
      </c>
    </row>
    <row r="309" spans="1:86" s="83" customFormat="1" ht="12.75" customHeight="1">
      <c r="A309" s="76">
        <v>300</v>
      </c>
      <c r="B309" s="77" t="s">
        <v>760</v>
      </c>
      <c r="C309" s="76">
        <v>1</v>
      </c>
      <c r="D309" s="80">
        <v>1</v>
      </c>
      <c r="E309" s="158">
        <v>9</v>
      </c>
      <c r="F309" s="81">
        <v>283.35136819894109</v>
      </c>
      <c r="G309" s="82">
        <v>13479.866235294116</v>
      </c>
      <c r="H309" s="82">
        <f t="shared" si="24"/>
        <v>24716</v>
      </c>
      <c r="I309" s="82">
        <v>1188</v>
      </c>
      <c r="J309" s="82">
        <f t="shared" si="25"/>
        <v>39384</v>
      </c>
      <c r="K309" s="82"/>
      <c r="L309" s="460"/>
      <c r="M309" s="460"/>
      <c r="N309" s="146"/>
      <c r="O309" s="76"/>
      <c r="P309" s="633"/>
      <c r="Q309" s="146"/>
      <c r="R309" s="82"/>
      <c r="S309" s="82"/>
      <c r="T309" s="77"/>
      <c r="V309" s="657"/>
      <c r="Z309" s="77"/>
      <c r="AA309" s="77">
        <v>300</v>
      </c>
      <c r="AB309" s="77" t="s">
        <v>258</v>
      </c>
      <c r="AD309" s="660">
        <v>1</v>
      </c>
      <c r="AF309" s="660">
        <f t="shared" si="26"/>
        <v>0</v>
      </c>
      <c r="AG309" s="77"/>
      <c r="AH309" s="77"/>
      <c r="AI309" s="672"/>
      <c r="AP309" s="77"/>
      <c r="AQ309" s="673"/>
      <c r="AR309" s="673"/>
      <c r="AW309" s="77"/>
      <c r="AX309" s="77"/>
      <c r="AY309" s="672"/>
      <c r="AZ309" s="672"/>
      <c r="BV309" s="77">
        <v>300</v>
      </c>
      <c r="BX309" s="672">
        <v>2291577.2599999998</v>
      </c>
      <c r="CA309" s="672">
        <v>170</v>
      </c>
      <c r="CD309" s="83">
        <f t="shared" si="27"/>
        <v>0</v>
      </c>
      <c r="CF309" s="83">
        <f t="shared" si="28"/>
        <v>13479.866235294116</v>
      </c>
      <c r="CH309" s="83">
        <f t="shared" si="29"/>
        <v>0</v>
      </c>
    </row>
    <row r="310" spans="1:86" s="83" customFormat="1" ht="12.75" customHeight="1">
      <c r="A310" s="76">
        <v>301</v>
      </c>
      <c r="B310" s="77" t="s">
        <v>761</v>
      </c>
      <c r="C310" s="76">
        <v>1</v>
      </c>
      <c r="D310" s="80">
        <v>1</v>
      </c>
      <c r="E310" s="158">
        <v>5</v>
      </c>
      <c r="F310" s="81">
        <v>128.2079195512226</v>
      </c>
      <c r="G310" s="82">
        <v>13415.366875784192</v>
      </c>
      <c r="H310" s="82">
        <f t="shared" si="24"/>
        <v>3784</v>
      </c>
      <c r="I310" s="82">
        <v>1188</v>
      </c>
      <c r="J310" s="82">
        <f t="shared" si="25"/>
        <v>18387</v>
      </c>
      <c r="K310" s="82"/>
      <c r="L310" s="460"/>
      <c r="M310" s="460"/>
      <c r="N310" s="146"/>
      <c r="O310" s="76"/>
      <c r="P310" s="633"/>
      <c r="Q310" s="146"/>
      <c r="R310" s="82"/>
      <c r="S310" s="82"/>
      <c r="T310" s="77"/>
      <c r="V310" s="657"/>
      <c r="Z310" s="77"/>
      <c r="AA310" s="77">
        <v>301</v>
      </c>
      <c r="AB310" s="77" t="s">
        <v>259</v>
      </c>
      <c r="AD310" s="660">
        <v>1</v>
      </c>
      <c r="AF310" s="660">
        <f t="shared" si="26"/>
        <v>0</v>
      </c>
      <c r="AG310" s="77"/>
      <c r="AH310" s="77"/>
      <c r="AI310" s="672"/>
      <c r="AP310" s="77"/>
      <c r="AQ310" s="673"/>
      <c r="AR310" s="673"/>
      <c r="AW310" s="77"/>
      <c r="AX310" s="77"/>
      <c r="AY310" s="672"/>
      <c r="AZ310" s="672"/>
      <c r="BV310" s="77">
        <v>301</v>
      </c>
      <c r="BX310" s="672">
        <v>21384094.800000001</v>
      </c>
      <c r="CA310" s="672">
        <v>1594</v>
      </c>
      <c r="CD310" s="83">
        <f t="shared" si="27"/>
        <v>0</v>
      </c>
      <c r="CF310" s="83">
        <f t="shared" si="28"/>
        <v>13415.366875784192</v>
      </c>
      <c r="CH310" s="83">
        <f t="shared" si="29"/>
        <v>0</v>
      </c>
    </row>
    <row r="311" spans="1:86" s="83" customFormat="1" ht="12.75" customHeight="1">
      <c r="A311" s="76">
        <v>302</v>
      </c>
      <c r="B311" s="77" t="s">
        <v>762</v>
      </c>
      <c r="C311" s="76">
        <v>0</v>
      </c>
      <c r="D311" s="80">
        <v>1</v>
      </c>
      <c r="E311" s="158">
        <v>0</v>
      </c>
      <c r="F311" s="81">
        <v>0</v>
      </c>
      <c r="G311" s="82">
        <v>11530.879285714285</v>
      </c>
      <c r="H311" s="82">
        <f t="shared" si="24"/>
        <v>0</v>
      </c>
      <c r="I311" s="82">
        <v>1188</v>
      </c>
      <c r="J311" s="82">
        <f t="shared" si="25"/>
        <v>12719</v>
      </c>
      <c r="K311" s="82"/>
      <c r="L311" s="460"/>
      <c r="M311" s="460"/>
      <c r="N311" s="146"/>
      <c r="O311" s="76"/>
      <c r="P311" s="633"/>
      <c r="Q311" s="146"/>
      <c r="R311" s="82"/>
      <c r="S311" s="82"/>
      <c r="T311" s="77"/>
      <c r="V311" s="657"/>
      <c r="Z311" s="77"/>
      <c r="AA311" s="77">
        <v>302</v>
      </c>
      <c r="AB311" s="77" t="s">
        <v>260</v>
      </c>
      <c r="AD311" s="660">
        <v>1</v>
      </c>
      <c r="AF311" s="660">
        <f t="shared" si="26"/>
        <v>0</v>
      </c>
      <c r="AG311" s="77"/>
      <c r="AH311" s="77"/>
      <c r="AI311" s="672"/>
      <c r="AP311" s="77"/>
      <c r="AQ311" s="673"/>
      <c r="AR311" s="673"/>
      <c r="AW311" s="77"/>
      <c r="AX311" s="77"/>
      <c r="AY311" s="672"/>
      <c r="AZ311" s="672"/>
      <c r="BV311" s="77">
        <v>302</v>
      </c>
      <c r="BX311" s="672">
        <v>322864.62</v>
      </c>
      <c r="CA311" s="672">
        <v>28</v>
      </c>
      <c r="CD311" s="83">
        <f t="shared" si="27"/>
        <v>0</v>
      </c>
      <c r="CF311" s="83">
        <f t="shared" si="28"/>
        <v>11530.879285714285</v>
      </c>
      <c r="CH311" s="83">
        <f t="shared" si="29"/>
        <v>0</v>
      </c>
    </row>
    <row r="312" spans="1:86" s="83" customFormat="1" ht="12.75" customHeight="1">
      <c r="A312" s="76">
        <v>303</v>
      </c>
      <c r="B312" s="77" t="s">
        <v>763</v>
      </c>
      <c r="C312" s="76">
        <v>0</v>
      </c>
      <c r="D312" s="80">
        <v>1</v>
      </c>
      <c r="E312" s="158">
        <v>0</v>
      </c>
      <c r="F312" s="81">
        <v>0</v>
      </c>
      <c r="G312" s="82">
        <v>16860.330000000002</v>
      </c>
      <c r="H312" s="82">
        <f t="shared" si="24"/>
        <v>0</v>
      </c>
      <c r="I312" s="82">
        <v>1188</v>
      </c>
      <c r="J312" s="82">
        <f t="shared" si="25"/>
        <v>18048</v>
      </c>
      <c r="K312" s="82"/>
      <c r="L312" s="460"/>
      <c r="M312" s="460"/>
      <c r="N312" s="146"/>
      <c r="O312" s="76"/>
      <c r="P312" s="633"/>
      <c r="Q312" s="146"/>
      <c r="R312" s="82"/>
      <c r="S312" s="82"/>
      <c r="T312" s="77"/>
      <c r="V312" s="657"/>
      <c r="Z312" s="77"/>
      <c r="AA312" s="77">
        <v>303</v>
      </c>
      <c r="AB312" s="77" t="s">
        <v>261</v>
      </c>
      <c r="AD312" s="660">
        <v>1</v>
      </c>
      <c r="AF312" s="660">
        <f t="shared" si="26"/>
        <v>0</v>
      </c>
      <c r="AG312" s="77"/>
      <c r="AH312" s="77"/>
      <c r="AI312" s="672"/>
      <c r="AP312" s="77"/>
      <c r="AQ312" s="673"/>
      <c r="AR312" s="673"/>
      <c r="AW312" s="77"/>
      <c r="AX312" s="77"/>
      <c r="AY312" s="672"/>
      <c r="AZ312" s="672"/>
      <c r="BV312" s="77">
        <v>303</v>
      </c>
      <c r="BX312" s="672">
        <v>84301.650000000009</v>
      </c>
      <c r="CA312" s="672">
        <v>5</v>
      </c>
      <c r="CD312" s="83">
        <f t="shared" si="27"/>
        <v>0</v>
      </c>
      <c r="CF312" s="83">
        <f t="shared" si="28"/>
        <v>16860.330000000002</v>
      </c>
      <c r="CH312" s="83">
        <f t="shared" si="29"/>
        <v>0</v>
      </c>
    </row>
    <row r="313" spans="1:86" s="83" customFormat="1" ht="12.75" customHeight="1">
      <c r="A313" s="76">
        <v>304</v>
      </c>
      <c r="B313" s="77" t="s">
        <v>764</v>
      </c>
      <c r="C313" s="76">
        <v>1</v>
      </c>
      <c r="D313" s="80">
        <v>1</v>
      </c>
      <c r="E313" s="158">
        <v>6</v>
      </c>
      <c r="F313" s="81">
        <v>128.30431562474971</v>
      </c>
      <c r="G313" s="82">
        <v>13582.719751364464</v>
      </c>
      <c r="H313" s="82">
        <f t="shared" si="24"/>
        <v>3844</v>
      </c>
      <c r="I313" s="82">
        <v>1188</v>
      </c>
      <c r="J313" s="82">
        <f t="shared" si="25"/>
        <v>18615</v>
      </c>
      <c r="K313" s="82"/>
      <c r="L313" s="460"/>
      <c r="M313" s="460"/>
      <c r="N313" s="146"/>
      <c r="O313" s="76"/>
      <c r="P313" s="633"/>
      <c r="Q313" s="146"/>
      <c r="R313" s="82"/>
      <c r="S313" s="82"/>
      <c r="T313" s="77"/>
      <c r="V313" s="657"/>
      <c r="Z313" s="77"/>
      <c r="AA313" s="77">
        <v>304</v>
      </c>
      <c r="AB313" s="77" t="s">
        <v>262</v>
      </c>
      <c r="AD313" s="660">
        <v>1</v>
      </c>
      <c r="AF313" s="660">
        <f t="shared" si="26"/>
        <v>0</v>
      </c>
      <c r="AG313" s="77"/>
      <c r="AH313" s="77"/>
      <c r="AI313" s="672"/>
      <c r="AP313" s="77"/>
      <c r="AQ313" s="673"/>
      <c r="AR313" s="673"/>
      <c r="AW313" s="77"/>
      <c r="AX313" s="77"/>
      <c r="AY313" s="672"/>
      <c r="AZ313" s="672"/>
      <c r="BV313" s="77">
        <v>304</v>
      </c>
      <c r="BX313" s="672">
        <v>22397904.870000001</v>
      </c>
      <c r="CA313" s="672">
        <v>1649</v>
      </c>
      <c r="CD313" s="83">
        <f t="shared" si="27"/>
        <v>0</v>
      </c>
      <c r="CF313" s="83">
        <f t="shared" si="28"/>
        <v>13582.719751364464</v>
      </c>
      <c r="CH313" s="83">
        <f t="shared" si="29"/>
        <v>0</v>
      </c>
    </row>
    <row r="314" spans="1:86" s="83" customFormat="1" ht="12.75" customHeight="1">
      <c r="A314" s="76">
        <v>305</v>
      </c>
      <c r="B314" s="77" t="s">
        <v>765</v>
      </c>
      <c r="C314" s="76">
        <v>1</v>
      </c>
      <c r="D314" s="80">
        <v>1.0569999999999999</v>
      </c>
      <c r="E314" s="158">
        <v>4</v>
      </c>
      <c r="F314" s="81">
        <v>141.16389639539034</v>
      </c>
      <c r="G314" s="82">
        <v>13319.956639011611</v>
      </c>
      <c r="H314" s="82">
        <f t="shared" si="24"/>
        <v>5483</v>
      </c>
      <c r="I314" s="82">
        <v>1188</v>
      </c>
      <c r="J314" s="82">
        <f t="shared" si="25"/>
        <v>19991</v>
      </c>
      <c r="K314" s="82"/>
      <c r="L314" s="460"/>
      <c r="M314" s="460"/>
      <c r="N314" s="146"/>
      <c r="O314" s="76"/>
      <c r="P314" s="633"/>
      <c r="Q314" s="146"/>
      <c r="R314" s="82"/>
      <c r="S314" s="82"/>
      <c r="T314" s="77"/>
      <c r="V314" s="657"/>
      <c r="Z314" s="77"/>
      <c r="AA314" s="77">
        <v>305</v>
      </c>
      <c r="AB314" s="77" t="s">
        <v>263</v>
      </c>
      <c r="AD314" s="660">
        <v>1.0569999999999999</v>
      </c>
      <c r="AF314" s="660">
        <f t="shared" si="26"/>
        <v>0</v>
      </c>
      <c r="AG314" s="77"/>
      <c r="AH314" s="77"/>
      <c r="AI314" s="672"/>
      <c r="AP314" s="77"/>
      <c r="AQ314" s="673"/>
      <c r="AR314" s="673"/>
      <c r="AW314" s="77"/>
      <c r="AX314" s="77"/>
      <c r="AY314" s="672"/>
      <c r="AZ314" s="672"/>
      <c r="BV314" s="77">
        <v>305</v>
      </c>
      <c r="BX314" s="672">
        <v>44741734.350440003</v>
      </c>
      <c r="CA314" s="672">
        <v>3359</v>
      </c>
      <c r="CD314" s="83">
        <f t="shared" si="27"/>
        <v>0</v>
      </c>
      <c r="CF314" s="83">
        <f t="shared" si="28"/>
        <v>13319.956639011611</v>
      </c>
      <c r="CH314" s="83">
        <f t="shared" si="29"/>
        <v>0</v>
      </c>
    </row>
    <row r="315" spans="1:86" s="83" customFormat="1" ht="12.75" customHeight="1">
      <c r="A315" s="76">
        <v>306</v>
      </c>
      <c r="B315" s="77" t="s">
        <v>766</v>
      </c>
      <c r="C315" s="76">
        <v>1</v>
      </c>
      <c r="D315" s="80">
        <v>1</v>
      </c>
      <c r="E315" s="158">
        <v>10</v>
      </c>
      <c r="F315" s="81">
        <v>135.3630951576005</v>
      </c>
      <c r="G315" s="82">
        <v>15479.369904761903</v>
      </c>
      <c r="H315" s="82">
        <f t="shared" si="24"/>
        <v>5474</v>
      </c>
      <c r="I315" s="82">
        <v>1188</v>
      </c>
      <c r="J315" s="82">
        <f t="shared" si="25"/>
        <v>22141</v>
      </c>
      <c r="K315" s="82"/>
      <c r="L315" s="460"/>
      <c r="M315" s="460"/>
      <c r="N315" s="146"/>
      <c r="O315" s="76"/>
      <c r="P315" s="633"/>
      <c r="Q315" s="146"/>
      <c r="R315" s="82"/>
      <c r="S315" s="82"/>
      <c r="T315" s="77"/>
      <c r="V315" s="657"/>
      <c r="Z315" s="77"/>
      <c r="AA315" s="77">
        <v>306</v>
      </c>
      <c r="AB315" s="77" t="s">
        <v>264</v>
      </c>
      <c r="AD315" s="660">
        <v>1</v>
      </c>
      <c r="AF315" s="660">
        <f t="shared" si="26"/>
        <v>0</v>
      </c>
      <c r="AG315" s="77"/>
      <c r="AH315" s="77"/>
      <c r="AI315" s="672"/>
      <c r="AP315" s="77"/>
      <c r="AQ315" s="673"/>
      <c r="AR315" s="673"/>
      <c r="AW315" s="77"/>
      <c r="AX315" s="77"/>
      <c r="AY315" s="672"/>
      <c r="AZ315" s="672"/>
      <c r="BV315" s="77">
        <v>306</v>
      </c>
      <c r="BX315" s="672">
        <v>1625333.8399999999</v>
      </c>
      <c r="CA315" s="672">
        <v>105</v>
      </c>
      <c r="CD315" s="83">
        <f t="shared" si="27"/>
        <v>0</v>
      </c>
      <c r="CF315" s="83">
        <f t="shared" si="28"/>
        <v>15479.369904761903</v>
      </c>
      <c r="CH315" s="83">
        <f t="shared" si="29"/>
        <v>0</v>
      </c>
    </row>
    <row r="316" spans="1:86" s="83" customFormat="1" ht="12.75" customHeight="1">
      <c r="A316" s="76">
        <v>307</v>
      </c>
      <c r="B316" s="77" t="s">
        <v>767</v>
      </c>
      <c r="C316" s="76">
        <v>1</v>
      </c>
      <c r="D316" s="80">
        <v>1.0469999999999999</v>
      </c>
      <c r="E316" s="158">
        <v>3</v>
      </c>
      <c r="F316" s="81">
        <v>133.65292233224494</v>
      </c>
      <c r="G316" s="82">
        <v>13100.238652481468</v>
      </c>
      <c r="H316" s="82">
        <f t="shared" si="24"/>
        <v>4409</v>
      </c>
      <c r="I316" s="82">
        <v>1188</v>
      </c>
      <c r="J316" s="82">
        <f t="shared" si="25"/>
        <v>18697</v>
      </c>
      <c r="K316" s="82"/>
      <c r="L316" s="460"/>
      <c r="M316" s="460"/>
      <c r="N316" s="146"/>
      <c r="O316" s="76"/>
      <c r="P316" s="633"/>
      <c r="Q316" s="146"/>
      <c r="R316" s="82"/>
      <c r="S316" s="82"/>
      <c r="T316" s="77"/>
      <c r="V316" s="657"/>
      <c r="Z316" s="77"/>
      <c r="AA316" s="77">
        <v>307</v>
      </c>
      <c r="AB316" s="77" t="s">
        <v>265</v>
      </c>
      <c r="AD316" s="660">
        <v>1.0469999999999999</v>
      </c>
      <c r="AF316" s="660">
        <f t="shared" si="26"/>
        <v>0</v>
      </c>
      <c r="AG316" s="77"/>
      <c r="AH316" s="77"/>
      <c r="AI316" s="672"/>
      <c r="AP316" s="77"/>
      <c r="AQ316" s="673"/>
      <c r="AR316" s="673"/>
      <c r="AW316" s="77"/>
      <c r="AX316" s="77"/>
      <c r="AY316" s="672"/>
      <c r="AZ316" s="672"/>
      <c r="BV316" s="77">
        <v>307</v>
      </c>
      <c r="BX316" s="672">
        <v>47724169.410989992</v>
      </c>
      <c r="CA316" s="672">
        <v>3643</v>
      </c>
      <c r="CD316" s="83">
        <f t="shared" si="27"/>
        <v>0</v>
      </c>
      <c r="CF316" s="83">
        <f t="shared" si="28"/>
        <v>13100.238652481468</v>
      </c>
      <c r="CH316" s="83">
        <f t="shared" si="29"/>
        <v>0</v>
      </c>
    </row>
    <row r="317" spans="1:86" s="83" customFormat="1" ht="12.75" customHeight="1">
      <c r="A317" s="76">
        <v>308</v>
      </c>
      <c r="B317" s="77" t="s">
        <v>768</v>
      </c>
      <c r="C317" s="76">
        <v>1</v>
      </c>
      <c r="D317" s="80">
        <v>1.0900000000000001</v>
      </c>
      <c r="E317" s="158">
        <v>9</v>
      </c>
      <c r="F317" s="81">
        <v>126.81377800784345</v>
      </c>
      <c r="G317" s="82">
        <v>17842.390641168244</v>
      </c>
      <c r="H317" s="82">
        <f t="shared" si="24"/>
        <v>4784</v>
      </c>
      <c r="I317" s="82">
        <v>1188</v>
      </c>
      <c r="J317" s="82">
        <f t="shared" si="25"/>
        <v>23814</v>
      </c>
      <c r="K317" s="82"/>
      <c r="L317" s="460"/>
      <c r="M317" s="460"/>
      <c r="N317" s="146"/>
      <c r="O317" s="76"/>
      <c r="P317" s="633"/>
      <c r="Q317" s="146"/>
      <c r="R317" s="82"/>
      <c r="S317" s="82"/>
      <c r="T317" s="77"/>
      <c r="V317" s="657"/>
      <c r="Z317" s="77"/>
      <c r="AA317" s="77">
        <v>308</v>
      </c>
      <c r="AB317" s="77" t="s">
        <v>266</v>
      </c>
      <c r="AD317" s="660">
        <v>1.0900000000000001</v>
      </c>
      <c r="AF317" s="660">
        <f t="shared" si="26"/>
        <v>0</v>
      </c>
      <c r="AG317" s="77"/>
      <c r="AH317" s="77"/>
      <c r="AI317" s="672"/>
      <c r="AP317" s="77"/>
      <c r="AQ317" s="673"/>
      <c r="AR317" s="673"/>
      <c r="AW317" s="77"/>
      <c r="AX317" s="77"/>
      <c r="AY317" s="672"/>
      <c r="AZ317" s="672"/>
      <c r="BV317" s="77">
        <v>308</v>
      </c>
      <c r="BX317" s="672">
        <v>102022789.68620001</v>
      </c>
      <c r="CA317" s="672">
        <v>5718</v>
      </c>
      <c r="CD317" s="83">
        <f t="shared" si="27"/>
        <v>0</v>
      </c>
      <c r="CF317" s="83">
        <f t="shared" si="28"/>
        <v>17842.390641168244</v>
      </c>
      <c r="CH317" s="83">
        <f t="shared" si="29"/>
        <v>0</v>
      </c>
    </row>
    <row r="318" spans="1:86" s="83" customFormat="1" ht="12.75" customHeight="1">
      <c r="A318" s="76">
        <v>309</v>
      </c>
      <c r="B318" s="77" t="s">
        <v>769</v>
      </c>
      <c r="C318" s="76">
        <v>1</v>
      </c>
      <c r="D318" s="80">
        <v>1</v>
      </c>
      <c r="E318" s="158">
        <v>10</v>
      </c>
      <c r="F318" s="81">
        <v>106.70177409261737</v>
      </c>
      <c r="G318" s="82">
        <v>16024.730134281199</v>
      </c>
      <c r="H318" s="82">
        <f t="shared" si="24"/>
        <v>1074</v>
      </c>
      <c r="I318" s="82">
        <v>1188</v>
      </c>
      <c r="J318" s="82">
        <f t="shared" si="25"/>
        <v>18287</v>
      </c>
      <c r="K318" s="82"/>
      <c r="L318" s="460"/>
      <c r="M318" s="460"/>
      <c r="N318" s="146"/>
      <c r="O318" s="76"/>
      <c r="P318" s="633"/>
      <c r="Q318" s="146"/>
      <c r="R318" s="82"/>
      <c r="S318" s="82"/>
      <c r="T318" s="77"/>
      <c r="V318" s="657"/>
      <c r="Z318" s="77"/>
      <c r="AA318" s="77">
        <v>309</v>
      </c>
      <c r="AB318" s="77" t="s">
        <v>267</v>
      </c>
      <c r="AD318" s="660">
        <v>1</v>
      </c>
      <c r="AF318" s="660">
        <f t="shared" si="26"/>
        <v>0</v>
      </c>
      <c r="AG318" s="77"/>
      <c r="AH318" s="77"/>
      <c r="AI318" s="672"/>
      <c r="AP318" s="77"/>
      <c r="AQ318" s="673"/>
      <c r="AR318" s="673"/>
      <c r="AW318" s="77"/>
      <c r="AX318" s="77"/>
      <c r="AY318" s="672"/>
      <c r="AZ318" s="672"/>
      <c r="BV318" s="77">
        <v>309</v>
      </c>
      <c r="BX318" s="672">
        <v>20287308.349999998</v>
      </c>
      <c r="CA318" s="672">
        <v>1266</v>
      </c>
      <c r="CD318" s="83">
        <f t="shared" si="27"/>
        <v>0</v>
      </c>
      <c r="CF318" s="83">
        <f t="shared" si="28"/>
        <v>16024.730134281199</v>
      </c>
      <c r="CH318" s="83">
        <f t="shared" si="29"/>
        <v>0</v>
      </c>
    </row>
    <row r="319" spans="1:86" s="83" customFormat="1" ht="12.75" customHeight="1">
      <c r="A319" s="76">
        <v>310</v>
      </c>
      <c r="B319" s="77" t="s">
        <v>770</v>
      </c>
      <c r="C319" s="76">
        <v>1</v>
      </c>
      <c r="D319" s="80">
        <v>1</v>
      </c>
      <c r="E319" s="158">
        <v>11</v>
      </c>
      <c r="F319" s="81">
        <v>116.51312908321758</v>
      </c>
      <c r="G319" s="82">
        <v>16884.27124331551</v>
      </c>
      <c r="H319" s="82">
        <f t="shared" si="24"/>
        <v>2788</v>
      </c>
      <c r="I319" s="82">
        <v>1188</v>
      </c>
      <c r="J319" s="82">
        <f t="shared" si="25"/>
        <v>20860</v>
      </c>
      <c r="K319" s="82"/>
      <c r="L319" s="460"/>
      <c r="M319" s="460"/>
      <c r="N319" s="146"/>
      <c r="O319" s="76"/>
      <c r="P319" s="633"/>
      <c r="Q319" s="146"/>
      <c r="R319" s="82"/>
      <c r="S319" s="82"/>
      <c r="T319" s="77"/>
      <c r="V319" s="657"/>
      <c r="Z319" s="77"/>
      <c r="AA319" s="77">
        <v>310</v>
      </c>
      <c r="AB319" s="77" t="s">
        <v>268</v>
      </c>
      <c r="AD319" s="660">
        <v>1</v>
      </c>
      <c r="AF319" s="660">
        <f t="shared" si="26"/>
        <v>0</v>
      </c>
      <c r="AG319" s="77"/>
      <c r="AH319" s="77"/>
      <c r="AI319" s="672"/>
      <c r="AP319" s="77"/>
      <c r="AQ319" s="673"/>
      <c r="AR319" s="673"/>
      <c r="AW319" s="77"/>
      <c r="AX319" s="77"/>
      <c r="AY319" s="672"/>
      <c r="AZ319" s="672"/>
      <c r="BV319" s="77">
        <v>310</v>
      </c>
      <c r="BX319" s="672">
        <v>37888304.670000002</v>
      </c>
      <c r="CA319" s="672">
        <v>2244</v>
      </c>
      <c r="CD319" s="83">
        <f t="shared" si="27"/>
        <v>0</v>
      </c>
      <c r="CF319" s="83">
        <f t="shared" si="28"/>
        <v>16884.27124331551</v>
      </c>
      <c r="CH319" s="83">
        <f t="shared" si="29"/>
        <v>0</v>
      </c>
    </row>
    <row r="320" spans="1:86" s="83" customFormat="1" ht="12.75" customHeight="1">
      <c r="A320" s="76">
        <v>311</v>
      </c>
      <c r="B320" s="77" t="s">
        <v>771</v>
      </c>
      <c r="C320" s="76">
        <v>0</v>
      </c>
      <c r="D320" s="80">
        <v>1</v>
      </c>
      <c r="E320" s="158">
        <v>0</v>
      </c>
      <c r="F320" s="81">
        <v>0</v>
      </c>
      <c r="G320" s="82">
        <v>16860.330000000002</v>
      </c>
      <c r="H320" s="82">
        <f t="shared" si="24"/>
        <v>0</v>
      </c>
      <c r="I320" s="82">
        <v>1188</v>
      </c>
      <c r="J320" s="82">
        <f t="shared" si="25"/>
        <v>18048</v>
      </c>
      <c r="K320" s="82"/>
      <c r="L320" s="460"/>
      <c r="M320" s="460"/>
      <c r="N320" s="146"/>
      <c r="O320" s="76"/>
      <c r="P320" s="633"/>
      <c r="Q320" s="146"/>
      <c r="R320" s="82"/>
      <c r="S320" s="82"/>
      <c r="T320" s="77"/>
      <c r="V320" s="657"/>
      <c r="Z320" s="77"/>
      <c r="AA320" s="77">
        <v>311</v>
      </c>
      <c r="AB320" s="77" t="s">
        <v>269</v>
      </c>
      <c r="AD320" s="660">
        <v>1</v>
      </c>
      <c r="AF320" s="660">
        <f t="shared" si="26"/>
        <v>0</v>
      </c>
      <c r="AG320" s="77"/>
      <c r="AH320" s="77"/>
      <c r="AI320" s="672"/>
      <c r="AP320" s="77"/>
      <c r="AQ320" s="673"/>
      <c r="AR320" s="673"/>
      <c r="AW320" s="77"/>
      <c r="AX320" s="77"/>
      <c r="AY320" s="672"/>
      <c r="AZ320" s="672"/>
      <c r="BV320" s="77">
        <v>311</v>
      </c>
      <c r="BX320" s="672">
        <v>16860.330000000002</v>
      </c>
      <c r="CA320" s="672">
        <v>1</v>
      </c>
      <c r="CD320" s="83">
        <f t="shared" si="27"/>
        <v>0</v>
      </c>
      <c r="CF320" s="83">
        <f t="shared" si="28"/>
        <v>16860.330000000002</v>
      </c>
      <c r="CH320" s="83">
        <f t="shared" si="29"/>
        <v>0</v>
      </c>
    </row>
    <row r="321" spans="1:86" s="83" customFormat="1" ht="12.75" customHeight="1">
      <c r="A321" s="76">
        <v>312</v>
      </c>
      <c r="B321" s="77" t="s">
        <v>772</v>
      </c>
      <c r="C321" s="76">
        <v>1</v>
      </c>
      <c r="D321" s="80">
        <v>1</v>
      </c>
      <c r="E321" s="158">
        <v>8</v>
      </c>
      <c r="F321" s="81">
        <v>130.92272000149424</v>
      </c>
      <c r="G321" s="82">
        <v>13732.232156862745</v>
      </c>
      <c r="H321" s="82">
        <f t="shared" si="24"/>
        <v>4246</v>
      </c>
      <c r="I321" s="82">
        <v>1188</v>
      </c>
      <c r="J321" s="82">
        <f t="shared" si="25"/>
        <v>19166</v>
      </c>
      <c r="K321" s="82"/>
      <c r="L321" s="460"/>
      <c r="M321" s="460"/>
      <c r="N321" s="146"/>
      <c r="O321" s="76"/>
      <c r="P321" s="633"/>
      <c r="Q321" s="146"/>
      <c r="R321" s="82"/>
      <c r="S321" s="82"/>
      <c r="T321" s="77"/>
      <c r="V321" s="657"/>
      <c r="Z321" s="77"/>
      <c r="AA321" s="77">
        <v>312</v>
      </c>
      <c r="AB321" s="77" t="s">
        <v>270</v>
      </c>
      <c r="AD321" s="660">
        <v>1</v>
      </c>
      <c r="AF321" s="660">
        <f t="shared" si="26"/>
        <v>0</v>
      </c>
      <c r="AG321" s="77"/>
      <c r="AH321" s="77"/>
      <c r="AI321" s="672"/>
      <c r="AP321" s="77"/>
      <c r="AQ321" s="673"/>
      <c r="AR321" s="673"/>
      <c r="AW321" s="77"/>
      <c r="AX321" s="77"/>
      <c r="AY321" s="672"/>
      <c r="AZ321" s="672"/>
      <c r="BV321" s="77">
        <v>312</v>
      </c>
      <c r="BX321" s="672">
        <v>700343.84</v>
      </c>
      <c r="CA321" s="672">
        <v>51</v>
      </c>
      <c r="CD321" s="83">
        <f t="shared" si="27"/>
        <v>0</v>
      </c>
      <c r="CF321" s="83">
        <f t="shared" si="28"/>
        <v>13732.232156862745</v>
      </c>
      <c r="CH321" s="83">
        <f t="shared" si="29"/>
        <v>0</v>
      </c>
    </row>
    <row r="322" spans="1:86" s="83" customFormat="1" ht="12.75" customHeight="1">
      <c r="A322" s="76">
        <v>313</v>
      </c>
      <c r="B322" s="77" t="s">
        <v>773</v>
      </c>
      <c r="C322" s="76">
        <v>0</v>
      </c>
      <c r="D322" s="80">
        <v>1</v>
      </c>
      <c r="E322" s="158">
        <v>0</v>
      </c>
      <c r="F322" s="81">
        <v>0</v>
      </c>
      <c r="G322" s="82">
        <v>16860.330000000002</v>
      </c>
      <c r="H322" s="82">
        <f t="shared" si="24"/>
        <v>0</v>
      </c>
      <c r="I322" s="82">
        <v>1188</v>
      </c>
      <c r="J322" s="82">
        <f t="shared" si="25"/>
        <v>18048</v>
      </c>
      <c r="K322" s="82"/>
      <c r="L322" s="460"/>
      <c r="M322" s="460"/>
      <c r="N322" s="146"/>
      <c r="O322" s="76"/>
      <c r="P322" s="633"/>
      <c r="Q322" s="146"/>
      <c r="R322" s="82"/>
      <c r="S322" s="82"/>
      <c r="T322" s="77"/>
      <c r="V322" s="657"/>
      <c r="Z322" s="77"/>
      <c r="AA322" s="77">
        <v>313</v>
      </c>
      <c r="AB322" s="77" t="s">
        <v>271</v>
      </c>
      <c r="AD322" s="660">
        <v>1</v>
      </c>
      <c r="AF322" s="660">
        <f t="shared" si="26"/>
        <v>0</v>
      </c>
      <c r="AG322" s="77"/>
      <c r="AH322" s="77"/>
      <c r="AI322" s="672"/>
      <c r="AP322" s="77"/>
      <c r="AQ322" s="673"/>
      <c r="AR322" s="673"/>
      <c r="AW322" s="77"/>
      <c r="AX322" s="77"/>
      <c r="AY322" s="672"/>
      <c r="AZ322" s="672"/>
      <c r="BV322" s="77">
        <v>313</v>
      </c>
      <c r="BX322" s="672">
        <v>101161.98000000001</v>
      </c>
      <c r="CA322" s="672">
        <v>6</v>
      </c>
      <c r="CD322" s="83">
        <f t="shared" si="27"/>
        <v>0</v>
      </c>
      <c r="CF322" s="83">
        <f t="shared" si="28"/>
        <v>16860.330000000002</v>
      </c>
      <c r="CH322" s="83">
        <f t="shared" si="29"/>
        <v>0</v>
      </c>
    </row>
    <row r="323" spans="1:86" s="83" customFormat="1" ht="12.75" customHeight="1">
      <c r="A323" s="76">
        <v>314</v>
      </c>
      <c r="B323" s="77" t="s">
        <v>774</v>
      </c>
      <c r="C323" s="76">
        <v>1</v>
      </c>
      <c r="D323" s="80">
        <v>1.081</v>
      </c>
      <c r="E323" s="158">
        <v>7</v>
      </c>
      <c r="F323" s="81">
        <v>159.13982335075195</v>
      </c>
      <c r="G323" s="82">
        <v>15577.14522275709</v>
      </c>
      <c r="H323" s="82">
        <f t="shared" si="24"/>
        <v>9212</v>
      </c>
      <c r="I323" s="82">
        <v>1188</v>
      </c>
      <c r="J323" s="82">
        <f t="shared" si="25"/>
        <v>25977</v>
      </c>
      <c r="K323" s="82"/>
      <c r="L323" s="460"/>
      <c r="M323" s="460"/>
      <c r="N323" s="146"/>
      <c r="O323" s="76"/>
      <c r="P323" s="633"/>
      <c r="Q323" s="146"/>
      <c r="R323" s="82"/>
      <c r="S323" s="82"/>
      <c r="T323" s="77"/>
      <c r="V323" s="657"/>
      <c r="Z323" s="77"/>
      <c r="AA323" s="77">
        <v>314</v>
      </c>
      <c r="AB323" s="77" t="s">
        <v>272</v>
      </c>
      <c r="AD323" s="660">
        <v>1.081</v>
      </c>
      <c r="AF323" s="660">
        <f t="shared" si="26"/>
        <v>0</v>
      </c>
      <c r="AG323" s="77"/>
      <c r="AH323" s="77"/>
      <c r="AI323" s="672"/>
      <c r="AP323" s="77"/>
      <c r="AQ323" s="673"/>
      <c r="AR323" s="673"/>
      <c r="AW323" s="77"/>
      <c r="AX323" s="77"/>
      <c r="AY323" s="672"/>
      <c r="AZ323" s="672"/>
      <c r="BV323" s="77">
        <v>314</v>
      </c>
      <c r="BX323" s="672">
        <v>42260794.989339985</v>
      </c>
      <c r="CA323" s="672">
        <v>2713</v>
      </c>
      <c r="CD323" s="83">
        <f t="shared" si="27"/>
        <v>0</v>
      </c>
      <c r="CF323" s="83">
        <f t="shared" si="28"/>
        <v>15577.14522275709</v>
      </c>
      <c r="CH323" s="83">
        <f t="shared" si="29"/>
        <v>0</v>
      </c>
    </row>
    <row r="324" spans="1:86" s="83" customFormat="1" ht="12.75" customHeight="1">
      <c r="A324" s="76">
        <v>315</v>
      </c>
      <c r="B324" s="77" t="s">
        <v>775</v>
      </c>
      <c r="C324" s="76">
        <v>1</v>
      </c>
      <c r="D324" s="80">
        <v>1.0409999999999999</v>
      </c>
      <c r="E324" s="158">
        <v>2</v>
      </c>
      <c r="F324" s="81">
        <v>165.52928495140463</v>
      </c>
      <c r="G324" s="82">
        <v>12689.114560842068</v>
      </c>
      <c r="H324" s="82">
        <f t="shared" si="24"/>
        <v>8315</v>
      </c>
      <c r="I324" s="82">
        <v>1188</v>
      </c>
      <c r="J324" s="82">
        <f t="shared" si="25"/>
        <v>22192</v>
      </c>
      <c r="K324" s="82"/>
      <c r="L324" s="460"/>
      <c r="M324" s="460"/>
      <c r="N324" s="146"/>
      <c r="O324" s="76"/>
      <c r="P324" s="633"/>
      <c r="Q324" s="146"/>
      <c r="R324" s="82"/>
      <c r="S324" s="82"/>
      <c r="T324" s="77"/>
      <c r="V324" s="657"/>
      <c r="Z324" s="77"/>
      <c r="AA324" s="77">
        <v>315</v>
      </c>
      <c r="AB324" s="77" t="s">
        <v>273</v>
      </c>
      <c r="AD324" s="660">
        <v>1.0409999999999999</v>
      </c>
      <c r="AF324" s="660">
        <f t="shared" si="26"/>
        <v>0</v>
      </c>
      <c r="AG324" s="77"/>
      <c r="AH324" s="77"/>
      <c r="AI324" s="672"/>
      <c r="AP324" s="77"/>
      <c r="AQ324" s="673"/>
      <c r="AR324" s="673"/>
      <c r="AW324" s="77"/>
      <c r="AX324" s="77"/>
      <c r="AY324" s="672"/>
      <c r="AZ324" s="672"/>
      <c r="BV324" s="77">
        <v>315</v>
      </c>
      <c r="BX324" s="672">
        <v>33905314.106570005</v>
      </c>
      <c r="CA324" s="672">
        <v>2672</v>
      </c>
      <c r="CD324" s="83">
        <f t="shared" si="27"/>
        <v>0</v>
      </c>
      <c r="CF324" s="83">
        <f t="shared" si="28"/>
        <v>12689.114560842068</v>
      </c>
      <c r="CH324" s="83">
        <f t="shared" si="29"/>
        <v>0</v>
      </c>
    </row>
    <row r="325" spans="1:86" s="83" customFormat="1" ht="12.75" customHeight="1">
      <c r="A325" s="76">
        <v>316</v>
      </c>
      <c r="B325" s="77" t="s">
        <v>776</v>
      </c>
      <c r="C325" s="76">
        <v>1</v>
      </c>
      <c r="D325" s="80">
        <v>1</v>
      </c>
      <c r="E325" s="158">
        <v>11</v>
      </c>
      <c r="F325" s="81">
        <v>106.03680536981703</v>
      </c>
      <c r="G325" s="82">
        <v>17504.087595002602</v>
      </c>
      <c r="H325" s="82">
        <f t="shared" si="24"/>
        <v>1057</v>
      </c>
      <c r="I325" s="82">
        <v>1188</v>
      </c>
      <c r="J325" s="82">
        <f t="shared" si="25"/>
        <v>19749</v>
      </c>
      <c r="K325" s="82"/>
      <c r="L325" s="460"/>
      <c r="M325" s="460"/>
      <c r="N325" s="146"/>
      <c r="O325" s="76"/>
      <c r="P325" s="633"/>
      <c r="Q325" s="146"/>
      <c r="R325" s="82"/>
      <c r="S325" s="82"/>
      <c r="T325" s="77"/>
      <c r="V325" s="657"/>
      <c r="Z325" s="77"/>
      <c r="AA325" s="77">
        <v>316</v>
      </c>
      <c r="AB325" s="77" t="s">
        <v>274</v>
      </c>
      <c r="AD325" s="660">
        <v>1</v>
      </c>
      <c r="AF325" s="660">
        <f t="shared" si="26"/>
        <v>0</v>
      </c>
      <c r="AG325" s="77"/>
      <c r="AH325" s="77"/>
      <c r="AI325" s="672"/>
      <c r="AP325" s="77"/>
      <c r="AQ325" s="673"/>
      <c r="AR325" s="673"/>
      <c r="AW325" s="77"/>
      <c r="AX325" s="77"/>
      <c r="AY325" s="672"/>
      <c r="AZ325" s="672"/>
      <c r="BV325" s="77">
        <v>316</v>
      </c>
      <c r="BX325" s="672">
        <v>33625352.269999996</v>
      </c>
      <c r="CA325" s="672">
        <v>1921</v>
      </c>
      <c r="CD325" s="83">
        <f t="shared" si="27"/>
        <v>0</v>
      </c>
      <c r="CF325" s="83">
        <f t="shared" si="28"/>
        <v>17504.087595002602</v>
      </c>
      <c r="CH325" s="83">
        <f t="shared" si="29"/>
        <v>0</v>
      </c>
    </row>
    <row r="326" spans="1:86" s="83" customFormat="1" ht="12.75" customHeight="1">
      <c r="A326" s="76">
        <v>317</v>
      </c>
      <c r="B326" s="77" t="s">
        <v>777</v>
      </c>
      <c r="C326" s="76">
        <v>1</v>
      </c>
      <c r="D326" s="80">
        <v>1.071</v>
      </c>
      <c r="E326" s="158">
        <v>2</v>
      </c>
      <c r="F326" s="81">
        <v>202.64715167221325</v>
      </c>
      <c r="G326" s="82">
        <v>13006.915127960176</v>
      </c>
      <c r="H326" s="82">
        <f t="shared" si="24"/>
        <v>13351</v>
      </c>
      <c r="I326" s="82">
        <v>1188</v>
      </c>
      <c r="J326" s="82">
        <f t="shared" si="25"/>
        <v>27546</v>
      </c>
      <c r="K326" s="82"/>
      <c r="L326" s="460"/>
      <c r="M326" s="460"/>
      <c r="N326" s="146"/>
      <c r="O326" s="76"/>
      <c r="P326" s="633"/>
      <c r="Q326" s="146"/>
      <c r="R326" s="82"/>
      <c r="S326" s="82"/>
      <c r="T326" s="77"/>
      <c r="V326" s="657"/>
      <c r="Z326" s="77"/>
      <c r="AA326" s="77">
        <v>317</v>
      </c>
      <c r="AB326" s="77" t="s">
        <v>275</v>
      </c>
      <c r="AD326" s="660">
        <v>1.071</v>
      </c>
      <c r="AF326" s="660">
        <f t="shared" si="26"/>
        <v>0</v>
      </c>
      <c r="AG326" s="77"/>
      <c r="AH326" s="77"/>
      <c r="AI326" s="672"/>
      <c r="AP326" s="77"/>
      <c r="AQ326" s="673"/>
      <c r="AR326" s="673"/>
      <c r="AW326" s="77"/>
      <c r="AX326" s="77"/>
      <c r="AY326" s="672"/>
      <c r="AZ326" s="672"/>
      <c r="BV326" s="77">
        <v>317</v>
      </c>
      <c r="BX326" s="672">
        <v>53562476.496940002</v>
      </c>
      <c r="CA326" s="672">
        <v>4118</v>
      </c>
      <c r="CD326" s="83">
        <f t="shared" si="27"/>
        <v>0</v>
      </c>
      <c r="CF326" s="83">
        <f t="shared" si="28"/>
        <v>13006.915127960176</v>
      </c>
      <c r="CH326" s="83">
        <f t="shared" si="29"/>
        <v>0</v>
      </c>
    </row>
    <row r="327" spans="1:86" s="83" customFormat="1" ht="12.75" customHeight="1">
      <c r="A327" s="76">
        <v>318</v>
      </c>
      <c r="B327" s="77" t="s">
        <v>778</v>
      </c>
      <c r="C327" s="76">
        <v>1</v>
      </c>
      <c r="D327" s="80">
        <v>1</v>
      </c>
      <c r="E327" s="158">
        <v>7</v>
      </c>
      <c r="F327" s="81">
        <v>212.1419859590668</v>
      </c>
      <c r="G327" s="82">
        <v>13556.368952380952</v>
      </c>
      <c r="H327" s="82">
        <f t="shared" si="24"/>
        <v>15202</v>
      </c>
      <c r="I327" s="82">
        <v>1188</v>
      </c>
      <c r="J327" s="82">
        <f t="shared" si="25"/>
        <v>29946</v>
      </c>
      <c r="K327" s="82"/>
      <c r="L327" s="460"/>
      <c r="M327" s="460"/>
      <c r="N327" s="146"/>
      <c r="O327" s="76"/>
      <c r="P327" s="633"/>
      <c r="Q327" s="146"/>
      <c r="R327" s="82"/>
      <c r="S327" s="82"/>
      <c r="T327" s="77"/>
      <c r="V327" s="657"/>
      <c r="Z327" s="77"/>
      <c r="AA327" s="77">
        <v>318</v>
      </c>
      <c r="AB327" s="77" t="s">
        <v>276</v>
      </c>
      <c r="AD327" s="660">
        <v>1</v>
      </c>
      <c r="AF327" s="660">
        <f t="shared" si="26"/>
        <v>0</v>
      </c>
      <c r="AG327" s="77"/>
      <c r="AH327" s="77"/>
      <c r="AI327" s="672"/>
      <c r="AP327" s="77"/>
      <c r="AQ327" s="673"/>
      <c r="AR327" s="673"/>
      <c r="AW327" s="77"/>
      <c r="AX327" s="77"/>
      <c r="AY327" s="672"/>
      <c r="AZ327" s="672"/>
      <c r="BV327" s="77">
        <v>318</v>
      </c>
      <c r="BX327" s="672">
        <v>1423418.74</v>
      </c>
      <c r="CA327" s="672">
        <v>105</v>
      </c>
      <c r="CD327" s="83">
        <f t="shared" si="27"/>
        <v>0</v>
      </c>
      <c r="CF327" s="83">
        <f t="shared" si="28"/>
        <v>13556.368952380952</v>
      </c>
      <c r="CH327" s="83">
        <f t="shared" si="29"/>
        <v>0</v>
      </c>
    </row>
    <row r="328" spans="1:86" s="83" customFormat="1" ht="12.75" customHeight="1">
      <c r="A328" s="76">
        <v>319</v>
      </c>
      <c r="B328" s="77" t="s">
        <v>779</v>
      </c>
      <c r="C328" s="76">
        <v>0</v>
      </c>
      <c r="D328" s="80">
        <v>1</v>
      </c>
      <c r="E328" s="158">
        <v>0</v>
      </c>
      <c r="F328" s="81">
        <v>0</v>
      </c>
      <c r="G328" s="82">
        <v>0</v>
      </c>
      <c r="H328" s="82">
        <f t="shared" si="24"/>
        <v>0</v>
      </c>
      <c r="I328" s="82">
        <v>1188</v>
      </c>
      <c r="J328" s="82">
        <f t="shared" si="25"/>
        <v>1188</v>
      </c>
      <c r="K328" s="82"/>
      <c r="L328" s="460"/>
      <c r="M328" s="460"/>
      <c r="N328" s="146"/>
      <c r="O328" s="76"/>
      <c r="P328" s="633"/>
      <c r="Q328" s="146"/>
      <c r="R328" s="82"/>
      <c r="S328" s="82"/>
      <c r="T328" s="77"/>
      <c r="V328" s="657"/>
      <c r="Z328" s="77"/>
      <c r="AA328" s="77">
        <v>319</v>
      </c>
      <c r="AB328" s="77" t="s">
        <v>277</v>
      </c>
      <c r="AD328" s="660">
        <v>1</v>
      </c>
      <c r="AF328" s="660">
        <f t="shared" si="26"/>
        <v>0</v>
      </c>
      <c r="AG328" s="77"/>
      <c r="AH328" s="77"/>
      <c r="AI328" s="672"/>
      <c r="AP328" s="77"/>
      <c r="AQ328" s="673"/>
      <c r="AR328" s="673"/>
      <c r="AW328" s="77"/>
      <c r="AX328" s="77"/>
      <c r="AY328" s="672"/>
      <c r="AZ328" s="672"/>
      <c r="BV328" s="77">
        <v>319</v>
      </c>
      <c r="BX328" s="672">
        <v>0</v>
      </c>
      <c r="CA328" s="672">
        <v>0</v>
      </c>
      <c r="CD328" s="83">
        <f t="shared" si="27"/>
        <v>0</v>
      </c>
      <c r="CF328" s="83">
        <f t="shared" si="28"/>
        <v>0</v>
      </c>
      <c r="CH328" s="83">
        <f t="shared" si="29"/>
        <v>0</v>
      </c>
    </row>
    <row r="329" spans="1:86" s="83" customFormat="1" ht="12.75" customHeight="1">
      <c r="A329" s="76">
        <v>320</v>
      </c>
      <c r="B329" s="77" t="s">
        <v>780</v>
      </c>
      <c r="C329" s="76">
        <v>0</v>
      </c>
      <c r="D329" s="80">
        <v>1.0269999999999999</v>
      </c>
      <c r="E329" s="158">
        <v>0</v>
      </c>
      <c r="F329" s="81">
        <v>0</v>
      </c>
      <c r="G329" s="82">
        <v>0</v>
      </c>
      <c r="H329" s="82">
        <f t="shared" si="24"/>
        <v>0</v>
      </c>
      <c r="I329" s="82">
        <v>1188</v>
      </c>
      <c r="J329" s="82">
        <f t="shared" si="25"/>
        <v>1188</v>
      </c>
      <c r="K329" s="82"/>
      <c r="L329" s="460"/>
      <c r="M329" s="460"/>
      <c r="N329" s="146"/>
      <c r="O329" s="76"/>
      <c r="P329" s="633"/>
      <c r="Q329" s="146"/>
      <c r="R329" s="82"/>
      <c r="S329" s="82"/>
      <c r="T329" s="77"/>
      <c r="V329" s="657"/>
      <c r="Z329" s="77"/>
      <c r="AA329" s="77">
        <v>320</v>
      </c>
      <c r="AB329" s="77" t="s">
        <v>278</v>
      </c>
      <c r="AD329" s="660">
        <v>1.0269999999999999</v>
      </c>
      <c r="AF329" s="660">
        <f t="shared" si="26"/>
        <v>0</v>
      </c>
      <c r="AG329" s="77"/>
      <c r="AH329" s="77"/>
      <c r="AI329" s="672"/>
      <c r="AP329" s="77"/>
      <c r="AQ329" s="673"/>
      <c r="AR329" s="673"/>
      <c r="AW329" s="77"/>
      <c r="AX329" s="77"/>
      <c r="AY329" s="672"/>
      <c r="AZ329" s="672"/>
      <c r="BV329" s="77">
        <v>320</v>
      </c>
      <c r="BX329" s="672">
        <v>0</v>
      </c>
      <c r="CA329" s="672">
        <v>0</v>
      </c>
      <c r="CD329" s="83">
        <f t="shared" si="27"/>
        <v>0</v>
      </c>
      <c r="CF329" s="83">
        <f t="shared" si="28"/>
        <v>0</v>
      </c>
      <c r="CH329" s="83">
        <f t="shared" si="29"/>
        <v>0</v>
      </c>
    </row>
    <row r="330" spans="1:86" s="83" customFormat="1" ht="12.75" customHeight="1">
      <c r="A330" s="76">
        <v>321</v>
      </c>
      <c r="B330" s="77" t="s">
        <v>781</v>
      </c>
      <c r="C330" s="76">
        <v>1</v>
      </c>
      <c r="D330" s="80">
        <v>1</v>
      </c>
      <c r="E330" s="158">
        <v>4</v>
      </c>
      <c r="F330" s="81">
        <v>151.44443908448355</v>
      </c>
      <c r="G330" s="82">
        <v>13038.911741293532</v>
      </c>
      <c r="H330" s="82">
        <f t="shared" ref="H330:H392" si="30">IF(F330&lt;&gt;0,ROUND(G330*F330/100-G330,0),0)</f>
        <v>6708</v>
      </c>
      <c r="I330" s="82">
        <v>1188</v>
      </c>
      <c r="J330" s="82">
        <f t="shared" si="25"/>
        <v>20935</v>
      </c>
      <c r="K330" s="82"/>
      <c r="L330" s="460"/>
      <c r="M330" s="460"/>
      <c r="N330" s="146"/>
      <c r="O330" s="76"/>
      <c r="P330" s="633"/>
      <c r="Q330" s="146"/>
      <c r="R330" s="82"/>
      <c r="S330" s="82"/>
      <c r="T330" s="77"/>
      <c r="V330" s="657"/>
      <c r="Z330" s="77"/>
      <c r="AA330" s="77">
        <v>321</v>
      </c>
      <c r="AB330" s="77" t="s">
        <v>279</v>
      </c>
      <c r="AD330" s="660">
        <v>1</v>
      </c>
      <c r="AF330" s="660">
        <f t="shared" si="26"/>
        <v>0</v>
      </c>
      <c r="AG330" s="77"/>
      <c r="AH330" s="77"/>
      <c r="AI330" s="672"/>
      <c r="AP330" s="77"/>
      <c r="AQ330" s="673"/>
      <c r="AR330" s="673"/>
      <c r="AW330" s="77"/>
      <c r="AX330" s="77"/>
      <c r="AY330" s="672"/>
      <c r="AZ330" s="672"/>
      <c r="BV330" s="77">
        <v>321</v>
      </c>
      <c r="BX330" s="672">
        <v>49795603.939999998</v>
      </c>
      <c r="CA330" s="672">
        <v>3819</v>
      </c>
      <c r="CD330" s="83">
        <f t="shared" si="27"/>
        <v>0</v>
      </c>
      <c r="CF330" s="83">
        <f t="shared" si="28"/>
        <v>13038.911741293532</v>
      </c>
      <c r="CH330" s="83">
        <f t="shared" si="29"/>
        <v>0</v>
      </c>
    </row>
    <row r="331" spans="1:86" s="83" customFormat="1" ht="12.75" customHeight="1">
      <c r="A331" s="76">
        <v>322</v>
      </c>
      <c r="B331" s="77" t="s">
        <v>782</v>
      </c>
      <c r="C331" s="76">
        <v>1</v>
      </c>
      <c r="D331" s="80">
        <v>1</v>
      </c>
      <c r="E331" s="158">
        <v>6</v>
      </c>
      <c r="F331" s="81">
        <v>147.02298456305684</v>
      </c>
      <c r="G331" s="82">
        <v>14222.647855421688</v>
      </c>
      <c r="H331" s="82">
        <f t="shared" si="30"/>
        <v>6688</v>
      </c>
      <c r="I331" s="82">
        <v>1188</v>
      </c>
      <c r="J331" s="82">
        <f t="shared" ref="J331:J394" si="31">IFERROR(ROUND(G331,0)+H331+I331,"")</f>
        <v>22099</v>
      </c>
      <c r="K331" s="82"/>
      <c r="L331" s="460"/>
      <c r="M331" s="460"/>
      <c r="N331" s="146"/>
      <c r="O331" s="76"/>
      <c r="P331" s="633"/>
      <c r="Q331" s="146"/>
      <c r="R331" s="82"/>
      <c r="S331" s="82"/>
      <c r="T331" s="77"/>
      <c r="V331" s="657"/>
      <c r="Z331" s="77"/>
      <c r="AA331" s="77">
        <v>322</v>
      </c>
      <c r="AB331" s="77" t="s">
        <v>280</v>
      </c>
      <c r="AD331" s="660">
        <v>1</v>
      </c>
      <c r="AF331" s="660">
        <f t="shared" ref="AF331:AF394" si="32">+AD331-D331</f>
        <v>0</v>
      </c>
      <c r="AG331" s="77"/>
      <c r="AH331" s="77"/>
      <c r="AI331" s="672"/>
      <c r="AP331" s="77"/>
      <c r="AQ331" s="673"/>
      <c r="AR331" s="673"/>
      <c r="AW331" s="77"/>
      <c r="AX331" s="77"/>
      <c r="AY331" s="672"/>
      <c r="AZ331" s="672"/>
      <c r="BV331" s="77">
        <v>322</v>
      </c>
      <c r="BX331" s="672">
        <v>11804797.720000001</v>
      </c>
      <c r="CA331" s="672">
        <v>830</v>
      </c>
      <c r="CD331" s="83">
        <f t="shared" ref="CD331:CD394" si="33">+BV331-A331</f>
        <v>0</v>
      </c>
      <c r="CF331" s="83">
        <f t="shared" ref="CF331:CF394" si="34">IF(BX331=0,0,BX331/CA331)</f>
        <v>14222.647855421688</v>
      </c>
      <c r="CH331" s="83">
        <f t="shared" ref="CH331:CH394" si="35">+CF331-G331</f>
        <v>0</v>
      </c>
    </row>
    <row r="332" spans="1:86" s="83" customFormat="1" ht="12.75" customHeight="1">
      <c r="A332" s="76">
        <v>323</v>
      </c>
      <c r="B332" s="77" t="s">
        <v>789</v>
      </c>
      <c r="C332" s="76">
        <v>1</v>
      </c>
      <c r="D332" s="80">
        <v>1</v>
      </c>
      <c r="E332" s="158">
        <v>6</v>
      </c>
      <c r="F332" s="81">
        <v>124.08512186500218</v>
      </c>
      <c r="G332" s="82">
        <v>13853.338284228768</v>
      </c>
      <c r="H332" s="82">
        <f t="shared" si="30"/>
        <v>3337</v>
      </c>
      <c r="I332" s="82">
        <v>1188</v>
      </c>
      <c r="J332" s="82">
        <f t="shared" si="31"/>
        <v>18378</v>
      </c>
      <c r="K332" s="82"/>
      <c r="L332" s="460"/>
      <c r="M332" s="460"/>
      <c r="N332" s="146"/>
      <c r="O332" s="76"/>
      <c r="P332" s="633"/>
      <c r="Q332" s="146"/>
      <c r="R332" s="82"/>
      <c r="S332" s="82"/>
      <c r="T332" s="77"/>
      <c r="V332" s="657"/>
      <c r="Z332" s="77"/>
      <c r="AA332" s="77">
        <v>323</v>
      </c>
      <c r="AB332" s="77" t="s">
        <v>281</v>
      </c>
      <c r="AD332" s="660">
        <v>1</v>
      </c>
      <c r="AF332" s="660">
        <f t="shared" si="32"/>
        <v>0</v>
      </c>
      <c r="AG332" s="77"/>
      <c r="AH332" s="77"/>
      <c r="AI332" s="672"/>
      <c r="AP332" s="77"/>
      <c r="AQ332" s="673"/>
      <c r="AR332" s="673"/>
      <c r="AW332" s="77"/>
      <c r="AX332" s="77"/>
      <c r="AY332" s="672"/>
      <c r="AZ332" s="672"/>
      <c r="BV332" s="77">
        <v>323</v>
      </c>
      <c r="BX332" s="672">
        <v>15986752.379999999</v>
      </c>
      <c r="CA332" s="672">
        <v>1154</v>
      </c>
      <c r="CD332" s="83">
        <f t="shared" si="33"/>
        <v>0</v>
      </c>
      <c r="CF332" s="83">
        <f t="shared" si="34"/>
        <v>13853.338284228768</v>
      </c>
      <c r="CH332" s="83">
        <f t="shared" si="35"/>
        <v>0</v>
      </c>
    </row>
    <row r="333" spans="1:86" s="83" customFormat="1" ht="12.75" customHeight="1">
      <c r="A333" s="76">
        <v>324</v>
      </c>
      <c r="B333" s="77" t="s">
        <v>790</v>
      </c>
      <c r="C333" s="76">
        <v>0</v>
      </c>
      <c r="D333" s="80">
        <v>1</v>
      </c>
      <c r="E333" s="158">
        <v>0</v>
      </c>
      <c r="F333" s="81">
        <v>0</v>
      </c>
      <c r="G333" s="82">
        <v>18065.469230769231</v>
      </c>
      <c r="H333" s="82">
        <f t="shared" si="30"/>
        <v>0</v>
      </c>
      <c r="I333" s="82">
        <v>1188</v>
      </c>
      <c r="J333" s="82">
        <f t="shared" si="31"/>
        <v>19253</v>
      </c>
      <c r="K333" s="82"/>
      <c r="L333" s="460"/>
      <c r="M333" s="460"/>
      <c r="N333" s="146"/>
      <c r="O333" s="76"/>
      <c r="P333" s="633"/>
      <c r="Q333" s="146"/>
      <c r="R333" s="82"/>
      <c r="S333" s="82"/>
      <c r="T333" s="77"/>
      <c r="V333" s="657"/>
      <c r="Z333" s="77"/>
      <c r="AA333" s="77">
        <v>324</v>
      </c>
      <c r="AB333" s="77" t="s">
        <v>282</v>
      </c>
      <c r="AD333" s="660">
        <v>1</v>
      </c>
      <c r="AF333" s="660">
        <f t="shared" si="32"/>
        <v>0</v>
      </c>
      <c r="AG333" s="77"/>
      <c r="AH333" s="77"/>
      <c r="AI333" s="672"/>
      <c r="AP333" s="77"/>
      <c r="AQ333" s="673"/>
      <c r="AR333" s="673"/>
      <c r="AW333" s="77"/>
      <c r="AX333" s="77"/>
      <c r="AY333" s="672"/>
      <c r="AZ333" s="672"/>
      <c r="BV333" s="77">
        <v>324</v>
      </c>
      <c r="BX333" s="672">
        <v>469702.2</v>
      </c>
      <c r="CA333" s="672">
        <v>26</v>
      </c>
      <c r="CD333" s="83">
        <f t="shared" si="33"/>
        <v>0</v>
      </c>
      <c r="CF333" s="83">
        <f t="shared" si="34"/>
        <v>18065.469230769231</v>
      </c>
      <c r="CH333" s="83">
        <f t="shared" si="35"/>
        <v>0</v>
      </c>
    </row>
    <row r="334" spans="1:86" s="83" customFormat="1" ht="12.75" customHeight="1">
      <c r="A334" s="76">
        <v>325</v>
      </c>
      <c r="B334" s="77" t="s">
        <v>791</v>
      </c>
      <c r="C334" s="76">
        <v>1</v>
      </c>
      <c r="D334" s="80">
        <v>1</v>
      </c>
      <c r="E334" s="158">
        <v>9</v>
      </c>
      <c r="F334" s="81">
        <v>107.34355143866607</v>
      </c>
      <c r="G334" s="82">
        <v>16147.886880581516</v>
      </c>
      <c r="H334" s="82">
        <f t="shared" si="30"/>
        <v>1186</v>
      </c>
      <c r="I334" s="82">
        <v>1188</v>
      </c>
      <c r="J334" s="82">
        <f t="shared" si="31"/>
        <v>18522</v>
      </c>
      <c r="K334" s="82"/>
      <c r="L334" s="460"/>
      <c r="M334" s="460"/>
      <c r="N334" s="146"/>
      <c r="O334" s="76"/>
      <c r="P334" s="633"/>
      <c r="Q334" s="146"/>
      <c r="R334" s="82"/>
      <c r="S334" s="82"/>
      <c r="T334" s="77"/>
      <c r="V334" s="657"/>
      <c r="Z334" s="77"/>
      <c r="AA334" s="77">
        <v>325</v>
      </c>
      <c r="AB334" s="77" t="s">
        <v>283</v>
      </c>
      <c r="AD334" s="660">
        <v>1</v>
      </c>
      <c r="AF334" s="660">
        <f t="shared" si="32"/>
        <v>0</v>
      </c>
      <c r="AG334" s="77"/>
      <c r="AH334" s="77"/>
      <c r="AI334" s="672"/>
      <c r="AP334" s="77"/>
      <c r="AQ334" s="673"/>
      <c r="AR334" s="673"/>
      <c r="AW334" s="77"/>
      <c r="AX334" s="77"/>
      <c r="AY334" s="672"/>
      <c r="AZ334" s="672"/>
      <c r="BV334" s="77">
        <v>325</v>
      </c>
      <c r="BX334" s="672">
        <v>77752075.329999998</v>
      </c>
      <c r="CA334" s="672">
        <v>4815</v>
      </c>
      <c r="CD334" s="83">
        <f t="shared" si="33"/>
        <v>0</v>
      </c>
      <c r="CF334" s="83">
        <f t="shared" si="34"/>
        <v>16147.886880581516</v>
      </c>
      <c r="CH334" s="83">
        <f t="shared" si="35"/>
        <v>0</v>
      </c>
    </row>
    <row r="335" spans="1:86" s="83" customFormat="1" ht="12.75" customHeight="1">
      <c r="A335" s="76">
        <v>326</v>
      </c>
      <c r="B335" s="77" t="s">
        <v>792</v>
      </c>
      <c r="C335" s="76">
        <v>1</v>
      </c>
      <c r="D335" s="80">
        <v>1.0029999999999999</v>
      </c>
      <c r="E335" s="158">
        <v>2</v>
      </c>
      <c r="F335" s="81">
        <v>132.14066543864456</v>
      </c>
      <c r="G335" s="82">
        <v>12375.449266068768</v>
      </c>
      <c r="H335" s="82">
        <f t="shared" si="30"/>
        <v>3978</v>
      </c>
      <c r="I335" s="82">
        <v>1188</v>
      </c>
      <c r="J335" s="82">
        <f t="shared" si="31"/>
        <v>17541</v>
      </c>
      <c r="K335" s="82"/>
      <c r="L335" s="460"/>
      <c r="M335" s="460"/>
      <c r="N335" s="146"/>
      <c r="O335" s="76"/>
      <c r="P335" s="633"/>
      <c r="Q335" s="146"/>
      <c r="R335" s="82"/>
      <c r="S335" s="82"/>
      <c r="T335" s="77"/>
      <c r="V335" s="657"/>
      <c r="Z335" s="77"/>
      <c r="AA335" s="77">
        <v>326</v>
      </c>
      <c r="AB335" s="77" t="s">
        <v>284</v>
      </c>
      <c r="AD335" s="660">
        <v>1.0029999999999999</v>
      </c>
      <c r="AF335" s="660">
        <f t="shared" si="32"/>
        <v>0</v>
      </c>
      <c r="AG335" s="77"/>
      <c r="AH335" s="77"/>
      <c r="AI335" s="672"/>
      <c r="AP335" s="77"/>
      <c r="AQ335" s="673"/>
      <c r="AR335" s="673"/>
      <c r="AW335" s="77"/>
      <c r="AX335" s="77"/>
      <c r="AY335" s="672"/>
      <c r="AZ335" s="672"/>
      <c r="BV335" s="77">
        <v>326</v>
      </c>
      <c r="BX335" s="672">
        <v>56506301.348869994</v>
      </c>
      <c r="CA335" s="672">
        <v>4566</v>
      </c>
      <c r="CD335" s="83">
        <f t="shared" si="33"/>
        <v>0</v>
      </c>
      <c r="CF335" s="83">
        <f t="shared" si="34"/>
        <v>12375.449266068768</v>
      </c>
      <c r="CH335" s="83">
        <f t="shared" si="35"/>
        <v>0</v>
      </c>
    </row>
    <row r="336" spans="1:86" s="83" customFormat="1" ht="12.75" customHeight="1">
      <c r="A336" s="76">
        <v>327</v>
      </c>
      <c r="B336" s="77" t="s">
        <v>793</v>
      </c>
      <c r="C336" s="76">
        <v>1</v>
      </c>
      <c r="D336" s="80">
        <v>1</v>
      </c>
      <c r="E336" s="158">
        <v>6</v>
      </c>
      <c r="F336" s="81">
        <v>211.42402497553209</v>
      </c>
      <c r="G336" s="82">
        <v>14364.986521739133</v>
      </c>
      <c r="H336" s="82">
        <f t="shared" si="30"/>
        <v>16006</v>
      </c>
      <c r="I336" s="82">
        <v>1188</v>
      </c>
      <c r="J336" s="82">
        <f t="shared" si="31"/>
        <v>31559</v>
      </c>
      <c r="K336" s="82"/>
      <c r="L336" s="460"/>
      <c r="M336" s="460"/>
      <c r="N336" s="146"/>
      <c r="O336" s="76"/>
      <c r="P336" s="633"/>
      <c r="Q336" s="146"/>
      <c r="R336" s="82"/>
      <c r="S336" s="82"/>
      <c r="T336" s="77"/>
      <c r="V336" s="657"/>
      <c r="Z336" s="77"/>
      <c r="AA336" s="77">
        <v>327</v>
      </c>
      <c r="AB336" s="77" t="s">
        <v>285</v>
      </c>
      <c r="AD336" s="660">
        <v>1</v>
      </c>
      <c r="AF336" s="660">
        <f t="shared" si="32"/>
        <v>0</v>
      </c>
      <c r="AG336" s="77"/>
      <c r="AH336" s="77"/>
      <c r="AI336" s="672"/>
      <c r="AP336" s="77"/>
      <c r="AQ336" s="673"/>
      <c r="AR336" s="673"/>
      <c r="AW336" s="77"/>
      <c r="AX336" s="77"/>
      <c r="AY336" s="672"/>
      <c r="AZ336" s="672"/>
      <c r="BV336" s="77">
        <v>327</v>
      </c>
      <c r="BX336" s="672">
        <v>1321578.7600000002</v>
      </c>
      <c r="CA336" s="672">
        <v>92</v>
      </c>
      <c r="CD336" s="83">
        <f t="shared" si="33"/>
        <v>0</v>
      </c>
      <c r="CF336" s="83">
        <f t="shared" si="34"/>
        <v>14364.986521739133</v>
      </c>
      <c r="CH336" s="83">
        <f t="shared" si="35"/>
        <v>0</v>
      </c>
    </row>
    <row r="337" spans="1:86" s="83" customFormat="1" ht="12.75" customHeight="1">
      <c r="A337" s="76">
        <v>328</v>
      </c>
      <c r="B337" s="77" t="s">
        <v>794</v>
      </c>
      <c r="C337" s="76">
        <v>0</v>
      </c>
      <c r="D337" s="80">
        <v>1</v>
      </c>
      <c r="E337" s="158">
        <v>0</v>
      </c>
      <c r="F337" s="81">
        <v>0</v>
      </c>
      <c r="G337" s="82">
        <v>0</v>
      </c>
      <c r="H337" s="82">
        <f t="shared" si="30"/>
        <v>0</v>
      </c>
      <c r="I337" s="82">
        <v>1188</v>
      </c>
      <c r="J337" s="82">
        <f t="shared" si="31"/>
        <v>1188</v>
      </c>
      <c r="K337" s="82"/>
      <c r="L337" s="460"/>
      <c r="M337" s="460"/>
      <c r="N337" s="146"/>
      <c r="O337" s="76"/>
      <c r="P337" s="633"/>
      <c r="Q337" s="146"/>
      <c r="R337" s="82"/>
      <c r="S337" s="82"/>
      <c r="T337" s="77"/>
      <c r="V337" s="657"/>
      <c r="Z337" s="77"/>
      <c r="AA337" s="77">
        <v>328</v>
      </c>
      <c r="AB337" s="77" t="s">
        <v>286</v>
      </c>
      <c r="AD337" s="660">
        <v>1</v>
      </c>
      <c r="AF337" s="660">
        <f t="shared" si="32"/>
        <v>0</v>
      </c>
      <c r="AG337" s="77"/>
      <c r="AH337" s="77"/>
      <c r="AI337" s="672"/>
      <c r="AP337" s="77"/>
      <c r="AQ337" s="673"/>
      <c r="AR337" s="673"/>
      <c r="AW337" s="77"/>
      <c r="AX337" s="77"/>
      <c r="AY337" s="672"/>
      <c r="AZ337" s="672"/>
      <c r="BV337" s="77">
        <v>328</v>
      </c>
      <c r="BX337" s="672">
        <v>0</v>
      </c>
      <c r="CA337" s="672">
        <v>0</v>
      </c>
      <c r="CD337" s="83">
        <f t="shared" si="33"/>
        <v>0</v>
      </c>
      <c r="CF337" s="83">
        <f t="shared" si="34"/>
        <v>0</v>
      </c>
      <c r="CH337" s="83">
        <f t="shared" si="35"/>
        <v>0</v>
      </c>
    </row>
    <row r="338" spans="1:86" s="83" customFormat="1" ht="12.75" customHeight="1">
      <c r="A338" s="76">
        <v>329</v>
      </c>
      <c r="B338" s="77" t="s">
        <v>795</v>
      </c>
      <c r="C338" s="76">
        <v>0</v>
      </c>
      <c r="D338" s="80">
        <v>1</v>
      </c>
      <c r="E338" s="158">
        <v>0</v>
      </c>
      <c r="F338" s="81">
        <v>0</v>
      </c>
      <c r="G338" s="82">
        <v>16860.330000000002</v>
      </c>
      <c r="H338" s="82">
        <f t="shared" si="30"/>
        <v>0</v>
      </c>
      <c r="I338" s="82">
        <v>1188</v>
      </c>
      <c r="J338" s="82">
        <f t="shared" si="31"/>
        <v>18048</v>
      </c>
      <c r="K338" s="82"/>
      <c r="L338" s="460"/>
      <c r="M338" s="460"/>
      <c r="N338" s="146"/>
      <c r="O338" s="76"/>
      <c r="P338" s="633"/>
      <c r="Q338" s="146"/>
      <c r="R338" s="82"/>
      <c r="S338" s="82"/>
      <c r="T338" s="77"/>
      <c r="V338" s="657"/>
      <c r="Z338" s="77"/>
      <c r="AA338" s="77">
        <v>329</v>
      </c>
      <c r="AB338" s="77" t="s">
        <v>287</v>
      </c>
      <c r="AD338" s="660">
        <v>1</v>
      </c>
      <c r="AF338" s="660">
        <f t="shared" si="32"/>
        <v>0</v>
      </c>
      <c r="AG338" s="77"/>
      <c r="AH338" s="77"/>
      <c r="AI338" s="672"/>
      <c r="AP338" s="77"/>
      <c r="AQ338" s="673"/>
      <c r="AR338" s="673"/>
      <c r="AW338" s="77"/>
      <c r="AX338" s="77"/>
      <c r="AY338" s="672"/>
      <c r="AZ338" s="672"/>
      <c r="BV338" s="77">
        <v>329</v>
      </c>
      <c r="BX338" s="672">
        <v>67441.320000000007</v>
      </c>
      <c r="CA338" s="672">
        <v>4</v>
      </c>
      <c r="CD338" s="83">
        <f t="shared" si="33"/>
        <v>0</v>
      </c>
      <c r="CF338" s="83">
        <f t="shared" si="34"/>
        <v>16860.330000000002</v>
      </c>
      <c r="CH338" s="83">
        <f t="shared" si="35"/>
        <v>0</v>
      </c>
    </row>
    <row r="339" spans="1:86" s="83" customFormat="1" ht="12.75" customHeight="1">
      <c r="A339" s="76">
        <v>330</v>
      </c>
      <c r="B339" s="77" t="s">
        <v>796</v>
      </c>
      <c r="C339" s="76">
        <v>1</v>
      </c>
      <c r="D339" s="80">
        <v>1.0680000000000001</v>
      </c>
      <c r="E339" s="158">
        <v>2</v>
      </c>
      <c r="F339" s="81">
        <v>214.92271315717252</v>
      </c>
      <c r="G339" s="82">
        <v>12925.971535031847</v>
      </c>
      <c r="H339" s="82">
        <f t="shared" si="30"/>
        <v>14855</v>
      </c>
      <c r="I339" s="82">
        <v>1188</v>
      </c>
      <c r="J339" s="82">
        <f t="shared" si="31"/>
        <v>28969</v>
      </c>
      <c r="K339" s="82"/>
      <c r="L339" s="460"/>
      <c r="M339" s="460"/>
      <c r="N339" s="146"/>
      <c r="O339" s="76"/>
      <c r="P339" s="633"/>
      <c r="Q339" s="146"/>
      <c r="R339" s="82"/>
      <c r="S339" s="82"/>
      <c r="T339" s="77"/>
      <c r="V339" s="657"/>
      <c r="Z339" s="77"/>
      <c r="AA339" s="77">
        <v>330</v>
      </c>
      <c r="AB339" s="77" t="s">
        <v>288</v>
      </c>
      <c r="AD339" s="660">
        <v>1.0680000000000001</v>
      </c>
      <c r="AF339" s="660">
        <f t="shared" si="32"/>
        <v>0</v>
      </c>
      <c r="AG339" s="77"/>
      <c r="AH339" s="77"/>
      <c r="AI339" s="672"/>
      <c r="AP339" s="77"/>
      <c r="AQ339" s="673"/>
      <c r="AR339" s="673"/>
      <c r="AW339" s="77"/>
      <c r="AX339" s="77"/>
      <c r="AY339" s="672"/>
      <c r="AZ339" s="672"/>
      <c r="BV339" s="77">
        <v>330</v>
      </c>
      <c r="BX339" s="672">
        <v>26381907.903000001</v>
      </c>
      <c r="CA339" s="672">
        <v>2041</v>
      </c>
      <c r="CD339" s="83">
        <f t="shared" si="33"/>
        <v>0</v>
      </c>
      <c r="CF339" s="83">
        <f t="shared" si="34"/>
        <v>12925.971535031847</v>
      </c>
      <c r="CH339" s="83">
        <f t="shared" si="35"/>
        <v>0</v>
      </c>
    </row>
    <row r="340" spans="1:86" s="83" customFormat="1" ht="12.75" customHeight="1">
      <c r="A340" s="76">
        <v>331</v>
      </c>
      <c r="B340" s="77" t="s">
        <v>797</v>
      </c>
      <c r="C340" s="76">
        <v>1</v>
      </c>
      <c r="D340" s="80">
        <v>1</v>
      </c>
      <c r="E340" s="158">
        <v>7</v>
      </c>
      <c r="F340" s="81">
        <v>119.10061815697073</v>
      </c>
      <c r="G340" s="82">
        <v>13895.387761755486</v>
      </c>
      <c r="H340" s="82">
        <f t="shared" si="30"/>
        <v>2654</v>
      </c>
      <c r="I340" s="82">
        <v>1188</v>
      </c>
      <c r="J340" s="82">
        <f t="shared" si="31"/>
        <v>17737</v>
      </c>
      <c r="K340" s="82"/>
      <c r="L340" s="460"/>
      <c r="M340" s="460"/>
      <c r="N340" s="146"/>
      <c r="O340" s="76"/>
      <c r="P340" s="633"/>
      <c r="Q340" s="146"/>
      <c r="R340" s="82"/>
      <c r="S340" s="82"/>
      <c r="T340" s="77"/>
      <c r="V340" s="657"/>
      <c r="Z340" s="77"/>
      <c r="AA340" s="77">
        <v>331</v>
      </c>
      <c r="AB340" s="77" t="s">
        <v>289</v>
      </c>
      <c r="AD340" s="660">
        <v>1</v>
      </c>
      <c r="AF340" s="660">
        <f t="shared" si="32"/>
        <v>0</v>
      </c>
      <c r="AG340" s="77"/>
      <c r="AH340" s="77"/>
      <c r="AI340" s="672"/>
      <c r="AP340" s="77"/>
      <c r="AQ340" s="673"/>
      <c r="AR340" s="673"/>
      <c r="AW340" s="77"/>
      <c r="AX340" s="77"/>
      <c r="AY340" s="672"/>
      <c r="AZ340" s="672"/>
      <c r="BV340" s="77">
        <v>331</v>
      </c>
      <c r="BX340" s="672">
        <v>22163143.48</v>
      </c>
      <c r="CA340" s="672">
        <v>1595</v>
      </c>
      <c r="CD340" s="83">
        <f t="shared" si="33"/>
        <v>0</v>
      </c>
      <c r="CF340" s="83">
        <f t="shared" si="34"/>
        <v>13895.387761755486</v>
      </c>
      <c r="CH340" s="83">
        <f t="shared" si="35"/>
        <v>0</v>
      </c>
    </row>
    <row r="341" spans="1:86" s="83" customFormat="1" ht="12.75" customHeight="1">
      <c r="A341" s="76">
        <v>332</v>
      </c>
      <c r="B341" s="77" t="s">
        <v>798</v>
      </c>
      <c r="C341" s="76">
        <v>1</v>
      </c>
      <c r="D341" s="80">
        <v>1</v>
      </c>
      <c r="E341" s="158">
        <v>10</v>
      </c>
      <c r="F341" s="81">
        <v>103.68264382941726</v>
      </c>
      <c r="G341" s="82">
        <v>16713.844918032784</v>
      </c>
      <c r="H341" s="82">
        <f t="shared" si="30"/>
        <v>616</v>
      </c>
      <c r="I341" s="82">
        <v>1188</v>
      </c>
      <c r="J341" s="82">
        <f t="shared" si="31"/>
        <v>18518</v>
      </c>
      <c r="K341" s="82"/>
      <c r="L341" s="460"/>
      <c r="M341" s="460"/>
      <c r="N341" s="146"/>
      <c r="O341" s="76"/>
      <c r="P341" s="633"/>
      <c r="Q341" s="146"/>
      <c r="R341" s="82"/>
      <c r="S341" s="82"/>
      <c r="T341" s="77"/>
      <c r="V341" s="657"/>
      <c r="Z341" s="77"/>
      <c r="AA341" s="77">
        <v>332</v>
      </c>
      <c r="AB341" s="77" t="s">
        <v>290</v>
      </c>
      <c r="AD341" s="660">
        <v>1</v>
      </c>
      <c r="AF341" s="660">
        <f t="shared" si="32"/>
        <v>0</v>
      </c>
      <c r="AG341" s="77"/>
      <c r="AH341" s="77"/>
      <c r="AI341" s="672"/>
      <c r="AP341" s="77"/>
      <c r="AQ341" s="673"/>
      <c r="AR341" s="673"/>
      <c r="AW341" s="77"/>
      <c r="AX341" s="77"/>
      <c r="AY341" s="672"/>
      <c r="AZ341" s="672"/>
      <c r="BV341" s="77">
        <v>332</v>
      </c>
      <c r="BX341" s="672">
        <v>68309484.179999992</v>
      </c>
      <c r="CA341" s="672">
        <v>4087</v>
      </c>
      <c r="CD341" s="83">
        <f t="shared" si="33"/>
        <v>0</v>
      </c>
      <c r="CF341" s="83">
        <f t="shared" si="34"/>
        <v>16713.844918032784</v>
      </c>
      <c r="CH341" s="83">
        <f t="shared" si="35"/>
        <v>0</v>
      </c>
    </row>
    <row r="342" spans="1:86" s="83" customFormat="1" ht="12.75" customHeight="1">
      <c r="A342" s="76">
        <v>333</v>
      </c>
      <c r="B342" s="77" t="s">
        <v>799</v>
      </c>
      <c r="C342" s="76">
        <v>0</v>
      </c>
      <c r="D342" s="80">
        <v>1</v>
      </c>
      <c r="E342" s="158">
        <v>0</v>
      </c>
      <c r="F342" s="81">
        <v>0</v>
      </c>
      <c r="G342" s="82">
        <v>0</v>
      </c>
      <c r="H342" s="82">
        <f t="shared" si="30"/>
        <v>0</v>
      </c>
      <c r="I342" s="82">
        <v>1188</v>
      </c>
      <c r="J342" s="82">
        <f t="shared" si="31"/>
        <v>1188</v>
      </c>
      <c r="K342" s="82"/>
      <c r="L342" s="460"/>
      <c r="M342" s="460"/>
      <c r="N342" s="146"/>
      <c r="O342" s="76"/>
      <c r="P342" s="633"/>
      <c r="Q342" s="146"/>
      <c r="R342" s="82"/>
      <c r="S342" s="82"/>
      <c r="T342" s="77"/>
      <c r="V342" s="657"/>
      <c r="Z342" s="77"/>
      <c r="AA342" s="77">
        <v>333</v>
      </c>
      <c r="AB342" s="77" t="s">
        <v>291</v>
      </c>
      <c r="AD342" s="660">
        <v>1</v>
      </c>
      <c r="AF342" s="660">
        <f t="shared" si="32"/>
        <v>0</v>
      </c>
      <c r="AG342" s="77"/>
      <c r="AH342" s="77"/>
      <c r="AI342" s="672"/>
      <c r="AP342" s="77"/>
      <c r="AQ342" s="673"/>
      <c r="AR342" s="673"/>
      <c r="AW342" s="77"/>
      <c r="AX342" s="77"/>
      <c r="AY342" s="672"/>
      <c r="AZ342" s="672"/>
      <c r="BV342" s="77">
        <v>333</v>
      </c>
      <c r="BX342" s="672">
        <v>0</v>
      </c>
      <c r="CA342" s="672">
        <v>0</v>
      </c>
      <c r="CD342" s="83">
        <f t="shared" si="33"/>
        <v>0</v>
      </c>
      <c r="CF342" s="83">
        <f t="shared" si="34"/>
        <v>0</v>
      </c>
      <c r="CH342" s="83">
        <f t="shared" si="35"/>
        <v>0</v>
      </c>
    </row>
    <row r="343" spans="1:86" s="83" customFormat="1" ht="12.75" customHeight="1">
      <c r="A343" s="76">
        <v>334</v>
      </c>
      <c r="B343" s="77" t="s">
        <v>800</v>
      </c>
      <c r="C343" s="76">
        <v>0</v>
      </c>
      <c r="D343" s="80">
        <v>1</v>
      </c>
      <c r="E343" s="158">
        <v>0</v>
      </c>
      <c r="F343" s="81">
        <v>0</v>
      </c>
      <c r="G343" s="82">
        <v>0</v>
      </c>
      <c r="H343" s="82">
        <f t="shared" si="30"/>
        <v>0</v>
      </c>
      <c r="I343" s="82">
        <v>1188</v>
      </c>
      <c r="J343" s="82">
        <f t="shared" si="31"/>
        <v>1188</v>
      </c>
      <c r="K343" s="82"/>
      <c r="L343" s="460"/>
      <c r="M343" s="460"/>
      <c r="N343" s="146"/>
      <c r="O343" s="76"/>
      <c r="P343" s="633"/>
      <c r="Q343" s="146"/>
      <c r="R343" s="82"/>
      <c r="S343" s="82"/>
      <c r="T343" s="77"/>
      <c r="V343" s="657"/>
      <c r="Z343" s="77"/>
      <c r="AA343" s="77">
        <v>334</v>
      </c>
      <c r="AB343" s="77" t="s">
        <v>292</v>
      </c>
      <c r="AD343" s="660">
        <v>1</v>
      </c>
      <c r="AF343" s="660">
        <f t="shared" si="32"/>
        <v>0</v>
      </c>
      <c r="AG343" s="77"/>
      <c r="AH343" s="77"/>
      <c r="AI343" s="672"/>
      <c r="AP343" s="77"/>
      <c r="AQ343" s="673"/>
      <c r="AR343" s="673"/>
      <c r="AW343" s="77"/>
      <c r="AX343" s="77"/>
      <c r="AY343" s="672"/>
      <c r="AZ343" s="672"/>
      <c r="BV343" s="77">
        <v>334</v>
      </c>
      <c r="BX343" s="672">
        <v>0</v>
      </c>
      <c r="CA343" s="672">
        <v>0</v>
      </c>
      <c r="CD343" s="83">
        <f t="shared" si="33"/>
        <v>0</v>
      </c>
      <c r="CF343" s="83">
        <f t="shared" si="34"/>
        <v>0</v>
      </c>
      <c r="CH343" s="83">
        <f t="shared" si="35"/>
        <v>0</v>
      </c>
    </row>
    <row r="344" spans="1:86" s="83" customFormat="1" ht="12.75" customHeight="1">
      <c r="A344" s="76">
        <v>335</v>
      </c>
      <c r="B344" s="77" t="s">
        <v>801</v>
      </c>
      <c r="C344" s="76">
        <v>1</v>
      </c>
      <c r="D344" s="80">
        <v>1.054</v>
      </c>
      <c r="E344" s="158">
        <v>2</v>
      </c>
      <c r="F344" s="81">
        <v>174.2264219252101</v>
      </c>
      <c r="G344" s="82">
        <v>12775.345484525949</v>
      </c>
      <c r="H344" s="82">
        <f t="shared" si="30"/>
        <v>9483</v>
      </c>
      <c r="I344" s="82">
        <v>1188</v>
      </c>
      <c r="J344" s="82">
        <f t="shared" si="31"/>
        <v>23446</v>
      </c>
      <c r="K344" s="82"/>
      <c r="L344" s="460"/>
      <c r="M344" s="460"/>
      <c r="N344" s="146"/>
      <c r="O344" s="76"/>
      <c r="P344" s="633"/>
      <c r="Q344" s="146"/>
      <c r="R344" s="82"/>
      <c r="S344" s="82"/>
      <c r="T344" s="77"/>
      <c r="V344" s="657"/>
      <c r="Z344" s="77"/>
      <c r="AA344" s="77">
        <v>335</v>
      </c>
      <c r="AB344" s="77" t="s">
        <v>293</v>
      </c>
      <c r="AD344" s="660">
        <v>1.054</v>
      </c>
      <c r="AF344" s="660">
        <f t="shared" si="32"/>
        <v>0</v>
      </c>
      <c r="AG344" s="77"/>
      <c r="AH344" s="77"/>
      <c r="AI344" s="672"/>
      <c r="AP344" s="77"/>
      <c r="AQ344" s="673"/>
      <c r="AR344" s="673"/>
      <c r="AW344" s="77"/>
      <c r="AX344" s="77"/>
      <c r="AY344" s="672"/>
      <c r="AZ344" s="672"/>
      <c r="BV344" s="77">
        <v>335</v>
      </c>
      <c r="BX344" s="672">
        <v>36920748.450279996</v>
      </c>
      <c r="CA344" s="672">
        <v>2890</v>
      </c>
      <c r="CD344" s="83">
        <f t="shared" si="33"/>
        <v>0</v>
      </c>
      <c r="CF344" s="83">
        <f t="shared" si="34"/>
        <v>12775.345484525949</v>
      </c>
      <c r="CH344" s="83">
        <f t="shared" si="35"/>
        <v>0</v>
      </c>
    </row>
    <row r="345" spans="1:86" s="83" customFormat="1" ht="12.75" customHeight="1">
      <c r="A345" s="76">
        <v>336</v>
      </c>
      <c r="B345" s="77" t="s">
        <v>802</v>
      </c>
      <c r="C345" s="76">
        <v>1</v>
      </c>
      <c r="D345" s="80">
        <v>1.042</v>
      </c>
      <c r="E345" s="158">
        <v>8</v>
      </c>
      <c r="F345" s="81">
        <v>113.38729758643215</v>
      </c>
      <c r="G345" s="82">
        <v>15744.900470685721</v>
      </c>
      <c r="H345" s="82">
        <f t="shared" si="30"/>
        <v>2108</v>
      </c>
      <c r="I345" s="82">
        <v>1188</v>
      </c>
      <c r="J345" s="82">
        <f t="shared" si="31"/>
        <v>19041</v>
      </c>
      <c r="K345" s="82"/>
      <c r="L345" s="460"/>
      <c r="M345" s="460"/>
      <c r="N345" s="146"/>
      <c r="O345" s="76"/>
      <c r="P345" s="633"/>
      <c r="Q345" s="146"/>
      <c r="R345" s="82"/>
      <c r="S345" s="82"/>
      <c r="T345" s="77"/>
      <c r="V345" s="657"/>
      <c r="Z345" s="77"/>
      <c r="AA345" s="77">
        <v>336</v>
      </c>
      <c r="AB345" s="77" t="s">
        <v>294</v>
      </c>
      <c r="AD345" s="660">
        <v>1.042</v>
      </c>
      <c r="AF345" s="660">
        <f t="shared" si="32"/>
        <v>0</v>
      </c>
      <c r="AG345" s="77"/>
      <c r="AH345" s="77"/>
      <c r="AI345" s="672"/>
      <c r="AP345" s="77"/>
      <c r="AQ345" s="673"/>
      <c r="AR345" s="673"/>
      <c r="AW345" s="77"/>
      <c r="AX345" s="77"/>
      <c r="AY345" s="672"/>
      <c r="AZ345" s="672"/>
      <c r="BV345" s="77">
        <v>336</v>
      </c>
      <c r="BX345" s="672">
        <v>92532780.066219985</v>
      </c>
      <c r="CA345" s="672">
        <v>5877</v>
      </c>
      <c r="CD345" s="83">
        <f t="shared" si="33"/>
        <v>0</v>
      </c>
      <c r="CF345" s="83">
        <f t="shared" si="34"/>
        <v>15744.900470685721</v>
      </c>
      <c r="CH345" s="83">
        <f t="shared" si="35"/>
        <v>0</v>
      </c>
    </row>
    <row r="346" spans="1:86" s="83" customFormat="1" ht="12.75" customHeight="1">
      <c r="A346" s="76">
        <v>337</v>
      </c>
      <c r="B346" s="77" t="s">
        <v>803</v>
      </c>
      <c r="C346" s="76">
        <v>1</v>
      </c>
      <c r="D346" s="80">
        <v>1</v>
      </c>
      <c r="E346" s="158">
        <v>5</v>
      </c>
      <c r="F346" s="81">
        <v>201.36300369849653</v>
      </c>
      <c r="G346" s="82">
        <v>13228.102941176474</v>
      </c>
      <c r="H346" s="82">
        <f t="shared" si="30"/>
        <v>13408</v>
      </c>
      <c r="I346" s="82">
        <v>1188</v>
      </c>
      <c r="J346" s="82">
        <f t="shared" si="31"/>
        <v>27824</v>
      </c>
      <c r="K346" s="82"/>
      <c r="L346" s="460"/>
      <c r="M346" s="460"/>
      <c r="N346" s="146"/>
      <c r="O346" s="76"/>
      <c r="P346" s="633"/>
      <c r="Q346" s="146"/>
      <c r="R346" s="82"/>
      <c r="S346" s="82"/>
      <c r="T346" s="77"/>
      <c r="V346" s="657"/>
      <c r="Z346" s="77"/>
      <c r="AA346" s="77">
        <v>337</v>
      </c>
      <c r="AB346" s="77" t="s">
        <v>295</v>
      </c>
      <c r="AD346" s="660">
        <v>1</v>
      </c>
      <c r="AF346" s="660">
        <f t="shared" si="32"/>
        <v>0</v>
      </c>
      <c r="AG346" s="77"/>
      <c r="AH346" s="77"/>
      <c r="AI346" s="672"/>
      <c r="AP346" s="77"/>
      <c r="AQ346" s="673"/>
      <c r="AR346" s="673"/>
      <c r="AW346" s="77"/>
      <c r="AX346" s="77"/>
      <c r="AY346" s="672"/>
      <c r="AZ346" s="672"/>
      <c r="BV346" s="77">
        <v>337</v>
      </c>
      <c r="BX346" s="672">
        <v>1124388.7500000002</v>
      </c>
      <c r="CA346" s="672">
        <v>85</v>
      </c>
      <c r="CD346" s="83">
        <f t="shared" si="33"/>
        <v>0</v>
      </c>
      <c r="CF346" s="83">
        <f t="shared" si="34"/>
        <v>13228.102941176474</v>
      </c>
      <c r="CH346" s="83">
        <f t="shared" si="35"/>
        <v>0</v>
      </c>
    </row>
    <row r="347" spans="1:86" s="83" customFormat="1" ht="12.75" customHeight="1">
      <c r="A347" s="76">
        <v>338</v>
      </c>
      <c r="B347" s="77" t="s">
        <v>804</v>
      </c>
      <c r="C347" s="76">
        <v>0</v>
      </c>
      <c r="D347" s="80">
        <v>1</v>
      </c>
      <c r="E347" s="158">
        <v>0</v>
      </c>
      <c r="F347" s="81">
        <v>0</v>
      </c>
      <c r="G347" s="82">
        <v>19270.608461538461</v>
      </c>
      <c r="H347" s="82">
        <f t="shared" si="30"/>
        <v>0</v>
      </c>
      <c r="I347" s="82">
        <v>1188</v>
      </c>
      <c r="J347" s="82">
        <f t="shared" si="31"/>
        <v>20459</v>
      </c>
      <c r="K347" s="82"/>
      <c r="L347" s="460"/>
      <c r="M347" s="460"/>
      <c r="N347" s="146"/>
      <c r="O347" s="76"/>
      <c r="P347" s="633"/>
      <c r="Q347" s="146"/>
      <c r="R347" s="82"/>
      <c r="S347" s="82"/>
      <c r="T347" s="77"/>
      <c r="V347" s="657"/>
      <c r="Z347" s="77"/>
      <c r="AA347" s="77">
        <v>338</v>
      </c>
      <c r="AB347" s="77" t="s">
        <v>296</v>
      </c>
      <c r="AD347" s="660">
        <v>1</v>
      </c>
      <c r="AF347" s="660">
        <f t="shared" si="32"/>
        <v>0</v>
      </c>
      <c r="AG347" s="77"/>
      <c r="AH347" s="77"/>
      <c r="AI347" s="672"/>
      <c r="AP347" s="77"/>
      <c r="AQ347" s="673"/>
      <c r="AR347" s="673"/>
      <c r="AW347" s="77"/>
      <c r="AX347" s="77"/>
      <c r="AY347" s="672"/>
      <c r="AZ347" s="672"/>
      <c r="BV347" s="77">
        <v>338</v>
      </c>
      <c r="BX347" s="672">
        <v>250517.91</v>
      </c>
      <c r="CA347" s="672">
        <v>13</v>
      </c>
      <c r="CD347" s="83">
        <f t="shared" si="33"/>
        <v>0</v>
      </c>
      <c r="CF347" s="83">
        <f t="shared" si="34"/>
        <v>19270.608461538461</v>
      </c>
      <c r="CH347" s="83">
        <f t="shared" si="35"/>
        <v>0</v>
      </c>
    </row>
    <row r="348" spans="1:86" s="83" customFormat="1" ht="12.75" customHeight="1">
      <c r="A348" s="76">
        <v>339</v>
      </c>
      <c r="B348" s="77" t="s">
        <v>805</v>
      </c>
      <c r="C348" s="76">
        <v>0</v>
      </c>
      <c r="D348" s="80">
        <v>1</v>
      </c>
      <c r="E348" s="158">
        <v>0</v>
      </c>
      <c r="F348" s="81">
        <v>0</v>
      </c>
      <c r="G348" s="82">
        <v>0</v>
      </c>
      <c r="H348" s="82">
        <f t="shared" si="30"/>
        <v>0</v>
      </c>
      <c r="I348" s="82">
        <v>1188</v>
      </c>
      <c r="J348" s="82">
        <f t="shared" si="31"/>
        <v>1188</v>
      </c>
      <c r="K348" s="82"/>
      <c r="L348" s="460"/>
      <c r="M348" s="460"/>
      <c r="N348" s="146"/>
      <c r="O348" s="76"/>
      <c r="P348" s="633"/>
      <c r="Q348" s="146"/>
      <c r="R348" s="82"/>
      <c r="S348" s="82"/>
      <c r="T348" s="77"/>
      <c r="V348" s="657"/>
      <c r="Z348" s="77"/>
      <c r="AA348" s="77">
        <v>339</v>
      </c>
      <c r="AB348" s="77" t="s">
        <v>297</v>
      </c>
      <c r="AD348" s="660">
        <v>1</v>
      </c>
      <c r="AF348" s="660">
        <f t="shared" si="32"/>
        <v>0</v>
      </c>
      <c r="AG348" s="77"/>
      <c r="AH348" s="77"/>
      <c r="AI348" s="672"/>
      <c r="AP348" s="77"/>
      <c r="AQ348" s="673"/>
      <c r="AR348" s="673"/>
      <c r="AW348" s="77"/>
      <c r="AX348" s="77"/>
      <c r="AY348" s="672"/>
      <c r="AZ348" s="672"/>
      <c r="BV348" s="77">
        <v>339</v>
      </c>
      <c r="BX348" s="672">
        <v>0</v>
      </c>
      <c r="CA348" s="672">
        <v>0</v>
      </c>
      <c r="CD348" s="83">
        <f t="shared" si="33"/>
        <v>0</v>
      </c>
      <c r="CF348" s="83">
        <f t="shared" si="34"/>
        <v>0</v>
      </c>
      <c r="CH348" s="83">
        <f t="shared" si="35"/>
        <v>0</v>
      </c>
    </row>
    <row r="349" spans="1:86" s="83" customFormat="1" ht="12.75" customHeight="1">
      <c r="A349" s="76">
        <v>340</v>
      </c>
      <c r="B349" s="77" t="s">
        <v>806</v>
      </c>
      <c r="C349" s="76">
        <v>1</v>
      </c>
      <c r="D349" s="80">
        <v>1</v>
      </c>
      <c r="E349" s="158">
        <v>7</v>
      </c>
      <c r="F349" s="81">
        <v>158.23967043627144</v>
      </c>
      <c r="G349" s="82">
        <v>14751.212647058825</v>
      </c>
      <c r="H349" s="82">
        <f t="shared" si="30"/>
        <v>8591</v>
      </c>
      <c r="I349" s="82">
        <v>1188</v>
      </c>
      <c r="J349" s="82">
        <f t="shared" si="31"/>
        <v>24530</v>
      </c>
      <c r="K349" s="82"/>
      <c r="L349" s="460"/>
      <c r="M349" s="460"/>
      <c r="N349" s="146"/>
      <c r="O349" s="76"/>
      <c r="P349" s="633"/>
      <c r="Q349" s="146"/>
      <c r="R349" s="82"/>
      <c r="S349" s="82"/>
      <c r="T349" s="77"/>
      <c r="V349" s="657"/>
      <c r="Z349" s="77"/>
      <c r="AA349" s="77">
        <v>340</v>
      </c>
      <c r="AB349" s="77" t="s">
        <v>298</v>
      </c>
      <c r="AD349" s="660">
        <v>1</v>
      </c>
      <c r="AF349" s="660">
        <f t="shared" si="32"/>
        <v>0</v>
      </c>
      <c r="AG349" s="77"/>
      <c r="AH349" s="77"/>
      <c r="AI349" s="672"/>
      <c r="AP349" s="77"/>
      <c r="AQ349" s="673"/>
      <c r="AR349" s="673"/>
      <c r="AW349" s="77"/>
      <c r="AX349" s="77"/>
      <c r="AY349" s="672"/>
      <c r="AZ349" s="672"/>
      <c r="BV349" s="77">
        <v>340</v>
      </c>
      <c r="BX349" s="672">
        <v>2006164.9200000002</v>
      </c>
      <c r="CA349" s="672">
        <v>136</v>
      </c>
      <c r="CD349" s="83">
        <f t="shared" si="33"/>
        <v>0</v>
      </c>
      <c r="CF349" s="83">
        <f t="shared" si="34"/>
        <v>14751.212647058825</v>
      </c>
      <c r="CH349" s="83">
        <f t="shared" si="35"/>
        <v>0</v>
      </c>
    </row>
    <row r="350" spans="1:86" s="83" customFormat="1" ht="12.75" customHeight="1">
      <c r="A350" s="76">
        <v>341</v>
      </c>
      <c r="B350" s="77" t="s">
        <v>807</v>
      </c>
      <c r="C350" s="76">
        <v>0</v>
      </c>
      <c r="D350" s="80">
        <v>1</v>
      </c>
      <c r="E350" s="158">
        <v>0</v>
      </c>
      <c r="F350" s="81">
        <v>0</v>
      </c>
      <c r="G350" s="82">
        <v>0</v>
      </c>
      <c r="H350" s="82">
        <f t="shared" si="30"/>
        <v>0</v>
      </c>
      <c r="I350" s="82">
        <v>1188</v>
      </c>
      <c r="J350" s="82">
        <f t="shared" si="31"/>
        <v>1188</v>
      </c>
      <c r="K350" s="82"/>
      <c r="L350" s="460"/>
      <c r="M350" s="460"/>
      <c r="N350" s="146"/>
      <c r="O350" s="76"/>
      <c r="P350" s="633"/>
      <c r="Q350" s="146"/>
      <c r="R350" s="82"/>
      <c r="S350" s="82"/>
      <c r="T350" s="77"/>
      <c r="V350" s="657"/>
      <c r="Z350" s="77"/>
      <c r="AA350" s="77">
        <v>341</v>
      </c>
      <c r="AB350" s="77" t="s">
        <v>299</v>
      </c>
      <c r="AD350" s="660">
        <v>1</v>
      </c>
      <c r="AF350" s="660">
        <f t="shared" si="32"/>
        <v>0</v>
      </c>
      <c r="AG350" s="77"/>
      <c r="AH350" s="77"/>
      <c r="AI350" s="672"/>
      <c r="AP350" s="77"/>
      <c r="AQ350" s="673"/>
      <c r="AR350" s="673"/>
      <c r="AW350" s="77"/>
      <c r="AX350" s="77"/>
      <c r="AY350" s="672"/>
      <c r="AZ350" s="672"/>
      <c r="BV350" s="77">
        <v>341</v>
      </c>
      <c r="BX350" s="672">
        <v>0</v>
      </c>
      <c r="CA350" s="672">
        <v>0</v>
      </c>
      <c r="CD350" s="83">
        <f t="shared" si="33"/>
        <v>0</v>
      </c>
      <c r="CF350" s="83">
        <f t="shared" si="34"/>
        <v>0</v>
      </c>
      <c r="CH350" s="83">
        <f t="shared" si="35"/>
        <v>0</v>
      </c>
    </row>
    <row r="351" spans="1:86" s="83" customFormat="1" ht="12.75" customHeight="1">
      <c r="A351" s="76">
        <v>342</v>
      </c>
      <c r="B351" s="77" t="s">
        <v>808</v>
      </c>
      <c r="C351" s="76">
        <v>1</v>
      </c>
      <c r="D351" s="80">
        <v>1.0660000000000001</v>
      </c>
      <c r="E351" s="158">
        <v>3</v>
      </c>
      <c r="F351" s="81">
        <v>172.32467633971922</v>
      </c>
      <c r="G351" s="82">
        <v>13120.842087244206</v>
      </c>
      <c r="H351" s="82">
        <f t="shared" si="30"/>
        <v>9490</v>
      </c>
      <c r="I351" s="82">
        <v>1188</v>
      </c>
      <c r="J351" s="82">
        <f t="shared" si="31"/>
        <v>23799</v>
      </c>
      <c r="K351" s="82"/>
      <c r="L351" s="460"/>
      <c r="M351" s="460"/>
      <c r="N351" s="146"/>
      <c r="O351" s="76"/>
      <c r="P351" s="633"/>
      <c r="Q351" s="146"/>
      <c r="R351" s="82"/>
      <c r="S351" s="82"/>
      <c r="T351" s="77"/>
      <c r="V351" s="657"/>
      <c r="Z351" s="77"/>
      <c r="AA351" s="77">
        <v>342</v>
      </c>
      <c r="AB351" s="77" t="s">
        <v>300</v>
      </c>
      <c r="AD351" s="660">
        <v>1.0660000000000001</v>
      </c>
      <c r="AF351" s="660">
        <f t="shared" si="32"/>
        <v>0</v>
      </c>
      <c r="AG351" s="77"/>
      <c r="AH351" s="77"/>
      <c r="AI351" s="672"/>
      <c r="AP351" s="77"/>
      <c r="AQ351" s="673"/>
      <c r="AR351" s="673"/>
      <c r="AW351" s="77"/>
      <c r="AX351" s="77"/>
      <c r="AY351" s="672"/>
      <c r="AZ351" s="672"/>
      <c r="BV351" s="77">
        <v>342</v>
      </c>
      <c r="BX351" s="672">
        <v>36803962.054719999</v>
      </c>
      <c r="CA351" s="672">
        <v>2805</v>
      </c>
      <c r="CD351" s="83">
        <f t="shared" si="33"/>
        <v>0</v>
      </c>
      <c r="CF351" s="83">
        <f t="shared" si="34"/>
        <v>13120.842087244206</v>
      </c>
      <c r="CH351" s="83">
        <f t="shared" si="35"/>
        <v>0</v>
      </c>
    </row>
    <row r="352" spans="1:86" s="83" customFormat="1" ht="12.75" customHeight="1">
      <c r="A352" s="76">
        <v>343</v>
      </c>
      <c r="B352" s="77" t="s">
        <v>809</v>
      </c>
      <c r="C352" s="76">
        <v>1</v>
      </c>
      <c r="D352" s="80">
        <v>1</v>
      </c>
      <c r="E352" s="158">
        <v>10</v>
      </c>
      <c r="F352" s="81">
        <v>101.15985587621188</v>
      </c>
      <c r="G352" s="82">
        <v>15813.644188562597</v>
      </c>
      <c r="H352" s="82">
        <f t="shared" si="30"/>
        <v>183</v>
      </c>
      <c r="I352" s="82">
        <v>1188</v>
      </c>
      <c r="J352" s="82">
        <f t="shared" si="31"/>
        <v>17185</v>
      </c>
      <c r="K352" s="82"/>
      <c r="L352" s="460"/>
      <c r="M352" s="460"/>
      <c r="N352" s="146"/>
      <c r="O352" s="76"/>
      <c r="P352" s="633"/>
      <c r="Q352" s="146"/>
      <c r="R352" s="82"/>
      <c r="S352" s="82"/>
      <c r="T352" s="77"/>
      <c r="V352" s="657"/>
      <c r="Z352" s="77"/>
      <c r="AA352" s="77">
        <v>343</v>
      </c>
      <c r="AB352" s="77" t="s">
        <v>301</v>
      </c>
      <c r="AD352" s="660">
        <v>1</v>
      </c>
      <c r="AF352" s="660">
        <f t="shared" si="32"/>
        <v>0</v>
      </c>
      <c r="AG352" s="77"/>
      <c r="AH352" s="77"/>
      <c r="AI352" s="672"/>
      <c r="AP352" s="77"/>
      <c r="AQ352" s="673"/>
      <c r="AR352" s="673"/>
      <c r="AW352" s="77"/>
      <c r="AX352" s="77"/>
      <c r="AY352" s="672"/>
      <c r="AZ352" s="672"/>
      <c r="BV352" s="77">
        <v>343</v>
      </c>
      <c r="BX352" s="672">
        <v>20462855.580000002</v>
      </c>
      <c r="CA352" s="672">
        <v>1294</v>
      </c>
      <c r="CD352" s="83">
        <f t="shared" si="33"/>
        <v>0</v>
      </c>
      <c r="CF352" s="83">
        <f t="shared" si="34"/>
        <v>15813.644188562597</v>
      </c>
      <c r="CH352" s="83">
        <f t="shared" si="35"/>
        <v>0</v>
      </c>
    </row>
    <row r="353" spans="1:86" s="83" customFormat="1" ht="12.75" customHeight="1">
      <c r="A353" s="76">
        <v>344</v>
      </c>
      <c r="B353" s="77" t="s">
        <v>810</v>
      </c>
      <c r="C353" s="76">
        <v>1</v>
      </c>
      <c r="D353" s="80">
        <v>1.05</v>
      </c>
      <c r="E353" s="158">
        <v>2</v>
      </c>
      <c r="F353" s="81">
        <v>137.98031613192165</v>
      </c>
      <c r="G353" s="82">
        <v>12736.1185378509</v>
      </c>
      <c r="H353" s="82">
        <f t="shared" si="30"/>
        <v>4837</v>
      </c>
      <c r="I353" s="82">
        <v>1188</v>
      </c>
      <c r="J353" s="82">
        <f t="shared" si="31"/>
        <v>18761</v>
      </c>
      <c r="K353" s="82"/>
      <c r="L353" s="460"/>
      <c r="M353" s="460"/>
      <c r="N353" s="146"/>
      <c r="O353" s="76"/>
      <c r="P353" s="633"/>
      <c r="Q353" s="146"/>
      <c r="R353" s="82"/>
      <c r="S353" s="82"/>
      <c r="T353" s="77"/>
      <c r="V353" s="657"/>
      <c r="Z353" s="77"/>
      <c r="AA353" s="77">
        <v>344</v>
      </c>
      <c r="AB353" s="77" t="s">
        <v>302</v>
      </c>
      <c r="AD353" s="660">
        <v>1.05</v>
      </c>
      <c r="AF353" s="660">
        <f t="shared" si="32"/>
        <v>0</v>
      </c>
      <c r="AG353" s="77"/>
      <c r="AH353" s="77"/>
      <c r="AI353" s="672"/>
      <c r="AP353" s="77"/>
      <c r="AQ353" s="673"/>
      <c r="AR353" s="673"/>
      <c r="AW353" s="77"/>
      <c r="AX353" s="77"/>
      <c r="AY353" s="672"/>
      <c r="AZ353" s="672"/>
      <c r="BV353" s="77">
        <v>344</v>
      </c>
      <c r="BX353" s="672">
        <v>55351171.165500008</v>
      </c>
      <c r="CA353" s="672">
        <v>4346</v>
      </c>
      <c r="CD353" s="83">
        <f t="shared" si="33"/>
        <v>0</v>
      </c>
      <c r="CF353" s="83">
        <f t="shared" si="34"/>
        <v>12736.1185378509</v>
      </c>
      <c r="CH353" s="83">
        <f t="shared" si="35"/>
        <v>0</v>
      </c>
    </row>
    <row r="354" spans="1:86" s="83" customFormat="1" ht="12.75" customHeight="1">
      <c r="A354" s="76">
        <v>345</v>
      </c>
      <c r="B354" s="77" t="s">
        <v>811</v>
      </c>
      <c r="C354" s="76">
        <v>0</v>
      </c>
      <c r="D354" s="80">
        <v>1</v>
      </c>
      <c r="E354" s="158">
        <v>0</v>
      </c>
      <c r="F354" s="81">
        <v>0</v>
      </c>
      <c r="G354" s="82">
        <v>16860.330000000002</v>
      </c>
      <c r="H354" s="82">
        <f t="shared" si="30"/>
        <v>0</v>
      </c>
      <c r="I354" s="82">
        <v>1188</v>
      </c>
      <c r="J354" s="82">
        <f t="shared" si="31"/>
        <v>18048</v>
      </c>
      <c r="K354" s="82"/>
      <c r="L354" s="460"/>
      <c r="M354" s="460"/>
      <c r="N354" s="146"/>
      <c r="O354" s="76"/>
      <c r="P354" s="633"/>
      <c r="Q354" s="146"/>
      <c r="R354" s="82"/>
      <c r="S354" s="82"/>
      <c r="T354" s="77"/>
      <c r="V354" s="657"/>
      <c r="Z354" s="77"/>
      <c r="AA354" s="77">
        <v>345</v>
      </c>
      <c r="AB354" s="77" t="s">
        <v>303</v>
      </c>
      <c r="AD354" s="660">
        <v>1</v>
      </c>
      <c r="AF354" s="660">
        <f t="shared" si="32"/>
        <v>0</v>
      </c>
      <c r="AG354" s="77"/>
      <c r="AH354" s="77"/>
      <c r="AI354" s="672"/>
      <c r="AP354" s="77"/>
      <c r="AQ354" s="673"/>
      <c r="AR354" s="673"/>
      <c r="AW354" s="77"/>
      <c r="AX354" s="77"/>
      <c r="AY354" s="672"/>
      <c r="AZ354" s="672"/>
      <c r="BV354" s="77">
        <v>345</v>
      </c>
      <c r="BX354" s="672">
        <v>84301.650000000009</v>
      </c>
      <c r="CA354" s="672">
        <v>5</v>
      </c>
      <c r="CD354" s="83">
        <f t="shared" si="33"/>
        <v>0</v>
      </c>
      <c r="CF354" s="83">
        <f t="shared" si="34"/>
        <v>16860.330000000002</v>
      </c>
      <c r="CH354" s="83">
        <f t="shared" si="35"/>
        <v>0</v>
      </c>
    </row>
    <row r="355" spans="1:86" s="83" customFormat="1" ht="12.75" customHeight="1">
      <c r="A355" s="76">
        <v>346</v>
      </c>
      <c r="B355" s="77" t="s">
        <v>812</v>
      </c>
      <c r="C355" s="76">
        <v>1</v>
      </c>
      <c r="D355" s="80">
        <v>1.0309999999999999</v>
      </c>
      <c r="E355" s="158">
        <v>8</v>
      </c>
      <c r="F355" s="81">
        <v>110.84918353796613</v>
      </c>
      <c r="G355" s="82">
        <v>15204.213845974937</v>
      </c>
      <c r="H355" s="82">
        <f t="shared" si="30"/>
        <v>1650</v>
      </c>
      <c r="I355" s="82">
        <v>1188</v>
      </c>
      <c r="J355" s="82">
        <f t="shared" si="31"/>
        <v>18042</v>
      </c>
      <c r="K355" s="82"/>
      <c r="L355" s="460"/>
      <c r="M355" s="460"/>
      <c r="N355" s="146"/>
      <c r="O355" s="76"/>
      <c r="P355" s="633"/>
      <c r="Q355" s="146"/>
      <c r="R355" s="82"/>
      <c r="S355" s="82"/>
      <c r="T355" s="77"/>
      <c r="V355" s="657"/>
      <c r="Z355" s="77"/>
      <c r="AA355" s="77">
        <v>346</v>
      </c>
      <c r="AB355" s="77" t="s">
        <v>304</v>
      </c>
      <c r="AD355" s="660">
        <v>1.0309999999999999</v>
      </c>
      <c r="AF355" s="660">
        <f t="shared" si="32"/>
        <v>0</v>
      </c>
      <c r="AG355" s="77"/>
      <c r="AH355" s="77"/>
      <c r="AI355" s="672"/>
      <c r="AP355" s="77"/>
      <c r="AQ355" s="673"/>
      <c r="AR355" s="673"/>
      <c r="AW355" s="77"/>
      <c r="AX355" s="77"/>
      <c r="AY355" s="672"/>
      <c r="AZ355" s="672"/>
      <c r="BV355" s="77">
        <v>346</v>
      </c>
      <c r="BX355" s="672">
        <v>30332406.622719999</v>
      </c>
      <c r="CA355" s="672">
        <v>1995</v>
      </c>
      <c r="CD355" s="83">
        <f t="shared" si="33"/>
        <v>0</v>
      </c>
      <c r="CF355" s="83">
        <f t="shared" si="34"/>
        <v>15204.213845974937</v>
      </c>
      <c r="CH355" s="83">
        <f t="shared" si="35"/>
        <v>0</v>
      </c>
    </row>
    <row r="356" spans="1:86" s="83" customFormat="1" ht="12.75" customHeight="1">
      <c r="A356" s="76">
        <v>347</v>
      </c>
      <c r="B356" s="77" t="s">
        <v>813</v>
      </c>
      <c r="C356" s="76">
        <v>1</v>
      </c>
      <c r="D356" s="80">
        <v>1.0569999999999999</v>
      </c>
      <c r="E356" s="158">
        <v>8</v>
      </c>
      <c r="F356" s="81">
        <v>142.25030082310474</v>
      </c>
      <c r="G356" s="82">
        <v>15588.931384573127</v>
      </c>
      <c r="H356" s="82">
        <f t="shared" si="30"/>
        <v>6586</v>
      </c>
      <c r="I356" s="82">
        <v>1188</v>
      </c>
      <c r="J356" s="82">
        <f t="shared" si="31"/>
        <v>23363</v>
      </c>
      <c r="K356" s="82"/>
      <c r="L356" s="460"/>
      <c r="M356" s="460"/>
      <c r="N356" s="146"/>
      <c r="O356" s="76"/>
      <c r="P356" s="633"/>
      <c r="Q356" s="146"/>
      <c r="R356" s="82"/>
      <c r="S356" s="82"/>
      <c r="T356" s="77"/>
      <c r="V356" s="657"/>
      <c r="Z356" s="77"/>
      <c r="AA356" s="77">
        <v>347</v>
      </c>
      <c r="AB356" s="77" t="s">
        <v>813</v>
      </c>
      <c r="AD356" s="660">
        <v>1.0569999999999999</v>
      </c>
      <c r="AF356" s="660">
        <f t="shared" si="32"/>
        <v>0</v>
      </c>
      <c r="AG356" s="77"/>
      <c r="AH356" s="77"/>
      <c r="AI356" s="672"/>
      <c r="AP356" s="77"/>
      <c r="AQ356" s="673"/>
      <c r="AR356" s="673"/>
      <c r="AW356" s="77"/>
      <c r="AX356" s="77"/>
      <c r="AY356" s="672"/>
      <c r="AZ356" s="672"/>
      <c r="BV356" s="77">
        <v>347</v>
      </c>
      <c r="BX356" s="672">
        <v>70664625.966269985</v>
      </c>
      <c r="CA356" s="672">
        <v>4533</v>
      </c>
      <c r="CD356" s="83">
        <f t="shared" si="33"/>
        <v>0</v>
      </c>
      <c r="CF356" s="83">
        <f t="shared" si="34"/>
        <v>15588.931384573127</v>
      </c>
      <c r="CH356" s="83">
        <f t="shared" si="35"/>
        <v>0</v>
      </c>
    </row>
    <row r="357" spans="1:86" s="83" customFormat="1" ht="12.75" customHeight="1">
      <c r="A357" s="76">
        <v>348</v>
      </c>
      <c r="B357" s="77" t="s">
        <v>814</v>
      </c>
      <c r="C357" s="76">
        <v>1</v>
      </c>
      <c r="D357" s="80">
        <v>1</v>
      </c>
      <c r="E357" s="158">
        <v>11</v>
      </c>
      <c r="F357" s="81">
        <v>100.3824887462017</v>
      </c>
      <c r="G357" s="82">
        <v>18928.773178085274</v>
      </c>
      <c r="H357" s="82">
        <f t="shared" si="30"/>
        <v>72</v>
      </c>
      <c r="I357" s="82">
        <v>1188</v>
      </c>
      <c r="J357" s="82">
        <f t="shared" si="31"/>
        <v>20189</v>
      </c>
      <c r="K357" s="82"/>
      <c r="L357" s="460"/>
      <c r="M357" s="460"/>
      <c r="N357" s="146"/>
      <c r="O357" s="76"/>
      <c r="P357" s="633"/>
      <c r="Q357" s="146"/>
      <c r="R357" s="82"/>
      <c r="S357" s="82"/>
      <c r="T357" s="77"/>
      <c r="V357" s="657"/>
      <c r="Z357" s="77"/>
      <c r="AA357" s="77">
        <v>348</v>
      </c>
      <c r="AB357" s="77" t="s">
        <v>305</v>
      </c>
      <c r="AD357" s="660">
        <v>1</v>
      </c>
      <c r="AF357" s="660">
        <f t="shared" si="32"/>
        <v>0</v>
      </c>
      <c r="AG357" s="77"/>
      <c r="AH357" s="77"/>
      <c r="AI357" s="672"/>
      <c r="AP357" s="77"/>
      <c r="AQ357" s="673"/>
      <c r="AR357" s="673"/>
      <c r="AW357" s="77"/>
      <c r="AX357" s="77"/>
      <c r="AY357" s="672"/>
      <c r="AZ357" s="672"/>
      <c r="BV357" s="77">
        <v>348</v>
      </c>
      <c r="BX357" s="672">
        <v>504773594.34000003</v>
      </c>
      <c r="CA357" s="672">
        <v>26667</v>
      </c>
      <c r="CD357" s="83">
        <f t="shared" si="33"/>
        <v>0</v>
      </c>
      <c r="CF357" s="83">
        <f t="shared" si="34"/>
        <v>18928.773178085274</v>
      </c>
      <c r="CH357" s="83">
        <f t="shared" si="35"/>
        <v>0</v>
      </c>
    </row>
    <row r="358" spans="1:86" s="83" customFormat="1" ht="12.75" customHeight="1">
      <c r="A358" s="76">
        <v>349</v>
      </c>
      <c r="B358" s="77" t="s">
        <v>815</v>
      </c>
      <c r="C358" s="76">
        <v>1</v>
      </c>
      <c r="D358" s="80">
        <v>1</v>
      </c>
      <c r="E358" s="158">
        <v>8</v>
      </c>
      <c r="F358" s="81">
        <v>155.22380403336885</v>
      </c>
      <c r="G358" s="82">
        <v>13442.033949579831</v>
      </c>
      <c r="H358" s="82">
        <f t="shared" si="30"/>
        <v>7423</v>
      </c>
      <c r="I358" s="82">
        <v>1188</v>
      </c>
      <c r="J358" s="82">
        <f t="shared" si="31"/>
        <v>22053</v>
      </c>
      <c r="K358" s="82"/>
      <c r="L358" s="460"/>
      <c r="M358" s="460"/>
      <c r="N358" s="146"/>
      <c r="O358" s="76"/>
      <c r="P358" s="633"/>
      <c r="Q358" s="146"/>
      <c r="R358" s="82"/>
      <c r="S358" s="82"/>
      <c r="T358" s="77"/>
      <c r="V358" s="657"/>
      <c r="Z358" s="77"/>
      <c r="AA358" s="77">
        <v>349</v>
      </c>
      <c r="AB358" s="77" t="s">
        <v>306</v>
      </c>
      <c r="AD358" s="660">
        <v>1</v>
      </c>
      <c r="AF358" s="660">
        <f t="shared" si="32"/>
        <v>0</v>
      </c>
      <c r="AG358" s="77"/>
      <c r="AH358" s="77"/>
      <c r="AI358" s="672"/>
      <c r="AP358" s="77"/>
      <c r="AQ358" s="673"/>
      <c r="AR358" s="673"/>
      <c r="AW358" s="77"/>
      <c r="AX358" s="77"/>
      <c r="AY358" s="672"/>
      <c r="AZ358" s="672"/>
      <c r="BV358" s="77">
        <v>349</v>
      </c>
      <c r="BX358" s="672">
        <v>1599602.0399999998</v>
      </c>
      <c r="CA358" s="672">
        <v>119</v>
      </c>
      <c r="CD358" s="83">
        <f t="shared" si="33"/>
        <v>0</v>
      </c>
      <c r="CF358" s="83">
        <f t="shared" si="34"/>
        <v>13442.033949579831</v>
      </c>
      <c r="CH358" s="83">
        <f t="shared" si="35"/>
        <v>0</v>
      </c>
    </row>
    <row r="359" spans="1:86" s="83" customFormat="1" ht="12.75" customHeight="1">
      <c r="A359" s="76">
        <v>350</v>
      </c>
      <c r="B359" s="77" t="s">
        <v>816</v>
      </c>
      <c r="C359" s="76">
        <v>1</v>
      </c>
      <c r="D359" s="80">
        <v>1.0329999999999999</v>
      </c>
      <c r="E359" s="158">
        <v>3</v>
      </c>
      <c r="F359" s="81">
        <v>153.71929036652298</v>
      </c>
      <c r="G359" s="82">
        <v>12573.492620847279</v>
      </c>
      <c r="H359" s="82">
        <f t="shared" si="30"/>
        <v>6754</v>
      </c>
      <c r="I359" s="82">
        <v>1188</v>
      </c>
      <c r="J359" s="82">
        <f t="shared" si="31"/>
        <v>20515</v>
      </c>
      <c r="K359" s="82"/>
      <c r="L359" s="460"/>
      <c r="M359" s="460"/>
      <c r="N359" s="146"/>
      <c r="O359" s="76"/>
      <c r="P359" s="633"/>
      <c r="Q359" s="146"/>
      <c r="R359" s="82"/>
      <c r="S359" s="82"/>
      <c r="T359" s="77"/>
      <c r="V359" s="657"/>
      <c r="Z359" s="77"/>
      <c r="AA359" s="77">
        <v>350</v>
      </c>
      <c r="AB359" s="77" t="s">
        <v>307</v>
      </c>
      <c r="AD359" s="660">
        <v>1.0329999999999999</v>
      </c>
      <c r="AF359" s="660">
        <f t="shared" si="32"/>
        <v>0</v>
      </c>
      <c r="AG359" s="77"/>
      <c r="AH359" s="77"/>
      <c r="AI359" s="672"/>
      <c r="AP359" s="77"/>
      <c r="AQ359" s="673"/>
      <c r="AR359" s="673"/>
      <c r="AW359" s="77"/>
      <c r="AX359" s="77"/>
      <c r="AY359" s="672"/>
      <c r="AZ359" s="672"/>
      <c r="BV359" s="77">
        <v>350</v>
      </c>
      <c r="BX359" s="672">
        <v>12020258.945529999</v>
      </c>
      <c r="CA359" s="672">
        <v>956</v>
      </c>
      <c r="CD359" s="83">
        <f t="shared" si="33"/>
        <v>0</v>
      </c>
      <c r="CF359" s="83">
        <f t="shared" si="34"/>
        <v>12573.492620847279</v>
      </c>
      <c r="CH359" s="83">
        <f t="shared" si="35"/>
        <v>0</v>
      </c>
    </row>
    <row r="360" spans="1:86" s="83" customFormat="1" ht="12.75" customHeight="1">
      <c r="A360" s="76">
        <v>351</v>
      </c>
      <c r="B360" s="77" t="s">
        <v>817</v>
      </c>
      <c r="C360" s="76">
        <v>0</v>
      </c>
      <c r="D360" s="80">
        <v>1</v>
      </c>
      <c r="E360" s="158">
        <v>0</v>
      </c>
      <c r="F360" s="81">
        <v>0</v>
      </c>
      <c r="G360" s="82">
        <v>0</v>
      </c>
      <c r="H360" s="82">
        <f t="shared" si="30"/>
        <v>0</v>
      </c>
      <c r="I360" s="82">
        <v>1188</v>
      </c>
      <c r="J360" s="82">
        <f t="shared" si="31"/>
        <v>1188</v>
      </c>
      <c r="K360" s="82"/>
      <c r="L360" s="460"/>
      <c r="M360" s="460"/>
      <c r="N360" s="146"/>
      <c r="O360" s="76"/>
      <c r="P360" s="633"/>
      <c r="Q360" s="146"/>
      <c r="R360" s="82"/>
      <c r="S360" s="82"/>
      <c r="T360" s="77"/>
      <c r="V360" s="657"/>
      <c r="Z360" s="77"/>
      <c r="AA360" s="77">
        <v>351</v>
      </c>
      <c r="AB360" s="77" t="s">
        <v>308</v>
      </c>
      <c r="AD360" s="660">
        <v>1</v>
      </c>
      <c r="AF360" s="660">
        <f t="shared" si="32"/>
        <v>0</v>
      </c>
      <c r="AG360" s="77"/>
      <c r="AH360" s="77"/>
      <c r="AI360" s="672"/>
      <c r="AP360" s="77"/>
      <c r="AQ360" s="673"/>
      <c r="AR360" s="673"/>
      <c r="AW360" s="77"/>
      <c r="AX360" s="77"/>
      <c r="AY360" s="672"/>
      <c r="AZ360" s="672"/>
      <c r="BV360" s="77">
        <v>351</v>
      </c>
      <c r="BX360" s="672">
        <v>0</v>
      </c>
      <c r="CA360" s="672">
        <v>0</v>
      </c>
      <c r="CD360" s="83">
        <f t="shared" si="33"/>
        <v>0</v>
      </c>
      <c r="CF360" s="83">
        <f t="shared" si="34"/>
        <v>0</v>
      </c>
      <c r="CH360" s="83">
        <f t="shared" si="35"/>
        <v>0</v>
      </c>
    </row>
    <row r="361" spans="1:86" s="83" customFormat="1" ht="12.75" customHeight="1">
      <c r="A361" s="76">
        <v>352</v>
      </c>
      <c r="B361" s="77" t="s">
        <v>818</v>
      </c>
      <c r="C361" s="76">
        <v>0</v>
      </c>
      <c r="D361" s="622">
        <f>(D134+D156+D367)/3</f>
        <v>1</v>
      </c>
      <c r="E361" s="631">
        <v>2</v>
      </c>
      <c r="F361" s="627">
        <v>147.18547185997332</v>
      </c>
      <c r="G361" s="82">
        <f>G134</f>
        <v>12461.806004540294</v>
      </c>
      <c r="H361" s="82">
        <f t="shared" si="30"/>
        <v>5880</v>
      </c>
      <c r="I361" s="82">
        <v>1188</v>
      </c>
      <c r="J361" s="82">
        <f>IFERROR(ROUND(G361,0)+H361+I361,"")</f>
        <v>19530</v>
      </c>
      <c r="K361" s="82"/>
      <c r="L361" s="460"/>
      <c r="M361" s="460"/>
      <c r="N361" s="146"/>
      <c r="O361" s="82"/>
      <c r="P361" s="82"/>
      <c r="Q361" s="146"/>
      <c r="R361" s="82"/>
      <c r="S361" s="82"/>
      <c r="T361" s="77"/>
      <c r="V361" s="659"/>
      <c r="AA361" s="77">
        <v>352</v>
      </c>
      <c r="AB361" s="83" t="s">
        <v>818</v>
      </c>
      <c r="AD361" s="661">
        <f>SUM(+AD134+AD156+AD367)/3</f>
        <v>1</v>
      </c>
      <c r="AF361" s="660">
        <f t="shared" si="32"/>
        <v>0</v>
      </c>
      <c r="AG361" s="77"/>
      <c r="AP361" s="77"/>
      <c r="AQ361" s="673"/>
      <c r="AR361" s="673"/>
      <c r="CD361" s="83">
        <f t="shared" si="33"/>
        <v>-352</v>
      </c>
      <c r="CF361" s="83">
        <f t="shared" si="34"/>
        <v>0</v>
      </c>
      <c r="CH361" s="83">
        <f t="shared" si="35"/>
        <v>-12461.806004540294</v>
      </c>
    </row>
    <row r="362" spans="1:86" s="83" customFormat="1" ht="12.75" customHeight="1">
      <c r="A362" s="76">
        <v>406</v>
      </c>
      <c r="B362" s="77" t="s">
        <v>819</v>
      </c>
      <c r="C362" s="76">
        <v>1</v>
      </c>
      <c r="D362" s="80">
        <v>1</v>
      </c>
      <c r="E362" s="158">
        <v>8</v>
      </c>
      <c r="F362" s="81">
        <v>104.56462132364648</v>
      </c>
      <c r="G362" s="82">
        <v>32190.733025210084</v>
      </c>
      <c r="H362" s="82">
        <f t="shared" ref="H362" si="36">IF(F362&lt;&gt;0,ROUND(G362*F362/100-G362,0),0)</f>
        <v>1469</v>
      </c>
      <c r="I362" s="82">
        <v>1188</v>
      </c>
      <c r="J362" s="82">
        <f t="shared" si="31"/>
        <v>34848</v>
      </c>
      <c r="K362" s="82"/>
      <c r="L362" s="460"/>
      <c r="M362" s="460"/>
      <c r="N362" s="146"/>
      <c r="O362" s="76"/>
      <c r="P362" s="633"/>
      <c r="Q362" s="146"/>
      <c r="R362" s="82"/>
      <c r="S362" s="82"/>
      <c r="T362" s="77"/>
      <c r="V362" s="657"/>
      <c r="AA362" s="77">
        <v>406</v>
      </c>
      <c r="AB362" s="77" t="s">
        <v>309</v>
      </c>
      <c r="AD362" s="660">
        <v>1</v>
      </c>
      <c r="AF362" s="660">
        <f t="shared" si="32"/>
        <v>0</v>
      </c>
      <c r="AG362" s="77"/>
      <c r="AH362" s="77"/>
      <c r="AI362" s="672"/>
      <c r="AP362" s="77"/>
      <c r="AQ362" s="673"/>
      <c r="AR362" s="673"/>
      <c r="AW362" s="77"/>
      <c r="AX362" s="77"/>
      <c r="AY362" s="672"/>
      <c r="AZ362" s="672"/>
      <c r="BV362" s="77">
        <v>406</v>
      </c>
      <c r="BX362" s="672">
        <v>3830697.23</v>
      </c>
      <c r="CA362" s="672">
        <v>119</v>
      </c>
      <c r="CD362" s="83">
        <f t="shared" si="33"/>
        <v>0</v>
      </c>
      <c r="CF362" s="83">
        <f t="shared" si="34"/>
        <v>32190.733025210084</v>
      </c>
      <c r="CH362" s="83">
        <f t="shared" si="35"/>
        <v>0</v>
      </c>
    </row>
    <row r="363" spans="1:86" s="83" customFormat="1" ht="12.75" customHeight="1">
      <c r="A363" s="76">
        <v>600</v>
      </c>
      <c r="B363" s="77" t="s">
        <v>820</v>
      </c>
      <c r="C363" s="76">
        <v>1</v>
      </c>
      <c r="D363" s="80">
        <v>1.0569999999999999</v>
      </c>
      <c r="E363" s="158">
        <v>3</v>
      </c>
      <c r="F363" s="81">
        <v>143.05582496597387</v>
      </c>
      <c r="G363" s="82">
        <v>13226.15166416532</v>
      </c>
      <c r="H363" s="82">
        <f t="shared" si="30"/>
        <v>5695</v>
      </c>
      <c r="I363" s="82">
        <v>1188</v>
      </c>
      <c r="J363" s="82">
        <f t="shared" si="31"/>
        <v>20109</v>
      </c>
      <c r="K363" s="82"/>
      <c r="L363" s="460"/>
      <c r="M363" s="460"/>
      <c r="N363" s="146"/>
      <c r="O363" s="76"/>
      <c r="P363" s="633"/>
      <c r="Q363" s="146"/>
      <c r="R363" s="82"/>
      <c r="S363" s="82"/>
      <c r="T363" s="77"/>
      <c r="V363" s="658"/>
      <c r="AA363" s="77">
        <v>600</v>
      </c>
      <c r="AB363" s="77" t="s">
        <v>310</v>
      </c>
      <c r="AD363" s="660">
        <v>1.0569999999999999</v>
      </c>
      <c r="AF363" s="660">
        <f t="shared" si="32"/>
        <v>0</v>
      </c>
      <c r="AG363" s="77"/>
      <c r="AH363" s="77"/>
      <c r="AI363" s="672"/>
      <c r="AP363" s="77"/>
      <c r="AQ363" s="673"/>
      <c r="AR363" s="673"/>
      <c r="AW363" s="77"/>
      <c r="AX363" s="77"/>
      <c r="AY363" s="672"/>
      <c r="AZ363" s="672"/>
      <c r="BV363" s="77">
        <v>600</v>
      </c>
      <c r="BX363" s="672">
        <v>65601712.254259989</v>
      </c>
      <c r="CA363" s="672">
        <v>4960</v>
      </c>
      <c r="CD363" s="83">
        <f t="shared" si="33"/>
        <v>0</v>
      </c>
      <c r="CF363" s="83">
        <f t="shared" si="34"/>
        <v>13226.15166416532</v>
      </c>
      <c r="CH363" s="83">
        <f t="shared" si="35"/>
        <v>0</v>
      </c>
    </row>
    <row r="364" spans="1:86" s="83" customFormat="1" ht="12.75" customHeight="1">
      <c r="A364" s="76">
        <v>603</v>
      </c>
      <c r="B364" s="77" t="s">
        <v>821</v>
      </c>
      <c r="C364" s="76">
        <v>1</v>
      </c>
      <c r="D364" s="80">
        <v>1</v>
      </c>
      <c r="E364" s="158">
        <v>10</v>
      </c>
      <c r="F364" s="81">
        <v>112.90201697056641</v>
      </c>
      <c r="G364" s="82">
        <v>15753.366853932586</v>
      </c>
      <c r="H364" s="82">
        <f t="shared" si="30"/>
        <v>2033</v>
      </c>
      <c r="I364" s="82">
        <v>1188</v>
      </c>
      <c r="J364" s="82">
        <f t="shared" si="31"/>
        <v>18974</v>
      </c>
      <c r="K364" s="82"/>
      <c r="L364" s="460"/>
      <c r="M364" s="460"/>
      <c r="N364" s="146"/>
      <c r="O364" s="76"/>
      <c r="P364" s="633"/>
      <c r="Q364" s="146"/>
      <c r="R364" s="82"/>
      <c r="S364" s="82"/>
      <c r="T364" s="77"/>
      <c r="V364" s="657"/>
      <c r="AA364" s="77">
        <v>603</v>
      </c>
      <c r="AB364" s="77" t="s">
        <v>1572</v>
      </c>
      <c r="AD364" s="660">
        <v>1</v>
      </c>
      <c r="AF364" s="660">
        <f t="shared" si="32"/>
        <v>0</v>
      </c>
      <c r="AG364" s="77"/>
      <c r="AH364" s="77"/>
      <c r="AI364" s="672"/>
      <c r="AP364" s="77"/>
      <c r="AQ364" s="673"/>
      <c r="AR364" s="673"/>
      <c r="AW364" s="77"/>
      <c r="AX364" s="77"/>
      <c r="AY364" s="672"/>
      <c r="AZ364" s="672"/>
      <c r="BV364" s="77">
        <v>603</v>
      </c>
      <c r="BX364" s="672">
        <v>18226645.450000003</v>
      </c>
      <c r="CA364" s="672">
        <v>1157</v>
      </c>
      <c r="CD364" s="83">
        <f t="shared" si="33"/>
        <v>0</v>
      </c>
      <c r="CF364" s="83">
        <f t="shared" si="34"/>
        <v>15753.366853932586</v>
      </c>
      <c r="CH364" s="83">
        <f t="shared" si="35"/>
        <v>0</v>
      </c>
    </row>
    <row r="365" spans="1:86" s="83" customFormat="1" ht="12.75" customHeight="1">
      <c r="A365" s="76">
        <v>605</v>
      </c>
      <c r="B365" s="77" t="s">
        <v>822</v>
      </c>
      <c r="C365" s="76">
        <v>1</v>
      </c>
      <c r="D365" s="80">
        <v>1</v>
      </c>
      <c r="E365" s="158">
        <v>6</v>
      </c>
      <c r="F365" s="81">
        <v>163.68060654051467</v>
      </c>
      <c r="G365" s="82">
        <v>14450.526680096697</v>
      </c>
      <c r="H365" s="82">
        <f t="shared" si="30"/>
        <v>9202</v>
      </c>
      <c r="I365" s="82">
        <v>1188</v>
      </c>
      <c r="J365" s="82">
        <f t="shared" si="31"/>
        <v>24841</v>
      </c>
      <c r="K365" s="82"/>
      <c r="L365" s="460"/>
      <c r="M365" s="460"/>
      <c r="N365" s="146"/>
      <c r="O365" s="76"/>
      <c r="P365" s="633"/>
      <c r="Q365" s="146"/>
      <c r="R365" s="82"/>
      <c r="S365" s="82"/>
      <c r="T365" s="77"/>
      <c r="V365" s="657"/>
      <c r="AA365" s="77">
        <v>605</v>
      </c>
      <c r="AB365" s="77" t="s">
        <v>311</v>
      </c>
      <c r="AD365" s="660">
        <v>1</v>
      </c>
      <c r="AF365" s="660">
        <f t="shared" si="32"/>
        <v>0</v>
      </c>
      <c r="AG365" s="77"/>
      <c r="AH365" s="77"/>
      <c r="AI365" s="672"/>
      <c r="AP365" s="77"/>
      <c r="AQ365" s="673"/>
      <c r="AR365" s="673"/>
      <c r="AW365" s="77"/>
      <c r="AX365" s="77"/>
      <c r="AY365" s="672"/>
      <c r="AZ365" s="672"/>
      <c r="BV365" s="77">
        <v>605</v>
      </c>
      <c r="BX365" s="672">
        <v>17933103.609999999</v>
      </c>
      <c r="CA365" s="672">
        <v>1241</v>
      </c>
      <c r="CD365" s="83">
        <f t="shared" si="33"/>
        <v>0</v>
      </c>
      <c r="CF365" s="83">
        <f t="shared" si="34"/>
        <v>14450.526680096697</v>
      </c>
      <c r="CH365" s="83">
        <f t="shared" si="35"/>
        <v>0</v>
      </c>
    </row>
    <row r="366" spans="1:86" s="83" customFormat="1" ht="12.75" customHeight="1">
      <c r="A366" s="76">
        <v>610</v>
      </c>
      <c r="B366" s="77" t="s">
        <v>823</v>
      </c>
      <c r="C366" s="76">
        <v>1</v>
      </c>
      <c r="D366" s="80">
        <v>1</v>
      </c>
      <c r="E366" s="158">
        <v>5</v>
      </c>
      <c r="F366" s="81">
        <v>112.93811629576123</v>
      </c>
      <c r="G366" s="82">
        <v>13235.484823739402</v>
      </c>
      <c r="H366" s="82">
        <f t="shared" si="30"/>
        <v>1712</v>
      </c>
      <c r="I366" s="82">
        <v>1188</v>
      </c>
      <c r="J366" s="82">
        <f t="shared" si="31"/>
        <v>16135</v>
      </c>
      <c r="K366" s="82"/>
      <c r="L366" s="460"/>
      <c r="M366" s="460"/>
      <c r="N366" s="146"/>
      <c r="O366" s="76"/>
      <c r="P366" s="633"/>
      <c r="Q366" s="146"/>
      <c r="R366" s="82"/>
      <c r="S366" s="82"/>
      <c r="T366" s="77"/>
      <c r="V366" s="657"/>
      <c r="AA366" s="77">
        <v>610</v>
      </c>
      <c r="AB366" s="77" t="s">
        <v>312</v>
      </c>
      <c r="AD366" s="660">
        <v>1</v>
      </c>
      <c r="AF366" s="660">
        <f t="shared" si="32"/>
        <v>0</v>
      </c>
      <c r="AG366" s="77"/>
      <c r="AH366" s="77"/>
      <c r="AI366" s="672"/>
      <c r="AP366" s="77"/>
      <c r="AQ366" s="673"/>
      <c r="AR366" s="673"/>
      <c r="AW366" s="77"/>
      <c r="AX366" s="77"/>
      <c r="AY366" s="672"/>
      <c r="AZ366" s="672"/>
      <c r="BV366" s="77">
        <v>610</v>
      </c>
      <c r="BX366" s="672">
        <v>29660721.489999998</v>
      </c>
      <c r="CA366" s="672">
        <v>2241</v>
      </c>
      <c r="CD366" s="83">
        <f t="shared" si="33"/>
        <v>0</v>
      </c>
      <c r="CF366" s="83">
        <f t="shared" si="34"/>
        <v>13235.484823739402</v>
      </c>
      <c r="CH366" s="83">
        <f t="shared" si="35"/>
        <v>0</v>
      </c>
    </row>
    <row r="367" spans="1:86" s="83" customFormat="1" ht="12.75" customHeight="1">
      <c r="A367" s="76">
        <v>615</v>
      </c>
      <c r="B367" s="77" t="s">
        <v>824</v>
      </c>
      <c r="C367" s="76">
        <v>1</v>
      </c>
      <c r="D367" s="80">
        <v>1</v>
      </c>
      <c r="E367" s="158">
        <v>10</v>
      </c>
      <c r="F367" s="81">
        <v>100.42556324839715</v>
      </c>
      <c r="G367" s="82">
        <v>16173.158979131416</v>
      </c>
      <c r="H367" s="82">
        <f t="shared" si="30"/>
        <v>69</v>
      </c>
      <c r="I367" s="82">
        <v>1188</v>
      </c>
      <c r="J367" s="82">
        <f t="shared" si="31"/>
        <v>17430</v>
      </c>
      <c r="K367" s="82"/>
      <c r="L367" s="460"/>
      <c r="M367" s="460"/>
      <c r="N367" s="146"/>
      <c r="O367" s="76"/>
      <c r="P367" s="633"/>
      <c r="Q367" s="146"/>
      <c r="R367" s="82"/>
      <c r="S367" s="82"/>
      <c r="T367" s="77"/>
      <c r="V367" s="657"/>
      <c r="AA367" s="77">
        <v>615</v>
      </c>
      <c r="AB367" s="77" t="s">
        <v>313</v>
      </c>
      <c r="AD367" s="660">
        <v>1</v>
      </c>
      <c r="AF367" s="660">
        <f t="shared" si="32"/>
        <v>0</v>
      </c>
      <c r="AG367" s="77"/>
      <c r="AH367" s="77"/>
      <c r="AI367" s="672"/>
      <c r="AP367" s="77"/>
      <c r="AQ367" s="673"/>
      <c r="AR367" s="673"/>
      <c r="AW367" s="77"/>
      <c r="AX367" s="77"/>
      <c r="AY367" s="672"/>
      <c r="AZ367" s="672"/>
      <c r="BV367" s="77">
        <v>615</v>
      </c>
      <c r="BX367" s="672">
        <v>28675010.870000001</v>
      </c>
      <c r="CA367" s="672">
        <v>1773</v>
      </c>
      <c r="CD367" s="83">
        <f t="shared" si="33"/>
        <v>0</v>
      </c>
      <c r="CF367" s="83">
        <f t="shared" si="34"/>
        <v>16173.158979131416</v>
      </c>
      <c r="CH367" s="83">
        <f t="shared" si="35"/>
        <v>0</v>
      </c>
    </row>
    <row r="368" spans="1:86" s="83" customFormat="1" ht="12.75" customHeight="1">
      <c r="A368" s="76">
        <v>616</v>
      </c>
      <c r="B368" s="77" t="s">
        <v>1022</v>
      </c>
      <c r="C368" s="76">
        <v>1</v>
      </c>
      <c r="D368" s="80">
        <v>1</v>
      </c>
      <c r="E368" s="158">
        <v>7</v>
      </c>
      <c r="F368" s="81">
        <v>119.01743781808554</v>
      </c>
      <c r="G368" s="82">
        <v>14037.181319199055</v>
      </c>
      <c r="H368" s="82">
        <f t="shared" si="30"/>
        <v>2670</v>
      </c>
      <c r="I368" s="82">
        <v>1188</v>
      </c>
      <c r="J368" s="82">
        <f t="shared" si="31"/>
        <v>17895</v>
      </c>
      <c r="K368" s="82"/>
      <c r="L368" s="460"/>
      <c r="M368" s="460"/>
      <c r="N368" s="146"/>
      <c r="O368" s="76"/>
      <c r="P368" s="633"/>
      <c r="Q368" s="146"/>
      <c r="R368" s="82"/>
      <c r="S368" s="82"/>
      <c r="T368" s="77"/>
      <c r="V368" s="657"/>
      <c r="AA368" s="77">
        <v>616</v>
      </c>
      <c r="AB368" s="77" t="s">
        <v>1022</v>
      </c>
      <c r="AD368" s="660">
        <v>1</v>
      </c>
      <c r="AF368" s="660">
        <f t="shared" si="32"/>
        <v>0</v>
      </c>
      <c r="AG368" s="77"/>
      <c r="AH368" s="77"/>
      <c r="AI368" s="672"/>
      <c r="AP368" s="77"/>
      <c r="AQ368" s="673"/>
      <c r="AR368" s="673"/>
      <c r="AW368" s="77"/>
      <c r="AX368" s="77"/>
      <c r="AY368" s="672"/>
      <c r="AZ368" s="672"/>
      <c r="BV368" s="77">
        <v>616</v>
      </c>
      <c r="BX368" s="672">
        <v>23835133.879999995</v>
      </c>
      <c r="CA368" s="672">
        <v>1698</v>
      </c>
      <c r="CD368" s="83">
        <f t="shared" si="33"/>
        <v>0</v>
      </c>
      <c r="CF368" s="83">
        <f t="shared" si="34"/>
        <v>14037.181319199055</v>
      </c>
      <c r="CH368" s="83">
        <f t="shared" si="35"/>
        <v>0</v>
      </c>
    </row>
    <row r="369" spans="1:86" s="83" customFormat="1" ht="12.75" customHeight="1">
      <c r="A369" s="76">
        <v>618</v>
      </c>
      <c r="B369" s="77" t="s">
        <v>825</v>
      </c>
      <c r="C369" s="76">
        <v>1</v>
      </c>
      <c r="D369" s="80">
        <v>1</v>
      </c>
      <c r="E369" s="158">
        <v>8</v>
      </c>
      <c r="F369" s="81">
        <v>201.60700820523908</v>
      </c>
      <c r="G369" s="82">
        <v>16052.153509513739</v>
      </c>
      <c r="H369" s="82">
        <f t="shared" si="30"/>
        <v>16310</v>
      </c>
      <c r="I369" s="82">
        <v>1188</v>
      </c>
      <c r="J369" s="82">
        <f t="shared" si="31"/>
        <v>33550</v>
      </c>
      <c r="K369" s="82"/>
      <c r="L369" s="460"/>
      <c r="M369" s="460"/>
      <c r="N369" s="146"/>
      <c r="O369" s="76"/>
      <c r="P369" s="633"/>
      <c r="Q369" s="146"/>
      <c r="R369" s="82"/>
      <c r="S369" s="82"/>
      <c r="T369" s="77"/>
      <c r="V369" s="657"/>
      <c r="AA369" s="77">
        <v>618</v>
      </c>
      <c r="AB369" s="77" t="s">
        <v>314</v>
      </c>
      <c r="AD369" s="660">
        <v>1</v>
      </c>
      <c r="AF369" s="660">
        <f t="shared" si="32"/>
        <v>0</v>
      </c>
      <c r="AG369" s="77"/>
      <c r="AH369" s="77"/>
      <c r="AI369" s="672"/>
      <c r="AP369" s="77"/>
      <c r="AQ369" s="673"/>
      <c r="AR369" s="673"/>
      <c r="AW369" s="77"/>
      <c r="AX369" s="77"/>
      <c r="AY369" s="672"/>
      <c r="AZ369" s="672"/>
      <c r="BV369" s="77">
        <v>618</v>
      </c>
      <c r="BX369" s="672">
        <v>15185337.219999997</v>
      </c>
      <c r="CA369" s="672">
        <v>946</v>
      </c>
      <c r="CD369" s="83">
        <f t="shared" si="33"/>
        <v>0</v>
      </c>
      <c r="CF369" s="83">
        <f t="shared" si="34"/>
        <v>16052.153509513739</v>
      </c>
      <c r="CH369" s="83">
        <f t="shared" si="35"/>
        <v>0</v>
      </c>
    </row>
    <row r="370" spans="1:86" s="83" customFormat="1" ht="12.75" customHeight="1">
      <c r="A370" s="76">
        <v>620</v>
      </c>
      <c r="B370" s="77" t="s">
        <v>826</v>
      </c>
      <c r="C370" s="76">
        <v>1</v>
      </c>
      <c r="D370" s="80">
        <v>1</v>
      </c>
      <c r="E370" s="158">
        <v>4</v>
      </c>
      <c r="F370" s="81">
        <v>164.16560111385317</v>
      </c>
      <c r="G370" s="82">
        <v>12785.291215574551</v>
      </c>
      <c r="H370" s="82">
        <f t="shared" si="30"/>
        <v>8204</v>
      </c>
      <c r="I370" s="82">
        <v>1188</v>
      </c>
      <c r="J370" s="82">
        <f t="shared" si="31"/>
        <v>22177</v>
      </c>
      <c r="K370" s="82"/>
      <c r="L370" s="460"/>
      <c r="M370" s="460"/>
      <c r="N370" s="146"/>
      <c r="O370" s="76"/>
      <c r="P370" s="633"/>
      <c r="Q370" s="146"/>
      <c r="R370" s="82"/>
      <c r="S370" s="82"/>
      <c r="T370" s="77"/>
      <c r="V370" s="657"/>
      <c r="AA370" s="77">
        <v>620</v>
      </c>
      <c r="AB370" s="77" t="s">
        <v>315</v>
      </c>
      <c r="AD370" s="660">
        <v>1</v>
      </c>
      <c r="AF370" s="660">
        <f t="shared" si="32"/>
        <v>0</v>
      </c>
      <c r="AG370" s="77"/>
      <c r="AH370" s="77"/>
      <c r="AI370" s="672"/>
      <c r="AP370" s="77"/>
      <c r="AQ370" s="673"/>
      <c r="AR370" s="673"/>
      <c r="AW370" s="77"/>
      <c r="AX370" s="77"/>
      <c r="AY370" s="672"/>
      <c r="AZ370" s="672"/>
      <c r="BV370" s="77">
        <v>620</v>
      </c>
      <c r="BX370" s="672">
        <v>13462911.650000002</v>
      </c>
      <c r="CA370" s="672">
        <v>1053</v>
      </c>
      <c r="CD370" s="83">
        <f t="shared" si="33"/>
        <v>0</v>
      </c>
      <c r="CF370" s="83">
        <f t="shared" si="34"/>
        <v>12785.291215574551</v>
      </c>
      <c r="CH370" s="83">
        <f t="shared" si="35"/>
        <v>0</v>
      </c>
    </row>
    <row r="371" spans="1:86" s="83" customFormat="1" ht="12.75" customHeight="1">
      <c r="A371" s="76">
        <v>622</v>
      </c>
      <c r="B371" s="77" t="s">
        <v>827</v>
      </c>
      <c r="C371" s="76">
        <v>1</v>
      </c>
      <c r="D371" s="80">
        <v>1</v>
      </c>
      <c r="E371" s="158">
        <v>7</v>
      </c>
      <c r="F371" s="81">
        <v>115.21234139276173</v>
      </c>
      <c r="G371" s="82">
        <v>13851.578778960555</v>
      </c>
      <c r="H371" s="82">
        <f t="shared" si="30"/>
        <v>2107</v>
      </c>
      <c r="I371" s="82">
        <v>1188</v>
      </c>
      <c r="J371" s="82">
        <f t="shared" si="31"/>
        <v>17147</v>
      </c>
      <c r="K371" s="82"/>
      <c r="L371" s="460"/>
      <c r="M371" s="460"/>
      <c r="N371" s="146"/>
      <c r="O371" s="76"/>
      <c r="P371" s="633"/>
      <c r="Q371" s="146"/>
      <c r="R371" s="82"/>
      <c r="S371" s="82"/>
      <c r="T371" s="77"/>
      <c r="V371" s="657"/>
      <c r="AA371" s="77">
        <v>622</v>
      </c>
      <c r="AB371" s="77" t="s">
        <v>316</v>
      </c>
      <c r="AD371" s="660">
        <v>1</v>
      </c>
      <c r="AF371" s="660">
        <f t="shared" si="32"/>
        <v>0</v>
      </c>
      <c r="AG371" s="77"/>
      <c r="AH371" s="77"/>
      <c r="AI371" s="672"/>
      <c r="AP371" s="77"/>
      <c r="AQ371" s="673"/>
      <c r="AR371" s="673"/>
      <c r="AW371" s="77"/>
      <c r="AX371" s="77"/>
      <c r="AY371" s="672"/>
      <c r="AZ371" s="672"/>
      <c r="BV371" s="77">
        <v>622</v>
      </c>
      <c r="BX371" s="672">
        <v>22120971.310000006</v>
      </c>
      <c r="CA371" s="672">
        <v>1597</v>
      </c>
      <c r="CD371" s="83">
        <f t="shared" si="33"/>
        <v>0</v>
      </c>
      <c r="CF371" s="83">
        <f t="shared" si="34"/>
        <v>13851.578778960555</v>
      </c>
      <c r="CH371" s="83">
        <f t="shared" si="35"/>
        <v>0</v>
      </c>
    </row>
    <row r="372" spans="1:86" s="83" customFormat="1" ht="12.75" customHeight="1">
      <c r="A372" s="76">
        <v>625</v>
      </c>
      <c r="B372" s="77" t="s">
        <v>828</v>
      </c>
      <c r="C372" s="76">
        <v>1</v>
      </c>
      <c r="D372" s="80">
        <v>1</v>
      </c>
      <c r="E372" s="158">
        <v>6</v>
      </c>
      <c r="F372" s="81">
        <v>108.64822656782296</v>
      </c>
      <c r="G372" s="82">
        <v>13428.743364945556</v>
      </c>
      <c r="H372" s="82">
        <f t="shared" si="30"/>
        <v>1161</v>
      </c>
      <c r="I372" s="82">
        <v>1188</v>
      </c>
      <c r="J372" s="82">
        <f t="shared" si="31"/>
        <v>15778</v>
      </c>
      <c r="K372" s="82"/>
      <c r="L372" s="460"/>
      <c r="M372" s="460"/>
      <c r="N372" s="146"/>
      <c r="O372" s="76"/>
      <c r="P372" s="633"/>
      <c r="Q372" s="146"/>
      <c r="R372" s="82"/>
      <c r="S372" s="82"/>
      <c r="T372" s="77"/>
      <c r="V372" s="657"/>
      <c r="AA372" s="77">
        <v>625</v>
      </c>
      <c r="AB372" s="77" t="s">
        <v>317</v>
      </c>
      <c r="AD372" s="660">
        <v>1</v>
      </c>
      <c r="AF372" s="660">
        <f t="shared" si="32"/>
        <v>0</v>
      </c>
      <c r="AG372" s="77"/>
      <c r="AH372" s="77"/>
      <c r="AI372" s="672"/>
      <c r="AP372" s="77"/>
      <c r="AQ372" s="673"/>
      <c r="AR372" s="673"/>
      <c r="AW372" s="77"/>
      <c r="AX372" s="77"/>
      <c r="AY372" s="672"/>
      <c r="AZ372" s="672"/>
      <c r="BV372" s="77">
        <v>625</v>
      </c>
      <c r="BX372" s="672">
        <v>76463264.719999999</v>
      </c>
      <c r="CA372" s="672">
        <v>5694</v>
      </c>
      <c r="CD372" s="83">
        <f t="shared" si="33"/>
        <v>0</v>
      </c>
      <c r="CF372" s="83">
        <f t="shared" si="34"/>
        <v>13428.743364945556</v>
      </c>
      <c r="CH372" s="83">
        <f t="shared" si="35"/>
        <v>0</v>
      </c>
    </row>
    <row r="373" spans="1:86" s="83" customFormat="1" ht="12.75" customHeight="1">
      <c r="A373" s="76">
        <v>632</v>
      </c>
      <c r="B373" s="77" t="s">
        <v>831</v>
      </c>
      <c r="C373" s="76">
        <v>1</v>
      </c>
      <c r="D373" s="80">
        <v>1</v>
      </c>
      <c r="E373" s="158">
        <v>7</v>
      </c>
      <c r="F373" s="81">
        <v>164.15983051126065</v>
      </c>
      <c r="G373" s="82">
        <v>13923.752920353982</v>
      </c>
      <c r="H373" s="82">
        <f t="shared" si="30"/>
        <v>8933</v>
      </c>
      <c r="I373" s="82">
        <v>1188</v>
      </c>
      <c r="J373" s="82">
        <f t="shared" si="31"/>
        <v>24045</v>
      </c>
      <c r="K373" s="82"/>
      <c r="L373" s="460"/>
      <c r="M373" s="460"/>
      <c r="N373" s="146"/>
      <c r="O373" s="76"/>
      <c r="P373" s="633"/>
      <c r="Q373" s="146"/>
      <c r="R373" s="82"/>
      <c r="S373" s="82"/>
      <c r="T373" s="77"/>
      <c r="V373" s="657"/>
      <c r="AA373" s="77">
        <v>632</v>
      </c>
      <c r="AB373" s="77" t="s">
        <v>831</v>
      </c>
      <c r="AD373" s="660">
        <v>1</v>
      </c>
      <c r="AF373" s="660">
        <f t="shared" si="32"/>
        <v>0</v>
      </c>
      <c r="AG373" s="77"/>
      <c r="AH373" s="77"/>
      <c r="AI373" s="672"/>
      <c r="AP373" s="77"/>
      <c r="AQ373" s="673"/>
      <c r="AR373" s="673"/>
      <c r="AW373" s="77"/>
      <c r="AX373" s="77"/>
      <c r="AY373" s="672"/>
      <c r="AZ373" s="672"/>
      <c r="BV373" s="77">
        <v>632</v>
      </c>
      <c r="BX373" s="672">
        <v>1573384.0799999998</v>
      </c>
      <c r="CA373" s="672">
        <v>113</v>
      </c>
      <c r="CD373" s="83">
        <f t="shared" si="33"/>
        <v>0</v>
      </c>
      <c r="CF373" s="83">
        <f t="shared" si="34"/>
        <v>13923.752920353982</v>
      </c>
      <c r="CH373" s="83">
        <f t="shared" si="35"/>
        <v>0</v>
      </c>
    </row>
    <row r="374" spans="1:86" s="83" customFormat="1" ht="12.75" customHeight="1">
      <c r="A374" s="76">
        <v>635</v>
      </c>
      <c r="B374" s="77" t="s">
        <v>832</v>
      </c>
      <c r="C374" s="76">
        <v>1</v>
      </c>
      <c r="D374" s="80">
        <v>1</v>
      </c>
      <c r="E374" s="158">
        <v>8</v>
      </c>
      <c r="F374" s="81">
        <v>127.21991347868953</v>
      </c>
      <c r="G374" s="82">
        <v>14695.292270942407</v>
      </c>
      <c r="H374" s="82">
        <f t="shared" si="30"/>
        <v>4000</v>
      </c>
      <c r="I374" s="82">
        <v>1188</v>
      </c>
      <c r="J374" s="82">
        <f t="shared" si="31"/>
        <v>19883</v>
      </c>
      <c r="K374" s="82"/>
      <c r="L374" s="460"/>
      <c r="M374" s="460"/>
      <c r="N374" s="579"/>
      <c r="O374" s="76"/>
      <c r="P374" s="633"/>
      <c r="Q374" s="146"/>
      <c r="R374" s="82"/>
      <c r="S374" s="82"/>
      <c r="T374" s="77"/>
      <c r="V374" s="657"/>
      <c r="AA374" s="77">
        <v>635</v>
      </c>
      <c r="AB374" s="77" t="s">
        <v>318</v>
      </c>
      <c r="AD374" s="660">
        <v>1</v>
      </c>
      <c r="AF374" s="660">
        <f t="shared" si="32"/>
        <v>0</v>
      </c>
      <c r="AG374" s="77"/>
      <c r="AH374" s="77"/>
      <c r="AI374" s="672"/>
      <c r="AP374" s="77"/>
      <c r="AQ374" s="673"/>
      <c r="AR374" s="673"/>
      <c r="AW374" s="77"/>
      <c r="AX374" s="77"/>
      <c r="AY374" s="672"/>
      <c r="AZ374" s="672"/>
      <c r="BV374" s="77">
        <v>635</v>
      </c>
      <c r="BX374" s="672">
        <v>22454406.59</v>
      </c>
      <c r="CA374" s="672">
        <v>1528</v>
      </c>
      <c r="CD374" s="83">
        <f t="shared" si="33"/>
        <v>0</v>
      </c>
      <c r="CF374" s="83">
        <f t="shared" si="34"/>
        <v>14695.292270942407</v>
      </c>
      <c r="CH374" s="83">
        <f t="shared" si="35"/>
        <v>0</v>
      </c>
    </row>
    <row r="375" spans="1:86" s="83" customFormat="1" ht="12.75" customHeight="1">
      <c r="A375" s="76">
        <v>640</v>
      </c>
      <c r="B375" s="77" t="s">
        <v>833</v>
      </c>
      <c r="C375" s="76">
        <v>1</v>
      </c>
      <c r="D375" s="80">
        <v>1.0589999999999999</v>
      </c>
      <c r="E375" s="158">
        <v>2</v>
      </c>
      <c r="F375" s="81">
        <v>170.24616836083914</v>
      </c>
      <c r="G375" s="82">
        <v>14011.490138815168</v>
      </c>
      <c r="H375" s="82">
        <f t="shared" si="30"/>
        <v>9843</v>
      </c>
      <c r="I375" s="82">
        <v>1188</v>
      </c>
      <c r="J375" s="82">
        <f t="shared" si="31"/>
        <v>25042</v>
      </c>
      <c r="K375" s="82"/>
      <c r="L375" s="460"/>
      <c r="M375" s="460"/>
      <c r="N375" s="579"/>
      <c r="O375" s="76"/>
      <c r="P375" s="633"/>
      <c r="Q375" s="146"/>
      <c r="R375" s="82"/>
      <c r="S375" s="82"/>
      <c r="T375" s="77"/>
      <c r="V375" s="657"/>
      <c r="AA375" s="77">
        <v>640</v>
      </c>
      <c r="AB375" s="77" t="s">
        <v>319</v>
      </c>
      <c r="AD375" s="660">
        <v>1.0589999999999999</v>
      </c>
      <c r="AF375" s="660">
        <f t="shared" si="32"/>
        <v>0</v>
      </c>
      <c r="AG375" s="77"/>
      <c r="AH375" s="77"/>
      <c r="AI375" s="672"/>
      <c r="AP375" s="77"/>
      <c r="AQ375" s="673"/>
      <c r="AR375" s="673"/>
      <c r="AW375" s="77"/>
      <c r="AX375" s="77"/>
      <c r="AY375" s="672"/>
      <c r="AZ375" s="672"/>
      <c r="BV375" s="77">
        <v>640</v>
      </c>
      <c r="BX375" s="672">
        <v>17738546.515740003</v>
      </c>
      <c r="CA375" s="672">
        <v>1266</v>
      </c>
      <c r="CD375" s="83">
        <f t="shared" si="33"/>
        <v>0</v>
      </c>
      <c r="CF375" s="83">
        <f t="shared" si="34"/>
        <v>14011.490138815168</v>
      </c>
      <c r="CH375" s="83">
        <f t="shared" si="35"/>
        <v>0</v>
      </c>
    </row>
    <row r="376" spans="1:86" s="83" customFormat="1" ht="12.75" customHeight="1">
      <c r="A376" s="76">
        <v>645</v>
      </c>
      <c r="B376" s="77" t="s">
        <v>834</v>
      </c>
      <c r="C376" s="76">
        <v>1</v>
      </c>
      <c r="D376" s="80">
        <v>1</v>
      </c>
      <c r="E376" s="158">
        <v>10</v>
      </c>
      <c r="F376" s="81">
        <v>130.46212442029332</v>
      </c>
      <c r="G376" s="82">
        <v>16289.508957375039</v>
      </c>
      <c r="H376" s="82">
        <f t="shared" si="30"/>
        <v>4962</v>
      </c>
      <c r="I376" s="82">
        <v>1188</v>
      </c>
      <c r="J376" s="82">
        <f t="shared" si="31"/>
        <v>22440</v>
      </c>
      <c r="K376" s="82"/>
      <c r="L376" s="460"/>
      <c r="M376" s="460"/>
      <c r="N376" s="579"/>
      <c r="O376" s="76"/>
      <c r="P376" s="633"/>
      <c r="Q376" s="146"/>
      <c r="R376" s="82"/>
      <c r="S376" s="82"/>
      <c r="T376" s="77"/>
      <c r="V376" s="657"/>
      <c r="AA376" s="77">
        <v>645</v>
      </c>
      <c r="AB376" s="77" t="s">
        <v>320</v>
      </c>
      <c r="AD376" s="660">
        <v>1</v>
      </c>
      <c r="AF376" s="660">
        <f t="shared" si="32"/>
        <v>0</v>
      </c>
      <c r="AG376" s="77"/>
      <c r="AH376" s="77"/>
      <c r="AI376" s="672"/>
      <c r="AP376" s="77"/>
      <c r="AQ376" s="673"/>
      <c r="AR376" s="673"/>
      <c r="AW376" s="77"/>
      <c r="AX376" s="77"/>
      <c r="AY376" s="672"/>
      <c r="AZ376" s="672"/>
      <c r="BV376" s="77">
        <v>645</v>
      </c>
      <c r="BX376" s="672">
        <v>53120088.710000001</v>
      </c>
      <c r="CA376" s="672">
        <v>3261</v>
      </c>
      <c r="CD376" s="83">
        <f t="shared" si="33"/>
        <v>0</v>
      </c>
      <c r="CF376" s="83">
        <f t="shared" si="34"/>
        <v>16289.508957375039</v>
      </c>
      <c r="CH376" s="83">
        <f t="shared" si="35"/>
        <v>0</v>
      </c>
    </row>
    <row r="377" spans="1:86" s="83" customFormat="1" ht="12.75" customHeight="1">
      <c r="A377" s="76">
        <v>650</v>
      </c>
      <c r="B377" s="77" t="s">
        <v>835</v>
      </c>
      <c r="C377" s="76">
        <v>1</v>
      </c>
      <c r="D377" s="80">
        <v>1</v>
      </c>
      <c r="E377" s="158">
        <v>5</v>
      </c>
      <c r="F377" s="81">
        <v>131.26088271909569</v>
      </c>
      <c r="G377" s="82">
        <v>13308.56306569343</v>
      </c>
      <c r="H377" s="82">
        <f t="shared" si="30"/>
        <v>4160</v>
      </c>
      <c r="I377" s="82">
        <v>1188</v>
      </c>
      <c r="J377" s="82">
        <f t="shared" si="31"/>
        <v>18657</v>
      </c>
      <c r="K377" s="82"/>
      <c r="L377" s="460"/>
      <c r="M377" s="460"/>
      <c r="N377" s="146"/>
      <c r="O377" s="76"/>
      <c r="P377" s="633"/>
      <c r="Q377" s="146"/>
      <c r="R377" s="82"/>
      <c r="S377" s="82"/>
      <c r="T377" s="77"/>
      <c r="V377" s="657"/>
      <c r="AA377" s="77">
        <v>650</v>
      </c>
      <c r="AB377" s="77" t="s">
        <v>321</v>
      </c>
      <c r="AD377" s="660">
        <v>1</v>
      </c>
      <c r="AF377" s="660">
        <f t="shared" si="32"/>
        <v>0</v>
      </c>
      <c r="AG377" s="77"/>
      <c r="AH377" s="77"/>
      <c r="AI377" s="672"/>
      <c r="AP377" s="77"/>
      <c r="AQ377" s="673"/>
      <c r="AR377" s="673"/>
      <c r="AW377" s="77"/>
      <c r="AX377" s="77"/>
      <c r="AY377" s="672"/>
      <c r="AZ377" s="672"/>
      <c r="BV377" s="77">
        <v>650</v>
      </c>
      <c r="BX377" s="672">
        <v>34642189.659999996</v>
      </c>
      <c r="CA377" s="672">
        <v>2603</v>
      </c>
      <c r="CD377" s="83">
        <f t="shared" si="33"/>
        <v>0</v>
      </c>
      <c r="CF377" s="83">
        <f t="shared" si="34"/>
        <v>13308.56306569343</v>
      </c>
      <c r="CH377" s="83">
        <f t="shared" si="35"/>
        <v>0</v>
      </c>
    </row>
    <row r="378" spans="1:86" s="83" customFormat="1" ht="12.75" customHeight="1">
      <c r="A378" s="76">
        <v>655</v>
      </c>
      <c r="B378" s="77" t="s">
        <v>836</v>
      </c>
      <c r="C378" s="76">
        <v>1</v>
      </c>
      <c r="D378" s="80">
        <v>1.0580000000000001</v>
      </c>
      <c r="E378" s="158">
        <v>2</v>
      </c>
      <c r="F378" s="81">
        <v>169.52855877713512</v>
      </c>
      <c r="G378" s="82">
        <v>13093.69438456446</v>
      </c>
      <c r="H378" s="82">
        <f t="shared" si="30"/>
        <v>9104</v>
      </c>
      <c r="I378" s="82">
        <v>1188</v>
      </c>
      <c r="J378" s="82">
        <f t="shared" si="31"/>
        <v>23386</v>
      </c>
      <c r="K378" s="82"/>
      <c r="L378" s="460"/>
      <c r="M378" s="460"/>
      <c r="N378" s="579"/>
      <c r="O378" s="76"/>
      <c r="P378" s="633"/>
      <c r="Q378" s="146"/>
      <c r="R378" s="82"/>
      <c r="S378" s="82"/>
      <c r="T378" s="77"/>
      <c r="V378" s="657"/>
      <c r="AA378" s="77">
        <v>655</v>
      </c>
      <c r="AB378" s="77" t="s">
        <v>322</v>
      </c>
      <c r="AD378" s="660">
        <v>1.0580000000000001</v>
      </c>
      <c r="AF378" s="660">
        <f t="shared" si="32"/>
        <v>0</v>
      </c>
      <c r="AG378" s="77"/>
      <c r="AH378" s="77"/>
      <c r="AI378" s="672"/>
      <c r="AP378" s="77"/>
      <c r="AQ378" s="673"/>
      <c r="AR378" s="673"/>
      <c r="AW378" s="77"/>
      <c r="AX378" s="77"/>
      <c r="AY378" s="672"/>
      <c r="AZ378" s="672"/>
      <c r="BV378" s="77">
        <v>655</v>
      </c>
      <c r="BX378" s="672">
        <v>15031561.153480001</v>
      </c>
      <c r="CA378" s="672">
        <v>1148</v>
      </c>
      <c r="CD378" s="83">
        <f t="shared" si="33"/>
        <v>0</v>
      </c>
      <c r="CF378" s="83">
        <f t="shared" si="34"/>
        <v>13093.69438456446</v>
      </c>
      <c r="CH378" s="83">
        <f t="shared" si="35"/>
        <v>0</v>
      </c>
    </row>
    <row r="379" spans="1:86" s="83" customFormat="1" ht="12.75" customHeight="1">
      <c r="A379" s="76">
        <v>658</v>
      </c>
      <c r="B379" s="77" t="s">
        <v>837</v>
      </c>
      <c r="C379" s="76">
        <v>1</v>
      </c>
      <c r="D379" s="80">
        <v>1</v>
      </c>
      <c r="E379" s="158">
        <v>7</v>
      </c>
      <c r="F379" s="81">
        <v>115.84608359151956</v>
      </c>
      <c r="G379" s="82">
        <v>14093.581096637383</v>
      </c>
      <c r="H379" s="82">
        <f t="shared" si="30"/>
        <v>2233</v>
      </c>
      <c r="I379" s="82">
        <v>1188</v>
      </c>
      <c r="J379" s="82">
        <f t="shared" si="31"/>
        <v>17515</v>
      </c>
      <c r="K379" s="82"/>
      <c r="L379" s="460"/>
      <c r="M379" s="460"/>
      <c r="N379" s="579"/>
      <c r="O379" s="76"/>
      <c r="P379" s="633"/>
      <c r="Q379" s="146"/>
      <c r="R379" s="82"/>
      <c r="S379" s="82"/>
      <c r="T379" s="77"/>
      <c r="V379" s="657"/>
      <c r="AA379" s="77">
        <v>658</v>
      </c>
      <c r="AB379" s="77" t="s">
        <v>323</v>
      </c>
      <c r="AD379" s="660">
        <v>1</v>
      </c>
      <c r="AF379" s="660">
        <f t="shared" si="32"/>
        <v>0</v>
      </c>
      <c r="AG379" s="77"/>
      <c r="AH379" s="77"/>
      <c r="AI379" s="672"/>
      <c r="AP379" s="77"/>
      <c r="AQ379" s="673"/>
      <c r="AR379" s="673"/>
      <c r="AW379" s="77"/>
      <c r="AX379" s="77"/>
      <c r="AY379" s="672"/>
      <c r="AZ379" s="672"/>
      <c r="BV379" s="77">
        <v>658</v>
      </c>
      <c r="BX379" s="672">
        <v>46522911.200000003</v>
      </c>
      <c r="CA379" s="672">
        <v>3301</v>
      </c>
      <c r="CD379" s="83">
        <f t="shared" si="33"/>
        <v>0</v>
      </c>
      <c r="CF379" s="83">
        <f t="shared" si="34"/>
        <v>14093.581096637383</v>
      </c>
      <c r="CH379" s="83">
        <f t="shared" si="35"/>
        <v>0</v>
      </c>
    </row>
    <row r="380" spans="1:86" s="83" customFormat="1" ht="12.75" customHeight="1">
      <c r="A380" s="76">
        <v>660</v>
      </c>
      <c r="B380" s="77" t="s">
        <v>838</v>
      </c>
      <c r="C380" s="76">
        <v>1</v>
      </c>
      <c r="D380" s="80">
        <v>1</v>
      </c>
      <c r="E380" s="158">
        <v>7</v>
      </c>
      <c r="F380" s="81">
        <v>194.7166466170593</v>
      </c>
      <c r="G380" s="82">
        <v>14730.082487179488</v>
      </c>
      <c r="H380" s="82">
        <f t="shared" si="30"/>
        <v>13952</v>
      </c>
      <c r="I380" s="82">
        <v>1188</v>
      </c>
      <c r="J380" s="82">
        <f t="shared" si="31"/>
        <v>29870</v>
      </c>
      <c r="K380" s="82"/>
      <c r="L380" s="460"/>
      <c r="M380" s="460"/>
      <c r="N380" s="579"/>
      <c r="O380" s="76"/>
      <c r="P380" s="633"/>
      <c r="Q380" s="146"/>
      <c r="R380" s="82"/>
      <c r="S380" s="82"/>
      <c r="T380" s="77"/>
      <c r="V380" s="657"/>
      <c r="AA380" s="77">
        <v>660</v>
      </c>
      <c r="AB380" s="77" t="s">
        <v>324</v>
      </c>
      <c r="AD380" s="660">
        <v>1</v>
      </c>
      <c r="AF380" s="660">
        <f t="shared" si="32"/>
        <v>0</v>
      </c>
      <c r="AG380" s="77"/>
      <c r="AH380" s="77"/>
      <c r="AI380" s="672"/>
      <c r="AP380" s="77"/>
      <c r="AQ380" s="673"/>
      <c r="AR380" s="673"/>
      <c r="AW380" s="77"/>
      <c r="AX380" s="77"/>
      <c r="AY380" s="672"/>
      <c r="AZ380" s="672"/>
      <c r="BV380" s="77">
        <v>660</v>
      </c>
      <c r="BX380" s="672">
        <v>17234196.510000002</v>
      </c>
      <c r="CA380" s="672">
        <v>1170</v>
      </c>
      <c r="CD380" s="83">
        <f t="shared" si="33"/>
        <v>0</v>
      </c>
      <c r="CF380" s="83">
        <f t="shared" si="34"/>
        <v>14730.082487179488</v>
      </c>
      <c r="CH380" s="83">
        <f t="shared" si="35"/>
        <v>0</v>
      </c>
    </row>
    <row r="381" spans="1:86" s="83" customFormat="1" ht="12.75" customHeight="1">
      <c r="A381" s="76">
        <v>662</v>
      </c>
      <c r="B381" s="77" t="s">
        <v>839</v>
      </c>
      <c r="C381" s="76">
        <v>1</v>
      </c>
      <c r="D381" s="80">
        <v>1</v>
      </c>
      <c r="E381" s="158">
        <v>10</v>
      </c>
      <c r="F381" s="81">
        <v>153.24561359102461</v>
      </c>
      <c r="G381" s="82">
        <v>14442.495624999998</v>
      </c>
      <c r="H381" s="82">
        <f t="shared" si="30"/>
        <v>7690</v>
      </c>
      <c r="I381" s="82">
        <v>1188</v>
      </c>
      <c r="J381" s="82">
        <f t="shared" si="31"/>
        <v>23320</v>
      </c>
      <c r="K381" s="82"/>
      <c r="L381" s="460"/>
      <c r="M381" s="460"/>
      <c r="N381" s="579"/>
      <c r="O381" s="76"/>
      <c r="P381" s="633"/>
      <c r="Q381" s="146"/>
      <c r="R381" s="82"/>
      <c r="S381" s="82"/>
      <c r="T381" s="77"/>
      <c r="V381" s="657"/>
      <c r="AA381" s="77">
        <v>662</v>
      </c>
      <c r="AB381" s="77" t="s">
        <v>839</v>
      </c>
      <c r="AD381" s="660">
        <v>1</v>
      </c>
      <c r="AF381" s="660">
        <f t="shared" si="32"/>
        <v>0</v>
      </c>
      <c r="AG381" s="77"/>
      <c r="AH381" s="77"/>
      <c r="AI381" s="672"/>
      <c r="AP381" s="77"/>
      <c r="AQ381" s="673"/>
      <c r="AR381" s="673"/>
      <c r="AW381" s="77"/>
      <c r="AX381" s="77"/>
      <c r="AY381" s="672"/>
      <c r="AZ381" s="672"/>
      <c r="BV381" s="77">
        <v>662</v>
      </c>
      <c r="BX381" s="672">
        <v>3235119.0199999996</v>
      </c>
      <c r="CA381" s="672">
        <v>224</v>
      </c>
      <c r="CD381" s="83">
        <f t="shared" si="33"/>
        <v>0</v>
      </c>
      <c r="CF381" s="83">
        <f t="shared" si="34"/>
        <v>14442.495624999998</v>
      </c>
      <c r="CH381" s="83">
        <f t="shared" si="35"/>
        <v>0</v>
      </c>
    </row>
    <row r="382" spans="1:86" s="83" customFormat="1" ht="12.75" customHeight="1">
      <c r="A382" s="76">
        <v>665</v>
      </c>
      <c r="B382" s="77" t="s">
        <v>840</v>
      </c>
      <c r="C382" s="76">
        <v>1</v>
      </c>
      <c r="D382" s="80">
        <v>1</v>
      </c>
      <c r="E382" s="158">
        <v>5</v>
      </c>
      <c r="F382" s="81">
        <v>112.27587959492098</v>
      </c>
      <c r="G382" s="82">
        <v>13045.767863970586</v>
      </c>
      <c r="H382" s="82">
        <f t="shared" si="30"/>
        <v>1601</v>
      </c>
      <c r="I382" s="82">
        <v>1188</v>
      </c>
      <c r="J382" s="82">
        <f t="shared" si="31"/>
        <v>15835</v>
      </c>
      <c r="K382" s="82"/>
      <c r="L382" s="460"/>
      <c r="M382" s="460"/>
      <c r="N382" s="146"/>
      <c r="O382" s="76"/>
      <c r="P382" s="633"/>
      <c r="Q382" s="146"/>
      <c r="R382" s="82"/>
      <c r="S382" s="82"/>
      <c r="T382" s="77"/>
      <c r="V382" s="657"/>
      <c r="AA382" s="77">
        <v>665</v>
      </c>
      <c r="AB382" s="77" t="s">
        <v>325</v>
      </c>
      <c r="AD382" s="660">
        <v>1</v>
      </c>
      <c r="AF382" s="660">
        <f t="shared" si="32"/>
        <v>0</v>
      </c>
      <c r="AG382" s="77"/>
      <c r="AH382" s="77"/>
      <c r="AI382" s="672"/>
      <c r="AP382" s="77"/>
      <c r="AQ382" s="673"/>
      <c r="AR382" s="673"/>
      <c r="AW382" s="77"/>
      <c r="AX382" s="77"/>
      <c r="AY382" s="672"/>
      <c r="AZ382" s="672"/>
      <c r="BV382" s="77">
        <v>665</v>
      </c>
      <c r="BX382" s="672">
        <v>35484488.589999996</v>
      </c>
      <c r="CA382" s="672">
        <v>2720</v>
      </c>
      <c r="CD382" s="83">
        <f t="shared" si="33"/>
        <v>0</v>
      </c>
      <c r="CF382" s="83">
        <f t="shared" si="34"/>
        <v>13045.767863970586</v>
      </c>
      <c r="CH382" s="83">
        <f t="shared" si="35"/>
        <v>0</v>
      </c>
    </row>
    <row r="383" spans="1:86" s="83" customFormat="1" ht="12.75" customHeight="1">
      <c r="A383" s="76">
        <v>670</v>
      </c>
      <c r="B383" s="77" t="s">
        <v>841</v>
      </c>
      <c r="C383" s="76">
        <v>1</v>
      </c>
      <c r="D383" s="80">
        <v>1</v>
      </c>
      <c r="E383" s="158">
        <v>6</v>
      </c>
      <c r="F383" s="81">
        <v>175.79494860385907</v>
      </c>
      <c r="G383" s="82">
        <v>14429.978158995817</v>
      </c>
      <c r="H383" s="82">
        <f t="shared" si="30"/>
        <v>10937</v>
      </c>
      <c r="I383" s="82">
        <v>1188</v>
      </c>
      <c r="J383" s="82">
        <f t="shared" si="31"/>
        <v>26555</v>
      </c>
      <c r="K383" s="82"/>
      <c r="L383" s="460"/>
      <c r="M383" s="460"/>
      <c r="N383" s="146"/>
      <c r="O383" s="76"/>
      <c r="P383" s="633"/>
      <c r="Q383" s="146"/>
      <c r="R383" s="82"/>
      <c r="S383" s="82"/>
      <c r="T383" s="77"/>
      <c r="V383" s="657"/>
      <c r="AA383" s="77">
        <v>670</v>
      </c>
      <c r="AB383" s="77" t="s">
        <v>326</v>
      </c>
      <c r="AD383" s="660">
        <v>1</v>
      </c>
      <c r="AF383" s="660">
        <f t="shared" si="32"/>
        <v>0</v>
      </c>
      <c r="AG383" s="77"/>
      <c r="AH383" s="77"/>
      <c r="AI383" s="672"/>
      <c r="AP383" s="77"/>
      <c r="AQ383" s="673"/>
      <c r="AR383" s="673"/>
      <c r="AW383" s="77"/>
      <c r="AX383" s="77"/>
      <c r="AY383" s="672"/>
      <c r="AZ383" s="672"/>
      <c r="BV383" s="77">
        <v>670</v>
      </c>
      <c r="BX383" s="672">
        <v>6897529.5600000005</v>
      </c>
      <c r="CA383" s="672">
        <v>478</v>
      </c>
      <c r="CD383" s="83">
        <f t="shared" si="33"/>
        <v>0</v>
      </c>
      <c r="CF383" s="83">
        <f t="shared" si="34"/>
        <v>14429.978158995817</v>
      </c>
      <c r="CH383" s="83">
        <f t="shared" si="35"/>
        <v>0</v>
      </c>
    </row>
    <row r="384" spans="1:86" s="83" customFormat="1" ht="12.75" customHeight="1">
      <c r="A384" s="76">
        <v>672</v>
      </c>
      <c r="B384" s="77" t="s">
        <v>842</v>
      </c>
      <c r="C384" s="76">
        <v>1</v>
      </c>
      <c r="D384" s="80">
        <v>1</v>
      </c>
      <c r="E384" s="158">
        <v>10</v>
      </c>
      <c r="F384" s="81">
        <v>122.12929264733252</v>
      </c>
      <c r="G384" s="82">
        <v>15622.680141935483</v>
      </c>
      <c r="H384" s="82">
        <f t="shared" si="30"/>
        <v>3457</v>
      </c>
      <c r="I384" s="82">
        <v>1188</v>
      </c>
      <c r="J384" s="82">
        <f t="shared" si="31"/>
        <v>20268</v>
      </c>
      <c r="K384" s="82"/>
      <c r="L384" s="460"/>
      <c r="M384" s="460"/>
      <c r="N384" s="146"/>
      <c r="O384" s="76"/>
      <c r="P384" s="633"/>
      <c r="Q384" s="146"/>
      <c r="R384" s="82"/>
      <c r="S384" s="82"/>
      <c r="T384" s="77"/>
      <c r="V384" s="657"/>
      <c r="AA384" s="77">
        <v>672</v>
      </c>
      <c r="AB384" s="77" t="s">
        <v>327</v>
      </c>
      <c r="AD384" s="660">
        <v>1</v>
      </c>
      <c r="AF384" s="660">
        <f t="shared" si="32"/>
        <v>0</v>
      </c>
      <c r="AG384" s="77"/>
      <c r="AH384" s="77"/>
      <c r="AI384" s="672"/>
      <c r="AP384" s="77"/>
      <c r="AQ384" s="673"/>
      <c r="AR384" s="673"/>
      <c r="AW384" s="77"/>
      <c r="AX384" s="77"/>
      <c r="AY384" s="672"/>
      <c r="AZ384" s="672"/>
      <c r="BV384" s="77">
        <v>672</v>
      </c>
      <c r="BX384" s="672">
        <v>12107577.109999999</v>
      </c>
      <c r="CA384" s="672">
        <v>775</v>
      </c>
      <c r="CD384" s="83">
        <f t="shared" si="33"/>
        <v>0</v>
      </c>
      <c r="CF384" s="83">
        <f t="shared" si="34"/>
        <v>15622.680141935483</v>
      </c>
      <c r="CH384" s="83">
        <f t="shared" si="35"/>
        <v>0</v>
      </c>
    </row>
    <row r="385" spans="1:86" s="83" customFormat="1" ht="12.75" customHeight="1">
      <c r="A385" s="76">
        <v>673</v>
      </c>
      <c r="B385" s="77" t="s">
        <v>843</v>
      </c>
      <c r="C385" s="76">
        <v>1</v>
      </c>
      <c r="D385" s="80">
        <v>1</v>
      </c>
      <c r="E385" s="158">
        <v>2</v>
      </c>
      <c r="F385" s="81">
        <v>157.04265736138677</v>
      </c>
      <c r="G385" s="82">
        <v>12349.391924444444</v>
      </c>
      <c r="H385" s="82">
        <f t="shared" si="30"/>
        <v>7044</v>
      </c>
      <c r="I385" s="82">
        <v>1188</v>
      </c>
      <c r="J385" s="82">
        <f t="shared" si="31"/>
        <v>20581</v>
      </c>
      <c r="K385" s="82"/>
      <c r="L385" s="460"/>
      <c r="M385" s="460"/>
      <c r="N385" s="146"/>
      <c r="O385" s="76"/>
      <c r="P385" s="633"/>
      <c r="Q385" s="146"/>
      <c r="R385" s="82"/>
      <c r="S385" s="82"/>
      <c r="T385" s="77"/>
      <c r="V385" s="657"/>
      <c r="AA385" s="77">
        <v>673</v>
      </c>
      <c r="AB385" s="77" t="s">
        <v>328</v>
      </c>
      <c r="AD385" s="660">
        <v>1</v>
      </c>
      <c r="AF385" s="660">
        <f t="shared" si="32"/>
        <v>0</v>
      </c>
      <c r="AG385" s="77"/>
      <c r="AH385" s="77"/>
      <c r="AI385" s="672"/>
      <c r="AP385" s="77"/>
      <c r="AQ385" s="673"/>
      <c r="AR385" s="673"/>
      <c r="AW385" s="77"/>
      <c r="AX385" s="77"/>
      <c r="AY385" s="672"/>
      <c r="AZ385" s="672"/>
      <c r="BV385" s="77">
        <v>673</v>
      </c>
      <c r="BX385" s="672">
        <v>27786131.829999998</v>
      </c>
      <c r="CA385" s="672">
        <v>2250</v>
      </c>
      <c r="CD385" s="83">
        <f t="shared" si="33"/>
        <v>0</v>
      </c>
      <c r="CF385" s="83">
        <f t="shared" si="34"/>
        <v>12349.391924444444</v>
      </c>
      <c r="CH385" s="83">
        <f t="shared" si="35"/>
        <v>0</v>
      </c>
    </row>
    <row r="386" spans="1:86" s="83" customFormat="1" ht="12.75" customHeight="1">
      <c r="A386" s="76">
        <v>674</v>
      </c>
      <c r="B386" s="77" t="s">
        <v>844</v>
      </c>
      <c r="C386" s="76">
        <v>1</v>
      </c>
      <c r="D386" s="80">
        <v>1</v>
      </c>
      <c r="E386" s="158">
        <v>10</v>
      </c>
      <c r="F386" s="81">
        <v>138.400949943911</v>
      </c>
      <c r="G386" s="82">
        <v>16159.275245202556</v>
      </c>
      <c r="H386" s="82">
        <f t="shared" si="30"/>
        <v>6205</v>
      </c>
      <c r="I386" s="82">
        <v>1188</v>
      </c>
      <c r="J386" s="82">
        <f t="shared" si="31"/>
        <v>23552</v>
      </c>
      <c r="K386" s="82"/>
      <c r="L386" s="460"/>
      <c r="M386" s="460"/>
      <c r="N386" s="146"/>
      <c r="O386" s="76"/>
      <c r="P386" s="633"/>
      <c r="Q386" s="146"/>
      <c r="R386" s="82"/>
      <c r="S386" s="82"/>
      <c r="T386" s="77"/>
      <c r="V386" s="657"/>
      <c r="AA386" s="77">
        <v>674</v>
      </c>
      <c r="AB386" s="77" t="s">
        <v>329</v>
      </c>
      <c r="AD386" s="660">
        <v>1</v>
      </c>
      <c r="AF386" s="660">
        <f t="shared" si="32"/>
        <v>0</v>
      </c>
      <c r="AG386" s="77"/>
      <c r="AH386" s="77"/>
      <c r="AI386" s="672"/>
      <c r="AP386" s="77"/>
      <c r="AQ386" s="673"/>
      <c r="AR386" s="673"/>
      <c r="AW386" s="77"/>
      <c r="AX386" s="77"/>
      <c r="AY386" s="672"/>
      <c r="AZ386" s="672"/>
      <c r="BV386" s="77">
        <v>674</v>
      </c>
      <c r="BX386" s="672">
        <v>15157400.179999998</v>
      </c>
      <c r="CA386" s="672">
        <v>938</v>
      </c>
      <c r="CD386" s="83">
        <f t="shared" si="33"/>
        <v>0</v>
      </c>
      <c r="CF386" s="83">
        <f t="shared" si="34"/>
        <v>16159.275245202556</v>
      </c>
      <c r="CH386" s="83">
        <f t="shared" si="35"/>
        <v>0</v>
      </c>
    </row>
    <row r="387" spans="1:86" s="83" customFormat="1" ht="12.75" customHeight="1">
      <c r="A387" s="76">
        <v>675</v>
      </c>
      <c r="B387" s="77" t="s">
        <v>845</v>
      </c>
      <c r="C387" s="76">
        <v>1</v>
      </c>
      <c r="D387" s="80">
        <v>1.04</v>
      </c>
      <c r="E387" s="158">
        <v>2</v>
      </c>
      <c r="F387" s="81">
        <v>177.0246195770072</v>
      </c>
      <c r="G387" s="82">
        <v>12575.683051870021</v>
      </c>
      <c r="H387" s="82">
        <f t="shared" si="30"/>
        <v>9686</v>
      </c>
      <c r="I387" s="82">
        <v>1188</v>
      </c>
      <c r="J387" s="82">
        <f t="shared" si="31"/>
        <v>23450</v>
      </c>
      <c r="K387" s="82"/>
      <c r="L387" s="460"/>
      <c r="M387" s="460"/>
      <c r="N387" s="146"/>
      <c r="O387" s="76"/>
      <c r="P387" s="633"/>
      <c r="Q387" s="146"/>
      <c r="R387" s="82"/>
      <c r="S387" s="82"/>
      <c r="T387" s="77"/>
      <c r="V387" s="657"/>
      <c r="AA387" s="77">
        <v>675</v>
      </c>
      <c r="AB387" s="77" t="s">
        <v>330</v>
      </c>
      <c r="AD387" s="660">
        <v>1.04</v>
      </c>
      <c r="AF387" s="660">
        <f t="shared" si="32"/>
        <v>0</v>
      </c>
      <c r="AG387" s="77"/>
      <c r="AH387" s="77"/>
      <c r="AI387" s="672"/>
      <c r="AP387" s="77"/>
      <c r="AQ387" s="673"/>
      <c r="AR387" s="673"/>
      <c r="AW387" s="77"/>
      <c r="AX387" s="77"/>
      <c r="AY387" s="672"/>
      <c r="AZ387" s="672"/>
      <c r="BV387" s="77">
        <v>675</v>
      </c>
      <c r="BX387" s="672">
        <v>20510939.057600003</v>
      </c>
      <c r="CA387" s="672">
        <v>1631</v>
      </c>
      <c r="CD387" s="83">
        <f t="shared" si="33"/>
        <v>0</v>
      </c>
      <c r="CF387" s="83">
        <f t="shared" si="34"/>
        <v>12575.683051870021</v>
      </c>
      <c r="CH387" s="83">
        <f t="shared" si="35"/>
        <v>0</v>
      </c>
    </row>
    <row r="388" spans="1:86" s="83" customFormat="1" ht="12.75" customHeight="1">
      <c r="A388" s="76">
        <v>680</v>
      </c>
      <c r="B388" s="77" t="s">
        <v>846</v>
      </c>
      <c r="C388" s="76">
        <v>1</v>
      </c>
      <c r="D388" s="80">
        <v>1</v>
      </c>
      <c r="E388" s="158">
        <v>5</v>
      </c>
      <c r="F388" s="81">
        <v>129.56953392449162</v>
      </c>
      <c r="G388" s="82">
        <v>13245.150361794502</v>
      </c>
      <c r="H388" s="82">
        <f t="shared" si="30"/>
        <v>3917</v>
      </c>
      <c r="I388" s="82">
        <v>1188</v>
      </c>
      <c r="J388" s="82">
        <f t="shared" si="31"/>
        <v>18350</v>
      </c>
      <c r="K388" s="82"/>
      <c r="L388" s="460"/>
      <c r="M388" s="460"/>
      <c r="N388" s="146"/>
      <c r="O388" s="76"/>
      <c r="P388" s="633"/>
      <c r="Q388" s="146"/>
      <c r="R388" s="82"/>
      <c r="S388" s="82"/>
      <c r="T388" s="77"/>
      <c r="V388" s="657"/>
      <c r="AA388" s="77">
        <v>680</v>
      </c>
      <c r="AB388" s="77" t="s">
        <v>331</v>
      </c>
      <c r="AD388" s="660">
        <v>1</v>
      </c>
      <c r="AF388" s="660">
        <f t="shared" si="32"/>
        <v>0</v>
      </c>
      <c r="AG388" s="77"/>
      <c r="AH388" s="77"/>
      <c r="AI388" s="672"/>
      <c r="AP388" s="77"/>
      <c r="AQ388" s="673"/>
      <c r="AR388" s="673"/>
      <c r="AW388" s="77"/>
      <c r="AX388" s="77"/>
      <c r="AY388" s="672"/>
      <c r="AZ388" s="672"/>
      <c r="BV388" s="77">
        <v>680</v>
      </c>
      <c r="BX388" s="672">
        <v>36609595.600000001</v>
      </c>
      <c r="CA388" s="672">
        <v>2764</v>
      </c>
      <c r="CD388" s="83">
        <f t="shared" si="33"/>
        <v>0</v>
      </c>
      <c r="CF388" s="83">
        <f t="shared" si="34"/>
        <v>13245.150361794502</v>
      </c>
      <c r="CH388" s="83">
        <f t="shared" si="35"/>
        <v>0</v>
      </c>
    </row>
    <row r="389" spans="1:86" s="83" customFormat="1" ht="12.75" customHeight="1">
      <c r="A389" s="76">
        <v>683</v>
      </c>
      <c r="B389" s="77" t="s">
        <v>847</v>
      </c>
      <c r="C389" s="76">
        <v>1</v>
      </c>
      <c r="D389" s="80">
        <v>1</v>
      </c>
      <c r="E389" s="158">
        <v>4</v>
      </c>
      <c r="F389" s="81">
        <v>182.29875719438201</v>
      </c>
      <c r="G389" s="82">
        <v>13495.491861252118</v>
      </c>
      <c r="H389" s="82">
        <f t="shared" si="30"/>
        <v>11107</v>
      </c>
      <c r="I389" s="82">
        <v>1188</v>
      </c>
      <c r="J389" s="82">
        <f t="shared" si="31"/>
        <v>25790</v>
      </c>
      <c r="K389" s="82"/>
      <c r="L389" s="460"/>
      <c r="M389" s="460"/>
      <c r="N389" s="146"/>
      <c r="O389" s="76"/>
      <c r="P389" s="633"/>
      <c r="Q389" s="146"/>
      <c r="R389" s="82"/>
      <c r="S389" s="82"/>
      <c r="T389" s="77"/>
      <c r="V389" s="657"/>
      <c r="AA389" s="77">
        <v>683</v>
      </c>
      <c r="AB389" s="77" t="s">
        <v>332</v>
      </c>
      <c r="AD389" s="660">
        <v>1</v>
      </c>
      <c r="AF389" s="660">
        <f t="shared" si="32"/>
        <v>0</v>
      </c>
      <c r="AG389" s="77"/>
      <c r="AH389" s="77"/>
      <c r="AI389" s="672"/>
      <c r="AP389" s="77"/>
      <c r="AQ389" s="673"/>
      <c r="AR389" s="673"/>
      <c r="AW389" s="77"/>
      <c r="AX389" s="77"/>
      <c r="AY389" s="672"/>
      <c r="AZ389" s="672"/>
      <c r="BV389" s="77">
        <v>683</v>
      </c>
      <c r="BX389" s="672">
        <v>7975835.6900000013</v>
      </c>
      <c r="CA389" s="672">
        <v>591</v>
      </c>
      <c r="CD389" s="83">
        <f t="shared" si="33"/>
        <v>0</v>
      </c>
      <c r="CF389" s="83">
        <f t="shared" si="34"/>
        <v>13495.491861252118</v>
      </c>
      <c r="CH389" s="83">
        <f t="shared" si="35"/>
        <v>0</v>
      </c>
    </row>
    <row r="390" spans="1:86" s="83" customFormat="1" ht="12.75" customHeight="1">
      <c r="A390" s="76">
        <v>685</v>
      </c>
      <c r="B390" s="77" t="s">
        <v>848</v>
      </c>
      <c r="C390" s="76">
        <v>1</v>
      </c>
      <c r="D390" s="80">
        <v>1</v>
      </c>
      <c r="E390" s="158">
        <v>10</v>
      </c>
      <c r="F390" s="81">
        <v>151.50305833294942</v>
      </c>
      <c r="G390" s="82">
        <v>14430.924197530865</v>
      </c>
      <c r="H390" s="82">
        <f t="shared" si="30"/>
        <v>7432</v>
      </c>
      <c r="I390" s="82">
        <v>1188</v>
      </c>
      <c r="J390" s="82">
        <f t="shared" si="31"/>
        <v>23051</v>
      </c>
      <c r="K390" s="82"/>
      <c r="L390" s="460"/>
      <c r="M390" s="460"/>
      <c r="N390" s="146"/>
      <c r="O390" s="76"/>
      <c r="P390" s="633"/>
      <c r="Q390" s="146"/>
      <c r="R390" s="82"/>
      <c r="S390" s="82"/>
      <c r="T390" s="77"/>
      <c r="V390" s="657"/>
      <c r="AA390" s="77">
        <v>685</v>
      </c>
      <c r="AB390" s="77" t="s">
        <v>333</v>
      </c>
      <c r="AD390" s="660">
        <v>1</v>
      </c>
      <c r="AF390" s="660">
        <f t="shared" si="32"/>
        <v>0</v>
      </c>
      <c r="AG390" s="77"/>
      <c r="AH390" s="77"/>
      <c r="AI390" s="672"/>
      <c r="AP390" s="77"/>
      <c r="AQ390" s="673"/>
      <c r="AR390" s="673"/>
      <c r="AW390" s="77"/>
      <c r="AX390" s="77"/>
      <c r="AY390" s="672"/>
      <c r="AZ390" s="672"/>
      <c r="BV390" s="77">
        <v>685</v>
      </c>
      <c r="BX390" s="672">
        <v>1168904.8600000001</v>
      </c>
      <c r="CA390" s="672">
        <v>81</v>
      </c>
      <c r="CD390" s="83">
        <f t="shared" si="33"/>
        <v>0</v>
      </c>
      <c r="CF390" s="83">
        <f t="shared" si="34"/>
        <v>14430.924197530865</v>
      </c>
      <c r="CH390" s="83">
        <f t="shared" si="35"/>
        <v>0</v>
      </c>
    </row>
    <row r="391" spans="1:86" s="83" customFormat="1" ht="12.75" customHeight="1">
      <c r="A391" s="76">
        <v>690</v>
      </c>
      <c r="B391" s="77" t="s">
        <v>849</v>
      </c>
      <c r="C391" s="76">
        <v>1</v>
      </c>
      <c r="D391" s="80">
        <v>1.0329999999999999</v>
      </c>
      <c r="E391" s="158">
        <v>4</v>
      </c>
      <c r="F391" s="81">
        <v>150.59501289175424</v>
      </c>
      <c r="G391" s="82">
        <v>13404.080854209989</v>
      </c>
      <c r="H391" s="82">
        <f t="shared" si="30"/>
        <v>6782</v>
      </c>
      <c r="I391" s="82">
        <v>1188</v>
      </c>
      <c r="J391" s="82">
        <f t="shared" si="31"/>
        <v>21374</v>
      </c>
      <c r="K391" s="82"/>
      <c r="L391" s="460"/>
      <c r="M391" s="460"/>
      <c r="N391" s="146"/>
      <c r="O391" s="76"/>
      <c r="P391" s="633"/>
      <c r="Q391" s="146"/>
      <c r="R391" s="82"/>
      <c r="S391" s="82"/>
      <c r="T391" s="77"/>
      <c r="V391" s="657"/>
      <c r="AA391" s="77">
        <v>690</v>
      </c>
      <c r="AB391" s="77" t="s">
        <v>334</v>
      </c>
      <c r="AD391" s="660">
        <v>1.0329999999999999</v>
      </c>
      <c r="AF391" s="660">
        <f t="shared" si="32"/>
        <v>0</v>
      </c>
      <c r="AG391" s="77"/>
      <c r="AH391" s="77"/>
      <c r="AI391" s="672"/>
      <c r="AP391" s="77"/>
      <c r="AQ391" s="673"/>
      <c r="AR391" s="673"/>
      <c r="AW391" s="77"/>
      <c r="AX391" s="77"/>
      <c r="AY391" s="672"/>
      <c r="AZ391" s="672"/>
      <c r="BV391" s="77">
        <v>690</v>
      </c>
      <c r="BX391" s="672">
        <v>26298806.635959998</v>
      </c>
      <c r="CA391" s="672">
        <v>1962</v>
      </c>
      <c r="CD391" s="83">
        <f t="shared" si="33"/>
        <v>0</v>
      </c>
      <c r="CF391" s="83">
        <f t="shared" si="34"/>
        <v>13404.080854209989</v>
      </c>
      <c r="CH391" s="83">
        <f t="shared" si="35"/>
        <v>0</v>
      </c>
    </row>
    <row r="392" spans="1:86" s="83" customFormat="1" ht="12.75" customHeight="1">
      <c r="A392" s="76">
        <v>695</v>
      </c>
      <c r="B392" s="77" t="s">
        <v>850</v>
      </c>
      <c r="C392" s="76">
        <v>1</v>
      </c>
      <c r="D392" s="80">
        <v>1.002</v>
      </c>
      <c r="E392" s="158">
        <v>2</v>
      </c>
      <c r="F392" s="81">
        <v>162.47119104225393</v>
      </c>
      <c r="G392" s="82">
        <v>13412.049406369011</v>
      </c>
      <c r="H392" s="82">
        <f t="shared" si="30"/>
        <v>8379</v>
      </c>
      <c r="I392" s="82">
        <v>1188</v>
      </c>
      <c r="J392" s="82">
        <f t="shared" si="31"/>
        <v>22979</v>
      </c>
      <c r="K392" s="82"/>
      <c r="L392" s="460"/>
      <c r="M392" s="460"/>
      <c r="N392" s="146"/>
      <c r="O392" s="76"/>
      <c r="P392" s="633"/>
      <c r="Q392" s="146"/>
      <c r="R392" s="82"/>
      <c r="S392" s="82"/>
      <c r="T392" s="77"/>
      <c r="V392" s="657"/>
      <c r="AA392" s="77">
        <v>695</v>
      </c>
      <c r="AB392" s="77" t="s">
        <v>335</v>
      </c>
      <c r="AD392" s="660">
        <v>1.002</v>
      </c>
      <c r="AF392" s="660">
        <f t="shared" si="32"/>
        <v>0</v>
      </c>
      <c r="AG392" s="77"/>
      <c r="AH392" s="77"/>
      <c r="AI392" s="672"/>
      <c r="AP392" s="77"/>
      <c r="AQ392" s="673"/>
      <c r="AR392" s="673"/>
      <c r="AW392" s="77"/>
      <c r="AX392" s="77"/>
      <c r="AY392" s="672"/>
      <c r="AZ392" s="672"/>
      <c r="BV392" s="77">
        <v>695</v>
      </c>
      <c r="BX392" s="672">
        <v>20426551.245900005</v>
      </c>
      <c r="CA392" s="672">
        <v>1523</v>
      </c>
      <c r="CD392" s="83">
        <f t="shared" si="33"/>
        <v>0</v>
      </c>
      <c r="CF392" s="83">
        <f t="shared" si="34"/>
        <v>13412.049406369011</v>
      </c>
      <c r="CH392" s="83">
        <f t="shared" si="35"/>
        <v>0</v>
      </c>
    </row>
    <row r="393" spans="1:86" s="83" customFormat="1" ht="12.75" customHeight="1">
      <c r="A393" s="76">
        <v>698</v>
      </c>
      <c r="B393" s="77" t="s">
        <v>851</v>
      </c>
      <c r="C393" s="76">
        <v>1</v>
      </c>
      <c r="D393" s="80">
        <v>1.0429999999999999</v>
      </c>
      <c r="E393" s="158">
        <v>3</v>
      </c>
      <c r="F393" s="81">
        <v>179.24453865318742</v>
      </c>
      <c r="G393" s="82">
        <v>13018.868113489401</v>
      </c>
      <c r="H393" s="82">
        <f t="shared" ref="H393:H448" si="37">IF(F393&lt;&gt;0,ROUND(G393*F393/100-G393,0),0)</f>
        <v>10317</v>
      </c>
      <c r="I393" s="82">
        <v>1188</v>
      </c>
      <c r="J393" s="82">
        <f t="shared" si="31"/>
        <v>24524</v>
      </c>
      <c r="K393" s="82"/>
      <c r="L393" s="460"/>
      <c r="M393" s="460"/>
      <c r="N393" s="146"/>
      <c r="O393" s="76"/>
      <c r="P393" s="633"/>
      <c r="Q393" s="146"/>
      <c r="R393" s="82"/>
      <c r="S393" s="82"/>
      <c r="T393" s="77"/>
      <c r="V393" s="657"/>
      <c r="AA393" s="77">
        <v>698</v>
      </c>
      <c r="AB393" s="77" t="s">
        <v>851</v>
      </c>
      <c r="AD393" s="660">
        <v>1.0429999999999999</v>
      </c>
      <c r="AF393" s="660">
        <f t="shared" si="32"/>
        <v>0</v>
      </c>
      <c r="AG393" s="77"/>
      <c r="AH393" s="77"/>
      <c r="AI393" s="672"/>
      <c r="AP393" s="77"/>
      <c r="AQ393" s="673"/>
      <c r="AR393" s="673"/>
      <c r="AW393" s="77"/>
      <c r="AX393" s="77"/>
      <c r="AY393" s="672"/>
      <c r="AZ393" s="672"/>
      <c r="BV393" s="77">
        <v>698</v>
      </c>
      <c r="BX393" s="672">
        <v>14737358.704470003</v>
      </c>
      <c r="CA393" s="672">
        <v>1132</v>
      </c>
      <c r="CD393" s="83">
        <f t="shared" si="33"/>
        <v>0</v>
      </c>
      <c r="CF393" s="83">
        <f t="shared" si="34"/>
        <v>13018.868113489401</v>
      </c>
      <c r="CH393" s="83">
        <f t="shared" si="35"/>
        <v>0</v>
      </c>
    </row>
    <row r="394" spans="1:86" s="83" customFormat="1" ht="12.75" customHeight="1">
      <c r="A394" s="76">
        <v>700</v>
      </c>
      <c r="B394" s="77" t="s">
        <v>852</v>
      </c>
      <c r="C394" s="76">
        <v>1</v>
      </c>
      <c r="D394" s="80">
        <v>1</v>
      </c>
      <c r="E394" s="158">
        <v>8</v>
      </c>
      <c r="F394" s="81">
        <v>158.04342031501497</v>
      </c>
      <c r="G394" s="82">
        <v>17687.054312736447</v>
      </c>
      <c r="H394" s="82">
        <f t="shared" si="37"/>
        <v>10266</v>
      </c>
      <c r="I394" s="82">
        <v>1188</v>
      </c>
      <c r="J394" s="82">
        <f t="shared" si="31"/>
        <v>29141</v>
      </c>
      <c r="K394" s="82"/>
      <c r="L394" s="460"/>
      <c r="M394" s="460"/>
      <c r="N394" s="146"/>
      <c r="O394" s="76"/>
      <c r="P394" s="633"/>
      <c r="Q394" s="146"/>
      <c r="R394" s="82"/>
      <c r="S394" s="82"/>
      <c r="T394" s="77"/>
      <c r="V394" s="657"/>
      <c r="AA394" s="77">
        <v>700</v>
      </c>
      <c r="AB394" s="77" t="s">
        <v>336</v>
      </c>
      <c r="AD394" s="660">
        <v>1</v>
      </c>
      <c r="AF394" s="660">
        <f t="shared" si="32"/>
        <v>0</v>
      </c>
      <c r="AG394" s="77"/>
      <c r="AH394" s="77"/>
      <c r="AI394" s="672"/>
      <c r="AP394" s="77"/>
      <c r="AQ394" s="673"/>
      <c r="AR394" s="673"/>
      <c r="AW394" s="77"/>
      <c r="AX394" s="77"/>
      <c r="AY394" s="672"/>
      <c r="AZ394" s="672"/>
      <c r="BV394" s="77">
        <v>700</v>
      </c>
      <c r="BX394" s="672">
        <v>14025834.070000002</v>
      </c>
      <c r="CA394" s="672">
        <v>793</v>
      </c>
      <c r="CD394" s="83">
        <f t="shared" si="33"/>
        <v>0</v>
      </c>
      <c r="CF394" s="83">
        <f t="shared" si="34"/>
        <v>17687.054312736447</v>
      </c>
      <c r="CH394" s="83">
        <f t="shared" si="35"/>
        <v>0</v>
      </c>
    </row>
    <row r="395" spans="1:86" s="83" customFormat="1" ht="12.75" customHeight="1">
      <c r="A395" s="76">
        <v>705</v>
      </c>
      <c r="B395" s="77" t="s">
        <v>853</v>
      </c>
      <c r="C395" s="76">
        <v>1</v>
      </c>
      <c r="D395" s="80">
        <v>1.0489999999999999</v>
      </c>
      <c r="E395" s="158">
        <v>3</v>
      </c>
      <c r="F395" s="81">
        <v>171.15761496218752</v>
      </c>
      <c r="G395" s="82">
        <v>13340.927399359136</v>
      </c>
      <c r="H395" s="82">
        <f t="shared" si="37"/>
        <v>9493</v>
      </c>
      <c r="I395" s="82">
        <v>1188</v>
      </c>
      <c r="J395" s="82">
        <f t="shared" ref="J395:J448" si="38">IFERROR(ROUND(G395,0)+H395+I395,"")</f>
        <v>24022</v>
      </c>
      <c r="K395" s="82"/>
      <c r="L395" s="460"/>
      <c r="M395" s="460"/>
      <c r="N395" s="146"/>
      <c r="O395" s="76"/>
      <c r="P395" s="633"/>
      <c r="Q395" s="146"/>
      <c r="R395" s="82"/>
      <c r="S395" s="82"/>
      <c r="T395" s="77"/>
      <c r="V395" s="657"/>
      <c r="AA395" s="77">
        <v>705</v>
      </c>
      <c r="AB395" s="77" t="s">
        <v>337</v>
      </c>
      <c r="AD395" s="660">
        <v>1.0489999999999999</v>
      </c>
      <c r="AF395" s="660">
        <f t="shared" ref="AF395:AF448" si="39">+AD395-D395</f>
        <v>0</v>
      </c>
      <c r="AG395" s="77"/>
      <c r="AH395" s="77"/>
      <c r="AI395" s="672"/>
      <c r="AP395" s="77"/>
      <c r="AQ395" s="673"/>
      <c r="AR395" s="673"/>
      <c r="AW395" s="77"/>
      <c r="AX395" s="77"/>
      <c r="AY395" s="672"/>
      <c r="AZ395" s="672"/>
      <c r="BV395" s="77">
        <v>705</v>
      </c>
      <c r="BX395" s="672">
        <v>21025301.581389997</v>
      </c>
      <c r="CA395" s="672">
        <v>1576</v>
      </c>
      <c r="CD395" s="83">
        <f t="shared" ref="CD395:CD449" si="40">+BV395-A395</f>
        <v>0</v>
      </c>
      <c r="CF395" s="83">
        <f t="shared" ref="CF395:CF448" si="41">IF(BX395=0,0,BX395/CA395)</f>
        <v>13340.927399359136</v>
      </c>
      <c r="CH395" s="83">
        <f t="shared" ref="CH395:CH448" si="42">+CF395-G395</f>
        <v>0</v>
      </c>
    </row>
    <row r="396" spans="1:86" s="83" customFormat="1" ht="12.75" customHeight="1">
      <c r="A396" s="76">
        <v>710</v>
      </c>
      <c r="B396" s="77" t="s">
        <v>854</v>
      </c>
      <c r="C396" s="76">
        <v>1</v>
      </c>
      <c r="D396" s="80">
        <v>1</v>
      </c>
      <c r="E396" s="158">
        <v>3</v>
      </c>
      <c r="F396" s="81">
        <v>143.96893731290541</v>
      </c>
      <c r="G396" s="82">
        <v>12690.809489124937</v>
      </c>
      <c r="H396" s="82">
        <f t="shared" si="37"/>
        <v>5580</v>
      </c>
      <c r="I396" s="82">
        <v>1188</v>
      </c>
      <c r="J396" s="82">
        <f t="shared" si="38"/>
        <v>19459</v>
      </c>
      <c r="K396" s="82"/>
      <c r="L396" s="460"/>
      <c r="M396" s="460"/>
      <c r="N396" s="146"/>
      <c r="O396" s="76"/>
      <c r="P396" s="633"/>
      <c r="Q396" s="146"/>
      <c r="R396" s="82"/>
      <c r="S396" s="82"/>
      <c r="T396" s="77"/>
      <c r="V396" s="657"/>
      <c r="AA396" s="77">
        <v>710</v>
      </c>
      <c r="AB396" s="77" t="s">
        <v>338</v>
      </c>
      <c r="AD396" s="660">
        <v>1</v>
      </c>
      <c r="AF396" s="660">
        <f t="shared" si="39"/>
        <v>0</v>
      </c>
      <c r="AG396" s="77"/>
      <c r="AH396" s="77"/>
      <c r="AI396" s="672"/>
      <c r="AP396" s="77"/>
      <c r="AQ396" s="673"/>
      <c r="AR396" s="673"/>
      <c r="AW396" s="77"/>
      <c r="AX396" s="77"/>
      <c r="AY396" s="672"/>
      <c r="AZ396" s="672"/>
      <c r="BV396" s="77">
        <v>710</v>
      </c>
      <c r="BX396" s="672">
        <v>25089730.359999999</v>
      </c>
      <c r="CA396" s="672">
        <v>1977</v>
      </c>
      <c r="CD396" s="83">
        <f t="shared" si="40"/>
        <v>0</v>
      </c>
      <c r="CF396" s="83">
        <f t="shared" si="41"/>
        <v>12690.809489124937</v>
      </c>
      <c r="CH396" s="83">
        <f t="shared" si="42"/>
        <v>0</v>
      </c>
    </row>
    <row r="397" spans="1:86" s="83" customFormat="1" ht="12.75" customHeight="1">
      <c r="A397" s="76">
        <v>712</v>
      </c>
      <c r="B397" s="77" t="s">
        <v>1275</v>
      </c>
      <c r="C397" s="76">
        <v>1</v>
      </c>
      <c r="D397" s="80">
        <v>1</v>
      </c>
      <c r="E397" s="158">
        <v>8</v>
      </c>
      <c r="F397" s="81">
        <v>165.54244742451664</v>
      </c>
      <c r="G397" s="82">
        <v>14867.367845201235</v>
      </c>
      <c r="H397" s="82">
        <f t="shared" si="37"/>
        <v>9744</v>
      </c>
      <c r="I397" s="82">
        <v>1188</v>
      </c>
      <c r="J397" s="82">
        <f t="shared" si="38"/>
        <v>25799</v>
      </c>
      <c r="K397" s="82"/>
      <c r="L397" s="460"/>
      <c r="M397" s="460"/>
      <c r="N397" s="146"/>
      <c r="O397" s="76"/>
      <c r="P397" s="633"/>
      <c r="Q397" s="146"/>
      <c r="R397" s="82"/>
      <c r="S397" s="82"/>
      <c r="T397" s="77"/>
      <c r="V397" s="657"/>
      <c r="AA397" s="77">
        <v>712</v>
      </c>
      <c r="AB397" s="77" t="s">
        <v>1275</v>
      </c>
      <c r="AD397" s="660">
        <v>1</v>
      </c>
      <c r="AF397" s="660">
        <f t="shared" si="39"/>
        <v>0</v>
      </c>
      <c r="AG397" s="77"/>
      <c r="AH397" s="77"/>
      <c r="AI397" s="672"/>
      <c r="AP397" s="77"/>
      <c r="AQ397" s="673"/>
      <c r="AR397" s="673"/>
      <c r="AW397" s="77"/>
      <c r="AX397" s="77"/>
      <c r="AY397" s="672"/>
      <c r="AZ397" s="672"/>
      <c r="BV397" s="77">
        <v>712</v>
      </c>
      <c r="BX397" s="672">
        <v>24010799.069999997</v>
      </c>
      <c r="CA397" s="672">
        <v>1615</v>
      </c>
      <c r="CD397" s="83">
        <f t="shared" si="40"/>
        <v>0</v>
      </c>
      <c r="CF397" s="83">
        <f t="shared" si="41"/>
        <v>14867.367845201235</v>
      </c>
      <c r="CH397" s="83">
        <f t="shared" si="42"/>
        <v>0</v>
      </c>
    </row>
    <row r="398" spans="1:86" s="83" customFormat="1" ht="12.75" customHeight="1">
      <c r="A398" s="76">
        <v>715</v>
      </c>
      <c r="B398" s="77" t="s">
        <v>855</v>
      </c>
      <c r="C398" s="76">
        <v>1</v>
      </c>
      <c r="D398" s="80">
        <v>1</v>
      </c>
      <c r="E398" s="158">
        <v>6</v>
      </c>
      <c r="F398" s="81">
        <v>150.14133817819956</v>
      </c>
      <c r="G398" s="82">
        <v>13570.020000000004</v>
      </c>
      <c r="H398" s="82">
        <f t="shared" si="37"/>
        <v>6804</v>
      </c>
      <c r="I398" s="82">
        <v>1188</v>
      </c>
      <c r="J398" s="82">
        <f t="shared" si="38"/>
        <v>21562</v>
      </c>
      <c r="K398" s="82"/>
      <c r="L398" s="460"/>
      <c r="M398" s="460"/>
      <c r="N398" s="146"/>
      <c r="O398" s="76"/>
      <c r="P398" s="633"/>
      <c r="Q398" s="146"/>
      <c r="R398" s="82"/>
      <c r="S398" s="82"/>
      <c r="T398" s="77"/>
      <c r="V398" s="657"/>
      <c r="AA398" s="77">
        <v>715</v>
      </c>
      <c r="AB398" s="77" t="s">
        <v>339</v>
      </c>
      <c r="AD398" s="660">
        <v>1</v>
      </c>
      <c r="AF398" s="660">
        <f t="shared" si="39"/>
        <v>0</v>
      </c>
      <c r="AG398" s="77"/>
      <c r="AH398" s="77"/>
      <c r="AI398" s="672"/>
      <c r="AP398" s="77"/>
      <c r="AQ398" s="673"/>
      <c r="AR398" s="673"/>
      <c r="AW398" s="77"/>
      <c r="AX398" s="77"/>
      <c r="AY398" s="672"/>
      <c r="AZ398" s="672"/>
      <c r="BV398" s="77">
        <v>715</v>
      </c>
      <c r="BX398" s="672">
        <v>15022012.140000004</v>
      </c>
      <c r="CA398" s="672">
        <v>1107</v>
      </c>
      <c r="CD398" s="83">
        <f t="shared" si="40"/>
        <v>0</v>
      </c>
      <c r="CF398" s="83">
        <f t="shared" si="41"/>
        <v>13570.020000000004</v>
      </c>
      <c r="CH398" s="83">
        <f t="shared" si="42"/>
        <v>0</v>
      </c>
    </row>
    <row r="399" spans="1:86" s="83" customFormat="1" ht="12.75" customHeight="1">
      <c r="A399" s="76">
        <v>717</v>
      </c>
      <c r="B399" s="77" t="s">
        <v>856</v>
      </c>
      <c r="C399" s="76">
        <v>1</v>
      </c>
      <c r="D399" s="80">
        <v>1</v>
      </c>
      <c r="E399" s="158">
        <v>9</v>
      </c>
      <c r="F399" s="81">
        <v>148.11389123257251</v>
      </c>
      <c r="G399" s="82">
        <v>15068.436897435897</v>
      </c>
      <c r="H399" s="82">
        <f t="shared" si="37"/>
        <v>7250</v>
      </c>
      <c r="I399" s="82">
        <v>1188</v>
      </c>
      <c r="J399" s="82">
        <f t="shared" si="38"/>
        <v>23506</v>
      </c>
      <c r="K399" s="82"/>
      <c r="L399" s="460"/>
      <c r="M399" s="460"/>
      <c r="N399" s="146"/>
      <c r="O399" s="76"/>
      <c r="P399" s="633"/>
      <c r="Q399" s="146"/>
      <c r="R399" s="82"/>
      <c r="S399" s="82"/>
      <c r="T399" s="77"/>
      <c r="V399" s="657"/>
      <c r="AA399" s="77">
        <v>717</v>
      </c>
      <c r="AB399" s="77" t="s">
        <v>340</v>
      </c>
      <c r="AD399" s="660">
        <v>1</v>
      </c>
      <c r="AF399" s="660">
        <f t="shared" si="39"/>
        <v>0</v>
      </c>
      <c r="AG399" s="77"/>
      <c r="AH399" s="77"/>
      <c r="AI399" s="672"/>
      <c r="AP399" s="77"/>
      <c r="AQ399" s="673"/>
      <c r="AR399" s="673"/>
      <c r="AW399" s="77"/>
      <c r="AX399" s="77"/>
      <c r="AY399" s="672"/>
      <c r="AZ399" s="672"/>
      <c r="BV399" s="77">
        <v>717</v>
      </c>
      <c r="BX399" s="672">
        <v>11753380.779999999</v>
      </c>
      <c r="CA399" s="672">
        <v>780</v>
      </c>
      <c r="CD399" s="83">
        <f t="shared" si="40"/>
        <v>0</v>
      </c>
      <c r="CF399" s="83">
        <f t="shared" si="41"/>
        <v>15068.436897435897</v>
      </c>
      <c r="CH399" s="83">
        <f t="shared" si="42"/>
        <v>0</v>
      </c>
    </row>
    <row r="400" spans="1:86" s="83" customFormat="1" ht="12.75" customHeight="1">
      <c r="A400" s="76">
        <v>720</v>
      </c>
      <c r="B400" s="77" t="s">
        <v>857</v>
      </c>
      <c r="C400" s="76">
        <v>1</v>
      </c>
      <c r="D400" s="80">
        <v>1</v>
      </c>
      <c r="E400" s="158">
        <v>7</v>
      </c>
      <c r="F400" s="81">
        <v>110.48550609780786</v>
      </c>
      <c r="G400" s="82">
        <v>14328.441218045113</v>
      </c>
      <c r="H400" s="82">
        <f t="shared" si="37"/>
        <v>1502</v>
      </c>
      <c r="I400" s="82">
        <v>1188</v>
      </c>
      <c r="J400" s="82">
        <f t="shared" si="38"/>
        <v>17018</v>
      </c>
      <c r="K400" s="82"/>
      <c r="L400" s="460"/>
      <c r="M400" s="460"/>
      <c r="N400" s="146"/>
      <c r="O400" s="76"/>
      <c r="P400" s="633"/>
      <c r="Q400" s="146"/>
      <c r="R400" s="82"/>
      <c r="S400" s="82"/>
      <c r="T400" s="77"/>
      <c r="V400" s="657"/>
      <c r="AA400" s="77">
        <v>720</v>
      </c>
      <c r="AB400" s="77" t="s">
        <v>341</v>
      </c>
      <c r="AD400" s="660">
        <v>1</v>
      </c>
      <c r="AF400" s="660">
        <f t="shared" si="39"/>
        <v>0</v>
      </c>
      <c r="AG400" s="77"/>
      <c r="AH400" s="77"/>
      <c r="AI400" s="672"/>
      <c r="AP400" s="77"/>
      <c r="AQ400" s="673"/>
      <c r="AR400" s="673"/>
      <c r="AW400" s="77"/>
      <c r="AX400" s="77"/>
      <c r="AY400" s="672"/>
      <c r="AZ400" s="672"/>
      <c r="BV400" s="77">
        <v>720</v>
      </c>
      <c r="BX400" s="672">
        <v>19056826.82</v>
      </c>
      <c r="CA400" s="672">
        <v>1330</v>
      </c>
      <c r="CD400" s="83">
        <f t="shared" si="40"/>
        <v>0</v>
      </c>
      <c r="CF400" s="83">
        <f t="shared" si="41"/>
        <v>14328.441218045113</v>
      </c>
      <c r="CH400" s="83">
        <f t="shared" si="42"/>
        <v>0</v>
      </c>
    </row>
    <row r="401" spans="1:86" s="83" customFormat="1" ht="12.75" customHeight="1">
      <c r="A401" s="76">
        <v>725</v>
      </c>
      <c r="B401" s="77" t="s">
        <v>858</v>
      </c>
      <c r="C401" s="76">
        <v>1</v>
      </c>
      <c r="D401" s="80">
        <v>1.04</v>
      </c>
      <c r="E401" s="158">
        <v>3</v>
      </c>
      <c r="F401" s="81">
        <v>127.17729282008057</v>
      </c>
      <c r="G401" s="82">
        <v>12838.50445860949</v>
      </c>
      <c r="H401" s="82">
        <f t="shared" si="37"/>
        <v>3489</v>
      </c>
      <c r="I401" s="82">
        <v>1188</v>
      </c>
      <c r="J401" s="82">
        <f t="shared" si="38"/>
        <v>17516</v>
      </c>
      <c r="K401" s="82"/>
      <c r="L401" s="460"/>
      <c r="M401" s="460"/>
      <c r="N401" s="146"/>
      <c r="O401" s="76"/>
      <c r="P401" s="633"/>
      <c r="Q401" s="146"/>
      <c r="R401" s="82"/>
      <c r="S401" s="82"/>
      <c r="T401" s="77"/>
      <c r="V401" s="657"/>
      <c r="AA401" s="77">
        <v>725</v>
      </c>
      <c r="AB401" s="77" t="s">
        <v>342</v>
      </c>
      <c r="AD401" s="660">
        <v>1.04</v>
      </c>
      <c r="AF401" s="660">
        <f t="shared" si="39"/>
        <v>0</v>
      </c>
      <c r="AG401" s="77"/>
      <c r="AH401" s="77"/>
      <c r="AI401" s="672"/>
      <c r="AP401" s="77"/>
      <c r="AQ401" s="673"/>
      <c r="AR401" s="673"/>
      <c r="AW401" s="77"/>
      <c r="AX401" s="77"/>
      <c r="AY401" s="672"/>
      <c r="AZ401" s="672"/>
      <c r="BV401" s="77">
        <v>725</v>
      </c>
      <c r="BX401" s="672">
        <v>39516916.723600008</v>
      </c>
      <c r="CA401" s="672">
        <v>3078</v>
      </c>
      <c r="CD401" s="83">
        <f t="shared" si="40"/>
        <v>0</v>
      </c>
      <c r="CF401" s="83">
        <f t="shared" si="41"/>
        <v>12838.50445860949</v>
      </c>
      <c r="CH401" s="83">
        <f t="shared" si="42"/>
        <v>0</v>
      </c>
    </row>
    <row r="402" spans="1:86" s="83" customFormat="1" ht="12.75" customHeight="1">
      <c r="A402" s="76">
        <v>728</v>
      </c>
      <c r="B402" s="77" t="s">
        <v>859</v>
      </c>
      <c r="C402" s="76">
        <v>1</v>
      </c>
      <c r="D402" s="80">
        <v>1</v>
      </c>
      <c r="E402" s="158">
        <v>8</v>
      </c>
      <c r="F402" s="81">
        <v>195.51149452952183</v>
      </c>
      <c r="G402" s="82">
        <v>14341.336428571431</v>
      </c>
      <c r="H402" s="82">
        <f t="shared" si="37"/>
        <v>13698</v>
      </c>
      <c r="I402" s="82">
        <v>1188</v>
      </c>
      <c r="J402" s="82">
        <f t="shared" si="38"/>
        <v>29227</v>
      </c>
      <c r="K402" s="82"/>
      <c r="L402" s="460"/>
      <c r="M402" s="460"/>
      <c r="N402" s="146"/>
      <c r="O402" s="76"/>
      <c r="P402" s="633"/>
      <c r="Q402" s="146"/>
      <c r="R402" s="82"/>
      <c r="S402" s="82"/>
      <c r="T402" s="77"/>
      <c r="V402" s="657"/>
      <c r="AA402" s="77">
        <v>728</v>
      </c>
      <c r="AB402" s="77" t="s">
        <v>343</v>
      </c>
      <c r="AD402" s="660">
        <v>1</v>
      </c>
      <c r="AF402" s="660">
        <f t="shared" si="39"/>
        <v>0</v>
      </c>
      <c r="AG402" s="77"/>
      <c r="AH402" s="77"/>
      <c r="AI402" s="672"/>
      <c r="AP402" s="77"/>
      <c r="AQ402" s="673"/>
      <c r="AR402" s="673"/>
      <c r="AW402" s="77"/>
      <c r="AX402" s="77"/>
      <c r="AY402" s="672"/>
      <c r="AZ402" s="672"/>
      <c r="BV402" s="77">
        <v>728</v>
      </c>
      <c r="BX402" s="672">
        <v>1606229.6800000002</v>
      </c>
      <c r="CA402" s="672">
        <v>112</v>
      </c>
      <c r="CD402" s="83">
        <f t="shared" si="40"/>
        <v>0</v>
      </c>
      <c r="CF402" s="83">
        <f t="shared" si="41"/>
        <v>14341.336428571431</v>
      </c>
      <c r="CH402" s="83">
        <f t="shared" si="42"/>
        <v>0</v>
      </c>
    </row>
    <row r="403" spans="1:86" s="83" customFormat="1" ht="12.75" customHeight="1">
      <c r="A403" s="76">
        <v>730</v>
      </c>
      <c r="B403" s="77" t="s">
        <v>860</v>
      </c>
      <c r="C403" s="76">
        <v>1</v>
      </c>
      <c r="D403" s="80">
        <v>1</v>
      </c>
      <c r="E403" s="158">
        <v>3</v>
      </c>
      <c r="F403" s="81">
        <v>147.10660730040527</v>
      </c>
      <c r="G403" s="82">
        <v>13718.643000817661</v>
      </c>
      <c r="H403" s="82">
        <f t="shared" si="37"/>
        <v>6462</v>
      </c>
      <c r="I403" s="82">
        <v>1188</v>
      </c>
      <c r="J403" s="82">
        <f t="shared" si="38"/>
        <v>21369</v>
      </c>
      <c r="K403" s="82"/>
      <c r="L403" s="460"/>
      <c r="M403" s="460"/>
      <c r="N403" s="146"/>
      <c r="O403" s="76"/>
      <c r="P403" s="633"/>
      <c r="Q403" s="146"/>
      <c r="R403" s="82"/>
      <c r="S403" s="82"/>
      <c r="T403" s="77"/>
      <c r="V403" s="657"/>
      <c r="AA403" s="77">
        <v>730</v>
      </c>
      <c r="AB403" s="77" t="s">
        <v>344</v>
      </c>
      <c r="AD403" s="660">
        <v>1</v>
      </c>
      <c r="AF403" s="660">
        <f t="shared" si="39"/>
        <v>0</v>
      </c>
      <c r="AG403" s="77"/>
      <c r="AH403" s="77"/>
      <c r="AI403" s="672"/>
      <c r="AP403" s="77"/>
      <c r="AQ403" s="673"/>
      <c r="AR403" s="673"/>
      <c r="AW403" s="77"/>
      <c r="AX403" s="77"/>
      <c r="AY403" s="672"/>
      <c r="AZ403" s="672"/>
      <c r="BV403" s="77">
        <v>730</v>
      </c>
      <c r="BX403" s="672">
        <v>16777900.390000001</v>
      </c>
      <c r="CA403" s="672">
        <v>1223</v>
      </c>
      <c r="CD403" s="83">
        <f t="shared" si="40"/>
        <v>0</v>
      </c>
      <c r="CF403" s="83">
        <f t="shared" si="41"/>
        <v>13718.643000817661</v>
      </c>
      <c r="CH403" s="83">
        <f t="shared" si="42"/>
        <v>0</v>
      </c>
    </row>
    <row r="404" spans="1:86" s="83" customFormat="1" ht="12.75" customHeight="1">
      <c r="A404" s="76">
        <v>735</v>
      </c>
      <c r="B404" s="77" t="s">
        <v>861</v>
      </c>
      <c r="C404" s="76">
        <v>1</v>
      </c>
      <c r="D404" s="80">
        <v>1</v>
      </c>
      <c r="E404" s="158">
        <v>6</v>
      </c>
      <c r="F404" s="81">
        <v>129.97379932889626</v>
      </c>
      <c r="G404" s="82">
        <v>13418.462458857695</v>
      </c>
      <c r="H404" s="82">
        <f t="shared" si="37"/>
        <v>4022</v>
      </c>
      <c r="I404" s="82">
        <v>1188</v>
      </c>
      <c r="J404" s="82">
        <f t="shared" si="38"/>
        <v>18628</v>
      </c>
      <c r="K404" s="82"/>
      <c r="L404" s="460"/>
      <c r="M404" s="460"/>
      <c r="N404" s="146"/>
      <c r="O404" s="76"/>
      <c r="P404" s="633"/>
      <c r="Q404" s="146"/>
      <c r="R404" s="82"/>
      <c r="S404" s="82"/>
      <c r="T404" s="77"/>
      <c r="V404" s="657"/>
      <c r="AA404" s="77">
        <v>735</v>
      </c>
      <c r="AB404" s="77" t="s">
        <v>345</v>
      </c>
      <c r="AD404" s="660">
        <v>1</v>
      </c>
      <c r="AF404" s="660">
        <f t="shared" si="39"/>
        <v>0</v>
      </c>
      <c r="AG404" s="77"/>
      <c r="AH404" s="77"/>
      <c r="AI404" s="672"/>
      <c r="AP404" s="77"/>
      <c r="AQ404" s="673"/>
      <c r="AR404" s="673"/>
      <c r="AW404" s="77"/>
      <c r="AX404" s="77"/>
      <c r="AY404" s="672"/>
      <c r="AZ404" s="672"/>
      <c r="BV404" s="77">
        <v>735</v>
      </c>
      <c r="BX404" s="672">
        <v>41583815.159999996</v>
      </c>
      <c r="CA404" s="672">
        <v>3099</v>
      </c>
      <c r="CD404" s="83">
        <f t="shared" si="40"/>
        <v>0</v>
      </c>
      <c r="CF404" s="83">
        <f t="shared" si="41"/>
        <v>13418.462458857695</v>
      </c>
      <c r="CH404" s="83">
        <f t="shared" si="42"/>
        <v>0</v>
      </c>
    </row>
    <row r="405" spans="1:86" s="83" customFormat="1" ht="12.75" customHeight="1">
      <c r="A405" s="76">
        <v>740</v>
      </c>
      <c r="B405" s="77" t="s">
        <v>862</v>
      </c>
      <c r="C405" s="76">
        <v>1</v>
      </c>
      <c r="D405" s="80">
        <v>1</v>
      </c>
      <c r="E405" s="158">
        <v>5</v>
      </c>
      <c r="F405" s="81">
        <v>151.00049921718877</v>
      </c>
      <c r="G405" s="82">
        <v>14021.940611169653</v>
      </c>
      <c r="H405" s="82">
        <f t="shared" si="37"/>
        <v>7151</v>
      </c>
      <c r="I405" s="82">
        <v>1188</v>
      </c>
      <c r="J405" s="82">
        <f t="shared" si="38"/>
        <v>22361</v>
      </c>
      <c r="K405" s="82"/>
      <c r="L405" s="460"/>
      <c r="M405" s="460"/>
      <c r="N405" s="146"/>
      <c r="O405" s="76"/>
      <c r="P405" s="633"/>
      <c r="Q405" s="146"/>
      <c r="R405" s="82"/>
      <c r="S405" s="82"/>
      <c r="T405" s="77"/>
      <c r="V405" s="657"/>
      <c r="AA405" s="77">
        <v>740</v>
      </c>
      <c r="AB405" s="77" t="s">
        <v>346</v>
      </c>
      <c r="AD405" s="660">
        <v>1</v>
      </c>
      <c r="AF405" s="660">
        <f t="shared" si="39"/>
        <v>0</v>
      </c>
      <c r="AG405" s="77"/>
      <c r="AH405" s="77"/>
      <c r="AI405" s="672"/>
      <c r="AP405" s="77"/>
      <c r="AQ405" s="673"/>
      <c r="AR405" s="673"/>
      <c r="AW405" s="77"/>
      <c r="AX405" s="77"/>
      <c r="AY405" s="672"/>
      <c r="AZ405" s="672"/>
      <c r="BV405" s="77">
        <v>740</v>
      </c>
      <c r="BX405" s="672">
        <v>13306821.640000001</v>
      </c>
      <c r="CA405" s="672">
        <v>949</v>
      </c>
      <c r="CD405" s="83">
        <f t="shared" si="40"/>
        <v>0</v>
      </c>
      <c r="CF405" s="83">
        <f t="shared" si="41"/>
        <v>14021.940611169653</v>
      </c>
      <c r="CH405" s="83">
        <f t="shared" si="42"/>
        <v>0</v>
      </c>
    </row>
    <row r="406" spans="1:86" s="83" customFormat="1" ht="12.75" customHeight="1">
      <c r="A406" s="76">
        <v>745</v>
      </c>
      <c r="B406" s="77" t="s">
        <v>863</v>
      </c>
      <c r="C406" s="76">
        <v>1</v>
      </c>
      <c r="D406" s="80">
        <v>1</v>
      </c>
      <c r="E406" s="158">
        <v>4</v>
      </c>
      <c r="F406" s="81">
        <v>142.75933105004026</v>
      </c>
      <c r="G406" s="82">
        <v>12581.322850896368</v>
      </c>
      <c r="H406" s="82">
        <f t="shared" si="37"/>
        <v>5380</v>
      </c>
      <c r="I406" s="82">
        <v>1188</v>
      </c>
      <c r="J406" s="82">
        <f t="shared" si="38"/>
        <v>19149</v>
      </c>
      <c r="K406" s="82"/>
      <c r="L406" s="460"/>
      <c r="M406" s="460"/>
      <c r="N406" s="146"/>
      <c r="O406" s="76"/>
      <c r="P406" s="633"/>
      <c r="Q406" s="146"/>
      <c r="R406" s="82"/>
      <c r="S406" s="82"/>
      <c r="T406" s="77"/>
      <c r="V406" s="657"/>
      <c r="AA406" s="77">
        <v>745</v>
      </c>
      <c r="AB406" s="77" t="s">
        <v>347</v>
      </c>
      <c r="AD406" s="660">
        <v>1</v>
      </c>
      <c r="AF406" s="660">
        <f t="shared" si="39"/>
        <v>0</v>
      </c>
      <c r="AG406" s="77"/>
      <c r="AH406" s="77"/>
      <c r="AI406" s="672"/>
      <c r="AP406" s="77"/>
      <c r="AQ406" s="673"/>
      <c r="AR406" s="673"/>
      <c r="AW406" s="77"/>
      <c r="AX406" s="77"/>
      <c r="AY406" s="672"/>
      <c r="AZ406" s="672"/>
      <c r="BV406" s="77">
        <v>745</v>
      </c>
      <c r="BX406" s="672">
        <v>28773485.359999992</v>
      </c>
      <c r="CA406" s="672">
        <v>2287</v>
      </c>
      <c r="CD406" s="83">
        <f t="shared" si="40"/>
        <v>0</v>
      </c>
      <c r="CF406" s="83">
        <f t="shared" si="41"/>
        <v>12581.322850896368</v>
      </c>
      <c r="CH406" s="83">
        <f t="shared" si="42"/>
        <v>0</v>
      </c>
    </row>
    <row r="407" spans="1:86" s="83" customFormat="1" ht="12.75" customHeight="1">
      <c r="A407" s="76">
        <v>750</v>
      </c>
      <c r="B407" s="77" t="s">
        <v>864</v>
      </c>
      <c r="C407" s="76">
        <v>1</v>
      </c>
      <c r="D407" s="80">
        <v>1</v>
      </c>
      <c r="E407" s="158">
        <v>7</v>
      </c>
      <c r="F407" s="81">
        <v>157.36850873363096</v>
      </c>
      <c r="G407" s="82">
        <v>14025.145522935782</v>
      </c>
      <c r="H407" s="82">
        <f t="shared" si="37"/>
        <v>8046</v>
      </c>
      <c r="I407" s="82">
        <v>1188</v>
      </c>
      <c r="J407" s="82">
        <f t="shared" si="38"/>
        <v>23259</v>
      </c>
      <c r="K407" s="82"/>
      <c r="L407" s="460"/>
      <c r="M407" s="460"/>
      <c r="N407" s="146"/>
      <c r="O407" s="76"/>
      <c r="P407" s="633"/>
      <c r="Q407" s="146"/>
      <c r="R407" s="82"/>
      <c r="S407" s="82"/>
      <c r="T407" s="77"/>
      <c r="V407" s="657"/>
      <c r="AA407" s="77">
        <v>750</v>
      </c>
      <c r="AB407" s="77" t="s">
        <v>348</v>
      </c>
      <c r="AD407" s="660">
        <v>1</v>
      </c>
      <c r="AF407" s="660">
        <f t="shared" si="39"/>
        <v>0</v>
      </c>
      <c r="AG407" s="77"/>
      <c r="AH407" s="77"/>
      <c r="AI407" s="672"/>
      <c r="AP407" s="77"/>
      <c r="AQ407" s="673"/>
      <c r="AR407" s="673"/>
      <c r="AW407" s="77"/>
      <c r="AX407" s="77"/>
      <c r="AY407" s="672"/>
      <c r="AZ407" s="672"/>
      <c r="BV407" s="77">
        <v>750</v>
      </c>
      <c r="BX407" s="672">
        <v>7643704.3100000015</v>
      </c>
      <c r="CA407" s="672">
        <v>545</v>
      </c>
      <c r="CD407" s="83">
        <f t="shared" si="40"/>
        <v>0</v>
      </c>
      <c r="CF407" s="83">
        <f t="shared" si="41"/>
        <v>14025.145522935782</v>
      </c>
      <c r="CH407" s="83">
        <f t="shared" si="42"/>
        <v>0</v>
      </c>
    </row>
    <row r="408" spans="1:86" s="83" customFormat="1" ht="12.75" customHeight="1">
      <c r="A408" s="76">
        <v>753</v>
      </c>
      <c r="B408" s="77" t="s">
        <v>865</v>
      </c>
      <c r="C408" s="76">
        <v>1</v>
      </c>
      <c r="D408" s="80">
        <v>1</v>
      </c>
      <c r="E408" s="158">
        <v>7</v>
      </c>
      <c r="F408" s="81">
        <v>126.71905499877074</v>
      </c>
      <c r="G408" s="82">
        <v>14340.035142413257</v>
      </c>
      <c r="H408" s="82">
        <f t="shared" si="37"/>
        <v>3832</v>
      </c>
      <c r="I408" s="82">
        <v>1188</v>
      </c>
      <c r="J408" s="82">
        <f t="shared" si="38"/>
        <v>19360</v>
      </c>
      <c r="K408" s="82"/>
      <c r="L408" s="460"/>
      <c r="M408" s="460"/>
      <c r="N408" s="146"/>
      <c r="P408" s="633"/>
      <c r="Q408" s="146"/>
      <c r="R408" s="82"/>
      <c r="S408" s="82"/>
      <c r="T408" s="77"/>
      <c r="V408" s="657"/>
      <c r="AA408" s="77">
        <v>753</v>
      </c>
      <c r="AB408" s="77" t="s">
        <v>349</v>
      </c>
      <c r="AD408" s="660">
        <v>1</v>
      </c>
      <c r="AF408" s="660">
        <f t="shared" si="39"/>
        <v>0</v>
      </c>
      <c r="AG408" s="77"/>
      <c r="AH408" s="77"/>
      <c r="AI408" s="672"/>
      <c r="AP408" s="77"/>
      <c r="AQ408" s="673"/>
      <c r="AR408" s="673"/>
      <c r="AW408" s="77"/>
      <c r="AX408" s="77"/>
      <c r="AY408" s="672"/>
      <c r="AZ408" s="672"/>
      <c r="BV408" s="77">
        <v>753</v>
      </c>
      <c r="BX408" s="672">
        <v>27690607.859999999</v>
      </c>
      <c r="CA408" s="672">
        <v>1931</v>
      </c>
      <c r="CD408" s="83">
        <f t="shared" si="40"/>
        <v>0</v>
      </c>
      <c r="CF408" s="83">
        <f t="shared" si="41"/>
        <v>14340.035142413257</v>
      </c>
      <c r="CH408" s="83">
        <f t="shared" si="42"/>
        <v>0</v>
      </c>
    </row>
    <row r="409" spans="1:86" s="83" customFormat="1" ht="12.75" customHeight="1">
      <c r="A409" s="76">
        <v>755</v>
      </c>
      <c r="B409" s="77" t="s">
        <v>866</v>
      </c>
      <c r="C409" s="76">
        <v>1</v>
      </c>
      <c r="D409" s="80">
        <v>1</v>
      </c>
      <c r="E409" s="158">
        <v>10</v>
      </c>
      <c r="F409" s="81">
        <v>151.8501572912358</v>
      </c>
      <c r="G409" s="82">
        <v>16575.244647377938</v>
      </c>
      <c r="H409" s="82">
        <f t="shared" si="37"/>
        <v>8594</v>
      </c>
      <c r="I409" s="82">
        <v>1188</v>
      </c>
      <c r="J409" s="82">
        <f t="shared" si="38"/>
        <v>26357</v>
      </c>
      <c r="K409" s="82"/>
      <c r="L409" s="460"/>
      <c r="M409" s="460"/>
      <c r="N409" s="146"/>
      <c r="O409" s="76"/>
      <c r="P409" s="633"/>
      <c r="Q409" s="76"/>
      <c r="R409" s="82"/>
      <c r="S409" s="82"/>
      <c r="T409" s="77"/>
      <c r="V409" s="657"/>
      <c r="AA409" s="77">
        <v>755</v>
      </c>
      <c r="AB409" s="77" t="s">
        <v>350</v>
      </c>
      <c r="AD409" s="660">
        <v>1</v>
      </c>
      <c r="AF409" s="660">
        <f t="shared" si="39"/>
        <v>0</v>
      </c>
      <c r="AG409" s="77"/>
      <c r="AH409" s="77"/>
      <c r="AI409" s="672"/>
      <c r="AP409" s="77"/>
      <c r="AQ409" s="673"/>
      <c r="AR409" s="673"/>
      <c r="AW409" s="77"/>
      <c r="AX409" s="77"/>
      <c r="AY409" s="672"/>
      <c r="AZ409" s="672"/>
      <c r="BV409" s="77">
        <v>755</v>
      </c>
      <c r="BX409" s="672">
        <v>9166110.2899999991</v>
      </c>
      <c r="CA409" s="672">
        <v>553</v>
      </c>
      <c r="CD409" s="83">
        <f t="shared" si="40"/>
        <v>0</v>
      </c>
      <c r="CF409" s="83">
        <f t="shared" si="41"/>
        <v>16575.244647377938</v>
      </c>
      <c r="CH409" s="83">
        <f t="shared" si="42"/>
        <v>0</v>
      </c>
    </row>
    <row r="410" spans="1:86" s="83" customFormat="1" ht="12.75" customHeight="1">
      <c r="A410" s="76">
        <v>760</v>
      </c>
      <c r="B410" s="77" t="s">
        <v>867</v>
      </c>
      <c r="C410" s="76">
        <v>1</v>
      </c>
      <c r="D410" s="80">
        <v>1.034</v>
      </c>
      <c r="E410" s="158">
        <v>6</v>
      </c>
      <c r="F410" s="81">
        <v>119.57703836731437</v>
      </c>
      <c r="G410" s="82">
        <v>15496.771041361797</v>
      </c>
      <c r="H410" s="82">
        <f t="shared" si="37"/>
        <v>3034</v>
      </c>
      <c r="I410" s="82">
        <v>1188</v>
      </c>
      <c r="J410" s="82">
        <f t="shared" si="38"/>
        <v>19719</v>
      </c>
      <c r="K410" s="82"/>
      <c r="L410" s="460"/>
      <c r="M410" s="460"/>
      <c r="N410" s="146"/>
      <c r="O410" s="76"/>
      <c r="P410" s="633"/>
      <c r="Q410" s="146"/>
      <c r="R410" s="82"/>
      <c r="S410" s="82"/>
      <c r="T410" s="77"/>
      <c r="V410" s="657"/>
      <c r="AA410" s="77">
        <v>760</v>
      </c>
      <c r="AB410" s="77" t="s">
        <v>351</v>
      </c>
      <c r="AD410" s="660">
        <v>1.034</v>
      </c>
      <c r="AF410" s="660">
        <f t="shared" si="39"/>
        <v>0</v>
      </c>
      <c r="AG410" s="77"/>
      <c r="AH410" s="77"/>
      <c r="AI410" s="672"/>
      <c r="AP410" s="77"/>
      <c r="AQ410" s="673"/>
      <c r="AR410" s="673"/>
      <c r="AW410" s="77"/>
      <c r="AX410" s="77"/>
      <c r="AY410" s="672"/>
      <c r="AZ410" s="672"/>
      <c r="BV410" s="77">
        <v>760</v>
      </c>
      <c r="BX410" s="672">
        <v>26855904.214679994</v>
      </c>
      <c r="CA410" s="672">
        <v>1733</v>
      </c>
      <c r="CD410" s="83">
        <f t="shared" si="40"/>
        <v>0</v>
      </c>
      <c r="CF410" s="83">
        <f t="shared" si="41"/>
        <v>15496.771041361797</v>
      </c>
      <c r="CH410" s="83">
        <f t="shared" si="42"/>
        <v>0</v>
      </c>
    </row>
    <row r="411" spans="1:86" s="83" customFormat="1" ht="12.75" customHeight="1">
      <c r="A411" s="76">
        <v>763</v>
      </c>
      <c r="B411" s="77" t="s">
        <v>1023</v>
      </c>
      <c r="C411" s="76">
        <v>1</v>
      </c>
      <c r="D411" s="80">
        <v>1</v>
      </c>
      <c r="E411" s="158">
        <v>6</v>
      </c>
      <c r="F411" s="81">
        <v>122.01694899642348</v>
      </c>
      <c r="G411" s="82">
        <v>14806.588586387434</v>
      </c>
      <c r="H411" s="82">
        <f t="shared" si="37"/>
        <v>3260</v>
      </c>
      <c r="I411" s="82">
        <v>1188</v>
      </c>
      <c r="J411" s="82">
        <f t="shared" si="38"/>
        <v>19255</v>
      </c>
      <c r="K411" s="82"/>
      <c r="L411" s="460"/>
      <c r="M411" s="460"/>
      <c r="N411" s="146"/>
      <c r="O411" s="76"/>
      <c r="P411" s="633"/>
      <c r="Q411" s="146"/>
      <c r="R411" s="82"/>
      <c r="S411" s="82"/>
      <c r="T411" s="77"/>
      <c r="V411" s="657"/>
      <c r="AA411" s="77">
        <v>763</v>
      </c>
      <c r="AB411" s="77" t="s">
        <v>1023</v>
      </c>
      <c r="AD411" s="660">
        <v>1</v>
      </c>
      <c r="AF411" s="660">
        <f t="shared" si="39"/>
        <v>0</v>
      </c>
      <c r="AG411" s="77"/>
      <c r="AH411" s="77"/>
      <c r="AI411" s="672"/>
      <c r="AP411" s="77"/>
      <c r="AQ411" s="673"/>
      <c r="AR411" s="673"/>
      <c r="AW411" s="77"/>
      <c r="AX411" s="77"/>
      <c r="AY411" s="672"/>
      <c r="AZ411" s="672"/>
      <c r="BV411" s="77">
        <v>763</v>
      </c>
      <c r="BX411" s="672">
        <v>14140292.1</v>
      </c>
      <c r="CA411" s="672">
        <v>955</v>
      </c>
      <c r="CD411" s="83">
        <f t="shared" si="40"/>
        <v>0</v>
      </c>
      <c r="CF411" s="83">
        <f t="shared" si="41"/>
        <v>14806.588586387434</v>
      </c>
      <c r="CH411" s="83">
        <f t="shared" si="42"/>
        <v>0</v>
      </c>
    </row>
    <row r="412" spans="1:86" s="83" customFormat="1" ht="12.75" customHeight="1">
      <c r="A412" s="76">
        <v>765</v>
      </c>
      <c r="B412" s="77" t="s">
        <v>868</v>
      </c>
      <c r="C412" s="76">
        <v>1</v>
      </c>
      <c r="D412" s="80">
        <v>1</v>
      </c>
      <c r="E412" s="158">
        <v>8</v>
      </c>
      <c r="F412" s="81">
        <v>168.86788600969061</v>
      </c>
      <c r="G412" s="82">
        <v>14543.688178913739</v>
      </c>
      <c r="H412" s="82">
        <f t="shared" si="37"/>
        <v>10016</v>
      </c>
      <c r="I412" s="82">
        <v>1188</v>
      </c>
      <c r="J412" s="82">
        <f t="shared" si="38"/>
        <v>25748</v>
      </c>
      <c r="K412" s="82"/>
      <c r="L412" s="460"/>
      <c r="M412" s="460"/>
      <c r="N412" s="146"/>
      <c r="O412" s="76"/>
      <c r="P412" s="633"/>
      <c r="Q412" s="146"/>
      <c r="R412" s="82"/>
      <c r="S412" s="82"/>
      <c r="T412" s="77"/>
      <c r="V412" s="657"/>
      <c r="AA412" s="77">
        <v>765</v>
      </c>
      <c r="AB412" s="77" t="s">
        <v>352</v>
      </c>
      <c r="AD412" s="660">
        <v>1</v>
      </c>
      <c r="AF412" s="660">
        <f t="shared" si="39"/>
        <v>0</v>
      </c>
      <c r="AG412" s="77"/>
      <c r="AH412" s="77"/>
      <c r="AI412" s="672"/>
      <c r="AP412" s="77"/>
      <c r="AQ412" s="673"/>
      <c r="AR412" s="673"/>
      <c r="AW412" s="77"/>
      <c r="AX412" s="77"/>
      <c r="AY412" s="672"/>
      <c r="AZ412" s="672"/>
      <c r="BV412" s="77">
        <v>765</v>
      </c>
      <c r="BX412" s="672">
        <v>9104348.8000000007</v>
      </c>
      <c r="CA412" s="672">
        <v>626</v>
      </c>
      <c r="CD412" s="83">
        <f t="shared" si="40"/>
        <v>0</v>
      </c>
      <c r="CF412" s="83">
        <f t="shared" si="41"/>
        <v>14543.688178913739</v>
      </c>
      <c r="CH412" s="83">
        <f t="shared" si="42"/>
        <v>0</v>
      </c>
    </row>
    <row r="413" spans="1:86" s="83" customFormat="1" ht="12.75" customHeight="1">
      <c r="A413" s="76">
        <v>766</v>
      </c>
      <c r="B413" s="77" t="s">
        <v>869</v>
      </c>
      <c r="C413" s="76">
        <v>1</v>
      </c>
      <c r="D413" s="80">
        <v>1</v>
      </c>
      <c r="E413" s="158">
        <v>7</v>
      </c>
      <c r="F413" s="81">
        <v>128.22806144375039</v>
      </c>
      <c r="G413" s="82">
        <v>14685.241605723371</v>
      </c>
      <c r="H413" s="82">
        <f t="shared" si="37"/>
        <v>4145</v>
      </c>
      <c r="I413" s="82">
        <v>1188</v>
      </c>
      <c r="J413" s="82">
        <f t="shared" si="38"/>
        <v>20018</v>
      </c>
      <c r="K413" s="82"/>
      <c r="L413" s="460"/>
      <c r="M413" s="460"/>
      <c r="N413" s="146"/>
      <c r="O413" s="76"/>
      <c r="P413" s="633"/>
      <c r="Q413" s="146"/>
      <c r="R413" s="82"/>
      <c r="S413" s="82"/>
      <c r="T413" s="77"/>
      <c r="V413" s="657"/>
      <c r="AA413" s="77">
        <v>766</v>
      </c>
      <c r="AB413" s="77" t="s">
        <v>1276</v>
      </c>
      <c r="AD413" s="660">
        <v>1</v>
      </c>
      <c r="AF413" s="660">
        <f t="shared" si="39"/>
        <v>0</v>
      </c>
      <c r="AG413" s="77"/>
      <c r="AH413" s="77"/>
      <c r="AI413" s="672"/>
      <c r="AP413" s="77"/>
      <c r="AQ413" s="673"/>
      <c r="AR413" s="673"/>
      <c r="AW413" s="77"/>
      <c r="AX413" s="77"/>
      <c r="AY413" s="672"/>
      <c r="AZ413" s="672"/>
      <c r="BV413" s="77">
        <v>766</v>
      </c>
      <c r="BX413" s="672">
        <v>18474033.940000001</v>
      </c>
      <c r="CA413" s="672">
        <v>1258</v>
      </c>
      <c r="CD413" s="83">
        <f t="shared" si="40"/>
        <v>0</v>
      </c>
      <c r="CF413" s="83">
        <f t="shared" si="41"/>
        <v>14685.241605723371</v>
      </c>
      <c r="CH413" s="83">
        <f t="shared" si="42"/>
        <v>0</v>
      </c>
    </row>
    <row r="414" spans="1:86" s="83" customFormat="1" ht="12.75" customHeight="1">
      <c r="A414" s="76">
        <v>767</v>
      </c>
      <c r="B414" s="77" t="s">
        <v>870</v>
      </c>
      <c r="C414" s="76">
        <v>1</v>
      </c>
      <c r="D414" s="80">
        <v>1</v>
      </c>
      <c r="E414" s="158">
        <v>10</v>
      </c>
      <c r="F414" s="81">
        <v>109.76315424696401</v>
      </c>
      <c r="G414" s="82">
        <v>15787.744960629921</v>
      </c>
      <c r="H414" s="82">
        <f t="shared" si="37"/>
        <v>1541</v>
      </c>
      <c r="I414" s="82">
        <v>1188</v>
      </c>
      <c r="J414" s="82">
        <f t="shared" si="38"/>
        <v>18517</v>
      </c>
      <c r="K414" s="82"/>
      <c r="L414" s="460"/>
      <c r="M414" s="460"/>
      <c r="N414" s="146"/>
      <c r="O414" s="76"/>
      <c r="P414" s="633"/>
      <c r="Q414" s="146"/>
      <c r="R414" s="82"/>
      <c r="S414" s="82"/>
      <c r="T414" s="77"/>
      <c r="V414" s="657"/>
      <c r="AA414" s="77">
        <v>767</v>
      </c>
      <c r="AB414" s="77" t="s">
        <v>353</v>
      </c>
      <c r="AD414" s="660">
        <v>1</v>
      </c>
      <c r="AF414" s="660">
        <f t="shared" si="39"/>
        <v>0</v>
      </c>
      <c r="AG414" s="77"/>
      <c r="AH414" s="77"/>
      <c r="AI414" s="672"/>
      <c r="AP414" s="77"/>
      <c r="AQ414" s="673"/>
      <c r="AR414" s="673"/>
      <c r="AW414" s="77"/>
      <c r="AX414" s="77"/>
      <c r="AY414" s="672"/>
      <c r="AZ414" s="672"/>
      <c r="BV414" s="77">
        <v>767</v>
      </c>
      <c r="BX414" s="672">
        <v>24060523.32</v>
      </c>
      <c r="CA414" s="672">
        <v>1524</v>
      </c>
      <c r="CD414" s="83">
        <f t="shared" si="40"/>
        <v>0</v>
      </c>
      <c r="CF414" s="83">
        <f t="shared" si="41"/>
        <v>15787.744960629921</v>
      </c>
      <c r="CH414" s="83">
        <f t="shared" si="42"/>
        <v>0</v>
      </c>
    </row>
    <row r="415" spans="1:86" s="83" customFormat="1" ht="12.75" customHeight="1">
      <c r="A415" s="76">
        <v>770</v>
      </c>
      <c r="B415" s="77" t="s">
        <v>871</v>
      </c>
      <c r="C415" s="76">
        <v>1</v>
      </c>
      <c r="D415" s="80">
        <v>1</v>
      </c>
      <c r="E415" s="158">
        <v>6</v>
      </c>
      <c r="F415" s="81">
        <v>115.22214978965424</v>
      </c>
      <c r="G415" s="82">
        <v>15722.016148293962</v>
      </c>
      <c r="H415" s="82">
        <f t="shared" si="37"/>
        <v>2393</v>
      </c>
      <c r="I415" s="82">
        <v>1188</v>
      </c>
      <c r="J415" s="82">
        <f t="shared" si="38"/>
        <v>19303</v>
      </c>
      <c r="K415" s="82"/>
      <c r="L415" s="460"/>
      <c r="M415" s="460"/>
      <c r="N415" s="146"/>
      <c r="O415" s="76"/>
      <c r="P415" s="633"/>
      <c r="Q415" s="146"/>
      <c r="R415" s="82"/>
      <c r="S415" s="82"/>
      <c r="T415" s="77"/>
      <c r="V415" s="657"/>
      <c r="AA415" s="77">
        <v>770</v>
      </c>
      <c r="AB415" s="77" t="s">
        <v>354</v>
      </c>
      <c r="AD415" s="660">
        <v>1</v>
      </c>
      <c r="AF415" s="660">
        <f t="shared" si="39"/>
        <v>0</v>
      </c>
      <c r="AG415" s="77"/>
      <c r="AH415" s="77"/>
      <c r="AI415" s="672"/>
      <c r="AP415" s="77"/>
      <c r="AQ415" s="673"/>
      <c r="AR415" s="673"/>
      <c r="AW415" s="77"/>
      <c r="AX415" s="77"/>
      <c r="AY415" s="672"/>
      <c r="AZ415" s="672"/>
      <c r="BV415" s="77">
        <v>770</v>
      </c>
      <c r="BX415" s="672">
        <v>23960352.609999999</v>
      </c>
      <c r="CA415" s="672">
        <v>1524</v>
      </c>
      <c r="CD415" s="83">
        <f t="shared" si="40"/>
        <v>0</v>
      </c>
      <c r="CF415" s="83">
        <f t="shared" si="41"/>
        <v>15722.016148293962</v>
      </c>
      <c r="CH415" s="83">
        <f t="shared" si="42"/>
        <v>0</v>
      </c>
    </row>
    <row r="416" spans="1:86" s="83" customFormat="1" ht="12.75" customHeight="1">
      <c r="A416" s="76">
        <v>773</v>
      </c>
      <c r="B416" s="77" t="s">
        <v>872</v>
      </c>
      <c r="C416" s="76">
        <v>1</v>
      </c>
      <c r="D416" s="80">
        <v>1.036</v>
      </c>
      <c r="E416" s="158">
        <v>6</v>
      </c>
      <c r="F416" s="81">
        <v>150.34918022134244</v>
      </c>
      <c r="G416" s="82">
        <v>13968.10594833024</v>
      </c>
      <c r="H416" s="82">
        <f t="shared" si="37"/>
        <v>7033</v>
      </c>
      <c r="I416" s="82">
        <v>1188</v>
      </c>
      <c r="J416" s="82">
        <f t="shared" si="38"/>
        <v>22189</v>
      </c>
      <c r="K416" s="82"/>
      <c r="L416" s="460"/>
      <c r="M416" s="460"/>
      <c r="N416" s="146"/>
      <c r="O416" s="76"/>
      <c r="P416" s="633"/>
      <c r="Q416" s="146"/>
      <c r="R416" s="82"/>
      <c r="S416" s="82"/>
      <c r="T416" s="77"/>
      <c r="V416" s="657"/>
      <c r="AA416" s="77">
        <v>773</v>
      </c>
      <c r="AB416" s="77" t="s">
        <v>355</v>
      </c>
      <c r="AD416" s="660">
        <v>1.036</v>
      </c>
      <c r="AF416" s="660">
        <f t="shared" si="39"/>
        <v>0</v>
      </c>
      <c r="AG416" s="77"/>
      <c r="AH416" s="77"/>
      <c r="AI416" s="672"/>
      <c r="AP416" s="77"/>
      <c r="AQ416" s="673"/>
      <c r="AR416" s="673"/>
      <c r="AW416" s="77"/>
      <c r="AX416" s="77"/>
      <c r="AY416" s="672"/>
      <c r="AZ416" s="672"/>
      <c r="BV416" s="77">
        <v>773</v>
      </c>
      <c r="BX416" s="672">
        <v>30115236.424599998</v>
      </c>
      <c r="CA416" s="672">
        <v>2156</v>
      </c>
      <c r="CD416" s="83">
        <f t="shared" si="40"/>
        <v>0</v>
      </c>
      <c r="CF416" s="83">
        <f t="shared" si="41"/>
        <v>13968.10594833024</v>
      </c>
      <c r="CH416" s="83">
        <f t="shared" si="42"/>
        <v>0</v>
      </c>
    </row>
    <row r="417" spans="1:86" s="83" customFormat="1" ht="12.75" customHeight="1">
      <c r="A417" s="76">
        <v>774</v>
      </c>
      <c r="B417" s="77" t="s">
        <v>873</v>
      </c>
      <c r="C417" s="76">
        <v>1</v>
      </c>
      <c r="D417" s="80">
        <v>1</v>
      </c>
      <c r="E417" s="158">
        <v>6</v>
      </c>
      <c r="F417" s="81">
        <v>264.96268304450041</v>
      </c>
      <c r="G417" s="82">
        <v>13380.752623376626</v>
      </c>
      <c r="H417" s="82">
        <f t="shared" si="37"/>
        <v>22073</v>
      </c>
      <c r="I417" s="82">
        <v>1188</v>
      </c>
      <c r="J417" s="82">
        <f t="shared" si="38"/>
        <v>36642</v>
      </c>
      <c r="K417" s="82"/>
      <c r="L417" s="460"/>
      <c r="M417" s="460"/>
      <c r="N417" s="146"/>
      <c r="O417" s="76"/>
      <c r="P417" s="633"/>
      <c r="Q417" s="146"/>
      <c r="R417" s="82"/>
      <c r="S417" s="82"/>
      <c r="T417" s="77"/>
      <c r="V417" s="657"/>
      <c r="AA417" s="77">
        <v>774</v>
      </c>
      <c r="AB417" s="77" t="s">
        <v>873</v>
      </c>
      <c r="AD417" s="660">
        <v>1</v>
      </c>
      <c r="AF417" s="660">
        <f t="shared" si="39"/>
        <v>0</v>
      </c>
      <c r="AG417" s="77"/>
      <c r="AH417" s="77"/>
      <c r="AI417" s="672"/>
      <c r="AP417" s="77"/>
      <c r="AQ417" s="673"/>
      <c r="AR417" s="673"/>
      <c r="AW417" s="77"/>
      <c r="AX417" s="77"/>
      <c r="AY417" s="672"/>
      <c r="AZ417" s="672"/>
      <c r="BV417" s="77">
        <v>774</v>
      </c>
      <c r="BX417" s="672">
        <v>5151589.7600000007</v>
      </c>
      <c r="CA417" s="672">
        <v>385</v>
      </c>
      <c r="CD417" s="83">
        <f t="shared" si="40"/>
        <v>0</v>
      </c>
      <c r="CF417" s="83">
        <f t="shared" si="41"/>
        <v>13380.752623376626</v>
      </c>
      <c r="CH417" s="83">
        <f t="shared" si="42"/>
        <v>0</v>
      </c>
    </row>
    <row r="418" spans="1:86" s="83" customFormat="1" ht="12.75" customHeight="1">
      <c r="A418" s="76">
        <v>775</v>
      </c>
      <c r="B418" s="77" t="s">
        <v>874</v>
      </c>
      <c r="C418" s="76">
        <v>1</v>
      </c>
      <c r="D418" s="80">
        <v>1</v>
      </c>
      <c r="E418" s="158">
        <v>4</v>
      </c>
      <c r="F418" s="81">
        <v>111.22304815606785</v>
      </c>
      <c r="G418" s="82">
        <v>12703.757529014245</v>
      </c>
      <c r="H418" s="82">
        <f t="shared" si="37"/>
        <v>1426</v>
      </c>
      <c r="I418" s="82">
        <v>1188</v>
      </c>
      <c r="J418" s="82">
        <f t="shared" si="38"/>
        <v>15318</v>
      </c>
      <c r="K418" s="82"/>
      <c r="L418" s="460"/>
      <c r="M418" s="460"/>
      <c r="N418" s="146"/>
      <c r="O418" s="76"/>
      <c r="P418" s="633"/>
      <c r="Q418" s="146"/>
      <c r="R418" s="82"/>
      <c r="S418" s="82"/>
      <c r="T418" s="77"/>
      <c r="V418" s="657"/>
      <c r="AA418" s="77">
        <v>775</v>
      </c>
      <c r="AB418" s="77" t="s">
        <v>356</v>
      </c>
      <c r="AD418" s="660">
        <v>1</v>
      </c>
      <c r="AF418" s="660">
        <f t="shared" si="39"/>
        <v>0</v>
      </c>
      <c r="AG418" s="77"/>
      <c r="AH418" s="77"/>
      <c r="AI418" s="672"/>
      <c r="AP418" s="77"/>
      <c r="AQ418" s="673"/>
      <c r="AR418" s="673"/>
      <c r="AW418" s="77"/>
      <c r="AX418" s="77"/>
      <c r="AY418" s="672"/>
      <c r="AZ418" s="672"/>
      <c r="BV418" s="77">
        <v>775</v>
      </c>
      <c r="BX418" s="672">
        <v>86474477.49999997</v>
      </c>
      <c r="CA418" s="672">
        <v>6807</v>
      </c>
      <c r="CD418" s="83">
        <f t="shared" si="40"/>
        <v>0</v>
      </c>
      <c r="CF418" s="83">
        <f t="shared" si="41"/>
        <v>12703.757529014245</v>
      </c>
      <c r="CH418" s="83">
        <f t="shared" si="42"/>
        <v>0</v>
      </c>
    </row>
    <row r="419" spans="1:86" s="83" customFormat="1" ht="12.75" customHeight="1">
      <c r="A419" s="76">
        <v>778</v>
      </c>
      <c r="B419" s="77" t="s">
        <v>875</v>
      </c>
      <c r="C419" s="76">
        <v>1</v>
      </c>
      <c r="D419" s="80">
        <v>1</v>
      </c>
      <c r="E419" s="158">
        <v>8</v>
      </c>
      <c r="F419" s="81">
        <v>108.83749476268139</v>
      </c>
      <c r="G419" s="82">
        <v>15176.441644100578</v>
      </c>
      <c r="H419" s="82">
        <f t="shared" si="37"/>
        <v>1341</v>
      </c>
      <c r="I419" s="82">
        <v>1188</v>
      </c>
      <c r="J419" s="82">
        <f t="shared" si="38"/>
        <v>17705</v>
      </c>
      <c r="K419" s="82"/>
      <c r="L419" s="460"/>
      <c r="M419" s="460"/>
      <c r="N419" s="146"/>
      <c r="O419" s="76"/>
      <c r="P419" s="633"/>
      <c r="Q419" s="146"/>
      <c r="R419" s="82"/>
      <c r="S419" s="82"/>
      <c r="T419" s="77"/>
      <c r="V419" s="657"/>
      <c r="AA419" s="77">
        <v>778</v>
      </c>
      <c r="AB419" s="77" t="s">
        <v>875</v>
      </c>
      <c r="AD419" s="660">
        <v>1</v>
      </c>
      <c r="AF419" s="660">
        <f t="shared" si="39"/>
        <v>0</v>
      </c>
      <c r="AG419" s="77"/>
      <c r="AH419" s="77"/>
      <c r="AI419" s="672"/>
      <c r="AP419" s="77"/>
      <c r="AQ419" s="673"/>
      <c r="AR419" s="673"/>
      <c r="AW419" s="77"/>
      <c r="AX419" s="77"/>
      <c r="AY419" s="672"/>
      <c r="AZ419" s="672"/>
      <c r="BV419" s="77">
        <v>778</v>
      </c>
      <c r="BX419" s="672">
        <v>15692440.659999998</v>
      </c>
      <c r="CA419" s="672">
        <v>1034</v>
      </c>
      <c r="CD419" s="83">
        <f t="shared" si="40"/>
        <v>0</v>
      </c>
      <c r="CF419" s="83">
        <f t="shared" si="41"/>
        <v>15176.441644100578</v>
      </c>
      <c r="CH419" s="83">
        <f t="shared" si="42"/>
        <v>0</v>
      </c>
    </row>
    <row r="420" spans="1:86" s="83" customFormat="1" ht="12.75" customHeight="1">
      <c r="A420" s="76">
        <v>780</v>
      </c>
      <c r="B420" s="77" t="s">
        <v>876</v>
      </c>
      <c r="C420" s="76">
        <v>1</v>
      </c>
      <c r="D420" s="80">
        <v>1</v>
      </c>
      <c r="E420" s="158">
        <v>6</v>
      </c>
      <c r="F420" s="81">
        <v>117.80202536709625</v>
      </c>
      <c r="G420" s="82">
        <v>13858.475659309568</v>
      </c>
      <c r="H420" s="82">
        <f t="shared" si="37"/>
        <v>2467</v>
      </c>
      <c r="I420" s="82">
        <v>1188</v>
      </c>
      <c r="J420" s="82">
        <f t="shared" si="38"/>
        <v>17513</v>
      </c>
      <c r="K420" s="82"/>
      <c r="L420" s="460"/>
      <c r="M420" s="460"/>
      <c r="N420" s="146"/>
      <c r="O420" s="76"/>
      <c r="P420" s="633"/>
      <c r="Q420" s="146"/>
      <c r="R420" s="82"/>
      <c r="S420" s="82"/>
      <c r="T420" s="77"/>
      <c r="V420" s="657"/>
      <c r="AA420" s="77">
        <v>780</v>
      </c>
      <c r="AB420" s="77" t="s">
        <v>357</v>
      </c>
      <c r="AD420" s="660">
        <v>1</v>
      </c>
      <c r="AF420" s="660">
        <f t="shared" si="39"/>
        <v>0</v>
      </c>
      <c r="AG420" s="77"/>
      <c r="AH420" s="77"/>
      <c r="AI420" s="672"/>
      <c r="AP420" s="77"/>
      <c r="AQ420" s="673"/>
      <c r="AR420" s="673"/>
      <c r="AW420" s="77"/>
      <c r="AX420" s="77"/>
      <c r="AY420" s="672"/>
      <c r="AZ420" s="672"/>
      <c r="BV420" s="77">
        <v>780</v>
      </c>
      <c r="BX420" s="672">
        <v>48975852.980000012</v>
      </c>
      <c r="CA420" s="672">
        <v>3534</v>
      </c>
      <c r="CD420" s="83">
        <f t="shared" si="40"/>
        <v>0</v>
      </c>
      <c r="CF420" s="83">
        <f t="shared" si="41"/>
        <v>13858.475659309568</v>
      </c>
      <c r="CH420" s="83">
        <f t="shared" si="42"/>
        <v>0</v>
      </c>
    </row>
    <row r="421" spans="1:86" s="83" customFormat="1" ht="12.75" customHeight="1">
      <c r="A421" s="76">
        <v>801</v>
      </c>
      <c r="B421" s="77" t="s">
        <v>877</v>
      </c>
      <c r="C421" s="76">
        <v>1</v>
      </c>
      <c r="D421" s="80">
        <v>1.02</v>
      </c>
      <c r="E421" s="158">
        <v>9</v>
      </c>
      <c r="F421" s="81">
        <v>102.61433691595234</v>
      </c>
      <c r="G421" s="82">
        <v>22888.511759960744</v>
      </c>
      <c r="H421" s="82">
        <f t="shared" si="37"/>
        <v>598</v>
      </c>
      <c r="I421" s="82">
        <v>1188</v>
      </c>
      <c r="J421" s="82">
        <f t="shared" si="38"/>
        <v>24675</v>
      </c>
      <c r="K421" s="82"/>
      <c r="L421" s="460"/>
      <c r="M421" s="460"/>
      <c r="N421" s="146"/>
      <c r="O421" s="76"/>
      <c r="P421" s="633"/>
      <c r="Q421" s="146"/>
      <c r="R421" s="82"/>
      <c r="S421" s="82"/>
      <c r="T421" s="77"/>
      <c r="V421" s="657"/>
      <c r="AA421" s="77">
        <v>801</v>
      </c>
      <c r="AB421" s="77" t="s">
        <v>358</v>
      </c>
      <c r="AD421" s="660">
        <v>1.02</v>
      </c>
      <c r="AF421" s="660">
        <f t="shared" si="39"/>
        <v>0</v>
      </c>
      <c r="AG421" s="77"/>
      <c r="AH421" s="77"/>
      <c r="AI421" s="672"/>
      <c r="AP421" s="77"/>
      <c r="AQ421" s="673"/>
      <c r="AR421" s="673"/>
      <c r="AW421" s="77"/>
      <c r="AX421" s="77"/>
      <c r="AY421" s="672"/>
      <c r="AZ421" s="672"/>
      <c r="BV421" s="77">
        <v>801</v>
      </c>
      <c r="BX421" s="672">
        <v>23323393.483399998</v>
      </c>
      <c r="CA421" s="672">
        <v>1019</v>
      </c>
      <c r="CD421" s="83">
        <f t="shared" si="40"/>
        <v>0</v>
      </c>
      <c r="CF421" s="83">
        <f t="shared" si="41"/>
        <v>22888.511759960744</v>
      </c>
      <c r="CH421" s="83">
        <f t="shared" si="42"/>
        <v>0</v>
      </c>
    </row>
    <row r="422" spans="1:86" s="83" customFormat="1" ht="12.75" customHeight="1">
      <c r="A422" s="76">
        <v>805</v>
      </c>
      <c r="B422" s="77" t="s">
        <v>878</v>
      </c>
      <c r="C422" s="76">
        <v>1</v>
      </c>
      <c r="D422" s="80">
        <v>1</v>
      </c>
      <c r="E422" s="158">
        <v>4</v>
      </c>
      <c r="F422" s="81">
        <v>111.42583185621369</v>
      </c>
      <c r="G422" s="82">
        <v>19371.097985725613</v>
      </c>
      <c r="H422" s="82">
        <f t="shared" si="37"/>
        <v>2213</v>
      </c>
      <c r="I422" s="82">
        <v>1188</v>
      </c>
      <c r="J422" s="82">
        <f t="shared" si="38"/>
        <v>22772</v>
      </c>
      <c r="K422" s="82"/>
      <c r="L422" s="460"/>
      <c r="M422" s="460"/>
      <c r="N422" s="146"/>
      <c r="O422" s="76"/>
      <c r="P422" s="633"/>
      <c r="Q422" s="146"/>
      <c r="R422" s="82"/>
      <c r="S422" s="82"/>
      <c r="T422" s="77"/>
      <c r="V422" s="657"/>
      <c r="AA422" s="77">
        <v>805</v>
      </c>
      <c r="AB422" s="77" t="s">
        <v>359</v>
      </c>
      <c r="AD422" s="660">
        <v>1</v>
      </c>
      <c r="AF422" s="660">
        <f t="shared" si="39"/>
        <v>0</v>
      </c>
      <c r="AG422" s="77"/>
      <c r="AH422" s="77"/>
      <c r="AI422" s="672"/>
      <c r="AP422" s="77"/>
      <c r="AQ422" s="673"/>
      <c r="AR422" s="673"/>
      <c r="AW422" s="77"/>
      <c r="AX422" s="77"/>
      <c r="AY422" s="672"/>
      <c r="AZ422" s="672"/>
      <c r="BV422" s="77">
        <v>805</v>
      </c>
      <c r="BX422" s="672">
        <v>24426954.559999999</v>
      </c>
      <c r="CA422" s="672">
        <v>1261</v>
      </c>
      <c r="CD422" s="83">
        <f t="shared" si="40"/>
        <v>0</v>
      </c>
      <c r="CF422" s="83">
        <f t="shared" si="41"/>
        <v>19371.097985725613</v>
      </c>
      <c r="CH422" s="83">
        <f t="shared" si="42"/>
        <v>0</v>
      </c>
    </row>
    <row r="423" spans="1:86" s="83" customFormat="1" ht="12.75" customHeight="1">
      <c r="A423" s="76">
        <v>806</v>
      </c>
      <c r="B423" s="77" t="s">
        <v>879</v>
      </c>
      <c r="C423" s="76">
        <v>1</v>
      </c>
      <c r="D423" s="80">
        <v>1.0629999999999999</v>
      </c>
      <c r="E423" s="158">
        <v>8</v>
      </c>
      <c r="F423" s="81">
        <v>106.75972550137753</v>
      </c>
      <c r="G423" s="82">
        <v>22235.255502327585</v>
      </c>
      <c r="H423" s="82">
        <f t="shared" si="37"/>
        <v>1503</v>
      </c>
      <c r="I423" s="82">
        <v>1188</v>
      </c>
      <c r="J423" s="82">
        <f t="shared" si="38"/>
        <v>24926</v>
      </c>
      <c r="K423" s="82"/>
      <c r="L423" s="460"/>
      <c r="M423" s="460"/>
      <c r="N423" s="146"/>
      <c r="O423" s="76"/>
      <c r="P423" s="633"/>
      <c r="Q423" s="146"/>
      <c r="R423" s="82"/>
      <c r="S423" s="82"/>
      <c r="T423" s="77"/>
      <c r="V423" s="657"/>
      <c r="AA423" s="77">
        <v>806</v>
      </c>
      <c r="AB423" s="77" t="s">
        <v>360</v>
      </c>
      <c r="AD423" s="660">
        <v>1.0629999999999999</v>
      </c>
      <c r="AF423" s="660">
        <f t="shared" si="39"/>
        <v>0</v>
      </c>
      <c r="AG423" s="77"/>
      <c r="AH423" s="77"/>
      <c r="AI423" s="672"/>
      <c r="AP423" s="77"/>
      <c r="AQ423" s="673"/>
      <c r="AR423" s="673"/>
      <c r="AW423" s="77"/>
      <c r="AX423" s="77"/>
      <c r="AY423" s="672"/>
      <c r="AZ423" s="672"/>
      <c r="BV423" s="77">
        <v>806</v>
      </c>
      <c r="BX423" s="672">
        <v>20634317.10616</v>
      </c>
      <c r="CA423" s="672">
        <v>928</v>
      </c>
      <c r="CD423" s="83">
        <f t="shared" si="40"/>
        <v>0</v>
      </c>
      <c r="CF423" s="83">
        <f t="shared" si="41"/>
        <v>22235.255502327585</v>
      </c>
      <c r="CH423" s="83">
        <f t="shared" si="42"/>
        <v>0</v>
      </c>
    </row>
    <row r="424" spans="1:86" s="83" customFormat="1" ht="12.75" customHeight="1">
      <c r="A424" s="76">
        <v>810</v>
      </c>
      <c r="B424" s="77" t="s">
        <v>880</v>
      </c>
      <c r="C424" s="76">
        <v>1</v>
      </c>
      <c r="D424" s="80">
        <v>1</v>
      </c>
      <c r="E424" s="158">
        <v>6</v>
      </c>
      <c r="F424" s="81">
        <v>100.64197855261826</v>
      </c>
      <c r="G424" s="82">
        <v>20256.021167400879</v>
      </c>
      <c r="H424" s="82">
        <f t="shared" si="37"/>
        <v>130</v>
      </c>
      <c r="I424" s="82">
        <v>1188</v>
      </c>
      <c r="J424" s="82">
        <f t="shared" si="38"/>
        <v>21574</v>
      </c>
      <c r="K424" s="82"/>
      <c r="L424" s="460"/>
      <c r="M424" s="460"/>
      <c r="N424" s="146"/>
      <c r="O424" s="76"/>
      <c r="P424" s="633"/>
      <c r="Q424" s="146"/>
      <c r="R424" s="82"/>
      <c r="S424" s="82"/>
      <c r="T424" s="77"/>
      <c r="V424" s="657"/>
      <c r="AA424" s="77">
        <v>810</v>
      </c>
      <c r="AB424" s="77" t="s">
        <v>361</v>
      </c>
      <c r="AD424" s="660">
        <v>1</v>
      </c>
      <c r="AF424" s="660">
        <f t="shared" si="39"/>
        <v>0</v>
      </c>
      <c r="AG424" s="77"/>
      <c r="AH424" s="77"/>
      <c r="AI424" s="672"/>
      <c r="AP424" s="77"/>
      <c r="AQ424" s="673"/>
      <c r="AR424" s="673"/>
      <c r="AW424" s="77"/>
      <c r="AX424" s="77"/>
      <c r="AY424" s="672"/>
      <c r="AZ424" s="672"/>
      <c r="BV424" s="77">
        <v>810</v>
      </c>
      <c r="BX424" s="672">
        <v>27588700.829999998</v>
      </c>
      <c r="CA424" s="672">
        <v>1362</v>
      </c>
      <c r="CD424" s="83">
        <f t="shared" si="40"/>
        <v>0</v>
      </c>
      <c r="CF424" s="83">
        <f t="shared" si="41"/>
        <v>20256.021167400879</v>
      </c>
      <c r="CH424" s="83">
        <f t="shared" si="42"/>
        <v>0</v>
      </c>
    </row>
    <row r="425" spans="1:86" s="83" customFormat="1" ht="12.75" customHeight="1">
      <c r="A425" s="76">
        <v>815</v>
      </c>
      <c r="B425" s="77" t="s">
        <v>881</v>
      </c>
      <c r="C425" s="76">
        <v>1</v>
      </c>
      <c r="D425" s="80">
        <v>1</v>
      </c>
      <c r="E425" s="158">
        <v>9</v>
      </c>
      <c r="F425" s="81">
        <v>105.74726462885309</v>
      </c>
      <c r="G425" s="82">
        <v>21782.829580209895</v>
      </c>
      <c r="H425" s="82">
        <f t="shared" si="37"/>
        <v>1252</v>
      </c>
      <c r="I425" s="82">
        <v>1188</v>
      </c>
      <c r="J425" s="82">
        <f t="shared" si="38"/>
        <v>24223</v>
      </c>
      <c r="K425" s="82"/>
      <c r="L425" s="460"/>
      <c r="M425" s="460"/>
      <c r="N425" s="146"/>
      <c r="O425" s="76"/>
      <c r="P425" s="633"/>
      <c r="Q425" s="146"/>
      <c r="R425" s="82"/>
      <c r="S425" s="82"/>
      <c r="T425" s="77"/>
      <c r="V425" s="657"/>
      <c r="AA425" s="77">
        <v>815</v>
      </c>
      <c r="AB425" s="77" t="s">
        <v>362</v>
      </c>
      <c r="AD425" s="660">
        <v>1</v>
      </c>
      <c r="AF425" s="660">
        <f t="shared" si="39"/>
        <v>0</v>
      </c>
      <c r="AG425" s="77"/>
      <c r="AH425" s="77"/>
      <c r="AI425" s="672"/>
      <c r="AP425" s="77"/>
      <c r="AQ425" s="673"/>
      <c r="AR425" s="673"/>
      <c r="AW425" s="77"/>
      <c r="AX425" s="77"/>
      <c r="AY425" s="672"/>
      <c r="AZ425" s="672"/>
      <c r="BV425" s="77">
        <v>815</v>
      </c>
      <c r="BX425" s="672">
        <v>14529147.33</v>
      </c>
      <c r="CA425" s="672">
        <v>667</v>
      </c>
      <c r="CD425" s="83">
        <f t="shared" si="40"/>
        <v>0</v>
      </c>
      <c r="CF425" s="83">
        <f t="shared" si="41"/>
        <v>21782.829580209895</v>
      </c>
      <c r="CH425" s="83">
        <f t="shared" si="42"/>
        <v>0</v>
      </c>
    </row>
    <row r="426" spans="1:86" s="83" customFormat="1" ht="12.75" customHeight="1">
      <c r="A426" s="76">
        <v>817</v>
      </c>
      <c r="B426" s="77" t="s">
        <v>1317</v>
      </c>
      <c r="C426" s="76">
        <v>1</v>
      </c>
      <c r="D426" s="80">
        <v>1</v>
      </c>
      <c r="E426" s="158">
        <v>5</v>
      </c>
      <c r="F426" s="81">
        <v>119.6996962323597</v>
      </c>
      <c r="G426" s="82">
        <v>20172.835279547064</v>
      </c>
      <c r="H426" s="82">
        <f t="shared" si="37"/>
        <v>3974</v>
      </c>
      <c r="I426" s="82">
        <v>1188</v>
      </c>
      <c r="J426" s="82">
        <f t="shared" si="38"/>
        <v>25335</v>
      </c>
      <c r="K426" s="82"/>
      <c r="L426" s="460"/>
      <c r="M426" s="460"/>
      <c r="N426" s="146"/>
      <c r="O426" s="76"/>
      <c r="P426" s="633"/>
      <c r="Q426" s="146"/>
      <c r="R426" s="82"/>
      <c r="S426" s="82"/>
      <c r="T426" s="77"/>
      <c r="V426" s="657"/>
      <c r="AA426" s="77">
        <v>817</v>
      </c>
      <c r="AB426" s="77" t="s">
        <v>1317</v>
      </c>
      <c r="AD426" s="660">
        <v>1</v>
      </c>
      <c r="AF426" s="660">
        <f t="shared" si="39"/>
        <v>0</v>
      </c>
      <c r="AG426" s="77"/>
      <c r="AH426" s="77"/>
      <c r="AI426" s="672"/>
      <c r="AP426" s="77"/>
      <c r="AQ426" s="673"/>
      <c r="AR426" s="673"/>
      <c r="AW426" s="77"/>
      <c r="AX426" s="77"/>
      <c r="AY426" s="672"/>
      <c r="AZ426" s="672"/>
      <c r="BV426" s="77">
        <v>817</v>
      </c>
      <c r="BX426" s="672">
        <v>28504216.25</v>
      </c>
      <c r="CA426" s="672">
        <v>1413</v>
      </c>
      <c r="CD426" s="83">
        <f t="shared" si="40"/>
        <v>0</v>
      </c>
      <c r="CF426" s="83">
        <f t="shared" si="41"/>
        <v>20172.835279547064</v>
      </c>
      <c r="CH426" s="83">
        <f t="shared" si="42"/>
        <v>0</v>
      </c>
    </row>
    <row r="427" spans="1:86" s="83" customFormat="1" ht="12.75" customHeight="1">
      <c r="A427" s="76">
        <v>818</v>
      </c>
      <c r="B427" s="77" t="s">
        <v>882</v>
      </c>
      <c r="C427" s="76">
        <v>1</v>
      </c>
      <c r="D427" s="80">
        <v>1</v>
      </c>
      <c r="E427" s="158">
        <v>9</v>
      </c>
      <c r="F427" s="81">
        <v>107.3929186628265</v>
      </c>
      <c r="G427" s="82">
        <v>21845.162661996495</v>
      </c>
      <c r="H427" s="82">
        <f t="shared" si="37"/>
        <v>1615</v>
      </c>
      <c r="I427" s="82">
        <v>1188</v>
      </c>
      <c r="J427" s="82">
        <f t="shared" si="38"/>
        <v>24648</v>
      </c>
      <c r="K427" s="82"/>
      <c r="L427" s="460"/>
      <c r="M427" s="460"/>
      <c r="N427" s="146"/>
      <c r="O427" s="76"/>
      <c r="P427" s="633"/>
      <c r="Q427" s="146"/>
      <c r="R427" s="82"/>
      <c r="S427" s="82"/>
      <c r="T427" s="77"/>
      <c r="V427" s="657"/>
      <c r="AA427" s="77">
        <v>818</v>
      </c>
      <c r="AB427" s="77" t="s">
        <v>363</v>
      </c>
      <c r="AD427" s="660">
        <v>1</v>
      </c>
      <c r="AF427" s="660">
        <f t="shared" si="39"/>
        <v>0</v>
      </c>
      <c r="AG427" s="77"/>
      <c r="AH427" s="77"/>
      <c r="AI427" s="672"/>
      <c r="AP427" s="77"/>
      <c r="AQ427" s="673"/>
      <c r="AR427" s="673"/>
      <c r="AW427" s="77"/>
      <c r="AX427" s="77"/>
      <c r="AY427" s="672"/>
      <c r="AZ427" s="672"/>
      <c r="BV427" s="77">
        <v>818</v>
      </c>
      <c r="BX427" s="672">
        <v>12473587.879999999</v>
      </c>
      <c r="CA427" s="672">
        <v>571</v>
      </c>
      <c r="CD427" s="83">
        <f t="shared" si="40"/>
        <v>0</v>
      </c>
      <c r="CF427" s="83">
        <f t="shared" si="41"/>
        <v>21845.162661996495</v>
      </c>
      <c r="CH427" s="83">
        <f t="shared" si="42"/>
        <v>0</v>
      </c>
    </row>
    <row r="428" spans="1:86" s="83" customFormat="1" ht="12.75" customHeight="1">
      <c r="A428" s="76">
        <v>821</v>
      </c>
      <c r="B428" s="77" t="s">
        <v>883</v>
      </c>
      <c r="C428" s="76">
        <v>1</v>
      </c>
      <c r="D428" s="80">
        <v>1</v>
      </c>
      <c r="E428" s="158">
        <v>9</v>
      </c>
      <c r="F428" s="81">
        <v>103.88464052435691</v>
      </c>
      <c r="G428" s="82">
        <v>21936.321115618663</v>
      </c>
      <c r="H428" s="82">
        <f t="shared" si="37"/>
        <v>852</v>
      </c>
      <c r="I428" s="82">
        <v>1188</v>
      </c>
      <c r="J428" s="82">
        <f t="shared" si="38"/>
        <v>23976</v>
      </c>
      <c r="K428" s="82"/>
      <c r="L428" s="460"/>
      <c r="M428" s="460"/>
      <c r="N428" s="146"/>
      <c r="O428" s="76"/>
      <c r="P428" s="633"/>
      <c r="Q428" s="146"/>
      <c r="R428" s="82"/>
      <c r="S428" s="82"/>
      <c r="T428" s="77"/>
      <c r="V428" s="657"/>
      <c r="AA428" s="77">
        <v>821</v>
      </c>
      <c r="AB428" s="77" t="s">
        <v>364</v>
      </c>
      <c r="AD428" s="660">
        <v>1</v>
      </c>
      <c r="AF428" s="660">
        <f t="shared" si="39"/>
        <v>0</v>
      </c>
      <c r="AG428" s="77"/>
      <c r="AH428" s="77"/>
      <c r="AI428" s="672"/>
      <c r="AP428" s="77"/>
      <c r="AQ428" s="673"/>
      <c r="AR428" s="673"/>
      <c r="AW428" s="77"/>
      <c r="AX428" s="77"/>
      <c r="AY428" s="672"/>
      <c r="AZ428" s="672"/>
      <c r="BV428" s="77">
        <v>821</v>
      </c>
      <c r="BX428" s="672">
        <v>32443818.93</v>
      </c>
      <c r="CA428" s="672">
        <v>1479</v>
      </c>
      <c r="CD428" s="83">
        <f t="shared" si="40"/>
        <v>0</v>
      </c>
      <c r="CF428" s="83">
        <f t="shared" si="41"/>
        <v>21936.321115618663</v>
      </c>
      <c r="CH428" s="83">
        <f t="shared" si="42"/>
        <v>0</v>
      </c>
    </row>
    <row r="429" spans="1:86" s="83" customFormat="1" ht="12.75" customHeight="1">
      <c r="A429" s="76">
        <v>823</v>
      </c>
      <c r="B429" s="77" t="s">
        <v>884</v>
      </c>
      <c r="C429" s="76">
        <v>1</v>
      </c>
      <c r="D429" s="80">
        <v>1.077</v>
      </c>
      <c r="E429" s="158">
        <v>11</v>
      </c>
      <c r="F429" s="81">
        <v>100.17457758516413</v>
      </c>
      <c r="G429" s="82">
        <v>25983.557698155229</v>
      </c>
      <c r="H429" s="82">
        <f t="shared" si="37"/>
        <v>45</v>
      </c>
      <c r="I429" s="82">
        <v>1188</v>
      </c>
      <c r="J429" s="82">
        <f t="shared" si="38"/>
        <v>27217</v>
      </c>
      <c r="K429" s="82"/>
      <c r="L429" s="460"/>
      <c r="M429" s="460"/>
      <c r="N429" s="146"/>
      <c r="O429" s="76"/>
      <c r="P429" s="633"/>
      <c r="Q429" s="146"/>
      <c r="R429" s="82"/>
      <c r="S429" s="82"/>
      <c r="T429" s="77"/>
      <c r="V429" s="657"/>
      <c r="AA429" s="77">
        <v>823</v>
      </c>
      <c r="AB429" s="77" t="s">
        <v>365</v>
      </c>
      <c r="AD429" s="660">
        <v>1.077</v>
      </c>
      <c r="AF429" s="660">
        <f t="shared" si="39"/>
        <v>0</v>
      </c>
      <c r="AG429" s="77"/>
      <c r="AH429" s="77"/>
      <c r="AI429" s="672"/>
      <c r="AP429" s="77"/>
      <c r="AQ429" s="673"/>
      <c r="AR429" s="673"/>
      <c r="AW429" s="77"/>
      <c r="AX429" s="77"/>
      <c r="AY429" s="672"/>
      <c r="AZ429" s="672"/>
      <c r="BV429" s="77">
        <v>823</v>
      </c>
      <c r="BX429" s="672">
        <v>46198765.58732</v>
      </c>
      <c r="CA429" s="672">
        <v>1778</v>
      </c>
      <c r="CD429" s="83">
        <f t="shared" si="40"/>
        <v>0</v>
      </c>
      <c r="CF429" s="83">
        <f t="shared" si="41"/>
        <v>25983.557698155229</v>
      </c>
      <c r="CH429" s="83">
        <f t="shared" si="42"/>
        <v>0</v>
      </c>
    </row>
    <row r="430" spans="1:86" s="83" customFormat="1" ht="12.75" customHeight="1">
      <c r="A430" s="76">
        <v>825</v>
      </c>
      <c r="B430" s="77" t="s">
        <v>885</v>
      </c>
      <c r="C430" s="76">
        <v>1</v>
      </c>
      <c r="D430" s="80">
        <v>1</v>
      </c>
      <c r="E430" s="158">
        <v>10</v>
      </c>
      <c r="F430" s="81">
        <v>100.89586353144324</v>
      </c>
      <c r="G430" s="82">
        <v>22716.267861111108</v>
      </c>
      <c r="H430" s="82">
        <f t="shared" si="37"/>
        <v>204</v>
      </c>
      <c r="I430" s="82">
        <v>1188</v>
      </c>
      <c r="J430" s="82">
        <f t="shared" si="38"/>
        <v>24108</v>
      </c>
      <c r="K430" s="82"/>
      <c r="L430" s="460"/>
      <c r="M430" s="460"/>
      <c r="N430" s="146"/>
      <c r="O430" s="76"/>
      <c r="P430" s="633"/>
      <c r="Q430" s="146"/>
      <c r="R430" s="82"/>
      <c r="S430" s="82"/>
      <c r="T430" s="77"/>
      <c r="V430" s="657"/>
      <c r="AA430" s="77">
        <v>825</v>
      </c>
      <c r="AB430" s="77" t="s">
        <v>366</v>
      </c>
      <c r="AD430" s="660">
        <v>1</v>
      </c>
      <c r="AF430" s="660">
        <f t="shared" si="39"/>
        <v>0</v>
      </c>
      <c r="AG430" s="77"/>
      <c r="AH430" s="77"/>
      <c r="AI430" s="672"/>
      <c r="AP430" s="77"/>
      <c r="AQ430" s="673"/>
      <c r="AR430" s="673"/>
      <c r="AW430" s="77"/>
      <c r="AX430" s="77"/>
      <c r="AY430" s="672"/>
      <c r="AZ430" s="672"/>
      <c r="BV430" s="77">
        <v>825</v>
      </c>
      <c r="BX430" s="672">
        <v>49067138.579999991</v>
      </c>
      <c r="CA430" s="672">
        <v>2160</v>
      </c>
      <c r="CD430" s="83">
        <f t="shared" si="40"/>
        <v>0</v>
      </c>
      <c r="CF430" s="83">
        <f t="shared" si="41"/>
        <v>22716.267861111108</v>
      </c>
      <c r="CH430" s="83">
        <f t="shared" si="42"/>
        <v>0</v>
      </c>
    </row>
    <row r="431" spans="1:86" s="83" customFormat="1" ht="12.75" customHeight="1">
      <c r="A431" s="76">
        <v>828</v>
      </c>
      <c r="B431" s="77" t="s">
        <v>886</v>
      </c>
      <c r="C431" s="76">
        <v>1</v>
      </c>
      <c r="D431" s="80">
        <v>1</v>
      </c>
      <c r="E431" s="158">
        <v>10</v>
      </c>
      <c r="F431" s="81">
        <v>100</v>
      </c>
      <c r="G431" s="82">
        <v>22581.072423093126</v>
      </c>
      <c r="H431" s="82">
        <f t="shared" si="37"/>
        <v>0</v>
      </c>
      <c r="I431" s="82">
        <v>1188</v>
      </c>
      <c r="J431" s="82">
        <f t="shared" si="38"/>
        <v>23769</v>
      </c>
      <c r="K431" s="82"/>
      <c r="L431" s="460"/>
      <c r="M431" s="460"/>
      <c r="N431" s="146"/>
      <c r="O431" s="76"/>
      <c r="P431" s="633"/>
      <c r="Q431" s="146"/>
      <c r="R431" s="82"/>
      <c r="S431" s="82"/>
      <c r="T431" s="77"/>
      <c r="V431" s="657"/>
      <c r="AA431" s="77">
        <v>828</v>
      </c>
      <c r="AB431" s="77" t="s">
        <v>367</v>
      </c>
      <c r="AD431" s="660">
        <v>1</v>
      </c>
      <c r="AF431" s="660">
        <f t="shared" si="39"/>
        <v>0</v>
      </c>
      <c r="AG431" s="77"/>
      <c r="AH431" s="77"/>
      <c r="AI431" s="672"/>
      <c r="AP431" s="77"/>
      <c r="AQ431" s="673"/>
      <c r="AR431" s="673"/>
      <c r="AW431" s="77"/>
      <c r="AX431" s="77"/>
      <c r="AY431" s="672"/>
      <c r="AZ431" s="672"/>
      <c r="BV431" s="77">
        <v>828</v>
      </c>
      <c r="BX431" s="672">
        <v>53584884.859999992</v>
      </c>
      <c r="CA431" s="672">
        <v>2373</v>
      </c>
      <c r="CD431" s="83">
        <f t="shared" si="40"/>
        <v>0</v>
      </c>
      <c r="CF431" s="83">
        <f t="shared" si="41"/>
        <v>22581.072423093126</v>
      </c>
      <c r="CH431" s="83">
        <f t="shared" si="42"/>
        <v>0</v>
      </c>
    </row>
    <row r="432" spans="1:86" s="83" customFormat="1" ht="12.75" customHeight="1">
      <c r="A432" s="76">
        <v>829</v>
      </c>
      <c r="B432" s="77" t="s">
        <v>887</v>
      </c>
      <c r="C432" s="76">
        <v>1</v>
      </c>
      <c r="D432" s="80">
        <v>1.0169999999999999</v>
      </c>
      <c r="E432" s="158">
        <v>10</v>
      </c>
      <c r="F432" s="81">
        <v>118.97266554294002</v>
      </c>
      <c r="G432" s="82">
        <v>23463.952512451091</v>
      </c>
      <c r="H432" s="82">
        <f t="shared" si="37"/>
        <v>4452</v>
      </c>
      <c r="I432" s="82">
        <v>1188</v>
      </c>
      <c r="J432" s="82">
        <f t="shared" si="38"/>
        <v>29104</v>
      </c>
      <c r="K432" s="82"/>
      <c r="L432" s="460"/>
      <c r="M432" s="460"/>
      <c r="N432" s="146"/>
      <c r="O432" s="76"/>
      <c r="P432" s="633"/>
      <c r="Q432" s="146"/>
      <c r="R432" s="82"/>
      <c r="S432" s="82"/>
      <c r="T432" s="77"/>
      <c r="V432" s="657"/>
      <c r="AA432" s="77">
        <v>829</v>
      </c>
      <c r="AB432" s="77" t="s">
        <v>368</v>
      </c>
      <c r="AD432" s="660">
        <v>1.0169999999999999</v>
      </c>
      <c r="AF432" s="660">
        <f t="shared" si="39"/>
        <v>0</v>
      </c>
      <c r="AG432" s="77"/>
      <c r="AH432" s="77"/>
      <c r="AI432" s="672"/>
      <c r="AP432" s="77"/>
      <c r="AQ432" s="673"/>
      <c r="AR432" s="673"/>
      <c r="AW432" s="77"/>
      <c r="AX432" s="77"/>
      <c r="AY432" s="672"/>
      <c r="AZ432" s="672"/>
      <c r="BV432" s="77">
        <v>829</v>
      </c>
      <c r="BX432" s="672">
        <v>20390174.733319998</v>
      </c>
      <c r="CA432" s="672">
        <v>869</v>
      </c>
      <c r="CD432" s="83">
        <f t="shared" si="40"/>
        <v>0</v>
      </c>
      <c r="CF432" s="83">
        <f t="shared" si="41"/>
        <v>23463.952512451091</v>
      </c>
      <c r="CH432" s="83">
        <f t="shared" si="42"/>
        <v>0</v>
      </c>
    </row>
    <row r="433" spans="1:86" s="83" customFormat="1" ht="12.75" customHeight="1">
      <c r="A433" s="76">
        <v>830</v>
      </c>
      <c r="B433" s="77" t="s">
        <v>888</v>
      </c>
      <c r="C433" s="76">
        <v>1</v>
      </c>
      <c r="D433" s="80">
        <v>1.085</v>
      </c>
      <c r="E433" s="158">
        <v>4</v>
      </c>
      <c r="F433" s="81">
        <v>136.02093718961206</v>
      </c>
      <c r="G433" s="82">
        <v>20876.467824311931</v>
      </c>
      <c r="H433" s="82">
        <f t="shared" si="37"/>
        <v>7520</v>
      </c>
      <c r="I433" s="82">
        <v>1188</v>
      </c>
      <c r="J433" s="82">
        <f t="shared" si="38"/>
        <v>29584</v>
      </c>
      <c r="K433" s="82"/>
      <c r="L433" s="460"/>
      <c r="M433" s="460"/>
      <c r="N433" s="146"/>
      <c r="O433" s="76"/>
      <c r="P433" s="633"/>
      <c r="Q433" s="146"/>
      <c r="R433" s="82"/>
      <c r="S433" s="82"/>
      <c r="T433" s="77"/>
      <c r="V433" s="657"/>
      <c r="AA433" s="77">
        <v>830</v>
      </c>
      <c r="AB433" s="77" t="s">
        <v>369</v>
      </c>
      <c r="AD433" s="660">
        <v>1.085</v>
      </c>
      <c r="AF433" s="660">
        <f t="shared" si="39"/>
        <v>0</v>
      </c>
      <c r="AG433" s="77"/>
      <c r="AH433" s="77"/>
      <c r="AI433" s="672"/>
      <c r="AP433" s="77"/>
      <c r="AQ433" s="673"/>
      <c r="AR433" s="673"/>
      <c r="AW433" s="77"/>
      <c r="AX433" s="77"/>
      <c r="AY433" s="672"/>
      <c r="AZ433" s="672"/>
      <c r="BV433" s="77">
        <v>830</v>
      </c>
      <c r="BX433" s="672">
        <v>13653209.957100002</v>
      </c>
      <c r="CA433" s="672">
        <v>654</v>
      </c>
      <c r="CD433" s="83">
        <f t="shared" si="40"/>
        <v>0</v>
      </c>
      <c r="CF433" s="83">
        <f t="shared" si="41"/>
        <v>20876.467824311931</v>
      </c>
      <c r="CH433" s="83">
        <f t="shared" si="42"/>
        <v>0</v>
      </c>
    </row>
    <row r="434" spans="1:86" s="83" customFormat="1" ht="12.75" customHeight="1">
      <c r="A434" s="76">
        <v>832</v>
      </c>
      <c r="B434" s="77" t="s">
        <v>889</v>
      </c>
      <c r="C434" s="76">
        <v>1</v>
      </c>
      <c r="D434" s="80">
        <v>1</v>
      </c>
      <c r="E434" s="158">
        <v>6</v>
      </c>
      <c r="F434" s="81">
        <v>100.00641520716388</v>
      </c>
      <c r="G434" s="82">
        <v>20257.660663956642</v>
      </c>
      <c r="H434" s="82">
        <f t="shared" si="37"/>
        <v>1</v>
      </c>
      <c r="I434" s="82">
        <v>1188</v>
      </c>
      <c r="J434" s="82">
        <f t="shared" si="38"/>
        <v>21447</v>
      </c>
      <c r="K434" s="82"/>
      <c r="L434" s="460"/>
      <c r="M434" s="460"/>
      <c r="N434" s="146"/>
      <c r="O434" s="76"/>
      <c r="P434" s="633"/>
      <c r="Q434" s="146"/>
      <c r="R434" s="82"/>
      <c r="S434" s="82"/>
      <c r="T434" s="77"/>
      <c r="V434" s="657"/>
      <c r="AA434" s="77">
        <v>832</v>
      </c>
      <c r="AB434" s="77" t="s">
        <v>370</v>
      </c>
      <c r="AD434" s="660">
        <v>1</v>
      </c>
      <c r="AF434" s="660">
        <f t="shared" si="39"/>
        <v>0</v>
      </c>
      <c r="AG434" s="77"/>
      <c r="AH434" s="77"/>
      <c r="AI434" s="672"/>
      <c r="AP434" s="77"/>
      <c r="AQ434" s="673"/>
      <c r="AR434" s="673"/>
      <c r="AW434" s="77"/>
      <c r="AX434" s="77"/>
      <c r="AY434" s="672"/>
      <c r="AZ434" s="672"/>
      <c r="BV434" s="77">
        <v>832</v>
      </c>
      <c r="BX434" s="672">
        <v>29900307.140000001</v>
      </c>
      <c r="CA434" s="672">
        <v>1476</v>
      </c>
      <c r="CD434" s="83">
        <f t="shared" si="40"/>
        <v>0</v>
      </c>
      <c r="CF434" s="83">
        <f t="shared" si="41"/>
        <v>20257.660663956642</v>
      </c>
      <c r="CH434" s="83">
        <f t="shared" si="42"/>
        <v>0</v>
      </c>
    </row>
    <row r="435" spans="1:86" s="83" customFormat="1" ht="12.75" customHeight="1">
      <c r="A435" s="76">
        <v>851</v>
      </c>
      <c r="B435" s="77" t="s">
        <v>890</v>
      </c>
      <c r="C435" s="76">
        <v>1</v>
      </c>
      <c r="D435" s="80">
        <v>1</v>
      </c>
      <c r="E435" s="158">
        <v>9</v>
      </c>
      <c r="F435" s="81">
        <v>101.1009160314491</v>
      </c>
      <c r="G435" s="82">
        <v>21924.052004008016</v>
      </c>
      <c r="H435" s="82">
        <f t="shared" si="37"/>
        <v>241</v>
      </c>
      <c r="I435" s="82">
        <v>1188</v>
      </c>
      <c r="J435" s="82">
        <f t="shared" si="38"/>
        <v>23353</v>
      </c>
      <c r="K435" s="82"/>
      <c r="L435" s="460"/>
      <c r="M435" s="460"/>
      <c r="N435" s="146"/>
      <c r="O435" s="76"/>
      <c r="P435" s="633"/>
      <c r="Q435" s="146"/>
      <c r="R435" s="82"/>
      <c r="S435" s="82"/>
      <c r="T435" s="77"/>
      <c r="V435" s="657"/>
      <c r="AA435" s="77">
        <v>851</v>
      </c>
      <c r="AB435" s="77" t="s">
        <v>371</v>
      </c>
      <c r="AD435" s="660">
        <v>1</v>
      </c>
      <c r="AF435" s="660">
        <f t="shared" si="39"/>
        <v>0</v>
      </c>
      <c r="AG435" s="77"/>
      <c r="AH435" s="77"/>
      <c r="AI435" s="672"/>
      <c r="AP435" s="77"/>
      <c r="AQ435" s="673"/>
      <c r="AR435" s="673"/>
      <c r="AW435" s="77"/>
      <c r="AX435" s="77"/>
      <c r="AY435" s="672"/>
      <c r="AZ435" s="672"/>
      <c r="BV435" s="77">
        <v>851</v>
      </c>
      <c r="BX435" s="672">
        <v>10940101.949999999</v>
      </c>
      <c r="CA435" s="672">
        <v>499</v>
      </c>
      <c r="CD435" s="83">
        <f t="shared" si="40"/>
        <v>0</v>
      </c>
      <c r="CF435" s="83">
        <f t="shared" si="41"/>
        <v>21924.052004008016</v>
      </c>
      <c r="CH435" s="83">
        <f t="shared" si="42"/>
        <v>0</v>
      </c>
    </row>
    <row r="436" spans="1:86" s="83" customFormat="1" ht="12.75" customHeight="1">
      <c r="A436" s="76">
        <v>852</v>
      </c>
      <c r="B436" s="77" t="s">
        <v>891</v>
      </c>
      <c r="C436" s="76">
        <v>1</v>
      </c>
      <c r="D436" s="80">
        <v>1.0029999999999999</v>
      </c>
      <c r="E436" s="158">
        <v>7</v>
      </c>
      <c r="F436" s="81">
        <v>103.63261078095654</v>
      </c>
      <c r="G436" s="82">
        <v>20608.48884100396</v>
      </c>
      <c r="H436" s="82">
        <f t="shared" si="37"/>
        <v>749</v>
      </c>
      <c r="I436" s="82">
        <v>1188</v>
      </c>
      <c r="J436" s="82">
        <f t="shared" si="38"/>
        <v>22545</v>
      </c>
      <c r="K436" s="82"/>
      <c r="L436" s="460"/>
      <c r="M436" s="460"/>
      <c r="N436" s="146"/>
      <c r="O436" s="76"/>
      <c r="P436" s="633"/>
      <c r="Q436" s="146"/>
      <c r="R436" s="82"/>
      <c r="S436" s="82"/>
      <c r="T436" s="77"/>
      <c r="V436" s="657"/>
      <c r="AA436" s="77">
        <v>852</v>
      </c>
      <c r="AB436" s="77" t="s">
        <v>372</v>
      </c>
      <c r="AD436" s="660">
        <v>1.0029999999999999</v>
      </c>
      <c r="AF436" s="660">
        <f t="shared" si="39"/>
        <v>0</v>
      </c>
      <c r="AG436" s="77"/>
      <c r="AH436" s="77"/>
      <c r="AI436" s="672"/>
      <c r="AP436" s="77"/>
      <c r="AQ436" s="673"/>
      <c r="AR436" s="673"/>
      <c r="AW436" s="77"/>
      <c r="AX436" s="77"/>
      <c r="AY436" s="672"/>
      <c r="AZ436" s="672"/>
      <c r="BV436" s="77">
        <v>852</v>
      </c>
      <c r="BX436" s="672">
        <v>15600626.052639998</v>
      </c>
      <c r="CA436" s="672">
        <v>757</v>
      </c>
      <c r="CD436" s="83">
        <f t="shared" si="40"/>
        <v>0</v>
      </c>
      <c r="CF436" s="83">
        <f t="shared" si="41"/>
        <v>20608.48884100396</v>
      </c>
      <c r="CH436" s="83">
        <f t="shared" si="42"/>
        <v>0</v>
      </c>
    </row>
    <row r="437" spans="1:86" s="83" customFormat="1" ht="12.75" customHeight="1">
      <c r="A437" s="76">
        <v>853</v>
      </c>
      <c r="B437" s="77" t="s">
        <v>892</v>
      </c>
      <c r="C437" s="76">
        <v>1</v>
      </c>
      <c r="D437" s="80">
        <v>1.0569999999999999</v>
      </c>
      <c r="E437" s="158">
        <v>10</v>
      </c>
      <c r="F437" s="81">
        <v>102.05217096531047</v>
      </c>
      <c r="G437" s="82">
        <v>23744.194891293682</v>
      </c>
      <c r="H437" s="82">
        <f t="shared" si="37"/>
        <v>487</v>
      </c>
      <c r="I437" s="82">
        <v>1188</v>
      </c>
      <c r="J437" s="82">
        <f t="shared" si="38"/>
        <v>25419</v>
      </c>
      <c r="K437" s="82"/>
      <c r="L437" s="460"/>
      <c r="M437" s="460"/>
      <c r="N437" s="146"/>
      <c r="O437" s="76"/>
      <c r="P437" s="633"/>
      <c r="Q437" s="146"/>
      <c r="R437" s="82"/>
      <c r="S437" s="82"/>
      <c r="T437" s="77"/>
      <c r="V437" s="657"/>
      <c r="AA437" s="77">
        <v>853</v>
      </c>
      <c r="AB437" s="77" t="s">
        <v>373</v>
      </c>
      <c r="AD437" s="660">
        <v>1.0569999999999999</v>
      </c>
      <c r="AF437" s="660">
        <f t="shared" si="39"/>
        <v>0</v>
      </c>
      <c r="AG437" s="77"/>
      <c r="AH437" s="77"/>
      <c r="AI437" s="672"/>
      <c r="AP437" s="77"/>
      <c r="AQ437" s="673"/>
      <c r="AR437" s="673"/>
      <c r="AW437" s="77"/>
      <c r="AX437" s="77"/>
      <c r="AY437" s="672"/>
      <c r="AZ437" s="672"/>
      <c r="BV437" s="77">
        <v>853</v>
      </c>
      <c r="BX437" s="672">
        <v>31935942.128790002</v>
      </c>
      <c r="CA437" s="672">
        <v>1345</v>
      </c>
      <c r="CD437" s="83">
        <f t="shared" si="40"/>
        <v>0</v>
      </c>
      <c r="CF437" s="83">
        <f t="shared" si="41"/>
        <v>23744.194891293682</v>
      </c>
      <c r="CH437" s="83">
        <f t="shared" si="42"/>
        <v>0</v>
      </c>
    </row>
    <row r="438" spans="1:86" s="83" customFormat="1" ht="12.75" customHeight="1">
      <c r="A438" s="76">
        <v>855</v>
      </c>
      <c r="B438" s="77" t="s">
        <v>893</v>
      </c>
      <c r="C438" s="76">
        <v>1</v>
      </c>
      <c r="D438" s="80">
        <v>1</v>
      </c>
      <c r="E438" s="158">
        <v>5</v>
      </c>
      <c r="F438" s="81">
        <v>117.03590637024361</v>
      </c>
      <c r="G438" s="82">
        <v>19723.055244122967</v>
      </c>
      <c r="H438" s="82">
        <f t="shared" si="37"/>
        <v>3360</v>
      </c>
      <c r="I438" s="82">
        <v>1188</v>
      </c>
      <c r="J438" s="82">
        <f t="shared" si="38"/>
        <v>24271</v>
      </c>
      <c r="K438" s="82"/>
      <c r="L438" s="460"/>
      <c r="M438" s="460"/>
      <c r="N438" s="146"/>
      <c r="O438" s="76"/>
      <c r="P438" s="633"/>
      <c r="Q438" s="146"/>
      <c r="R438" s="82"/>
      <c r="S438" s="82"/>
      <c r="T438" s="77"/>
      <c r="V438" s="657"/>
      <c r="AA438" s="77">
        <v>855</v>
      </c>
      <c r="AB438" s="77" t="s">
        <v>374</v>
      </c>
      <c r="AD438" s="660">
        <v>1</v>
      </c>
      <c r="AF438" s="660">
        <f t="shared" si="39"/>
        <v>0</v>
      </c>
      <c r="AG438" s="77"/>
      <c r="AH438" s="77"/>
      <c r="AI438" s="672"/>
      <c r="AP438" s="77"/>
      <c r="AQ438" s="673"/>
      <c r="AR438" s="673"/>
      <c r="AW438" s="77"/>
      <c r="AX438" s="77"/>
      <c r="AY438" s="672"/>
      <c r="AZ438" s="672"/>
      <c r="BV438" s="77">
        <v>855</v>
      </c>
      <c r="BX438" s="672">
        <v>10906849.550000001</v>
      </c>
      <c r="CA438" s="672">
        <v>553</v>
      </c>
      <c r="CD438" s="83">
        <f t="shared" si="40"/>
        <v>0</v>
      </c>
      <c r="CF438" s="83">
        <f t="shared" si="41"/>
        <v>19723.055244122967</v>
      </c>
      <c r="CH438" s="83">
        <f t="shared" si="42"/>
        <v>0</v>
      </c>
    </row>
    <row r="439" spans="1:86" s="83" customFormat="1" ht="12.75" customHeight="1">
      <c r="A439" s="76">
        <v>860</v>
      </c>
      <c r="B439" s="77" t="s">
        <v>894</v>
      </c>
      <c r="C439" s="76">
        <v>1</v>
      </c>
      <c r="D439" s="80">
        <v>1</v>
      </c>
      <c r="E439" s="158">
        <v>9</v>
      </c>
      <c r="F439" s="81">
        <v>110.9850288715833</v>
      </c>
      <c r="G439" s="82">
        <v>21778.862520064209</v>
      </c>
      <c r="H439" s="82">
        <f t="shared" si="37"/>
        <v>2392</v>
      </c>
      <c r="I439" s="82">
        <v>1188</v>
      </c>
      <c r="J439" s="82">
        <f t="shared" si="38"/>
        <v>25359</v>
      </c>
      <c r="K439" s="82"/>
      <c r="L439" s="460"/>
      <c r="M439" s="460"/>
      <c r="N439" s="146"/>
      <c r="O439" s="76"/>
      <c r="P439" s="633"/>
      <c r="Q439" s="146"/>
      <c r="R439" s="82"/>
      <c r="S439" s="82"/>
      <c r="T439" s="77"/>
      <c r="V439" s="657"/>
      <c r="AA439" s="77">
        <v>860</v>
      </c>
      <c r="AB439" s="77" t="s">
        <v>375</v>
      </c>
      <c r="AD439" s="660">
        <v>1</v>
      </c>
      <c r="AF439" s="660">
        <f t="shared" si="39"/>
        <v>0</v>
      </c>
      <c r="AG439" s="77"/>
      <c r="AH439" s="77"/>
      <c r="AI439" s="672"/>
      <c r="AP439" s="77"/>
      <c r="AQ439" s="673"/>
      <c r="AR439" s="673"/>
      <c r="AW439" s="77"/>
      <c r="AX439" s="77"/>
      <c r="AY439" s="672"/>
      <c r="AZ439" s="672"/>
      <c r="BV439" s="77">
        <v>860</v>
      </c>
      <c r="BX439" s="672">
        <v>13568231.350000001</v>
      </c>
      <c r="CA439" s="672">
        <v>623</v>
      </c>
      <c r="CD439" s="83">
        <f t="shared" si="40"/>
        <v>0</v>
      </c>
      <c r="CF439" s="83">
        <f t="shared" si="41"/>
        <v>21778.862520064209</v>
      </c>
      <c r="CH439" s="83">
        <f t="shared" si="42"/>
        <v>0</v>
      </c>
    </row>
    <row r="440" spans="1:86" s="83" customFormat="1" ht="12.75" customHeight="1">
      <c r="A440" s="76">
        <v>871</v>
      </c>
      <c r="B440" s="77" t="s">
        <v>895</v>
      </c>
      <c r="C440" s="76">
        <v>1</v>
      </c>
      <c r="D440" s="80">
        <v>1</v>
      </c>
      <c r="E440" s="158">
        <v>5</v>
      </c>
      <c r="F440" s="81">
        <v>135.55933337355177</v>
      </c>
      <c r="G440" s="82">
        <v>19755.463547400614</v>
      </c>
      <c r="H440" s="82">
        <f t="shared" si="37"/>
        <v>7025</v>
      </c>
      <c r="I440" s="82">
        <v>1188</v>
      </c>
      <c r="J440" s="82">
        <f t="shared" si="38"/>
        <v>27968</v>
      </c>
      <c r="K440" s="82"/>
      <c r="L440" s="460"/>
      <c r="M440" s="460"/>
      <c r="N440" s="146"/>
      <c r="O440" s="76"/>
      <c r="P440" s="633"/>
      <c r="Q440" s="146"/>
      <c r="R440" s="82"/>
      <c r="S440" s="82"/>
      <c r="T440" s="77"/>
      <c r="V440" s="657"/>
      <c r="AA440" s="77">
        <v>871</v>
      </c>
      <c r="AB440" s="77" t="s">
        <v>376</v>
      </c>
      <c r="AD440" s="660">
        <v>1</v>
      </c>
      <c r="AF440" s="660">
        <f t="shared" si="39"/>
        <v>0</v>
      </c>
      <c r="AG440" s="77"/>
      <c r="AH440" s="77"/>
      <c r="AI440" s="672"/>
      <c r="AP440" s="77"/>
      <c r="AQ440" s="673"/>
      <c r="AR440" s="673"/>
      <c r="AW440" s="77"/>
      <c r="AX440" s="77"/>
      <c r="AY440" s="672"/>
      <c r="AZ440" s="672"/>
      <c r="BV440" s="77">
        <v>871</v>
      </c>
      <c r="BX440" s="672">
        <v>25840146.32</v>
      </c>
      <c r="CA440" s="672">
        <v>1308</v>
      </c>
      <c r="CD440" s="83">
        <f t="shared" si="40"/>
        <v>0</v>
      </c>
      <c r="CF440" s="83">
        <f t="shared" si="41"/>
        <v>19755.463547400614</v>
      </c>
      <c r="CH440" s="83">
        <f t="shared" si="42"/>
        <v>0</v>
      </c>
    </row>
    <row r="441" spans="1:86" s="83" customFormat="1" ht="12.75" customHeight="1">
      <c r="A441" s="76">
        <v>872</v>
      </c>
      <c r="B441" s="77" t="s">
        <v>896</v>
      </c>
      <c r="C441" s="76">
        <v>1</v>
      </c>
      <c r="D441" s="80">
        <v>1</v>
      </c>
      <c r="E441" s="158">
        <v>9</v>
      </c>
      <c r="F441" s="81">
        <v>100.15888938373843</v>
      </c>
      <c r="G441" s="82">
        <v>21842.705193798454</v>
      </c>
      <c r="H441" s="82">
        <f t="shared" si="37"/>
        <v>35</v>
      </c>
      <c r="I441" s="82">
        <v>1188</v>
      </c>
      <c r="J441" s="82">
        <f t="shared" si="38"/>
        <v>23066</v>
      </c>
      <c r="K441" s="82"/>
      <c r="L441" s="460"/>
      <c r="M441" s="460"/>
      <c r="N441" s="146"/>
      <c r="O441" s="76"/>
      <c r="P441" s="633"/>
      <c r="Q441" s="146"/>
      <c r="R441" s="82"/>
      <c r="S441" s="82"/>
      <c r="T441" s="77"/>
      <c r="V441" s="657"/>
      <c r="AA441" s="77">
        <v>872</v>
      </c>
      <c r="AB441" s="77" t="s">
        <v>377</v>
      </c>
      <c r="AD441" s="660">
        <v>1</v>
      </c>
      <c r="AF441" s="660">
        <f t="shared" si="39"/>
        <v>0</v>
      </c>
      <c r="AG441" s="77"/>
      <c r="AH441" s="77"/>
      <c r="AI441" s="672"/>
      <c r="AP441" s="77"/>
      <c r="AQ441" s="673"/>
      <c r="AR441" s="673"/>
      <c r="AW441" s="77"/>
      <c r="AX441" s="77"/>
      <c r="AY441" s="672"/>
      <c r="AZ441" s="672"/>
      <c r="BV441" s="77">
        <v>872</v>
      </c>
      <c r="BX441" s="672">
        <v>36630216.610000007</v>
      </c>
      <c r="CA441" s="672">
        <v>1677</v>
      </c>
      <c r="CD441" s="83">
        <f t="shared" si="40"/>
        <v>0</v>
      </c>
      <c r="CF441" s="83">
        <f t="shared" si="41"/>
        <v>21842.705193798454</v>
      </c>
      <c r="CH441" s="83">
        <f t="shared" si="42"/>
        <v>0</v>
      </c>
    </row>
    <row r="442" spans="1:86" s="83" customFormat="1" ht="12.75" customHeight="1">
      <c r="A442" s="76">
        <v>873</v>
      </c>
      <c r="B442" s="77" t="s">
        <v>508</v>
      </c>
      <c r="C442" s="76">
        <v>1</v>
      </c>
      <c r="D442" s="80">
        <v>1.0369999999999999</v>
      </c>
      <c r="E442" s="158">
        <v>6</v>
      </c>
      <c r="F442" s="81">
        <v>105.90001707631104</v>
      </c>
      <c r="G442" s="82">
        <v>20869.063194102564</v>
      </c>
      <c r="H442" s="82">
        <f t="shared" si="37"/>
        <v>1231</v>
      </c>
      <c r="I442" s="82">
        <v>1188</v>
      </c>
      <c r="J442" s="82">
        <f t="shared" si="38"/>
        <v>23288</v>
      </c>
      <c r="K442" s="82"/>
      <c r="L442" s="460"/>
      <c r="M442" s="460"/>
      <c r="N442" s="146"/>
      <c r="O442" s="76"/>
      <c r="P442" s="633"/>
      <c r="Q442" s="146"/>
      <c r="R442" s="82"/>
      <c r="S442" s="82"/>
      <c r="T442" s="77"/>
      <c r="V442" s="657"/>
      <c r="AA442" s="77">
        <v>873</v>
      </c>
      <c r="AB442" s="77" t="s">
        <v>378</v>
      </c>
      <c r="AD442" s="660">
        <v>1.0369999999999999</v>
      </c>
      <c r="AF442" s="660">
        <f t="shared" si="39"/>
        <v>0</v>
      </c>
      <c r="AG442" s="77"/>
      <c r="AH442" s="77"/>
      <c r="AI442" s="672"/>
      <c r="AP442" s="77"/>
      <c r="AQ442" s="673"/>
      <c r="AR442" s="673"/>
      <c r="AW442" s="77"/>
      <c r="AX442" s="77"/>
      <c r="AY442" s="672"/>
      <c r="AZ442" s="672"/>
      <c r="BV442" s="77">
        <v>873</v>
      </c>
      <c r="BX442" s="672">
        <v>13836188.89769</v>
      </c>
      <c r="CA442" s="672">
        <v>663</v>
      </c>
      <c r="CD442" s="83">
        <f t="shared" si="40"/>
        <v>0</v>
      </c>
      <c r="CF442" s="83">
        <f t="shared" si="41"/>
        <v>20869.063194102564</v>
      </c>
      <c r="CH442" s="83">
        <f t="shared" si="42"/>
        <v>0</v>
      </c>
    </row>
    <row r="443" spans="1:86" s="83" customFormat="1" ht="12.75" customHeight="1">
      <c r="A443" s="76">
        <v>876</v>
      </c>
      <c r="B443" s="77" t="s">
        <v>897</v>
      </c>
      <c r="C443" s="76">
        <v>1</v>
      </c>
      <c r="D443" s="80">
        <v>1</v>
      </c>
      <c r="E443" s="158">
        <v>7</v>
      </c>
      <c r="F443" s="81">
        <v>100.06147815553899</v>
      </c>
      <c r="G443" s="82">
        <v>20659.204625905066</v>
      </c>
      <c r="H443" s="82">
        <f t="shared" si="37"/>
        <v>13</v>
      </c>
      <c r="I443" s="82">
        <v>1188</v>
      </c>
      <c r="J443" s="82">
        <f t="shared" si="38"/>
        <v>21860</v>
      </c>
      <c r="K443" s="82"/>
      <c r="L443" s="460"/>
      <c r="M443" s="460"/>
      <c r="N443" s="146"/>
      <c r="O443" s="76"/>
      <c r="P443" s="633"/>
      <c r="Q443" s="146"/>
      <c r="R443" s="82"/>
      <c r="S443" s="82"/>
      <c r="T443" s="77"/>
      <c r="V443" s="657"/>
      <c r="AA443" s="77">
        <v>876</v>
      </c>
      <c r="AB443" s="77" t="s">
        <v>379</v>
      </c>
      <c r="AD443" s="660">
        <v>1</v>
      </c>
      <c r="AF443" s="660">
        <f t="shared" si="39"/>
        <v>0</v>
      </c>
      <c r="AG443" s="77"/>
      <c r="AH443" s="77"/>
      <c r="AI443" s="672"/>
      <c r="AP443" s="77"/>
      <c r="AQ443" s="673"/>
      <c r="AR443" s="673"/>
      <c r="AW443" s="77"/>
      <c r="AX443" s="77"/>
      <c r="AY443" s="672"/>
      <c r="AZ443" s="672"/>
      <c r="BV443" s="77">
        <v>876</v>
      </c>
      <c r="BX443" s="672">
        <v>25679391.349999998</v>
      </c>
      <c r="CA443" s="672">
        <v>1243</v>
      </c>
      <c r="CD443" s="83">
        <f t="shared" si="40"/>
        <v>0</v>
      </c>
      <c r="CF443" s="83">
        <f t="shared" si="41"/>
        <v>20659.204625905066</v>
      </c>
      <c r="CH443" s="83">
        <f t="shared" si="42"/>
        <v>0</v>
      </c>
    </row>
    <row r="444" spans="1:86" s="83" customFormat="1" ht="12.75" customHeight="1">
      <c r="A444" s="76">
        <v>878</v>
      </c>
      <c r="B444" s="77" t="s">
        <v>898</v>
      </c>
      <c r="C444" s="76">
        <v>1</v>
      </c>
      <c r="D444" s="80">
        <v>1.052</v>
      </c>
      <c r="E444" s="158">
        <v>6</v>
      </c>
      <c r="F444" s="81">
        <v>104.15660604378105</v>
      </c>
      <c r="G444" s="82">
        <v>20905.223102760083</v>
      </c>
      <c r="H444" s="82">
        <f t="shared" si="37"/>
        <v>869</v>
      </c>
      <c r="I444" s="82">
        <v>1188</v>
      </c>
      <c r="J444" s="82">
        <f t="shared" si="38"/>
        <v>22962</v>
      </c>
      <c r="K444" s="82"/>
      <c r="L444" s="460"/>
      <c r="M444" s="460"/>
      <c r="N444" s="146"/>
      <c r="O444" s="76"/>
      <c r="P444" s="633"/>
      <c r="Q444" s="146"/>
      <c r="R444" s="82"/>
      <c r="S444" s="82"/>
      <c r="T444" s="77"/>
      <c r="V444" s="657"/>
      <c r="AA444" s="77">
        <v>878</v>
      </c>
      <c r="AB444" s="77" t="s">
        <v>380</v>
      </c>
      <c r="AD444" s="660">
        <v>1.052</v>
      </c>
      <c r="AF444" s="660">
        <f t="shared" si="39"/>
        <v>0</v>
      </c>
      <c r="AG444" s="77"/>
      <c r="AH444" s="77"/>
      <c r="AI444" s="672"/>
      <c r="AP444" s="77"/>
      <c r="AQ444" s="673"/>
      <c r="AR444" s="673"/>
      <c r="AW444" s="77"/>
      <c r="AX444" s="77"/>
      <c r="AY444" s="672"/>
      <c r="AZ444" s="672"/>
      <c r="BV444" s="77">
        <v>878</v>
      </c>
      <c r="BX444" s="672">
        <v>19692720.162799999</v>
      </c>
      <c r="CA444" s="672">
        <v>942</v>
      </c>
      <c r="CD444" s="83">
        <f t="shared" si="40"/>
        <v>0</v>
      </c>
      <c r="CF444" s="83">
        <f t="shared" si="41"/>
        <v>20905.223102760083</v>
      </c>
      <c r="CH444" s="83">
        <f t="shared" si="42"/>
        <v>0</v>
      </c>
    </row>
    <row r="445" spans="1:86" s="83" customFormat="1" ht="12.75" customHeight="1">
      <c r="A445" s="76">
        <v>879</v>
      </c>
      <c r="B445" s="77" t="s">
        <v>899</v>
      </c>
      <c r="C445" s="76">
        <v>1</v>
      </c>
      <c r="D445" s="80">
        <v>1</v>
      </c>
      <c r="E445" s="158">
        <v>8</v>
      </c>
      <c r="F445" s="81">
        <v>105.0731806515921</v>
      </c>
      <c r="G445" s="82">
        <v>21180.727570093455</v>
      </c>
      <c r="H445" s="82">
        <f t="shared" si="37"/>
        <v>1075</v>
      </c>
      <c r="I445" s="82">
        <v>1188</v>
      </c>
      <c r="J445" s="82">
        <f t="shared" si="38"/>
        <v>23444</v>
      </c>
      <c r="K445" s="82"/>
      <c r="L445" s="460"/>
      <c r="M445" s="460"/>
      <c r="N445" s="146"/>
      <c r="O445" s="76"/>
      <c r="P445" s="633"/>
      <c r="Q445" s="146"/>
      <c r="R445" s="82"/>
      <c r="S445" s="82"/>
      <c r="T445" s="77"/>
      <c r="V445" s="657"/>
      <c r="AA445" s="77">
        <v>879</v>
      </c>
      <c r="AB445" s="77" t="s">
        <v>381</v>
      </c>
      <c r="AD445" s="660">
        <v>1</v>
      </c>
      <c r="AF445" s="660">
        <f t="shared" si="39"/>
        <v>0</v>
      </c>
      <c r="AG445" s="77"/>
      <c r="AH445" s="77"/>
      <c r="AI445" s="672"/>
      <c r="AP445" s="77"/>
      <c r="AQ445" s="673"/>
      <c r="AR445" s="673"/>
      <c r="AW445" s="77"/>
      <c r="AX445" s="77"/>
      <c r="AY445" s="672"/>
      <c r="AZ445" s="672"/>
      <c r="BV445" s="77">
        <v>879</v>
      </c>
      <c r="BX445" s="672">
        <v>18130702.799999997</v>
      </c>
      <c r="CA445" s="672">
        <v>856</v>
      </c>
      <c r="CD445" s="83">
        <f t="shared" si="40"/>
        <v>0</v>
      </c>
      <c r="CF445" s="83">
        <f t="shared" si="41"/>
        <v>21180.727570093455</v>
      </c>
      <c r="CH445" s="83">
        <f t="shared" si="42"/>
        <v>0</v>
      </c>
    </row>
    <row r="446" spans="1:86" s="83" customFormat="1" ht="12.75" customHeight="1">
      <c r="A446" s="76">
        <v>885</v>
      </c>
      <c r="B446" s="77" t="s">
        <v>900</v>
      </c>
      <c r="C446" s="76">
        <v>1</v>
      </c>
      <c r="D446" s="80">
        <v>1</v>
      </c>
      <c r="E446" s="158">
        <v>8</v>
      </c>
      <c r="F446" s="81">
        <v>105.00932531424077</v>
      </c>
      <c r="G446" s="82">
        <v>21290.784455755671</v>
      </c>
      <c r="H446" s="82">
        <f t="shared" si="37"/>
        <v>1067</v>
      </c>
      <c r="I446" s="82">
        <v>1188</v>
      </c>
      <c r="J446" s="82">
        <f t="shared" si="38"/>
        <v>23546</v>
      </c>
      <c r="K446" s="82"/>
      <c r="L446" s="460"/>
      <c r="M446" s="460"/>
      <c r="N446" s="146"/>
      <c r="O446" s="76"/>
      <c r="P446" s="633"/>
      <c r="Q446" s="146"/>
      <c r="R446" s="82"/>
      <c r="S446" s="82"/>
      <c r="T446" s="77"/>
      <c r="V446" s="657"/>
      <c r="AA446" s="77">
        <v>885</v>
      </c>
      <c r="AB446" s="77" t="s">
        <v>383</v>
      </c>
      <c r="AD446" s="660">
        <v>1</v>
      </c>
      <c r="AF446" s="660">
        <f t="shared" si="39"/>
        <v>0</v>
      </c>
      <c r="AG446" s="77"/>
      <c r="AH446" s="77"/>
      <c r="AI446" s="672"/>
      <c r="AP446" s="77"/>
      <c r="AQ446" s="673"/>
      <c r="AR446" s="673"/>
      <c r="AW446" s="77"/>
      <c r="AX446" s="77"/>
      <c r="AY446" s="672"/>
      <c r="AZ446" s="672"/>
      <c r="BV446" s="77">
        <v>885</v>
      </c>
      <c r="BX446" s="672">
        <v>27188331.749999993</v>
      </c>
      <c r="CA446" s="672">
        <v>1277</v>
      </c>
      <c r="CD446" s="83">
        <f t="shared" si="40"/>
        <v>0</v>
      </c>
      <c r="CF446" s="83">
        <f t="shared" si="41"/>
        <v>21290.784455755671</v>
      </c>
      <c r="CH446" s="83">
        <f t="shared" si="42"/>
        <v>0</v>
      </c>
    </row>
    <row r="447" spans="1:86" s="83" customFormat="1" ht="12.75" customHeight="1">
      <c r="A447" s="76">
        <v>910</v>
      </c>
      <c r="B447" s="77" t="s">
        <v>901</v>
      </c>
      <c r="C447" s="76">
        <v>1</v>
      </c>
      <c r="D447" s="80">
        <v>1</v>
      </c>
      <c r="E447" s="158">
        <v>7</v>
      </c>
      <c r="F447" s="81">
        <v>118.70337045129833</v>
      </c>
      <c r="G447" s="82">
        <v>20847.576183953031</v>
      </c>
      <c r="H447" s="82">
        <f t="shared" si="37"/>
        <v>3899</v>
      </c>
      <c r="I447" s="82">
        <v>1188</v>
      </c>
      <c r="J447" s="82">
        <f t="shared" si="38"/>
        <v>25935</v>
      </c>
      <c r="K447" s="82"/>
      <c r="L447" s="460"/>
      <c r="M447" s="460"/>
      <c r="N447" s="146"/>
      <c r="O447" s="76"/>
      <c r="P447" s="633"/>
      <c r="Q447" s="146"/>
      <c r="R447" s="82"/>
      <c r="S447" s="82"/>
      <c r="T447" s="77"/>
      <c r="V447" s="657"/>
      <c r="AA447" s="77">
        <v>910</v>
      </c>
      <c r="AB447" s="77" t="s">
        <v>384</v>
      </c>
      <c r="AD447" s="660">
        <v>1</v>
      </c>
      <c r="AF447" s="660">
        <f t="shared" si="39"/>
        <v>0</v>
      </c>
      <c r="AG447" s="77"/>
      <c r="AH447" s="77"/>
      <c r="AI447" s="672"/>
      <c r="AP447" s="77"/>
      <c r="AQ447" s="673"/>
      <c r="AR447" s="673"/>
      <c r="AW447" s="77"/>
      <c r="AX447" s="77"/>
      <c r="AY447" s="672"/>
      <c r="AZ447" s="672"/>
      <c r="BV447" s="77">
        <v>910</v>
      </c>
      <c r="BX447" s="672">
        <v>10653111.43</v>
      </c>
      <c r="CA447" s="672">
        <v>511</v>
      </c>
      <c r="CD447" s="83">
        <f t="shared" si="40"/>
        <v>0</v>
      </c>
      <c r="CF447" s="83">
        <f t="shared" si="41"/>
        <v>20847.576183953031</v>
      </c>
      <c r="CH447" s="83">
        <f t="shared" si="42"/>
        <v>0</v>
      </c>
    </row>
    <row r="448" spans="1:86" ht="12.75" customHeight="1">
      <c r="A448" s="76">
        <v>915</v>
      </c>
      <c r="B448" s="77" t="s">
        <v>902</v>
      </c>
      <c r="C448" s="76">
        <v>1</v>
      </c>
      <c r="D448" s="80">
        <v>1.0469999999999999</v>
      </c>
      <c r="E448" s="158">
        <v>5</v>
      </c>
      <c r="F448" s="81">
        <v>115.38629109224328</v>
      </c>
      <c r="G448" s="82">
        <v>22023.971881733873</v>
      </c>
      <c r="H448" s="82">
        <f t="shared" si="37"/>
        <v>3389</v>
      </c>
      <c r="I448" s="82">
        <v>1188</v>
      </c>
      <c r="J448" s="82">
        <f t="shared" si="38"/>
        <v>26601</v>
      </c>
      <c r="K448" s="82"/>
      <c r="L448" s="460"/>
      <c r="M448" s="460"/>
      <c r="O448" s="76"/>
      <c r="P448" s="633"/>
      <c r="R448" s="82"/>
      <c r="S448" s="82"/>
      <c r="U448" s="83"/>
      <c r="V448" s="657"/>
      <c r="AA448" s="77">
        <v>915</v>
      </c>
      <c r="AB448" s="77" t="s">
        <v>385</v>
      </c>
      <c r="AC448" s="83"/>
      <c r="AD448" s="660">
        <v>1.0469999999999999</v>
      </c>
      <c r="AF448" s="660">
        <f t="shared" si="39"/>
        <v>0</v>
      </c>
      <c r="AI448" s="672"/>
      <c r="AK448" s="83"/>
      <c r="AQ448" s="672"/>
      <c r="AR448" s="672"/>
      <c r="AY448" s="672"/>
      <c r="AZ448" s="672"/>
      <c r="BA448" s="83"/>
      <c r="BC448" s="83"/>
      <c r="BF448" s="83"/>
      <c r="BH448" s="83"/>
      <c r="BV448" s="77">
        <v>915</v>
      </c>
      <c r="BW448" s="83"/>
      <c r="BX448" s="672">
        <v>5461945.0266700005</v>
      </c>
      <c r="BY448" s="83"/>
      <c r="BZ448" s="83"/>
      <c r="CA448" s="672">
        <v>248</v>
      </c>
      <c r="CD448" s="83">
        <f t="shared" si="40"/>
        <v>0</v>
      </c>
      <c r="CF448" s="83">
        <f t="shared" si="41"/>
        <v>22023.971881733873</v>
      </c>
      <c r="CH448" s="83">
        <f t="shared" si="42"/>
        <v>0</v>
      </c>
    </row>
    <row r="449" spans="1:82" ht="17.25" customHeight="1" thickBot="1">
      <c r="D449" s="80"/>
      <c r="E449" s="158"/>
      <c r="F449" s="81"/>
      <c r="G449" s="82"/>
      <c r="H449" s="82"/>
      <c r="I449" s="82"/>
      <c r="J449" s="82"/>
      <c r="K449" s="82"/>
      <c r="L449" s="460"/>
      <c r="M449" s="418"/>
      <c r="O449" s="579"/>
      <c r="P449" s="633"/>
      <c r="Q449" s="190"/>
      <c r="R449" s="82"/>
      <c r="S449" s="82"/>
      <c r="T449" s="83"/>
      <c r="AQ449" s="672"/>
      <c r="AR449" s="672"/>
      <c r="BF449" s="83"/>
      <c r="BV449" s="77">
        <v>999</v>
      </c>
      <c r="BX449" s="672">
        <v>14521735886.599079</v>
      </c>
      <c r="CA449" s="672">
        <v>905569</v>
      </c>
      <c r="CD449" s="83">
        <f t="shared" si="40"/>
        <v>999</v>
      </c>
    </row>
    <row r="450" spans="1:82" ht="12.75" customHeight="1" thickBot="1">
      <c r="A450" s="112">
        <v>999</v>
      </c>
      <c r="B450" s="113" t="s">
        <v>964</v>
      </c>
      <c r="C450" s="170" t="s">
        <v>1271</v>
      </c>
      <c r="D450" s="114">
        <f>SUM(D10:D448)/COUNTIF(D10:D448,"&gt;0")</f>
        <v>1.0129088838268794</v>
      </c>
      <c r="E450" s="170" t="s">
        <v>1271</v>
      </c>
      <c r="F450" s="115">
        <f>SUM(F10:F448)/COUNTIF(F10:F448,"&gt;0")</f>
        <v>142.65917479239789</v>
      </c>
      <c r="G450" s="116">
        <v>16038.186458507151</v>
      </c>
      <c r="H450" s="116">
        <f>SUM(H10:H448)/COUNTIF(H10:H448,"&gt;0")</f>
        <v>6156.4600638977636</v>
      </c>
      <c r="I450" s="116">
        <f>SUM(I10:I448)/COUNTIF(I10:I448,"&gt;0")</f>
        <v>1188</v>
      </c>
      <c r="J450" s="111">
        <f>SUM(J10:J448)/COUNTIF(G10:G448,"&gt;0")</f>
        <v>21942.339572192512</v>
      </c>
      <c r="L450" s="489" t="s">
        <v>1271</v>
      </c>
      <c r="P450" s="633"/>
      <c r="S450" s="82"/>
      <c r="T450" s="83"/>
      <c r="AP450" s="673"/>
      <c r="AQ450" s="672"/>
      <c r="AR450" s="672"/>
      <c r="AY450" s="672"/>
      <c r="AZ450" s="659"/>
      <c r="BF450" s="83"/>
      <c r="BX450" s="659"/>
      <c r="CA450" s="672"/>
    </row>
    <row r="451" spans="1:82" ht="12.75" customHeight="1">
      <c r="O451" s="633"/>
      <c r="P451" s="633"/>
      <c r="S451" s="82"/>
      <c r="AQ451" s="659"/>
      <c r="AR451" s="674"/>
      <c r="AZ451" s="676"/>
      <c r="BX451" s="676"/>
    </row>
    <row r="452" spans="1:82" ht="12.75" customHeight="1">
      <c r="E452" s="158">
        <f>SUM(E10:E448)</f>
        <v>2053</v>
      </c>
      <c r="O452" s="633"/>
      <c r="P452" s="633"/>
      <c r="AZ452" s="676"/>
      <c r="BX452" s="676"/>
    </row>
    <row r="453" spans="1:82" ht="12.75" customHeight="1">
      <c r="D453" s="80"/>
      <c r="E453" s="158"/>
      <c r="F453" s="81"/>
      <c r="G453" s="146"/>
      <c r="H453" s="82"/>
      <c r="I453" s="82"/>
      <c r="J453" s="82"/>
      <c r="O453" s="633"/>
      <c r="P453" s="633"/>
      <c r="AQ453" s="674"/>
      <c r="AZ453" s="676"/>
      <c r="BF453" s="672"/>
      <c r="BX453" s="676"/>
    </row>
    <row r="454" spans="1:82" ht="12.75" customHeight="1">
      <c r="O454" s="633"/>
      <c r="P454" s="633"/>
      <c r="AZ454" s="676"/>
      <c r="BX454" s="676"/>
    </row>
    <row r="455" spans="1:82" ht="12.75" customHeight="1">
      <c r="J455" s="146"/>
      <c r="O455" s="633"/>
      <c r="P455" s="633"/>
      <c r="AZ455" s="676"/>
      <c r="BX455" s="676"/>
    </row>
    <row r="456" spans="1:82" ht="12.75" customHeight="1">
      <c r="J456" s="146"/>
      <c r="O456" s="633"/>
      <c r="P456" s="633"/>
      <c r="AZ456" s="676"/>
      <c r="BX456" s="676"/>
    </row>
    <row r="457" spans="1:82" ht="12.75" customHeight="1">
      <c r="J457" s="146"/>
      <c r="O457" s="633"/>
      <c r="AZ457" s="676"/>
      <c r="BX457" s="676"/>
    </row>
    <row r="458" spans="1:82" ht="12.75" customHeight="1">
      <c r="J458" s="146"/>
      <c r="O458" s="633"/>
      <c r="AZ458" s="676"/>
      <c r="BX458" s="676"/>
    </row>
    <row r="459" spans="1:82" ht="12.75" customHeight="1">
      <c r="J459" s="146"/>
      <c r="O459" s="633"/>
      <c r="AZ459" s="676"/>
      <c r="BX459" s="676"/>
    </row>
    <row r="460" spans="1:82" ht="12.75" customHeight="1">
      <c r="J460" s="146"/>
      <c r="AZ460" s="676"/>
      <c r="BX460" s="676"/>
    </row>
    <row r="461" spans="1:82" ht="12.75" customHeight="1">
      <c r="J461" s="146"/>
      <c r="AZ461" s="676"/>
      <c r="BX461" s="676"/>
    </row>
    <row r="462" spans="1:82" ht="12.75" customHeight="1">
      <c r="J462" s="146"/>
      <c r="AZ462" s="676"/>
      <c r="BX462" s="676"/>
    </row>
    <row r="463" spans="1:82" ht="12.75" customHeight="1">
      <c r="AZ463" s="676"/>
      <c r="BX463" s="676"/>
    </row>
    <row r="464" spans="1:82" ht="12.75" customHeight="1">
      <c r="AZ464" s="676"/>
      <c r="BX464" s="676"/>
    </row>
    <row r="465" spans="52:76" ht="12.75" customHeight="1">
      <c r="AZ465" s="676"/>
      <c r="BX465" s="676"/>
    </row>
    <row r="466" spans="52:76" ht="12.75" customHeight="1">
      <c r="AZ466" s="676"/>
      <c r="BX466" s="676"/>
    </row>
    <row r="467" spans="52:76" ht="12.75" customHeight="1">
      <c r="AZ467" s="676"/>
      <c r="BX467" s="676"/>
    </row>
    <row r="468" spans="52:76" ht="12.75" customHeight="1">
      <c r="AZ468" s="676"/>
      <c r="BX468" s="676"/>
    </row>
    <row r="469" spans="52:76" ht="12.75" customHeight="1">
      <c r="AZ469" s="676"/>
      <c r="BX469" s="676"/>
    </row>
    <row r="470" spans="52:76" ht="12.75" customHeight="1">
      <c r="AZ470" s="676"/>
      <c r="BX470" s="676"/>
    </row>
    <row r="471" spans="52:76" ht="12.75" customHeight="1">
      <c r="AZ471" s="676"/>
      <c r="BX471" s="676"/>
    </row>
    <row r="472" spans="52:76" ht="12.75" customHeight="1">
      <c r="AZ472" s="676"/>
      <c r="BX472" s="676"/>
    </row>
    <row r="473" spans="52:76" ht="12.75" customHeight="1">
      <c r="AZ473" s="676"/>
      <c r="BX473" s="676"/>
    </row>
    <row r="474" spans="52:76" ht="12.75" customHeight="1">
      <c r="AZ474" s="676"/>
      <c r="BX474" s="676"/>
    </row>
    <row r="475" spans="52:76" ht="12.75" customHeight="1">
      <c r="AZ475" s="676"/>
      <c r="BX475" s="676"/>
    </row>
    <row r="476" spans="52:76" ht="12.75" customHeight="1">
      <c r="AZ476" s="676"/>
      <c r="BX476" s="676"/>
    </row>
    <row r="477" spans="52:76" ht="12.75" customHeight="1">
      <c r="AZ477" s="676"/>
      <c r="BX477" s="676"/>
    </row>
    <row r="478" spans="52:76" ht="12.75" customHeight="1">
      <c r="AZ478" s="676"/>
      <c r="BX478" s="676"/>
    </row>
    <row r="479" spans="52:76" ht="12.75" customHeight="1">
      <c r="AZ479" s="676"/>
      <c r="BX479" s="676"/>
    </row>
    <row r="480" spans="52:76" ht="12.75" customHeight="1">
      <c r="AZ480" s="676"/>
      <c r="BX480" s="676"/>
    </row>
    <row r="481" spans="52:76" ht="12.75" customHeight="1">
      <c r="AZ481" s="676"/>
      <c r="BX481" s="676"/>
    </row>
    <row r="482" spans="52:76" ht="12.75" customHeight="1">
      <c r="AZ482" s="676"/>
      <c r="BX482" s="676"/>
    </row>
    <row r="483" spans="52:76" ht="12.75" customHeight="1">
      <c r="AZ483" s="676"/>
      <c r="BX483" s="676"/>
    </row>
    <row r="484" spans="52:76" ht="12.75" customHeight="1">
      <c r="AZ484" s="676"/>
      <c r="BX484" s="676"/>
    </row>
    <row r="485" spans="52:76" ht="12.75" customHeight="1">
      <c r="AZ485" s="676"/>
      <c r="BX485" s="676"/>
    </row>
    <row r="486" spans="52:76" ht="12.75" customHeight="1">
      <c r="AZ486" s="676"/>
      <c r="BX486" s="676"/>
    </row>
    <row r="487" spans="52:76" ht="12.75" customHeight="1">
      <c r="AZ487" s="676"/>
      <c r="BX487" s="676"/>
    </row>
    <row r="488" spans="52:76" ht="12.75" customHeight="1">
      <c r="AZ488" s="676"/>
      <c r="BX488" s="676"/>
    </row>
    <row r="489" spans="52:76" ht="12.75" customHeight="1">
      <c r="AZ489" s="676"/>
      <c r="BX489" s="676"/>
    </row>
    <row r="490" spans="52:76" ht="12.75" customHeight="1">
      <c r="AZ490" s="676"/>
      <c r="BX490" s="676"/>
    </row>
    <row r="491" spans="52:76" ht="12.75" customHeight="1">
      <c r="AZ491" s="676"/>
      <c r="BX491" s="676"/>
    </row>
    <row r="492" spans="52:76" ht="12.75" customHeight="1">
      <c r="AZ492" s="676"/>
      <c r="BX492" s="676"/>
    </row>
    <row r="493" spans="52:76" ht="12.75" customHeight="1">
      <c r="AZ493" s="676"/>
      <c r="BX493" s="676"/>
    </row>
    <row r="494" spans="52:76" ht="12.75" customHeight="1">
      <c r="AZ494" s="676"/>
      <c r="BX494" s="676"/>
    </row>
    <row r="495" spans="52:76" ht="12.75" customHeight="1">
      <c r="AZ495" s="676"/>
      <c r="BX495" s="676"/>
    </row>
    <row r="496" spans="52:76" ht="12.75" customHeight="1">
      <c r="AZ496" s="676"/>
      <c r="BX496" s="676"/>
    </row>
    <row r="497" spans="52:76" ht="12.75" customHeight="1">
      <c r="AZ497" s="676"/>
      <c r="BX497" s="676"/>
    </row>
    <row r="498" spans="52:76" ht="12.75" customHeight="1">
      <c r="AZ498" s="676"/>
      <c r="BX498" s="676"/>
    </row>
    <row r="499" spans="52:76" ht="12.75" customHeight="1">
      <c r="AZ499" s="676"/>
      <c r="BX499" s="676"/>
    </row>
    <row r="500" spans="52:76" ht="12.75" customHeight="1">
      <c r="AZ500" s="676"/>
      <c r="BX500" s="676"/>
    </row>
    <row r="501" spans="52:76" ht="12.75" customHeight="1">
      <c r="AZ501" s="676"/>
      <c r="BX501" s="676"/>
    </row>
    <row r="502" spans="52:76" ht="12.75" customHeight="1">
      <c r="AZ502" s="676"/>
      <c r="BX502" s="676"/>
    </row>
    <row r="503" spans="52:76" ht="12.75" customHeight="1">
      <c r="AZ503" s="676"/>
      <c r="BX503" s="676"/>
    </row>
    <row r="504" spans="52:76" ht="12.75" customHeight="1">
      <c r="AZ504" s="676"/>
      <c r="BX504" s="676"/>
    </row>
    <row r="505" spans="52:76" ht="12.75" customHeight="1">
      <c r="AZ505" s="676"/>
      <c r="BX505" s="676"/>
    </row>
    <row r="506" spans="52:76" ht="12.75" customHeight="1">
      <c r="AZ506" s="676"/>
      <c r="BX506" s="676"/>
    </row>
    <row r="507" spans="52:76" ht="12.75" customHeight="1">
      <c r="AZ507" s="676"/>
      <c r="BX507" s="676"/>
    </row>
    <row r="508" spans="52:76" ht="12.75" customHeight="1">
      <c r="AZ508" s="676"/>
      <c r="BX508" s="676"/>
    </row>
    <row r="509" spans="52:76" ht="12.75" customHeight="1">
      <c r="AZ509" s="676"/>
      <c r="BX509" s="676"/>
    </row>
    <row r="510" spans="52:76" ht="12.75" customHeight="1">
      <c r="AZ510" s="676"/>
      <c r="BX510" s="676"/>
    </row>
    <row r="511" spans="52:76" ht="12.75" customHeight="1">
      <c r="AZ511" s="676"/>
      <c r="BX511" s="676"/>
    </row>
    <row r="512" spans="52:76" ht="12.75" customHeight="1">
      <c r="AZ512" s="676"/>
      <c r="BX512" s="676"/>
    </row>
    <row r="513" spans="52:76" ht="12.75" customHeight="1">
      <c r="AZ513" s="676"/>
      <c r="BX513" s="676"/>
    </row>
    <row r="514" spans="52:76" ht="12.75" customHeight="1">
      <c r="AZ514" s="676"/>
      <c r="BX514" s="676"/>
    </row>
    <row r="515" spans="52:76" ht="12.75" customHeight="1">
      <c r="AZ515" s="676"/>
      <c r="BX515" s="676"/>
    </row>
    <row r="516" spans="52:76" ht="12.75" customHeight="1">
      <c r="AZ516" s="676"/>
      <c r="BX516" s="676"/>
    </row>
    <row r="517" spans="52:76" ht="12.75" customHeight="1">
      <c r="AZ517" s="676"/>
      <c r="BX517" s="676"/>
    </row>
    <row r="518" spans="52:76" ht="12.75" customHeight="1">
      <c r="AZ518" s="676"/>
      <c r="BX518" s="676"/>
    </row>
    <row r="519" spans="52:76" ht="12.75" customHeight="1">
      <c r="AZ519" s="676"/>
      <c r="BX519" s="676"/>
    </row>
    <row r="520" spans="52:76" ht="12.75" customHeight="1">
      <c r="AZ520" s="676"/>
      <c r="BX520" s="676"/>
    </row>
    <row r="521" spans="52:76" ht="12.75" customHeight="1">
      <c r="AZ521" s="676"/>
      <c r="BX521" s="676"/>
    </row>
    <row r="522" spans="52:76" ht="12.75" customHeight="1">
      <c r="AZ522" s="676"/>
      <c r="BX522" s="676"/>
    </row>
    <row r="523" spans="52:76" ht="12.75" customHeight="1">
      <c r="AZ523" s="676"/>
      <c r="BX523" s="676"/>
    </row>
    <row r="524" spans="52:76" ht="12.75" customHeight="1">
      <c r="AZ524" s="676"/>
      <c r="BX524" s="676"/>
    </row>
    <row r="525" spans="52:76" ht="12.75" customHeight="1">
      <c r="AZ525" s="676"/>
      <c r="BX525" s="676"/>
    </row>
    <row r="526" spans="52:76" ht="12.75" customHeight="1">
      <c r="AZ526" s="676"/>
      <c r="BX526" s="676"/>
    </row>
    <row r="527" spans="52:76" ht="12.75" customHeight="1">
      <c r="AZ527" s="676"/>
      <c r="BX527" s="676"/>
    </row>
    <row r="528" spans="52:76" ht="12.75" customHeight="1">
      <c r="AZ528" s="676"/>
      <c r="BX528" s="676"/>
    </row>
    <row r="529" spans="52:76" ht="12.75" customHeight="1">
      <c r="AZ529" s="676"/>
      <c r="BX529" s="676"/>
    </row>
    <row r="530" spans="52:76" ht="12.75" customHeight="1">
      <c r="AZ530" s="676"/>
      <c r="BX530" s="676"/>
    </row>
    <row r="531" spans="52:76" ht="12.75" customHeight="1">
      <c r="AZ531" s="676"/>
      <c r="BX531" s="676"/>
    </row>
    <row r="532" spans="52:76" ht="12.75" customHeight="1">
      <c r="AZ532" s="676"/>
      <c r="BX532" s="676"/>
    </row>
    <row r="533" spans="52:76" ht="12.75" customHeight="1">
      <c r="AZ533" s="676"/>
      <c r="BX533" s="676"/>
    </row>
    <row r="534" spans="52:76" ht="12.75" customHeight="1">
      <c r="AZ534" s="676"/>
      <c r="BX534" s="676"/>
    </row>
    <row r="535" spans="52:76" ht="12.75" customHeight="1">
      <c r="AZ535" s="676"/>
      <c r="BX535" s="676"/>
    </row>
    <row r="536" spans="52:76" ht="12.75" customHeight="1">
      <c r="AZ536" s="676"/>
      <c r="BX536" s="676"/>
    </row>
    <row r="537" spans="52:76" ht="12.75" customHeight="1">
      <c r="AZ537" s="676"/>
      <c r="BX537" s="676"/>
    </row>
    <row r="538" spans="52:76" ht="12.75" customHeight="1">
      <c r="AZ538" s="676"/>
      <c r="BX538" s="676"/>
    </row>
    <row r="539" spans="52:76" ht="12.75" customHeight="1">
      <c r="AZ539" s="676"/>
      <c r="BX539" s="676"/>
    </row>
    <row r="540" spans="52:76" ht="12.75" customHeight="1">
      <c r="AZ540" s="676"/>
      <c r="BX540" s="676"/>
    </row>
    <row r="541" spans="52:76" ht="12.75" customHeight="1">
      <c r="AZ541" s="676"/>
      <c r="BX541" s="676"/>
    </row>
    <row r="542" spans="52:76" ht="12.75" customHeight="1">
      <c r="AZ542" s="676"/>
      <c r="BX542" s="676"/>
    </row>
    <row r="543" spans="52:76" ht="12.75" customHeight="1">
      <c r="AZ543" s="676"/>
      <c r="BX543" s="676"/>
    </row>
    <row r="544" spans="52:76" ht="12.75" customHeight="1">
      <c r="AZ544" s="676"/>
      <c r="BX544" s="676"/>
    </row>
    <row r="545" spans="52:76" ht="12.75" customHeight="1">
      <c r="AZ545" s="676"/>
      <c r="BX545" s="676"/>
    </row>
    <row r="546" spans="52:76" ht="12.75" customHeight="1">
      <c r="AZ546" s="676"/>
      <c r="BX546" s="676"/>
    </row>
    <row r="547" spans="52:76" ht="12.75" customHeight="1">
      <c r="AZ547" s="676"/>
      <c r="BX547" s="676"/>
    </row>
    <row r="548" spans="52:76" ht="12.75" customHeight="1">
      <c r="AZ548" s="676"/>
      <c r="BX548" s="676"/>
    </row>
    <row r="549" spans="52:76" ht="12.75" customHeight="1">
      <c r="AZ549" s="676"/>
      <c r="BX549" s="676"/>
    </row>
    <row r="550" spans="52:76" ht="12.75" customHeight="1">
      <c r="AZ550" s="676"/>
      <c r="BX550" s="676"/>
    </row>
    <row r="551" spans="52:76" ht="12.75" customHeight="1">
      <c r="AZ551" s="676"/>
      <c r="BX551" s="676"/>
    </row>
    <row r="552" spans="52:76" ht="12.75" customHeight="1">
      <c r="AZ552" s="676"/>
      <c r="BX552" s="676"/>
    </row>
    <row r="553" spans="52:76" ht="12.75" customHeight="1">
      <c r="AZ553" s="676"/>
      <c r="BX553" s="676"/>
    </row>
    <row r="554" spans="52:76" ht="12.75" customHeight="1">
      <c r="AZ554" s="676"/>
      <c r="BX554" s="676"/>
    </row>
    <row r="555" spans="52:76" ht="12.75" customHeight="1">
      <c r="AZ555" s="676"/>
      <c r="BX555" s="676"/>
    </row>
    <row r="556" spans="52:76" ht="12.75" customHeight="1">
      <c r="AZ556" s="676"/>
      <c r="BX556" s="676"/>
    </row>
    <row r="557" spans="52:76" ht="12.75" customHeight="1">
      <c r="AZ557" s="676"/>
      <c r="BX557" s="676"/>
    </row>
    <row r="558" spans="52:76" ht="12.75" customHeight="1">
      <c r="AZ558" s="676"/>
      <c r="BX558" s="676"/>
    </row>
    <row r="559" spans="52:76" ht="12.75" customHeight="1">
      <c r="AZ559" s="676"/>
      <c r="BX559" s="676"/>
    </row>
    <row r="560" spans="52:76" ht="12.75" customHeight="1">
      <c r="AZ560" s="676"/>
      <c r="BX560" s="676"/>
    </row>
    <row r="561" spans="52:76" ht="12.75" customHeight="1">
      <c r="AZ561" s="676"/>
      <c r="BX561" s="676"/>
    </row>
    <row r="562" spans="52:76" ht="12.75" customHeight="1">
      <c r="AZ562" s="676"/>
      <c r="BX562" s="676"/>
    </row>
    <row r="563" spans="52:76" ht="12.75" customHeight="1">
      <c r="AZ563" s="676"/>
      <c r="BX563" s="676"/>
    </row>
    <row r="564" spans="52:76" ht="12.75" customHeight="1">
      <c r="AZ564" s="676"/>
      <c r="BX564" s="676"/>
    </row>
    <row r="565" spans="52:76" ht="12.75" customHeight="1">
      <c r="AZ565" s="676"/>
      <c r="BX565" s="676"/>
    </row>
    <row r="566" spans="52:76" ht="12.75" customHeight="1">
      <c r="AZ566" s="676"/>
      <c r="BX566" s="676"/>
    </row>
    <row r="567" spans="52:76" ht="12.75" customHeight="1">
      <c r="AZ567" s="676"/>
      <c r="BX567" s="676"/>
    </row>
    <row r="568" spans="52:76" ht="12.75" customHeight="1">
      <c r="AZ568" s="676"/>
      <c r="BX568" s="676"/>
    </row>
    <row r="569" spans="52:76" ht="12.75" customHeight="1">
      <c r="AZ569" s="676"/>
      <c r="BX569" s="676"/>
    </row>
    <row r="570" spans="52:76" ht="12.75" customHeight="1">
      <c r="AZ570" s="676"/>
      <c r="BX570" s="676"/>
    </row>
    <row r="571" spans="52:76" ht="12.75" customHeight="1">
      <c r="AZ571" s="676"/>
      <c r="BX571" s="676"/>
    </row>
    <row r="572" spans="52:76" ht="12.75" customHeight="1">
      <c r="AZ572" s="676"/>
      <c r="BX572" s="676"/>
    </row>
    <row r="573" spans="52:76" ht="12.75" customHeight="1">
      <c r="AZ573" s="676"/>
      <c r="BX573" s="676"/>
    </row>
    <row r="574" spans="52:76" ht="12.75" customHeight="1">
      <c r="AZ574" s="676"/>
      <c r="BX574" s="676"/>
    </row>
    <row r="575" spans="52:76" ht="12.75" customHeight="1">
      <c r="AZ575" s="676"/>
      <c r="BX575" s="676"/>
    </row>
    <row r="576" spans="52:76" ht="12.75" customHeight="1">
      <c r="AZ576" s="676"/>
      <c r="BX576" s="676"/>
    </row>
    <row r="577" spans="52:76" ht="12.75" customHeight="1">
      <c r="AZ577" s="676"/>
      <c r="BX577" s="676"/>
    </row>
    <row r="578" spans="52:76" ht="12.75" customHeight="1">
      <c r="AZ578" s="676"/>
      <c r="BX578" s="676"/>
    </row>
    <row r="579" spans="52:76" ht="12.75" customHeight="1">
      <c r="AZ579" s="676"/>
      <c r="BX579" s="676"/>
    </row>
    <row r="580" spans="52:76" ht="12.75" customHeight="1">
      <c r="AZ580" s="676"/>
      <c r="BX580" s="676"/>
    </row>
    <row r="581" spans="52:76" ht="12.75" customHeight="1">
      <c r="AZ581" s="676"/>
      <c r="BX581" s="676"/>
    </row>
    <row r="582" spans="52:76" ht="12.75" customHeight="1">
      <c r="AZ582" s="676"/>
      <c r="BX582" s="676"/>
    </row>
    <row r="583" spans="52:76" ht="12.75" customHeight="1">
      <c r="AZ583" s="676"/>
      <c r="BX583" s="676"/>
    </row>
    <row r="584" spans="52:76" ht="12.75" customHeight="1">
      <c r="AZ584" s="676"/>
      <c r="BX584" s="676"/>
    </row>
    <row r="585" spans="52:76" ht="12.75" customHeight="1">
      <c r="AZ585" s="676"/>
      <c r="BX585" s="676"/>
    </row>
    <row r="586" spans="52:76" ht="12.75" customHeight="1">
      <c r="AZ586" s="676"/>
      <c r="BX586" s="676"/>
    </row>
    <row r="587" spans="52:76" ht="12.75" customHeight="1">
      <c r="AZ587" s="676"/>
      <c r="BX587" s="676"/>
    </row>
    <row r="588" spans="52:76" ht="12.75" customHeight="1">
      <c r="AZ588" s="676"/>
      <c r="BX588" s="676"/>
    </row>
    <row r="589" spans="52:76" ht="12.75" customHeight="1">
      <c r="AZ589" s="676"/>
      <c r="BX589" s="676"/>
    </row>
    <row r="590" spans="52:76" ht="12.75" customHeight="1">
      <c r="AZ590" s="676"/>
      <c r="BX590" s="676"/>
    </row>
    <row r="591" spans="52:76" ht="12.75" customHeight="1">
      <c r="AZ591" s="676"/>
      <c r="BX591" s="676"/>
    </row>
    <row r="592" spans="52:76" ht="12.75" customHeight="1">
      <c r="AZ592" s="676"/>
      <c r="BX592" s="676"/>
    </row>
    <row r="593" spans="52:76" ht="12.75" customHeight="1">
      <c r="AZ593" s="676"/>
      <c r="BX593" s="676"/>
    </row>
    <row r="594" spans="52:76" ht="12.75" customHeight="1">
      <c r="AZ594" s="676"/>
      <c r="BX594" s="676"/>
    </row>
    <row r="595" spans="52:76" ht="12.75" customHeight="1">
      <c r="AZ595" s="676"/>
      <c r="BX595" s="676"/>
    </row>
    <row r="596" spans="52:76" ht="12.75" customHeight="1">
      <c r="AZ596" s="676"/>
      <c r="BX596" s="676"/>
    </row>
    <row r="597" spans="52:76" ht="12.75" customHeight="1">
      <c r="AZ597" s="676"/>
      <c r="BX597" s="676"/>
    </row>
    <row r="598" spans="52:76" ht="12.75" customHeight="1">
      <c r="AZ598" s="676"/>
      <c r="BX598" s="676"/>
    </row>
    <row r="599" spans="52:76" ht="12.75" customHeight="1">
      <c r="AZ599" s="676"/>
      <c r="BX599" s="676"/>
    </row>
    <row r="600" spans="52:76" ht="12.75" customHeight="1">
      <c r="AZ600" s="676"/>
      <c r="BX600" s="676"/>
    </row>
    <row r="601" spans="52:76" ht="12.75" customHeight="1">
      <c r="AZ601" s="676"/>
      <c r="BX601" s="676"/>
    </row>
    <row r="602" spans="52:76" ht="12.75" customHeight="1">
      <c r="AZ602" s="676"/>
      <c r="BX602" s="676"/>
    </row>
    <row r="603" spans="52:76" ht="12.75" customHeight="1">
      <c r="AZ603" s="676"/>
      <c r="BX603" s="676"/>
    </row>
    <row r="604" spans="52:76" ht="12.75" customHeight="1">
      <c r="AZ604" s="676"/>
      <c r="BX604" s="676"/>
    </row>
    <row r="605" spans="52:76" ht="12.75" customHeight="1">
      <c r="AZ605" s="676"/>
      <c r="BX605" s="676"/>
    </row>
    <row r="606" spans="52:76" ht="12.75" customHeight="1">
      <c r="AZ606" s="676"/>
      <c r="BX606" s="676"/>
    </row>
    <row r="607" spans="52:76" ht="12.75" customHeight="1">
      <c r="AZ607" s="676"/>
      <c r="BX607" s="676"/>
    </row>
    <row r="608" spans="52:76" ht="12.75" customHeight="1">
      <c r="AZ608" s="676"/>
      <c r="BX608" s="676"/>
    </row>
    <row r="609" spans="52:76" ht="12.75" customHeight="1">
      <c r="AZ609" s="676"/>
      <c r="BX609" s="676"/>
    </row>
    <row r="610" spans="52:76" ht="12.75" customHeight="1">
      <c r="AZ610" s="676"/>
      <c r="BX610" s="676"/>
    </row>
    <row r="611" spans="52:76" ht="12.75" customHeight="1">
      <c r="AZ611" s="676"/>
      <c r="BX611" s="676"/>
    </row>
    <row r="612" spans="52:76" ht="12.75" customHeight="1">
      <c r="AZ612" s="676"/>
      <c r="BX612" s="676"/>
    </row>
    <row r="613" spans="52:76" ht="12.75" customHeight="1">
      <c r="AZ613" s="676"/>
      <c r="BX613" s="676"/>
    </row>
    <row r="614" spans="52:76" ht="12.75" customHeight="1">
      <c r="AZ614" s="676"/>
      <c r="BX614" s="676"/>
    </row>
    <row r="615" spans="52:76" ht="12.75" customHeight="1">
      <c r="AZ615" s="676"/>
      <c r="BX615" s="676"/>
    </row>
    <row r="616" spans="52:76" ht="12.75" customHeight="1">
      <c r="AZ616" s="676"/>
      <c r="BX616" s="676"/>
    </row>
    <row r="617" spans="52:76" ht="12.75" customHeight="1">
      <c r="AZ617" s="676"/>
      <c r="BX617" s="676"/>
    </row>
    <row r="618" spans="52:76" ht="12.75" customHeight="1">
      <c r="AZ618" s="676"/>
      <c r="BX618" s="676"/>
    </row>
    <row r="619" spans="52:76" ht="12.75" customHeight="1">
      <c r="AZ619" s="676"/>
      <c r="BX619" s="676"/>
    </row>
    <row r="620" spans="52:76" ht="12.75" customHeight="1">
      <c r="AZ620" s="676"/>
      <c r="BX620" s="676"/>
    </row>
    <row r="621" spans="52:76" ht="12.75" customHeight="1">
      <c r="AZ621" s="676"/>
      <c r="BX621" s="676"/>
    </row>
    <row r="622" spans="52:76" ht="12.75" customHeight="1">
      <c r="AZ622" s="676"/>
      <c r="BX622" s="676"/>
    </row>
    <row r="623" spans="52:76" ht="12.75" customHeight="1">
      <c r="AZ623" s="676"/>
      <c r="BX623" s="676"/>
    </row>
    <row r="624" spans="52:76" ht="12.75" customHeight="1">
      <c r="AZ624" s="676"/>
      <c r="BX624" s="676"/>
    </row>
    <row r="625" spans="52:76" ht="12.75" customHeight="1">
      <c r="AZ625" s="676"/>
      <c r="BX625" s="676"/>
    </row>
    <row r="626" spans="52:76" ht="12.75" customHeight="1">
      <c r="AZ626" s="676"/>
      <c r="BX626" s="676"/>
    </row>
    <row r="627" spans="52:76" ht="12.75" customHeight="1">
      <c r="AZ627" s="676"/>
      <c r="BX627" s="676"/>
    </row>
    <row r="628" spans="52:76" ht="12.75" customHeight="1">
      <c r="AZ628" s="676"/>
      <c r="BX628" s="676"/>
    </row>
    <row r="629" spans="52:76" ht="12.75" customHeight="1">
      <c r="AZ629" s="676"/>
      <c r="BX629" s="676"/>
    </row>
    <row r="630" spans="52:76" ht="12.75" customHeight="1">
      <c r="AZ630" s="676"/>
      <c r="BX630" s="676"/>
    </row>
    <row r="631" spans="52:76" ht="12.75" customHeight="1">
      <c r="AZ631" s="676"/>
      <c r="BX631" s="676"/>
    </row>
    <row r="632" spans="52:76" ht="12.75" customHeight="1">
      <c r="AZ632" s="676"/>
      <c r="BX632" s="676"/>
    </row>
    <row r="633" spans="52:76" ht="12.75" customHeight="1">
      <c r="AZ633" s="676"/>
      <c r="BX633" s="676"/>
    </row>
    <row r="634" spans="52:76" ht="12.75" customHeight="1">
      <c r="AZ634" s="676"/>
      <c r="BX634" s="676"/>
    </row>
    <row r="635" spans="52:76" ht="12.75" customHeight="1">
      <c r="AZ635" s="676"/>
      <c r="BX635" s="676"/>
    </row>
    <row r="636" spans="52:76" ht="12.75" customHeight="1">
      <c r="AZ636" s="676"/>
      <c r="BX636" s="676"/>
    </row>
    <row r="637" spans="52:76" ht="12.75" customHeight="1">
      <c r="AZ637" s="676"/>
      <c r="BX637" s="676"/>
    </row>
    <row r="638" spans="52:76" ht="12.75" customHeight="1">
      <c r="AZ638" s="676"/>
      <c r="BX638" s="676"/>
    </row>
    <row r="639" spans="52:76" ht="12.75" customHeight="1">
      <c r="AZ639" s="676"/>
      <c r="BX639" s="676"/>
    </row>
    <row r="640" spans="52:76" ht="12.75" customHeight="1">
      <c r="AZ640" s="676"/>
      <c r="BX640" s="676"/>
    </row>
    <row r="641" spans="52:76" ht="12.75" customHeight="1">
      <c r="AZ641" s="676"/>
      <c r="BX641" s="676"/>
    </row>
    <row r="642" spans="52:76" ht="12.75" customHeight="1">
      <c r="AZ642" s="676"/>
      <c r="BX642" s="676"/>
    </row>
    <row r="643" spans="52:76" ht="12.75" customHeight="1">
      <c r="AZ643" s="676"/>
      <c r="BX643" s="676"/>
    </row>
    <row r="644" spans="52:76" ht="12.75" customHeight="1">
      <c r="AZ644" s="676"/>
      <c r="BX644" s="676"/>
    </row>
    <row r="645" spans="52:76" ht="12.75" customHeight="1">
      <c r="AZ645" s="676"/>
      <c r="BX645" s="676"/>
    </row>
    <row r="646" spans="52:76" ht="12.75" customHeight="1">
      <c r="AZ646" s="676"/>
      <c r="BX646" s="676"/>
    </row>
    <row r="647" spans="52:76" ht="12.75" customHeight="1">
      <c r="AZ647" s="676"/>
      <c r="BX647" s="676"/>
    </row>
    <row r="648" spans="52:76" ht="12.75" customHeight="1">
      <c r="AZ648" s="676"/>
      <c r="BX648" s="676"/>
    </row>
    <row r="649" spans="52:76" ht="12.75" customHeight="1">
      <c r="AZ649" s="676"/>
      <c r="BX649" s="676"/>
    </row>
    <row r="650" spans="52:76" ht="12.75" customHeight="1">
      <c r="AZ650" s="676"/>
      <c r="BX650" s="676"/>
    </row>
    <row r="651" spans="52:76" ht="12.75" customHeight="1">
      <c r="AZ651" s="676"/>
      <c r="BX651" s="676"/>
    </row>
    <row r="652" spans="52:76" ht="12.75" customHeight="1">
      <c r="AZ652" s="676"/>
      <c r="BX652" s="676"/>
    </row>
    <row r="653" spans="52:76" ht="12.75" customHeight="1">
      <c r="AZ653" s="676"/>
      <c r="BX653" s="676"/>
    </row>
    <row r="654" spans="52:76" ht="12.75" customHeight="1">
      <c r="AZ654" s="676"/>
      <c r="BX654" s="676"/>
    </row>
    <row r="655" spans="52:76" ht="12.75" customHeight="1">
      <c r="AZ655" s="676"/>
      <c r="BX655" s="676"/>
    </row>
    <row r="656" spans="52:76" ht="12.75" customHeight="1">
      <c r="AZ656" s="676"/>
      <c r="BX656" s="676"/>
    </row>
    <row r="657" spans="52:76" ht="12.75" customHeight="1">
      <c r="AZ657" s="676"/>
      <c r="BX657" s="676"/>
    </row>
    <row r="658" spans="52:76" ht="12.75" customHeight="1">
      <c r="AZ658" s="676"/>
      <c r="BX658" s="676"/>
    </row>
    <row r="659" spans="52:76" ht="12.75" customHeight="1">
      <c r="AZ659" s="676"/>
      <c r="BX659" s="676"/>
    </row>
    <row r="660" spans="52:76" ht="12.75" customHeight="1">
      <c r="AZ660" s="676"/>
      <c r="BX660" s="676"/>
    </row>
    <row r="661" spans="52:76" ht="12.75" customHeight="1">
      <c r="AZ661" s="676"/>
      <c r="BX661" s="676"/>
    </row>
    <row r="662" spans="52:76" ht="12.75" customHeight="1">
      <c r="AZ662" s="676"/>
      <c r="BX662" s="676"/>
    </row>
    <row r="663" spans="52:76" ht="12.75" customHeight="1">
      <c r="AZ663" s="676"/>
      <c r="BX663" s="676"/>
    </row>
    <row r="664" spans="52:76" ht="12.75" customHeight="1">
      <c r="AZ664" s="676"/>
      <c r="BX664" s="676"/>
    </row>
    <row r="665" spans="52:76" ht="12.75" customHeight="1">
      <c r="AZ665" s="676"/>
      <c r="BX665" s="676"/>
    </row>
    <row r="666" spans="52:76" ht="12.75" customHeight="1">
      <c r="AZ666" s="676"/>
      <c r="BX666" s="676"/>
    </row>
    <row r="667" spans="52:76" ht="12.75" customHeight="1">
      <c r="AZ667" s="676"/>
      <c r="BX667" s="676"/>
    </row>
    <row r="668" spans="52:76" ht="12.75" customHeight="1">
      <c r="AZ668" s="676"/>
      <c r="BX668" s="676"/>
    </row>
    <row r="669" spans="52:76" ht="12.75" customHeight="1">
      <c r="AZ669" s="676"/>
      <c r="BX669" s="676"/>
    </row>
    <row r="670" spans="52:76" ht="12.75" customHeight="1">
      <c r="AZ670" s="676"/>
      <c r="BX670" s="676"/>
    </row>
    <row r="671" spans="52:76" ht="12.75" customHeight="1">
      <c r="AZ671" s="676"/>
      <c r="BX671" s="676"/>
    </row>
    <row r="672" spans="52:76" ht="12.75" customHeight="1">
      <c r="AZ672" s="676"/>
      <c r="BX672" s="676"/>
    </row>
    <row r="673" spans="52:76" ht="12.75" customHeight="1">
      <c r="AZ673" s="676"/>
      <c r="BX673" s="676"/>
    </row>
    <row r="674" spans="52:76" ht="12.75" customHeight="1">
      <c r="AZ674" s="676"/>
      <c r="BX674" s="676"/>
    </row>
    <row r="675" spans="52:76" ht="12.75" customHeight="1">
      <c r="AZ675" s="676"/>
      <c r="BX675" s="676"/>
    </row>
    <row r="676" spans="52:76" ht="12.75" customHeight="1">
      <c r="AZ676" s="676"/>
      <c r="BX676" s="676"/>
    </row>
    <row r="677" spans="52:76" ht="12.75" customHeight="1">
      <c r="AZ677" s="676"/>
      <c r="BX677" s="676"/>
    </row>
    <row r="678" spans="52:76" ht="12.75" customHeight="1">
      <c r="AZ678" s="676"/>
      <c r="BX678" s="676"/>
    </row>
    <row r="679" spans="52:76" ht="12.75" customHeight="1">
      <c r="AZ679" s="676"/>
      <c r="BX679" s="676"/>
    </row>
    <row r="680" spans="52:76" ht="12.75" customHeight="1">
      <c r="AZ680" s="676"/>
      <c r="BX680" s="676"/>
    </row>
    <row r="681" spans="52:76" ht="12.75" customHeight="1">
      <c r="AZ681" s="676"/>
      <c r="BX681" s="676"/>
    </row>
    <row r="682" spans="52:76" ht="12.75" customHeight="1">
      <c r="AZ682" s="676"/>
      <c r="BX682" s="676"/>
    </row>
    <row r="683" spans="52:76" ht="12.75" customHeight="1">
      <c r="AZ683" s="676"/>
      <c r="BX683" s="676"/>
    </row>
    <row r="684" spans="52:76" ht="12.75" customHeight="1">
      <c r="AZ684" s="676"/>
      <c r="BX684" s="676"/>
    </row>
    <row r="685" spans="52:76" ht="12.75" customHeight="1">
      <c r="AZ685" s="676"/>
      <c r="BX685" s="676"/>
    </row>
    <row r="686" spans="52:76" ht="12.75" customHeight="1">
      <c r="AZ686" s="676"/>
      <c r="BX686" s="676"/>
    </row>
    <row r="687" spans="52:76" ht="12.75" customHeight="1">
      <c r="AZ687" s="676"/>
      <c r="BX687" s="676"/>
    </row>
    <row r="688" spans="52:76" ht="12.75" customHeight="1">
      <c r="AZ688" s="676"/>
      <c r="BX688" s="676"/>
    </row>
    <row r="689" spans="52:76" ht="12.75" customHeight="1">
      <c r="AZ689" s="676"/>
      <c r="BX689" s="676"/>
    </row>
    <row r="690" spans="52:76" ht="12.75" customHeight="1">
      <c r="AZ690" s="676"/>
      <c r="BX690" s="676"/>
    </row>
    <row r="691" spans="52:76" ht="12.75" customHeight="1">
      <c r="AZ691" s="676"/>
      <c r="BX691" s="676"/>
    </row>
    <row r="692" spans="52:76" ht="12.75" customHeight="1">
      <c r="AZ692" s="676"/>
      <c r="BX692" s="676"/>
    </row>
    <row r="693" spans="52:76" ht="12.75" customHeight="1">
      <c r="AZ693" s="676"/>
      <c r="BX693" s="676"/>
    </row>
    <row r="694" spans="52:76" ht="12.75" customHeight="1">
      <c r="AZ694" s="676"/>
      <c r="BX694" s="676"/>
    </row>
    <row r="695" spans="52:76" ht="12.75" customHeight="1">
      <c r="AZ695" s="676"/>
      <c r="BX695" s="676"/>
    </row>
    <row r="696" spans="52:76" ht="12.75" customHeight="1">
      <c r="AZ696" s="676"/>
      <c r="BX696" s="676"/>
    </row>
    <row r="697" spans="52:76" ht="12.75" customHeight="1">
      <c r="AZ697" s="676"/>
      <c r="BX697" s="676"/>
    </row>
    <row r="698" spans="52:76" ht="12.75" customHeight="1">
      <c r="AZ698" s="676"/>
      <c r="BX698" s="676"/>
    </row>
    <row r="699" spans="52:76" ht="12.75" customHeight="1">
      <c r="AZ699" s="676"/>
      <c r="BX699" s="676"/>
    </row>
    <row r="700" spans="52:76" ht="12.75" customHeight="1">
      <c r="AZ700" s="676"/>
      <c r="BX700" s="676"/>
    </row>
    <row r="701" spans="52:76" ht="12.75" customHeight="1">
      <c r="AZ701" s="676"/>
      <c r="BX701" s="676"/>
    </row>
    <row r="702" spans="52:76" ht="12.75" customHeight="1">
      <c r="AZ702" s="676"/>
      <c r="BX702" s="676"/>
    </row>
    <row r="703" spans="52:76" ht="12.75" customHeight="1">
      <c r="AZ703" s="676"/>
      <c r="BX703" s="676"/>
    </row>
    <row r="704" spans="52:76" ht="12.75" customHeight="1">
      <c r="AZ704" s="676"/>
      <c r="BX704" s="676"/>
    </row>
    <row r="705" spans="52:76" ht="12.75" customHeight="1">
      <c r="AZ705" s="676"/>
      <c r="BX705" s="676"/>
    </row>
    <row r="706" spans="52:76" ht="12.75" customHeight="1">
      <c r="AZ706" s="676"/>
      <c r="BX706" s="676"/>
    </row>
    <row r="707" spans="52:76" ht="12.75" customHeight="1">
      <c r="AZ707" s="676"/>
      <c r="BX707" s="676"/>
    </row>
    <row r="708" spans="52:76" ht="12.75" customHeight="1">
      <c r="AZ708" s="676"/>
      <c r="BX708" s="676"/>
    </row>
    <row r="709" spans="52:76" ht="12.75" customHeight="1">
      <c r="AZ709" s="676"/>
      <c r="BX709" s="676"/>
    </row>
    <row r="710" spans="52:76" ht="12.75" customHeight="1">
      <c r="AZ710" s="676"/>
      <c r="BX710" s="676"/>
    </row>
    <row r="711" spans="52:76" ht="12.75" customHeight="1">
      <c r="AZ711" s="676"/>
      <c r="BX711" s="676"/>
    </row>
    <row r="712" spans="52:76" ht="12.75" customHeight="1">
      <c r="AZ712" s="676"/>
      <c r="BX712" s="676"/>
    </row>
    <row r="713" spans="52:76" ht="12.75" customHeight="1">
      <c r="AZ713" s="676"/>
      <c r="BX713" s="676"/>
    </row>
    <row r="714" spans="52:76" ht="12.75" customHeight="1">
      <c r="AZ714" s="676"/>
      <c r="BX714" s="676"/>
    </row>
    <row r="715" spans="52:76" ht="12.75" customHeight="1">
      <c r="AZ715" s="676"/>
      <c r="BX715" s="676"/>
    </row>
    <row r="716" spans="52:76" ht="12.75" customHeight="1">
      <c r="AZ716" s="676"/>
      <c r="BX716" s="676"/>
    </row>
    <row r="717" spans="52:76" ht="12.75" customHeight="1">
      <c r="AZ717" s="676"/>
      <c r="BX717" s="676"/>
    </row>
    <row r="718" spans="52:76" ht="12.75" customHeight="1">
      <c r="AZ718" s="676"/>
      <c r="BX718" s="676"/>
    </row>
    <row r="719" spans="52:76" ht="12.75" customHeight="1">
      <c r="AZ719" s="676"/>
      <c r="BX719" s="676"/>
    </row>
    <row r="720" spans="52:76" ht="12.75" customHeight="1">
      <c r="AZ720" s="676"/>
      <c r="BX720" s="676"/>
    </row>
    <row r="721" spans="52:76" ht="12.75" customHeight="1">
      <c r="AZ721" s="676"/>
      <c r="BX721" s="676"/>
    </row>
    <row r="722" spans="52:76" ht="12.75" customHeight="1">
      <c r="AZ722" s="676"/>
      <c r="BX722" s="676"/>
    </row>
    <row r="723" spans="52:76" ht="12.75" customHeight="1">
      <c r="AZ723" s="676"/>
      <c r="BX723" s="676"/>
    </row>
    <row r="724" spans="52:76" ht="12.75" customHeight="1">
      <c r="AZ724" s="676"/>
      <c r="BX724" s="676"/>
    </row>
    <row r="725" spans="52:76" ht="12.75" customHeight="1">
      <c r="AZ725" s="676"/>
      <c r="BX725" s="676"/>
    </row>
    <row r="726" spans="52:76" ht="12.75" customHeight="1">
      <c r="AZ726" s="676"/>
      <c r="BX726" s="676"/>
    </row>
    <row r="727" spans="52:76" ht="12.75" customHeight="1">
      <c r="AZ727" s="676"/>
      <c r="BX727" s="676"/>
    </row>
    <row r="728" spans="52:76" ht="12.75" customHeight="1">
      <c r="AZ728" s="676"/>
      <c r="BX728" s="676"/>
    </row>
    <row r="729" spans="52:76" ht="12.75" customHeight="1">
      <c r="AZ729" s="676"/>
      <c r="BX729" s="676"/>
    </row>
    <row r="730" spans="52:76" ht="12.75" customHeight="1">
      <c r="AZ730" s="676"/>
      <c r="BX730" s="676"/>
    </row>
    <row r="731" spans="52:76" ht="12.75" customHeight="1">
      <c r="AZ731" s="676"/>
      <c r="BX731" s="676"/>
    </row>
    <row r="732" spans="52:76" ht="12.75" customHeight="1">
      <c r="AZ732" s="676"/>
      <c r="BX732" s="676"/>
    </row>
    <row r="733" spans="52:76" ht="12.75" customHeight="1">
      <c r="AZ733" s="676"/>
      <c r="BX733" s="676"/>
    </row>
    <row r="734" spans="52:76" ht="12.75" customHeight="1">
      <c r="AZ734" s="676"/>
      <c r="BX734" s="676"/>
    </row>
    <row r="735" spans="52:76" ht="12.75" customHeight="1">
      <c r="AZ735" s="676"/>
      <c r="BX735" s="676"/>
    </row>
    <row r="736" spans="52:76" ht="12.75" customHeight="1">
      <c r="AZ736" s="676"/>
      <c r="BX736" s="676"/>
    </row>
    <row r="737" spans="52:76" ht="12.75" customHeight="1">
      <c r="AZ737" s="676"/>
      <c r="BX737" s="676"/>
    </row>
    <row r="738" spans="52:76" ht="12.75" customHeight="1">
      <c r="AZ738" s="676"/>
      <c r="BX738" s="676"/>
    </row>
    <row r="739" spans="52:76" ht="12.75" customHeight="1">
      <c r="AZ739" s="676"/>
      <c r="BX739" s="676"/>
    </row>
    <row r="740" spans="52:76" ht="12.75" customHeight="1">
      <c r="AZ740" s="676"/>
      <c r="BX740" s="676"/>
    </row>
    <row r="741" spans="52:76" ht="12.75" customHeight="1">
      <c r="AZ741" s="676"/>
      <c r="BX741" s="676"/>
    </row>
    <row r="742" spans="52:76" ht="12.75" customHeight="1">
      <c r="AZ742" s="676"/>
      <c r="BX742" s="676"/>
    </row>
    <row r="743" spans="52:76" ht="12.75" customHeight="1">
      <c r="AZ743" s="676"/>
      <c r="BX743" s="676"/>
    </row>
    <row r="744" spans="52:76" ht="12.75" customHeight="1">
      <c r="AZ744" s="676"/>
      <c r="BX744" s="676"/>
    </row>
    <row r="745" spans="52:76" ht="12.75" customHeight="1">
      <c r="AZ745" s="676"/>
      <c r="BX745" s="676"/>
    </row>
    <row r="746" spans="52:76" ht="12.75" customHeight="1">
      <c r="AZ746" s="676"/>
      <c r="BX746" s="676"/>
    </row>
    <row r="747" spans="52:76" ht="12.75" customHeight="1">
      <c r="AZ747" s="676"/>
      <c r="BX747" s="676"/>
    </row>
    <row r="748" spans="52:76" ht="12.75" customHeight="1">
      <c r="AZ748" s="676"/>
      <c r="BX748" s="676"/>
    </row>
    <row r="749" spans="52:76" ht="12.75" customHeight="1">
      <c r="AZ749" s="676"/>
      <c r="BX749" s="676"/>
    </row>
    <row r="750" spans="52:76" ht="12.75" customHeight="1">
      <c r="AZ750" s="676"/>
      <c r="BX750" s="676"/>
    </row>
    <row r="751" spans="52:76" ht="12.75" customHeight="1">
      <c r="AZ751" s="676"/>
      <c r="BX751" s="676"/>
    </row>
    <row r="752" spans="52:76" ht="12.75" customHeight="1">
      <c r="AZ752" s="676"/>
      <c r="BX752" s="676"/>
    </row>
    <row r="753" spans="52:76" ht="12.75" customHeight="1">
      <c r="AZ753" s="676"/>
      <c r="BX753" s="676"/>
    </row>
    <row r="754" spans="52:76" ht="12.75" customHeight="1">
      <c r="AZ754" s="676"/>
      <c r="BX754" s="676"/>
    </row>
    <row r="755" spans="52:76" ht="12.75" customHeight="1">
      <c r="AZ755" s="676"/>
      <c r="BX755" s="676"/>
    </row>
    <row r="756" spans="52:76" ht="12.75" customHeight="1">
      <c r="AZ756" s="676"/>
      <c r="BX756" s="676"/>
    </row>
    <row r="757" spans="52:76" ht="12.75" customHeight="1">
      <c r="AZ757" s="676"/>
      <c r="BX757" s="676"/>
    </row>
    <row r="758" spans="52:76" ht="12.75" customHeight="1">
      <c r="AZ758" s="676"/>
      <c r="BX758" s="676"/>
    </row>
    <row r="759" spans="52:76" ht="12.75" customHeight="1">
      <c r="AZ759" s="676"/>
      <c r="BX759" s="676"/>
    </row>
    <row r="760" spans="52:76" ht="12.75" customHeight="1">
      <c r="AZ760" s="676"/>
      <c r="BX760" s="676"/>
    </row>
    <row r="761" spans="52:76" ht="12.75" customHeight="1">
      <c r="AZ761" s="676"/>
      <c r="BX761" s="676"/>
    </row>
    <row r="762" spans="52:76" ht="12.75" customHeight="1">
      <c r="AZ762" s="676"/>
      <c r="BX762" s="676"/>
    </row>
    <row r="763" spans="52:76" ht="12.75" customHeight="1">
      <c r="AZ763" s="676"/>
      <c r="BX763" s="676"/>
    </row>
    <row r="764" spans="52:76" ht="12.75" customHeight="1">
      <c r="AZ764" s="676"/>
      <c r="BX764" s="676"/>
    </row>
    <row r="765" spans="52:76" ht="12.75" customHeight="1">
      <c r="AZ765" s="676"/>
      <c r="BX765" s="676"/>
    </row>
    <row r="766" spans="52:76" ht="12.75" customHeight="1">
      <c r="AZ766" s="676"/>
      <c r="BX766" s="676"/>
    </row>
    <row r="767" spans="52:76" ht="12.75" customHeight="1">
      <c r="AZ767" s="676"/>
      <c r="BX767" s="676"/>
    </row>
    <row r="768" spans="52:76" ht="12.75" customHeight="1">
      <c r="AZ768" s="676"/>
      <c r="BX768" s="676"/>
    </row>
    <row r="769" spans="52:76" ht="12.75" customHeight="1">
      <c r="AZ769" s="676"/>
      <c r="BX769" s="676"/>
    </row>
    <row r="770" spans="52:76" ht="12.75" customHeight="1">
      <c r="AZ770" s="676"/>
      <c r="BX770" s="676"/>
    </row>
    <row r="771" spans="52:76" ht="12.75" customHeight="1">
      <c r="AZ771" s="676"/>
      <c r="BX771" s="676"/>
    </row>
    <row r="772" spans="52:76" ht="12.75" customHeight="1">
      <c r="AZ772" s="676"/>
      <c r="BX772" s="676"/>
    </row>
    <row r="773" spans="52:76" ht="12.75" customHeight="1">
      <c r="AZ773" s="676"/>
      <c r="BX773" s="676"/>
    </row>
    <row r="774" spans="52:76" ht="12.75" customHeight="1">
      <c r="AZ774" s="676"/>
      <c r="BX774" s="676"/>
    </row>
    <row r="775" spans="52:76" ht="12.75" customHeight="1">
      <c r="AZ775" s="676"/>
      <c r="BX775" s="676"/>
    </row>
    <row r="776" spans="52:76" ht="12.75" customHeight="1">
      <c r="AZ776" s="676"/>
      <c r="BX776" s="676"/>
    </row>
    <row r="777" spans="52:76" ht="12.75" customHeight="1">
      <c r="AZ777" s="676"/>
      <c r="BX777" s="676"/>
    </row>
    <row r="778" spans="52:76" ht="12.75" customHeight="1">
      <c r="AZ778" s="676"/>
      <c r="BX778" s="676"/>
    </row>
    <row r="779" spans="52:76" ht="12.75" customHeight="1">
      <c r="AZ779" s="676"/>
      <c r="BX779" s="676"/>
    </row>
    <row r="780" spans="52:76" ht="12.75" customHeight="1">
      <c r="AZ780" s="676"/>
      <c r="BX780" s="676"/>
    </row>
    <row r="781" spans="52:76" ht="12.75" customHeight="1">
      <c r="AZ781" s="676"/>
      <c r="BX781" s="676"/>
    </row>
    <row r="782" spans="52:76" ht="12.75" customHeight="1">
      <c r="AZ782" s="676"/>
      <c r="BX782" s="676"/>
    </row>
    <row r="783" spans="52:76" ht="12.75" customHeight="1">
      <c r="AZ783" s="676"/>
      <c r="BX783" s="676"/>
    </row>
    <row r="784" spans="52:76" ht="12.75" customHeight="1">
      <c r="AZ784" s="676"/>
      <c r="BX784" s="676"/>
    </row>
    <row r="785" spans="52:76" ht="12.75" customHeight="1">
      <c r="AZ785" s="676"/>
      <c r="BX785" s="676"/>
    </row>
    <row r="786" spans="52:76" ht="12.75" customHeight="1">
      <c r="AZ786" s="676"/>
      <c r="BX786" s="676"/>
    </row>
    <row r="787" spans="52:76" ht="12.75" customHeight="1">
      <c r="AZ787" s="676"/>
      <c r="BX787" s="676"/>
    </row>
    <row r="788" spans="52:76" ht="12.75" customHeight="1">
      <c r="AZ788" s="676"/>
      <c r="BX788" s="676"/>
    </row>
    <row r="789" spans="52:76" ht="12.75" customHeight="1">
      <c r="AZ789" s="676"/>
      <c r="BX789" s="676"/>
    </row>
    <row r="790" spans="52:76" ht="12.75" customHeight="1">
      <c r="AZ790" s="676"/>
      <c r="BX790" s="676"/>
    </row>
    <row r="791" spans="52:76" ht="12.75" customHeight="1">
      <c r="AZ791" s="676"/>
      <c r="BX791" s="676"/>
    </row>
    <row r="792" spans="52:76" ht="12.75" customHeight="1">
      <c r="AZ792" s="676"/>
      <c r="BX792" s="676"/>
    </row>
    <row r="793" spans="52:76" ht="12.75" customHeight="1">
      <c r="AZ793" s="676"/>
      <c r="BX793" s="676"/>
    </row>
    <row r="794" spans="52:76" ht="12.75" customHeight="1">
      <c r="AZ794" s="676"/>
      <c r="BX794" s="676"/>
    </row>
    <row r="795" spans="52:76" ht="12.75" customHeight="1">
      <c r="AZ795" s="676"/>
      <c r="BX795" s="676"/>
    </row>
    <row r="796" spans="52:76" ht="12.75" customHeight="1">
      <c r="AZ796" s="676"/>
      <c r="BX796" s="676"/>
    </row>
    <row r="797" spans="52:76" ht="12.75" customHeight="1">
      <c r="AZ797" s="676"/>
      <c r="BX797" s="676"/>
    </row>
    <row r="798" spans="52:76" ht="12.75" customHeight="1">
      <c r="AZ798" s="676"/>
      <c r="BX798" s="676"/>
    </row>
    <row r="799" spans="52:76" ht="12.75" customHeight="1">
      <c r="AZ799" s="676"/>
      <c r="BX799" s="676"/>
    </row>
    <row r="800" spans="52:76" ht="12.75" customHeight="1">
      <c r="AZ800" s="676"/>
      <c r="BX800" s="676"/>
    </row>
    <row r="801" spans="52:76" ht="12.75" customHeight="1">
      <c r="AZ801" s="676"/>
      <c r="BX801" s="676"/>
    </row>
    <row r="802" spans="52:76" ht="12.75" customHeight="1">
      <c r="AZ802" s="676"/>
      <c r="BX802" s="676"/>
    </row>
    <row r="803" spans="52:76" ht="12.75" customHeight="1">
      <c r="AZ803" s="676"/>
      <c r="BX803" s="676"/>
    </row>
    <row r="804" spans="52:76" ht="12.75" customHeight="1">
      <c r="AZ804" s="676"/>
      <c r="BX804" s="676"/>
    </row>
    <row r="805" spans="52:76" ht="12.75" customHeight="1">
      <c r="AZ805" s="676"/>
      <c r="BX805" s="676"/>
    </row>
    <row r="806" spans="52:76" ht="12.75" customHeight="1">
      <c r="AZ806" s="676"/>
      <c r="BX806" s="676"/>
    </row>
    <row r="807" spans="52:76" ht="12.75" customHeight="1">
      <c r="AZ807" s="676"/>
      <c r="BX807" s="676"/>
    </row>
    <row r="808" spans="52:76" ht="12.75" customHeight="1">
      <c r="AZ808" s="676"/>
      <c r="BX808" s="676"/>
    </row>
    <row r="809" spans="52:76" ht="12.75" customHeight="1">
      <c r="AZ809" s="676"/>
      <c r="BX809" s="676"/>
    </row>
    <row r="810" spans="52:76" ht="12.75" customHeight="1">
      <c r="AZ810" s="676"/>
      <c r="BX810" s="676"/>
    </row>
    <row r="811" spans="52:76" ht="12.75" customHeight="1">
      <c r="AZ811" s="676"/>
      <c r="BX811" s="676"/>
    </row>
    <row r="812" spans="52:76" ht="12.75" customHeight="1">
      <c r="AZ812" s="676"/>
      <c r="BX812" s="676"/>
    </row>
    <row r="813" spans="52:76" ht="12.75" customHeight="1">
      <c r="AZ813" s="676"/>
      <c r="BX813" s="676"/>
    </row>
    <row r="814" spans="52:76" ht="12.75" customHeight="1">
      <c r="AZ814" s="676"/>
      <c r="BX814" s="676"/>
    </row>
    <row r="815" spans="52:76" ht="12.75" customHeight="1">
      <c r="AZ815" s="676"/>
      <c r="BX815" s="676"/>
    </row>
    <row r="816" spans="52:76" ht="12.75" customHeight="1">
      <c r="AZ816" s="676"/>
      <c r="BX816" s="676"/>
    </row>
    <row r="817" spans="52:76" ht="12.75" customHeight="1">
      <c r="AZ817" s="676"/>
      <c r="BX817" s="676"/>
    </row>
    <row r="818" spans="52:76" ht="12.75" customHeight="1">
      <c r="AZ818" s="676"/>
      <c r="BX818" s="676"/>
    </row>
    <row r="819" spans="52:76" ht="12.75" customHeight="1">
      <c r="AZ819" s="676"/>
      <c r="BX819" s="676"/>
    </row>
    <row r="820" spans="52:76" ht="12.75" customHeight="1">
      <c r="AZ820" s="676"/>
      <c r="BX820" s="676"/>
    </row>
    <row r="821" spans="52:76" ht="12.75" customHeight="1">
      <c r="AZ821" s="676"/>
      <c r="BX821" s="676"/>
    </row>
    <row r="822" spans="52:76" ht="12.75" customHeight="1">
      <c r="AZ822" s="676"/>
      <c r="BX822" s="676"/>
    </row>
    <row r="823" spans="52:76" ht="12.75" customHeight="1">
      <c r="AZ823" s="676"/>
      <c r="BX823" s="676"/>
    </row>
    <row r="824" spans="52:76" ht="12.75" customHeight="1">
      <c r="AZ824" s="676"/>
      <c r="BX824" s="676"/>
    </row>
    <row r="825" spans="52:76" ht="12.75" customHeight="1">
      <c r="AZ825" s="676"/>
      <c r="BX825" s="676"/>
    </row>
    <row r="826" spans="52:76" ht="12.75" customHeight="1">
      <c r="AZ826" s="676"/>
      <c r="BX826" s="676"/>
    </row>
    <row r="827" spans="52:76" ht="12.75" customHeight="1">
      <c r="AZ827" s="676"/>
      <c r="BX827" s="676"/>
    </row>
    <row r="828" spans="52:76" ht="12.75" customHeight="1">
      <c r="AZ828" s="676"/>
      <c r="BX828" s="676"/>
    </row>
    <row r="829" spans="52:76" ht="12.75" customHeight="1">
      <c r="AZ829" s="676"/>
      <c r="BX829" s="676"/>
    </row>
    <row r="830" spans="52:76" ht="12.75" customHeight="1">
      <c r="AZ830" s="676"/>
      <c r="BX830" s="676"/>
    </row>
    <row r="831" spans="52:76" ht="12.75" customHeight="1">
      <c r="AZ831" s="676"/>
      <c r="BX831" s="676"/>
    </row>
    <row r="832" spans="52:76" ht="12.75" customHeight="1">
      <c r="AZ832" s="676"/>
      <c r="BX832" s="676"/>
    </row>
    <row r="833" spans="52:76" ht="12.75" customHeight="1">
      <c r="AZ833" s="676"/>
      <c r="BX833" s="676"/>
    </row>
    <row r="834" spans="52:76" ht="12.75" customHeight="1">
      <c r="AZ834" s="676"/>
      <c r="BX834" s="676"/>
    </row>
    <row r="835" spans="52:76" ht="12.75" customHeight="1">
      <c r="AZ835" s="676"/>
      <c r="BX835" s="676"/>
    </row>
    <row r="836" spans="52:76" ht="12.75" customHeight="1">
      <c r="AZ836" s="676"/>
      <c r="BX836" s="676"/>
    </row>
    <row r="837" spans="52:76" ht="12.75" customHeight="1">
      <c r="AZ837" s="676"/>
      <c r="BX837" s="676"/>
    </row>
    <row r="838" spans="52:76" ht="12.75" customHeight="1">
      <c r="AZ838" s="676"/>
      <c r="BX838" s="676"/>
    </row>
    <row r="839" spans="52:76" ht="12.75" customHeight="1">
      <c r="AZ839" s="676"/>
      <c r="BX839" s="676"/>
    </row>
    <row r="840" spans="52:76" ht="12.75" customHeight="1">
      <c r="AZ840" s="676"/>
      <c r="BX840" s="676"/>
    </row>
    <row r="841" spans="52:76" ht="12.75" customHeight="1">
      <c r="AZ841" s="676"/>
      <c r="BX841" s="676"/>
    </row>
    <row r="842" spans="52:76" ht="12.75" customHeight="1">
      <c r="AZ842" s="676"/>
      <c r="BX842" s="676"/>
    </row>
    <row r="843" spans="52:76" ht="12.75" customHeight="1">
      <c r="AZ843" s="676"/>
      <c r="BX843" s="676"/>
    </row>
    <row r="844" spans="52:76" ht="12.75" customHeight="1">
      <c r="AZ844" s="676"/>
      <c r="BX844" s="676"/>
    </row>
    <row r="845" spans="52:76" ht="12.75" customHeight="1">
      <c r="AZ845" s="676"/>
      <c r="BX845" s="676"/>
    </row>
    <row r="846" spans="52:76" ht="12.75" customHeight="1">
      <c r="AZ846" s="676"/>
      <c r="BX846" s="676"/>
    </row>
    <row r="847" spans="52:76" ht="12.75" customHeight="1">
      <c r="AZ847" s="676"/>
      <c r="BX847" s="676"/>
    </row>
    <row r="848" spans="52:76" ht="12.75" customHeight="1">
      <c r="AZ848" s="676"/>
      <c r="BX848" s="676"/>
    </row>
    <row r="849" spans="52:76" ht="12.75" customHeight="1">
      <c r="AZ849" s="676"/>
      <c r="BX849" s="676"/>
    </row>
    <row r="850" spans="52:76" ht="12.75" customHeight="1">
      <c r="AZ850" s="676"/>
      <c r="BX850" s="676"/>
    </row>
    <row r="851" spans="52:76" ht="12.75" customHeight="1">
      <c r="AZ851" s="676"/>
      <c r="BX851" s="676"/>
    </row>
    <row r="852" spans="52:76" ht="12.75" customHeight="1">
      <c r="AZ852" s="676"/>
      <c r="BX852" s="676"/>
    </row>
    <row r="853" spans="52:76" ht="12.75" customHeight="1">
      <c r="AZ853" s="676"/>
      <c r="BX853" s="676"/>
    </row>
    <row r="854" spans="52:76" ht="12.75" customHeight="1">
      <c r="AZ854" s="676"/>
      <c r="BX854" s="676"/>
    </row>
    <row r="855" spans="52:76" ht="12.75" customHeight="1">
      <c r="AZ855" s="676"/>
      <c r="BX855" s="676"/>
    </row>
    <row r="856" spans="52:76" ht="12.75" customHeight="1">
      <c r="AZ856" s="676"/>
      <c r="BX856" s="676"/>
    </row>
    <row r="857" spans="52:76" ht="12.75" customHeight="1">
      <c r="AZ857" s="676"/>
      <c r="BX857" s="676"/>
    </row>
    <row r="858" spans="52:76" ht="12.75" customHeight="1">
      <c r="AZ858" s="676"/>
      <c r="BX858" s="676"/>
    </row>
    <row r="859" spans="52:76" ht="12.75" customHeight="1">
      <c r="AZ859" s="676"/>
      <c r="BX859" s="676"/>
    </row>
    <row r="860" spans="52:76" ht="12.75" customHeight="1">
      <c r="AZ860" s="676"/>
      <c r="BX860" s="676"/>
    </row>
    <row r="861" spans="52:76" ht="12.75" customHeight="1">
      <c r="AZ861" s="676"/>
      <c r="BX861" s="676"/>
    </row>
    <row r="862" spans="52:76" ht="12.75" customHeight="1">
      <c r="AZ862" s="676"/>
      <c r="BX862" s="676"/>
    </row>
    <row r="863" spans="52:76" ht="12.75" customHeight="1">
      <c r="AZ863" s="676"/>
      <c r="BX863" s="676"/>
    </row>
    <row r="864" spans="52:76" ht="12.75" customHeight="1">
      <c r="AZ864" s="676"/>
      <c r="BX864" s="676"/>
    </row>
    <row r="865" spans="52:76" ht="12.75" customHeight="1">
      <c r="AZ865" s="676"/>
      <c r="BX865" s="676"/>
    </row>
    <row r="866" spans="52:76" ht="12.75" customHeight="1">
      <c r="AZ866" s="676"/>
      <c r="BX866" s="676"/>
    </row>
    <row r="867" spans="52:76" ht="12.75" customHeight="1">
      <c r="AZ867" s="676"/>
      <c r="BX867" s="676"/>
    </row>
    <row r="868" spans="52:76" ht="12.75" customHeight="1">
      <c r="AZ868" s="676"/>
      <c r="BX868" s="676"/>
    </row>
    <row r="869" spans="52:76" ht="12.75" customHeight="1">
      <c r="AZ869" s="676"/>
      <c r="BX869" s="676"/>
    </row>
    <row r="870" spans="52:76" ht="12.75" customHeight="1">
      <c r="AZ870" s="676"/>
      <c r="BX870" s="676"/>
    </row>
    <row r="871" spans="52:76" ht="12.75" customHeight="1">
      <c r="AZ871" s="676"/>
      <c r="BX871" s="676"/>
    </row>
    <row r="872" spans="52:76" ht="12.75" customHeight="1">
      <c r="AZ872" s="676"/>
      <c r="BX872" s="676"/>
    </row>
    <row r="873" spans="52:76" ht="12.75" customHeight="1">
      <c r="AZ873" s="676"/>
      <c r="BX873" s="676"/>
    </row>
    <row r="874" spans="52:76" ht="12.75" customHeight="1">
      <c r="AZ874" s="676"/>
      <c r="BX874" s="676"/>
    </row>
    <row r="875" spans="52:76" ht="12.75" customHeight="1">
      <c r="AZ875" s="676"/>
      <c r="BX875" s="676"/>
    </row>
    <row r="876" spans="52:76" ht="12.75" customHeight="1">
      <c r="AZ876" s="676"/>
      <c r="BX876" s="676"/>
    </row>
    <row r="877" spans="52:76" ht="12.75" customHeight="1">
      <c r="AZ877" s="676"/>
      <c r="BX877" s="676"/>
    </row>
    <row r="878" spans="52:76" ht="12.75" customHeight="1">
      <c r="AZ878" s="676"/>
      <c r="BX878" s="676"/>
    </row>
    <row r="879" spans="52:76" ht="12.75" customHeight="1">
      <c r="AZ879" s="676"/>
      <c r="BX879" s="676"/>
    </row>
    <row r="880" spans="52:76" ht="12.75" customHeight="1">
      <c r="AZ880" s="676"/>
      <c r="BX880" s="676"/>
    </row>
    <row r="881" spans="52:76" ht="12.75" customHeight="1">
      <c r="AZ881" s="676"/>
      <c r="BX881" s="676"/>
    </row>
    <row r="882" spans="52:76" ht="12.75" customHeight="1">
      <c r="AZ882" s="676"/>
      <c r="BX882" s="676"/>
    </row>
    <row r="883" spans="52:76" ht="12.75" customHeight="1">
      <c r="AZ883" s="676"/>
      <c r="BX883" s="676"/>
    </row>
    <row r="884" spans="52:76" ht="12.75" customHeight="1">
      <c r="AZ884" s="676"/>
      <c r="BX884" s="676"/>
    </row>
    <row r="885" spans="52:76" ht="12.75" customHeight="1">
      <c r="AZ885" s="676"/>
      <c r="BX885" s="676"/>
    </row>
    <row r="886" spans="52:76" ht="12.75" customHeight="1">
      <c r="AZ886" s="676"/>
      <c r="BX886" s="676"/>
    </row>
    <row r="887" spans="52:76" ht="12.75" customHeight="1">
      <c r="AZ887" s="676"/>
      <c r="BX887" s="676"/>
    </row>
    <row r="888" spans="52:76" ht="12.75" customHeight="1">
      <c r="AZ888" s="676"/>
      <c r="BX888" s="676"/>
    </row>
    <row r="889" spans="52:76" ht="12.75" customHeight="1">
      <c r="AZ889" s="676"/>
      <c r="BX889" s="676"/>
    </row>
    <row r="890" spans="52:76" ht="12.75" customHeight="1">
      <c r="AZ890" s="676"/>
      <c r="BX890" s="676"/>
    </row>
    <row r="891" spans="52:76" ht="12.75" customHeight="1">
      <c r="AZ891" s="676"/>
      <c r="BX891" s="676"/>
    </row>
    <row r="892" spans="52:76" ht="12.75" customHeight="1">
      <c r="AZ892" s="676"/>
      <c r="BX892" s="676"/>
    </row>
    <row r="893" spans="52:76" ht="12.75" customHeight="1">
      <c r="AZ893" s="676"/>
      <c r="BX893" s="676"/>
    </row>
    <row r="894" spans="52:76" ht="12.75" customHeight="1">
      <c r="AZ894" s="676"/>
      <c r="BX894" s="676"/>
    </row>
    <row r="895" spans="52:76" ht="12.75" customHeight="1">
      <c r="AZ895" s="676"/>
      <c r="BX895" s="676"/>
    </row>
    <row r="896" spans="52:76" ht="12.75" customHeight="1">
      <c r="AZ896" s="676"/>
      <c r="BX896" s="676"/>
    </row>
    <row r="897" spans="52:76" ht="12.75" customHeight="1">
      <c r="AZ897" s="676"/>
      <c r="BX897" s="676"/>
    </row>
    <row r="898" spans="52:76" ht="12.75" customHeight="1">
      <c r="AZ898" s="676"/>
      <c r="BX898" s="676"/>
    </row>
    <row r="899" spans="52:76" ht="12.75" customHeight="1">
      <c r="AZ899" s="676"/>
      <c r="BX899" s="676"/>
    </row>
    <row r="900" spans="52:76" ht="12.75" customHeight="1">
      <c r="AZ900" s="676"/>
      <c r="BX900" s="676"/>
    </row>
    <row r="901" spans="52:76" ht="12.75" customHeight="1">
      <c r="AZ901" s="676"/>
      <c r="BX901" s="676"/>
    </row>
    <row r="902" spans="52:76" ht="12.75" customHeight="1">
      <c r="AZ902" s="676"/>
      <c r="BX902" s="676"/>
    </row>
    <row r="903" spans="52:76" ht="12.75" customHeight="1">
      <c r="AZ903" s="676"/>
      <c r="BX903" s="676"/>
    </row>
    <row r="904" spans="52:76" ht="12.75" customHeight="1">
      <c r="AZ904" s="676"/>
      <c r="BX904" s="676"/>
    </row>
    <row r="905" spans="52:76" ht="12.75" customHeight="1">
      <c r="AZ905" s="676"/>
      <c r="BX905" s="676"/>
    </row>
    <row r="906" spans="52:76" ht="12.75" customHeight="1">
      <c r="AZ906" s="676"/>
      <c r="BX906" s="676"/>
    </row>
    <row r="907" spans="52:76" ht="12.75" customHeight="1">
      <c r="AZ907" s="676"/>
      <c r="BX907" s="676"/>
    </row>
    <row r="908" spans="52:76" ht="12.75" customHeight="1">
      <c r="AZ908" s="676"/>
      <c r="BX908" s="676"/>
    </row>
    <row r="909" spans="52:76" ht="12.75" customHeight="1">
      <c r="AZ909" s="676"/>
      <c r="BX909" s="676"/>
    </row>
    <row r="910" spans="52:76" ht="12.75" customHeight="1">
      <c r="AZ910" s="676"/>
      <c r="BX910" s="676"/>
    </row>
    <row r="911" spans="52:76" ht="12.75" customHeight="1">
      <c r="AZ911" s="676"/>
      <c r="BX911" s="676"/>
    </row>
    <row r="912" spans="52:76" ht="12.75" customHeight="1">
      <c r="AZ912" s="676"/>
      <c r="BX912" s="676"/>
    </row>
    <row r="913" spans="52:76" ht="12.75" customHeight="1">
      <c r="AZ913" s="676"/>
      <c r="BX913" s="676"/>
    </row>
    <row r="914" spans="52:76" ht="12.75" customHeight="1">
      <c r="AZ914" s="676"/>
      <c r="BX914" s="676"/>
    </row>
    <row r="915" spans="52:76" ht="12.75" customHeight="1">
      <c r="AZ915" s="676"/>
      <c r="BX915" s="676"/>
    </row>
    <row r="916" spans="52:76" ht="12.75" customHeight="1">
      <c r="AZ916" s="676"/>
      <c r="BX916" s="676"/>
    </row>
    <row r="917" spans="52:76" ht="12.75" customHeight="1">
      <c r="AZ917" s="676"/>
      <c r="BX917" s="676"/>
    </row>
    <row r="918" spans="52:76" ht="12.75" customHeight="1">
      <c r="AZ918" s="676"/>
      <c r="BX918" s="676"/>
    </row>
    <row r="919" spans="52:76" ht="12.75" customHeight="1">
      <c r="AZ919" s="676"/>
      <c r="BX919" s="676"/>
    </row>
    <row r="920" spans="52:76" ht="12.75" customHeight="1">
      <c r="AZ920" s="676"/>
      <c r="BX920" s="676"/>
    </row>
    <row r="921" spans="52:76" ht="12.75" customHeight="1">
      <c r="AZ921" s="676"/>
      <c r="BX921" s="676"/>
    </row>
    <row r="922" spans="52:76" ht="12.75" customHeight="1">
      <c r="AZ922" s="676"/>
      <c r="BX922" s="676"/>
    </row>
    <row r="923" spans="52:76" ht="12.75" customHeight="1">
      <c r="AZ923" s="676"/>
      <c r="BX923" s="676"/>
    </row>
    <row r="924" spans="52:76" ht="12.75" customHeight="1">
      <c r="AZ924" s="676"/>
      <c r="BX924" s="676"/>
    </row>
    <row r="925" spans="52:76" ht="12.75" customHeight="1">
      <c r="AZ925" s="676"/>
      <c r="BX925" s="676"/>
    </row>
    <row r="926" spans="52:76" ht="12.75" customHeight="1">
      <c r="AZ926" s="676"/>
      <c r="BX926" s="676"/>
    </row>
    <row r="927" spans="52:76" ht="12.75" customHeight="1">
      <c r="AZ927" s="676"/>
      <c r="BX927" s="676"/>
    </row>
    <row r="928" spans="52:76" ht="12.75" customHeight="1">
      <c r="AZ928" s="676"/>
      <c r="BX928" s="676"/>
    </row>
    <row r="929" spans="52:76" ht="12.75" customHeight="1">
      <c r="AZ929" s="676"/>
      <c r="BX929" s="676"/>
    </row>
    <row r="930" spans="52:76" ht="12.75" customHeight="1">
      <c r="AZ930" s="676"/>
      <c r="BX930" s="676"/>
    </row>
    <row r="931" spans="52:76" ht="12.75" customHeight="1">
      <c r="AZ931" s="676"/>
      <c r="BX931" s="676"/>
    </row>
    <row r="932" spans="52:76" ht="12.75" customHeight="1">
      <c r="AZ932" s="676"/>
      <c r="BX932" s="676"/>
    </row>
    <row r="933" spans="52:76" ht="12.75" customHeight="1">
      <c r="AZ933" s="676"/>
      <c r="BX933" s="676"/>
    </row>
    <row r="934" spans="52:76" ht="12.75" customHeight="1">
      <c r="AZ934" s="676"/>
      <c r="BX934" s="676"/>
    </row>
    <row r="935" spans="52:76" ht="12.75" customHeight="1">
      <c r="AZ935" s="676"/>
      <c r="BX935" s="676"/>
    </row>
    <row r="936" spans="52:76" ht="12.75" customHeight="1">
      <c r="AZ936" s="676"/>
      <c r="BX936" s="676"/>
    </row>
    <row r="937" spans="52:76" ht="12.75" customHeight="1">
      <c r="AZ937" s="676"/>
      <c r="BX937" s="676"/>
    </row>
    <row r="938" spans="52:76" ht="12.75" customHeight="1">
      <c r="AZ938" s="676"/>
      <c r="BX938" s="676"/>
    </row>
    <row r="939" spans="52:76" ht="12.75" customHeight="1">
      <c r="AZ939" s="676"/>
      <c r="BX939" s="676"/>
    </row>
    <row r="940" spans="52:76" ht="12.75" customHeight="1">
      <c r="AZ940" s="676"/>
      <c r="BX940" s="676"/>
    </row>
    <row r="941" spans="52:76" ht="12.75" customHeight="1">
      <c r="AZ941" s="676"/>
      <c r="BX941" s="676"/>
    </row>
    <row r="942" spans="52:76" ht="12.75" customHeight="1">
      <c r="AZ942" s="676"/>
      <c r="BX942" s="676"/>
    </row>
    <row r="943" spans="52:76" ht="12.75" customHeight="1">
      <c r="AZ943" s="676"/>
      <c r="BX943" s="676"/>
    </row>
    <row r="944" spans="52:76" ht="12.75" customHeight="1">
      <c r="AZ944" s="676"/>
      <c r="BX944" s="676"/>
    </row>
    <row r="945" spans="52:76" ht="12.75" customHeight="1">
      <c r="AZ945" s="676"/>
      <c r="BX945" s="676"/>
    </row>
    <row r="946" spans="52:76" ht="12.75" customHeight="1">
      <c r="AZ946" s="676"/>
      <c r="BX946" s="676"/>
    </row>
    <row r="947" spans="52:76" ht="12.75" customHeight="1">
      <c r="AZ947" s="676"/>
      <c r="BX947" s="676"/>
    </row>
    <row r="948" spans="52:76" ht="12.75" customHeight="1">
      <c r="AZ948" s="676"/>
      <c r="BX948" s="676"/>
    </row>
    <row r="949" spans="52:76" ht="12.75" customHeight="1">
      <c r="AZ949" s="676"/>
      <c r="BX949" s="676"/>
    </row>
    <row r="950" spans="52:76" ht="12.75" customHeight="1">
      <c r="AZ950" s="676"/>
      <c r="BX950" s="676"/>
    </row>
    <row r="951" spans="52:76" ht="12.75" customHeight="1">
      <c r="AZ951" s="676"/>
      <c r="BX951" s="676"/>
    </row>
    <row r="952" spans="52:76" ht="12.75" customHeight="1">
      <c r="AZ952" s="676"/>
      <c r="BX952" s="676"/>
    </row>
    <row r="953" spans="52:76" ht="12.75" customHeight="1">
      <c r="AZ953" s="676"/>
      <c r="BX953" s="676"/>
    </row>
    <row r="954" spans="52:76" ht="12.75" customHeight="1">
      <c r="AZ954" s="676"/>
      <c r="BX954" s="676"/>
    </row>
    <row r="955" spans="52:76" ht="12.75" customHeight="1">
      <c r="AZ955" s="676"/>
      <c r="BX955" s="676"/>
    </row>
    <row r="956" spans="52:76" ht="12.75" customHeight="1">
      <c r="AZ956" s="676"/>
      <c r="BX956" s="676"/>
    </row>
    <row r="957" spans="52:76" ht="12.75" customHeight="1">
      <c r="AZ957" s="676"/>
      <c r="BX957" s="676"/>
    </row>
    <row r="958" spans="52:76" ht="12.75" customHeight="1">
      <c r="AZ958" s="676"/>
      <c r="BX958" s="676"/>
    </row>
    <row r="959" spans="52:76" ht="12.75" customHeight="1">
      <c r="AZ959" s="676"/>
      <c r="BX959" s="676"/>
    </row>
    <row r="960" spans="52:76" ht="12.75" customHeight="1">
      <c r="AZ960" s="676"/>
      <c r="BX960" s="676"/>
    </row>
    <row r="961" spans="52:76" ht="12.75" customHeight="1">
      <c r="AZ961" s="676"/>
      <c r="BX961" s="676"/>
    </row>
    <row r="962" spans="52:76" ht="12.75" customHeight="1">
      <c r="AZ962" s="676"/>
      <c r="BX962" s="676"/>
    </row>
    <row r="963" spans="52:76" ht="12.75" customHeight="1">
      <c r="AZ963" s="676"/>
      <c r="BX963" s="676"/>
    </row>
    <row r="964" spans="52:76" ht="12.75" customHeight="1">
      <c r="AZ964" s="676"/>
      <c r="BX964" s="676"/>
    </row>
    <row r="965" spans="52:76" ht="12.75" customHeight="1">
      <c r="AZ965" s="676"/>
      <c r="BX965" s="676"/>
    </row>
    <row r="966" spans="52:76" ht="12.75" customHeight="1">
      <c r="AZ966" s="676"/>
      <c r="BX966" s="676"/>
    </row>
    <row r="967" spans="52:76" ht="12.75" customHeight="1">
      <c r="AZ967" s="676"/>
      <c r="BX967" s="676"/>
    </row>
    <row r="968" spans="52:76" ht="12.75" customHeight="1">
      <c r="AZ968" s="676"/>
      <c r="BX968" s="676"/>
    </row>
    <row r="969" spans="52:76" ht="12.75" customHeight="1">
      <c r="AZ969" s="676"/>
      <c r="BX969" s="676"/>
    </row>
    <row r="970" spans="52:76" ht="12.75" customHeight="1">
      <c r="AZ970" s="676"/>
      <c r="BX970" s="676"/>
    </row>
    <row r="971" spans="52:76" ht="12.75" customHeight="1">
      <c r="AZ971" s="676"/>
      <c r="BX971" s="676"/>
    </row>
    <row r="972" spans="52:76" ht="12.75" customHeight="1">
      <c r="AZ972" s="676"/>
      <c r="BX972" s="676"/>
    </row>
    <row r="973" spans="52:76" ht="12.75" customHeight="1">
      <c r="AZ973" s="676"/>
      <c r="BX973" s="676"/>
    </row>
    <row r="974" spans="52:76" ht="12.75" customHeight="1">
      <c r="AZ974" s="676"/>
      <c r="BX974" s="676"/>
    </row>
    <row r="975" spans="52:76" ht="12.75" customHeight="1">
      <c r="AZ975" s="676"/>
      <c r="BX975" s="676"/>
    </row>
    <row r="976" spans="52:76" ht="12.75" customHeight="1">
      <c r="AZ976" s="676"/>
      <c r="BX976" s="676"/>
    </row>
    <row r="977" spans="52:76" ht="12.75" customHeight="1">
      <c r="AZ977" s="676"/>
      <c r="BX977" s="676"/>
    </row>
    <row r="978" spans="52:76" ht="12.75" customHeight="1">
      <c r="AZ978" s="676"/>
      <c r="BX978" s="676"/>
    </row>
    <row r="979" spans="52:76" ht="12.75" customHeight="1">
      <c r="AZ979" s="676"/>
      <c r="BX979" s="676"/>
    </row>
    <row r="980" spans="52:76" ht="12.75" customHeight="1">
      <c r="AZ980" s="676"/>
      <c r="BX980" s="676"/>
    </row>
    <row r="981" spans="52:76" ht="12.75" customHeight="1">
      <c r="AZ981" s="676"/>
      <c r="BX981" s="676"/>
    </row>
    <row r="982" spans="52:76" ht="12.75" customHeight="1">
      <c r="AZ982" s="676"/>
      <c r="BX982" s="676"/>
    </row>
    <row r="983" spans="52:76" ht="12.75" customHeight="1">
      <c r="AZ983" s="676"/>
      <c r="BX983" s="676"/>
    </row>
    <row r="984" spans="52:76" ht="12.75" customHeight="1">
      <c r="AZ984" s="676"/>
      <c r="BX984" s="676"/>
    </row>
    <row r="985" spans="52:76" ht="12.75" customHeight="1">
      <c r="AZ985" s="676"/>
      <c r="BX985" s="676"/>
    </row>
    <row r="986" spans="52:76" ht="12.75" customHeight="1">
      <c r="AZ986" s="676"/>
      <c r="BX986" s="676"/>
    </row>
    <row r="987" spans="52:76" ht="12.75" customHeight="1">
      <c r="AZ987" s="676"/>
      <c r="BX987" s="676"/>
    </row>
    <row r="988" spans="52:76" ht="12.75" customHeight="1">
      <c r="AZ988" s="676"/>
      <c r="BX988" s="676"/>
    </row>
    <row r="989" spans="52:76" ht="12.75" customHeight="1">
      <c r="AZ989" s="676"/>
      <c r="BX989" s="676"/>
    </row>
    <row r="990" spans="52:76" ht="12.75" customHeight="1">
      <c r="AZ990" s="676"/>
      <c r="BX990" s="676"/>
    </row>
    <row r="991" spans="52:76" ht="12.75" customHeight="1">
      <c r="AZ991" s="676"/>
      <c r="BX991" s="676"/>
    </row>
    <row r="992" spans="52:76" ht="12.75" customHeight="1">
      <c r="AZ992" s="676"/>
      <c r="BX992" s="676"/>
    </row>
    <row r="993" spans="52:76" ht="12.75" customHeight="1">
      <c r="AZ993" s="676"/>
      <c r="BX993" s="676"/>
    </row>
    <row r="994" spans="52:76" ht="12.75" customHeight="1">
      <c r="AZ994" s="676"/>
      <c r="BX994" s="676"/>
    </row>
    <row r="995" spans="52:76" ht="12.75" customHeight="1">
      <c r="AZ995" s="676"/>
      <c r="BX995" s="676"/>
    </row>
    <row r="996" spans="52:76" ht="12.75" customHeight="1">
      <c r="AZ996" s="676"/>
      <c r="BX996" s="676"/>
    </row>
    <row r="997" spans="52:76" ht="12.75" customHeight="1">
      <c r="AZ997" s="676"/>
      <c r="BX997" s="676"/>
    </row>
    <row r="998" spans="52:76" ht="12.75" customHeight="1">
      <c r="AZ998" s="676"/>
      <c r="BX998" s="676"/>
    </row>
    <row r="999" spans="52:76" ht="12.75" customHeight="1">
      <c r="AZ999" s="676"/>
      <c r="BX999" s="676"/>
    </row>
    <row r="1000" spans="52:76" ht="12.75" customHeight="1">
      <c r="AZ1000" s="676"/>
      <c r="BX1000" s="676"/>
    </row>
    <row r="1001" spans="52:76" ht="12.75" customHeight="1">
      <c r="AZ1001" s="676"/>
      <c r="BX1001" s="676"/>
    </row>
    <row r="1002" spans="52:76" ht="12.75" customHeight="1">
      <c r="AZ1002" s="676"/>
      <c r="BX1002" s="676"/>
    </row>
    <row r="1003" spans="52:76" ht="12.75" customHeight="1">
      <c r="AZ1003" s="676"/>
      <c r="BX1003" s="676"/>
    </row>
    <row r="1004" spans="52:76" ht="12.75" customHeight="1">
      <c r="AZ1004" s="676"/>
      <c r="BX1004" s="676"/>
    </row>
    <row r="1005" spans="52:76" ht="12.75" customHeight="1">
      <c r="AZ1005" s="676"/>
      <c r="BX1005" s="676"/>
    </row>
    <row r="1006" spans="52:76" ht="12.75" customHeight="1">
      <c r="AZ1006" s="676"/>
      <c r="BX1006" s="676"/>
    </row>
    <row r="1007" spans="52:76" ht="12.75" customHeight="1">
      <c r="AZ1007" s="676"/>
      <c r="BX1007" s="676"/>
    </row>
    <row r="1008" spans="52:76" ht="12.75" customHeight="1">
      <c r="AZ1008" s="676"/>
      <c r="BX1008" s="676"/>
    </row>
    <row r="1009" spans="52:76" ht="12.75" customHeight="1">
      <c r="AZ1009" s="676"/>
      <c r="BX1009" s="676"/>
    </row>
    <row r="1010" spans="52:76" ht="12.75" customHeight="1">
      <c r="AZ1010" s="676"/>
      <c r="BX1010" s="676"/>
    </row>
    <row r="1011" spans="52:76" ht="12.75" customHeight="1">
      <c r="AZ1011" s="676"/>
      <c r="BX1011" s="676"/>
    </row>
    <row r="1012" spans="52:76" ht="12.75" customHeight="1">
      <c r="AZ1012" s="676"/>
      <c r="BX1012" s="676"/>
    </row>
    <row r="1013" spans="52:76" ht="12.75" customHeight="1">
      <c r="AZ1013" s="676"/>
      <c r="BX1013" s="676"/>
    </row>
    <row r="1014" spans="52:76" ht="12.75" customHeight="1">
      <c r="AZ1014" s="676"/>
      <c r="BX1014" s="676"/>
    </row>
    <row r="1015" spans="52:76" ht="12.75" customHeight="1">
      <c r="AZ1015" s="676"/>
      <c r="BX1015" s="676"/>
    </row>
    <row r="1016" spans="52:76" ht="12.75" customHeight="1">
      <c r="AZ1016" s="676"/>
      <c r="BX1016" s="676"/>
    </row>
    <row r="1017" spans="52:76" ht="12.75" customHeight="1">
      <c r="AZ1017" s="676"/>
      <c r="BX1017" s="676"/>
    </row>
    <row r="1018" spans="52:76" ht="12.75" customHeight="1">
      <c r="AZ1018" s="676"/>
      <c r="BX1018" s="676"/>
    </row>
    <row r="1019" spans="52:76" ht="12.75" customHeight="1">
      <c r="AZ1019" s="676"/>
      <c r="BX1019" s="676"/>
    </row>
    <row r="1020" spans="52:76" ht="12.75" customHeight="1">
      <c r="AZ1020" s="676"/>
      <c r="BX1020" s="676"/>
    </row>
    <row r="1021" spans="52:76" ht="12.75" customHeight="1">
      <c r="AZ1021" s="676"/>
      <c r="BX1021" s="676"/>
    </row>
    <row r="1022" spans="52:76" ht="12.75" customHeight="1">
      <c r="AZ1022" s="676"/>
      <c r="BX1022" s="676"/>
    </row>
    <row r="1023" spans="52:76" ht="12.75" customHeight="1">
      <c r="AZ1023" s="676"/>
      <c r="BX1023" s="676"/>
    </row>
    <row r="1024" spans="52:76" ht="12.75" customHeight="1">
      <c r="AZ1024" s="676"/>
      <c r="BX1024" s="676"/>
    </row>
    <row r="1025" spans="52:76" ht="12.75" customHeight="1">
      <c r="AZ1025" s="676"/>
      <c r="BX1025" s="676"/>
    </row>
    <row r="1026" spans="52:76" ht="12.75" customHeight="1">
      <c r="AZ1026" s="676"/>
      <c r="BX1026" s="676"/>
    </row>
    <row r="1027" spans="52:76" ht="12.75" customHeight="1">
      <c r="AZ1027" s="676"/>
      <c r="BX1027" s="676"/>
    </row>
    <row r="1028" spans="52:76" ht="12.75" customHeight="1">
      <c r="AZ1028" s="676"/>
      <c r="BX1028" s="676"/>
    </row>
    <row r="1029" spans="52:76" ht="12.75" customHeight="1">
      <c r="AZ1029" s="676"/>
      <c r="BX1029" s="676"/>
    </row>
    <row r="1030" spans="52:76" ht="12.75" customHeight="1">
      <c r="AZ1030" s="676"/>
      <c r="BX1030" s="676"/>
    </row>
    <row r="1031" spans="52:76" ht="12.75" customHeight="1">
      <c r="AZ1031" s="676"/>
      <c r="BX1031" s="676"/>
    </row>
    <row r="1032" spans="52:76" ht="12.75" customHeight="1">
      <c r="AZ1032" s="676"/>
      <c r="BX1032" s="676"/>
    </row>
    <row r="1033" spans="52:76" ht="12.75" customHeight="1">
      <c r="AZ1033" s="676"/>
      <c r="BX1033" s="676"/>
    </row>
    <row r="1034" spans="52:76" ht="12.75" customHeight="1">
      <c r="AZ1034" s="676"/>
      <c r="BX1034" s="676"/>
    </row>
    <row r="1035" spans="52:76" ht="12.75" customHeight="1">
      <c r="AZ1035" s="676"/>
      <c r="BX1035" s="676"/>
    </row>
    <row r="1036" spans="52:76" ht="12.75" customHeight="1">
      <c r="AZ1036" s="676"/>
      <c r="BX1036" s="676"/>
    </row>
    <row r="1037" spans="52:76" ht="12.75" customHeight="1">
      <c r="AZ1037" s="676"/>
      <c r="BX1037" s="676"/>
    </row>
    <row r="1038" spans="52:76" ht="12.75" customHeight="1">
      <c r="AZ1038" s="676"/>
      <c r="BX1038" s="676"/>
    </row>
    <row r="1039" spans="52:76" ht="12.75" customHeight="1">
      <c r="AZ1039" s="676"/>
      <c r="BX1039" s="676"/>
    </row>
    <row r="1040" spans="52:76" ht="12.75" customHeight="1">
      <c r="AZ1040" s="676"/>
      <c r="BX1040" s="676"/>
    </row>
    <row r="1041" spans="52:76" ht="12.75" customHeight="1">
      <c r="AZ1041" s="676"/>
      <c r="BX1041" s="676"/>
    </row>
    <row r="1042" spans="52:76" ht="12.75" customHeight="1">
      <c r="AZ1042" s="676"/>
      <c r="BX1042" s="676"/>
    </row>
    <row r="1043" spans="52:76" ht="12.75" customHeight="1">
      <c r="AZ1043" s="676"/>
      <c r="BX1043" s="676"/>
    </row>
    <row r="1044" spans="52:76" ht="12.75" customHeight="1">
      <c r="AZ1044" s="676"/>
      <c r="BX1044" s="676"/>
    </row>
    <row r="1045" spans="52:76" ht="12.75" customHeight="1">
      <c r="AZ1045" s="676"/>
      <c r="BX1045" s="676"/>
    </row>
    <row r="1046" spans="52:76" ht="12.75" customHeight="1">
      <c r="AZ1046" s="676"/>
      <c r="BX1046" s="676"/>
    </row>
    <row r="1047" spans="52:76" ht="12.75" customHeight="1">
      <c r="AZ1047" s="676"/>
      <c r="BX1047" s="676"/>
    </row>
    <row r="1048" spans="52:76" ht="12.75" customHeight="1">
      <c r="AZ1048" s="676"/>
      <c r="BX1048" s="676"/>
    </row>
    <row r="1049" spans="52:76" ht="12.75" customHeight="1">
      <c r="AZ1049" s="676"/>
      <c r="BX1049" s="676"/>
    </row>
    <row r="1050" spans="52:76" ht="12.75" customHeight="1">
      <c r="AZ1050" s="676"/>
      <c r="BX1050" s="676"/>
    </row>
    <row r="1051" spans="52:76" ht="12.75" customHeight="1">
      <c r="AZ1051" s="676"/>
      <c r="BX1051" s="676"/>
    </row>
    <row r="1052" spans="52:76" ht="12.75" customHeight="1">
      <c r="AZ1052" s="676"/>
      <c r="BX1052" s="676"/>
    </row>
    <row r="1053" spans="52:76" ht="12.75" customHeight="1">
      <c r="AZ1053" s="676"/>
      <c r="BX1053" s="676"/>
    </row>
    <row r="1054" spans="52:76" ht="12.75" customHeight="1">
      <c r="AZ1054" s="676"/>
      <c r="BX1054" s="676"/>
    </row>
    <row r="1055" spans="52:76" ht="12.75" customHeight="1">
      <c r="AZ1055" s="676"/>
      <c r="BX1055" s="676"/>
    </row>
    <row r="1056" spans="52:76" ht="12.75" customHeight="1">
      <c r="AZ1056" s="676"/>
      <c r="BX1056" s="676"/>
    </row>
    <row r="1057" spans="52:76" ht="12.75" customHeight="1">
      <c r="AZ1057" s="676"/>
      <c r="BX1057" s="676"/>
    </row>
    <row r="1058" spans="52:76" ht="12.75" customHeight="1">
      <c r="AZ1058" s="676"/>
      <c r="BX1058" s="676"/>
    </row>
    <row r="1059" spans="52:76" ht="12.75" customHeight="1">
      <c r="AZ1059" s="676"/>
      <c r="BX1059" s="676"/>
    </row>
    <row r="1060" spans="52:76" ht="12.75" customHeight="1">
      <c r="AZ1060" s="676"/>
      <c r="BX1060" s="676"/>
    </row>
    <row r="1061" spans="52:76" ht="12.75" customHeight="1">
      <c r="AZ1061" s="676"/>
      <c r="BX1061" s="676"/>
    </row>
    <row r="1062" spans="52:76" ht="12.75" customHeight="1">
      <c r="AZ1062" s="676"/>
      <c r="BX1062" s="676"/>
    </row>
    <row r="1063" spans="52:76" ht="12.75" customHeight="1">
      <c r="AZ1063" s="676"/>
      <c r="BX1063" s="676"/>
    </row>
    <row r="1064" spans="52:76" ht="12.75" customHeight="1">
      <c r="AZ1064" s="676"/>
      <c r="BX1064" s="676"/>
    </row>
    <row r="1065" spans="52:76" ht="12.75" customHeight="1">
      <c r="AZ1065" s="676"/>
      <c r="BX1065" s="676"/>
    </row>
    <row r="1066" spans="52:76" ht="12.75" customHeight="1">
      <c r="AZ1066" s="676"/>
      <c r="BX1066" s="676"/>
    </row>
    <row r="1067" spans="52:76" ht="12.75" customHeight="1">
      <c r="AZ1067" s="676"/>
      <c r="BX1067" s="676"/>
    </row>
    <row r="1068" spans="52:76" ht="12.75" customHeight="1">
      <c r="AZ1068" s="676"/>
      <c r="BX1068" s="676"/>
    </row>
    <row r="1069" spans="52:76" ht="12.75" customHeight="1">
      <c r="AZ1069" s="676"/>
      <c r="BX1069" s="676"/>
    </row>
    <row r="1070" spans="52:76" ht="12.75" customHeight="1">
      <c r="AZ1070" s="676"/>
      <c r="BX1070" s="676"/>
    </row>
    <row r="1071" spans="52:76" ht="12.75" customHeight="1">
      <c r="AZ1071" s="676"/>
      <c r="BX1071" s="676"/>
    </row>
    <row r="1072" spans="52:76" ht="12.75" customHeight="1">
      <c r="AZ1072" s="676"/>
      <c r="BX1072" s="676"/>
    </row>
    <row r="1073" spans="52:76" ht="12.75" customHeight="1">
      <c r="AZ1073" s="676"/>
      <c r="BX1073" s="676"/>
    </row>
    <row r="1074" spans="52:76" ht="12.75" customHeight="1">
      <c r="AZ1074" s="676"/>
      <c r="BX1074" s="676"/>
    </row>
    <row r="1075" spans="52:76" ht="12.75" customHeight="1">
      <c r="AZ1075" s="676"/>
      <c r="BX1075" s="676"/>
    </row>
    <row r="1076" spans="52:76" ht="12.75" customHeight="1">
      <c r="AZ1076" s="676"/>
      <c r="BX1076" s="676"/>
    </row>
    <row r="1077" spans="52:76" ht="12.75" customHeight="1">
      <c r="AZ1077" s="676"/>
      <c r="BX1077" s="676"/>
    </row>
    <row r="1078" spans="52:76" ht="12.75" customHeight="1">
      <c r="AZ1078" s="676"/>
      <c r="BX1078" s="676"/>
    </row>
    <row r="1079" spans="52:76" ht="12.75" customHeight="1">
      <c r="AZ1079" s="676"/>
      <c r="BX1079" s="676"/>
    </row>
    <row r="1080" spans="52:76" ht="12.75" customHeight="1">
      <c r="AZ1080" s="676"/>
      <c r="BX1080" s="676"/>
    </row>
    <row r="1081" spans="52:76" ht="12.75" customHeight="1">
      <c r="AZ1081" s="676"/>
      <c r="BX1081" s="676"/>
    </row>
    <row r="1082" spans="52:76" ht="12.75" customHeight="1">
      <c r="AZ1082" s="676"/>
      <c r="BX1082" s="676"/>
    </row>
    <row r="1083" spans="52:76" ht="12.75" customHeight="1">
      <c r="AZ1083" s="676"/>
      <c r="BX1083" s="676"/>
    </row>
    <row r="1084" spans="52:76" ht="12.75" customHeight="1">
      <c r="AZ1084" s="676"/>
      <c r="BX1084" s="676"/>
    </row>
    <row r="1085" spans="52:76" ht="12.75" customHeight="1">
      <c r="AZ1085" s="676"/>
      <c r="BX1085" s="676"/>
    </row>
    <row r="1086" spans="52:76" ht="12.75" customHeight="1">
      <c r="AZ1086" s="676"/>
      <c r="BX1086" s="676"/>
    </row>
    <row r="1087" spans="52:76" ht="12.75" customHeight="1">
      <c r="AZ1087" s="676"/>
      <c r="BX1087" s="676"/>
    </row>
    <row r="1088" spans="52:76" ht="12.75" customHeight="1">
      <c r="AZ1088" s="676"/>
      <c r="BX1088" s="676"/>
    </row>
    <row r="1089" spans="52:76" ht="12.75" customHeight="1">
      <c r="AZ1089" s="676"/>
      <c r="BX1089" s="676"/>
    </row>
    <row r="1090" spans="52:76" ht="12.75" customHeight="1">
      <c r="AZ1090" s="676"/>
      <c r="BX1090" s="676"/>
    </row>
    <row r="1091" spans="52:76" ht="12.75" customHeight="1">
      <c r="AZ1091" s="676"/>
      <c r="BX1091" s="676"/>
    </row>
    <row r="1092" spans="52:76" ht="12.75" customHeight="1">
      <c r="AZ1092" s="676"/>
      <c r="BX1092" s="676"/>
    </row>
    <row r="1093" spans="52:76" ht="12.75" customHeight="1">
      <c r="AZ1093" s="676"/>
      <c r="BX1093" s="676"/>
    </row>
    <row r="1094" spans="52:76" ht="12.75" customHeight="1">
      <c r="AZ1094" s="676"/>
      <c r="BX1094" s="676"/>
    </row>
    <row r="1095" spans="52:76" ht="12.75" customHeight="1">
      <c r="AZ1095" s="676"/>
      <c r="BX1095" s="676"/>
    </row>
    <row r="1096" spans="52:76" ht="12.75" customHeight="1">
      <c r="AZ1096" s="676"/>
      <c r="BX1096" s="676"/>
    </row>
    <row r="1097" spans="52:76" ht="12.75" customHeight="1">
      <c r="AZ1097" s="676"/>
      <c r="BX1097" s="676"/>
    </row>
    <row r="1098" spans="52:76" ht="12.75" customHeight="1">
      <c r="AZ1098" s="676"/>
      <c r="BX1098" s="676"/>
    </row>
    <row r="1099" spans="52:76" ht="12.75" customHeight="1">
      <c r="AZ1099" s="676"/>
      <c r="BX1099" s="676"/>
    </row>
    <row r="1100" spans="52:76" ht="12.75" customHeight="1">
      <c r="AZ1100" s="676"/>
      <c r="BX1100" s="676"/>
    </row>
    <row r="1101" spans="52:76" ht="12.75" customHeight="1">
      <c r="AZ1101" s="676"/>
      <c r="BX1101" s="676"/>
    </row>
    <row r="1102" spans="52:76" ht="12.75" customHeight="1">
      <c r="AZ1102" s="676"/>
      <c r="BX1102" s="676"/>
    </row>
    <row r="1103" spans="52:76" ht="12.75" customHeight="1">
      <c r="AZ1103" s="676"/>
      <c r="BX1103" s="676"/>
    </row>
    <row r="1104" spans="52:76" ht="12.75" customHeight="1">
      <c r="AZ1104" s="676"/>
      <c r="BX1104" s="676"/>
    </row>
    <row r="1105" spans="52:76" ht="12.75" customHeight="1">
      <c r="AZ1105" s="676"/>
      <c r="BX1105" s="676"/>
    </row>
    <row r="1106" spans="52:76" ht="12.75" customHeight="1">
      <c r="AZ1106" s="676"/>
      <c r="BX1106" s="676"/>
    </row>
    <row r="1107" spans="52:76" ht="12.75" customHeight="1">
      <c r="AZ1107" s="676"/>
      <c r="BX1107" s="676"/>
    </row>
    <row r="1108" spans="52:76" ht="12.75" customHeight="1">
      <c r="AZ1108" s="676"/>
      <c r="BX1108" s="676"/>
    </row>
    <row r="1109" spans="52:76" ht="12.75" customHeight="1">
      <c r="AZ1109" s="676"/>
      <c r="BX1109" s="676"/>
    </row>
    <row r="1110" spans="52:76" ht="12.75" customHeight="1">
      <c r="AZ1110" s="676"/>
      <c r="BX1110" s="676"/>
    </row>
    <row r="1111" spans="52:76" ht="12.75" customHeight="1">
      <c r="AZ1111" s="676"/>
      <c r="BX1111" s="676"/>
    </row>
    <row r="1112" spans="52:76" ht="12.75" customHeight="1">
      <c r="AZ1112" s="676"/>
      <c r="BX1112" s="676"/>
    </row>
    <row r="1113" spans="52:76" ht="12.75" customHeight="1">
      <c r="AZ1113" s="676"/>
      <c r="BX1113" s="676"/>
    </row>
    <row r="1114" spans="52:76" ht="12.75" customHeight="1">
      <c r="AZ1114" s="676"/>
      <c r="BX1114" s="676"/>
    </row>
    <row r="1115" spans="52:76" ht="12.75" customHeight="1">
      <c r="AZ1115" s="676"/>
      <c r="BX1115" s="676"/>
    </row>
    <row r="1116" spans="52:76" ht="12.75" customHeight="1">
      <c r="AZ1116" s="676"/>
      <c r="BX1116" s="676"/>
    </row>
    <row r="1117" spans="52:76" ht="12.75" customHeight="1">
      <c r="AZ1117" s="676"/>
      <c r="BX1117" s="676"/>
    </row>
    <row r="1118" spans="52:76" ht="12.75" customHeight="1">
      <c r="AZ1118" s="676"/>
      <c r="BX1118" s="676"/>
    </row>
    <row r="1119" spans="52:76" ht="12.75" customHeight="1">
      <c r="AZ1119" s="676"/>
      <c r="BX1119" s="676"/>
    </row>
    <row r="1120" spans="52:76" ht="12.75" customHeight="1">
      <c r="AZ1120" s="676"/>
      <c r="BX1120" s="676"/>
    </row>
    <row r="1121" spans="52:76" ht="12.75" customHeight="1">
      <c r="AZ1121" s="676"/>
      <c r="BX1121" s="676"/>
    </row>
    <row r="1122" spans="52:76" ht="12.75" customHeight="1">
      <c r="AZ1122" s="676"/>
      <c r="BX1122" s="676"/>
    </row>
    <row r="1123" spans="52:76" ht="12.75" customHeight="1">
      <c r="AZ1123" s="676"/>
      <c r="BX1123" s="676"/>
    </row>
    <row r="1124" spans="52:76" ht="12.75" customHeight="1">
      <c r="AZ1124" s="676"/>
      <c r="BX1124" s="676"/>
    </row>
    <row r="1125" spans="52:76" ht="12.75" customHeight="1">
      <c r="AZ1125" s="676"/>
      <c r="BX1125" s="676"/>
    </row>
    <row r="1126" spans="52:76" ht="12.75" customHeight="1">
      <c r="AZ1126" s="676"/>
      <c r="BX1126" s="676"/>
    </row>
    <row r="1127" spans="52:76" ht="12.75" customHeight="1">
      <c r="AZ1127" s="676"/>
      <c r="BX1127" s="676"/>
    </row>
    <row r="1128" spans="52:76" ht="12.75" customHeight="1">
      <c r="AZ1128" s="676"/>
      <c r="BX1128" s="676"/>
    </row>
    <row r="1129" spans="52:76" ht="12.75" customHeight="1">
      <c r="AZ1129" s="676"/>
      <c r="BX1129" s="676"/>
    </row>
    <row r="1130" spans="52:76" ht="12.75" customHeight="1">
      <c r="AZ1130" s="676"/>
      <c r="BX1130" s="676"/>
    </row>
    <row r="1131" spans="52:76" ht="12.75" customHeight="1">
      <c r="AZ1131" s="676"/>
      <c r="BX1131" s="676"/>
    </row>
    <row r="1132" spans="52:76" ht="12.75" customHeight="1">
      <c r="AZ1132" s="676"/>
      <c r="BX1132" s="676"/>
    </row>
    <row r="1133" spans="52:76" ht="12.75" customHeight="1">
      <c r="AZ1133" s="676"/>
      <c r="BX1133" s="676"/>
    </row>
    <row r="1134" spans="52:76" ht="12.75" customHeight="1">
      <c r="AZ1134" s="676"/>
      <c r="BX1134" s="676"/>
    </row>
    <row r="1135" spans="52:76" ht="12.75" customHeight="1">
      <c r="AZ1135" s="676"/>
      <c r="BX1135" s="676"/>
    </row>
    <row r="1136" spans="52:76" ht="12.75" customHeight="1">
      <c r="AZ1136" s="676"/>
      <c r="BX1136" s="676"/>
    </row>
    <row r="1137" spans="52:76" ht="12.75" customHeight="1">
      <c r="AZ1137" s="676"/>
      <c r="BX1137" s="676"/>
    </row>
    <row r="1138" spans="52:76" ht="12.75" customHeight="1">
      <c r="AZ1138" s="676"/>
      <c r="BX1138" s="676"/>
    </row>
    <row r="1139" spans="52:76" ht="12.75" customHeight="1">
      <c r="AZ1139" s="676"/>
      <c r="BX1139" s="676"/>
    </row>
    <row r="1140" spans="52:76" ht="12.75" customHeight="1">
      <c r="AZ1140" s="676"/>
      <c r="BX1140" s="676"/>
    </row>
    <row r="1141" spans="52:76" ht="12.75" customHeight="1">
      <c r="AZ1141" s="676"/>
      <c r="BX1141" s="676"/>
    </row>
    <row r="1142" spans="52:76" ht="12.75" customHeight="1">
      <c r="AZ1142" s="676"/>
      <c r="BX1142" s="676"/>
    </row>
    <row r="1143" spans="52:76" ht="12.75" customHeight="1">
      <c r="AZ1143" s="676"/>
      <c r="BX1143" s="676"/>
    </row>
    <row r="1144" spans="52:76" ht="12.75" customHeight="1">
      <c r="AZ1144" s="676"/>
      <c r="BX1144" s="676"/>
    </row>
    <row r="1145" spans="52:76" ht="12.75" customHeight="1">
      <c r="AZ1145" s="676"/>
      <c r="BX1145" s="676"/>
    </row>
    <row r="1146" spans="52:76" ht="12.75" customHeight="1">
      <c r="AZ1146" s="676"/>
      <c r="BX1146" s="676"/>
    </row>
    <row r="1147" spans="52:76" ht="12.75" customHeight="1">
      <c r="AZ1147" s="676"/>
      <c r="BX1147" s="676"/>
    </row>
    <row r="1148" spans="52:76" ht="12.75" customHeight="1">
      <c r="AZ1148" s="676"/>
      <c r="BX1148" s="676"/>
    </row>
    <row r="1149" spans="52:76" ht="12.75" customHeight="1">
      <c r="AZ1149" s="676"/>
      <c r="BX1149" s="676"/>
    </row>
    <row r="1150" spans="52:76" ht="12.75" customHeight="1">
      <c r="AZ1150" s="676"/>
      <c r="BX1150" s="676"/>
    </row>
    <row r="1151" spans="52:76" ht="12.75" customHeight="1">
      <c r="AZ1151" s="676"/>
      <c r="BX1151" s="676"/>
    </row>
    <row r="1152" spans="52:76" ht="12.75" customHeight="1">
      <c r="AZ1152" s="676"/>
      <c r="BX1152" s="676"/>
    </row>
    <row r="1153" spans="52:76" ht="12.75" customHeight="1">
      <c r="AZ1153" s="676"/>
      <c r="BX1153" s="676"/>
    </row>
    <row r="1154" spans="52:76" ht="12.75" customHeight="1">
      <c r="AZ1154" s="676"/>
      <c r="BX1154" s="676"/>
    </row>
    <row r="1155" spans="52:76" ht="12.75" customHeight="1">
      <c r="AZ1155" s="676"/>
      <c r="BX1155" s="676"/>
    </row>
    <row r="1156" spans="52:76" ht="12.75" customHeight="1">
      <c r="AZ1156" s="676"/>
      <c r="BX1156" s="676"/>
    </row>
    <row r="1157" spans="52:76" ht="12.75" customHeight="1">
      <c r="AZ1157" s="676"/>
      <c r="BX1157" s="676"/>
    </row>
    <row r="1158" spans="52:76" ht="12.75" customHeight="1">
      <c r="AZ1158" s="676"/>
      <c r="BX1158" s="676"/>
    </row>
    <row r="1159" spans="52:76" ht="12.75" customHeight="1">
      <c r="AZ1159" s="676"/>
      <c r="BX1159" s="676"/>
    </row>
    <row r="1160" spans="52:76" ht="12.75" customHeight="1">
      <c r="AZ1160" s="676"/>
      <c r="BX1160" s="676"/>
    </row>
    <row r="1161" spans="52:76" ht="12.75" customHeight="1">
      <c r="AZ1161" s="676"/>
      <c r="BX1161" s="676"/>
    </row>
    <row r="1162" spans="52:76" ht="12.75" customHeight="1">
      <c r="AZ1162" s="676"/>
      <c r="BX1162" s="676"/>
    </row>
    <row r="1163" spans="52:76" ht="12.75" customHeight="1">
      <c r="AZ1163" s="676"/>
      <c r="BX1163" s="676"/>
    </row>
    <row r="1164" spans="52:76" ht="12.75" customHeight="1">
      <c r="AZ1164" s="676"/>
      <c r="BX1164" s="676"/>
    </row>
    <row r="1165" spans="52:76" ht="12.75" customHeight="1">
      <c r="AZ1165" s="676"/>
      <c r="BX1165" s="676"/>
    </row>
    <row r="1166" spans="52:76" ht="12.75" customHeight="1">
      <c r="AZ1166" s="676"/>
      <c r="BX1166" s="676"/>
    </row>
    <row r="1167" spans="52:76" ht="12.75" customHeight="1">
      <c r="AZ1167" s="676"/>
      <c r="BX1167" s="676"/>
    </row>
    <row r="1168" spans="52:76" ht="12.75" customHeight="1">
      <c r="AZ1168" s="676"/>
      <c r="BX1168" s="676"/>
    </row>
    <row r="1169" spans="52:76" ht="12.75" customHeight="1">
      <c r="AZ1169" s="676"/>
      <c r="BX1169" s="676"/>
    </row>
    <row r="1170" spans="52:76" ht="12.75" customHeight="1">
      <c r="AZ1170" s="676"/>
      <c r="BX1170" s="676"/>
    </row>
    <row r="1171" spans="52:76" ht="12.75" customHeight="1">
      <c r="AZ1171" s="676"/>
      <c r="BX1171" s="676"/>
    </row>
    <row r="1172" spans="52:76" ht="12.75" customHeight="1">
      <c r="AZ1172" s="676"/>
      <c r="BX1172" s="676"/>
    </row>
    <row r="1173" spans="52:76" ht="12.75" customHeight="1">
      <c r="AZ1173" s="676"/>
      <c r="BX1173" s="676"/>
    </row>
    <row r="1174" spans="52:76" ht="12.75" customHeight="1">
      <c r="AZ1174" s="676"/>
      <c r="BX1174" s="676"/>
    </row>
    <row r="1175" spans="52:76" ht="12.75" customHeight="1">
      <c r="AZ1175" s="676"/>
      <c r="BX1175" s="676"/>
    </row>
    <row r="1176" spans="52:76" ht="12.75" customHeight="1">
      <c r="AZ1176" s="676"/>
      <c r="BX1176" s="676"/>
    </row>
    <row r="1177" spans="52:76" ht="12.75" customHeight="1">
      <c r="AZ1177" s="676"/>
      <c r="BX1177" s="676"/>
    </row>
    <row r="1178" spans="52:76" ht="12.75" customHeight="1">
      <c r="AZ1178" s="676"/>
      <c r="BX1178" s="676"/>
    </row>
    <row r="1179" spans="52:76" ht="12.75" customHeight="1">
      <c r="AZ1179" s="676"/>
      <c r="BX1179" s="676"/>
    </row>
    <row r="1180" spans="52:76" ht="12.75" customHeight="1">
      <c r="AZ1180" s="676"/>
      <c r="BX1180" s="676"/>
    </row>
    <row r="1181" spans="52:76" ht="12.75" customHeight="1">
      <c r="AZ1181" s="676"/>
      <c r="BX1181" s="676"/>
    </row>
    <row r="1182" spans="52:76" ht="12.75" customHeight="1">
      <c r="AZ1182" s="676"/>
      <c r="BX1182" s="676"/>
    </row>
    <row r="1183" spans="52:76" ht="12.75" customHeight="1">
      <c r="AZ1183" s="676"/>
      <c r="BX1183" s="676"/>
    </row>
    <row r="1184" spans="52:76" ht="12.75" customHeight="1">
      <c r="AZ1184" s="676"/>
      <c r="BX1184" s="676"/>
    </row>
    <row r="1185" spans="52:76" ht="12.75" customHeight="1">
      <c r="AZ1185" s="676"/>
      <c r="BX1185" s="676"/>
    </row>
    <row r="1186" spans="52:76" ht="12.75" customHeight="1">
      <c r="AZ1186" s="676"/>
      <c r="BX1186" s="676"/>
    </row>
    <row r="1187" spans="52:76" ht="12.75" customHeight="1">
      <c r="AZ1187" s="676"/>
      <c r="BX1187" s="676"/>
    </row>
    <row r="1188" spans="52:76" ht="12.75" customHeight="1">
      <c r="AZ1188" s="676"/>
      <c r="BX1188" s="676"/>
    </row>
    <row r="1189" spans="52:76" ht="12.75" customHeight="1">
      <c r="AZ1189" s="676"/>
      <c r="BX1189" s="676"/>
    </row>
    <row r="1190" spans="52:76" ht="12.75" customHeight="1">
      <c r="AZ1190" s="676"/>
      <c r="BX1190" s="676"/>
    </row>
    <row r="1191" spans="52:76" ht="12.75" customHeight="1">
      <c r="AZ1191" s="676"/>
      <c r="BX1191" s="676"/>
    </row>
    <row r="1192" spans="52:76" ht="12.75" customHeight="1">
      <c r="AZ1192" s="676"/>
      <c r="BX1192" s="676"/>
    </row>
    <row r="1193" spans="52:76" ht="12.75" customHeight="1">
      <c r="AZ1193" s="676"/>
      <c r="BX1193" s="676"/>
    </row>
    <row r="1194" spans="52:76" ht="12.75" customHeight="1">
      <c r="AZ1194" s="676"/>
      <c r="BX1194" s="676"/>
    </row>
    <row r="1195" spans="52:76" ht="12.75" customHeight="1">
      <c r="AZ1195" s="676"/>
      <c r="BX1195" s="676"/>
    </row>
    <row r="1196" spans="52:76" ht="12.75" customHeight="1">
      <c r="AZ1196" s="676"/>
      <c r="BX1196" s="676"/>
    </row>
    <row r="1197" spans="52:76" ht="12.75" customHeight="1">
      <c r="AZ1197" s="676"/>
      <c r="BX1197" s="676"/>
    </row>
    <row r="1198" spans="52:76" ht="12.75" customHeight="1">
      <c r="AZ1198" s="676"/>
      <c r="BX1198" s="676"/>
    </row>
    <row r="1199" spans="52:76" ht="12.75" customHeight="1">
      <c r="AZ1199" s="676"/>
      <c r="BX1199" s="676"/>
    </row>
    <row r="1200" spans="52:76" ht="12.75" customHeight="1">
      <c r="AZ1200" s="676"/>
      <c r="BX1200" s="676"/>
    </row>
    <row r="1201" spans="52:76" ht="12.75" customHeight="1">
      <c r="AZ1201" s="676"/>
      <c r="BX1201" s="676"/>
    </row>
    <row r="1202" spans="52:76" ht="12.75" customHeight="1">
      <c r="AZ1202" s="676"/>
      <c r="BX1202" s="676"/>
    </row>
    <row r="1203" spans="52:76" ht="12.75" customHeight="1">
      <c r="AZ1203" s="676"/>
      <c r="BX1203" s="676"/>
    </row>
    <row r="1204" spans="52:76" ht="12.75" customHeight="1">
      <c r="AZ1204" s="676"/>
      <c r="BX1204" s="676"/>
    </row>
    <row r="1205" spans="52:76" ht="12.75" customHeight="1">
      <c r="AZ1205" s="676"/>
      <c r="BX1205" s="676"/>
    </row>
    <row r="1206" spans="52:76" ht="12.75" customHeight="1">
      <c r="AZ1206" s="676"/>
      <c r="BX1206" s="676"/>
    </row>
    <row r="1207" spans="52:76" ht="12.75" customHeight="1">
      <c r="AZ1207" s="676"/>
      <c r="BX1207" s="676"/>
    </row>
    <row r="1208" spans="52:76" ht="12.75" customHeight="1">
      <c r="AZ1208" s="676"/>
      <c r="BX1208" s="676"/>
    </row>
    <row r="1209" spans="52:76" ht="12.75" customHeight="1">
      <c r="AZ1209" s="676"/>
      <c r="BX1209" s="676"/>
    </row>
    <row r="1210" spans="52:76" ht="12.75" customHeight="1">
      <c r="AZ1210" s="676"/>
      <c r="BX1210" s="676"/>
    </row>
    <row r="1211" spans="52:76" ht="12.75" customHeight="1">
      <c r="AZ1211" s="676"/>
      <c r="BX1211" s="676"/>
    </row>
    <row r="1212" spans="52:76" ht="12.75" customHeight="1">
      <c r="AZ1212" s="676"/>
      <c r="BX1212" s="676"/>
    </row>
    <row r="1213" spans="52:76" ht="12.75" customHeight="1">
      <c r="AZ1213" s="676"/>
      <c r="BX1213" s="676"/>
    </row>
    <row r="1214" spans="52:76" ht="12.75" customHeight="1">
      <c r="AZ1214" s="676"/>
      <c r="BX1214" s="676"/>
    </row>
    <row r="1215" spans="52:76" ht="12.75" customHeight="1">
      <c r="AZ1215" s="676"/>
      <c r="BX1215" s="676"/>
    </row>
    <row r="1216" spans="52:76" ht="12.75" customHeight="1">
      <c r="AZ1216" s="676"/>
      <c r="BX1216" s="676"/>
    </row>
    <row r="1217" spans="52:76" ht="12.75" customHeight="1">
      <c r="AZ1217" s="676"/>
      <c r="BX1217" s="676"/>
    </row>
    <row r="1218" spans="52:76" ht="12.75" customHeight="1">
      <c r="AZ1218" s="676"/>
      <c r="BX1218" s="676"/>
    </row>
    <row r="1219" spans="52:76" ht="12.75" customHeight="1">
      <c r="AZ1219" s="676"/>
      <c r="BX1219" s="676"/>
    </row>
    <row r="1220" spans="52:76" ht="12.75" customHeight="1">
      <c r="AZ1220" s="676"/>
      <c r="BX1220" s="676"/>
    </row>
    <row r="1221" spans="52:76" ht="12.75" customHeight="1">
      <c r="AZ1221" s="676"/>
      <c r="BX1221" s="676"/>
    </row>
    <row r="1222" spans="52:76" ht="12.75" customHeight="1">
      <c r="AZ1222" s="676"/>
      <c r="BX1222" s="676"/>
    </row>
    <row r="1223" spans="52:76" ht="12.75" customHeight="1">
      <c r="AZ1223" s="676"/>
      <c r="BX1223" s="676"/>
    </row>
    <row r="1224" spans="52:76" ht="12.75" customHeight="1">
      <c r="AZ1224" s="676"/>
      <c r="BX1224" s="676"/>
    </row>
    <row r="1225" spans="52:76" ht="12.75" customHeight="1">
      <c r="AZ1225" s="676"/>
      <c r="BX1225" s="676"/>
    </row>
    <row r="1226" spans="52:76" ht="12.75" customHeight="1">
      <c r="AZ1226" s="676"/>
      <c r="BX1226" s="676"/>
    </row>
    <row r="1227" spans="52:76" ht="12.75" customHeight="1">
      <c r="AZ1227" s="676"/>
      <c r="BX1227" s="676"/>
    </row>
    <row r="1228" spans="52:76" ht="12.75" customHeight="1">
      <c r="AZ1228" s="676"/>
      <c r="BX1228" s="676"/>
    </row>
    <row r="1229" spans="52:76" ht="12.75" customHeight="1">
      <c r="AZ1229" s="676"/>
      <c r="BX1229" s="676"/>
    </row>
    <row r="1230" spans="52:76" ht="12.75" customHeight="1">
      <c r="AZ1230" s="676"/>
      <c r="BX1230" s="676"/>
    </row>
    <row r="1231" spans="52:76" ht="12.75" customHeight="1">
      <c r="AZ1231" s="676"/>
      <c r="BX1231" s="676"/>
    </row>
    <row r="1232" spans="52:76" ht="12.75" customHeight="1">
      <c r="AZ1232" s="676"/>
      <c r="BX1232" s="676"/>
    </row>
    <row r="1233" spans="52:76" ht="12.75" customHeight="1">
      <c r="AZ1233" s="676"/>
      <c r="BX1233" s="676"/>
    </row>
    <row r="1234" spans="52:76" ht="12.75" customHeight="1">
      <c r="AZ1234" s="676"/>
      <c r="BX1234" s="676"/>
    </row>
    <row r="1235" spans="52:76" ht="12.75" customHeight="1">
      <c r="AZ1235" s="676"/>
      <c r="BX1235" s="676"/>
    </row>
    <row r="1236" spans="52:76" ht="12.75" customHeight="1">
      <c r="AZ1236" s="676"/>
      <c r="BX1236" s="676"/>
    </row>
    <row r="1237" spans="52:76" ht="12.75" customHeight="1">
      <c r="AZ1237" s="676"/>
      <c r="BX1237" s="676"/>
    </row>
    <row r="1238" spans="52:76" ht="12.75" customHeight="1">
      <c r="AZ1238" s="676"/>
      <c r="BX1238" s="676"/>
    </row>
    <row r="1239" spans="52:76" ht="12.75" customHeight="1">
      <c r="AZ1239" s="676"/>
      <c r="BX1239" s="676"/>
    </row>
    <row r="1240" spans="52:76" ht="12.75" customHeight="1">
      <c r="AZ1240" s="676"/>
      <c r="BX1240" s="676"/>
    </row>
    <row r="1241" spans="52:76" ht="12.75" customHeight="1">
      <c r="AZ1241" s="676"/>
      <c r="BX1241" s="676"/>
    </row>
    <row r="1242" spans="52:76" ht="12.75" customHeight="1">
      <c r="AZ1242" s="676"/>
      <c r="BX1242" s="676"/>
    </row>
    <row r="1243" spans="52:76" ht="12.75" customHeight="1">
      <c r="AZ1243" s="676"/>
      <c r="BX1243" s="676"/>
    </row>
    <row r="1244" spans="52:76" ht="12.75" customHeight="1">
      <c r="AZ1244" s="676"/>
      <c r="BX1244" s="676"/>
    </row>
    <row r="1245" spans="52:76" ht="12.75" customHeight="1">
      <c r="AZ1245" s="676"/>
      <c r="BX1245" s="676"/>
    </row>
    <row r="1246" spans="52:76" ht="12.75" customHeight="1">
      <c r="AZ1246" s="676"/>
      <c r="BX1246" s="676"/>
    </row>
    <row r="1247" spans="52:76" ht="12.75" customHeight="1">
      <c r="AZ1247" s="676"/>
      <c r="BX1247" s="676"/>
    </row>
    <row r="1248" spans="52:76" ht="12.75" customHeight="1">
      <c r="AZ1248" s="676"/>
      <c r="BX1248" s="676"/>
    </row>
    <row r="1249" spans="52:76" ht="12.75" customHeight="1">
      <c r="AZ1249" s="676"/>
      <c r="BX1249" s="676"/>
    </row>
    <row r="1250" spans="52:76" ht="12.75" customHeight="1">
      <c r="AZ1250" s="676"/>
      <c r="BX1250" s="676"/>
    </row>
    <row r="1251" spans="52:76" ht="12.75" customHeight="1">
      <c r="AZ1251" s="676"/>
      <c r="BX1251" s="676"/>
    </row>
    <row r="1252" spans="52:76" ht="12.75" customHeight="1">
      <c r="AZ1252" s="676"/>
      <c r="BX1252" s="676"/>
    </row>
    <row r="1253" spans="52:76" ht="12.75" customHeight="1">
      <c r="AZ1253" s="676"/>
      <c r="BX1253" s="676"/>
    </row>
    <row r="1254" spans="52:76" ht="12.75" customHeight="1">
      <c r="AZ1254" s="676"/>
      <c r="BX1254" s="676"/>
    </row>
    <row r="1255" spans="52:76" ht="12.75" customHeight="1">
      <c r="AZ1255" s="676"/>
      <c r="BX1255" s="676"/>
    </row>
    <row r="1256" spans="52:76" ht="12.75" customHeight="1">
      <c r="AZ1256" s="676"/>
      <c r="BX1256" s="676"/>
    </row>
    <row r="1257" spans="52:76" ht="12.75" customHeight="1">
      <c r="AZ1257" s="676"/>
      <c r="BX1257" s="676"/>
    </row>
    <row r="1258" spans="52:76" ht="12.75" customHeight="1">
      <c r="AZ1258" s="676"/>
      <c r="BX1258" s="676"/>
    </row>
    <row r="1259" spans="52:76" ht="12.75" customHeight="1">
      <c r="AZ1259" s="676"/>
      <c r="BX1259" s="676"/>
    </row>
    <row r="1260" spans="52:76" ht="12.75" customHeight="1">
      <c r="AZ1260" s="676"/>
      <c r="BX1260" s="676"/>
    </row>
    <row r="1261" spans="52:76" ht="12.75" customHeight="1">
      <c r="AZ1261" s="676"/>
      <c r="BX1261" s="676"/>
    </row>
    <row r="1262" spans="52:76" ht="12.75" customHeight="1">
      <c r="AZ1262" s="676"/>
      <c r="BX1262" s="676"/>
    </row>
    <row r="1263" spans="52:76" ht="12.75" customHeight="1">
      <c r="AZ1263" s="676"/>
      <c r="BX1263" s="676"/>
    </row>
    <row r="1264" spans="52:76" ht="12.75" customHeight="1">
      <c r="AZ1264" s="676"/>
      <c r="BX1264" s="676"/>
    </row>
    <row r="1265" spans="52:76" ht="12.75" customHeight="1">
      <c r="AZ1265" s="676"/>
      <c r="BX1265" s="676"/>
    </row>
    <row r="1266" spans="52:76" ht="12.75" customHeight="1">
      <c r="AZ1266" s="676"/>
      <c r="BX1266" s="676"/>
    </row>
    <row r="1267" spans="52:76" ht="12.75" customHeight="1">
      <c r="AZ1267" s="676"/>
      <c r="BX1267" s="676"/>
    </row>
    <row r="1268" spans="52:76" ht="12.75" customHeight="1">
      <c r="AZ1268" s="676"/>
      <c r="BX1268" s="676"/>
    </row>
    <row r="1269" spans="52:76" ht="12.75" customHeight="1">
      <c r="AZ1269" s="676"/>
      <c r="BX1269" s="676"/>
    </row>
    <row r="1270" spans="52:76" ht="12.75" customHeight="1">
      <c r="AZ1270" s="676"/>
      <c r="BX1270" s="676"/>
    </row>
    <row r="1271" spans="52:76" ht="12.75" customHeight="1">
      <c r="AZ1271" s="676"/>
      <c r="BX1271" s="676"/>
    </row>
    <row r="1272" spans="52:76" ht="12.75" customHeight="1">
      <c r="AZ1272" s="676"/>
      <c r="BX1272" s="676"/>
    </row>
    <row r="1273" spans="52:76" ht="12.75" customHeight="1">
      <c r="AZ1273" s="676"/>
      <c r="BX1273" s="676"/>
    </row>
    <row r="1274" spans="52:76" ht="12.75" customHeight="1">
      <c r="AZ1274" s="676"/>
      <c r="BX1274" s="676"/>
    </row>
    <row r="1275" spans="52:76" ht="12.75" customHeight="1">
      <c r="AZ1275" s="676"/>
      <c r="BX1275" s="676"/>
    </row>
    <row r="1276" spans="52:76" ht="12.75" customHeight="1">
      <c r="AZ1276" s="676"/>
      <c r="BX1276" s="676"/>
    </row>
    <row r="1277" spans="52:76" ht="12.75" customHeight="1">
      <c r="AZ1277" s="676"/>
      <c r="BX1277" s="676"/>
    </row>
    <row r="1278" spans="52:76" ht="12.75" customHeight="1">
      <c r="AZ1278" s="676"/>
      <c r="BX1278" s="676"/>
    </row>
    <row r="1279" spans="52:76" ht="12.75" customHeight="1">
      <c r="AZ1279" s="676"/>
      <c r="BX1279" s="676"/>
    </row>
    <row r="1280" spans="52:76" ht="12.75" customHeight="1">
      <c r="AZ1280" s="676"/>
      <c r="BX1280" s="676"/>
    </row>
    <row r="1281" spans="52:76" ht="12.75" customHeight="1">
      <c r="AZ1281" s="676"/>
      <c r="BX1281" s="676"/>
    </row>
    <row r="1282" spans="52:76" ht="12.75" customHeight="1">
      <c r="AZ1282" s="676"/>
      <c r="BX1282" s="676"/>
    </row>
    <row r="1283" spans="52:76" ht="12.75" customHeight="1">
      <c r="AZ1283" s="676"/>
      <c r="BX1283" s="676"/>
    </row>
    <row r="1284" spans="52:76" ht="12.75" customHeight="1">
      <c r="AZ1284" s="676"/>
      <c r="BX1284" s="676"/>
    </row>
    <row r="1285" spans="52:76" ht="12.75" customHeight="1">
      <c r="AZ1285" s="676"/>
      <c r="BX1285" s="676"/>
    </row>
    <row r="1286" spans="52:76" ht="12.75" customHeight="1">
      <c r="AZ1286" s="676"/>
      <c r="BX1286" s="676"/>
    </row>
    <row r="1287" spans="52:76" ht="12.75" customHeight="1">
      <c r="AZ1287" s="676"/>
      <c r="BX1287" s="676"/>
    </row>
    <row r="1288" spans="52:76" ht="12.75" customHeight="1">
      <c r="AZ1288" s="676"/>
      <c r="BX1288" s="676"/>
    </row>
    <row r="1289" spans="52:76" ht="12.75" customHeight="1">
      <c r="AZ1289" s="676"/>
      <c r="BX1289" s="676"/>
    </row>
    <row r="1290" spans="52:76" ht="12.75" customHeight="1">
      <c r="AZ1290" s="676"/>
      <c r="BX1290" s="676"/>
    </row>
    <row r="1291" spans="52:76" ht="12.75" customHeight="1">
      <c r="AZ1291" s="676"/>
      <c r="BX1291" s="676"/>
    </row>
    <row r="1292" spans="52:76" ht="12.75" customHeight="1">
      <c r="AZ1292" s="676"/>
      <c r="BX1292" s="676"/>
    </row>
    <row r="1293" spans="52:76" ht="12.75" customHeight="1">
      <c r="AZ1293" s="676"/>
      <c r="BX1293" s="676"/>
    </row>
    <row r="1294" spans="52:76" ht="12.75" customHeight="1">
      <c r="AZ1294" s="676"/>
      <c r="BX1294" s="676"/>
    </row>
    <row r="1295" spans="52:76" ht="12.75" customHeight="1">
      <c r="AZ1295" s="676"/>
      <c r="BX1295" s="676"/>
    </row>
    <row r="1296" spans="52:76" ht="12.75" customHeight="1">
      <c r="AZ1296" s="676"/>
      <c r="BX1296" s="676"/>
    </row>
    <row r="1297" spans="52:76" ht="12.75" customHeight="1">
      <c r="AZ1297" s="676"/>
      <c r="BX1297" s="676"/>
    </row>
    <row r="1298" spans="52:76" ht="12.75" customHeight="1">
      <c r="AZ1298" s="676"/>
      <c r="BX1298" s="676"/>
    </row>
    <row r="1299" spans="52:76" ht="12.75" customHeight="1">
      <c r="AZ1299" s="676"/>
      <c r="BX1299" s="676"/>
    </row>
    <row r="1300" spans="52:76" ht="12.75" customHeight="1">
      <c r="AZ1300" s="676"/>
      <c r="BX1300" s="676"/>
    </row>
    <row r="1301" spans="52:76" ht="12.75" customHeight="1">
      <c r="AZ1301" s="676"/>
      <c r="BX1301" s="676"/>
    </row>
    <row r="1302" spans="52:76" ht="12.75" customHeight="1">
      <c r="AZ1302" s="676"/>
      <c r="BX1302" s="676"/>
    </row>
    <row r="1303" spans="52:76" ht="12.75" customHeight="1">
      <c r="AZ1303" s="676"/>
      <c r="BX1303" s="676"/>
    </row>
    <row r="1304" spans="52:76" ht="12.75" customHeight="1">
      <c r="AZ1304" s="676"/>
      <c r="BX1304" s="676"/>
    </row>
    <row r="1305" spans="52:76" ht="12.75" customHeight="1">
      <c r="AZ1305" s="676"/>
      <c r="BX1305" s="676"/>
    </row>
    <row r="1306" spans="52:76" ht="12.75" customHeight="1">
      <c r="AZ1306" s="676"/>
      <c r="BX1306" s="676"/>
    </row>
    <row r="1307" spans="52:76" ht="12.75" customHeight="1">
      <c r="AZ1307" s="676"/>
      <c r="BX1307" s="676"/>
    </row>
    <row r="1308" spans="52:76" ht="12.75" customHeight="1">
      <c r="AZ1308" s="676"/>
      <c r="BX1308" s="676"/>
    </row>
    <row r="1309" spans="52:76" ht="12.75" customHeight="1">
      <c r="AZ1309" s="676"/>
      <c r="BX1309" s="676"/>
    </row>
    <row r="1310" spans="52:76" ht="12.75" customHeight="1">
      <c r="AZ1310" s="676"/>
      <c r="BX1310" s="676"/>
    </row>
    <row r="1311" spans="52:76" ht="12.75" customHeight="1">
      <c r="AZ1311" s="676"/>
      <c r="BX1311" s="676"/>
    </row>
    <row r="1312" spans="52:76" ht="12.75" customHeight="1">
      <c r="AZ1312" s="676"/>
      <c r="BX1312" s="676"/>
    </row>
    <row r="1313" spans="52:76" ht="12.75" customHeight="1">
      <c r="AZ1313" s="676"/>
      <c r="BX1313" s="676"/>
    </row>
    <row r="1314" spans="52:76" ht="12.75" customHeight="1">
      <c r="AZ1314" s="676"/>
      <c r="BX1314" s="676"/>
    </row>
    <row r="1315" spans="52:76" ht="12.75" customHeight="1">
      <c r="AZ1315" s="676"/>
      <c r="BX1315" s="676"/>
    </row>
    <row r="1316" spans="52:76" ht="12.75" customHeight="1">
      <c r="AZ1316" s="676"/>
      <c r="BX1316" s="676"/>
    </row>
    <row r="1317" spans="52:76" ht="12.75" customHeight="1">
      <c r="AZ1317" s="676"/>
      <c r="BX1317" s="676"/>
    </row>
    <row r="1318" spans="52:76" ht="12.75" customHeight="1">
      <c r="AZ1318" s="676"/>
      <c r="BX1318" s="676"/>
    </row>
    <row r="1319" spans="52:76" ht="12.75" customHeight="1">
      <c r="AZ1319" s="676"/>
      <c r="BX1319" s="676"/>
    </row>
    <row r="1320" spans="52:76" ht="12.75" customHeight="1">
      <c r="AZ1320" s="676"/>
      <c r="BX1320" s="676"/>
    </row>
    <row r="1321" spans="52:76" ht="12.75" customHeight="1">
      <c r="AZ1321" s="676"/>
      <c r="BX1321" s="676"/>
    </row>
    <row r="1322" spans="52:76" ht="12.75" customHeight="1">
      <c r="AZ1322" s="676"/>
      <c r="BX1322" s="676"/>
    </row>
    <row r="1323" spans="52:76" ht="12.75" customHeight="1">
      <c r="AZ1323" s="676"/>
      <c r="BX1323" s="676"/>
    </row>
    <row r="1324" spans="52:76" ht="12.75" customHeight="1">
      <c r="AZ1324" s="676"/>
      <c r="BX1324" s="676"/>
    </row>
    <row r="1325" spans="52:76" ht="12.75" customHeight="1">
      <c r="AZ1325" s="676"/>
      <c r="BX1325" s="676"/>
    </row>
    <row r="1326" spans="52:76" ht="12.75" customHeight="1">
      <c r="AZ1326" s="676"/>
      <c r="BX1326" s="676"/>
    </row>
    <row r="1327" spans="52:76" ht="12.75" customHeight="1">
      <c r="AZ1327" s="676"/>
      <c r="BX1327" s="676"/>
    </row>
    <row r="1328" spans="52:76" ht="12.75" customHeight="1">
      <c r="AZ1328" s="676"/>
      <c r="BX1328" s="676"/>
    </row>
    <row r="1329" spans="52:76" ht="12.75" customHeight="1">
      <c r="AZ1329" s="676"/>
      <c r="BX1329" s="676"/>
    </row>
    <row r="1330" spans="52:76" ht="12.75" customHeight="1">
      <c r="AZ1330" s="676"/>
      <c r="BX1330" s="676"/>
    </row>
    <row r="1331" spans="52:76" ht="12.75" customHeight="1">
      <c r="AZ1331" s="676"/>
      <c r="BX1331" s="676"/>
    </row>
    <row r="1332" spans="52:76" ht="12.75" customHeight="1">
      <c r="AZ1332" s="676"/>
      <c r="BX1332" s="676"/>
    </row>
    <row r="1333" spans="52:76" ht="12.75" customHeight="1">
      <c r="AZ1333" s="676"/>
      <c r="BX1333" s="676"/>
    </row>
    <row r="1334" spans="52:76" ht="12.75" customHeight="1">
      <c r="AZ1334" s="676"/>
      <c r="BX1334" s="676"/>
    </row>
    <row r="1335" spans="52:76" ht="12.75" customHeight="1">
      <c r="AZ1335" s="676"/>
      <c r="BX1335" s="676"/>
    </row>
    <row r="1336" spans="52:76" ht="12.75" customHeight="1">
      <c r="AZ1336" s="676"/>
      <c r="BX1336" s="676"/>
    </row>
    <row r="1337" spans="52:76" ht="12.75" customHeight="1">
      <c r="AZ1337" s="676"/>
      <c r="BX1337" s="676"/>
    </row>
    <row r="1338" spans="52:76" ht="12.75" customHeight="1">
      <c r="AZ1338" s="676"/>
      <c r="BX1338" s="676"/>
    </row>
    <row r="1339" spans="52:76" ht="12.75" customHeight="1">
      <c r="AZ1339" s="676"/>
      <c r="BX1339" s="676"/>
    </row>
    <row r="1340" spans="52:76" ht="12.75" customHeight="1">
      <c r="AZ1340" s="676"/>
      <c r="BX1340" s="676"/>
    </row>
    <row r="1341" spans="52:76" ht="12.75" customHeight="1">
      <c r="AZ1341" s="676"/>
      <c r="BX1341" s="676"/>
    </row>
    <row r="1342" spans="52:76" ht="12.75" customHeight="1">
      <c r="AZ1342" s="676"/>
      <c r="BX1342" s="676"/>
    </row>
    <row r="1343" spans="52:76" ht="12.75" customHeight="1">
      <c r="AZ1343" s="676"/>
      <c r="BX1343" s="676"/>
    </row>
    <row r="1344" spans="52:76" ht="12.75" customHeight="1">
      <c r="AZ1344" s="676"/>
      <c r="BX1344" s="676"/>
    </row>
    <row r="1345" spans="52:76" ht="12.75" customHeight="1">
      <c r="AZ1345" s="676"/>
      <c r="BX1345" s="676"/>
    </row>
    <row r="1346" spans="52:76" ht="12.75" customHeight="1">
      <c r="AZ1346" s="676"/>
      <c r="BX1346" s="676"/>
    </row>
    <row r="1347" spans="52:76" ht="12.75" customHeight="1">
      <c r="AZ1347" s="676"/>
      <c r="BX1347" s="676"/>
    </row>
    <row r="1348" spans="52:76" ht="12.75" customHeight="1">
      <c r="AZ1348" s="676"/>
      <c r="BX1348" s="676"/>
    </row>
    <row r="1349" spans="52:76" ht="12.75" customHeight="1">
      <c r="AZ1349" s="676"/>
      <c r="BX1349" s="676"/>
    </row>
    <row r="1350" spans="52:76" ht="12.75" customHeight="1">
      <c r="AZ1350" s="676"/>
      <c r="BX1350" s="676"/>
    </row>
    <row r="1351" spans="52:76" ht="12.75" customHeight="1">
      <c r="AZ1351" s="676"/>
      <c r="BX1351" s="676"/>
    </row>
    <row r="1352" spans="52:76" ht="12.75" customHeight="1">
      <c r="AZ1352" s="676"/>
      <c r="BX1352" s="676"/>
    </row>
    <row r="1353" spans="52:76" ht="12.75" customHeight="1">
      <c r="AZ1353" s="676"/>
      <c r="BX1353" s="676"/>
    </row>
    <row r="1354" spans="52:76" ht="12.75" customHeight="1">
      <c r="AZ1354" s="676"/>
      <c r="BX1354" s="676"/>
    </row>
    <row r="1355" spans="52:76" ht="12.75" customHeight="1">
      <c r="AZ1355" s="676"/>
      <c r="BX1355" s="676"/>
    </row>
    <row r="1356" spans="52:76" ht="12.75" customHeight="1">
      <c r="AZ1356" s="676"/>
      <c r="BX1356" s="676"/>
    </row>
    <row r="1357" spans="52:76" ht="12.75" customHeight="1">
      <c r="AZ1357" s="676"/>
      <c r="BX1357" s="676"/>
    </row>
    <row r="1358" spans="52:76" ht="12.75" customHeight="1">
      <c r="AZ1358" s="676"/>
      <c r="BX1358" s="676"/>
    </row>
    <row r="1359" spans="52:76" ht="12.75" customHeight="1">
      <c r="AZ1359" s="676"/>
      <c r="BX1359" s="676"/>
    </row>
    <row r="1360" spans="52:76" ht="12.75" customHeight="1">
      <c r="AZ1360" s="676"/>
      <c r="BX1360" s="676"/>
    </row>
    <row r="1361" spans="52:76" ht="12.75" customHeight="1">
      <c r="AZ1361" s="676"/>
      <c r="BX1361" s="676"/>
    </row>
    <row r="1362" spans="52:76" ht="12.75" customHeight="1">
      <c r="AZ1362" s="676"/>
      <c r="BX1362" s="676"/>
    </row>
    <row r="1363" spans="52:76" ht="12.75" customHeight="1">
      <c r="AZ1363" s="676"/>
      <c r="BX1363" s="676"/>
    </row>
    <row r="1364" spans="52:76" ht="12.75" customHeight="1">
      <c r="AZ1364" s="676"/>
      <c r="BX1364" s="676"/>
    </row>
    <row r="1365" spans="52:76" ht="12.75" customHeight="1">
      <c r="AZ1365" s="676"/>
      <c r="BX1365" s="676"/>
    </row>
    <row r="1366" spans="52:76" ht="12.75" customHeight="1">
      <c r="AZ1366" s="676"/>
      <c r="BX1366" s="676"/>
    </row>
    <row r="1367" spans="52:76" ht="12.75" customHeight="1">
      <c r="AZ1367" s="676"/>
      <c r="BX1367" s="676"/>
    </row>
    <row r="1368" spans="52:76" ht="12.75" customHeight="1">
      <c r="AZ1368" s="676"/>
      <c r="BX1368" s="676"/>
    </row>
    <row r="1369" spans="52:76" ht="12.75" customHeight="1">
      <c r="AZ1369" s="676"/>
      <c r="BX1369" s="676"/>
    </row>
    <row r="1370" spans="52:76" ht="12.75" customHeight="1">
      <c r="AZ1370" s="676"/>
      <c r="BX1370" s="676"/>
    </row>
    <row r="1371" spans="52:76" ht="12.75" customHeight="1">
      <c r="AZ1371" s="676"/>
      <c r="BX1371" s="676"/>
    </row>
    <row r="1372" spans="52:76" ht="12.75" customHeight="1">
      <c r="AZ1372" s="676"/>
      <c r="BX1372" s="676"/>
    </row>
    <row r="1373" spans="52:76" ht="12.75" customHeight="1">
      <c r="AZ1373" s="676"/>
      <c r="BX1373" s="676"/>
    </row>
    <row r="1374" spans="52:76" ht="12.75" customHeight="1">
      <c r="AZ1374" s="676"/>
      <c r="BX1374" s="676"/>
    </row>
  </sheetData>
  <autoFilter ref="A9:M448" xr:uid="{95024254-949D-438D-B359-48B857B19EEA}"/>
  <sortState xmlns:xlrd2="http://schemas.microsoft.com/office/spreadsheetml/2017/richdata2" ref="S10:S449">
    <sortCondition ref="S449"/>
  </sortState>
  <phoneticPr fontId="0"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CU55"/>
  <sheetViews>
    <sheetView showGridLines="0" zoomScaleNormal="100" workbookViewId="0"/>
  </sheetViews>
  <sheetFormatPr defaultColWidth="9.33203125" defaultRowHeight="15.75"/>
  <cols>
    <col min="1" max="12" width="9.33203125" style="136"/>
    <col min="13" max="13" width="41" style="136" customWidth="1"/>
    <col min="14" max="14" width="7" style="136" customWidth="1"/>
    <col min="15" max="15" width="13.33203125" style="136" customWidth="1"/>
    <col min="16" max="16" width="13" style="136" customWidth="1"/>
    <col min="17" max="17" width="7.1640625" style="136" customWidth="1"/>
    <col min="18" max="26" width="9.33203125" style="136"/>
    <col min="27" max="27" width="26" style="136" customWidth="1"/>
    <col min="28" max="28" width="15.33203125" style="136" customWidth="1"/>
    <col min="29" max="29" width="13.33203125" style="136" customWidth="1"/>
    <col min="30" max="30" width="13" style="136" customWidth="1"/>
    <col min="31" max="31" width="7.1640625" style="136" customWidth="1"/>
    <col min="32" max="40" width="9.33203125" style="136"/>
    <col min="41" max="41" width="26" style="136" customWidth="1"/>
    <col min="42" max="42" width="4.5" style="136" customWidth="1"/>
    <col min="43" max="43" width="13.33203125" style="136" customWidth="1"/>
    <col min="44" max="44" width="13" style="136" customWidth="1"/>
    <col min="45" max="45" width="7.1640625" style="136" customWidth="1"/>
    <col min="46" max="54" width="9.33203125" style="136"/>
    <col min="55" max="55" width="26" style="136" customWidth="1"/>
    <col min="56" max="56" width="4.5" style="136" customWidth="1"/>
    <col min="57" max="68" width="9.33203125" style="136"/>
    <col min="69" max="69" width="21.83203125" style="136" customWidth="1"/>
    <col min="70" max="16384" width="9.33203125" style="136"/>
  </cols>
  <sheetData>
    <row r="1" spans="1:99" ht="21">
      <c r="A1" s="552" t="s">
        <v>1277</v>
      </c>
      <c r="O1" s="552" t="s">
        <v>1277</v>
      </c>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552"/>
      <c r="AR1" s="151"/>
      <c r="AS1" s="151"/>
      <c r="AT1" s="151"/>
      <c r="AU1" s="151"/>
      <c r="AV1" s="151"/>
      <c r="AW1" s="151"/>
      <c r="AX1" s="151"/>
      <c r="AY1" s="151"/>
      <c r="AZ1" s="151"/>
      <c r="BA1" s="151"/>
      <c r="BB1" s="151"/>
      <c r="BC1" s="151"/>
      <c r="BD1" s="151"/>
    </row>
    <row r="2" spans="1:99" ht="19.5">
      <c r="A2" s="553" t="s">
        <v>1528</v>
      </c>
      <c r="B2" s="151"/>
      <c r="C2" s="151"/>
      <c r="D2" s="151"/>
      <c r="E2" s="151"/>
      <c r="F2" s="151"/>
      <c r="G2" s="151"/>
      <c r="H2" s="151"/>
      <c r="I2" s="151"/>
      <c r="J2" s="151"/>
      <c r="K2" s="151"/>
      <c r="L2" s="151"/>
      <c r="M2" s="151"/>
      <c r="N2" s="151"/>
      <c r="O2" s="553" t="s">
        <v>1528</v>
      </c>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553"/>
      <c r="AR2" s="151"/>
      <c r="AS2" s="151"/>
      <c r="AT2" s="151"/>
      <c r="AU2" s="151"/>
      <c r="AV2" s="151"/>
      <c r="AW2" s="151"/>
      <c r="AX2" s="151"/>
      <c r="AY2" s="151"/>
      <c r="AZ2" s="151"/>
      <c r="BA2" s="151"/>
      <c r="BB2" s="151"/>
      <c r="BC2" s="151"/>
      <c r="BD2" s="151"/>
    </row>
    <row r="3" spans="1:99">
      <c r="A3" s="152" t="s">
        <v>1672</v>
      </c>
      <c r="B3" s="152"/>
      <c r="C3" s="152"/>
      <c r="D3" s="152"/>
      <c r="E3" s="152"/>
      <c r="F3" s="152"/>
      <c r="G3" s="152"/>
      <c r="H3" s="152"/>
      <c r="I3" s="152"/>
      <c r="J3" s="152"/>
      <c r="K3" s="152"/>
      <c r="L3" s="152"/>
      <c r="M3" s="419">
        <v>45315</v>
      </c>
      <c r="N3" s="419"/>
      <c r="O3" s="152" t="s">
        <v>1628</v>
      </c>
      <c r="P3" s="152"/>
      <c r="Q3" s="152"/>
      <c r="R3" s="152"/>
      <c r="S3" s="152"/>
      <c r="T3" s="152"/>
      <c r="U3" s="152"/>
      <c r="V3" s="152"/>
      <c r="W3" s="152"/>
      <c r="X3" s="152"/>
      <c r="Y3" s="152"/>
      <c r="Z3" s="152"/>
      <c r="AA3" s="419">
        <v>45013</v>
      </c>
      <c r="AB3" s="151"/>
      <c r="AC3" s="152" t="s">
        <v>1596</v>
      </c>
      <c r="AD3" s="152"/>
      <c r="AE3" s="152"/>
      <c r="AF3" s="152"/>
      <c r="AG3" s="152"/>
      <c r="AH3" s="152"/>
      <c r="AI3" s="152"/>
      <c r="AJ3" s="152"/>
      <c r="AK3" s="152"/>
      <c r="AL3" s="152"/>
      <c r="AM3" s="152"/>
      <c r="AN3" s="152"/>
      <c r="AO3" s="419">
        <v>44774</v>
      </c>
      <c r="AP3" s="151"/>
      <c r="AQ3" s="152" t="s">
        <v>1599</v>
      </c>
      <c r="AR3" s="152"/>
      <c r="AS3" s="152"/>
      <c r="AT3" s="152"/>
      <c r="AU3" s="152"/>
      <c r="AV3" s="152"/>
      <c r="AW3" s="152"/>
      <c r="AX3" s="152"/>
      <c r="AY3" s="152"/>
      <c r="AZ3" s="152"/>
      <c r="BA3" s="152"/>
      <c r="BB3" s="152"/>
      <c r="BC3" s="419">
        <v>44272</v>
      </c>
      <c r="BD3" s="151"/>
      <c r="BE3" s="152" t="s">
        <v>1524</v>
      </c>
      <c r="BF3" s="152"/>
      <c r="BG3" s="152"/>
      <c r="BH3" s="152"/>
      <c r="BI3" s="152"/>
      <c r="BJ3" s="152"/>
      <c r="BK3" s="152"/>
      <c r="BL3" s="152"/>
      <c r="BM3" s="152"/>
      <c r="BN3" s="152"/>
      <c r="BO3" s="152"/>
      <c r="BP3" s="152"/>
      <c r="BQ3" s="419" t="s">
        <v>1494</v>
      </c>
      <c r="BR3" s="151"/>
      <c r="BS3" s="420" t="s">
        <v>1484</v>
      </c>
      <c r="BT3" s="152"/>
      <c r="BU3" s="152"/>
      <c r="BV3" s="152"/>
      <c r="BW3" s="152"/>
      <c r="BX3" s="152"/>
      <c r="BY3" s="152"/>
      <c r="BZ3" s="152"/>
      <c r="CA3" s="152"/>
      <c r="CB3" s="152"/>
      <c r="CC3" s="152"/>
      <c r="CD3" s="152"/>
      <c r="CE3" s="153">
        <v>43479</v>
      </c>
      <c r="CF3" s="151"/>
      <c r="CG3" s="408" t="s">
        <v>1448</v>
      </c>
      <c r="CH3" s="408"/>
      <c r="CI3" s="408"/>
      <c r="CJ3" s="408"/>
      <c r="CK3" s="408"/>
      <c r="CL3" s="408"/>
      <c r="CM3" s="408"/>
      <c r="CN3" s="408"/>
      <c r="CO3" s="408"/>
      <c r="CP3" s="408"/>
      <c r="CQ3" s="408"/>
      <c r="CR3" s="408"/>
      <c r="CS3" s="153">
        <v>43221</v>
      </c>
    </row>
    <row r="5" spans="1:99">
      <c r="O5" s="136" t="s">
        <v>1485</v>
      </c>
      <c r="P5" s="171"/>
      <c r="Q5" s="171"/>
      <c r="R5" s="171"/>
      <c r="S5" s="171"/>
      <c r="AC5" s="136" t="s">
        <v>1485</v>
      </c>
      <c r="AD5" s="171"/>
      <c r="AE5" s="171"/>
      <c r="AF5" s="171"/>
      <c r="AG5" s="171"/>
      <c r="AQ5" s="136" t="s">
        <v>1485</v>
      </c>
      <c r="AR5" s="171"/>
      <c r="AS5" s="171"/>
      <c r="AT5" s="171"/>
      <c r="AU5" s="171"/>
      <c r="BE5" s="136" t="s">
        <v>1485</v>
      </c>
      <c r="BF5" s="171"/>
      <c r="BG5" s="171"/>
      <c r="BH5" s="171"/>
      <c r="BI5" s="171"/>
      <c r="BS5" s="136" t="s">
        <v>1365</v>
      </c>
      <c r="BT5" s="171"/>
      <c r="BU5" s="171"/>
      <c r="BV5" s="171"/>
      <c r="BW5" s="171"/>
      <c r="CG5" s="136" t="s">
        <v>1365</v>
      </c>
    </row>
    <row r="6" spans="1:99">
      <c r="A6" s="136" t="s">
        <v>1485</v>
      </c>
      <c r="B6" s="171"/>
      <c r="C6" s="171"/>
      <c r="D6" s="171"/>
      <c r="E6" s="171"/>
      <c r="O6" s="136" t="s">
        <v>1486</v>
      </c>
      <c r="P6" s="171"/>
      <c r="Q6" s="171"/>
      <c r="R6" s="171"/>
      <c r="S6" s="171"/>
      <c r="AC6" s="136" t="s">
        <v>1486</v>
      </c>
      <c r="AD6" s="171"/>
      <c r="AE6" s="171"/>
      <c r="AF6" s="171"/>
      <c r="AG6" s="171"/>
      <c r="AQ6" s="136" t="s">
        <v>1486</v>
      </c>
      <c r="AR6" s="171"/>
      <c r="AS6" s="171"/>
      <c r="AT6" s="171"/>
      <c r="AU6" s="171"/>
      <c r="BE6" s="136" t="s">
        <v>1486</v>
      </c>
      <c r="BF6" s="171"/>
      <c r="BG6" s="171"/>
      <c r="BH6" s="171"/>
      <c r="BI6" s="171"/>
      <c r="BS6" s="136" t="s">
        <v>1453</v>
      </c>
      <c r="BT6" s="171"/>
      <c r="BU6" s="171"/>
      <c r="BV6" s="171"/>
      <c r="BW6" s="171"/>
      <c r="CG6" s="136" t="s">
        <v>1366</v>
      </c>
    </row>
    <row r="7" spans="1:99">
      <c r="A7" s="136" t="s">
        <v>1486</v>
      </c>
      <c r="B7" s="171"/>
      <c r="C7" s="171"/>
      <c r="D7" s="171"/>
      <c r="E7" s="171"/>
      <c r="O7" s="136" t="s">
        <v>1525</v>
      </c>
      <c r="AC7" s="136" t="s">
        <v>1525</v>
      </c>
      <c r="AQ7" s="136" t="s">
        <v>1525</v>
      </c>
      <c r="BE7" s="136" t="s">
        <v>1454</v>
      </c>
      <c r="BS7" s="136" t="s">
        <v>1368</v>
      </c>
      <c r="CG7" s="136" t="s">
        <v>1368</v>
      </c>
    </row>
    <row r="8" spans="1:99">
      <c r="A8" s="136" t="s">
        <v>1525</v>
      </c>
      <c r="O8" s="136" t="s">
        <v>1646</v>
      </c>
      <c r="AC8" s="136" t="s">
        <v>1483</v>
      </c>
      <c r="AQ8" s="136" t="s">
        <v>1483</v>
      </c>
      <c r="BE8" s="171" t="s">
        <v>1483</v>
      </c>
      <c r="BS8" s="136" t="s">
        <v>1454</v>
      </c>
      <c r="CG8" s="136" t="s">
        <v>1367</v>
      </c>
    </row>
    <row r="9" spans="1:99">
      <c r="A9" s="136" t="s">
        <v>1646</v>
      </c>
      <c r="BS9" s="171" t="s">
        <v>1467</v>
      </c>
    </row>
    <row r="10" spans="1:99">
      <c r="O10" s="136" t="s">
        <v>1373</v>
      </c>
      <c r="AC10" s="136" t="s">
        <v>1373</v>
      </c>
      <c r="AQ10" s="136" t="s">
        <v>1373</v>
      </c>
      <c r="BE10" s="136" t="s">
        <v>1373</v>
      </c>
      <c r="CG10" s="136" t="s">
        <v>1373</v>
      </c>
    </row>
    <row r="11" spans="1:99">
      <c r="A11" s="136" t="s">
        <v>1373</v>
      </c>
      <c r="O11" s="136" t="s">
        <v>1374</v>
      </c>
      <c r="AC11" s="136" t="s">
        <v>1374</v>
      </c>
      <c r="AQ11" s="136" t="s">
        <v>1374</v>
      </c>
      <c r="BE11" s="136" t="s">
        <v>1374</v>
      </c>
      <c r="BS11" s="136" t="s">
        <v>1373</v>
      </c>
      <c r="CG11" s="136" t="s">
        <v>1374</v>
      </c>
    </row>
    <row r="12" spans="1:99">
      <c r="A12" s="136" t="s">
        <v>1374</v>
      </c>
      <c r="O12" s="136" t="s">
        <v>1459</v>
      </c>
      <c r="AC12" s="136" t="s">
        <v>1459</v>
      </c>
      <c r="AQ12" s="136" t="s">
        <v>1459</v>
      </c>
      <c r="BE12" s="136" t="s">
        <v>1459</v>
      </c>
      <c r="BS12" s="136" t="s">
        <v>1374</v>
      </c>
      <c r="CG12" s="136" t="s">
        <v>1369</v>
      </c>
    </row>
    <row r="13" spans="1:99" s="171" customFormat="1">
      <c r="A13" s="136" t="s">
        <v>1459</v>
      </c>
      <c r="B13" s="136"/>
      <c r="C13" s="136"/>
      <c r="D13" s="136"/>
      <c r="E13" s="136"/>
      <c r="F13" s="136"/>
      <c r="G13" s="136"/>
      <c r="H13" s="136"/>
      <c r="I13" s="136"/>
      <c r="J13" s="136"/>
      <c r="K13" s="136"/>
      <c r="L13" s="136"/>
      <c r="M13" s="136"/>
      <c r="N13" s="136"/>
      <c r="O13" s="136"/>
      <c r="P13" s="136"/>
      <c r="Q13" s="136"/>
      <c r="R13" s="136"/>
      <c r="S13" s="136"/>
      <c r="AC13" s="136"/>
      <c r="AD13" s="136"/>
      <c r="AE13" s="136"/>
      <c r="AF13" s="136"/>
      <c r="AG13" s="136"/>
      <c r="AQ13" s="136"/>
      <c r="AR13" s="136"/>
      <c r="AS13" s="136"/>
      <c r="AT13" s="136"/>
      <c r="AU13" s="136"/>
      <c r="BE13" s="136"/>
      <c r="BF13" s="136"/>
      <c r="BG13" s="136"/>
      <c r="BH13" s="136"/>
      <c r="BI13" s="136"/>
      <c r="BS13" s="136" t="s">
        <v>1459</v>
      </c>
      <c r="BT13" s="136"/>
      <c r="BU13" s="136"/>
      <c r="BV13" s="136"/>
      <c r="BW13" s="136"/>
      <c r="CG13" s="136"/>
      <c r="CH13" s="136"/>
      <c r="CI13" s="136"/>
      <c r="CJ13" s="136"/>
      <c r="CK13" s="136"/>
      <c r="CL13" s="136"/>
      <c r="CT13" s="136"/>
      <c r="CU13" s="136"/>
    </row>
    <row r="14" spans="1:99" s="171" customFormat="1">
      <c r="A14" s="136"/>
      <c r="B14" s="136"/>
      <c r="C14" s="136"/>
      <c r="D14" s="136"/>
      <c r="E14" s="136"/>
      <c r="O14" s="136" t="s">
        <v>1476</v>
      </c>
      <c r="P14" s="136"/>
      <c r="Q14" s="136"/>
      <c r="R14" s="136"/>
      <c r="S14" s="136"/>
      <c r="AC14" s="136" t="s">
        <v>1476</v>
      </c>
      <c r="AD14" s="136"/>
      <c r="AE14" s="136"/>
      <c r="AF14" s="136"/>
      <c r="AG14" s="136"/>
      <c r="AQ14" s="136" t="s">
        <v>1476</v>
      </c>
      <c r="AR14" s="136"/>
      <c r="AS14" s="136"/>
      <c r="AT14" s="136"/>
      <c r="AU14" s="136"/>
      <c r="BE14" s="136" t="s">
        <v>1476</v>
      </c>
      <c r="BF14" s="136"/>
      <c r="BG14" s="136"/>
      <c r="BH14" s="136"/>
      <c r="BI14" s="136"/>
      <c r="BS14" s="136"/>
      <c r="BT14" s="136"/>
      <c r="BU14" s="136"/>
      <c r="BV14" s="136"/>
      <c r="BW14" s="136"/>
      <c r="CG14" s="136" t="s">
        <v>1372</v>
      </c>
      <c r="CH14" s="136"/>
      <c r="CI14" s="136"/>
      <c r="CJ14" s="136"/>
      <c r="CK14" s="136"/>
      <c r="CL14" s="136"/>
      <c r="CT14" s="136"/>
      <c r="CU14" s="136"/>
    </row>
    <row r="15" spans="1:99">
      <c r="A15" s="136" t="s">
        <v>1673</v>
      </c>
      <c r="F15" s="171"/>
      <c r="G15" s="171"/>
      <c r="H15" s="171"/>
      <c r="I15" s="171"/>
      <c r="J15" s="171"/>
      <c r="K15" s="171"/>
      <c r="L15" s="171"/>
      <c r="M15" s="171"/>
      <c r="N15" s="171"/>
      <c r="O15" s="136" t="s">
        <v>1477</v>
      </c>
      <c r="AC15" s="136" t="s">
        <v>1477</v>
      </c>
      <c r="AQ15" s="136" t="s">
        <v>1477</v>
      </c>
      <c r="BE15" s="136" t="s">
        <v>1477</v>
      </c>
      <c r="BS15" s="136" t="s">
        <v>1476</v>
      </c>
      <c r="CG15" s="136" t="s">
        <v>1371</v>
      </c>
    </row>
    <row r="16" spans="1:99">
      <c r="A16" s="136" t="s">
        <v>1674</v>
      </c>
      <c r="O16" s="136" t="s">
        <v>1478</v>
      </c>
      <c r="AC16" s="136" t="s">
        <v>1478</v>
      </c>
      <c r="AQ16" s="136" t="s">
        <v>1478</v>
      </c>
      <c r="BE16" s="136" t="s">
        <v>1478</v>
      </c>
      <c r="BS16" s="136" t="s">
        <v>1477</v>
      </c>
    </row>
    <row r="17" spans="1:85">
      <c r="A17" s="136" t="s">
        <v>1675</v>
      </c>
      <c r="BS17" s="136" t="s">
        <v>1478</v>
      </c>
      <c r="CG17" s="136" t="s">
        <v>1370</v>
      </c>
    </row>
    <row r="18" spans="1:85">
      <c r="O18" s="136" t="s">
        <v>1626</v>
      </c>
      <c r="AC18" s="136" t="s">
        <v>1460</v>
      </c>
      <c r="AQ18" s="136" t="s">
        <v>1460</v>
      </c>
      <c r="BE18" s="136" t="s">
        <v>1460</v>
      </c>
      <c r="CG18" s="136" t="s">
        <v>1404</v>
      </c>
    </row>
    <row r="19" spans="1:85">
      <c r="A19" s="136" t="s">
        <v>1626</v>
      </c>
      <c r="O19" s="136" t="s">
        <v>1627</v>
      </c>
      <c r="AC19" s="136" t="s">
        <v>1581</v>
      </c>
      <c r="AQ19" s="136" t="s">
        <v>1581</v>
      </c>
      <c r="BE19" s="136" t="s">
        <v>1493</v>
      </c>
      <c r="BS19" s="136" t="s">
        <v>1460</v>
      </c>
      <c r="CG19" s="136" t="s">
        <v>1413</v>
      </c>
    </row>
    <row r="20" spans="1:85">
      <c r="A20" s="136" t="s">
        <v>1676</v>
      </c>
      <c r="O20" s="136" t="s">
        <v>1623</v>
      </c>
      <c r="AC20" s="136" t="s">
        <v>1461</v>
      </c>
      <c r="AQ20" s="136" t="s">
        <v>1461</v>
      </c>
      <c r="BE20" s="136" t="s">
        <v>1461</v>
      </c>
      <c r="BS20" s="136" t="s">
        <v>1470</v>
      </c>
      <c r="CG20" s="136" t="s">
        <v>1414</v>
      </c>
    </row>
    <row r="21" spans="1:85">
      <c r="A21" s="136" t="s">
        <v>1686</v>
      </c>
      <c r="O21" s="136" t="s">
        <v>1624</v>
      </c>
      <c r="AC21" s="136" t="s">
        <v>1526</v>
      </c>
      <c r="AQ21" s="136" t="s">
        <v>1526</v>
      </c>
      <c r="BE21" s="136" t="s">
        <v>1462</v>
      </c>
      <c r="BS21" s="136" t="s">
        <v>1461</v>
      </c>
    </row>
    <row r="22" spans="1:85">
      <c r="A22" s="136" t="s">
        <v>1624</v>
      </c>
      <c r="O22" s="136" t="s">
        <v>1625</v>
      </c>
      <c r="AC22" s="136" t="s">
        <v>1456</v>
      </c>
      <c r="AQ22" s="136" t="s">
        <v>1456</v>
      </c>
      <c r="BE22" s="171" t="s">
        <v>1456</v>
      </c>
      <c r="BS22" s="136" t="s">
        <v>1462</v>
      </c>
      <c r="CG22" s="136" t="s">
        <v>1381</v>
      </c>
    </row>
    <row r="23" spans="1:85">
      <c r="A23" s="136" t="s">
        <v>1625</v>
      </c>
      <c r="BS23" s="171" t="s">
        <v>1456</v>
      </c>
      <c r="CG23" s="136" t="s">
        <v>1382</v>
      </c>
    </row>
    <row r="24" spans="1:85">
      <c r="O24" s="136" t="s">
        <v>1649</v>
      </c>
      <c r="AC24" s="136" t="s">
        <v>1600</v>
      </c>
      <c r="BE24" s="407" t="s">
        <v>1468</v>
      </c>
      <c r="CG24" s="136" t="s">
        <v>1383</v>
      </c>
    </row>
    <row r="25" spans="1:85">
      <c r="A25" s="136" t="s">
        <v>1649</v>
      </c>
      <c r="O25" s="136" t="s">
        <v>1601</v>
      </c>
      <c r="AC25" s="136" t="s">
        <v>1601</v>
      </c>
      <c r="AQ25" s="407" t="s">
        <v>1582</v>
      </c>
      <c r="BE25" s="136" t="s">
        <v>1466</v>
      </c>
      <c r="BS25" s="407" t="s">
        <v>1468</v>
      </c>
      <c r="CG25" s="136" t="s">
        <v>1384</v>
      </c>
    </row>
    <row r="26" spans="1:85">
      <c r="A26" s="136" t="s">
        <v>1601</v>
      </c>
      <c r="AQ26" s="136" t="s">
        <v>1466</v>
      </c>
      <c r="BE26" s="136" t="s">
        <v>1474</v>
      </c>
      <c r="BS26" s="136" t="s">
        <v>1466</v>
      </c>
    </row>
    <row r="27" spans="1:85">
      <c r="AC27" s="407" t="s">
        <v>1602</v>
      </c>
      <c r="AQ27" s="136" t="s">
        <v>1474</v>
      </c>
      <c r="BS27" s="136" t="s">
        <v>1474</v>
      </c>
      <c r="CG27" s="136" t="s">
        <v>1385</v>
      </c>
    </row>
    <row r="28" spans="1:85">
      <c r="O28" s="407" t="s">
        <v>1458</v>
      </c>
      <c r="AC28" s="136" t="s">
        <v>1603</v>
      </c>
      <c r="CG28" s="136" t="s">
        <v>1386</v>
      </c>
    </row>
    <row r="29" spans="1:85">
      <c r="O29" s="136" t="s">
        <v>1647</v>
      </c>
      <c r="AC29" s="136" t="s">
        <v>1604</v>
      </c>
      <c r="AQ29" s="407" t="s">
        <v>1458</v>
      </c>
      <c r="BE29" s="407" t="s">
        <v>1458</v>
      </c>
      <c r="BS29" s="136" t="s">
        <v>1475</v>
      </c>
      <c r="CG29" s="136" t="s">
        <v>1387</v>
      </c>
    </row>
    <row r="30" spans="1:85">
      <c r="O30" s="136" t="s">
        <v>1648</v>
      </c>
      <c r="AC30" s="136" t="s">
        <v>1605</v>
      </c>
      <c r="AQ30" s="407"/>
      <c r="BE30" s="407"/>
    </row>
    <row r="31" spans="1:85">
      <c r="AQ31" s="407"/>
      <c r="BE31" s="407"/>
    </row>
    <row r="32" spans="1:85">
      <c r="O32" s="136" t="s">
        <v>1466</v>
      </c>
      <c r="AQ32" s="136" t="s">
        <v>1466</v>
      </c>
      <c r="BE32" s="136" t="s">
        <v>1372</v>
      </c>
      <c r="BS32" s="136" t="s">
        <v>1471</v>
      </c>
      <c r="CG32" s="136" t="s">
        <v>1388</v>
      </c>
    </row>
    <row r="33" spans="15:85">
      <c r="O33" s="136" t="s">
        <v>1474</v>
      </c>
      <c r="AC33" s="407" t="s">
        <v>1582</v>
      </c>
      <c r="AQ33" s="136" t="s">
        <v>1474</v>
      </c>
      <c r="BE33" s="136" t="s">
        <v>1455</v>
      </c>
      <c r="BS33" s="136" t="s">
        <v>1472</v>
      </c>
      <c r="CG33" s="136" t="s">
        <v>1390</v>
      </c>
    </row>
    <row r="34" spans="15:85">
      <c r="O34" s="407"/>
      <c r="AC34" s="136" t="s">
        <v>1466</v>
      </c>
      <c r="AQ34" s="407"/>
      <c r="BS34" s="136" t="s">
        <v>1473</v>
      </c>
    </row>
    <row r="35" spans="15:85">
      <c r="O35" s="136" t="s">
        <v>1372</v>
      </c>
      <c r="AC35" s="136" t="s">
        <v>1474</v>
      </c>
      <c r="AQ35" s="136" t="s">
        <v>1372</v>
      </c>
      <c r="BE35" s="136" t="s">
        <v>1457</v>
      </c>
    </row>
    <row r="36" spans="15:85">
      <c r="O36" s="136" t="s">
        <v>1527</v>
      </c>
      <c r="AQ36" s="136" t="s">
        <v>1527</v>
      </c>
      <c r="BE36" s="136" t="s">
        <v>1382</v>
      </c>
      <c r="BS36" s="407" t="s">
        <v>1458</v>
      </c>
    </row>
    <row r="37" spans="15:85">
      <c r="AC37" s="407" t="s">
        <v>1458</v>
      </c>
      <c r="BE37" s="136" t="s">
        <v>1383</v>
      </c>
      <c r="BS37" s="136" t="s">
        <v>1372</v>
      </c>
    </row>
    <row r="38" spans="15:85">
      <c r="O38" s="136" t="s">
        <v>1457</v>
      </c>
      <c r="AC38" s="136" t="s">
        <v>1466</v>
      </c>
      <c r="AQ38" s="136" t="s">
        <v>1457</v>
      </c>
      <c r="BE38" s="136" t="s">
        <v>1465</v>
      </c>
      <c r="BS38" s="136" t="s">
        <v>1455</v>
      </c>
    </row>
    <row r="39" spans="15:85">
      <c r="O39" s="136" t="s">
        <v>1382</v>
      </c>
      <c r="AC39" s="136" t="s">
        <v>1474</v>
      </c>
      <c r="AQ39" s="136" t="s">
        <v>1382</v>
      </c>
      <c r="BE39" s="136" t="s">
        <v>1386</v>
      </c>
    </row>
    <row r="40" spans="15:85">
      <c r="O40" s="136" t="s">
        <v>1383</v>
      </c>
      <c r="AC40" s="407"/>
      <c r="AQ40" s="136" t="s">
        <v>1383</v>
      </c>
      <c r="BE40" s="136" t="s">
        <v>1387</v>
      </c>
      <c r="BS40" s="136" t="s">
        <v>1457</v>
      </c>
    </row>
    <row r="41" spans="15:85">
      <c r="O41" s="136" t="s">
        <v>1465</v>
      </c>
      <c r="AC41" s="136" t="s">
        <v>1372</v>
      </c>
      <c r="AQ41" s="136" t="s">
        <v>1465</v>
      </c>
      <c r="BE41" s="136" t="s">
        <v>1388</v>
      </c>
      <c r="BS41" s="136" t="s">
        <v>1382</v>
      </c>
    </row>
    <row r="42" spans="15:85">
      <c r="O42" s="136" t="s">
        <v>1386</v>
      </c>
      <c r="AC42" s="136" t="s">
        <v>1527</v>
      </c>
      <c r="AQ42" s="136" t="s">
        <v>1386</v>
      </c>
      <c r="BE42" s="136" t="s">
        <v>1390</v>
      </c>
      <c r="BS42" s="136" t="s">
        <v>1383</v>
      </c>
    </row>
    <row r="43" spans="15:85">
      <c r="O43" s="136" t="s">
        <v>1387</v>
      </c>
      <c r="AQ43" s="136" t="s">
        <v>1387</v>
      </c>
      <c r="BE43" s="136" t="s">
        <v>1389</v>
      </c>
      <c r="BS43" s="136" t="s">
        <v>1465</v>
      </c>
    </row>
    <row r="44" spans="15:85">
      <c r="O44" s="136" t="s">
        <v>1388</v>
      </c>
      <c r="AC44" s="136" t="s">
        <v>1457</v>
      </c>
      <c r="AQ44" s="136" t="s">
        <v>1388</v>
      </c>
      <c r="BS44" s="136" t="s">
        <v>1386</v>
      </c>
    </row>
    <row r="45" spans="15:85">
      <c r="O45" s="136" t="s">
        <v>1390</v>
      </c>
      <c r="AC45" s="136" t="s">
        <v>1382</v>
      </c>
      <c r="AQ45" s="136" t="s">
        <v>1390</v>
      </c>
      <c r="BE45" s="136" t="s">
        <v>1463</v>
      </c>
      <c r="BS45" s="136" t="s">
        <v>1387</v>
      </c>
    </row>
    <row r="46" spans="15:85">
      <c r="O46" s="136" t="s">
        <v>1389</v>
      </c>
      <c r="AC46" s="136" t="s">
        <v>1383</v>
      </c>
      <c r="AQ46" s="136" t="s">
        <v>1389</v>
      </c>
      <c r="BE46" s="136" t="s">
        <v>1464</v>
      </c>
      <c r="BS46" s="136" t="s">
        <v>1388</v>
      </c>
    </row>
    <row r="47" spans="15:85">
      <c r="AC47" s="136" t="s">
        <v>1465</v>
      </c>
      <c r="BS47" s="136" t="s">
        <v>1390</v>
      </c>
    </row>
    <row r="48" spans="15:85">
      <c r="O48" s="136" t="s">
        <v>1463</v>
      </c>
      <c r="AC48" s="136" t="s">
        <v>1386</v>
      </c>
      <c r="AQ48" s="136" t="s">
        <v>1463</v>
      </c>
      <c r="BS48" s="136" t="s">
        <v>1389</v>
      </c>
    </row>
    <row r="49" spans="15:71">
      <c r="O49" s="136" t="s">
        <v>1464</v>
      </c>
      <c r="AC49" s="136" t="s">
        <v>1387</v>
      </c>
      <c r="AQ49" s="136" t="s">
        <v>1464</v>
      </c>
    </row>
    <row r="50" spans="15:71">
      <c r="AC50" s="136" t="s">
        <v>1388</v>
      </c>
      <c r="BS50" s="136" t="s">
        <v>1463</v>
      </c>
    </row>
    <row r="51" spans="15:71">
      <c r="AC51" s="136" t="s">
        <v>1390</v>
      </c>
      <c r="BS51" s="136" t="s">
        <v>1464</v>
      </c>
    </row>
    <row r="52" spans="15:71">
      <c r="AC52" s="136" t="s">
        <v>1389</v>
      </c>
    </row>
    <row r="54" spans="15:71">
      <c r="AC54" s="136" t="s">
        <v>1463</v>
      </c>
    </row>
    <row r="55" spans="15:71">
      <c r="AC55" s="136" t="s">
        <v>1464</v>
      </c>
    </row>
  </sheetData>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BF1912"/>
  <sheetViews>
    <sheetView showGridLines="0" zoomScale="90" zoomScaleNormal="90" workbookViewId="0">
      <pane xSplit="3" ySplit="9" topLeftCell="AE1042" activePane="bottomRight" state="frozen"/>
      <selection activeCell="C1069" sqref="C1069"/>
      <selection pane="topRight" activeCell="C1069" sqref="C1069"/>
      <selection pane="bottomLeft" activeCell="C1069" sqref="C1069"/>
      <selection pane="bottomRight" activeCell="BF10" sqref="BF10:BF1069"/>
    </sheetView>
  </sheetViews>
  <sheetFormatPr defaultColWidth="6.33203125" defaultRowHeight="12"/>
  <cols>
    <col min="1" max="1" width="6.33203125" style="266"/>
    <col min="2" max="2" width="13" style="266" customWidth="1"/>
    <col min="3" max="3" width="25.33203125" style="266" customWidth="1"/>
    <col min="4" max="5" width="6.33203125" style="266"/>
    <col min="6" max="6" width="8.1640625" style="266" customWidth="1"/>
    <col min="7" max="10" width="7.6640625" style="266" customWidth="1"/>
    <col min="11" max="11" width="8" style="265" customWidth="1"/>
    <col min="12" max="12" width="6.33203125" style="266"/>
    <col min="13" max="14" width="7.6640625" style="266" customWidth="1"/>
    <col min="15" max="15" width="8.5" style="266" customWidth="1"/>
    <col min="16" max="16" width="9.1640625" style="266" customWidth="1"/>
    <col min="17" max="17" width="8.6640625" style="266" customWidth="1"/>
    <col min="18" max="18" width="7.6640625" style="266" customWidth="1"/>
    <col min="19" max="23" width="6.33203125" style="266" hidden="1" customWidth="1"/>
    <col min="24" max="25" width="6.33203125" style="266" customWidth="1"/>
    <col min="26" max="26" width="6.33203125" style="266"/>
    <col min="27" max="27" width="6.33203125" style="266" customWidth="1"/>
    <col min="28" max="28" width="12.1640625" style="266" customWidth="1"/>
    <col min="29" max="29" width="27" style="266" customWidth="1"/>
    <col min="30" max="32" width="7.1640625" style="265" customWidth="1"/>
    <col min="33" max="35" width="7.83203125" style="265" customWidth="1"/>
    <col min="36" max="39" width="7.1640625" style="265" customWidth="1"/>
    <col min="40" max="40" width="8.83203125" style="265" customWidth="1"/>
    <col min="41" max="41" width="8.5" style="265" customWidth="1"/>
    <col min="42" max="44" width="7.1640625" style="265" customWidth="1"/>
    <col min="45" max="45" width="8.33203125" style="265" customWidth="1"/>
    <col min="46" max="46" width="3.83203125" customWidth="1"/>
    <col min="47" max="49" width="7.33203125" style="266" customWidth="1"/>
    <col min="50" max="50" width="3.5" style="266" customWidth="1"/>
    <col min="51" max="51" width="10" style="265" customWidth="1"/>
    <col min="52" max="52" width="16.83203125" style="265" customWidth="1"/>
    <col min="53" max="53" width="10" style="265" customWidth="1"/>
    <col min="54" max="54" width="11.5" style="266" customWidth="1"/>
    <col min="55" max="55" width="6.33203125" style="266" customWidth="1"/>
    <col min="56" max="56" width="8.5" style="266" customWidth="1"/>
    <col min="57" max="61" width="6.33203125" style="266" customWidth="1"/>
    <col min="62" max="16384" width="6.33203125" style="266"/>
  </cols>
  <sheetData>
    <row r="1" spans="1:58" s="265" customFormat="1" ht="14.45" customHeight="1">
      <c r="A1" s="264" t="s">
        <v>1629</v>
      </c>
      <c r="D1" s="286"/>
      <c r="E1" s="286"/>
      <c r="F1" s="286"/>
      <c r="G1" s="286"/>
      <c r="H1" s="286"/>
      <c r="I1" s="413">
        <f>SUM(D10:I1069)</f>
        <v>45828</v>
      </c>
      <c r="J1" s="287"/>
      <c r="K1" s="286"/>
      <c r="L1" s="286"/>
      <c r="M1" s="286"/>
      <c r="N1" s="413">
        <f>SUM(M10:O1069)</f>
        <v>6546</v>
      </c>
      <c r="P1" s="413">
        <f>SUM(P10:P1069)</f>
        <v>29014</v>
      </c>
      <c r="Q1" s="286"/>
      <c r="R1" s="286"/>
      <c r="AA1" s="264" t="s">
        <v>1659</v>
      </c>
      <c r="AB1" s="264"/>
      <c r="AI1" s="411">
        <f>SUM(AD10:AI1069)</f>
        <v>45830</v>
      </c>
      <c r="AJ1" s="411">
        <f>SUM(AJ10:AJ1069)</f>
        <v>2</v>
      </c>
      <c r="AN1" s="411">
        <f>SUM(AK10:AN1069)</f>
        <v>6630</v>
      </c>
      <c r="AS1" s="411">
        <f>SUM(AO10:AS1069)</f>
        <v>29241</v>
      </c>
      <c r="AY1" s="76" t="s">
        <v>1684</v>
      </c>
      <c r="AZ1" s="76"/>
      <c r="BA1" s="76"/>
      <c r="BB1" s="564"/>
    </row>
    <row r="2" spans="1:58" s="265" customFormat="1" ht="12.6" customHeight="1">
      <c r="I2" s="412"/>
      <c r="K2" s="623">
        <v>3.9300000000000002E-2</v>
      </c>
      <c r="N2" s="499"/>
      <c r="O2" s="500"/>
      <c r="P2" s="412"/>
      <c r="AI2" s="412"/>
      <c r="AJ2" s="629"/>
      <c r="AN2" s="412"/>
      <c r="AS2" s="412"/>
      <c r="AY2" s="76"/>
      <c r="AZ2" s="76"/>
      <c r="BA2" s="76"/>
      <c r="BB2" s="564"/>
    </row>
    <row r="3" spans="1:58" ht="15" hidden="1">
      <c r="C3" s="265"/>
      <c r="D3" s="264"/>
      <c r="E3" s="265"/>
      <c r="F3" s="265"/>
      <c r="I3" s="412"/>
      <c r="K3" s="266"/>
      <c r="N3" s="501"/>
      <c r="O3" s="414"/>
      <c r="P3" s="412"/>
      <c r="AI3" s="412"/>
      <c r="AJ3" s="629"/>
      <c r="AN3" s="412"/>
      <c r="AS3" s="412"/>
      <c r="AY3" s="76"/>
      <c r="AZ3" s="76"/>
      <c r="BA3" s="76"/>
      <c r="BB3" s="564"/>
    </row>
    <row r="4" spans="1:58" hidden="1">
      <c r="E4" s="265"/>
      <c r="F4" s="265"/>
      <c r="I4" s="412"/>
      <c r="K4" s="266"/>
      <c r="L4" s="265"/>
      <c r="N4" s="265"/>
      <c r="O4" s="412"/>
      <c r="P4" s="412"/>
      <c r="Q4" s="265"/>
      <c r="R4" s="265"/>
      <c r="S4" s="265"/>
      <c r="T4" s="265"/>
      <c r="U4" s="265"/>
      <c r="V4" s="265"/>
      <c r="W4" s="265"/>
      <c r="X4" s="265"/>
      <c r="Y4" s="265"/>
      <c r="Z4" s="265"/>
      <c r="AI4" s="412"/>
      <c r="AJ4" s="629"/>
      <c r="AN4" s="412"/>
      <c r="AS4" s="412"/>
      <c r="AY4" s="76"/>
      <c r="AZ4" s="76"/>
      <c r="BA4" s="76"/>
      <c r="BB4" s="564"/>
    </row>
    <row r="5" spans="1:58">
      <c r="C5" s="265"/>
      <c r="D5" s="264"/>
      <c r="E5" s="264"/>
      <c r="F5" s="265"/>
      <c r="G5" s="265"/>
      <c r="I5" s="598"/>
      <c r="K5" s="623">
        <v>4.9299999999999997E-2</v>
      </c>
      <c r="O5" s="414"/>
      <c r="P5" s="414"/>
      <c r="R5" s="288"/>
      <c r="AI5" s="412"/>
      <c r="AJ5" s="629"/>
      <c r="AN5" s="412"/>
      <c r="AS5" s="412"/>
      <c r="AY5" s="76"/>
      <c r="AZ5" s="76"/>
      <c r="BA5" s="76"/>
      <c r="BB5" s="564"/>
    </row>
    <row r="6" spans="1:58" s="134" customFormat="1" ht="15">
      <c r="A6" s="141" t="s">
        <v>965</v>
      </c>
      <c r="B6" s="132"/>
      <c r="C6" s="133"/>
      <c r="D6" s="131"/>
      <c r="E6" s="131"/>
      <c r="F6" s="131"/>
      <c r="G6" s="132"/>
      <c r="H6" s="132"/>
      <c r="I6" s="132"/>
      <c r="J6" s="132"/>
      <c r="K6" s="131"/>
      <c r="L6" s="132"/>
      <c r="M6" s="132"/>
      <c r="N6" s="132"/>
      <c r="O6" s="132"/>
      <c r="P6" s="154"/>
      <c r="Q6" s="154"/>
      <c r="R6" s="133"/>
      <c r="S6" s="142"/>
      <c r="T6" s="142"/>
      <c r="U6" s="142"/>
      <c r="V6" s="142"/>
      <c r="W6" s="142"/>
      <c r="X6" s="142"/>
      <c r="Y6" s="142"/>
      <c r="Z6" s="142"/>
      <c r="AA6" s="490" t="s">
        <v>966</v>
      </c>
      <c r="AB6" s="491"/>
      <c r="AC6" s="491"/>
      <c r="AD6" s="352"/>
      <c r="AE6" s="352"/>
      <c r="AF6" s="352"/>
      <c r="AG6" s="352"/>
      <c r="AH6" s="352"/>
      <c r="AI6" s="354"/>
      <c r="AJ6" s="630"/>
      <c r="AK6" s="352"/>
      <c r="AL6" s="352"/>
      <c r="AM6" s="352"/>
      <c r="AN6" s="352"/>
      <c r="AO6" s="352"/>
      <c r="AP6" s="352"/>
      <c r="AQ6" s="352"/>
      <c r="AR6" s="352"/>
      <c r="AS6" s="353"/>
      <c r="AU6" s="359"/>
      <c r="AV6" s="360"/>
      <c r="AW6" s="361"/>
      <c r="AY6" s="76"/>
      <c r="AZ6" s="76"/>
      <c r="BA6" s="76"/>
      <c r="BB6" s="564"/>
    </row>
    <row r="7" spans="1:58" s="279" customFormat="1">
      <c r="A7" s="267"/>
      <c r="B7" s="267"/>
      <c r="C7" s="267"/>
      <c r="D7" s="290" t="s">
        <v>1426</v>
      </c>
      <c r="E7" s="291"/>
      <c r="F7" s="291"/>
      <c r="G7" s="291"/>
      <c r="H7" s="291"/>
      <c r="I7" s="291"/>
      <c r="J7" s="284" t="s">
        <v>969</v>
      </c>
      <c r="K7" s="292" t="s">
        <v>967</v>
      </c>
      <c r="L7" s="293"/>
      <c r="M7" s="562" t="s">
        <v>1447</v>
      </c>
      <c r="N7" s="280"/>
      <c r="O7" s="281"/>
      <c r="P7" s="398" t="s">
        <v>1428</v>
      </c>
      <c r="Q7" s="284" t="s">
        <v>1514</v>
      </c>
      <c r="R7" s="293" t="s">
        <v>968</v>
      </c>
      <c r="S7" s="289"/>
      <c r="T7" s="289"/>
      <c r="U7" s="289"/>
      <c r="V7" s="289"/>
      <c r="W7" s="289"/>
      <c r="X7" s="289"/>
      <c r="Y7" s="289"/>
      <c r="Z7" s="289"/>
      <c r="AA7" s="346"/>
      <c r="AB7" s="492"/>
      <c r="AC7" s="493"/>
      <c r="AD7" s="356" t="s">
        <v>1416</v>
      </c>
      <c r="AE7" s="356"/>
      <c r="AF7" s="356"/>
      <c r="AG7" s="356"/>
      <c r="AH7" s="356"/>
      <c r="AI7" s="357"/>
      <c r="AJ7" s="358" t="s">
        <v>969</v>
      </c>
      <c r="AK7" s="356" t="s">
        <v>1427</v>
      </c>
      <c r="AL7" s="356"/>
      <c r="AM7" s="356"/>
      <c r="AN7" s="357"/>
      <c r="AO7" s="355" t="s">
        <v>1428</v>
      </c>
      <c r="AP7" s="356"/>
      <c r="AQ7" s="356"/>
      <c r="AR7" s="356"/>
      <c r="AS7" s="357"/>
      <c r="AU7" s="362" t="s">
        <v>905</v>
      </c>
      <c r="AV7" s="363" t="s">
        <v>1318</v>
      </c>
      <c r="AW7" s="364" t="s">
        <v>1514</v>
      </c>
      <c r="AY7" s="76"/>
      <c r="AZ7" s="76"/>
      <c r="BA7" s="76"/>
      <c r="BB7" s="564"/>
    </row>
    <row r="8" spans="1:58" s="279" customFormat="1">
      <c r="A8" s="268" t="s">
        <v>435</v>
      </c>
      <c r="B8" s="268" t="s">
        <v>914</v>
      </c>
      <c r="C8" s="268" t="s">
        <v>970</v>
      </c>
      <c r="D8" s="269" t="s">
        <v>971</v>
      </c>
      <c r="E8" s="270" t="s">
        <v>972</v>
      </c>
      <c r="F8" s="270" t="s">
        <v>980</v>
      </c>
      <c r="G8" s="270" t="s">
        <v>974</v>
      </c>
      <c r="H8" s="270" t="s">
        <v>975</v>
      </c>
      <c r="I8" s="270" t="s">
        <v>976</v>
      </c>
      <c r="J8" s="285" t="s">
        <v>1429</v>
      </c>
      <c r="K8" s="269" t="s">
        <v>977</v>
      </c>
      <c r="L8" s="271" t="s">
        <v>978</v>
      </c>
      <c r="M8" s="269" t="s">
        <v>1444</v>
      </c>
      <c r="N8" s="282" t="s">
        <v>975</v>
      </c>
      <c r="O8" s="283" t="s">
        <v>976</v>
      </c>
      <c r="P8" s="301" t="s">
        <v>1430</v>
      </c>
      <c r="Q8" s="546" t="s">
        <v>1513</v>
      </c>
      <c r="R8" s="271" t="s">
        <v>979</v>
      </c>
      <c r="S8" s="289"/>
      <c r="T8" s="289"/>
      <c r="U8" s="289"/>
      <c r="V8" s="289"/>
      <c r="W8" s="289"/>
      <c r="X8" s="289"/>
      <c r="Y8" s="289"/>
      <c r="Z8" s="289"/>
      <c r="AA8" s="347" t="s">
        <v>391</v>
      </c>
      <c r="AB8" s="494" t="s">
        <v>914</v>
      </c>
      <c r="AC8" s="351" t="s">
        <v>970</v>
      </c>
      <c r="AD8" s="348" t="s">
        <v>971</v>
      </c>
      <c r="AE8" s="348" t="s">
        <v>972</v>
      </c>
      <c r="AF8" s="348" t="s">
        <v>973</v>
      </c>
      <c r="AG8" s="348" t="s">
        <v>974</v>
      </c>
      <c r="AH8" s="348" t="s">
        <v>975</v>
      </c>
      <c r="AI8" s="349" t="s">
        <v>976</v>
      </c>
      <c r="AJ8" s="350" t="s">
        <v>1429</v>
      </c>
      <c r="AK8" s="348" t="s">
        <v>971</v>
      </c>
      <c r="AL8" s="348" t="s">
        <v>1469</v>
      </c>
      <c r="AM8" s="348" t="s">
        <v>975</v>
      </c>
      <c r="AN8" s="349" t="s">
        <v>976</v>
      </c>
      <c r="AO8" s="347" t="s">
        <v>1515</v>
      </c>
      <c r="AP8" s="494" t="s">
        <v>971</v>
      </c>
      <c r="AQ8" s="494" t="s">
        <v>972</v>
      </c>
      <c r="AR8" s="494" t="s">
        <v>980</v>
      </c>
      <c r="AS8" s="351" t="s">
        <v>1516</v>
      </c>
      <c r="AU8" s="365" t="s">
        <v>435</v>
      </c>
      <c r="AV8" s="366" t="s">
        <v>435</v>
      </c>
      <c r="AW8" s="367" t="s">
        <v>1513</v>
      </c>
      <c r="AX8" s="279" t="s">
        <v>388</v>
      </c>
      <c r="AY8" s="76"/>
      <c r="AZ8" s="76"/>
      <c r="BA8" s="76"/>
      <c r="BB8" s="564" t="s">
        <v>1289</v>
      </c>
    </row>
    <row r="9" spans="1:58" s="279" customFormat="1">
      <c r="B9" s="272"/>
      <c r="C9" s="272"/>
      <c r="D9" s="273"/>
      <c r="E9" s="274"/>
      <c r="F9" s="274"/>
      <c r="G9" s="274"/>
      <c r="H9" s="274"/>
      <c r="I9" s="274"/>
      <c r="J9" s="274"/>
      <c r="K9" s="274"/>
      <c r="L9" s="274"/>
      <c r="M9" s="274"/>
      <c r="N9" s="274"/>
      <c r="O9" s="274"/>
      <c r="P9" s="274"/>
      <c r="Q9" s="274" t="s">
        <v>1521</v>
      </c>
      <c r="R9" s="274"/>
      <c r="AA9" s="272"/>
      <c r="AB9" s="272"/>
      <c r="AD9" s="265"/>
      <c r="AE9" s="265"/>
      <c r="AF9" s="265"/>
      <c r="AG9" s="265"/>
      <c r="AH9" s="265"/>
      <c r="AI9" s="265"/>
      <c r="AJ9" s="265"/>
      <c r="AS9" s="265"/>
      <c r="AV9" s="366" t="s">
        <v>435</v>
      </c>
      <c r="AW9" s="367" t="s">
        <v>1513</v>
      </c>
      <c r="AX9" s="279" t="s">
        <v>388</v>
      </c>
      <c r="AY9" s="76"/>
      <c r="AZ9" s="76" t="s">
        <v>1664</v>
      </c>
      <c r="BA9" s="76" t="s">
        <v>1665</v>
      </c>
      <c r="BB9" s="564" t="s">
        <v>1666</v>
      </c>
      <c r="BC9" s="279" t="s">
        <v>1667</v>
      </c>
      <c r="BD9" s="279" t="s">
        <v>1668</v>
      </c>
      <c r="BE9" s="279" t="s">
        <v>1669</v>
      </c>
      <c r="BF9" s="279" t="s">
        <v>1670</v>
      </c>
    </row>
    <row r="10" spans="1:58">
      <c r="A10" s="265">
        <v>409</v>
      </c>
      <c r="B10" s="265">
        <v>409201003</v>
      </c>
      <c r="C10" s="266" t="s">
        <v>829</v>
      </c>
      <c r="D10" s="275">
        <f>ROUND(AD10,0)</f>
        <v>0</v>
      </c>
      <c r="E10" s="275">
        <f t="shared" ref="E10:J10" si="0">ROUND(AE10,0)</f>
        <v>0</v>
      </c>
      <c r="F10" s="275">
        <f t="shared" si="0"/>
        <v>0</v>
      </c>
      <c r="G10" s="275">
        <f t="shared" si="0"/>
        <v>1</v>
      </c>
      <c r="H10" s="275">
        <f t="shared" si="0"/>
        <v>0</v>
      </c>
      <c r="I10" s="275">
        <f>ROUND(AI10,0)-J10</f>
        <v>0</v>
      </c>
      <c r="J10" s="275">
        <f t="shared" si="0"/>
        <v>0</v>
      </c>
      <c r="K10" s="410">
        <f>ROUND($K$2*(SUM(AF10:AI10)+(AE10*0.5))+$K$5*AJ10,4)</f>
        <v>3.9300000000000002E-2</v>
      </c>
      <c r="L10" s="275"/>
      <c r="M10" s="275">
        <f>ROUND(AL10+(AK10*0.5),0)</f>
        <v>0</v>
      </c>
      <c r="N10" s="275">
        <f>ROUND(AM10,0)</f>
        <v>0</v>
      </c>
      <c r="O10" s="275">
        <f>ROUND(AN10,0)</f>
        <v>0</v>
      </c>
      <c r="P10" s="275">
        <f>ROUND(((AP10+AQ10)*0.5)+AO10+AR10+AS10,0)</f>
        <v>0</v>
      </c>
      <c r="Q10" s="275">
        <f>AW10</f>
        <v>7</v>
      </c>
      <c r="R10" s="275">
        <f>SUM(F10:I10)+ROUND(D10*0.5,0)+ROUND(J10,0)</f>
        <v>1</v>
      </c>
      <c r="S10" s="278"/>
      <c r="T10" s="278"/>
      <c r="U10" s="278"/>
      <c r="V10" s="278"/>
      <c r="W10" s="582"/>
      <c r="X10" s="582"/>
      <c r="Y10" s="600"/>
      <c r="Z10" s="278"/>
      <c r="AA10" s="76">
        <v>409</v>
      </c>
      <c r="AB10" s="76">
        <v>409201003</v>
      </c>
      <c r="AC10" s="294" t="s">
        <v>829</v>
      </c>
      <c r="AD10" s="76">
        <v>0</v>
      </c>
      <c r="AE10" s="76">
        <v>0</v>
      </c>
      <c r="AF10" s="76">
        <v>0</v>
      </c>
      <c r="AG10" s="76">
        <v>1</v>
      </c>
      <c r="AH10" s="76">
        <v>0</v>
      </c>
      <c r="AI10" s="76">
        <v>0</v>
      </c>
      <c r="AJ10" s="76">
        <v>0</v>
      </c>
      <c r="AK10" s="265">
        <v>0</v>
      </c>
      <c r="AL10" s="265">
        <v>0</v>
      </c>
      <c r="AM10" s="265">
        <v>0</v>
      </c>
      <c r="AN10" s="265">
        <v>0</v>
      </c>
      <c r="AO10" s="265">
        <v>0</v>
      </c>
      <c r="AP10" s="265">
        <v>0</v>
      </c>
      <c r="AQ10" s="265">
        <v>0</v>
      </c>
      <c r="AR10" s="265">
        <v>0</v>
      </c>
      <c r="AS10" s="76">
        <v>0</v>
      </c>
      <c r="AU10" s="76">
        <v>201</v>
      </c>
      <c r="AV10" s="76">
        <v>3</v>
      </c>
      <c r="AW10" s="579">
        <v>7</v>
      </c>
      <c r="AY10" s="76"/>
      <c r="AZ10" s="76">
        <f>AB10</f>
        <v>409201003</v>
      </c>
      <c r="BA10" s="76">
        <f>AA10</f>
        <v>409</v>
      </c>
      <c r="BB10" s="564"/>
      <c r="BC10" s="266" t="str">
        <f>AC10</f>
        <v>ALMA DEL MAR</v>
      </c>
      <c r="BD10" s="266">
        <f>AV10</f>
        <v>3</v>
      </c>
      <c r="BE10" s="266" t="str">
        <f t="shared" ref="BE10:BE73" si="1">VLOOKUP(BD10,distinfo,2,FALSE)</f>
        <v>ACUSHNET</v>
      </c>
      <c r="BF10" s="266">
        <f>SUM(AD10:AJ10)</f>
        <v>1</v>
      </c>
    </row>
    <row r="11" spans="1:58">
      <c r="A11" s="265">
        <v>409</v>
      </c>
      <c r="B11" s="265">
        <v>409201072</v>
      </c>
      <c r="C11" s="266" t="s">
        <v>829</v>
      </c>
      <c r="D11" s="275">
        <f t="shared" ref="D11:D74" si="2">ROUND(AD11,0)</f>
        <v>0</v>
      </c>
      <c r="E11" s="275">
        <f t="shared" ref="E11:E74" si="3">ROUND(AE11,0)</f>
        <v>0</v>
      </c>
      <c r="F11" s="275">
        <f t="shared" ref="F11:F74" si="4">ROUND(AF11,0)</f>
        <v>0</v>
      </c>
      <c r="G11" s="275">
        <f t="shared" ref="G11:G74" si="5">ROUND(AG11,0)</f>
        <v>1</v>
      </c>
      <c r="H11" s="275">
        <f t="shared" ref="H11:H74" si="6">ROUND(AH11,0)</f>
        <v>1</v>
      </c>
      <c r="I11" s="275">
        <f t="shared" ref="I11:I74" si="7">ROUND(AI11,0)-J11</f>
        <v>0</v>
      </c>
      <c r="J11" s="275">
        <f t="shared" ref="J11:J74" si="8">ROUND(AJ11,0)</f>
        <v>0</v>
      </c>
      <c r="K11" s="410">
        <f t="shared" ref="K11:K74" si="9">ROUND($K$2*(SUM(AF11:AI11)+(AE11*0.5))+$K$5*AJ11,4)</f>
        <v>7.8600000000000003E-2</v>
      </c>
      <c r="L11" s="275"/>
      <c r="M11" s="275">
        <f t="shared" ref="M11:M74" si="10">ROUND(AL11+(AK11*0.5),0)</f>
        <v>1</v>
      </c>
      <c r="N11" s="275">
        <f t="shared" ref="N11:N74" si="11">ROUND(AM11,0)</f>
        <v>1</v>
      </c>
      <c r="O11" s="275">
        <f t="shared" ref="O11:O74" si="12">ROUND(AN11,0)</f>
        <v>0</v>
      </c>
      <c r="P11" s="275">
        <f t="shared" ref="P11:P74" si="13">ROUND(((AP11+AQ11)*0.5)+AO11+AR11+AS11,0)</f>
        <v>2</v>
      </c>
      <c r="Q11" s="275">
        <f t="shared" ref="Q11:Q74" si="14">AW11</f>
        <v>6</v>
      </c>
      <c r="R11" s="275">
        <f t="shared" ref="R11:R74" si="15">SUM(F11:I11)+ROUND(D11*0.5,0)+ROUND(J11,0)</f>
        <v>2</v>
      </c>
      <c r="S11" s="278"/>
      <c r="T11" s="278"/>
      <c r="U11" s="278"/>
      <c r="V11" s="278"/>
      <c r="W11" s="582"/>
      <c r="X11" s="582"/>
      <c r="Y11" s="600"/>
      <c r="Z11" s="278"/>
      <c r="AA11" s="76">
        <v>409</v>
      </c>
      <c r="AB11" s="76">
        <v>409201072</v>
      </c>
      <c r="AC11" s="294" t="s">
        <v>829</v>
      </c>
      <c r="AD11" s="76">
        <v>0</v>
      </c>
      <c r="AE11" s="76">
        <v>0</v>
      </c>
      <c r="AF11" s="76">
        <v>0</v>
      </c>
      <c r="AG11" s="76">
        <v>1</v>
      </c>
      <c r="AH11" s="76">
        <v>1</v>
      </c>
      <c r="AI11" s="76">
        <v>0</v>
      </c>
      <c r="AJ11" s="76">
        <v>0</v>
      </c>
      <c r="AK11" s="265">
        <v>0</v>
      </c>
      <c r="AL11" s="265">
        <v>1</v>
      </c>
      <c r="AM11" s="265">
        <v>1</v>
      </c>
      <c r="AN11" s="265">
        <v>0</v>
      </c>
      <c r="AO11" s="265">
        <v>2</v>
      </c>
      <c r="AP11" s="265">
        <v>0</v>
      </c>
      <c r="AQ11" s="265">
        <v>0</v>
      </c>
      <c r="AR11" s="265">
        <v>0</v>
      </c>
      <c r="AS11" s="76">
        <v>0</v>
      </c>
      <c r="AT11" s="266"/>
      <c r="AU11" s="76">
        <v>201</v>
      </c>
      <c r="AV11" s="76">
        <v>72</v>
      </c>
      <c r="AW11" s="579">
        <v>6</v>
      </c>
      <c r="AY11" s="76"/>
      <c r="AZ11" s="76">
        <f t="shared" ref="AZ11:AZ74" si="16">AB11</f>
        <v>409201072</v>
      </c>
      <c r="BA11" s="76">
        <f t="shared" ref="BA11:BA74" si="17">AA11</f>
        <v>409</v>
      </c>
      <c r="BB11" s="564"/>
      <c r="BC11" s="266" t="str">
        <f t="shared" ref="BC11:BC74" si="18">AC11</f>
        <v>ALMA DEL MAR</v>
      </c>
      <c r="BD11" s="266">
        <f t="shared" ref="BD11:BD74" si="19">AV11</f>
        <v>72</v>
      </c>
      <c r="BE11" s="266" t="str">
        <f t="shared" si="1"/>
        <v>DARTMOUTH</v>
      </c>
      <c r="BF11" s="266">
        <f t="shared" ref="BF11:BF74" si="20">SUM(AD11:AJ11)</f>
        <v>2</v>
      </c>
    </row>
    <row r="12" spans="1:58">
      <c r="A12" s="265">
        <v>409</v>
      </c>
      <c r="B12" s="265">
        <v>409201095</v>
      </c>
      <c r="C12" s="266" t="s">
        <v>829</v>
      </c>
      <c r="D12" s="275">
        <f t="shared" si="2"/>
        <v>0</v>
      </c>
      <c r="E12" s="275">
        <f t="shared" si="3"/>
        <v>0</v>
      </c>
      <c r="F12" s="275">
        <f t="shared" si="4"/>
        <v>0</v>
      </c>
      <c r="G12" s="275">
        <f t="shared" si="5"/>
        <v>0</v>
      </c>
      <c r="H12" s="275">
        <f t="shared" si="6"/>
        <v>1</v>
      </c>
      <c r="I12" s="275">
        <f t="shared" si="7"/>
        <v>0</v>
      </c>
      <c r="J12" s="275">
        <f t="shared" si="8"/>
        <v>0</v>
      </c>
      <c r="K12" s="410">
        <f t="shared" si="9"/>
        <v>3.9300000000000002E-2</v>
      </c>
      <c r="L12" s="275"/>
      <c r="M12" s="275">
        <f t="shared" si="10"/>
        <v>0</v>
      </c>
      <c r="N12" s="275">
        <f t="shared" si="11"/>
        <v>0</v>
      </c>
      <c r="O12" s="275">
        <f t="shared" si="12"/>
        <v>0</v>
      </c>
      <c r="P12" s="275">
        <f t="shared" si="13"/>
        <v>1</v>
      </c>
      <c r="Q12" s="275">
        <f t="shared" si="14"/>
        <v>12</v>
      </c>
      <c r="R12" s="275">
        <f t="shared" si="15"/>
        <v>1</v>
      </c>
      <c r="S12" s="278"/>
      <c r="T12" s="278"/>
      <c r="U12" s="278"/>
      <c r="V12" s="278"/>
      <c r="W12" s="582"/>
      <c r="X12" s="582"/>
      <c r="Y12" s="600"/>
      <c r="Z12" s="278"/>
      <c r="AA12" s="76">
        <v>409</v>
      </c>
      <c r="AB12" s="76">
        <v>409201095</v>
      </c>
      <c r="AC12" s="294" t="s">
        <v>829</v>
      </c>
      <c r="AD12" s="76">
        <v>0</v>
      </c>
      <c r="AE12" s="76">
        <v>0</v>
      </c>
      <c r="AF12" s="76">
        <v>0</v>
      </c>
      <c r="AG12" s="76">
        <v>0</v>
      </c>
      <c r="AH12" s="76">
        <v>1</v>
      </c>
      <c r="AI12" s="76">
        <v>0</v>
      </c>
      <c r="AJ12" s="76">
        <v>0</v>
      </c>
      <c r="AK12" s="265">
        <v>0</v>
      </c>
      <c r="AL12" s="265">
        <v>0</v>
      </c>
      <c r="AM12" s="265">
        <v>0</v>
      </c>
      <c r="AN12" s="265">
        <v>0</v>
      </c>
      <c r="AO12" s="265">
        <v>1</v>
      </c>
      <c r="AP12" s="265">
        <v>0</v>
      </c>
      <c r="AQ12" s="265">
        <v>0</v>
      </c>
      <c r="AR12" s="265">
        <v>0</v>
      </c>
      <c r="AS12" s="76">
        <v>0</v>
      </c>
      <c r="AT12" s="266"/>
      <c r="AU12" s="76">
        <v>201</v>
      </c>
      <c r="AV12" s="76">
        <v>95</v>
      </c>
      <c r="AW12" s="579">
        <v>12</v>
      </c>
      <c r="AY12" s="76"/>
      <c r="AZ12" s="76">
        <f t="shared" si="16"/>
        <v>409201095</v>
      </c>
      <c r="BA12" s="76">
        <f t="shared" si="17"/>
        <v>409</v>
      </c>
      <c r="BB12" s="564"/>
      <c r="BC12" s="266" t="str">
        <f t="shared" si="18"/>
        <v>ALMA DEL MAR</v>
      </c>
      <c r="BD12" s="266">
        <f t="shared" si="19"/>
        <v>95</v>
      </c>
      <c r="BE12" s="266" t="str">
        <f t="shared" si="1"/>
        <v>FALL RIVER</v>
      </c>
      <c r="BF12" s="266">
        <f t="shared" si="20"/>
        <v>1</v>
      </c>
    </row>
    <row r="13" spans="1:58">
      <c r="A13" s="265">
        <v>409</v>
      </c>
      <c r="B13" s="265">
        <v>409201201</v>
      </c>
      <c r="C13" s="266" t="s">
        <v>829</v>
      </c>
      <c r="D13" s="275">
        <f t="shared" si="2"/>
        <v>0</v>
      </c>
      <c r="E13" s="275">
        <f t="shared" si="3"/>
        <v>0</v>
      </c>
      <c r="F13" s="275">
        <f t="shared" si="4"/>
        <v>100</v>
      </c>
      <c r="G13" s="275">
        <f t="shared" si="5"/>
        <v>511</v>
      </c>
      <c r="H13" s="275">
        <f t="shared" si="6"/>
        <v>424</v>
      </c>
      <c r="I13" s="275">
        <f t="shared" si="7"/>
        <v>0</v>
      </c>
      <c r="J13" s="275">
        <f t="shared" si="8"/>
        <v>0</v>
      </c>
      <c r="K13" s="410">
        <f t="shared" si="9"/>
        <v>40.6755</v>
      </c>
      <c r="L13" s="275"/>
      <c r="M13" s="275">
        <f t="shared" si="10"/>
        <v>248</v>
      </c>
      <c r="N13" s="275">
        <f t="shared" si="11"/>
        <v>47</v>
      </c>
      <c r="O13" s="275">
        <f t="shared" si="12"/>
        <v>0</v>
      </c>
      <c r="P13" s="275">
        <f t="shared" si="13"/>
        <v>831</v>
      </c>
      <c r="Q13" s="275">
        <f t="shared" si="14"/>
        <v>12</v>
      </c>
      <c r="R13" s="275">
        <f t="shared" si="15"/>
        <v>1035</v>
      </c>
      <c r="S13" s="278"/>
      <c r="T13" s="278"/>
      <c r="U13" s="278"/>
      <c r="V13" s="278"/>
      <c r="W13" s="582"/>
      <c r="X13" s="582"/>
      <c r="Y13" s="600"/>
      <c r="Z13" s="278"/>
      <c r="AA13" s="76">
        <v>409</v>
      </c>
      <c r="AB13" s="76">
        <v>409201201</v>
      </c>
      <c r="AC13" s="294" t="s">
        <v>829</v>
      </c>
      <c r="AD13" s="76">
        <v>0</v>
      </c>
      <c r="AE13" s="76">
        <v>0</v>
      </c>
      <c r="AF13" s="76">
        <v>100</v>
      </c>
      <c r="AG13" s="76">
        <v>511</v>
      </c>
      <c r="AH13" s="76">
        <v>424</v>
      </c>
      <c r="AI13" s="76">
        <v>0</v>
      </c>
      <c r="AJ13" s="76">
        <v>0</v>
      </c>
      <c r="AK13" s="265">
        <v>0</v>
      </c>
      <c r="AL13" s="265">
        <v>248</v>
      </c>
      <c r="AM13" s="265">
        <v>47</v>
      </c>
      <c r="AN13" s="265">
        <v>0</v>
      </c>
      <c r="AO13" s="265">
        <v>749</v>
      </c>
      <c r="AP13" s="265">
        <v>0</v>
      </c>
      <c r="AQ13" s="265">
        <v>0</v>
      </c>
      <c r="AR13" s="265">
        <v>82</v>
      </c>
      <c r="AS13" s="76">
        <v>0</v>
      </c>
      <c r="AT13" s="266"/>
      <c r="AU13" s="76">
        <v>201</v>
      </c>
      <c r="AV13" s="76">
        <v>201</v>
      </c>
      <c r="AW13" s="579">
        <v>12</v>
      </c>
      <c r="AY13" s="76"/>
      <c r="AZ13" s="76">
        <f t="shared" si="16"/>
        <v>409201201</v>
      </c>
      <c r="BA13" s="76">
        <f t="shared" si="17"/>
        <v>409</v>
      </c>
      <c r="BB13" s="564"/>
      <c r="BC13" s="266" t="str">
        <f t="shared" si="18"/>
        <v>ALMA DEL MAR</v>
      </c>
      <c r="BD13" s="266">
        <f t="shared" si="19"/>
        <v>201</v>
      </c>
      <c r="BE13" s="266" t="str">
        <f t="shared" si="1"/>
        <v>NEW BEDFORD</v>
      </c>
      <c r="BF13" s="266">
        <f t="shared" si="20"/>
        <v>1035</v>
      </c>
    </row>
    <row r="14" spans="1:58">
      <c r="A14" s="265">
        <v>409</v>
      </c>
      <c r="B14" s="265">
        <v>409201331</v>
      </c>
      <c r="C14" s="266" t="s">
        <v>829</v>
      </c>
      <c r="D14" s="275">
        <f t="shared" si="2"/>
        <v>0</v>
      </c>
      <c r="E14" s="275">
        <f t="shared" si="3"/>
        <v>0</v>
      </c>
      <c r="F14" s="275">
        <f t="shared" si="4"/>
        <v>0</v>
      </c>
      <c r="G14" s="275">
        <f t="shared" si="5"/>
        <v>1</v>
      </c>
      <c r="H14" s="275">
        <f t="shared" si="6"/>
        <v>1</v>
      </c>
      <c r="I14" s="275">
        <f t="shared" si="7"/>
        <v>0</v>
      </c>
      <c r="J14" s="275">
        <f t="shared" si="8"/>
        <v>0</v>
      </c>
      <c r="K14" s="410">
        <f t="shared" si="9"/>
        <v>7.8600000000000003E-2</v>
      </c>
      <c r="L14" s="275"/>
      <c r="M14" s="275">
        <f t="shared" si="10"/>
        <v>0</v>
      </c>
      <c r="N14" s="275">
        <f t="shared" si="11"/>
        <v>0</v>
      </c>
      <c r="O14" s="275">
        <f t="shared" si="12"/>
        <v>0</v>
      </c>
      <c r="P14" s="275">
        <f t="shared" si="13"/>
        <v>2</v>
      </c>
      <c r="Q14" s="275">
        <f t="shared" si="14"/>
        <v>7</v>
      </c>
      <c r="R14" s="275">
        <f t="shared" si="15"/>
        <v>2</v>
      </c>
      <c r="S14" s="278"/>
      <c r="T14" s="278"/>
      <c r="U14" s="278"/>
      <c r="V14" s="278"/>
      <c r="W14" s="582"/>
      <c r="X14" s="582"/>
      <c r="Y14" s="600"/>
      <c r="Z14" s="278"/>
      <c r="AA14" s="76">
        <v>409</v>
      </c>
      <c r="AB14" s="76">
        <v>409201331</v>
      </c>
      <c r="AC14" s="294" t="s">
        <v>829</v>
      </c>
      <c r="AD14" s="76">
        <v>0</v>
      </c>
      <c r="AE14" s="76">
        <v>0</v>
      </c>
      <c r="AF14" s="76">
        <v>0</v>
      </c>
      <c r="AG14" s="76">
        <v>1</v>
      </c>
      <c r="AH14" s="76">
        <v>1</v>
      </c>
      <c r="AI14" s="76">
        <v>0</v>
      </c>
      <c r="AJ14" s="76">
        <v>0</v>
      </c>
      <c r="AK14" s="265">
        <v>0</v>
      </c>
      <c r="AL14" s="265">
        <v>0</v>
      </c>
      <c r="AM14" s="265">
        <v>0</v>
      </c>
      <c r="AN14" s="265">
        <v>0</v>
      </c>
      <c r="AO14" s="265">
        <v>2</v>
      </c>
      <c r="AP14" s="265">
        <v>0</v>
      </c>
      <c r="AQ14" s="265">
        <v>0</v>
      </c>
      <c r="AR14" s="265">
        <v>0</v>
      </c>
      <c r="AS14" s="76">
        <v>0</v>
      </c>
      <c r="AT14" s="266"/>
      <c r="AU14" s="76">
        <v>201</v>
      </c>
      <c r="AV14" s="76">
        <v>331</v>
      </c>
      <c r="AW14" s="579">
        <v>7</v>
      </c>
      <c r="AY14" s="76"/>
      <c r="AZ14" s="76">
        <f t="shared" si="16"/>
        <v>409201331</v>
      </c>
      <c r="BA14" s="76">
        <f t="shared" si="17"/>
        <v>409</v>
      </c>
      <c r="BB14" s="564"/>
      <c r="BC14" s="266" t="str">
        <f t="shared" si="18"/>
        <v>ALMA DEL MAR</v>
      </c>
      <c r="BD14" s="266">
        <f t="shared" si="19"/>
        <v>331</v>
      </c>
      <c r="BE14" s="266" t="str">
        <f t="shared" si="1"/>
        <v>WESTPORT</v>
      </c>
      <c r="BF14" s="266">
        <f t="shared" si="20"/>
        <v>2</v>
      </c>
    </row>
    <row r="15" spans="1:58">
      <c r="A15" s="265">
        <v>410</v>
      </c>
      <c r="B15" s="265">
        <v>410035035</v>
      </c>
      <c r="C15" s="266" t="s">
        <v>441</v>
      </c>
      <c r="D15" s="275">
        <f t="shared" si="2"/>
        <v>0</v>
      </c>
      <c r="E15" s="275">
        <f t="shared" si="3"/>
        <v>0</v>
      </c>
      <c r="F15" s="275">
        <f t="shared" si="4"/>
        <v>0</v>
      </c>
      <c r="G15" s="275">
        <f t="shared" si="5"/>
        <v>91</v>
      </c>
      <c r="H15" s="275">
        <f t="shared" si="6"/>
        <v>252</v>
      </c>
      <c r="I15" s="275">
        <f t="shared" si="7"/>
        <v>322</v>
      </c>
      <c r="J15" s="275">
        <f t="shared" si="8"/>
        <v>0</v>
      </c>
      <c r="K15" s="410">
        <f t="shared" si="9"/>
        <v>26.134499999999999</v>
      </c>
      <c r="L15" s="275"/>
      <c r="M15" s="275">
        <f t="shared" si="10"/>
        <v>25</v>
      </c>
      <c r="N15" s="275">
        <f t="shared" si="11"/>
        <v>41</v>
      </c>
      <c r="O15" s="275">
        <f t="shared" si="12"/>
        <v>42</v>
      </c>
      <c r="P15" s="275">
        <f t="shared" si="13"/>
        <v>497</v>
      </c>
      <c r="Q15" s="275">
        <f t="shared" si="14"/>
        <v>11</v>
      </c>
      <c r="R15" s="275">
        <f t="shared" si="15"/>
        <v>665</v>
      </c>
      <c r="S15" s="278"/>
      <c r="T15" s="278"/>
      <c r="U15" s="278"/>
      <c r="V15" s="278"/>
      <c r="W15" s="582"/>
      <c r="X15" s="582"/>
      <c r="Y15" s="600"/>
      <c r="Z15" s="278"/>
      <c r="AA15" s="76">
        <v>410</v>
      </c>
      <c r="AB15" s="76">
        <v>410035035</v>
      </c>
      <c r="AC15" s="294" t="s">
        <v>441</v>
      </c>
      <c r="AD15" s="76">
        <v>0</v>
      </c>
      <c r="AE15" s="76">
        <v>0</v>
      </c>
      <c r="AF15" s="76">
        <v>0</v>
      </c>
      <c r="AG15" s="76">
        <v>91</v>
      </c>
      <c r="AH15" s="76">
        <v>252</v>
      </c>
      <c r="AI15" s="76">
        <v>322</v>
      </c>
      <c r="AJ15" s="76">
        <v>0</v>
      </c>
      <c r="AK15" s="265">
        <v>0</v>
      </c>
      <c r="AL15" s="265">
        <v>25</v>
      </c>
      <c r="AM15" s="265">
        <v>41</v>
      </c>
      <c r="AN15" s="265">
        <v>42</v>
      </c>
      <c r="AO15" s="265">
        <v>273</v>
      </c>
      <c r="AP15" s="265">
        <v>0</v>
      </c>
      <c r="AQ15" s="265">
        <v>0</v>
      </c>
      <c r="AR15" s="265">
        <v>0</v>
      </c>
      <c r="AS15" s="76">
        <v>224</v>
      </c>
      <c r="AT15" s="266"/>
      <c r="AU15" s="76">
        <v>35</v>
      </c>
      <c r="AV15" s="76">
        <v>35</v>
      </c>
      <c r="AW15" s="579">
        <v>11</v>
      </c>
      <c r="AY15" s="76"/>
      <c r="AZ15" s="76">
        <f t="shared" si="16"/>
        <v>410035035</v>
      </c>
      <c r="BA15" s="76">
        <f t="shared" si="17"/>
        <v>410</v>
      </c>
      <c r="BB15" s="564"/>
      <c r="BC15" s="266" t="str">
        <f t="shared" si="18"/>
        <v>EXCEL ACADEMY</v>
      </c>
      <c r="BD15" s="266">
        <f t="shared" si="19"/>
        <v>35</v>
      </c>
      <c r="BE15" s="266" t="str">
        <f t="shared" si="1"/>
        <v>BOSTON</v>
      </c>
      <c r="BF15" s="266">
        <f t="shared" si="20"/>
        <v>665</v>
      </c>
    </row>
    <row r="16" spans="1:58">
      <c r="A16" s="265">
        <v>410</v>
      </c>
      <c r="B16" s="265">
        <v>410035044</v>
      </c>
      <c r="C16" s="266" t="s">
        <v>441</v>
      </c>
      <c r="D16" s="275">
        <f t="shared" si="2"/>
        <v>0</v>
      </c>
      <c r="E16" s="275">
        <f t="shared" si="3"/>
        <v>0</v>
      </c>
      <c r="F16" s="275">
        <f t="shared" si="4"/>
        <v>0</v>
      </c>
      <c r="G16" s="275">
        <f t="shared" si="5"/>
        <v>0</v>
      </c>
      <c r="H16" s="275">
        <f t="shared" si="6"/>
        <v>1</v>
      </c>
      <c r="I16" s="275">
        <f t="shared" si="7"/>
        <v>1</v>
      </c>
      <c r="J16" s="275">
        <f t="shared" si="8"/>
        <v>0</v>
      </c>
      <c r="K16" s="410">
        <f t="shared" si="9"/>
        <v>7.8600000000000003E-2</v>
      </c>
      <c r="L16" s="275"/>
      <c r="M16" s="275">
        <f t="shared" si="10"/>
        <v>0</v>
      </c>
      <c r="N16" s="275">
        <f t="shared" si="11"/>
        <v>0</v>
      </c>
      <c r="O16" s="275">
        <f t="shared" si="12"/>
        <v>0</v>
      </c>
      <c r="P16" s="275">
        <f t="shared" si="13"/>
        <v>0</v>
      </c>
      <c r="Q16" s="275">
        <f t="shared" si="14"/>
        <v>11</v>
      </c>
      <c r="R16" s="275">
        <f t="shared" si="15"/>
        <v>2</v>
      </c>
      <c r="S16" s="278"/>
      <c r="T16" s="278"/>
      <c r="U16" s="278"/>
      <c r="V16" s="278"/>
      <c r="W16" s="582"/>
      <c r="X16" s="582"/>
      <c r="Y16" s="600"/>
      <c r="Z16" s="278"/>
      <c r="AA16" s="76">
        <v>410</v>
      </c>
      <c r="AB16" s="76">
        <v>410035044</v>
      </c>
      <c r="AC16" s="294" t="s">
        <v>441</v>
      </c>
      <c r="AD16" s="76">
        <v>0</v>
      </c>
      <c r="AE16" s="76">
        <v>0</v>
      </c>
      <c r="AF16" s="76">
        <v>0</v>
      </c>
      <c r="AG16" s="76">
        <v>0</v>
      </c>
      <c r="AH16" s="76">
        <v>1</v>
      </c>
      <c r="AI16" s="76">
        <v>1</v>
      </c>
      <c r="AJ16" s="76">
        <v>0</v>
      </c>
      <c r="AK16" s="265">
        <v>0</v>
      </c>
      <c r="AL16" s="265">
        <v>0</v>
      </c>
      <c r="AM16" s="265">
        <v>0</v>
      </c>
      <c r="AN16" s="265">
        <v>0</v>
      </c>
      <c r="AO16" s="265">
        <v>0</v>
      </c>
      <c r="AP16" s="265">
        <v>0</v>
      </c>
      <c r="AQ16" s="265">
        <v>0</v>
      </c>
      <c r="AR16" s="265">
        <v>0</v>
      </c>
      <c r="AS16" s="76">
        <v>0</v>
      </c>
      <c r="AT16" s="266"/>
      <c r="AU16" s="76">
        <v>35</v>
      </c>
      <c r="AV16" s="76">
        <v>44</v>
      </c>
      <c r="AW16" s="579">
        <v>11</v>
      </c>
      <c r="AY16" s="76"/>
      <c r="AZ16" s="76">
        <f t="shared" si="16"/>
        <v>410035044</v>
      </c>
      <c r="BA16" s="76">
        <f t="shared" si="17"/>
        <v>410</v>
      </c>
      <c r="BB16" s="564"/>
      <c r="BC16" s="266" t="str">
        <f t="shared" si="18"/>
        <v>EXCEL ACADEMY</v>
      </c>
      <c r="BD16" s="266">
        <f t="shared" si="19"/>
        <v>44</v>
      </c>
      <c r="BE16" s="266" t="str">
        <f t="shared" si="1"/>
        <v>BROCKTON</v>
      </c>
      <c r="BF16" s="266">
        <f t="shared" si="20"/>
        <v>2</v>
      </c>
    </row>
    <row r="17" spans="1:58">
      <c r="A17" s="265">
        <v>410</v>
      </c>
      <c r="B17" s="265">
        <v>410035057</v>
      </c>
      <c r="C17" s="266" t="s">
        <v>441</v>
      </c>
      <c r="D17" s="275">
        <f t="shared" si="2"/>
        <v>0</v>
      </c>
      <c r="E17" s="275">
        <f t="shared" si="3"/>
        <v>0</v>
      </c>
      <c r="F17" s="275">
        <f t="shared" si="4"/>
        <v>0</v>
      </c>
      <c r="G17" s="275">
        <f t="shared" si="5"/>
        <v>16</v>
      </c>
      <c r="H17" s="275">
        <f t="shared" si="6"/>
        <v>57</v>
      </c>
      <c r="I17" s="275">
        <f t="shared" si="7"/>
        <v>237</v>
      </c>
      <c r="J17" s="275">
        <f t="shared" si="8"/>
        <v>0</v>
      </c>
      <c r="K17" s="410">
        <f t="shared" si="9"/>
        <v>12.183</v>
      </c>
      <c r="L17" s="275"/>
      <c r="M17" s="275">
        <f t="shared" si="10"/>
        <v>5</v>
      </c>
      <c r="N17" s="275">
        <f t="shared" si="11"/>
        <v>15</v>
      </c>
      <c r="O17" s="275">
        <f t="shared" si="12"/>
        <v>16</v>
      </c>
      <c r="P17" s="275">
        <f t="shared" si="13"/>
        <v>216</v>
      </c>
      <c r="Q17" s="275">
        <f t="shared" si="14"/>
        <v>12</v>
      </c>
      <c r="R17" s="275">
        <f t="shared" si="15"/>
        <v>310</v>
      </c>
      <c r="S17" s="278"/>
      <c r="T17" s="278"/>
      <c r="U17" s="278"/>
      <c r="V17" s="278"/>
      <c r="W17" s="582"/>
      <c r="X17" s="582"/>
      <c r="Y17" s="600"/>
      <c r="Z17" s="278"/>
      <c r="AA17" s="76">
        <v>410</v>
      </c>
      <c r="AB17" s="76">
        <v>410035057</v>
      </c>
      <c r="AC17" s="294" t="s">
        <v>441</v>
      </c>
      <c r="AD17" s="76">
        <v>0</v>
      </c>
      <c r="AE17" s="76">
        <v>0</v>
      </c>
      <c r="AF17" s="76">
        <v>0</v>
      </c>
      <c r="AG17" s="76">
        <v>16</v>
      </c>
      <c r="AH17" s="76">
        <v>57</v>
      </c>
      <c r="AI17" s="76">
        <v>237</v>
      </c>
      <c r="AJ17" s="76">
        <v>0</v>
      </c>
      <c r="AK17" s="265">
        <v>0</v>
      </c>
      <c r="AL17" s="265">
        <v>5</v>
      </c>
      <c r="AM17" s="265">
        <v>15</v>
      </c>
      <c r="AN17" s="265">
        <v>16</v>
      </c>
      <c r="AO17" s="265">
        <v>49</v>
      </c>
      <c r="AP17" s="265">
        <v>0</v>
      </c>
      <c r="AQ17" s="265">
        <v>0</v>
      </c>
      <c r="AR17" s="265">
        <v>0</v>
      </c>
      <c r="AS17" s="76">
        <v>167</v>
      </c>
      <c r="AT17" s="266"/>
      <c r="AU17" s="76">
        <v>35</v>
      </c>
      <c r="AV17" s="76">
        <v>57</v>
      </c>
      <c r="AW17" s="579">
        <v>12</v>
      </c>
      <c r="AY17" s="76"/>
      <c r="AZ17" s="76">
        <f t="shared" si="16"/>
        <v>410035057</v>
      </c>
      <c r="BA17" s="76">
        <f t="shared" si="17"/>
        <v>410</v>
      </c>
      <c r="BB17" s="564"/>
      <c r="BC17" s="266" t="str">
        <f t="shared" si="18"/>
        <v>EXCEL ACADEMY</v>
      </c>
      <c r="BD17" s="266">
        <f t="shared" si="19"/>
        <v>57</v>
      </c>
      <c r="BE17" s="266" t="str">
        <f t="shared" si="1"/>
        <v>CHELSEA</v>
      </c>
      <c r="BF17" s="266">
        <f t="shared" si="20"/>
        <v>310</v>
      </c>
    </row>
    <row r="18" spans="1:58">
      <c r="A18" s="265">
        <v>410</v>
      </c>
      <c r="B18" s="265">
        <v>410035093</v>
      </c>
      <c r="C18" s="266" t="s">
        <v>441</v>
      </c>
      <c r="D18" s="275">
        <f t="shared" si="2"/>
        <v>0</v>
      </c>
      <c r="E18" s="275">
        <f t="shared" si="3"/>
        <v>0</v>
      </c>
      <c r="F18" s="275">
        <f t="shared" si="4"/>
        <v>0</v>
      </c>
      <c r="G18" s="275">
        <f t="shared" si="5"/>
        <v>0</v>
      </c>
      <c r="H18" s="275">
        <f t="shared" si="6"/>
        <v>6</v>
      </c>
      <c r="I18" s="275">
        <f t="shared" si="7"/>
        <v>9</v>
      </c>
      <c r="J18" s="275">
        <f t="shared" si="8"/>
        <v>0</v>
      </c>
      <c r="K18" s="410">
        <f t="shared" si="9"/>
        <v>0.58950000000000002</v>
      </c>
      <c r="L18" s="275"/>
      <c r="M18" s="275">
        <f t="shared" si="10"/>
        <v>0</v>
      </c>
      <c r="N18" s="275">
        <f t="shared" si="11"/>
        <v>1</v>
      </c>
      <c r="O18" s="275">
        <f t="shared" si="12"/>
        <v>1</v>
      </c>
      <c r="P18" s="275">
        <f t="shared" si="13"/>
        <v>14</v>
      </c>
      <c r="Q18" s="275">
        <f t="shared" si="14"/>
        <v>11</v>
      </c>
      <c r="R18" s="275">
        <f t="shared" si="15"/>
        <v>15</v>
      </c>
      <c r="S18" s="278"/>
      <c r="T18" s="278"/>
      <c r="U18" s="278"/>
      <c r="V18" s="278"/>
      <c r="W18" s="582"/>
      <c r="X18" s="582"/>
      <c r="Y18" s="600"/>
      <c r="Z18" s="278"/>
      <c r="AA18" s="76">
        <v>410</v>
      </c>
      <c r="AB18" s="76">
        <v>410035093</v>
      </c>
      <c r="AC18" s="294" t="s">
        <v>441</v>
      </c>
      <c r="AD18" s="76">
        <v>0</v>
      </c>
      <c r="AE18" s="76">
        <v>0</v>
      </c>
      <c r="AF18" s="76">
        <v>0</v>
      </c>
      <c r="AG18" s="76">
        <v>0</v>
      </c>
      <c r="AH18" s="76">
        <v>6</v>
      </c>
      <c r="AI18" s="76">
        <v>9</v>
      </c>
      <c r="AJ18" s="76">
        <v>0</v>
      </c>
      <c r="AK18" s="265">
        <v>0</v>
      </c>
      <c r="AL18" s="265">
        <v>0</v>
      </c>
      <c r="AM18" s="265">
        <v>1</v>
      </c>
      <c r="AN18" s="265">
        <v>1</v>
      </c>
      <c r="AO18" s="265">
        <v>6</v>
      </c>
      <c r="AP18" s="265">
        <v>0</v>
      </c>
      <c r="AQ18" s="265">
        <v>0</v>
      </c>
      <c r="AR18" s="265">
        <v>0</v>
      </c>
      <c r="AS18" s="76">
        <v>8</v>
      </c>
      <c r="AT18" s="266"/>
      <c r="AU18" s="76">
        <v>35</v>
      </c>
      <c r="AV18" s="76">
        <v>93</v>
      </c>
      <c r="AW18" s="579">
        <v>11</v>
      </c>
      <c r="AY18" s="76"/>
      <c r="AZ18" s="76">
        <f t="shared" si="16"/>
        <v>410035093</v>
      </c>
      <c r="BA18" s="76">
        <f t="shared" si="17"/>
        <v>410</v>
      </c>
      <c r="BB18" s="564"/>
      <c r="BC18" s="266" t="str">
        <f t="shared" si="18"/>
        <v>EXCEL ACADEMY</v>
      </c>
      <c r="BD18" s="266">
        <f t="shared" si="19"/>
        <v>93</v>
      </c>
      <c r="BE18" s="266" t="str">
        <f t="shared" si="1"/>
        <v>EVERETT</v>
      </c>
      <c r="BF18" s="266">
        <f t="shared" si="20"/>
        <v>15</v>
      </c>
    </row>
    <row r="19" spans="1:58">
      <c r="A19" s="265">
        <v>410</v>
      </c>
      <c r="B19" s="265">
        <v>410035153</v>
      </c>
      <c r="C19" s="266" t="s">
        <v>441</v>
      </c>
      <c r="D19" s="275">
        <f t="shared" si="2"/>
        <v>0</v>
      </c>
      <c r="E19" s="275">
        <f t="shared" si="3"/>
        <v>0</v>
      </c>
      <c r="F19" s="275">
        <f t="shared" si="4"/>
        <v>0</v>
      </c>
      <c r="G19" s="275">
        <f t="shared" si="5"/>
        <v>0</v>
      </c>
      <c r="H19" s="275">
        <f t="shared" si="6"/>
        <v>0</v>
      </c>
      <c r="I19" s="275">
        <f t="shared" si="7"/>
        <v>2</v>
      </c>
      <c r="J19" s="275">
        <f t="shared" si="8"/>
        <v>0</v>
      </c>
      <c r="K19" s="410">
        <f t="shared" si="9"/>
        <v>7.8600000000000003E-2</v>
      </c>
      <c r="L19" s="275"/>
      <c r="M19" s="275">
        <f t="shared" si="10"/>
        <v>0</v>
      </c>
      <c r="N19" s="275">
        <f t="shared" si="11"/>
        <v>0</v>
      </c>
      <c r="O19" s="275">
        <f t="shared" si="12"/>
        <v>0</v>
      </c>
      <c r="P19" s="275">
        <f t="shared" si="13"/>
        <v>2</v>
      </c>
      <c r="Q19" s="275">
        <f t="shared" si="14"/>
        <v>10</v>
      </c>
      <c r="R19" s="275">
        <f t="shared" si="15"/>
        <v>2</v>
      </c>
      <c r="S19" s="278"/>
      <c r="T19" s="278"/>
      <c r="U19" s="278"/>
      <c r="V19" s="278"/>
      <c r="W19" s="582"/>
      <c r="X19" s="582"/>
      <c r="Y19" s="600"/>
      <c r="Z19" s="278"/>
      <c r="AA19" s="76">
        <v>410</v>
      </c>
      <c r="AB19" s="76">
        <v>410035153</v>
      </c>
      <c r="AC19" s="294" t="s">
        <v>441</v>
      </c>
      <c r="AD19" s="76">
        <v>0</v>
      </c>
      <c r="AE19" s="76">
        <v>0</v>
      </c>
      <c r="AF19" s="76">
        <v>0</v>
      </c>
      <c r="AG19" s="76">
        <v>0</v>
      </c>
      <c r="AH19" s="76">
        <v>0</v>
      </c>
      <c r="AI19" s="76">
        <v>2</v>
      </c>
      <c r="AJ19" s="76">
        <v>0</v>
      </c>
      <c r="AK19" s="265">
        <v>0</v>
      </c>
      <c r="AL19" s="265">
        <v>0</v>
      </c>
      <c r="AM19" s="265">
        <v>0</v>
      </c>
      <c r="AN19" s="265">
        <v>0</v>
      </c>
      <c r="AO19" s="265">
        <v>0</v>
      </c>
      <c r="AP19" s="265">
        <v>0</v>
      </c>
      <c r="AQ19" s="265">
        <v>0</v>
      </c>
      <c r="AR19" s="265">
        <v>0</v>
      </c>
      <c r="AS19" s="76">
        <v>2</v>
      </c>
      <c r="AT19" s="266"/>
      <c r="AU19" s="76">
        <v>35</v>
      </c>
      <c r="AV19" s="76">
        <v>153</v>
      </c>
      <c r="AW19" s="579">
        <v>10</v>
      </c>
      <c r="AY19" s="76"/>
      <c r="AZ19" s="76">
        <f t="shared" si="16"/>
        <v>410035153</v>
      </c>
      <c r="BA19" s="76">
        <f t="shared" si="17"/>
        <v>410</v>
      </c>
      <c r="BB19" s="564"/>
      <c r="BC19" s="266" t="str">
        <f t="shared" si="18"/>
        <v>EXCEL ACADEMY</v>
      </c>
      <c r="BD19" s="266">
        <f t="shared" si="19"/>
        <v>153</v>
      </c>
      <c r="BE19" s="266" t="str">
        <f t="shared" si="1"/>
        <v>LEOMINSTER</v>
      </c>
      <c r="BF19" s="266">
        <f t="shared" si="20"/>
        <v>2</v>
      </c>
    </row>
    <row r="20" spans="1:58">
      <c r="A20" s="265">
        <v>410</v>
      </c>
      <c r="B20" s="265">
        <v>410035160</v>
      </c>
      <c r="C20" s="266" t="s">
        <v>441</v>
      </c>
      <c r="D20" s="275">
        <f t="shared" si="2"/>
        <v>0</v>
      </c>
      <c r="E20" s="275">
        <f t="shared" si="3"/>
        <v>0</v>
      </c>
      <c r="F20" s="275">
        <f t="shared" si="4"/>
        <v>0</v>
      </c>
      <c r="G20" s="275">
        <f t="shared" si="5"/>
        <v>0</v>
      </c>
      <c r="H20" s="275">
        <f t="shared" si="6"/>
        <v>0</v>
      </c>
      <c r="I20" s="275">
        <f t="shared" si="7"/>
        <v>1</v>
      </c>
      <c r="J20" s="275">
        <f t="shared" si="8"/>
        <v>0</v>
      </c>
      <c r="K20" s="410">
        <f t="shared" si="9"/>
        <v>3.9300000000000002E-2</v>
      </c>
      <c r="L20" s="275"/>
      <c r="M20" s="275">
        <f t="shared" si="10"/>
        <v>0</v>
      </c>
      <c r="N20" s="275">
        <f t="shared" si="11"/>
        <v>0</v>
      </c>
      <c r="O20" s="275">
        <f t="shared" si="12"/>
        <v>0</v>
      </c>
      <c r="P20" s="275">
        <f t="shared" si="13"/>
        <v>0</v>
      </c>
      <c r="Q20" s="275">
        <f t="shared" si="14"/>
        <v>11</v>
      </c>
      <c r="R20" s="275">
        <f t="shared" si="15"/>
        <v>1</v>
      </c>
      <c r="S20" s="278"/>
      <c r="T20" s="278"/>
      <c r="U20" s="278"/>
      <c r="V20" s="278"/>
      <c r="W20" s="582"/>
      <c r="X20" s="582"/>
      <c r="Y20" s="600"/>
      <c r="Z20" s="278"/>
      <c r="AA20" s="76">
        <v>410</v>
      </c>
      <c r="AB20" s="76">
        <v>410035160</v>
      </c>
      <c r="AC20" s="294" t="s">
        <v>441</v>
      </c>
      <c r="AD20" s="76">
        <v>0</v>
      </c>
      <c r="AE20" s="76">
        <v>0</v>
      </c>
      <c r="AF20" s="76">
        <v>0</v>
      </c>
      <c r="AG20" s="76">
        <v>0</v>
      </c>
      <c r="AH20" s="76">
        <v>0</v>
      </c>
      <c r="AI20" s="76">
        <v>1</v>
      </c>
      <c r="AJ20" s="76">
        <v>0</v>
      </c>
      <c r="AK20" s="265">
        <v>0</v>
      </c>
      <c r="AL20" s="265">
        <v>0</v>
      </c>
      <c r="AM20" s="265">
        <v>0</v>
      </c>
      <c r="AN20" s="265">
        <v>0</v>
      </c>
      <c r="AO20" s="265">
        <v>0</v>
      </c>
      <c r="AP20" s="265">
        <v>0</v>
      </c>
      <c r="AQ20" s="265">
        <v>0</v>
      </c>
      <c r="AR20" s="265">
        <v>0</v>
      </c>
      <c r="AS20" s="76">
        <v>0</v>
      </c>
      <c r="AT20" s="266"/>
      <c r="AU20" s="76">
        <v>35</v>
      </c>
      <c r="AV20" s="76">
        <v>160</v>
      </c>
      <c r="AW20" s="579">
        <v>11</v>
      </c>
      <c r="AY20" s="76"/>
      <c r="AZ20" s="76">
        <f t="shared" si="16"/>
        <v>410035160</v>
      </c>
      <c r="BA20" s="76">
        <f t="shared" si="17"/>
        <v>410</v>
      </c>
      <c r="BB20" s="564"/>
      <c r="BC20" s="266" t="str">
        <f t="shared" si="18"/>
        <v>EXCEL ACADEMY</v>
      </c>
      <c r="BD20" s="266">
        <f t="shared" si="19"/>
        <v>160</v>
      </c>
      <c r="BE20" s="266" t="str">
        <f t="shared" si="1"/>
        <v>LOWELL</v>
      </c>
      <c r="BF20" s="266">
        <f t="shared" si="20"/>
        <v>1</v>
      </c>
    </row>
    <row r="21" spans="1:58">
      <c r="A21" s="265">
        <v>410</v>
      </c>
      <c r="B21" s="265">
        <v>410035163</v>
      </c>
      <c r="C21" s="266" t="s">
        <v>441</v>
      </c>
      <c r="D21" s="275">
        <f t="shared" si="2"/>
        <v>0</v>
      </c>
      <c r="E21" s="275">
        <f t="shared" si="3"/>
        <v>0</v>
      </c>
      <c r="F21" s="275">
        <f t="shared" si="4"/>
        <v>0</v>
      </c>
      <c r="G21" s="275">
        <f t="shared" si="5"/>
        <v>2</v>
      </c>
      <c r="H21" s="275">
        <f t="shared" si="6"/>
        <v>6</v>
      </c>
      <c r="I21" s="275">
        <f t="shared" si="7"/>
        <v>26</v>
      </c>
      <c r="J21" s="275">
        <f t="shared" si="8"/>
        <v>0</v>
      </c>
      <c r="K21" s="410">
        <f t="shared" si="9"/>
        <v>1.3362000000000001</v>
      </c>
      <c r="L21" s="275"/>
      <c r="M21" s="275">
        <f t="shared" si="10"/>
        <v>0</v>
      </c>
      <c r="N21" s="275">
        <f t="shared" si="11"/>
        <v>0</v>
      </c>
      <c r="O21" s="275">
        <f t="shared" si="12"/>
        <v>2</v>
      </c>
      <c r="P21" s="275">
        <f t="shared" si="13"/>
        <v>27</v>
      </c>
      <c r="Q21" s="275">
        <f t="shared" si="14"/>
        <v>11</v>
      </c>
      <c r="R21" s="275">
        <f t="shared" si="15"/>
        <v>34</v>
      </c>
      <c r="S21" s="278"/>
      <c r="T21" s="278"/>
      <c r="U21" s="278"/>
      <c r="V21" s="278"/>
      <c r="W21" s="582"/>
      <c r="X21" s="582"/>
      <c r="Y21" s="600"/>
      <c r="Z21" s="278"/>
      <c r="AA21" s="76">
        <v>410</v>
      </c>
      <c r="AB21" s="76">
        <v>410035163</v>
      </c>
      <c r="AC21" s="294" t="s">
        <v>441</v>
      </c>
      <c r="AD21" s="76">
        <v>0</v>
      </c>
      <c r="AE21" s="76">
        <v>0</v>
      </c>
      <c r="AF21" s="76">
        <v>0</v>
      </c>
      <c r="AG21" s="76">
        <v>2</v>
      </c>
      <c r="AH21" s="76">
        <v>6</v>
      </c>
      <c r="AI21" s="76">
        <v>26</v>
      </c>
      <c r="AJ21" s="76">
        <v>0</v>
      </c>
      <c r="AK21" s="265">
        <v>0</v>
      </c>
      <c r="AL21" s="265">
        <v>0</v>
      </c>
      <c r="AM21" s="265">
        <v>0</v>
      </c>
      <c r="AN21" s="265">
        <v>2</v>
      </c>
      <c r="AO21" s="265">
        <v>6</v>
      </c>
      <c r="AP21" s="265">
        <v>0</v>
      </c>
      <c r="AQ21" s="265">
        <v>0</v>
      </c>
      <c r="AR21" s="265">
        <v>0</v>
      </c>
      <c r="AS21" s="76">
        <v>21</v>
      </c>
      <c r="AT21" s="266"/>
      <c r="AU21" s="76">
        <v>35</v>
      </c>
      <c r="AV21" s="76">
        <v>163</v>
      </c>
      <c r="AW21" s="579">
        <v>11</v>
      </c>
      <c r="AY21" s="76"/>
      <c r="AZ21" s="76">
        <f t="shared" si="16"/>
        <v>410035163</v>
      </c>
      <c r="BA21" s="76">
        <f t="shared" si="17"/>
        <v>410</v>
      </c>
      <c r="BB21" s="564"/>
      <c r="BC21" s="266" t="str">
        <f t="shared" si="18"/>
        <v>EXCEL ACADEMY</v>
      </c>
      <c r="BD21" s="266">
        <f t="shared" si="19"/>
        <v>163</v>
      </c>
      <c r="BE21" s="266" t="str">
        <f t="shared" si="1"/>
        <v>LYNN</v>
      </c>
      <c r="BF21" s="266">
        <f t="shared" si="20"/>
        <v>34</v>
      </c>
    </row>
    <row r="22" spans="1:58">
      <c r="A22" s="265">
        <v>410</v>
      </c>
      <c r="B22" s="265">
        <v>410035165</v>
      </c>
      <c r="C22" s="266" t="s">
        <v>441</v>
      </c>
      <c r="D22" s="275">
        <f t="shared" si="2"/>
        <v>0</v>
      </c>
      <c r="E22" s="275">
        <f t="shared" si="3"/>
        <v>0</v>
      </c>
      <c r="F22" s="275">
        <f t="shared" si="4"/>
        <v>0</v>
      </c>
      <c r="G22" s="275">
        <f t="shared" si="5"/>
        <v>0</v>
      </c>
      <c r="H22" s="275">
        <f t="shared" si="6"/>
        <v>2</v>
      </c>
      <c r="I22" s="275">
        <f t="shared" si="7"/>
        <v>5</v>
      </c>
      <c r="J22" s="275">
        <f t="shared" si="8"/>
        <v>0</v>
      </c>
      <c r="K22" s="410">
        <f t="shared" si="9"/>
        <v>0.27510000000000001</v>
      </c>
      <c r="L22" s="275"/>
      <c r="M22" s="275">
        <f t="shared" si="10"/>
        <v>0</v>
      </c>
      <c r="N22" s="275">
        <f t="shared" si="11"/>
        <v>0</v>
      </c>
      <c r="O22" s="275">
        <f t="shared" si="12"/>
        <v>0</v>
      </c>
      <c r="P22" s="275">
        <f t="shared" si="13"/>
        <v>6</v>
      </c>
      <c r="Q22" s="275">
        <f t="shared" si="14"/>
        <v>10</v>
      </c>
      <c r="R22" s="275">
        <f t="shared" si="15"/>
        <v>7</v>
      </c>
      <c r="S22" s="278"/>
      <c r="T22" s="278"/>
      <c r="U22" s="278"/>
      <c r="V22" s="278"/>
      <c r="W22" s="582"/>
      <c r="X22" s="582"/>
      <c r="Y22" s="600"/>
      <c r="Z22" s="278"/>
      <c r="AA22" s="76">
        <v>410</v>
      </c>
      <c r="AB22" s="76">
        <v>410035165</v>
      </c>
      <c r="AC22" s="294" t="s">
        <v>441</v>
      </c>
      <c r="AD22" s="76">
        <v>0</v>
      </c>
      <c r="AE22" s="76">
        <v>0</v>
      </c>
      <c r="AF22" s="76">
        <v>0</v>
      </c>
      <c r="AG22" s="76">
        <v>0</v>
      </c>
      <c r="AH22" s="76">
        <v>2</v>
      </c>
      <c r="AI22" s="76">
        <v>5</v>
      </c>
      <c r="AJ22" s="76">
        <v>0</v>
      </c>
      <c r="AK22" s="265">
        <v>0</v>
      </c>
      <c r="AL22" s="265">
        <v>0</v>
      </c>
      <c r="AM22" s="265">
        <v>0</v>
      </c>
      <c r="AN22" s="265">
        <v>0</v>
      </c>
      <c r="AO22" s="265">
        <v>2</v>
      </c>
      <c r="AP22" s="265">
        <v>0</v>
      </c>
      <c r="AQ22" s="265">
        <v>0</v>
      </c>
      <c r="AR22" s="265">
        <v>0</v>
      </c>
      <c r="AS22" s="76">
        <v>4</v>
      </c>
      <c r="AT22" s="266"/>
      <c r="AU22" s="76">
        <v>35</v>
      </c>
      <c r="AV22" s="76">
        <v>165</v>
      </c>
      <c r="AW22" s="579">
        <v>10</v>
      </c>
      <c r="AY22" s="76"/>
      <c r="AZ22" s="76">
        <f t="shared" si="16"/>
        <v>410035165</v>
      </c>
      <c r="BA22" s="76">
        <f t="shared" si="17"/>
        <v>410</v>
      </c>
      <c r="BB22" s="564"/>
      <c r="BC22" s="266" t="str">
        <f t="shared" si="18"/>
        <v>EXCEL ACADEMY</v>
      </c>
      <c r="BD22" s="266">
        <f t="shared" si="19"/>
        <v>165</v>
      </c>
      <c r="BE22" s="266" t="str">
        <f t="shared" si="1"/>
        <v>MALDEN</v>
      </c>
      <c r="BF22" s="266">
        <f t="shared" si="20"/>
        <v>7</v>
      </c>
    </row>
    <row r="23" spans="1:58">
      <c r="A23" s="265">
        <v>410</v>
      </c>
      <c r="B23" s="265">
        <v>410035176</v>
      </c>
      <c r="C23" s="266" t="s">
        <v>441</v>
      </c>
      <c r="D23" s="275">
        <f t="shared" si="2"/>
        <v>0</v>
      </c>
      <c r="E23" s="275">
        <f t="shared" si="3"/>
        <v>0</v>
      </c>
      <c r="F23" s="275">
        <f t="shared" si="4"/>
        <v>0</v>
      </c>
      <c r="G23" s="275">
        <f t="shared" si="5"/>
        <v>0</v>
      </c>
      <c r="H23" s="275">
        <f t="shared" si="6"/>
        <v>0</v>
      </c>
      <c r="I23" s="275">
        <f t="shared" si="7"/>
        <v>1</v>
      </c>
      <c r="J23" s="275">
        <f t="shared" si="8"/>
        <v>0</v>
      </c>
      <c r="K23" s="410">
        <f t="shared" si="9"/>
        <v>3.9300000000000002E-2</v>
      </c>
      <c r="L23" s="275"/>
      <c r="M23" s="275">
        <f t="shared" si="10"/>
        <v>0</v>
      </c>
      <c r="N23" s="275">
        <f t="shared" si="11"/>
        <v>0</v>
      </c>
      <c r="O23" s="275">
        <f t="shared" si="12"/>
        <v>0</v>
      </c>
      <c r="P23" s="275">
        <f t="shared" si="13"/>
        <v>1</v>
      </c>
      <c r="Q23" s="275">
        <f t="shared" si="14"/>
        <v>8</v>
      </c>
      <c r="R23" s="275">
        <f t="shared" si="15"/>
        <v>1</v>
      </c>
      <c r="S23" s="278"/>
      <c r="T23" s="278"/>
      <c r="U23" s="278"/>
      <c r="V23" s="278"/>
      <c r="W23" s="582"/>
      <c r="X23" s="582"/>
      <c r="Y23" s="600"/>
      <c r="Z23" s="278"/>
      <c r="AA23" s="76">
        <v>410</v>
      </c>
      <c r="AB23" s="76">
        <v>410035176</v>
      </c>
      <c r="AC23" s="294" t="s">
        <v>441</v>
      </c>
      <c r="AD23" s="76">
        <v>0</v>
      </c>
      <c r="AE23" s="76">
        <v>0</v>
      </c>
      <c r="AF23" s="76">
        <v>0</v>
      </c>
      <c r="AG23" s="76">
        <v>0</v>
      </c>
      <c r="AH23" s="76">
        <v>0</v>
      </c>
      <c r="AI23" s="76">
        <v>1</v>
      </c>
      <c r="AJ23" s="76">
        <v>0</v>
      </c>
      <c r="AK23" s="265">
        <v>0</v>
      </c>
      <c r="AL23" s="265">
        <v>0</v>
      </c>
      <c r="AM23" s="265">
        <v>0</v>
      </c>
      <c r="AN23" s="265">
        <v>0</v>
      </c>
      <c r="AO23" s="265">
        <v>0</v>
      </c>
      <c r="AP23" s="265">
        <v>0</v>
      </c>
      <c r="AQ23" s="265">
        <v>0</v>
      </c>
      <c r="AR23" s="265">
        <v>0</v>
      </c>
      <c r="AS23" s="76">
        <v>1</v>
      </c>
      <c r="AT23" s="266"/>
      <c r="AU23" s="76">
        <v>35</v>
      </c>
      <c r="AV23" s="76">
        <v>176</v>
      </c>
      <c r="AW23" s="579">
        <v>8</v>
      </c>
      <c r="AY23" s="76"/>
      <c r="AZ23" s="76">
        <f t="shared" si="16"/>
        <v>410035176</v>
      </c>
      <c r="BA23" s="76">
        <f t="shared" si="17"/>
        <v>410</v>
      </c>
      <c r="BB23" s="564"/>
      <c r="BC23" s="266" t="str">
        <f t="shared" si="18"/>
        <v>EXCEL ACADEMY</v>
      </c>
      <c r="BD23" s="266">
        <f t="shared" si="19"/>
        <v>176</v>
      </c>
      <c r="BE23" s="266" t="str">
        <f t="shared" si="1"/>
        <v>MEDFORD</v>
      </c>
      <c r="BF23" s="266">
        <f t="shared" si="20"/>
        <v>1</v>
      </c>
    </row>
    <row r="24" spans="1:58">
      <c r="A24" s="265">
        <v>410</v>
      </c>
      <c r="B24" s="265">
        <v>410035229</v>
      </c>
      <c r="C24" s="266" t="s">
        <v>441</v>
      </c>
      <c r="D24" s="275">
        <f t="shared" si="2"/>
        <v>0</v>
      </c>
      <c r="E24" s="275">
        <f t="shared" si="3"/>
        <v>0</v>
      </c>
      <c r="F24" s="275">
        <f t="shared" si="4"/>
        <v>0</v>
      </c>
      <c r="G24" s="275">
        <f t="shared" si="5"/>
        <v>0</v>
      </c>
      <c r="H24" s="275">
        <f t="shared" si="6"/>
        <v>0</v>
      </c>
      <c r="I24" s="275">
        <f t="shared" si="7"/>
        <v>1</v>
      </c>
      <c r="J24" s="275">
        <f t="shared" si="8"/>
        <v>0</v>
      </c>
      <c r="K24" s="410">
        <f t="shared" si="9"/>
        <v>3.9300000000000002E-2</v>
      </c>
      <c r="L24" s="275"/>
      <c r="M24" s="275">
        <f t="shared" si="10"/>
        <v>0</v>
      </c>
      <c r="N24" s="275">
        <f t="shared" si="11"/>
        <v>0</v>
      </c>
      <c r="O24" s="275">
        <f t="shared" si="12"/>
        <v>0</v>
      </c>
      <c r="P24" s="275">
        <f t="shared" si="13"/>
        <v>0</v>
      </c>
      <c r="Q24" s="275">
        <f t="shared" si="14"/>
        <v>9</v>
      </c>
      <c r="R24" s="275">
        <f t="shared" si="15"/>
        <v>1</v>
      </c>
      <c r="S24" s="278"/>
      <c r="T24" s="278"/>
      <c r="U24" s="278"/>
      <c r="V24" s="278"/>
      <c r="W24" s="582"/>
      <c r="X24" s="582"/>
      <c r="Y24" s="600"/>
      <c r="Z24" s="278"/>
      <c r="AA24" s="76">
        <v>410</v>
      </c>
      <c r="AB24" s="76">
        <v>410035229</v>
      </c>
      <c r="AC24" s="294" t="s">
        <v>441</v>
      </c>
      <c r="AD24" s="76">
        <v>0</v>
      </c>
      <c r="AE24" s="76">
        <v>0</v>
      </c>
      <c r="AF24" s="76">
        <v>0</v>
      </c>
      <c r="AG24" s="76">
        <v>0</v>
      </c>
      <c r="AH24" s="76">
        <v>0</v>
      </c>
      <c r="AI24" s="76">
        <v>1</v>
      </c>
      <c r="AJ24" s="76">
        <v>0</v>
      </c>
      <c r="AK24" s="265">
        <v>0</v>
      </c>
      <c r="AL24" s="265">
        <v>0</v>
      </c>
      <c r="AM24" s="265">
        <v>0</v>
      </c>
      <c r="AN24" s="265">
        <v>0</v>
      </c>
      <c r="AO24" s="265">
        <v>0</v>
      </c>
      <c r="AP24" s="265">
        <v>0</v>
      </c>
      <c r="AQ24" s="265">
        <v>0</v>
      </c>
      <c r="AR24" s="265">
        <v>0</v>
      </c>
      <c r="AS24" s="76">
        <v>0</v>
      </c>
      <c r="AT24" s="266"/>
      <c r="AU24" s="76">
        <v>35</v>
      </c>
      <c r="AV24" s="76">
        <v>229</v>
      </c>
      <c r="AW24" s="579">
        <v>9</v>
      </c>
      <c r="AY24" s="76"/>
      <c r="AZ24" s="76">
        <f t="shared" si="16"/>
        <v>410035229</v>
      </c>
      <c r="BA24" s="76">
        <f t="shared" si="17"/>
        <v>410</v>
      </c>
      <c r="BB24" s="564"/>
      <c r="BC24" s="266" t="str">
        <f t="shared" si="18"/>
        <v>EXCEL ACADEMY</v>
      </c>
      <c r="BD24" s="266">
        <f t="shared" si="19"/>
        <v>229</v>
      </c>
      <c r="BE24" s="266" t="str">
        <f t="shared" si="1"/>
        <v>PEABODY</v>
      </c>
      <c r="BF24" s="266">
        <f t="shared" si="20"/>
        <v>1</v>
      </c>
    </row>
    <row r="25" spans="1:58">
      <c r="A25" s="265">
        <v>410</v>
      </c>
      <c r="B25" s="265">
        <v>410035244</v>
      </c>
      <c r="C25" s="266" t="s">
        <v>441</v>
      </c>
      <c r="D25" s="275">
        <f t="shared" si="2"/>
        <v>0</v>
      </c>
      <c r="E25" s="275">
        <f t="shared" si="3"/>
        <v>0</v>
      </c>
      <c r="F25" s="275">
        <f t="shared" si="4"/>
        <v>0</v>
      </c>
      <c r="G25" s="275">
        <f t="shared" si="5"/>
        <v>0</v>
      </c>
      <c r="H25" s="275">
        <f t="shared" si="6"/>
        <v>0</v>
      </c>
      <c r="I25" s="275">
        <f t="shared" si="7"/>
        <v>2</v>
      </c>
      <c r="J25" s="275">
        <f t="shared" si="8"/>
        <v>0</v>
      </c>
      <c r="K25" s="410">
        <f t="shared" si="9"/>
        <v>7.8600000000000003E-2</v>
      </c>
      <c r="L25" s="275"/>
      <c r="M25" s="275">
        <f t="shared" si="10"/>
        <v>0</v>
      </c>
      <c r="N25" s="275">
        <f t="shared" si="11"/>
        <v>0</v>
      </c>
      <c r="O25" s="275">
        <f t="shared" si="12"/>
        <v>0</v>
      </c>
      <c r="P25" s="275">
        <f t="shared" si="13"/>
        <v>1</v>
      </c>
      <c r="Q25" s="275">
        <f t="shared" si="14"/>
        <v>10</v>
      </c>
      <c r="R25" s="275">
        <f t="shared" si="15"/>
        <v>2</v>
      </c>
      <c r="S25" s="278"/>
      <c r="T25" s="278"/>
      <c r="U25" s="278"/>
      <c r="V25" s="278"/>
      <c r="W25" s="582"/>
      <c r="X25" s="582"/>
      <c r="Y25" s="600"/>
      <c r="Z25" s="278"/>
      <c r="AA25" s="76">
        <v>410</v>
      </c>
      <c r="AB25" s="76">
        <v>410035244</v>
      </c>
      <c r="AC25" s="294" t="s">
        <v>441</v>
      </c>
      <c r="AD25" s="76">
        <v>0</v>
      </c>
      <c r="AE25" s="76">
        <v>0</v>
      </c>
      <c r="AF25" s="76">
        <v>0</v>
      </c>
      <c r="AG25" s="76">
        <v>0</v>
      </c>
      <c r="AH25" s="76">
        <v>0</v>
      </c>
      <c r="AI25" s="76">
        <v>2</v>
      </c>
      <c r="AJ25" s="76">
        <v>0</v>
      </c>
      <c r="AK25" s="265">
        <v>0</v>
      </c>
      <c r="AL25" s="265">
        <v>0</v>
      </c>
      <c r="AM25" s="265">
        <v>0</v>
      </c>
      <c r="AN25" s="265">
        <v>0</v>
      </c>
      <c r="AO25" s="265">
        <v>0</v>
      </c>
      <c r="AP25" s="265">
        <v>0</v>
      </c>
      <c r="AQ25" s="265">
        <v>0</v>
      </c>
      <c r="AR25" s="265">
        <v>0</v>
      </c>
      <c r="AS25" s="76">
        <v>1</v>
      </c>
      <c r="AT25" s="266"/>
      <c r="AU25" s="76">
        <v>35</v>
      </c>
      <c r="AV25" s="76">
        <v>244</v>
      </c>
      <c r="AW25" s="579">
        <v>10</v>
      </c>
      <c r="AY25" s="76"/>
      <c r="AZ25" s="76">
        <f t="shared" si="16"/>
        <v>410035244</v>
      </c>
      <c r="BA25" s="76">
        <f t="shared" si="17"/>
        <v>410</v>
      </c>
      <c r="BB25" s="564"/>
      <c r="BC25" s="266" t="str">
        <f t="shared" si="18"/>
        <v>EXCEL ACADEMY</v>
      </c>
      <c r="BD25" s="266">
        <f t="shared" si="19"/>
        <v>244</v>
      </c>
      <c r="BE25" s="266" t="str">
        <f t="shared" si="1"/>
        <v>RANDOLPH</v>
      </c>
      <c r="BF25" s="266">
        <f t="shared" si="20"/>
        <v>2</v>
      </c>
    </row>
    <row r="26" spans="1:58">
      <c r="A26" s="265">
        <v>410</v>
      </c>
      <c r="B26" s="265">
        <v>410035248</v>
      </c>
      <c r="C26" s="266" t="s">
        <v>441</v>
      </c>
      <c r="D26" s="275">
        <f t="shared" si="2"/>
        <v>0</v>
      </c>
      <c r="E26" s="275">
        <f t="shared" si="3"/>
        <v>0</v>
      </c>
      <c r="F26" s="275">
        <f t="shared" si="4"/>
        <v>0</v>
      </c>
      <c r="G26" s="275">
        <f t="shared" si="5"/>
        <v>6</v>
      </c>
      <c r="H26" s="275">
        <f t="shared" si="6"/>
        <v>17</v>
      </c>
      <c r="I26" s="275">
        <f t="shared" si="7"/>
        <v>48</v>
      </c>
      <c r="J26" s="275">
        <f t="shared" si="8"/>
        <v>0</v>
      </c>
      <c r="K26" s="410">
        <f t="shared" si="9"/>
        <v>2.7902999999999998</v>
      </c>
      <c r="L26" s="275"/>
      <c r="M26" s="275">
        <f t="shared" si="10"/>
        <v>1</v>
      </c>
      <c r="N26" s="275">
        <f t="shared" si="11"/>
        <v>4</v>
      </c>
      <c r="O26" s="275">
        <f t="shared" si="12"/>
        <v>4</v>
      </c>
      <c r="P26" s="275">
        <f t="shared" si="13"/>
        <v>40</v>
      </c>
      <c r="Q26" s="275">
        <f t="shared" si="14"/>
        <v>11</v>
      </c>
      <c r="R26" s="275">
        <f t="shared" si="15"/>
        <v>71</v>
      </c>
      <c r="S26" s="278"/>
      <c r="T26" s="278"/>
      <c r="U26" s="278"/>
      <c r="V26" s="278"/>
      <c r="W26" s="582"/>
      <c r="X26" s="582"/>
      <c r="Y26" s="600"/>
      <c r="Z26" s="278"/>
      <c r="AA26" s="76">
        <v>410</v>
      </c>
      <c r="AB26" s="76">
        <v>410035248</v>
      </c>
      <c r="AC26" s="294" t="s">
        <v>441</v>
      </c>
      <c r="AD26" s="76">
        <v>0</v>
      </c>
      <c r="AE26" s="76">
        <v>0</v>
      </c>
      <c r="AF26" s="76">
        <v>0</v>
      </c>
      <c r="AG26" s="76">
        <v>6</v>
      </c>
      <c r="AH26" s="76">
        <v>17</v>
      </c>
      <c r="AI26" s="76">
        <v>48</v>
      </c>
      <c r="AJ26" s="76">
        <v>0</v>
      </c>
      <c r="AK26" s="265">
        <v>0</v>
      </c>
      <c r="AL26" s="265">
        <v>1</v>
      </c>
      <c r="AM26" s="265">
        <v>4</v>
      </c>
      <c r="AN26" s="265">
        <v>4</v>
      </c>
      <c r="AO26" s="265">
        <v>13</v>
      </c>
      <c r="AP26" s="265">
        <v>0</v>
      </c>
      <c r="AQ26" s="265">
        <v>0</v>
      </c>
      <c r="AR26" s="265">
        <v>0</v>
      </c>
      <c r="AS26" s="76">
        <v>27</v>
      </c>
      <c r="AT26" s="266"/>
      <c r="AU26" s="76">
        <v>35</v>
      </c>
      <c r="AV26" s="76">
        <v>248</v>
      </c>
      <c r="AW26" s="579">
        <v>11</v>
      </c>
      <c r="AY26" s="76"/>
      <c r="AZ26" s="76">
        <f t="shared" si="16"/>
        <v>410035248</v>
      </c>
      <c r="BA26" s="76">
        <f t="shared" si="17"/>
        <v>410</v>
      </c>
      <c r="BB26" s="564"/>
      <c r="BC26" s="266" t="str">
        <f t="shared" si="18"/>
        <v>EXCEL ACADEMY</v>
      </c>
      <c r="BD26" s="266">
        <f t="shared" si="19"/>
        <v>248</v>
      </c>
      <c r="BE26" s="266" t="str">
        <f t="shared" si="1"/>
        <v>REVERE</v>
      </c>
      <c r="BF26" s="266">
        <f t="shared" si="20"/>
        <v>71</v>
      </c>
    </row>
    <row r="27" spans="1:58">
      <c r="A27" s="265">
        <v>410</v>
      </c>
      <c r="B27" s="265">
        <v>410035262</v>
      </c>
      <c r="C27" s="266" t="s">
        <v>441</v>
      </c>
      <c r="D27" s="275">
        <f t="shared" si="2"/>
        <v>0</v>
      </c>
      <c r="E27" s="275">
        <f t="shared" si="3"/>
        <v>0</v>
      </c>
      <c r="F27" s="275">
        <f t="shared" si="4"/>
        <v>0</v>
      </c>
      <c r="G27" s="275">
        <f t="shared" si="5"/>
        <v>0</v>
      </c>
      <c r="H27" s="275">
        <f t="shared" si="6"/>
        <v>0</v>
      </c>
      <c r="I27" s="275">
        <f t="shared" si="7"/>
        <v>4</v>
      </c>
      <c r="J27" s="275">
        <f t="shared" si="8"/>
        <v>0</v>
      </c>
      <c r="K27" s="410">
        <f t="shared" si="9"/>
        <v>0.15720000000000001</v>
      </c>
      <c r="L27" s="275"/>
      <c r="M27" s="275">
        <f t="shared" si="10"/>
        <v>0</v>
      </c>
      <c r="N27" s="275">
        <f t="shared" si="11"/>
        <v>0</v>
      </c>
      <c r="O27" s="275">
        <f t="shared" si="12"/>
        <v>0</v>
      </c>
      <c r="P27" s="275">
        <f t="shared" si="13"/>
        <v>1</v>
      </c>
      <c r="Q27" s="275">
        <f t="shared" si="14"/>
        <v>9</v>
      </c>
      <c r="R27" s="275">
        <f t="shared" si="15"/>
        <v>4</v>
      </c>
      <c r="S27" s="278"/>
      <c r="T27" s="278"/>
      <c r="U27" s="278"/>
      <c r="V27" s="278"/>
      <c r="W27" s="582"/>
      <c r="X27" s="582"/>
      <c r="Y27" s="600"/>
      <c r="Z27" s="278"/>
      <c r="AA27" s="76">
        <v>410</v>
      </c>
      <c r="AB27" s="76">
        <v>410035262</v>
      </c>
      <c r="AC27" s="294" t="s">
        <v>441</v>
      </c>
      <c r="AD27" s="76">
        <v>0</v>
      </c>
      <c r="AE27" s="76">
        <v>0</v>
      </c>
      <c r="AF27" s="76">
        <v>0</v>
      </c>
      <c r="AG27" s="76">
        <v>0</v>
      </c>
      <c r="AH27" s="76">
        <v>0</v>
      </c>
      <c r="AI27" s="76">
        <v>4</v>
      </c>
      <c r="AJ27" s="76">
        <v>0</v>
      </c>
      <c r="AK27" s="265">
        <v>0</v>
      </c>
      <c r="AL27" s="265">
        <v>0</v>
      </c>
      <c r="AM27" s="265">
        <v>0</v>
      </c>
      <c r="AN27" s="265">
        <v>0</v>
      </c>
      <c r="AO27" s="265">
        <v>0</v>
      </c>
      <c r="AP27" s="265">
        <v>0</v>
      </c>
      <c r="AQ27" s="265">
        <v>0</v>
      </c>
      <c r="AR27" s="265">
        <v>0</v>
      </c>
      <c r="AS27" s="76">
        <v>1</v>
      </c>
      <c r="AT27" s="266"/>
      <c r="AU27" s="76">
        <v>35</v>
      </c>
      <c r="AV27" s="76">
        <v>262</v>
      </c>
      <c r="AW27" s="579">
        <v>9</v>
      </c>
      <c r="AY27" s="76"/>
      <c r="AZ27" s="76">
        <f t="shared" si="16"/>
        <v>410035262</v>
      </c>
      <c r="BA27" s="76">
        <f t="shared" si="17"/>
        <v>410</v>
      </c>
      <c r="BB27" s="564"/>
      <c r="BC27" s="266" t="str">
        <f t="shared" si="18"/>
        <v>EXCEL ACADEMY</v>
      </c>
      <c r="BD27" s="266">
        <f t="shared" si="19"/>
        <v>262</v>
      </c>
      <c r="BE27" s="266" t="str">
        <f t="shared" si="1"/>
        <v>SAUGUS</v>
      </c>
      <c r="BF27" s="266">
        <f t="shared" si="20"/>
        <v>4</v>
      </c>
    </row>
    <row r="28" spans="1:58">
      <c r="A28" s="265">
        <v>410</v>
      </c>
      <c r="B28" s="265">
        <v>410035346</v>
      </c>
      <c r="C28" s="266" t="s">
        <v>441</v>
      </c>
      <c r="D28" s="275">
        <f t="shared" si="2"/>
        <v>0</v>
      </c>
      <c r="E28" s="275">
        <f t="shared" si="3"/>
        <v>0</v>
      </c>
      <c r="F28" s="275">
        <f t="shared" si="4"/>
        <v>0</v>
      </c>
      <c r="G28" s="275">
        <f t="shared" si="5"/>
        <v>2</v>
      </c>
      <c r="H28" s="275">
        <f t="shared" si="6"/>
        <v>6</v>
      </c>
      <c r="I28" s="275">
        <f t="shared" si="7"/>
        <v>8</v>
      </c>
      <c r="J28" s="275">
        <f t="shared" si="8"/>
        <v>0</v>
      </c>
      <c r="K28" s="410">
        <f t="shared" si="9"/>
        <v>0.62880000000000003</v>
      </c>
      <c r="L28" s="275"/>
      <c r="M28" s="275">
        <f t="shared" si="10"/>
        <v>0</v>
      </c>
      <c r="N28" s="275">
        <f t="shared" si="11"/>
        <v>0</v>
      </c>
      <c r="O28" s="275">
        <f t="shared" si="12"/>
        <v>0</v>
      </c>
      <c r="P28" s="275">
        <f t="shared" si="13"/>
        <v>8</v>
      </c>
      <c r="Q28" s="275">
        <f t="shared" si="14"/>
        <v>8</v>
      </c>
      <c r="R28" s="275">
        <f t="shared" si="15"/>
        <v>16</v>
      </c>
      <c r="S28" s="278"/>
      <c r="T28" s="278"/>
      <c r="U28" s="278"/>
      <c r="V28" s="278"/>
      <c r="W28" s="582"/>
      <c r="X28" s="582"/>
      <c r="Y28" s="600"/>
      <c r="Z28" s="278"/>
      <c r="AA28" s="76">
        <v>410</v>
      </c>
      <c r="AB28" s="76">
        <v>410035346</v>
      </c>
      <c r="AC28" s="294" t="s">
        <v>441</v>
      </c>
      <c r="AD28" s="76">
        <v>0</v>
      </c>
      <c r="AE28" s="76">
        <v>0</v>
      </c>
      <c r="AF28" s="76">
        <v>0</v>
      </c>
      <c r="AG28" s="76">
        <v>2</v>
      </c>
      <c r="AH28" s="76">
        <v>6</v>
      </c>
      <c r="AI28" s="76">
        <v>8</v>
      </c>
      <c r="AJ28" s="76">
        <v>0</v>
      </c>
      <c r="AK28" s="265">
        <v>0</v>
      </c>
      <c r="AL28" s="265">
        <v>0</v>
      </c>
      <c r="AM28" s="265">
        <v>0</v>
      </c>
      <c r="AN28" s="265">
        <v>0</v>
      </c>
      <c r="AO28" s="265">
        <v>6</v>
      </c>
      <c r="AP28" s="265">
        <v>0</v>
      </c>
      <c r="AQ28" s="265">
        <v>0</v>
      </c>
      <c r="AR28" s="265">
        <v>0</v>
      </c>
      <c r="AS28" s="76">
        <v>2</v>
      </c>
      <c r="AT28" s="266"/>
      <c r="AU28" s="76">
        <v>35</v>
      </c>
      <c r="AV28" s="76">
        <v>346</v>
      </c>
      <c r="AW28" s="579">
        <v>8</v>
      </c>
      <c r="AY28" s="76"/>
      <c r="AZ28" s="76">
        <f t="shared" si="16"/>
        <v>410035346</v>
      </c>
      <c r="BA28" s="76">
        <f t="shared" si="17"/>
        <v>410</v>
      </c>
      <c r="BB28" s="564"/>
      <c r="BC28" s="266" t="str">
        <f t="shared" si="18"/>
        <v>EXCEL ACADEMY</v>
      </c>
      <c r="BD28" s="266">
        <f t="shared" si="19"/>
        <v>346</v>
      </c>
      <c r="BE28" s="266" t="str">
        <f t="shared" si="1"/>
        <v>WINTHROP</v>
      </c>
      <c r="BF28" s="266">
        <f t="shared" si="20"/>
        <v>16</v>
      </c>
    </row>
    <row r="29" spans="1:58">
      <c r="A29" s="265">
        <v>410</v>
      </c>
      <c r="B29" s="265">
        <v>410057035</v>
      </c>
      <c r="C29" s="266" t="s">
        <v>441</v>
      </c>
      <c r="D29" s="275">
        <f t="shared" si="2"/>
        <v>0</v>
      </c>
      <c r="E29" s="275">
        <f t="shared" si="3"/>
        <v>0</v>
      </c>
      <c r="F29" s="275">
        <f t="shared" si="4"/>
        <v>0</v>
      </c>
      <c r="G29" s="275">
        <f t="shared" si="5"/>
        <v>0</v>
      </c>
      <c r="H29" s="275">
        <f t="shared" si="6"/>
        <v>10</v>
      </c>
      <c r="I29" s="275">
        <f t="shared" si="7"/>
        <v>0</v>
      </c>
      <c r="J29" s="275">
        <f t="shared" si="8"/>
        <v>0</v>
      </c>
      <c r="K29" s="410">
        <f t="shared" si="9"/>
        <v>0.39300000000000002</v>
      </c>
      <c r="L29" s="275"/>
      <c r="M29" s="275">
        <f t="shared" si="10"/>
        <v>0</v>
      </c>
      <c r="N29" s="275">
        <f t="shared" si="11"/>
        <v>4</v>
      </c>
      <c r="O29" s="275">
        <f t="shared" si="12"/>
        <v>0</v>
      </c>
      <c r="P29" s="275">
        <f t="shared" si="13"/>
        <v>9</v>
      </c>
      <c r="Q29" s="275">
        <f t="shared" si="14"/>
        <v>11</v>
      </c>
      <c r="R29" s="275">
        <f t="shared" si="15"/>
        <v>10</v>
      </c>
      <c r="S29" s="278"/>
      <c r="T29" s="278"/>
      <c r="U29" s="278"/>
      <c r="V29" s="278"/>
      <c r="W29" s="582"/>
      <c r="X29" s="582"/>
      <c r="Y29" s="600"/>
      <c r="Z29" s="278"/>
      <c r="AA29" s="76">
        <v>410</v>
      </c>
      <c r="AB29" s="76">
        <v>410057035</v>
      </c>
      <c r="AC29" s="294" t="s">
        <v>441</v>
      </c>
      <c r="AD29" s="76">
        <v>0</v>
      </c>
      <c r="AE29" s="76">
        <v>0</v>
      </c>
      <c r="AF29" s="76">
        <v>0</v>
      </c>
      <c r="AG29" s="76">
        <v>0</v>
      </c>
      <c r="AH29" s="76">
        <v>10</v>
      </c>
      <c r="AI29" s="76">
        <v>0</v>
      </c>
      <c r="AJ29" s="76">
        <v>0</v>
      </c>
      <c r="AK29" s="265">
        <v>0</v>
      </c>
      <c r="AL29" s="265">
        <v>0</v>
      </c>
      <c r="AM29" s="265">
        <v>4</v>
      </c>
      <c r="AN29" s="265">
        <v>0</v>
      </c>
      <c r="AO29" s="265">
        <v>9</v>
      </c>
      <c r="AP29" s="265">
        <v>0</v>
      </c>
      <c r="AQ29" s="265">
        <v>0</v>
      </c>
      <c r="AR29" s="265">
        <v>0</v>
      </c>
      <c r="AS29" s="76">
        <v>0</v>
      </c>
      <c r="AT29" s="266"/>
      <c r="AU29" s="76">
        <v>57</v>
      </c>
      <c r="AV29" s="76">
        <v>35</v>
      </c>
      <c r="AW29" s="579">
        <v>11</v>
      </c>
      <c r="AY29" s="76"/>
      <c r="AZ29" s="76">
        <f t="shared" si="16"/>
        <v>410057035</v>
      </c>
      <c r="BA29" s="76">
        <f t="shared" si="17"/>
        <v>410</v>
      </c>
      <c r="BB29" s="564"/>
      <c r="BC29" s="266" t="str">
        <f t="shared" si="18"/>
        <v>EXCEL ACADEMY</v>
      </c>
      <c r="BD29" s="266">
        <f t="shared" si="19"/>
        <v>35</v>
      </c>
      <c r="BE29" s="266" t="str">
        <f t="shared" si="1"/>
        <v>BOSTON</v>
      </c>
      <c r="BF29" s="266">
        <f t="shared" si="20"/>
        <v>10</v>
      </c>
    </row>
    <row r="30" spans="1:58">
      <c r="A30" s="265">
        <v>410</v>
      </c>
      <c r="B30" s="265">
        <v>410057057</v>
      </c>
      <c r="C30" s="266" t="s">
        <v>441</v>
      </c>
      <c r="D30" s="275">
        <f t="shared" si="2"/>
        <v>0</v>
      </c>
      <c r="E30" s="275">
        <f t="shared" si="3"/>
        <v>0</v>
      </c>
      <c r="F30" s="275">
        <f t="shared" si="4"/>
        <v>0</v>
      </c>
      <c r="G30" s="275">
        <f t="shared" si="5"/>
        <v>54</v>
      </c>
      <c r="H30" s="275">
        <f t="shared" si="6"/>
        <v>139</v>
      </c>
      <c r="I30" s="275">
        <f t="shared" si="7"/>
        <v>0</v>
      </c>
      <c r="J30" s="275">
        <f t="shared" si="8"/>
        <v>0</v>
      </c>
      <c r="K30" s="410">
        <f t="shared" si="9"/>
        <v>7.5849000000000002</v>
      </c>
      <c r="L30" s="275"/>
      <c r="M30" s="275">
        <f t="shared" si="10"/>
        <v>21</v>
      </c>
      <c r="N30" s="275">
        <f t="shared" si="11"/>
        <v>18</v>
      </c>
      <c r="O30" s="275">
        <f t="shared" si="12"/>
        <v>0</v>
      </c>
      <c r="P30" s="275">
        <f t="shared" si="13"/>
        <v>150</v>
      </c>
      <c r="Q30" s="275">
        <f t="shared" si="14"/>
        <v>12</v>
      </c>
      <c r="R30" s="275">
        <f t="shared" si="15"/>
        <v>193</v>
      </c>
      <c r="S30" s="278"/>
      <c r="T30" s="278"/>
      <c r="U30" s="278"/>
      <c r="V30" s="278"/>
      <c r="W30" s="582"/>
      <c r="X30" s="582"/>
      <c r="Y30" s="600"/>
      <c r="Z30" s="278"/>
      <c r="AA30" s="76">
        <v>410</v>
      </c>
      <c r="AB30" s="76">
        <v>410057057</v>
      </c>
      <c r="AC30" s="294" t="s">
        <v>441</v>
      </c>
      <c r="AD30" s="76">
        <v>0</v>
      </c>
      <c r="AE30" s="76">
        <v>0</v>
      </c>
      <c r="AF30" s="76">
        <v>0</v>
      </c>
      <c r="AG30" s="76">
        <v>54</v>
      </c>
      <c r="AH30" s="76">
        <v>139</v>
      </c>
      <c r="AI30" s="76">
        <v>0</v>
      </c>
      <c r="AJ30" s="76">
        <v>0</v>
      </c>
      <c r="AK30" s="265">
        <v>0</v>
      </c>
      <c r="AL30" s="265">
        <v>21</v>
      </c>
      <c r="AM30" s="265">
        <v>18</v>
      </c>
      <c r="AN30" s="265">
        <v>0</v>
      </c>
      <c r="AO30" s="265">
        <v>150</v>
      </c>
      <c r="AP30" s="265">
        <v>0</v>
      </c>
      <c r="AQ30" s="265">
        <v>0</v>
      </c>
      <c r="AR30" s="265">
        <v>0</v>
      </c>
      <c r="AS30" s="76">
        <v>0</v>
      </c>
      <c r="AT30" s="266"/>
      <c r="AU30" s="76">
        <v>57</v>
      </c>
      <c r="AV30" s="76">
        <v>57</v>
      </c>
      <c r="AW30" s="579">
        <v>12</v>
      </c>
      <c r="AY30" s="76"/>
      <c r="AZ30" s="76">
        <f t="shared" si="16"/>
        <v>410057057</v>
      </c>
      <c r="BA30" s="76">
        <f t="shared" si="17"/>
        <v>410</v>
      </c>
      <c r="BB30" s="564"/>
      <c r="BC30" s="266" t="str">
        <f t="shared" si="18"/>
        <v>EXCEL ACADEMY</v>
      </c>
      <c r="BD30" s="266">
        <f t="shared" si="19"/>
        <v>57</v>
      </c>
      <c r="BE30" s="266" t="str">
        <f t="shared" si="1"/>
        <v>CHELSEA</v>
      </c>
      <c r="BF30" s="266">
        <f t="shared" si="20"/>
        <v>193</v>
      </c>
    </row>
    <row r="31" spans="1:58">
      <c r="A31" s="265">
        <v>410</v>
      </c>
      <c r="B31" s="265">
        <v>410057093</v>
      </c>
      <c r="C31" s="266" t="s">
        <v>441</v>
      </c>
      <c r="D31" s="275">
        <f t="shared" si="2"/>
        <v>0</v>
      </c>
      <c r="E31" s="275">
        <f t="shared" si="3"/>
        <v>0</v>
      </c>
      <c r="F31" s="275">
        <f t="shared" si="4"/>
        <v>0</v>
      </c>
      <c r="G31" s="275">
        <f t="shared" si="5"/>
        <v>1</v>
      </c>
      <c r="H31" s="275">
        <f t="shared" si="6"/>
        <v>8</v>
      </c>
      <c r="I31" s="275">
        <f t="shared" si="7"/>
        <v>0</v>
      </c>
      <c r="J31" s="275">
        <f t="shared" si="8"/>
        <v>0</v>
      </c>
      <c r="K31" s="410">
        <f t="shared" si="9"/>
        <v>0.35370000000000001</v>
      </c>
      <c r="L31" s="275"/>
      <c r="M31" s="275">
        <f t="shared" si="10"/>
        <v>0</v>
      </c>
      <c r="N31" s="275">
        <f t="shared" si="11"/>
        <v>1</v>
      </c>
      <c r="O31" s="275">
        <f t="shared" si="12"/>
        <v>0</v>
      </c>
      <c r="P31" s="275">
        <f t="shared" si="13"/>
        <v>6</v>
      </c>
      <c r="Q31" s="275">
        <f t="shared" si="14"/>
        <v>11</v>
      </c>
      <c r="R31" s="275">
        <f t="shared" si="15"/>
        <v>9</v>
      </c>
      <c r="S31" s="278"/>
      <c r="T31" s="278"/>
      <c r="U31" s="278"/>
      <c r="V31" s="278"/>
      <c r="W31" s="582"/>
      <c r="X31" s="582"/>
      <c r="Y31" s="600"/>
      <c r="Z31" s="278"/>
      <c r="AA31" s="76">
        <v>410</v>
      </c>
      <c r="AB31" s="76">
        <v>410057093</v>
      </c>
      <c r="AC31" s="294" t="s">
        <v>441</v>
      </c>
      <c r="AD31" s="76">
        <v>0</v>
      </c>
      <c r="AE31" s="76">
        <v>0</v>
      </c>
      <c r="AF31" s="76">
        <v>0</v>
      </c>
      <c r="AG31" s="76">
        <v>1</v>
      </c>
      <c r="AH31" s="76">
        <v>8</v>
      </c>
      <c r="AI31" s="76">
        <v>0</v>
      </c>
      <c r="AJ31" s="76">
        <v>0</v>
      </c>
      <c r="AK31" s="265">
        <v>0</v>
      </c>
      <c r="AL31" s="265">
        <v>0</v>
      </c>
      <c r="AM31" s="265">
        <v>1</v>
      </c>
      <c r="AN31" s="265">
        <v>0</v>
      </c>
      <c r="AO31" s="265">
        <v>6</v>
      </c>
      <c r="AP31" s="265">
        <v>0</v>
      </c>
      <c r="AQ31" s="265">
        <v>0</v>
      </c>
      <c r="AR31" s="265">
        <v>0</v>
      </c>
      <c r="AS31" s="76">
        <v>0</v>
      </c>
      <c r="AT31" s="266"/>
      <c r="AU31" s="76">
        <v>57</v>
      </c>
      <c r="AV31" s="76">
        <v>93</v>
      </c>
      <c r="AW31" s="579">
        <v>11</v>
      </c>
      <c r="AY31" s="76"/>
      <c r="AZ31" s="76">
        <f t="shared" si="16"/>
        <v>410057093</v>
      </c>
      <c r="BA31" s="76">
        <f t="shared" si="17"/>
        <v>410</v>
      </c>
      <c r="BB31" s="564"/>
      <c r="BC31" s="266" t="str">
        <f t="shared" si="18"/>
        <v>EXCEL ACADEMY</v>
      </c>
      <c r="BD31" s="266">
        <f t="shared" si="19"/>
        <v>93</v>
      </c>
      <c r="BE31" s="266" t="str">
        <f t="shared" si="1"/>
        <v>EVERETT</v>
      </c>
      <c r="BF31" s="266">
        <f t="shared" si="20"/>
        <v>9</v>
      </c>
    </row>
    <row r="32" spans="1:58">
      <c r="A32" s="265">
        <v>410</v>
      </c>
      <c r="B32" s="265">
        <v>410057160</v>
      </c>
      <c r="C32" s="266" t="s">
        <v>441</v>
      </c>
      <c r="D32" s="275">
        <f t="shared" si="2"/>
        <v>0</v>
      </c>
      <c r="E32" s="275">
        <f t="shared" si="3"/>
        <v>0</v>
      </c>
      <c r="F32" s="275">
        <f t="shared" si="4"/>
        <v>0</v>
      </c>
      <c r="G32" s="275">
        <f t="shared" si="5"/>
        <v>0</v>
      </c>
      <c r="H32" s="275">
        <f t="shared" si="6"/>
        <v>1</v>
      </c>
      <c r="I32" s="275">
        <f t="shared" si="7"/>
        <v>0</v>
      </c>
      <c r="J32" s="275">
        <f t="shared" si="8"/>
        <v>0</v>
      </c>
      <c r="K32" s="410">
        <f t="shared" si="9"/>
        <v>3.9300000000000002E-2</v>
      </c>
      <c r="L32" s="275"/>
      <c r="M32" s="275">
        <f t="shared" si="10"/>
        <v>0</v>
      </c>
      <c r="N32" s="275">
        <f t="shared" si="11"/>
        <v>0</v>
      </c>
      <c r="O32" s="275">
        <f t="shared" si="12"/>
        <v>0</v>
      </c>
      <c r="P32" s="275">
        <f t="shared" si="13"/>
        <v>0</v>
      </c>
      <c r="Q32" s="275">
        <f t="shared" si="14"/>
        <v>11</v>
      </c>
      <c r="R32" s="275">
        <f t="shared" si="15"/>
        <v>1</v>
      </c>
      <c r="S32" s="278"/>
      <c r="T32" s="278"/>
      <c r="U32" s="278"/>
      <c r="V32" s="278"/>
      <c r="W32" s="582"/>
      <c r="X32" s="582"/>
      <c r="Y32" s="600"/>
      <c r="Z32" s="278"/>
      <c r="AA32" s="76">
        <v>410</v>
      </c>
      <c r="AB32" s="76">
        <v>410057160</v>
      </c>
      <c r="AC32" s="294" t="s">
        <v>441</v>
      </c>
      <c r="AD32" s="76">
        <v>0</v>
      </c>
      <c r="AE32" s="76">
        <v>0</v>
      </c>
      <c r="AF32" s="76">
        <v>0</v>
      </c>
      <c r="AG32" s="76">
        <v>0</v>
      </c>
      <c r="AH32" s="76">
        <v>1</v>
      </c>
      <c r="AI32" s="76">
        <v>0</v>
      </c>
      <c r="AJ32" s="76">
        <v>0</v>
      </c>
      <c r="AK32" s="265">
        <v>0</v>
      </c>
      <c r="AL32" s="265">
        <v>0</v>
      </c>
      <c r="AM32" s="265">
        <v>0</v>
      </c>
      <c r="AN32" s="265">
        <v>0</v>
      </c>
      <c r="AO32" s="265">
        <v>0</v>
      </c>
      <c r="AP32" s="265">
        <v>0</v>
      </c>
      <c r="AQ32" s="265">
        <v>0</v>
      </c>
      <c r="AR32" s="265">
        <v>0</v>
      </c>
      <c r="AS32" s="76">
        <v>0</v>
      </c>
      <c r="AT32" s="266"/>
      <c r="AU32" s="76">
        <v>57</v>
      </c>
      <c r="AV32" s="76">
        <v>160</v>
      </c>
      <c r="AW32" s="579">
        <v>11</v>
      </c>
      <c r="AY32" s="76"/>
      <c r="AZ32" s="76">
        <f t="shared" si="16"/>
        <v>410057160</v>
      </c>
      <c r="BA32" s="76">
        <f t="shared" si="17"/>
        <v>410</v>
      </c>
      <c r="BB32" s="564"/>
      <c r="BC32" s="266" t="str">
        <f t="shared" si="18"/>
        <v>EXCEL ACADEMY</v>
      </c>
      <c r="BD32" s="266">
        <f t="shared" si="19"/>
        <v>160</v>
      </c>
      <c r="BE32" s="266" t="str">
        <f t="shared" si="1"/>
        <v>LOWELL</v>
      </c>
      <c r="BF32" s="266">
        <f t="shared" si="20"/>
        <v>1</v>
      </c>
    </row>
    <row r="33" spans="1:58">
      <c r="A33" s="265">
        <v>410</v>
      </c>
      <c r="B33" s="265">
        <v>410057163</v>
      </c>
      <c r="C33" s="266" t="s">
        <v>441</v>
      </c>
      <c r="D33" s="275">
        <f t="shared" si="2"/>
        <v>0</v>
      </c>
      <c r="E33" s="275">
        <f t="shared" si="3"/>
        <v>0</v>
      </c>
      <c r="F33" s="275">
        <f t="shared" si="4"/>
        <v>0</v>
      </c>
      <c r="G33" s="275">
        <f t="shared" si="5"/>
        <v>0</v>
      </c>
      <c r="H33" s="275">
        <f t="shared" si="6"/>
        <v>2</v>
      </c>
      <c r="I33" s="275">
        <f t="shared" si="7"/>
        <v>0</v>
      </c>
      <c r="J33" s="275">
        <f t="shared" si="8"/>
        <v>0</v>
      </c>
      <c r="K33" s="410">
        <f t="shared" si="9"/>
        <v>7.8600000000000003E-2</v>
      </c>
      <c r="L33" s="275"/>
      <c r="M33" s="275">
        <f t="shared" si="10"/>
        <v>0</v>
      </c>
      <c r="N33" s="275">
        <f t="shared" si="11"/>
        <v>0</v>
      </c>
      <c r="O33" s="275">
        <f t="shared" si="12"/>
        <v>0</v>
      </c>
      <c r="P33" s="275">
        <f t="shared" si="13"/>
        <v>1</v>
      </c>
      <c r="Q33" s="275">
        <f t="shared" si="14"/>
        <v>11</v>
      </c>
      <c r="R33" s="275">
        <f t="shared" si="15"/>
        <v>2</v>
      </c>
      <c r="S33" s="278"/>
      <c r="T33" s="278"/>
      <c r="U33" s="278"/>
      <c r="V33" s="278"/>
      <c r="W33" s="582"/>
      <c r="X33" s="582"/>
      <c r="Y33" s="600"/>
      <c r="Z33" s="278"/>
      <c r="AA33" s="76">
        <v>410</v>
      </c>
      <c r="AB33" s="76">
        <v>410057163</v>
      </c>
      <c r="AC33" s="294" t="s">
        <v>441</v>
      </c>
      <c r="AD33" s="76">
        <v>0</v>
      </c>
      <c r="AE33" s="76">
        <v>0</v>
      </c>
      <c r="AF33" s="76">
        <v>0</v>
      </c>
      <c r="AG33" s="76">
        <v>0</v>
      </c>
      <c r="AH33" s="76">
        <v>2</v>
      </c>
      <c r="AI33" s="76">
        <v>0</v>
      </c>
      <c r="AJ33" s="76">
        <v>0</v>
      </c>
      <c r="AK33" s="265">
        <v>0</v>
      </c>
      <c r="AL33" s="265">
        <v>0</v>
      </c>
      <c r="AM33" s="265">
        <v>0</v>
      </c>
      <c r="AN33" s="265">
        <v>0</v>
      </c>
      <c r="AO33" s="265">
        <v>1</v>
      </c>
      <c r="AP33" s="265">
        <v>0</v>
      </c>
      <c r="AQ33" s="265">
        <v>0</v>
      </c>
      <c r="AR33" s="265">
        <v>0</v>
      </c>
      <c r="AS33" s="76">
        <v>0</v>
      </c>
      <c r="AT33" s="266"/>
      <c r="AU33" s="76">
        <v>57</v>
      </c>
      <c r="AV33" s="76">
        <v>163</v>
      </c>
      <c r="AW33" s="579">
        <v>11</v>
      </c>
      <c r="AY33" s="76"/>
      <c r="AZ33" s="76">
        <f t="shared" si="16"/>
        <v>410057163</v>
      </c>
      <c r="BA33" s="76">
        <f t="shared" si="17"/>
        <v>410</v>
      </c>
      <c r="BB33" s="564"/>
      <c r="BC33" s="266" t="str">
        <f t="shared" si="18"/>
        <v>EXCEL ACADEMY</v>
      </c>
      <c r="BD33" s="266">
        <f t="shared" si="19"/>
        <v>163</v>
      </c>
      <c r="BE33" s="266" t="str">
        <f t="shared" si="1"/>
        <v>LYNN</v>
      </c>
      <c r="BF33" s="266">
        <f t="shared" si="20"/>
        <v>2</v>
      </c>
    </row>
    <row r="34" spans="1:58">
      <c r="A34" s="265">
        <v>410</v>
      </c>
      <c r="B34" s="265">
        <v>410057248</v>
      </c>
      <c r="C34" s="266" t="s">
        <v>441</v>
      </c>
      <c r="D34" s="275">
        <f t="shared" si="2"/>
        <v>0</v>
      </c>
      <c r="E34" s="275">
        <f t="shared" si="3"/>
        <v>0</v>
      </c>
      <c r="F34" s="275">
        <f t="shared" si="4"/>
        <v>0</v>
      </c>
      <c r="G34" s="275">
        <f t="shared" si="5"/>
        <v>3</v>
      </c>
      <c r="H34" s="275">
        <f t="shared" si="6"/>
        <v>14</v>
      </c>
      <c r="I34" s="275">
        <f t="shared" si="7"/>
        <v>0</v>
      </c>
      <c r="J34" s="275">
        <f t="shared" si="8"/>
        <v>0</v>
      </c>
      <c r="K34" s="410">
        <f t="shared" si="9"/>
        <v>0.66810000000000003</v>
      </c>
      <c r="L34" s="275"/>
      <c r="M34" s="275">
        <f t="shared" si="10"/>
        <v>1</v>
      </c>
      <c r="N34" s="275">
        <f t="shared" si="11"/>
        <v>0</v>
      </c>
      <c r="O34" s="275">
        <f t="shared" si="12"/>
        <v>0</v>
      </c>
      <c r="P34" s="275">
        <f t="shared" si="13"/>
        <v>15</v>
      </c>
      <c r="Q34" s="275">
        <f t="shared" si="14"/>
        <v>11</v>
      </c>
      <c r="R34" s="275">
        <f t="shared" si="15"/>
        <v>17</v>
      </c>
      <c r="S34" s="278"/>
      <c r="T34" s="278"/>
      <c r="U34" s="278"/>
      <c r="V34" s="278"/>
      <c r="W34" s="582"/>
      <c r="X34" s="582"/>
      <c r="Y34" s="600"/>
      <c r="Z34" s="278"/>
      <c r="AA34" s="76">
        <v>410</v>
      </c>
      <c r="AB34" s="76">
        <v>410057248</v>
      </c>
      <c r="AC34" s="294" t="s">
        <v>441</v>
      </c>
      <c r="AD34" s="76">
        <v>0</v>
      </c>
      <c r="AE34" s="76">
        <v>0</v>
      </c>
      <c r="AF34" s="76">
        <v>0</v>
      </c>
      <c r="AG34" s="76">
        <v>3</v>
      </c>
      <c r="AH34" s="76">
        <v>14</v>
      </c>
      <c r="AI34" s="76">
        <v>0</v>
      </c>
      <c r="AJ34" s="76">
        <v>0</v>
      </c>
      <c r="AK34" s="265">
        <v>0</v>
      </c>
      <c r="AL34" s="265">
        <v>1</v>
      </c>
      <c r="AM34" s="265">
        <v>0</v>
      </c>
      <c r="AN34" s="265">
        <v>0</v>
      </c>
      <c r="AO34" s="265">
        <v>15</v>
      </c>
      <c r="AP34" s="265">
        <v>0</v>
      </c>
      <c r="AQ34" s="265">
        <v>0</v>
      </c>
      <c r="AR34" s="265">
        <v>0</v>
      </c>
      <c r="AS34" s="76">
        <v>0</v>
      </c>
      <c r="AT34" s="266"/>
      <c r="AU34" s="76">
        <v>57</v>
      </c>
      <c r="AV34" s="76">
        <v>248</v>
      </c>
      <c r="AW34" s="579">
        <v>11</v>
      </c>
      <c r="AY34" s="76"/>
      <c r="AZ34" s="76">
        <f t="shared" si="16"/>
        <v>410057248</v>
      </c>
      <c r="BA34" s="76">
        <f t="shared" si="17"/>
        <v>410</v>
      </c>
      <c r="BB34" s="564"/>
      <c r="BC34" s="266" t="str">
        <f t="shared" si="18"/>
        <v>EXCEL ACADEMY</v>
      </c>
      <c r="BD34" s="266">
        <f t="shared" si="19"/>
        <v>248</v>
      </c>
      <c r="BE34" s="266" t="str">
        <f t="shared" si="1"/>
        <v>REVERE</v>
      </c>
      <c r="BF34" s="266">
        <f t="shared" si="20"/>
        <v>17</v>
      </c>
    </row>
    <row r="35" spans="1:58">
      <c r="A35" s="265">
        <v>412</v>
      </c>
      <c r="B35" s="265">
        <v>412035035</v>
      </c>
      <c r="C35" s="266" t="s">
        <v>1291</v>
      </c>
      <c r="D35" s="275">
        <f t="shared" si="2"/>
        <v>0</v>
      </c>
      <c r="E35" s="275">
        <f t="shared" si="3"/>
        <v>0</v>
      </c>
      <c r="F35" s="275">
        <f t="shared" si="4"/>
        <v>0</v>
      </c>
      <c r="G35" s="275">
        <f t="shared" si="5"/>
        <v>27</v>
      </c>
      <c r="H35" s="275">
        <f t="shared" si="6"/>
        <v>162</v>
      </c>
      <c r="I35" s="275">
        <f t="shared" si="7"/>
        <v>211</v>
      </c>
      <c r="J35" s="275">
        <f t="shared" si="8"/>
        <v>0</v>
      </c>
      <c r="K35" s="410">
        <f t="shared" si="9"/>
        <v>15.72</v>
      </c>
      <c r="L35" s="275"/>
      <c r="M35" s="275">
        <f t="shared" si="10"/>
        <v>8</v>
      </c>
      <c r="N35" s="275">
        <f t="shared" si="11"/>
        <v>23</v>
      </c>
      <c r="O35" s="275">
        <f t="shared" si="12"/>
        <v>16</v>
      </c>
      <c r="P35" s="275">
        <f t="shared" si="13"/>
        <v>286</v>
      </c>
      <c r="Q35" s="275">
        <f t="shared" si="14"/>
        <v>11</v>
      </c>
      <c r="R35" s="275">
        <f t="shared" si="15"/>
        <v>400</v>
      </c>
      <c r="S35" s="278"/>
      <c r="T35" s="278"/>
      <c r="U35" s="278"/>
      <c r="V35" s="278"/>
      <c r="W35" s="582"/>
      <c r="X35" s="582"/>
      <c r="Y35" s="600"/>
      <c r="Z35" s="278"/>
      <c r="AA35" s="76">
        <v>412</v>
      </c>
      <c r="AB35" s="76">
        <v>412035035</v>
      </c>
      <c r="AC35" s="294" t="s">
        <v>1291</v>
      </c>
      <c r="AD35" s="76">
        <v>0</v>
      </c>
      <c r="AE35" s="76">
        <v>0</v>
      </c>
      <c r="AF35" s="76">
        <v>0</v>
      </c>
      <c r="AG35" s="76">
        <v>27</v>
      </c>
      <c r="AH35" s="76">
        <v>162</v>
      </c>
      <c r="AI35" s="76">
        <v>211</v>
      </c>
      <c r="AJ35" s="76">
        <v>0</v>
      </c>
      <c r="AK35" s="265">
        <v>0</v>
      </c>
      <c r="AL35" s="265">
        <v>8</v>
      </c>
      <c r="AM35" s="265">
        <v>23</v>
      </c>
      <c r="AN35" s="265">
        <v>16</v>
      </c>
      <c r="AO35" s="265">
        <v>145</v>
      </c>
      <c r="AP35" s="265">
        <v>0</v>
      </c>
      <c r="AQ35" s="265">
        <v>0</v>
      </c>
      <c r="AR35" s="265">
        <v>0</v>
      </c>
      <c r="AS35" s="76">
        <v>141</v>
      </c>
      <c r="AT35" s="266"/>
      <c r="AU35" s="76">
        <v>35</v>
      </c>
      <c r="AV35" s="76">
        <v>35</v>
      </c>
      <c r="AW35" s="579">
        <v>11</v>
      </c>
      <c r="AY35" s="76"/>
      <c r="AZ35" s="76">
        <f t="shared" si="16"/>
        <v>412035035</v>
      </c>
      <c r="BA35" s="76">
        <f t="shared" si="17"/>
        <v>412</v>
      </c>
      <c r="BB35" s="564"/>
      <c r="BC35" s="266" t="str">
        <f t="shared" si="18"/>
        <v>ACADEMY OF THE PACIFIC RIM</v>
      </c>
      <c r="BD35" s="266">
        <f t="shared" si="19"/>
        <v>35</v>
      </c>
      <c r="BE35" s="266" t="str">
        <f t="shared" si="1"/>
        <v>BOSTON</v>
      </c>
      <c r="BF35" s="266">
        <f t="shared" si="20"/>
        <v>400</v>
      </c>
    </row>
    <row r="36" spans="1:58">
      <c r="A36" s="265">
        <v>412</v>
      </c>
      <c r="B36" s="265">
        <v>412035044</v>
      </c>
      <c r="C36" s="266" t="s">
        <v>1291</v>
      </c>
      <c r="D36" s="275">
        <f t="shared" si="2"/>
        <v>0</v>
      </c>
      <c r="E36" s="275">
        <f t="shared" si="3"/>
        <v>0</v>
      </c>
      <c r="F36" s="275">
        <f t="shared" si="4"/>
        <v>0</v>
      </c>
      <c r="G36" s="275">
        <f t="shared" si="5"/>
        <v>1</v>
      </c>
      <c r="H36" s="275">
        <f t="shared" si="6"/>
        <v>5</v>
      </c>
      <c r="I36" s="275">
        <f t="shared" si="7"/>
        <v>8</v>
      </c>
      <c r="J36" s="275">
        <f t="shared" si="8"/>
        <v>0</v>
      </c>
      <c r="K36" s="410">
        <f t="shared" si="9"/>
        <v>0.55020000000000002</v>
      </c>
      <c r="L36" s="275"/>
      <c r="M36" s="275">
        <f t="shared" si="10"/>
        <v>1</v>
      </c>
      <c r="N36" s="275">
        <f t="shared" si="11"/>
        <v>0</v>
      </c>
      <c r="O36" s="275">
        <f t="shared" si="12"/>
        <v>1</v>
      </c>
      <c r="P36" s="275">
        <f t="shared" si="13"/>
        <v>7</v>
      </c>
      <c r="Q36" s="275">
        <f t="shared" si="14"/>
        <v>11</v>
      </c>
      <c r="R36" s="275">
        <f t="shared" si="15"/>
        <v>14</v>
      </c>
      <c r="S36" s="278"/>
      <c r="T36" s="278"/>
      <c r="U36" s="278"/>
      <c r="V36" s="278"/>
      <c r="W36" s="582"/>
      <c r="X36" s="582"/>
      <c r="Y36" s="600"/>
      <c r="Z36" s="278"/>
      <c r="AA36" s="76">
        <v>412</v>
      </c>
      <c r="AB36" s="76">
        <v>412035044</v>
      </c>
      <c r="AC36" s="294" t="s">
        <v>1291</v>
      </c>
      <c r="AD36" s="76">
        <v>0</v>
      </c>
      <c r="AE36" s="76">
        <v>0</v>
      </c>
      <c r="AF36" s="76">
        <v>0</v>
      </c>
      <c r="AG36" s="76">
        <v>1</v>
      </c>
      <c r="AH36" s="76">
        <v>5</v>
      </c>
      <c r="AI36" s="76">
        <v>8</v>
      </c>
      <c r="AJ36" s="76">
        <v>0</v>
      </c>
      <c r="AK36" s="265">
        <v>0</v>
      </c>
      <c r="AL36" s="265">
        <v>1</v>
      </c>
      <c r="AM36" s="265">
        <v>0</v>
      </c>
      <c r="AN36" s="265">
        <v>1</v>
      </c>
      <c r="AO36" s="265">
        <v>2</v>
      </c>
      <c r="AP36" s="265">
        <v>0</v>
      </c>
      <c r="AQ36" s="265">
        <v>0</v>
      </c>
      <c r="AR36" s="265">
        <v>0</v>
      </c>
      <c r="AS36" s="76">
        <v>5</v>
      </c>
      <c r="AT36" s="266"/>
      <c r="AU36" s="76">
        <v>35</v>
      </c>
      <c r="AV36" s="76">
        <v>44</v>
      </c>
      <c r="AW36" s="579">
        <v>11</v>
      </c>
      <c r="AY36" s="76"/>
      <c r="AZ36" s="76">
        <f t="shared" si="16"/>
        <v>412035044</v>
      </c>
      <c r="BA36" s="76">
        <f t="shared" si="17"/>
        <v>412</v>
      </c>
      <c r="BB36" s="564"/>
      <c r="BC36" s="266" t="str">
        <f t="shared" si="18"/>
        <v>ACADEMY OF THE PACIFIC RIM</v>
      </c>
      <c r="BD36" s="266">
        <f t="shared" si="19"/>
        <v>44</v>
      </c>
      <c r="BE36" s="266" t="str">
        <f t="shared" si="1"/>
        <v>BROCKTON</v>
      </c>
      <c r="BF36" s="266">
        <f t="shared" si="20"/>
        <v>14</v>
      </c>
    </row>
    <row r="37" spans="1:58">
      <c r="A37" s="265">
        <v>412</v>
      </c>
      <c r="B37" s="265">
        <v>412035050</v>
      </c>
      <c r="C37" s="266" t="s">
        <v>1291</v>
      </c>
      <c r="D37" s="275">
        <f t="shared" si="2"/>
        <v>0</v>
      </c>
      <c r="E37" s="275">
        <f t="shared" si="3"/>
        <v>0</v>
      </c>
      <c r="F37" s="275">
        <f t="shared" si="4"/>
        <v>0</v>
      </c>
      <c r="G37" s="275">
        <f t="shared" si="5"/>
        <v>0</v>
      </c>
      <c r="H37" s="275">
        <f t="shared" si="6"/>
        <v>1</v>
      </c>
      <c r="I37" s="275">
        <f t="shared" si="7"/>
        <v>1</v>
      </c>
      <c r="J37" s="275">
        <f t="shared" si="8"/>
        <v>0</v>
      </c>
      <c r="K37" s="410">
        <f t="shared" si="9"/>
        <v>7.8600000000000003E-2</v>
      </c>
      <c r="L37" s="275"/>
      <c r="M37" s="275">
        <f t="shared" si="10"/>
        <v>0</v>
      </c>
      <c r="N37" s="275">
        <f t="shared" si="11"/>
        <v>0</v>
      </c>
      <c r="O37" s="275">
        <f t="shared" si="12"/>
        <v>1</v>
      </c>
      <c r="P37" s="275">
        <f t="shared" si="13"/>
        <v>2</v>
      </c>
      <c r="Q37" s="275">
        <f t="shared" si="14"/>
        <v>5</v>
      </c>
      <c r="R37" s="275">
        <f t="shared" si="15"/>
        <v>2</v>
      </c>
      <c r="S37" s="278"/>
      <c r="T37" s="278"/>
      <c r="U37" s="278"/>
      <c r="V37" s="278"/>
      <c r="W37" s="582"/>
      <c r="X37" s="582"/>
      <c r="Y37" s="600"/>
      <c r="Z37" s="278"/>
      <c r="AA37" s="76">
        <v>412</v>
      </c>
      <c r="AB37" s="76">
        <v>412035050</v>
      </c>
      <c r="AC37" s="294" t="s">
        <v>1291</v>
      </c>
      <c r="AD37" s="76">
        <v>0</v>
      </c>
      <c r="AE37" s="76">
        <v>0</v>
      </c>
      <c r="AF37" s="76">
        <v>0</v>
      </c>
      <c r="AG37" s="76">
        <v>0</v>
      </c>
      <c r="AH37" s="76">
        <v>1</v>
      </c>
      <c r="AI37" s="76">
        <v>1</v>
      </c>
      <c r="AJ37" s="76">
        <v>0</v>
      </c>
      <c r="AK37" s="265">
        <v>0</v>
      </c>
      <c r="AL37" s="265">
        <v>0</v>
      </c>
      <c r="AM37" s="265">
        <v>0</v>
      </c>
      <c r="AN37" s="265">
        <v>1</v>
      </c>
      <c r="AO37" s="265">
        <v>1</v>
      </c>
      <c r="AP37" s="265">
        <v>0</v>
      </c>
      <c r="AQ37" s="265">
        <v>0</v>
      </c>
      <c r="AR37" s="265">
        <v>0</v>
      </c>
      <c r="AS37" s="76">
        <v>1</v>
      </c>
      <c r="AT37" s="266"/>
      <c r="AU37" s="76">
        <v>35</v>
      </c>
      <c r="AV37" s="76">
        <v>50</v>
      </c>
      <c r="AW37" s="579">
        <v>5</v>
      </c>
      <c r="AY37" s="76"/>
      <c r="AZ37" s="76">
        <f t="shared" si="16"/>
        <v>412035050</v>
      </c>
      <c r="BA37" s="76">
        <f t="shared" si="17"/>
        <v>412</v>
      </c>
      <c r="BB37" s="564"/>
      <c r="BC37" s="266" t="str">
        <f t="shared" si="18"/>
        <v>ACADEMY OF THE PACIFIC RIM</v>
      </c>
      <c r="BD37" s="266">
        <f t="shared" si="19"/>
        <v>50</v>
      </c>
      <c r="BE37" s="266" t="str">
        <f t="shared" si="1"/>
        <v>CANTON</v>
      </c>
      <c r="BF37" s="266">
        <f t="shared" si="20"/>
        <v>2</v>
      </c>
    </row>
    <row r="38" spans="1:58">
      <c r="A38" s="265">
        <v>412</v>
      </c>
      <c r="B38" s="265">
        <v>412035073</v>
      </c>
      <c r="C38" s="266" t="s">
        <v>1291</v>
      </c>
      <c r="D38" s="275">
        <f t="shared" si="2"/>
        <v>0</v>
      </c>
      <c r="E38" s="275">
        <f t="shared" si="3"/>
        <v>0</v>
      </c>
      <c r="F38" s="275">
        <f t="shared" si="4"/>
        <v>0</v>
      </c>
      <c r="G38" s="275">
        <f t="shared" si="5"/>
        <v>1</v>
      </c>
      <c r="H38" s="275">
        <f t="shared" si="6"/>
        <v>2</v>
      </c>
      <c r="I38" s="275">
        <f t="shared" si="7"/>
        <v>0</v>
      </c>
      <c r="J38" s="275">
        <f t="shared" si="8"/>
        <v>0</v>
      </c>
      <c r="K38" s="410">
        <f t="shared" si="9"/>
        <v>0.1179</v>
      </c>
      <c r="L38" s="275"/>
      <c r="M38" s="275">
        <f t="shared" si="10"/>
        <v>1</v>
      </c>
      <c r="N38" s="275">
        <f t="shared" si="11"/>
        <v>1</v>
      </c>
      <c r="O38" s="275">
        <f t="shared" si="12"/>
        <v>0</v>
      </c>
      <c r="P38" s="275">
        <f t="shared" si="13"/>
        <v>3</v>
      </c>
      <c r="Q38" s="275">
        <f t="shared" si="14"/>
        <v>6</v>
      </c>
      <c r="R38" s="275">
        <f t="shared" si="15"/>
        <v>3</v>
      </c>
      <c r="S38" s="278"/>
      <c r="T38" s="278"/>
      <c r="U38" s="278"/>
      <c r="V38" s="278"/>
      <c r="W38" s="582"/>
      <c r="X38" s="582"/>
      <c r="Y38" s="600"/>
      <c r="Z38" s="278"/>
      <c r="AA38" s="76">
        <v>412</v>
      </c>
      <c r="AB38" s="76">
        <v>412035073</v>
      </c>
      <c r="AC38" s="294" t="s">
        <v>1291</v>
      </c>
      <c r="AD38" s="76">
        <v>0</v>
      </c>
      <c r="AE38" s="76">
        <v>0</v>
      </c>
      <c r="AF38" s="76">
        <v>0</v>
      </c>
      <c r="AG38" s="76">
        <v>1</v>
      </c>
      <c r="AH38" s="76">
        <v>2</v>
      </c>
      <c r="AI38" s="76">
        <v>0</v>
      </c>
      <c r="AJ38" s="76">
        <v>0</v>
      </c>
      <c r="AK38" s="265">
        <v>0</v>
      </c>
      <c r="AL38" s="265">
        <v>1</v>
      </c>
      <c r="AM38" s="265">
        <v>1</v>
      </c>
      <c r="AN38" s="265">
        <v>0</v>
      </c>
      <c r="AO38" s="265">
        <v>3</v>
      </c>
      <c r="AP38" s="265">
        <v>0</v>
      </c>
      <c r="AQ38" s="265">
        <v>0</v>
      </c>
      <c r="AR38" s="265">
        <v>0</v>
      </c>
      <c r="AS38" s="76">
        <v>0</v>
      </c>
      <c r="AT38" s="266"/>
      <c r="AU38" s="76">
        <v>35</v>
      </c>
      <c r="AV38" s="76">
        <v>73</v>
      </c>
      <c r="AW38" s="579">
        <v>6</v>
      </c>
      <c r="AY38" s="76"/>
      <c r="AZ38" s="76">
        <f t="shared" si="16"/>
        <v>412035073</v>
      </c>
      <c r="BA38" s="76">
        <f t="shared" si="17"/>
        <v>412</v>
      </c>
      <c r="BB38" s="564"/>
      <c r="BC38" s="266" t="str">
        <f t="shared" si="18"/>
        <v>ACADEMY OF THE PACIFIC RIM</v>
      </c>
      <c r="BD38" s="266">
        <f t="shared" si="19"/>
        <v>73</v>
      </c>
      <c r="BE38" s="266" t="str">
        <f t="shared" si="1"/>
        <v>DEDHAM</v>
      </c>
      <c r="BF38" s="266">
        <f t="shared" si="20"/>
        <v>3</v>
      </c>
    </row>
    <row r="39" spans="1:58">
      <c r="A39" s="265">
        <v>412</v>
      </c>
      <c r="B39" s="265">
        <v>412035095</v>
      </c>
      <c r="C39" s="266" t="s">
        <v>1291</v>
      </c>
      <c r="D39" s="275">
        <f t="shared" si="2"/>
        <v>0</v>
      </c>
      <c r="E39" s="275">
        <f t="shared" si="3"/>
        <v>0</v>
      </c>
      <c r="F39" s="275">
        <f t="shared" si="4"/>
        <v>0</v>
      </c>
      <c r="G39" s="275">
        <f t="shared" si="5"/>
        <v>0</v>
      </c>
      <c r="H39" s="275">
        <f t="shared" si="6"/>
        <v>0</v>
      </c>
      <c r="I39" s="275">
        <f t="shared" si="7"/>
        <v>1</v>
      </c>
      <c r="J39" s="275">
        <f t="shared" si="8"/>
        <v>0</v>
      </c>
      <c r="K39" s="410">
        <f t="shared" si="9"/>
        <v>3.9300000000000002E-2</v>
      </c>
      <c r="L39" s="275"/>
      <c r="M39" s="275">
        <f t="shared" si="10"/>
        <v>0</v>
      </c>
      <c r="N39" s="275">
        <f t="shared" si="11"/>
        <v>0</v>
      </c>
      <c r="O39" s="275">
        <f t="shared" si="12"/>
        <v>0</v>
      </c>
      <c r="P39" s="275">
        <f t="shared" si="13"/>
        <v>1</v>
      </c>
      <c r="Q39" s="275">
        <f t="shared" si="14"/>
        <v>12</v>
      </c>
      <c r="R39" s="275">
        <f t="shared" si="15"/>
        <v>1</v>
      </c>
      <c r="S39" s="278"/>
      <c r="T39" s="278"/>
      <c r="U39" s="278"/>
      <c r="V39" s="278"/>
      <c r="W39" s="582"/>
      <c r="X39" s="582"/>
      <c r="Y39" s="600"/>
      <c r="Z39" s="278"/>
      <c r="AA39" s="76">
        <v>412</v>
      </c>
      <c r="AB39" s="76">
        <v>412035095</v>
      </c>
      <c r="AC39" s="294" t="s">
        <v>1291</v>
      </c>
      <c r="AD39" s="76">
        <v>0</v>
      </c>
      <c r="AE39" s="76">
        <v>0</v>
      </c>
      <c r="AF39" s="76">
        <v>0</v>
      </c>
      <c r="AG39" s="76">
        <v>0</v>
      </c>
      <c r="AH39" s="76">
        <v>0</v>
      </c>
      <c r="AI39" s="76">
        <v>1</v>
      </c>
      <c r="AJ39" s="76">
        <v>0</v>
      </c>
      <c r="AK39" s="265">
        <v>0</v>
      </c>
      <c r="AL39" s="265">
        <v>0</v>
      </c>
      <c r="AM39" s="265">
        <v>0</v>
      </c>
      <c r="AN39" s="265">
        <v>0</v>
      </c>
      <c r="AO39" s="265">
        <v>0</v>
      </c>
      <c r="AP39" s="265">
        <v>0</v>
      </c>
      <c r="AQ39" s="265">
        <v>0</v>
      </c>
      <c r="AR39" s="265">
        <v>0</v>
      </c>
      <c r="AS39" s="76">
        <v>1</v>
      </c>
      <c r="AT39" s="266"/>
      <c r="AU39" s="76">
        <v>35</v>
      </c>
      <c r="AV39" s="76">
        <v>95</v>
      </c>
      <c r="AW39" s="579">
        <v>12</v>
      </c>
      <c r="AY39" s="76"/>
      <c r="AZ39" s="76">
        <f t="shared" si="16"/>
        <v>412035095</v>
      </c>
      <c r="BA39" s="76">
        <f t="shared" si="17"/>
        <v>412</v>
      </c>
      <c r="BB39" s="564"/>
      <c r="BC39" s="266" t="str">
        <f t="shared" si="18"/>
        <v>ACADEMY OF THE PACIFIC RIM</v>
      </c>
      <c r="BD39" s="266">
        <f t="shared" si="19"/>
        <v>95</v>
      </c>
      <c r="BE39" s="266" t="str">
        <f t="shared" si="1"/>
        <v>FALL RIVER</v>
      </c>
      <c r="BF39" s="266">
        <f t="shared" si="20"/>
        <v>1</v>
      </c>
    </row>
    <row r="40" spans="1:58">
      <c r="A40" s="265">
        <v>412</v>
      </c>
      <c r="B40" s="265">
        <v>412035189</v>
      </c>
      <c r="C40" s="266" t="s">
        <v>1291</v>
      </c>
      <c r="D40" s="275">
        <f t="shared" si="2"/>
        <v>0</v>
      </c>
      <c r="E40" s="275">
        <f t="shared" si="3"/>
        <v>0</v>
      </c>
      <c r="F40" s="275">
        <f t="shared" si="4"/>
        <v>0</v>
      </c>
      <c r="G40" s="275">
        <f t="shared" si="5"/>
        <v>0</v>
      </c>
      <c r="H40" s="275">
        <f t="shared" si="6"/>
        <v>2</v>
      </c>
      <c r="I40" s="275">
        <f t="shared" si="7"/>
        <v>0</v>
      </c>
      <c r="J40" s="275">
        <f t="shared" si="8"/>
        <v>0</v>
      </c>
      <c r="K40" s="410">
        <f t="shared" si="9"/>
        <v>7.8600000000000003E-2</v>
      </c>
      <c r="L40" s="275"/>
      <c r="M40" s="275">
        <f t="shared" si="10"/>
        <v>0</v>
      </c>
      <c r="N40" s="275">
        <f t="shared" si="11"/>
        <v>1</v>
      </c>
      <c r="O40" s="275">
        <f t="shared" si="12"/>
        <v>0</v>
      </c>
      <c r="P40" s="275">
        <f t="shared" si="13"/>
        <v>2</v>
      </c>
      <c r="Q40" s="275">
        <f t="shared" si="14"/>
        <v>3</v>
      </c>
      <c r="R40" s="275">
        <f t="shared" si="15"/>
        <v>2</v>
      </c>
      <c r="S40" s="278"/>
      <c r="T40" s="278"/>
      <c r="U40" s="278"/>
      <c r="V40" s="278"/>
      <c r="W40" s="582"/>
      <c r="X40" s="582"/>
      <c r="Y40" s="600"/>
      <c r="Z40" s="278"/>
      <c r="AA40" s="76">
        <v>412</v>
      </c>
      <c r="AB40" s="76">
        <v>412035189</v>
      </c>
      <c r="AC40" s="294" t="s">
        <v>1291</v>
      </c>
      <c r="AD40" s="76">
        <v>0</v>
      </c>
      <c r="AE40" s="76">
        <v>0</v>
      </c>
      <c r="AF40" s="76">
        <v>0</v>
      </c>
      <c r="AG40" s="76">
        <v>0</v>
      </c>
      <c r="AH40" s="76">
        <v>2</v>
      </c>
      <c r="AI40" s="76">
        <v>0</v>
      </c>
      <c r="AJ40" s="76">
        <v>0</v>
      </c>
      <c r="AK40" s="265">
        <v>0</v>
      </c>
      <c r="AL40" s="265">
        <v>0</v>
      </c>
      <c r="AM40" s="265">
        <v>1</v>
      </c>
      <c r="AN40" s="265">
        <v>0</v>
      </c>
      <c r="AO40" s="265">
        <v>2</v>
      </c>
      <c r="AP40" s="265">
        <v>0</v>
      </c>
      <c r="AQ40" s="265">
        <v>0</v>
      </c>
      <c r="AR40" s="265">
        <v>0</v>
      </c>
      <c r="AS40" s="76">
        <v>0</v>
      </c>
      <c r="AT40" s="266"/>
      <c r="AU40" s="76">
        <v>35</v>
      </c>
      <c r="AV40" s="76">
        <v>189</v>
      </c>
      <c r="AW40" s="579">
        <v>3</v>
      </c>
      <c r="AY40" s="76"/>
      <c r="AZ40" s="76">
        <f t="shared" si="16"/>
        <v>412035189</v>
      </c>
      <c r="BA40" s="76">
        <f t="shared" si="17"/>
        <v>412</v>
      </c>
      <c r="BB40" s="564"/>
      <c r="BC40" s="266" t="str">
        <f t="shared" si="18"/>
        <v>ACADEMY OF THE PACIFIC RIM</v>
      </c>
      <c r="BD40" s="266">
        <f t="shared" si="19"/>
        <v>189</v>
      </c>
      <c r="BE40" s="266" t="str">
        <f t="shared" si="1"/>
        <v>MILTON</v>
      </c>
      <c r="BF40" s="266">
        <f t="shared" si="20"/>
        <v>2</v>
      </c>
    </row>
    <row r="41" spans="1:58">
      <c r="A41" s="265">
        <v>412</v>
      </c>
      <c r="B41" s="265">
        <v>412035207</v>
      </c>
      <c r="C41" s="266" t="s">
        <v>1291</v>
      </c>
      <c r="D41" s="275">
        <f t="shared" si="2"/>
        <v>0</v>
      </c>
      <c r="E41" s="275">
        <f t="shared" si="3"/>
        <v>0</v>
      </c>
      <c r="F41" s="275">
        <f t="shared" si="4"/>
        <v>0</v>
      </c>
      <c r="G41" s="275">
        <f t="shared" si="5"/>
        <v>0</v>
      </c>
      <c r="H41" s="275">
        <f t="shared" si="6"/>
        <v>1</v>
      </c>
      <c r="I41" s="275">
        <f t="shared" si="7"/>
        <v>0</v>
      </c>
      <c r="J41" s="275">
        <f t="shared" si="8"/>
        <v>0</v>
      </c>
      <c r="K41" s="410">
        <f t="shared" si="9"/>
        <v>3.9300000000000002E-2</v>
      </c>
      <c r="L41" s="275"/>
      <c r="M41" s="275">
        <f t="shared" si="10"/>
        <v>0</v>
      </c>
      <c r="N41" s="275">
        <f t="shared" si="11"/>
        <v>0</v>
      </c>
      <c r="O41" s="275">
        <f t="shared" si="12"/>
        <v>0</v>
      </c>
      <c r="P41" s="275">
        <f t="shared" si="13"/>
        <v>1</v>
      </c>
      <c r="Q41" s="275">
        <f t="shared" si="14"/>
        <v>3</v>
      </c>
      <c r="R41" s="275">
        <f t="shared" si="15"/>
        <v>1</v>
      </c>
      <c r="S41" s="278"/>
      <c r="T41" s="278"/>
      <c r="U41" s="278"/>
      <c r="V41" s="278"/>
      <c r="W41" s="582"/>
      <c r="X41" s="582"/>
      <c r="Y41" s="600"/>
      <c r="Z41" s="278"/>
      <c r="AA41" s="76">
        <v>412</v>
      </c>
      <c r="AB41" s="76">
        <v>412035207</v>
      </c>
      <c r="AC41" s="294" t="s">
        <v>1291</v>
      </c>
      <c r="AD41" s="76">
        <v>0</v>
      </c>
      <c r="AE41" s="76">
        <v>0</v>
      </c>
      <c r="AF41" s="76">
        <v>0</v>
      </c>
      <c r="AG41" s="76">
        <v>0</v>
      </c>
      <c r="AH41" s="76">
        <v>1</v>
      </c>
      <c r="AI41" s="76">
        <v>0</v>
      </c>
      <c r="AJ41" s="76">
        <v>0</v>
      </c>
      <c r="AK41" s="265">
        <v>0</v>
      </c>
      <c r="AL41" s="265">
        <v>0</v>
      </c>
      <c r="AM41" s="265">
        <v>0</v>
      </c>
      <c r="AN41" s="265">
        <v>0</v>
      </c>
      <c r="AO41" s="265">
        <v>1</v>
      </c>
      <c r="AP41" s="265">
        <v>0</v>
      </c>
      <c r="AQ41" s="265">
        <v>0</v>
      </c>
      <c r="AR41" s="265">
        <v>0</v>
      </c>
      <c r="AS41" s="76">
        <v>0</v>
      </c>
      <c r="AT41" s="266"/>
      <c r="AU41" s="76">
        <v>35</v>
      </c>
      <c r="AV41" s="76">
        <v>207</v>
      </c>
      <c r="AW41" s="579">
        <v>3</v>
      </c>
      <c r="AY41" s="76"/>
      <c r="AZ41" s="76">
        <f t="shared" si="16"/>
        <v>412035207</v>
      </c>
      <c r="BA41" s="76">
        <f t="shared" si="17"/>
        <v>412</v>
      </c>
      <c r="BB41" s="564"/>
      <c r="BC41" s="266" t="str">
        <f t="shared" si="18"/>
        <v>ACADEMY OF THE PACIFIC RIM</v>
      </c>
      <c r="BD41" s="266">
        <f t="shared" si="19"/>
        <v>207</v>
      </c>
      <c r="BE41" s="266" t="str">
        <f t="shared" si="1"/>
        <v>NEWTON</v>
      </c>
      <c r="BF41" s="266">
        <f t="shared" si="20"/>
        <v>1</v>
      </c>
    </row>
    <row r="42" spans="1:58">
      <c r="A42" s="265">
        <v>412</v>
      </c>
      <c r="B42" s="265">
        <v>412035220</v>
      </c>
      <c r="C42" s="266" t="s">
        <v>1291</v>
      </c>
      <c r="D42" s="275">
        <f t="shared" si="2"/>
        <v>0</v>
      </c>
      <c r="E42" s="275">
        <f t="shared" si="3"/>
        <v>0</v>
      </c>
      <c r="F42" s="275">
        <f t="shared" si="4"/>
        <v>0</v>
      </c>
      <c r="G42" s="275">
        <f t="shared" si="5"/>
        <v>0</v>
      </c>
      <c r="H42" s="275">
        <f t="shared" si="6"/>
        <v>3</v>
      </c>
      <c r="I42" s="275">
        <f t="shared" si="7"/>
        <v>1</v>
      </c>
      <c r="J42" s="275">
        <f t="shared" si="8"/>
        <v>0</v>
      </c>
      <c r="K42" s="410">
        <f t="shared" si="9"/>
        <v>0.15720000000000001</v>
      </c>
      <c r="L42" s="275"/>
      <c r="M42" s="275">
        <f t="shared" si="10"/>
        <v>0</v>
      </c>
      <c r="N42" s="275">
        <f t="shared" si="11"/>
        <v>0</v>
      </c>
      <c r="O42" s="275">
        <f t="shared" si="12"/>
        <v>0</v>
      </c>
      <c r="P42" s="275">
        <f t="shared" si="13"/>
        <v>4</v>
      </c>
      <c r="Q42" s="275">
        <f t="shared" si="14"/>
        <v>8</v>
      </c>
      <c r="R42" s="275">
        <f t="shared" si="15"/>
        <v>4</v>
      </c>
      <c r="S42" s="278"/>
      <c r="T42" s="278"/>
      <c r="U42" s="278"/>
      <c r="V42" s="278"/>
      <c r="W42" s="582"/>
      <c r="X42" s="582"/>
      <c r="Y42" s="600"/>
      <c r="Z42" s="278"/>
      <c r="AA42" s="76">
        <v>412</v>
      </c>
      <c r="AB42" s="76">
        <v>412035220</v>
      </c>
      <c r="AC42" s="294" t="s">
        <v>1291</v>
      </c>
      <c r="AD42" s="76">
        <v>0</v>
      </c>
      <c r="AE42" s="76">
        <v>0</v>
      </c>
      <c r="AF42" s="76">
        <v>0</v>
      </c>
      <c r="AG42" s="76">
        <v>0</v>
      </c>
      <c r="AH42" s="76">
        <v>3</v>
      </c>
      <c r="AI42" s="76">
        <v>1</v>
      </c>
      <c r="AJ42" s="76">
        <v>0</v>
      </c>
      <c r="AK42" s="265">
        <v>0</v>
      </c>
      <c r="AL42" s="265">
        <v>0</v>
      </c>
      <c r="AM42" s="265">
        <v>0</v>
      </c>
      <c r="AN42" s="265">
        <v>0</v>
      </c>
      <c r="AO42" s="265">
        <v>3</v>
      </c>
      <c r="AP42" s="265">
        <v>0</v>
      </c>
      <c r="AQ42" s="265">
        <v>0</v>
      </c>
      <c r="AR42" s="265">
        <v>0</v>
      </c>
      <c r="AS42" s="76">
        <v>1</v>
      </c>
      <c r="AT42" s="266"/>
      <c r="AU42" s="76">
        <v>35</v>
      </c>
      <c r="AV42" s="76">
        <v>220</v>
      </c>
      <c r="AW42" s="579">
        <v>8</v>
      </c>
      <c r="AY42" s="76"/>
      <c r="AZ42" s="76">
        <f t="shared" si="16"/>
        <v>412035220</v>
      </c>
      <c r="BA42" s="76">
        <f t="shared" si="17"/>
        <v>412</v>
      </c>
      <c r="BB42" s="564"/>
      <c r="BC42" s="266" t="str">
        <f t="shared" si="18"/>
        <v>ACADEMY OF THE PACIFIC RIM</v>
      </c>
      <c r="BD42" s="266">
        <f t="shared" si="19"/>
        <v>220</v>
      </c>
      <c r="BE42" s="266" t="str">
        <f t="shared" si="1"/>
        <v>NORWOOD</v>
      </c>
      <c r="BF42" s="266">
        <f t="shared" si="20"/>
        <v>4</v>
      </c>
    </row>
    <row r="43" spans="1:58">
      <c r="A43" s="265">
        <v>412</v>
      </c>
      <c r="B43" s="265">
        <v>412035243</v>
      </c>
      <c r="C43" s="266" t="s">
        <v>1291</v>
      </c>
      <c r="D43" s="275">
        <f t="shared" si="2"/>
        <v>0</v>
      </c>
      <c r="E43" s="275">
        <f t="shared" si="3"/>
        <v>0</v>
      </c>
      <c r="F43" s="275">
        <f t="shared" si="4"/>
        <v>0</v>
      </c>
      <c r="G43" s="275">
        <f t="shared" si="5"/>
        <v>0</v>
      </c>
      <c r="H43" s="275">
        <f t="shared" si="6"/>
        <v>1</v>
      </c>
      <c r="I43" s="275">
        <f t="shared" si="7"/>
        <v>0</v>
      </c>
      <c r="J43" s="275">
        <f t="shared" si="8"/>
        <v>0</v>
      </c>
      <c r="K43" s="410">
        <f t="shared" si="9"/>
        <v>3.9300000000000002E-2</v>
      </c>
      <c r="L43" s="275"/>
      <c r="M43" s="275">
        <f t="shared" si="10"/>
        <v>0</v>
      </c>
      <c r="N43" s="275">
        <f t="shared" si="11"/>
        <v>0</v>
      </c>
      <c r="O43" s="275">
        <f t="shared" si="12"/>
        <v>0</v>
      </c>
      <c r="P43" s="275">
        <f t="shared" si="13"/>
        <v>0</v>
      </c>
      <c r="Q43" s="275">
        <f t="shared" si="14"/>
        <v>9</v>
      </c>
      <c r="R43" s="275">
        <f t="shared" si="15"/>
        <v>1</v>
      </c>
      <c r="S43" s="278"/>
      <c r="T43" s="278"/>
      <c r="U43" s="278"/>
      <c r="V43" s="278"/>
      <c r="W43" s="582"/>
      <c r="X43" s="582"/>
      <c r="Y43" s="600"/>
      <c r="Z43" s="278"/>
      <c r="AA43" s="76">
        <v>412</v>
      </c>
      <c r="AB43" s="76">
        <v>412035243</v>
      </c>
      <c r="AC43" s="294" t="s">
        <v>1291</v>
      </c>
      <c r="AD43" s="76">
        <v>0</v>
      </c>
      <c r="AE43" s="76">
        <v>0</v>
      </c>
      <c r="AF43" s="76">
        <v>0</v>
      </c>
      <c r="AG43" s="76">
        <v>0</v>
      </c>
      <c r="AH43" s="76">
        <v>1</v>
      </c>
      <c r="AI43" s="76">
        <v>0</v>
      </c>
      <c r="AJ43" s="76">
        <v>0</v>
      </c>
      <c r="AK43" s="265">
        <v>0</v>
      </c>
      <c r="AL43" s="265">
        <v>0</v>
      </c>
      <c r="AM43" s="265">
        <v>0</v>
      </c>
      <c r="AN43" s="265">
        <v>0</v>
      </c>
      <c r="AO43" s="265">
        <v>0</v>
      </c>
      <c r="AP43" s="265">
        <v>0</v>
      </c>
      <c r="AQ43" s="265">
        <v>0</v>
      </c>
      <c r="AR43" s="265">
        <v>0</v>
      </c>
      <c r="AS43" s="76">
        <v>0</v>
      </c>
      <c r="AT43" s="266"/>
      <c r="AU43" s="76">
        <v>35</v>
      </c>
      <c r="AV43" s="76">
        <v>243</v>
      </c>
      <c r="AW43" s="579">
        <v>9</v>
      </c>
      <c r="AY43" s="76"/>
      <c r="AZ43" s="76">
        <f t="shared" si="16"/>
        <v>412035243</v>
      </c>
      <c r="BA43" s="76">
        <f t="shared" si="17"/>
        <v>412</v>
      </c>
      <c r="BB43" s="564"/>
      <c r="BC43" s="266" t="str">
        <f t="shared" si="18"/>
        <v>ACADEMY OF THE PACIFIC RIM</v>
      </c>
      <c r="BD43" s="266">
        <f t="shared" si="19"/>
        <v>243</v>
      </c>
      <c r="BE43" s="266" t="str">
        <f t="shared" si="1"/>
        <v>QUINCY</v>
      </c>
      <c r="BF43" s="266">
        <f t="shared" si="20"/>
        <v>1</v>
      </c>
    </row>
    <row r="44" spans="1:58">
      <c r="A44" s="265">
        <v>412</v>
      </c>
      <c r="B44" s="265">
        <v>412035244</v>
      </c>
      <c r="C44" s="266" t="s">
        <v>1291</v>
      </c>
      <c r="D44" s="275">
        <f t="shared" si="2"/>
        <v>0</v>
      </c>
      <c r="E44" s="275">
        <f t="shared" si="3"/>
        <v>0</v>
      </c>
      <c r="F44" s="275">
        <f t="shared" si="4"/>
        <v>0</v>
      </c>
      <c r="G44" s="275">
        <f t="shared" si="5"/>
        <v>0</v>
      </c>
      <c r="H44" s="275">
        <f t="shared" si="6"/>
        <v>2</v>
      </c>
      <c r="I44" s="275">
        <f t="shared" si="7"/>
        <v>2</v>
      </c>
      <c r="J44" s="275">
        <f t="shared" si="8"/>
        <v>0</v>
      </c>
      <c r="K44" s="410">
        <f t="shared" si="9"/>
        <v>0.15720000000000001</v>
      </c>
      <c r="L44" s="275"/>
      <c r="M44" s="275">
        <f t="shared" si="10"/>
        <v>0</v>
      </c>
      <c r="N44" s="275">
        <f t="shared" si="11"/>
        <v>0</v>
      </c>
      <c r="O44" s="275">
        <f t="shared" si="12"/>
        <v>0</v>
      </c>
      <c r="P44" s="275">
        <f t="shared" si="13"/>
        <v>0</v>
      </c>
      <c r="Q44" s="275">
        <f t="shared" si="14"/>
        <v>10</v>
      </c>
      <c r="R44" s="275">
        <f t="shared" si="15"/>
        <v>4</v>
      </c>
      <c r="S44" s="278"/>
      <c r="T44" s="278"/>
      <c r="U44" s="278"/>
      <c r="V44" s="278"/>
      <c r="W44" s="582"/>
      <c r="X44" s="582"/>
      <c r="Y44" s="600"/>
      <c r="Z44" s="278"/>
      <c r="AA44" s="76">
        <v>412</v>
      </c>
      <c r="AB44" s="76">
        <v>412035244</v>
      </c>
      <c r="AC44" s="294" t="s">
        <v>1291</v>
      </c>
      <c r="AD44" s="76">
        <v>0</v>
      </c>
      <c r="AE44" s="76">
        <v>0</v>
      </c>
      <c r="AF44" s="76">
        <v>0</v>
      </c>
      <c r="AG44" s="76">
        <v>0</v>
      </c>
      <c r="AH44" s="76">
        <v>2</v>
      </c>
      <c r="AI44" s="76">
        <v>2</v>
      </c>
      <c r="AJ44" s="76">
        <v>0</v>
      </c>
      <c r="AK44" s="265">
        <v>0</v>
      </c>
      <c r="AL44" s="265">
        <v>0</v>
      </c>
      <c r="AM44" s="265">
        <v>0</v>
      </c>
      <c r="AN44" s="265">
        <v>0</v>
      </c>
      <c r="AO44" s="265">
        <v>0</v>
      </c>
      <c r="AP44" s="265">
        <v>0</v>
      </c>
      <c r="AQ44" s="265">
        <v>0</v>
      </c>
      <c r="AR44" s="265">
        <v>0</v>
      </c>
      <c r="AS44" s="76">
        <v>0</v>
      </c>
      <c r="AT44" s="266"/>
      <c r="AU44" s="76">
        <v>35</v>
      </c>
      <c r="AV44" s="76">
        <v>244</v>
      </c>
      <c r="AW44" s="579">
        <v>10</v>
      </c>
      <c r="AY44" s="76"/>
      <c r="AZ44" s="76">
        <f t="shared" si="16"/>
        <v>412035244</v>
      </c>
      <c r="BA44" s="76">
        <f t="shared" si="17"/>
        <v>412</v>
      </c>
      <c r="BB44" s="564"/>
      <c r="BC44" s="266" t="str">
        <f t="shared" si="18"/>
        <v>ACADEMY OF THE PACIFIC RIM</v>
      </c>
      <c r="BD44" s="266">
        <f t="shared" si="19"/>
        <v>244</v>
      </c>
      <c r="BE44" s="266" t="str">
        <f t="shared" si="1"/>
        <v>RANDOLPH</v>
      </c>
      <c r="BF44" s="266">
        <f t="shared" si="20"/>
        <v>4</v>
      </c>
    </row>
    <row r="45" spans="1:58">
      <c r="A45" s="265">
        <v>412</v>
      </c>
      <c r="B45" s="265">
        <v>412035274</v>
      </c>
      <c r="C45" s="266" t="s">
        <v>1291</v>
      </c>
      <c r="D45" s="275">
        <f t="shared" si="2"/>
        <v>0</v>
      </c>
      <c r="E45" s="275">
        <f t="shared" si="3"/>
        <v>0</v>
      </c>
      <c r="F45" s="275">
        <f t="shared" si="4"/>
        <v>0</v>
      </c>
      <c r="G45" s="275">
        <f t="shared" si="5"/>
        <v>0</v>
      </c>
      <c r="H45" s="275">
        <f t="shared" si="6"/>
        <v>0</v>
      </c>
      <c r="I45" s="275">
        <f t="shared" si="7"/>
        <v>1</v>
      </c>
      <c r="J45" s="275">
        <f t="shared" si="8"/>
        <v>0</v>
      </c>
      <c r="K45" s="410">
        <f t="shared" si="9"/>
        <v>3.9300000000000002E-2</v>
      </c>
      <c r="L45" s="275"/>
      <c r="M45" s="275">
        <f t="shared" si="10"/>
        <v>0</v>
      </c>
      <c r="N45" s="275">
        <f t="shared" si="11"/>
        <v>0</v>
      </c>
      <c r="O45" s="275">
        <f t="shared" si="12"/>
        <v>0</v>
      </c>
      <c r="P45" s="275">
        <f t="shared" si="13"/>
        <v>1</v>
      </c>
      <c r="Q45" s="275">
        <f t="shared" si="14"/>
        <v>10</v>
      </c>
      <c r="R45" s="275">
        <f t="shared" si="15"/>
        <v>1</v>
      </c>
      <c r="S45" s="278"/>
      <c r="T45" s="278"/>
      <c r="U45" s="278"/>
      <c r="V45" s="278"/>
      <c r="W45" s="582"/>
      <c r="X45" s="582"/>
      <c r="Y45" s="600"/>
      <c r="Z45" s="278"/>
      <c r="AA45" s="76">
        <v>412</v>
      </c>
      <c r="AB45" s="76">
        <v>412035274</v>
      </c>
      <c r="AC45" s="294" t="s">
        <v>1291</v>
      </c>
      <c r="AD45" s="76">
        <v>0</v>
      </c>
      <c r="AE45" s="76">
        <v>0</v>
      </c>
      <c r="AF45" s="76">
        <v>0</v>
      </c>
      <c r="AG45" s="76">
        <v>0</v>
      </c>
      <c r="AH45" s="76">
        <v>0</v>
      </c>
      <c r="AI45" s="76">
        <v>1</v>
      </c>
      <c r="AJ45" s="76">
        <v>0</v>
      </c>
      <c r="AK45" s="265">
        <v>0</v>
      </c>
      <c r="AL45" s="265">
        <v>0</v>
      </c>
      <c r="AM45" s="265">
        <v>0</v>
      </c>
      <c r="AN45" s="265">
        <v>0</v>
      </c>
      <c r="AO45" s="265">
        <v>0</v>
      </c>
      <c r="AP45" s="265">
        <v>0</v>
      </c>
      <c r="AQ45" s="265">
        <v>0</v>
      </c>
      <c r="AR45" s="265">
        <v>0</v>
      </c>
      <c r="AS45" s="76">
        <v>1</v>
      </c>
      <c r="AT45" s="266"/>
      <c r="AU45" s="76">
        <v>35</v>
      </c>
      <c r="AV45" s="76">
        <v>274</v>
      </c>
      <c r="AW45" s="579">
        <v>10</v>
      </c>
      <c r="AY45" s="76"/>
      <c r="AZ45" s="76">
        <f t="shared" si="16"/>
        <v>412035274</v>
      </c>
      <c r="BA45" s="76">
        <f t="shared" si="17"/>
        <v>412</v>
      </c>
      <c r="BB45" s="564"/>
      <c r="BC45" s="266" t="str">
        <f t="shared" si="18"/>
        <v>ACADEMY OF THE PACIFIC RIM</v>
      </c>
      <c r="BD45" s="266">
        <f t="shared" si="19"/>
        <v>274</v>
      </c>
      <c r="BE45" s="266" t="str">
        <f t="shared" si="1"/>
        <v>SOMERVILLE</v>
      </c>
      <c r="BF45" s="266">
        <f t="shared" si="20"/>
        <v>1</v>
      </c>
    </row>
    <row r="46" spans="1:58">
      <c r="A46" s="265">
        <v>412</v>
      </c>
      <c r="B46" s="265">
        <v>412035285</v>
      </c>
      <c r="C46" s="266" t="s">
        <v>1291</v>
      </c>
      <c r="D46" s="275">
        <f t="shared" si="2"/>
        <v>0</v>
      </c>
      <c r="E46" s="275">
        <f t="shared" si="3"/>
        <v>0</v>
      </c>
      <c r="F46" s="275">
        <f t="shared" si="4"/>
        <v>0</v>
      </c>
      <c r="G46" s="275">
        <f t="shared" si="5"/>
        <v>0</v>
      </c>
      <c r="H46" s="275">
        <f t="shared" si="6"/>
        <v>1</v>
      </c>
      <c r="I46" s="275">
        <f t="shared" si="7"/>
        <v>1</v>
      </c>
      <c r="J46" s="275">
        <f t="shared" si="8"/>
        <v>0</v>
      </c>
      <c r="K46" s="410">
        <f t="shared" si="9"/>
        <v>7.8600000000000003E-2</v>
      </c>
      <c r="L46" s="275"/>
      <c r="M46" s="275">
        <f t="shared" si="10"/>
        <v>0</v>
      </c>
      <c r="N46" s="275">
        <f t="shared" si="11"/>
        <v>0</v>
      </c>
      <c r="O46" s="275">
        <f t="shared" si="12"/>
        <v>0</v>
      </c>
      <c r="P46" s="275">
        <f t="shared" si="13"/>
        <v>1</v>
      </c>
      <c r="Q46" s="275">
        <f t="shared" si="14"/>
        <v>9</v>
      </c>
      <c r="R46" s="275">
        <f t="shared" si="15"/>
        <v>2</v>
      </c>
      <c r="S46" s="278"/>
      <c r="T46" s="278"/>
      <c r="U46" s="278"/>
      <c r="V46" s="278"/>
      <c r="W46" s="582"/>
      <c r="X46" s="582"/>
      <c r="Y46" s="600"/>
      <c r="Z46" s="278"/>
      <c r="AA46" s="76">
        <v>412</v>
      </c>
      <c r="AB46" s="76">
        <v>412035285</v>
      </c>
      <c r="AC46" s="294" t="s">
        <v>1291</v>
      </c>
      <c r="AD46" s="76">
        <v>0</v>
      </c>
      <c r="AE46" s="76">
        <v>0</v>
      </c>
      <c r="AF46" s="76">
        <v>0</v>
      </c>
      <c r="AG46" s="76">
        <v>0</v>
      </c>
      <c r="AH46" s="76">
        <v>1</v>
      </c>
      <c r="AI46" s="76">
        <v>1</v>
      </c>
      <c r="AJ46" s="76">
        <v>0</v>
      </c>
      <c r="AK46" s="265">
        <v>0</v>
      </c>
      <c r="AL46" s="265">
        <v>0</v>
      </c>
      <c r="AM46" s="265">
        <v>0</v>
      </c>
      <c r="AN46" s="265">
        <v>0</v>
      </c>
      <c r="AO46" s="265">
        <v>1</v>
      </c>
      <c r="AP46" s="265">
        <v>0</v>
      </c>
      <c r="AQ46" s="265">
        <v>0</v>
      </c>
      <c r="AR46" s="265">
        <v>0</v>
      </c>
      <c r="AS46" s="76">
        <v>0</v>
      </c>
      <c r="AT46" s="266"/>
      <c r="AU46" s="76">
        <v>35</v>
      </c>
      <c r="AV46" s="76">
        <v>285</v>
      </c>
      <c r="AW46" s="579">
        <v>9</v>
      </c>
      <c r="AY46" s="76"/>
      <c r="AZ46" s="76">
        <f t="shared" si="16"/>
        <v>412035285</v>
      </c>
      <c r="BA46" s="76">
        <f t="shared" si="17"/>
        <v>412</v>
      </c>
      <c r="BB46" s="564"/>
      <c r="BC46" s="266" t="str">
        <f t="shared" si="18"/>
        <v>ACADEMY OF THE PACIFIC RIM</v>
      </c>
      <c r="BD46" s="266">
        <f t="shared" si="19"/>
        <v>285</v>
      </c>
      <c r="BE46" s="266" t="str">
        <f t="shared" si="1"/>
        <v>STOUGHTON</v>
      </c>
      <c r="BF46" s="266">
        <f t="shared" si="20"/>
        <v>2</v>
      </c>
    </row>
    <row r="47" spans="1:58">
      <c r="A47" s="265">
        <v>412</v>
      </c>
      <c r="B47" s="265">
        <v>412035293</v>
      </c>
      <c r="C47" s="266" t="s">
        <v>1291</v>
      </c>
      <c r="D47" s="275">
        <f t="shared" si="2"/>
        <v>0</v>
      </c>
      <c r="E47" s="275">
        <f t="shared" si="3"/>
        <v>0</v>
      </c>
      <c r="F47" s="275">
        <f t="shared" si="4"/>
        <v>0</v>
      </c>
      <c r="G47" s="275">
        <f t="shared" si="5"/>
        <v>1</v>
      </c>
      <c r="H47" s="275">
        <f t="shared" si="6"/>
        <v>0</v>
      </c>
      <c r="I47" s="275">
        <f t="shared" si="7"/>
        <v>3</v>
      </c>
      <c r="J47" s="275">
        <f t="shared" si="8"/>
        <v>0</v>
      </c>
      <c r="K47" s="410">
        <f t="shared" si="9"/>
        <v>0.15720000000000001</v>
      </c>
      <c r="L47" s="275"/>
      <c r="M47" s="275">
        <f t="shared" si="10"/>
        <v>0</v>
      </c>
      <c r="N47" s="275">
        <f t="shared" si="11"/>
        <v>0</v>
      </c>
      <c r="O47" s="275">
        <f t="shared" si="12"/>
        <v>0</v>
      </c>
      <c r="P47" s="275">
        <f t="shared" si="13"/>
        <v>2</v>
      </c>
      <c r="Q47" s="275">
        <f t="shared" si="14"/>
        <v>10</v>
      </c>
      <c r="R47" s="275">
        <f t="shared" si="15"/>
        <v>4</v>
      </c>
      <c r="S47" s="278"/>
      <c r="T47" s="278"/>
      <c r="U47" s="278"/>
      <c r="V47" s="278"/>
      <c r="W47" s="582"/>
      <c r="X47" s="582"/>
      <c r="Y47" s="600"/>
      <c r="Z47" s="278"/>
      <c r="AA47" s="76">
        <v>412</v>
      </c>
      <c r="AB47" s="76">
        <v>412035293</v>
      </c>
      <c r="AC47" s="294" t="s">
        <v>1291</v>
      </c>
      <c r="AD47" s="76">
        <v>0</v>
      </c>
      <c r="AE47" s="76">
        <v>0</v>
      </c>
      <c r="AF47" s="76">
        <v>0</v>
      </c>
      <c r="AG47" s="76">
        <v>1</v>
      </c>
      <c r="AH47" s="76">
        <v>0</v>
      </c>
      <c r="AI47" s="76">
        <v>3</v>
      </c>
      <c r="AJ47" s="76">
        <v>0</v>
      </c>
      <c r="AK47" s="265">
        <v>0</v>
      </c>
      <c r="AL47" s="265">
        <v>0</v>
      </c>
      <c r="AM47" s="265">
        <v>0</v>
      </c>
      <c r="AN47" s="265">
        <v>0</v>
      </c>
      <c r="AO47" s="265">
        <v>0</v>
      </c>
      <c r="AP47" s="265">
        <v>0</v>
      </c>
      <c r="AQ47" s="265">
        <v>0</v>
      </c>
      <c r="AR47" s="265">
        <v>0</v>
      </c>
      <c r="AS47" s="76">
        <v>2</v>
      </c>
      <c r="AT47" s="266"/>
      <c r="AU47" s="76">
        <v>35</v>
      </c>
      <c r="AV47" s="76">
        <v>293</v>
      </c>
      <c r="AW47" s="579">
        <v>10</v>
      </c>
      <c r="AY47" s="76"/>
      <c r="AZ47" s="76">
        <f t="shared" si="16"/>
        <v>412035293</v>
      </c>
      <c r="BA47" s="76">
        <f t="shared" si="17"/>
        <v>412</v>
      </c>
      <c r="BB47" s="564"/>
      <c r="BC47" s="266" t="str">
        <f t="shared" si="18"/>
        <v>ACADEMY OF THE PACIFIC RIM</v>
      </c>
      <c r="BD47" s="266">
        <f t="shared" si="19"/>
        <v>293</v>
      </c>
      <c r="BE47" s="266" t="str">
        <f t="shared" si="1"/>
        <v>TAUNTON</v>
      </c>
      <c r="BF47" s="266">
        <f t="shared" si="20"/>
        <v>4</v>
      </c>
    </row>
    <row r="48" spans="1:58">
      <c r="A48" s="265">
        <v>412</v>
      </c>
      <c r="B48" s="265">
        <v>412035625</v>
      </c>
      <c r="C48" s="266" t="s">
        <v>1291</v>
      </c>
      <c r="D48" s="275">
        <f t="shared" si="2"/>
        <v>0</v>
      </c>
      <c r="E48" s="275">
        <f t="shared" si="3"/>
        <v>0</v>
      </c>
      <c r="F48" s="275">
        <f t="shared" si="4"/>
        <v>0</v>
      </c>
      <c r="G48" s="275">
        <f t="shared" si="5"/>
        <v>0</v>
      </c>
      <c r="H48" s="275">
        <f t="shared" si="6"/>
        <v>1</v>
      </c>
      <c r="I48" s="275">
        <f t="shared" si="7"/>
        <v>0</v>
      </c>
      <c r="J48" s="275">
        <f t="shared" si="8"/>
        <v>0</v>
      </c>
      <c r="K48" s="410">
        <f t="shared" si="9"/>
        <v>3.9300000000000002E-2</v>
      </c>
      <c r="L48" s="275"/>
      <c r="M48" s="275">
        <f t="shared" si="10"/>
        <v>0</v>
      </c>
      <c r="N48" s="275">
        <f t="shared" si="11"/>
        <v>0</v>
      </c>
      <c r="O48" s="275">
        <f t="shared" si="12"/>
        <v>0</v>
      </c>
      <c r="P48" s="275">
        <f t="shared" si="13"/>
        <v>1</v>
      </c>
      <c r="Q48" s="275">
        <f t="shared" si="14"/>
        <v>6</v>
      </c>
      <c r="R48" s="275">
        <f t="shared" si="15"/>
        <v>1</v>
      </c>
      <c r="S48" s="278"/>
      <c r="T48" s="278"/>
      <c r="U48" s="278"/>
      <c r="V48" s="278"/>
      <c r="W48" s="582"/>
      <c r="X48" s="582"/>
      <c r="Y48" s="600"/>
      <c r="Z48" s="278"/>
      <c r="AA48" s="76">
        <v>412</v>
      </c>
      <c r="AB48" s="76">
        <v>412035625</v>
      </c>
      <c r="AC48" s="294" t="s">
        <v>1291</v>
      </c>
      <c r="AD48" s="76">
        <v>0</v>
      </c>
      <c r="AE48" s="76">
        <v>0</v>
      </c>
      <c r="AF48" s="76">
        <v>0</v>
      </c>
      <c r="AG48" s="76">
        <v>0</v>
      </c>
      <c r="AH48" s="76">
        <v>1</v>
      </c>
      <c r="AI48" s="76">
        <v>0</v>
      </c>
      <c r="AJ48" s="76">
        <v>0</v>
      </c>
      <c r="AK48" s="265">
        <v>0</v>
      </c>
      <c r="AL48" s="265">
        <v>0</v>
      </c>
      <c r="AM48" s="265">
        <v>0</v>
      </c>
      <c r="AN48" s="265">
        <v>0</v>
      </c>
      <c r="AO48" s="265">
        <v>1</v>
      </c>
      <c r="AP48" s="265">
        <v>0</v>
      </c>
      <c r="AQ48" s="265">
        <v>0</v>
      </c>
      <c r="AR48" s="265">
        <v>0</v>
      </c>
      <c r="AS48" s="76">
        <v>0</v>
      </c>
      <c r="AT48" s="266"/>
      <c r="AU48" s="76">
        <v>35</v>
      </c>
      <c r="AV48" s="76">
        <v>625</v>
      </c>
      <c r="AW48" s="579">
        <v>6</v>
      </c>
      <c r="AY48" s="76"/>
      <c r="AZ48" s="76">
        <f t="shared" si="16"/>
        <v>412035625</v>
      </c>
      <c r="BA48" s="76">
        <f t="shared" si="17"/>
        <v>412</v>
      </c>
      <c r="BB48" s="564"/>
      <c r="BC48" s="266" t="str">
        <f t="shared" si="18"/>
        <v>ACADEMY OF THE PACIFIC RIM</v>
      </c>
      <c r="BD48" s="266">
        <f t="shared" si="19"/>
        <v>625</v>
      </c>
      <c r="BE48" s="266" t="str">
        <f t="shared" si="1"/>
        <v>BRIDGEWATER RAYNHAM</v>
      </c>
      <c r="BF48" s="266">
        <f t="shared" si="20"/>
        <v>1</v>
      </c>
    </row>
    <row r="49" spans="1:58">
      <c r="A49" s="265">
        <v>413</v>
      </c>
      <c r="B49" s="265">
        <v>413114091</v>
      </c>
      <c r="C49" s="266" t="s">
        <v>1292</v>
      </c>
      <c r="D49" s="275">
        <f t="shared" si="2"/>
        <v>0</v>
      </c>
      <c r="E49" s="275">
        <f t="shared" si="3"/>
        <v>0</v>
      </c>
      <c r="F49" s="275">
        <f t="shared" si="4"/>
        <v>0</v>
      </c>
      <c r="G49" s="275">
        <f t="shared" si="5"/>
        <v>0</v>
      </c>
      <c r="H49" s="275">
        <f t="shared" si="6"/>
        <v>0</v>
      </c>
      <c r="I49" s="275">
        <f t="shared" si="7"/>
        <v>1</v>
      </c>
      <c r="J49" s="275">
        <f t="shared" si="8"/>
        <v>0</v>
      </c>
      <c r="K49" s="410">
        <f t="shared" si="9"/>
        <v>3.9300000000000002E-2</v>
      </c>
      <c r="L49" s="275"/>
      <c r="M49" s="275">
        <f t="shared" si="10"/>
        <v>0</v>
      </c>
      <c r="N49" s="275">
        <f t="shared" si="11"/>
        <v>0</v>
      </c>
      <c r="O49" s="275">
        <f t="shared" si="12"/>
        <v>0</v>
      </c>
      <c r="P49" s="275">
        <f t="shared" si="13"/>
        <v>0</v>
      </c>
      <c r="Q49" s="275">
        <f t="shared" si="14"/>
        <v>9</v>
      </c>
      <c r="R49" s="275">
        <f t="shared" si="15"/>
        <v>1</v>
      </c>
      <c r="S49" s="278"/>
      <c r="T49" s="278"/>
      <c r="U49" s="278"/>
      <c r="V49" s="278"/>
      <c r="W49" s="582"/>
      <c r="X49" s="582"/>
      <c r="Y49" s="600"/>
      <c r="Z49" s="278"/>
      <c r="AA49" s="76">
        <v>413</v>
      </c>
      <c r="AB49" s="76">
        <v>413114091</v>
      </c>
      <c r="AC49" s="294" t="s">
        <v>1292</v>
      </c>
      <c r="AD49" s="76">
        <v>0</v>
      </c>
      <c r="AE49" s="76">
        <v>0</v>
      </c>
      <c r="AF49" s="76">
        <v>0</v>
      </c>
      <c r="AG49" s="76">
        <v>0</v>
      </c>
      <c r="AH49" s="76">
        <v>0</v>
      </c>
      <c r="AI49" s="76">
        <v>1</v>
      </c>
      <c r="AJ49" s="76">
        <v>0</v>
      </c>
      <c r="AK49" s="265">
        <v>0</v>
      </c>
      <c r="AL49" s="265">
        <v>0</v>
      </c>
      <c r="AM49" s="265">
        <v>0</v>
      </c>
      <c r="AN49" s="265">
        <v>0</v>
      </c>
      <c r="AO49" s="265">
        <v>0</v>
      </c>
      <c r="AP49" s="265">
        <v>0</v>
      </c>
      <c r="AQ49" s="265">
        <v>0</v>
      </c>
      <c r="AR49" s="265">
        <v>0</v>
      </c>
      <c r="AS49" s="76">
        <v>0</v>
      </c>
      <c r="AT49" s="266"/>
      <c r="AU49" s="76">
        <v>114</v>
      </c>
      <c r="AV49" s="76">
        <v>91</v>
      </c>
      <c r="AW49" s="579">
        <v>9</v>
      </c>
      <c r="AY49" s="76"/>
      <c r="AZ49" s="76">
        <f t="shared" si="16"/>
        <v>413114091</v>
      </c>
      <c r="BA49" s="76">
        <f t="shared" si="17"/>
        <v>413</v>
      </c>
      <c r="BB49" s="564"/>
      <c r="BC49" s="266" t="str">
        <f t="shared" si="18"/>
        <v>FOUR RIVERS</v>
      </c>
      <c r="BD49" s="266">
        <f t="shared" si="19"/>
        <v>91</v>
      </c>
      <c r="BE49" s="266" t="str">
        <f t="shared" si="1"/>
        <v>ERVING</v>
      </c>
      <c r="BF49" s="266">
        <f t="shared" si="20"/>
        <v>1</v>
      </c>
    </row>
    <row r="50" spans="1:58">
      <c r="A50" s="265">
        <v>413</v>
      </c>
      <c r="B50" s="265">
        <v>413114114</v>
      </c>
      <c r="C50" s="266" t="s">
        <v>1292</v>
      </c>
      <c r="D50" s="275">
        <f t="shared" si="2"/>
        <v>0</v>
      </c>
      <c r="E50" s="275">
        <f t="shared" si="3"/>
        <v>0</v>
      </c>
      <c r="F50" s="275">
        <f t="shared" si="4"/>
        <v>0</v>
      </c>
      <c r="G50" s="275">
        <f t="shared" si="5"/>
        <v>0</v>
      </c>
      <c r="H50" s="275">
        <f t="shared" si="6"/>
        <v>40</v>
      </c>
      <c r="I50" s="275">
        <f t="shared" si="7"/>
        <v>51</v>
      </c>
      <c r="J50" s="275">
        <f t="shared" si="8"/>
        <v>0</v>
      </c>
      <c r="K50" s="410">
        <f t="shared" si="9"/>
        <v>3.5762999999999998</v>
      </c>
      <c r="L50" s="275"/>
      <c r="M50" s="275">
        <f t="shared" si="10"/>
        <v>0</v>
      </c>
      <c r="N50" s="275">
        <f t="shared" si="11"/>
        <v>0</v>
      </c>
      <c r="O50" s="275">
        <f t="shared" si="12"/>
        <v>0</v>
      </c>
      <c r="P50" s="275">
        <f t="shared" si="13"/>
        <v>35</v>
      </c>
      <c r="Q50" s="275">
        <f t="shared" si="14"/>
        <v>10</v>
      </c>
      <c r="R50" s="275">
        <f t="shared" si="15"/>
        <v>91</v>
      </c>
      <c r="S50" s="278"/>
      <c r="T50" s="278"/>
      <c r="U50" s="278"/>
      <c r="V50" s="278"/>
      <c r="W50" s="582"/>
      <c r="X50" s="582"/>
      <c r="Y50" s="600"/>
      <c r="Z50" s="278"/>
      <c r="AA50" s="76">
        <v>413</v>
      </c>
      <c r="AB50" s="76">
        <v>413114114</v>
      </c>
      <c r="AC50" s="294" t="s">
        <v>1292</v>
      </c>
      <c r="AD50" s="76">
        <v>0</v>
      </c>
      <c r="AE50" s="76">
        <v>0</v>
      </c>
      <c r="AF50" s="76">
        <v>0</v>
      </c>
      <c r="AG50" s="76">
        <v>0</v>
      </c>
      <c r="AH50" s="76">
        <v>40</v>
      </c>
      <c r="AI50" s="76">
        <v>51</v>
      </c>
      <c r="AJ50" s="76">
        <v>0</v>
      </c>
      <c r="AK50" s="265">
        <v>0</v>
      </c>
      <c r="AL50" s="265">
        <v>0</v>
      </c>
      <c r="AM50" s="265">
        <v>0</v>
      </c>
      <c r="AN50" s="265">
        <v>0</v>
      </c>
      <c r="AO50" s="265">
        <v>17</v>
      </c>
      <c r="AP50" s="265">
        <v>0</v>
      </c>
      <c r="AQ50" s="265">
        <v>0</v>
      </c>
      <c r="AR50" s="265">
        <v>0</v>
      </c>
      <c r="AS50" s="76">
        <v>18</v>
      </c>
      <c r="AT50" s="266"/>
      <c r="AU50" s="76">
        <v>114</v>
      </c>
      <c r="AV50" s="76">
        <v>114</v>
      </c>
      <c r="AW50" s="579">
        <v>10</v>
      </c>
      <c r="AY50" s="76"/>
      <c r="AZ50" s="76">
        <f t="shared" si="16"/>
        <v>413114114</v>
      </c>
      <c r="BA50" s="76">
        <f t="shared" si="17"/>
        <v>413</v>
      </c>
      <c r="BB50" s="564"/>
      <c r="BC50" s="266" t="str">
        <f t="shared" si="18"/>
        <v>FOUR RIVERS</v>
      </c>
      <c r="BD50" s="266">
        <f t="shared" si="19"/>
        <v>114</v>
      </c>
      <c r="BE50" s="266" t="str">
        <f t="shared" si="1"/>
        <v>GREENFIELD</v>
      </c>
      <c r="BF50" s="266">
        <f t="shared" si="20"/>
        <v>91</v>
      </c>
    </row>
    <row r="51" spans="1:58">
      <c r="A51" s="265">
        <v>413</v>
      </c>
      <c r="B51" s="265">
        <v>413114127</v>
      </c>
      <c r="C51" s="266" t="s">
        <v>1292</v>
      </c>
      <c r="D51" s="275">
        <f t="shared" si="2"/>
        <v>0</v>
      </c>
      <c r="E51" s="275">
        <f t="shared" si="3"/>
        <v>0</v>
      </c>
      <c r="F51" s="275">
        <f t="shared" si="4"/>
        <v>0</v>
      </c>
      <c r="G51" s="275">
        <f t="shared" si="5"/>
        <v>0</v>
      </c>
      <c r="H51" s="275">
        <f t="shared" si="6"/>
        <v>0</v>
      </c>
      <c r="I51" s="275">
        <f t="shared" si="7"/>
        <v>1</v>
      </c>
      <c r="J51" s="275">
        <f t="shared" si="8"/>
        <v>0</v>
      </c>
      <c r="K51" s="410">
        <f t="shared" si="9"/>
        <v>3.9300000000000002E-2</v>
      </c>
      <c r="L51" s="275"/>
      <c r="M51" s="275">
        <f t="shared" si="10"/>
        <v>0</v>
      </c>
      <c r="N51" s="275">
        <f t="shared" si="11"/>
        <v>0</v>
      </c>
      <c r="O51" s="275">
        <f t="shared" si="12"/>
        <v>0</v>
      </c>
      <c r="P51" s="275">
        <f t="shared" si="13"/>
        <v>0</v>
      </c>
      <c r="Q51" s="275">
        <f t="shared" si="14"/>
        <v>4</v>
      </c>
      <c r="R51" s="275">
        <f t="shared" si="15"/>
        <v>1</v>
      </c>
      <c r="S51" s="278"/>
      <c r="T51" s="278"/>
      <c r="U51" s="278"/>
      <c r="V51" s="278"/>
      <c r="W51" s="582"/>
      <c r="X51" s="582"/>
      <c r="Y51" s="600"/>
      <c r="Z51" s="278"/>
      <c r="AA51" s="76">
        <v>413</v>
      </c>
      <c r="AB51" s="76">
        <v>413114127</v>
      </c>
      <c r="AC51" s="294" t="s">
        <v>1292</v>
      </c>
      <c r="AD51" s="76">
        <v>0</v>
      </c>
      <c r="AE51" s="76">
        <v>0</v>
      </c>
      <c r="AF51" s="76">
        <v>0</v>
      </c>
      <c r="AG51" s="76">
        <v>0</v>
      </c>
      <c r="AH51" s="76">
        <v>0</v>
      </c>
      <c r="AI51" s="76">
        <v>1</v>
      </c>
      <c r="AJ51" s="76">
        <v>0</v>
      </c>
      <c r="AK51" s="265">
        <v>0</v>
      </c>
      <c r="AL51" s="265">
        <v>0</v>
      </c>
      <c r="AM51" s="265">
        <v>0</v>
      </c>
      <c r="AN51" s="265">
        <v>0</v>
      </c>
      <c r="AO51" s="265">
        <v>0</v>
      </c>
      <c r="AP51" s="265">
        <v>0</v>
      </c>
      <c r="AQ51" s="265">
        <v>0</v>
      </c>
      <c r="AR51" s="265">
        <v>0</v>
      </c>
      <c r="AS51" s="76">
        <v>0</v>
      </c>
      <c r="AT51" s="266"/>
      <c r="AU51" s="76">
        <v>114</v>
      </c>
      <c r="AV51" s="76">
        <v>127</v>
      </c>
      <c r="AW51" s="579">
        <v>4</v>
      </c>
      <c r="AY51" s="76"/>
      <c r="AZ51" s="76">
        <f t="shared" si="16"/>
        <v>413114127</v>
      </c>
      <c r="BA51" s="76">
        <f t="shared" si="17"/>
        <v>413</v>
      </c>
      <c r="BB51" s="564"/>
      <c r="BC51" s="266" t="str">
        <f t="shared" si="18"/>
        <v>FOUR RIVERS</v>
      </c>
      <c r="BD51" s="266">
        <f t="shared" si="19"/>
        <v>127</v>
      </c>
      <c r="BE51" s="266" t="str">
        <f t="shared" si="1"/>
        <v>HATFIELD</v>
      </c>
      <c r="BF51" s="266">
        <f t="shared" si="20"/>
        <v>1</v>
      </c>
    </row>
    <row r="52" spans="1:58">
      <c r="A52" s="265">
        <v>413</v>
      </c>
      <c r="B52" s="265">
        <v>413114210</v>
      </c>
      <c r="C52" s="266" t="s">
        <v>1292</v>
      </c>
      <c r="D52" s="275">
        <f t="shared" si="2"/>
        <v>0</v>
      </c>
      <c r="E52" s="275">
        <f t="shared" si="3"/>
        <v>0</v>
      </c>
      <c r="F52" s="275">
        <f t="shared" si="4"/>
        <v>0</v>
      </c>
      <c r="G52" s="275">
        <f t="shared" si="5"/>
        <v>0</v>
      </c>
      <c r="H52" s="275">
        <f t="shared" si="6"/>
        <v>0</v>
      </c>
      <c r="I52" s="275">
        <f t="shared" si="7"/>
        <v>2</v>
      </c>
      <c r="J52" s="275">
        <f t="shared" si="8"/>
        <v>0</v>
      </c>
      <c r="K52" s="410">
        <f t="shared" si="9"/>
        <v>7.8600000000000003E-2</v>
      </c>
      <c r="L52" s="275"/>
      <c r="M52" s="275">
        <f t="shared" si="10"/>
        <v>0</v>
      </c>
      <c r="N52" s="275">
        <f t="shared" si="11"/>
        <v>0</v>
      </c>
      <c r="O52" s="275">
        <f t="shared" si="12"/>
        <v>0</v>
      </c>
      <c r="P52" s="275">
        <f t="shared" si="13"/>
        <v>0</v>
      </c>
      <c r="Q52" s="275">
        <f t="shared" si="14"/>
        <v>6</v>
      </c>
      <c r="R52" s="275">
        <f t="shared" si="15"/>
        <v>2</v>
      </c>
      <c r="S52" s="278"/>
      <c r="T52" s="278"/>
      <c r="U52" s="278"/>
      <c r="V52" s="278"/>
      <c r="W52" s="582"/>
      <c r="X52" s="582"/>
      <c r="Y52" s="600"/>
      <c r="Z52" s="278"/>
      <c r="AA52" s="76">
        <v>413</v>
      </c>
      <c r="AB52" s="76">
        <v>413114210</v>
      </c>
      <c r="AC52" s="294" t="s">
        <v>1292</v>
      </c>
      <c r="AD52" s="76">
        <v>0</v>
      </c>
      <c r="AE52" s="76">
        <v>0</v>
      </c>
      <c r="AF52" s="76">
        <v>0</v>
      </c>
      <c r="AG52" s="76">
        <v>0</v>
      </c>
      <c r="AH52" s="76">
        <v>0</v>
      </c>
      <c r="AI52" s="76">
        <v>2</v>
      </c>
      <c r="AJ52" s="76">
        <v>0</v>
      </c>
      <c r="AK52" s="265">
        <v>0</v>
      </c>
      <c r="AL52" s="265">
        <v>0</v>
      </c>
      <c r="AM52" s="265">
        <v>0</v>
      </c>
      <c r="AN52" s="265">
        <v>0</v>
      </c>
      <c r="AO52" s="265">
        <v>0</v>
      </c>
      <c r="AP52" s="265">
        <v>0</v>
      </c>
      <c r="AQ52" s="265">
        <v>0</v>
      </c>
      <c r="AR52" s="265">
        <v>0</v>
      </c>
      <c r="AS52" s="76">
        <v>0</v>
      </c>
      <c r="AT52" s="266"/>
      <c r="AU52" s="76">
        <v>114</v>
      </c>
      <c r="AV52" s="76">
        <v>210</v>
      </c>
      <c r="AW52" s="579">
        <v>6</v>
      </c>
      <c r="AY52" s="76"/>
      <c r="AZ52" s="76">
        <f t="shared" si="16"/>
        <v>413114210</v>
      </c>
      <c r="BA52" s="76">
        <f t="shared" si="17"/>
        <v>413</v>
      </c>
      <c r="BB52" s="564"/>
      <c r="BC52" s="266" t="str">
        <f t="shared" si="18"/>
        <v>FOUR RIVERS</v>
      </c>
      <c r="BD52" s="266">
        <f t="shared" si="19"/>
        <v>210</v>
      </c>
      <c r="BE52" s="266" t="str">
        <f t="shared" si="1"/>
        <v>NORTHAMPTON</v>
      </c>
      <c r="BF52" s="266">
        <f t="shared" si="20"/>
        <v>2</v>
      </c>
    </row>
    <row r="53" spans="1:58">
      <c r="A53" s="265">
        <v>413</v>
      </c>
      <c r="B53" s="265">
        <v>413114253</v>
      </c>
      <c r="C53" s="266" t="s">
        <v>1292</v>
      </c>
      <c r="D53" s="275">
        <f t="shared" si="2"/>
        <v>0</v>
      </c>
      <c r="E53" s="275">
        <f t="shared" si="3"/>
        <v>0</v>
      </c>
      <c r="F53" s="275">
        <f t="shared" si="4"/>
        <v>0</v>
      </c>
      <c r="G53" s="275">
        <f t="shared" si="5"/>
        <v>0</v>
      </c>
      <c r="H53" s="275">
        <f t="shared" si="6"/>
        <v>0</v>
      </c>
      <c r="I53" s="275">
        <f t="shared" si="7"/>
        <v>1</v>
      </c>
      <c r="J53" s="275">
        <f t="shared" si="8"/>
        <v>0</v>
      </c>
      <c r="K53" s="410">
        <f t="shared" si="9"/>
        <v>3.9300000000000002E-2</v>
      </c>
      <c r="L53" s="275"/>
      <c r="M53" s="275">
        <f t="shared" si="10"/>
        <v>0</v>
      </c>
      <c r="N53" s="275">
        <f t="shared" si="11"/>
        <v>0</v>
      </c>
      <c r="O53" s="275">
        <f t="shared" si="12"/>
        <v>0</v>
      </c>
      <c r="P53" s="275">
        <f t="shared" si="13"/>
        <v>0</v>
      </c>
      <c r="Q53" s="275">
        <f t="shared" si="14"/>
        <v>10</v>
      </c>
      <c r="R53" s="275">
        <f t="shared" si="15"/>
        <v>1</v>
      </c>
      <c r="S53" s="278"/>
      <c r="T53" s="278"/>
      <c r="U53" s="278"/>
      <c r="V53" s="278"/>
      <c r="W53" s="582"/>
      <c r="X53" s="582"/>
      <c r="Y53" s="600"/>
      <c r="Z53" s="278"/>
      <c r="AA53" s="76">
        <v>413</v>
      </c>
      <c r="AB53" s="76">
        <v>413114253</v>
      </c>
      <c r="AC53" s="294" t="s">
        <v>1292</v>
      </c>
      <c r="AD53" s="76">
        <v>0</v>
      </c>
      <c r="AE53" s="76">
        <v>0</v>
      </c>
      <c r="AF53" s="76">
        <v>0</v>
      </c>
      <c r="AG53" s="76">
        <v>0</v>
      </c>
      <c r="AH53" s="76">
        <v>0</v>
      </c>
      <c r="AI53" s="76">
        <v>1</v>
      </c>
      <c r="AJ53" s="76">
        <v>0</v>
      </c>
      <c r="AK53" s="265">
        <v>0</v>
      </c>
      <c r="AL53" s="265">
        <v>0</v>
      </c>
      <c r="AM53" s="265">
        <v>0</v>
      </c>
      <c r="AN53" s="265">
        <v>0</v>
      </c>
      <c r="AO53" s="265">
        <v>0</v>
      </c>
      <c r="AP53" s="265">
        <v>0</v>
      </c>
      <c r="AQ53" s="265">
        <v>0</v>
      </c>
      <c r="AR53" s="265">
        <v>0</v>
      </c>
      <c r="AS53" s="76">
        <v>0</v>
      </c>
      <c r="AT53" s="266"/>
      <c r="AU53" s="76">
        <v>114</v>
      </c>
      <c r="AV53" s="76">
        <v>253</v>
      </c>
      <c r="AW53" s="579">
        <v>10</v>
      </c>
      <c r="AY53" s="76"/>
      <c r="AZ53" s="76">
        <f t="shared" si="16"/>
        <v>413114253</v>
      </c>
      <c r="BA53" s="76">
        <f t="shared" si="17"/>
        <v>413</v>
      </c>
      <c r="BB53" s="564"/>
      <c r="BC53" s="266" t="str">
        <f t="shared" si="18"/>
        <v>FOUR RIVERS</v>
      </c>
      <c r="BD53" s="266">
        <f t="shared" si="19"/>
        <v>253</v>
      </c>
      <c r="BE53" s="266" t="str">
        <f t="shared" si="1"/>
        <v>ROWE</v>
      </c>
      <c r="BF53" s="266">
        <f t="shared" si="20"/>
        <v>1</v>
      </c>
    </row>
    <row r="54" spans="1:58">
      <c r="A54" s="265">
        <v>413</v>
      </c>
      <c r="B54" s="265">
        <v>413114312</v>
      </c>
      <c r="C54" s="266" t="s">
        <v>1292</v>
      </c>
      <c r="D54" s="275">
        <f t="shared" si="2"/>
        <v>0</v>
      </c>
      <c r="E54" s="275">
        <f t="shared" si="3"/>
        <v>0</v>
      </c>
      <c r="F54" s="275">
        <f t="shared" si="4"/>
        <v>0</v>
      </c>
      <c r="G54" s="275">
        <f t="shared" si="5"/>
        <v>0</v>
      </c>
      <c r="H54" s="275">
        <f t="shared" si="6"/>
        <v>1</v>
      </c>
      <c r="I54" s="275">
        <f t="shared" si="7"/>
        <v>1</v>
      </c>
      <c r="J54" s="275">
        <f t="shared" si="8"/>
        <v>0</v>
      </c>
      <c r="K54" s="410">
        <f t="shared" si="9"/>
        <v>7.8600000000000003E-2</v>
      </c>
      <c r="L54" s="275"/>
      <c r="M54" s="275">
        <f t="shared" si="10"/>
        <v>0</v>
      </c>
      <c r="N54" s="275">
        <f t="shared" si="11"/>
        <v>0</v>
      </c>
      <c r="O54" s="275">
        <f t="shared" si="12"/>
        <v>0</v>
      </c>
      <c r="P54" s="275">
        <f t="shared" si="13"/>
        <v>0</v>
      </c>
      <c r="Q54" s="275">
        <f t="shared" si="14"/>
        <v>8</v>
      </c>
      <c r="R54" s="275">
        <f t="shared" si="15"/>
        <v>2</v>
      </c>
      <c r="S54" s="278"/>
      <c r="T54" s="278"/>
      <c r="U54" s="278"/>
      <c r="V54" s="278"/>
      <c r="W54" s="582"/>
      <c r="X54" s="582"/>
      <c r="Y54" s="600"/>
      <c r="Z54" s="278"/>
      <c r="AA54" s="76">
        <v>413</v>
      </c>
      <c r="AB54" s="76">
        <v>413114312</v>
      </c>
      <c r="AC54" s="294" t="s">
        <v>1292</v>
      </c>
      <c r="AD54" s="76">
        <v>0</v>
      </c>
      <c r="AE54" s="76">
        <v>0</v>
      </c>
      <c r="AF54" s="76">
        <v>0</v>
      </c>
      <c r="AG54" s="76">
        <v>0</v>
      </c>
      <c r="AH54" s="76">
        <v>1</v>
      </c>
      <c r="AI54" s="76">
        <v>1</v>
      </c>
      <c r="AJ54" s="76">
        <v>0</v>
      </c>
      <c r="AK54" s="265">
        <v>0</v>
      </c>
      <c r="AL54" s="265">
        <v>0</v>
      </c>
      <c r="AM54" s="265">
        <v>0</v>
      </c>
      <c r="AN54" s="265">
        <v>0</v>
      </c>
      <c r="AO54" s="265">
        <v>0</v>
      </c>
      <c r="AP54" s="265">
        <v>0</v>
      </c>
      <c r="AQ54" s="265">
        <v>0</v>
      </c>
      <c r="AR54" s="265">
        <v>0</v>
      </c>
      <c r="AS54" s="76">
        <v>0</v>
      </c>
      <c r="AT54" s="266"/>
      <c r="AU54" s="76">
        <v>114</v>
      </c>
      <c r="AV54" s="76">
        <v>312</v>
      </c>
      <c r="AW54" s="579">
        <v>8</v>
      </c>
      <c r="AY54" s="76"/>
      <c r="AZ54" s="76">
        <f t="shared" si="16"/>
        <v>413114312</v>
      </c>
      <c r="BA54" s="76">
        <f t="shared" si="17"/>
        <v>413</v>
      </c>
      <c r="BB54" s="564"/>
      <c r="BC54" s="266" t="str">
        <f t="shared" si="18"/>
        <v>FOUR RIVERS</v>
      </c>
      <c r="BD54" s="266">
        <f t="shared" si="19"/>
        <v>312</v>
      </c>
      <c r="BE54" s="266" t="str">
        <f t="shared" si="1"/>
        <v>WARWICK</v>
      </c>
      <c r="BF54" s="266">
        <f t="shared" si="20"/>
        <v>2</v>
      </c>
    </row>
    <row r="55" spans="1:58">
      <c r="A55" s="265">
        <v>413</v>
      </c>
      <c r="B55" s="265">
        <v>413114605</v>
      </c>
      <c r="C55" s="266" t="s">
        <v>1292</v>
      </c>
      <c r="D55" s="275">
        <f t="shared" si="2"/>
        <v>0</v>
      </c>
      <c r="E55" s="275">
        <f t="shared" si="3"/>
        <v>0</v>
      </c>
      <c r="F55" s="275">
        <f t="shared" si="4"/>
        <v>0</v>
      </c>
      <c r="G55" s="275">
        <f t="shared" si="5"/>
        <v>0</v>
      </c>
      <c r="H55" s="275">
        <f t="shared" si="6"/>
        <v>1</v>
      </c>
      <c r="I55" s="275">
        <f t="shared" si="7"/>
        <v>0</v>
      </c>
      <c r="J55" s="275">
        <f t="shared" si="8"/>
        <v>0</v>
      </c>
      <c r="K55" s="410">
        <f t="shared" si="9"/>
        <v>3.9300000000000002E-2</v>
      </c>
      <c r="L55" s="275"/>
      <c r="M55" s="275">
        <f t="shared" si="10"/>
        <v>0</v>
      </c>
      <c r="N55" s="275">
        <f t="shared" si="11"/>
        <v>0</v>
      </c>
      <c r="O55" s="275">
        <f t="shared" si="12"/>
        <v>0</v>
      </c>
      <c r="P55" s="275">
        <f t="shared" si="13"/>
        <v>1</v>
      </c>
      <c r="Q55" s="275">
        <f t="shared" si="14"/>
        <v>6</v>
      </c>
      <c r="R55" s="275">
        <f t="shared" si="15"/>
        <v>1</v>
      </c>
      <c r="S55" s="278"/>
      <c r="T55" s="278"/>
      <c r="U55" s="278"/>
      <c r="V55" s="278"/>
      <c r="W55" s="582"/>
      <c r="X55" s="582"/>
      <c r="Y55" s="600"/>
      <c r="Z55" s="278"/>
      <c r="AA55" s="76">
        <v>413</v>
      </c>
      <c r="AB55" s="76">
        <v>413114605</v>
      </c>
      <c r="AC55" s="294" t="s">
        <v>1292</v>
      </c>
      <c r="AD55" s="76">
        <v>0</v>
      </c>
      <c r="AE55" s="76">
        <v>0</v>
      </c>
      <c r="AF55" s="76">
        <v>0</v>
      </c>
      <c r="AG55" s="76">
        <v>0</v>
      </c>
      <c r="AH55" s="76">
        <v>1</v>
      </c>
      <c r="AI55" s="76">
        <v>0</v>
      </c>
      <c r="AJ55" s="76">
        <v>0</v>
      </c>
      <c r="AK55" s="265">
        <v>0</v>
      </c>
      <c r="AL55" s="265">
        <v>0</v>
      </c>
      <c r="AM55" s="265">
        <v>0</v>
      </c>
      <c r="AN55" s="265">
        <v>0</v>
      </c>
      <c r="AO55" s="265">
        <v>1</v>
      </c>
      <c r="AP55" s="265">
        <v>0</v>
      </c>
      <c r="AQ55" s="265">
        <v>0</v>
      </c>
      <c r="AR55" s="265">
        <v>0</v>
      </c>
      <c r="AS55" s="76">
        <v>0</v>
      </c>
      <c r="AT55" s="266"/>
      <c r="AU55" s="76">
        <v>114</v>
      </c>
      <c r="AV55" s="76">
        <v>605</v>
      </c>
      <c r="AW55" s="579">
        <v>6</v>
      </c>
      <c r="AY55" s="76"/>
      <c r="AZ55" s="76">
        <f t="shared" si="16"/>
        <v>413114605</v>
      </c>
      <c r="BA55" s="76">
        <f t="shared" si="17"/>
        <v>413</v>
      </c>
      <c r="BB55" s="564"/>
      <c r="BC55" s="266" t="str">
        <f t="shared" si="18"/>
        <v>FOUR RIVERS</v>
      </c>
      <c r="BD55" s="266">
        <f t="shared" si="19"/>
        <v>605</v>
      </c>
      <c r="BE55" s="266" t="str">
        <f t="shared" si="1"/>
        <v>AMHERST PELHAM</v>
      </c>
      <c r="BF55" s="266">
        <f t="shared" si="20"/>
        <v>1</v>
      </c>
    </row>
    <row r="56" spans="1:58">
      <c r="A56" s="265">
        <v>413</v>
      </c>
      <c r="B56" s="265">
        <v>413114618</v>
      </c>
      <c r="C56" s="266" t="s">
        <v>1292</v>
      </c>
      <c r="D56" s="275">
        <f t="shared" si="2"/>
        <v>0</v>
      </c>
      <c r="E56" s="275">
        <f t="shared" si="3"/>
        <v>0</v>
      </c>
      <c r="F56" s="275">
        <f t="shared" si="4"/>
        <v>0</v>
      </c>
      <c r="G56" s="275">
        <f t="shared" si="5"/>
        <v>0</v>
      </c>
      <c r="H56" s="275">
        <f t="shared" si="6"/>
        <v>0</v>
      </c>
      <c r="I56" s="275">
        <f t="shared" si="7"/>
        <v>1</v>
      </c>
      <c r="J56" s="275">
        <f t="shared" si="8"/>
        <v>0</v>
      </c>
      <c r="K56" s="410">
        <f t="shared" si="9"/>
        <v>3.9300000000000002E-2</v>
      </c>
      <c r="L56" s="275"/>
      <c r="M56" s="275">
        <f t="shared" si="10"/>
        <v>0</v>
      </c>
      <c r="N56" s="275">
        <f t="shared" si="11"/>
        <v>0</v>
      </c>
      <c r="O56" s="275">
        <f t="shared" si="12"/>
        <v>0</v>
      </c>
      <c r="P56" s="275">
        <f t="shared" si="13"/>
        <v>0</v>
      </c>
      <c r="Q56" s="275">
        <f t="shared" si="14"/>
        <v>8</v>
      </c>
      <c r="R56" s="275">
        <f t="shared" si="15"/>
        <v>1</v>
      </c>
      <c r="S56" s="278"/>
      <c r="T56" s="278"/>
      <c r="U56" s="278"/>
      <c r="V56" s="278"/>
      <c r="W56" s="582"/>
      <c r="X56" s="582"/>
      <c r="Y56" s="600"/>
      <c r="Z56" s="278"/>
      <c r="AA56" s="76">
        <v>413</v>
      </c>
      <c r="AB56" s="76">
        <v>413114618</v>
      </c>
      <c r="AC56" s="294" t="s">
        <v>1292</v>
      </c>
      <c r="AD56" s="76">
        <v>0</v>
      </c>
      <c r="AE56" s="76">
        <v>0</v>
      </c>
      <c r="AF56" s="76">
        <v>0</v>
      </c>
      <c r="AG56" s="76">
        <v>0</v>
      </c>
      <c r="AH56" s="76">
        <v>0</v>
      </c>
      <c r="AI56" s="76">
        <v>1</v>
      </c>
      <c r="AJ56" s="76">
        <v>0</v>
      </c>
      <c r="AK56" s="265">
        <v>0</v>
      </c>
      <c r="AL56" s="265">
        <v>0</v>
      </c>
      <c r="AM56" s="265">
        <v>0</v>
      </c>
      <c r="AN56" s="265">
        <v>0</v>
      </c>
      <c r="AO56" s="265">
        <v>0</v>
      </c>
      <c r="AP56" s="265">
        <v>0</v>
      </c>
      <c r="AQ56" s="265">
        <v>0</v>
      </c>
      <c r="AR56" s="265">
        <v>0</v>
      </c>
      <c r="AS56" s="76">
        <v>0</v>
      </c>
      <c r="AT56" s="266"/>
      <c r="AU56" s="76">
        <v>114</v>
      </c>
      <c r="AV56" s="76">
        <v>618</v>
      </c>
      <c r="AW56" s="579">
        <v>8</v>
      </c>
      <c r="AY56" s="76"/>
      <c r="AZ56" s="76">
        <f t="shared" si="16"/>
        <v>413114618</v>
      </c>
      <c r="BA56" s="76">
        <f t="shared" si="17"/>
        <v>413</v>
      </c>
      <c r="BB56" s="564"/>
      <c r="BC56" s="266" t="str">
        <f t="shared" si="18"/>
        <v>FOUR RIVERS</v>
      </c>
      <c r="BD56" s="266">
        <f t="shared" si="19"/>
        <v>618</v>
      </c>
      <c r="BE56" s="266" t="str">
        <f t="shared" si="1"/>
        <v>BERKSHIRE HILLS</v>
      </c>
      <c r="BF56" s="266">
        <f t="shared" si="20"/>
        <v>1</v>
      </c>
    </row>
    <row r="57" spans="1:58">
      <c r="A57" s="265">
        <v>413</v>
      </c>
      <c r="B57" s="265">
        <v>413114670</v>
      </c>
      <c r="C57" s="266" t="s">
        <v>1292</v>
      </c>
      <c r="D57" s="275">
        <f t="shared" si="2"/>
        <v>0</v>
      </c>
      <c r="E57" s="275">
        <f t="shared" si="3"/>
        <v>0</v>
      </c>
      <c r="F57" s="275">
        <f t="shared" si="4"/>
        <v>0</v>
      </c>
      <c r="G57" s="275">
        <f t="shared" si="5"/>
        <v>0</v>
      </c>
      <c r="H57" s="275">
        <f t="shared" si="6"/>
        <v>3</v>
      </c>
      <c r="I57" s="275">
        <f t="shared" si="7"/>
        <v>13</v>
      </c>
      <c r="J57" s="275">
        <f t="shared" si="8"/>
        <v>0</v>
      </c>
      <c r="K57" s="410">
        <f t="shared" si="9"/>
        <v>0.62880000000000003</v>
      </c>
      <c r="L57" s="275"/>
      <c r="M57" s="275">
        <f t="shared" si="10"/>
        <v>0</v>
      </c>
      <c r="N57" s="275">
        <f t="shared" si="11"/>
        <v>0</v>
      </c>
      <c r="O57" s="275">
        <f t="shared" si="12"/>
        <v>0</v>
      </c>
      <c r="P57" s="275">
        <f t="shared" si="13"/>
        <v>4</v>
      </c>
      <c r="Q57" s="275">
        <f t="shared" si="14"/>
        <v>6</v>
      </c>
      <c r="R57" s="275">
        <f t="shared" si="15"/>
        <v>16</v>
      </c>
      <c r="S57" s="278"/>
      <c r="T57" s="278"/>
      <c r="U57" s="278"/>
      <c r="V57" s="278"/>
      <c r="W57" s="582"/>
      <c r="X57" s="582"/>
      <c r="Y57" s="600"/>
      <c r="Z57" s="278"/>
      <c r="AA57" s="76">
        <v>413</v>
      </c>
      <c r="AB57" s="76">
        <v>413114670</v>
      </c>
      <c r="AC57" s="294" t="s">
        <v>1292</v>
      </c>
      <c r="AD57" s="76">
        <v>0</v>
      </c>
      <c r="AE57" s="76">
        <v>0</v>
      </c>
      <c r="AF57" s="76">
        <v>0</v>
      </c>
      <c r="AG57" s="76">
        <v>0</v>
      </c>
      <c r="AH57" s="76">
        <v>3</v>
      </c>
      <c r="AI57" s="76">
        <v>13</v>
      </c>
      <c r="AJ57" s="76">
        <v>0</v>
      </c>
      <c r="AK57" s="265">
        <v>0</v>
      </c>
      <c r="AL57" s="265">
        <v>0</v>
      </c>
      <c r="AM57" s="265">
        <v>0</v>
      </c>
      <c r="AN57" s="265">
        <v>0</v>
      </c>
      <c r="AO57" s="265">
        <v>1</v>
      </c>
      <c r="AP57" s="265">
        <v>0</v>
      </c>
      <c r="AQ57" s="265">
        <v>0</v>
      </c>
      <c r="AR57" s="265">
        <v>0</v>
      </c>
      <c r="AS57" s="76">
        <v>3</v>
      </c>
      <c r="AT57" s="266"/>
      <c r="AU57" s="76">
        <v>114</v>
      </c>
      <c r="AV57" s="76">
        <v>670</v>
      </c>
      <c r="AW57" s="579">
        <v>6</v>
      </c>
      <c r="AY57" s="76"/>
      <c r="AZ57" s="76">
        <f t="shared" si="16"/>
        <v>413114670</v>
      </c>
      <c r="BA57" s="76">
        <f t="shared" si="17"/>
        <v>413</v>
      </c>
      <c r="BB57" s="564"/>
      <c r="BC57" s="266" t="str">
        <f t="shared" si="18"/>
        <v>FOUR RIVERS</v>
      </c>
      <c r="BD57" s="266">
        <f t="shared" si="19"/>
        <v>670</v>
      </c>
      <c r="BE57" s="266" t="str">
        <f t="shared" si="1"/>
        <v>FRONTIER</v>
      </c>
      <c r="BF57" s="266">
        <f t="shared" si="20"/>
        <v>16</v>
      </c>
    </row>
    <row r="58" spans="1:58">
      <c r="A58" s="265">
        <v>413</v>
      </c>
      <c r="B58" s="265">
        <v>413114674</v>
      </c>
      <c r="C58" s="266" t="s">
        <v>1292</v>
      </c>
      <c r="D58" s="275">
        <f t="shared" si="2"/>
        <v>0</v>
      </c>
      <c r="E58" s="275">
        <f t="shared" si="3"/>
        <v>0</v>
      </c>
      <c r="F58" s="275">
        <f t="shared" si="4"/>
        <v>0</v>
      </c>
      <c r="G58" s="275">
        <f t="shared" si="5"/>
        <v>0</v>
      </c>
      <c r="H58" s="275">
        <f t="shared" si="6"/>
        <v>12</v>
      </c>
      <c r="I58" s="275">
        <f t="shared" si="7"/>
        <v>29</v>
      </c>
      <c r="J58" s="275">
        <f t="shared" si="8"/>
        <v>0</v>
      </c>
      <c r="K58" s="410">
        <f t="shared" si="9"/>
        <v>1.6113</v>
      </c>
      <c r="L58" s="275"/>
      <c r="M58" s="275">
        <f t="shared" si="10"/>
        <v>0</v>
      </c>
      <c r="N58" s="275">
        <f t="shared" si="11"/>
        <v>0</v>
      </c>
      <c r="O58" s="275">
        <f t="shared" si="12"/>
        <v>0</v>
      </c>
      <c r="P58" s="275">
        <f t="shared" si="13"/>
        <v>19</v>
      </c>
      <c r="Q58" s="275">
        <f t="shared" si="14"/>
        <v>10</v>
      </c>
      <c r="R58" s="275">
        <f t="shared" si="15"/>
        <v>41</v>
      </c>
      <c r="S58" s="278"/>
      <c r="T58" s="278"/>
      <c r="U58" s="278"/>
      <c r="V58" s="278"/>
      <c r="W58" s="582"/>
      <c r="X58" s="582"/>
      <c r="Y58" s="600"/>
      <c r="Z58" s="278"/>
      <c r="AA58" s="76">
        <v>413</v>
      </c>
      <c r="AB58" s="76">
        <v>413114674</v>
      </c>
      <c r="AC58" s="294" t="s">
        <v>1292</v>
      </c>
      <c r="AD58" s="76">
        <v>0</v>
      </c>
      <c r="AE58" s="76">
        <v>0</v>
      </c>
      <c r="AF58" s="76">
        <v>0</v>
      </c>
      <c r="AG58" s="76">
        <v>0</v>
      </c>
      <c r="AH58" s="76">
        <v>12</v>
      </c>
      <c r="AI58" s="76">
        <v>29</v>
      </c>
      <c r="AJ58" s="76">
        <v>0</v>
      </c>
      <c r="AK58" s="265">
        <v>0</v>
      </c>
      <c r="AL58" s="265">
        <v>0</v>
      </c>
      <c r="AM58" s="265">
        <v>0</v>
      </c>
      <c r="AN58" s="265">
        <v>0</v>
      </c>
      <c r="AO58" s="265">
        <v>5</v>
      </c>
      <c r="AP58" s="265">
        <v>0</v>
      </c>
      <c r="AQ58" s="265">
        <v>0</v>
      </c>
      <c r="AR58" s="265">
        <v>0</v>
      </c>
      <c r="AS58" s="76">
        <v>14</v>
      </c>
      <c r="AT58" s="266"/>
      <c r="AU58" s="76">
        <v>114</v>
      </c>
      <c r="AV58" s="76">
        <v>674</v>
      </c>
      <c r="AW58" s="579">
        <v>10</v>
      </c>
      <c r="AY58" s="76"/>
      <c r="AZ58" s="76">
        <f t="shared" si="16"/>
        <v>413114674</v>
      </c>
      <c r="BA58" s="76">
        <f t="shared" si="17"/>
        <v>413</v>
      </c>
      <c r="BB58" s="564"/>
      <c r="BC58" s="266" t="str">
        <f t="shared" si="18"/>
        <v>FOUR RIVERS</v>
      </c>
      <c r="BD58" s="266">
        <f t="shared" si="19"/>
        <v>674</v>
      </c>
      <c r="BE58" s="266" t="str">
        <f t="shared" si="1"/>
        <v>GILL MONTAGUE</v>
      </c>
      <c r="BF58" s="266">
        <f t="shared" si="20"/>
        <v>41</v>
      </c>
    </row>
    <row r="59" spans="1:58">
      <c r="A59" s="265">
        <v>413</v>
      </c>
      <c r="B59" s="265">
        <v>413114717</v>
      </c>
      <c r="C59" s="266" t="s">
        <v>1292</v>
      </c>
      <c r="D59" s="275">
        <f t="shared" si="2"/>
        <v>0</v>
      </c>
      <c r="E59" s="275">
        <f t="shared" si="3"/>
        <v>0</v>
      </c>
      <c r="F59" s="275">
        <f t="shared" si="4"/>
        <v>0</v>
      </c>
      <c r="G59" s="275">
        <f t="shared" si="5"/>
        <v>0</v>
      </c>
      <c r="H59" s="275">
        <f t="shared" si="6"/>
        <v>7</v>
      </c>
      <c r="I59" s="275">
        <f t="shared" si="7"/>
        <v>14</v>
      </c>
      <c r="J59" s="275">
        <f t="shared" si="8"/>
        <v>0</v>
      </c>
      <c r="K59" s="410">
        <f t="shared" si="9"/>
        <v>0.82530000000000003</v>
      </c>
      <c r="L59" s="275"/>
      <c r="M59" s="275">
        <f t="shared" si="10"/>
        <v>0</v>
      </c>
      <c r="N59" s="275">
        <f t="shared" si="11"/>
        <v>0</v>
      </c>
      <c r="O59" s="275">
        <f t="shared" si="12"/>
        <v>0</v>
      </c>
      <c r="P59" s="275">
        <f t="shared" si="13"/>
        <v>12</v>
      </c>
      <c r="Q59" s="275">
        <f t="shared" si="14"/>
        <v>9</v>
      </c>
      <c r="R59" s="275">
        <f t="shared" si="15"/>
        <v>21</v>
      </c>
      <c r="S59" s="278"/>
      <c r="T59" s="278"/>
      <c r="U59" s="278"/>
      <c r="V59" s="278"/>
      <c r="W59" s="582"/>
      <c r="X59" s="582"/>
      <c r="Y59" s="600"/>
      <c r="Z59" s="278"/>
      <c r="AA59" s="76">
        <v>413</v>
      </c>
      <c r="AB59" s="76">
        <v>413114717</v>
      </c>
      <c r="AC59" s="294" t="s">
        <v>1292</v>
      </c>
      <c r="AD59" s="76">
        <v>0</v>
      </c>
      <c r="AE59" s="76">
        <v>0</v>
      </c>
      <c r="AF59" s="76">
        <v>0</v>
      </c>
      <c r="AG59" s="76">
        <v>0</v>
      </c>
      <c r="AH59" s="76">
        <v>7</v>
      </c>
      <c r="AI59" s="76">
        <v>14</v>
      </c>
      <c r="AJ59" s="76">
        <v>0</v>
      </c>
      <c r="AK59" s="265">
        <v>0</v>
      </c>
      <c r="AL59" s="265">
        <v>0</v>
      </c>
      <c r="AM59" s="265">
        <v>0</v>
      </c>
      <c r="AN59" s="265">
        <v>0</v>
      </c>
      <c r="AO59" s="265">
        <v>4</v>
      </c>
      <c r="AP59" s="265">
        <v>0</v>
      </c>
      <c r="AQ59" s="265">
        <v>0</v>
      </c>
      <c r="AR59" s="265">
        <v>0</v>
      </c>
      <c r="AS59" s="76">
        <v>8</v>
      </c>
      <c r="AT59" s="266"/>
      <c r="AU59" s="76">
        <v>114</v>
      </c>
      <c r="AV59" s="76">
        <v>717</v>
      </c>
      <c r="AW59" s="579">
        <v>9</v>
      </c>
      <c r="AY59" s="76"/>
      <c r="AZ59" s="76">
        <f t="shared" si="16"/>
        <v>413114717</v>
      </c>
      <c r="BA59" s="76">
        <f t="shared" si="17"/>
        <v>413</v>
      </c>
      <c r="BB59" s="564"/>
      <c r="BC59" s="266" t="str">
        <f t="shared" si="18"/>
        <v>FOUR RIVERS</v>
      </c>
      <c r="BD59" s="266">
        <f t="shared" si="19"/>
        <v>717</v>
      </c>
      <c r="BE59" s="266" t="str">
        <f t="shared" si="1"/>
        <v>MOHAWK TRAIL</v>
      </c>
      <c r="BF59" s="266">
        <f t="shared" si="20"/>
        <v>21</v>
      </c>
    </row>
    <row r="60" spans="1:58">
      <c r="A60" s="265">
        <v>413</v>
      </c>
      <c r="B60" s="265">
        <v>413114750</v>
      </c>
      <c r="C60" s="266" t="s">
        <v>1292</v>
      </c>
      <c r="D60" s="275">
        <f t="shared" si="2"/>
        <v>0</v>
      </c>
      <c r="E60" s="275">
        <f t="shared" si="3"/>
        <v>0</v>
      </c>
      <c r="F60" s="275">
        <f t="shared" si="4"/>
        <v>0</v>
      </c>
      <c r="G60" s="275">
        <f t="shared" si="5"/>
        <v>0</v>
      </c>
      <c r="H60" s="275">
        <f t="shared" si="6"/>
        <v>4</v>
      </c>
      <c r="I60" s="275">
        <f t="shared" si="7"/>
        <v>14</v>
      </c>
      <c r="J60" s="275">
        <f t="shared" si="8"/>
        <v>0</v>
      </c>
      <c r="K60" s="410">
        <f t="shared" si="9"/>
        <v>0.70740000000000003</v>
      </c>
      <c r="L60" s="275"/>
      <c r="M60" s="275">
        <f t="shared" si="10"/>
        <v>0</v>
      </c>
      <c r="N60" s="275">
        <f t="shared" si="11"/>
        <v>0</v>
      </c>
      <c r="O60" s="275">
        <f t="shared" si="12"/>
        <v>0</v>
      </c>
      <c r="P60" s="275">
        <f t="shared" si="13"/>
        <v>8</v>
      </c>
      <c r="Q60" s="275">
        <f t="shared" si="14"/>
        <v>7</v>
      </c>
      <c r="R60" s="275">
        <f t="shared" si="15"/>
        <v>18</v>
      </c>
      <c r="S60" s="278"/>
      <c r="T60" s="278"/>
      <c r="U60" s="278"/>
      <c r="V60" s="278"/>
      <c r="W60" s="582"/>
      <c r="X60" s="582"/>
      <c r="Y60" s="600"/>
      <c r="Z60" s="278"/>
      <c r="AA60" s="76">
        <v>413</v>
      </c>
      <c r="AB60" s="76">
        <v>413114750</v>
      </c>
      <c r="AC60" s="294" t="s">
        <v>1292</v>
      </c>
      <c r="AD60" s="76">
        <v>0</v>
      </c>
      <c r="AE60" s="76">
        <v>0</v>
      </c>
      <c r="AF60" s="76">
        <v>0</v>
      </c>
      <c r="AG60" s="76">
        <v>0</v>
      </c>
      <c r="AH60" s="76">
        <v>4</v>
      </c>
      <c r="AI60" s="76">
        <v>14</v>
      </c>
      <c r="AJ60" s="76">
        <v>0</v>
      </c>
      <c r="AK60" s="265">
        <v>0</v>
      </c>
      <c r="AL60" s="265">
        <v>0</v>
      </c>
      <c r="AM60" s="265">
        <v>0</v>
      </c>
      <c r="AN60" s="265">
        <v>0</v>
      </c>
      <c r="AO60" s="265">
        <v>1</v>
      </c>
      <c r="AP60" s="265">
        <v>0</v>
      </c>
      <c r="AQ60" s="265">
        <v>0</v>
      </c>
      <c r="AR60" s="265">
        <v>0</v>
      </c>
      <c r="AS60" s="76">
        <v>7</v>
      </c>
      <c r="AT60" s="266"/>
      <c r="AU60" s="76">
        <v>114</v>
      </c>
      <c r="AV60" s="76">
        <v>750</v>
      </c>
      <c r="AW60" s="579">
        <v>7</v>
      </c>
      <c r="AY60" s="76"/>
      <c r="AZ60" s="76">
        <f t="shared" si="16"/>
        <v>413114750</v>
      </c>
      <c r="BA60" s="76">
        <f t="shared" si="17"/>
        <v>413</v>
      </c>
      <c r="BB60" s="564"/>
      <c r="BC60" s="266" t="str">
        <f t="shared" si="18"/>
        <v>FOUR RIVERS</v>
      </c>
      <c r="BD60" s="266">
        <f t="shared" si="19"/>
        <v>750</v>
      </c>
      <c r="BE60" s="266" t="str">
        <f t="shared" si="1"/>
        <v>PIONEER</v>
      </c>
      <c r="BF60" s="266">
        <f t="shared" si="20"/>
        <v>18</v>
      </c>
    </row>
    <row r="61" spans="1:58">
      <c r="A61" s="265">
        <v>413</v>
      </c>
      <c r="B61" s="265">
        <v>413114755</v>
      </c>
      <c r="C61" s="266" t="s">
        <v>1292</v>
      </c>
      <c r="D61" s="275">
        <f t="shared" si="2"/>
        <v>0</v>
      </c>
      <c r="E61" s="275">
        <f t="shared" si="3"/>
        <v>0</v>
      </c>
      <c r="F61" s="275">
        <f t="shared" si="4"/>
        <v>0</v>
      </c>
      <c r="G61" s="275">
        <f t="shared" si="5"/>
        <v>0</v>
      </c>
      <c r="H61" s="275">
        <f t="shared" si="6"/>
        <v>9</v>
      </c>
      <c r="I61" s="275">
        <f t="shared" si="7"/>
        <v>9</v>
      </c>
      <c r="J61" s="275">
        <f t="shared" si="8"/>
        <v>0</v>
      </c>
      <c r="K61" s="410">
        <f t="shared" si="9"/>
        <v>0.70740000000000003</v>
      </c>
      <c r="L61" s="275"/>
      <c r="M61" s="275">
        <f t="shared" si="10"/>
        <v>0</v>
      </c>
      <c r="N61" s="275">
        <f t="shared" si="11"/>
        <v>0</v>
      </c>
      <c r="O61" s="275">
        <f t="shared" si="12"/>
        <v>0</v>
      </c>
      <c r="P61" s="275">
        <f t="shared" si="13"/>
        <v>4</v>
      </c>
      <c r="Q61" s="275">
        <f t="shared" si="14"/>
        <v>10</v>
      </c>
      <c r="R61" s="275">
        <f t="shared" si="15"/>
        <v>18</v>
      </c>
      <c r="S61" s="278"/>
      <c r="T61" s="278"/>
      <c r="U61" s="278"/>
      <c r="V61" s="278"/>
      <c r="W61" s="582"/>
      <c r="X61" s="582"/>
      <c r="Y61" s="600"/>
      <c r="Z61" s="278"/>
      <c r="AA61" s="76">
        <v>413</v>
      </c>
      <c r="AB61" s="76">
        <v>413114755</v>
      </c>
      <c r="AC61" s="294" t="s">
        <v>1292</v>
      </c>
      <c r="AD61" s="76">
        <v>0</v>
      </c>
      <c r="AE61" s="76">
        <v>0</v>
      </c>
      <c r="AF61" s="76">
        <v>0</v>
      </c>
      <c r="AG61" s="76">
        <v>0</v>
      </c>
      <c r="AH61" s="76">
        <v>9</v>
      </c>
      <c r="AI61" s="76">
        <v>9</v>
      </c>
      <c r="AJ61" s="76">
        <v>0</v>
      </c>
      <c r="AK61" s="265">
        <v>0</v>
      </c>
      <c r="AL61" s="265">
        <v>0</v>
      </c>
      <c r="AM61" s="265">
        <v>0</v>
      </c>
      <c r="AN61" s="265">
        <v>0</v>
      </c>
      <c r="AO61" s="265">
        <v>2</v>
      </c>
      <c r="AP61" s="265">
        <v>0</v>
      </c>
      <c r="AQ61" s="265">
        <v>0</v>
      </c>
      <c r="AR61" s="265">
        <v>0</v>
      </c>
      <c r="AS61" s="76">
        <v>2</v>
      </c>
      <c r="AT61" s="266"/>
      <c r="AU61" s="76">
        <v>114</v>
      </c>
      <c r="AV61" s="76">
        <v>755</v>
      </c>
      <c r="AW61" s="579">
        <v>10</v>
      </c>
      <c r="AY61" s="76"/>
      <c r="AZ61" s="76">
        <f t="shared" si="16"/>
        <v>413114755</v>
      </c>
      <c r="BA61" s="76">
        <f t="shared" si="17"/>
        <v>413</v>
      </c>
      <c r="BB61" s="564"/>
      <c r="BC61" s="266" t="str">
        <f t="shared" si="18"/>
        <v>FOUR RIVERS</v>
      </c>
      <c r="BD61" s="266">
        <f t="shared" si="19"/>
        <v>755</v>
      </c>
      <c r="BE61" s="266" t="str">
        <f t="shared" si="1"/>
        <v>RALPH C MAHAR</v>
      </c>
      <c r="BF61" s="266">
        <f t="shared" si="20"/>
        <v>18</v>
      </c>
    </row>
    <row r="62" spans="1:58">
      <c r="A62" s="265">
        <v>414</v>
      </c>
      <c r="B62" s="265">
        <v>414603063</v>
      </c>
      <c r="C62" s="266" t="s">
        <v>1293</v>
      </c>
      <c r="D62" s="275">
        <f t="shared" si="2"/>
        <v>0</v>
      </c>
      <c r="E62" s="275">
        <f t="shared" si="3"/>
        <v>0</v>
      </c>
      <c r="F62" s="275">
        <f t="shared" si="4"/>
        <v>0</v>
      </c>
      <c r="G62" s="275">
        <f t="shared" si="5"/>
        <v>0</v>
      </c>
      <c r="H62" s="275">
        <f t="shared" si="6"/>
        <v>0</v>
      </c>
      <c r="I62" s="275">
        <f t="shared" si="7"/>
        <v>3</v>
      </c>
      <c r="J62" s="275">
        <f t="shared" si="8"/>
        <v>0</v>
      </c>
      <c r="K62" s="410">
        <f t="shared" si="9"/>
        <v>0.1179</v>
      </c>
      <c r="L62" s="275"/>
      <c r="M62" s="275">
        <f t="shared" si="10"/>
        <v>0</v>
      </c>
      <c r="N62" s="275">
        <f t="shared" si="11"/>
        <v>0</v>
      </c>
      <c r="O62" s="275">
        <f t="shared" si="12"/>
        <v>0</v>
      </c>
      <c r="P62" s="275">
        <f t="shared" si="13"/>
        <v>1</v>
      </c>
      <c r="Q62" s="275">
        <f t="shared" si="14"/>
        <v>8</v>
      </c>
      <c r="R62" s="275">
        <f t="shared" si="15"/>
        <v>3</v>
      </c>
      <c r="S62" s="278"/>
      <c r="T62" s="278"/>
      <c r="U62" s="278"/>
      <c r="V62" s="278"/>
      <c r="W62" s="582"/>
      <c r="X62" s="582"/>
      <c r="Y62" s="600"/>
      <c r="Z62" s="278"/>
      <c r="AA62" s="76">
        <v>414</v>
      </c>
      <c r="AB62" s="76">
        <v>414603063</v>
      </c>
      <c r="AC62" s="294" t="s">
        <v>1293</v>
      </c>
      <c r="AD62" s="76">
        <v>0</v>
      </c>
      <c r="AE62" s="76">
        <v>0</v>
      </c>
      <c r="AF62" s="76">
        <v>0</v>
      </c>
      <c r="AG62" s="76">
        <v>0</v>
      </c>
      <c r="AH62" s="76">
        <v>0</v>
      </c>
      <c r="AI62" s="76">
        <v>3</v>
      </c>
      <c r="AJ62" s="76">
        <v>0</v>
      </c>
      <c r="AK62" s="265">
        <v>0</v>
      </c>
      <c r="AL62" s="265">
        <v>0</v>
      </c>
      <c r="AM62" s="265">
        <v>0</v>
      </c>
      <c r="AN62" s="265">
        <v>0</v>
      </c>
      <c r="AO62" s="265">
        <v>0</v>
      </c>
      <c r="AP62" s="265">
        <v>0</v>
      </c>
      <c r="AQ62" s="265">
        <v>0</v>
      </c>
      <c r="AR62" s="265">
        <v>0</v>
      </c>
      <c r="AS62" s="76">
        <v>1</v>
      </c>
      <c r="AT62" s="266"/>
      <c r="AU62" s="76">
        <v>603</v>
      </c>
      <c r="AV62" s="76">
        <v>63</v>
      </c>
      <c r="AW62" s="579">
        <v>8</v>
      </c>
      <c r="AY62" s="76"/>
      <c r="AZ62" s="76">
        <f t="shared" si="16"/>
        <v>414603063</v>
      </c>
      <c r="BA62" s="76">
        <f t="shared" si="17"/>
        <v>414</v>
      </c>
      <c r="BB62" s="564"/>
      <c r="BC62" s="266" t="str">
        <f t="shared" si="18"/>
        <v>BERKSHIRE ARTS AND TECHNOLOGY</v>
      </c>
      <c r="BD62" s="266">
        <f t="shared" si="19"/>
        <v>63</v>
      </c>
      <c r="BE62" s="266" t="str">
        <f t="shared" si="1"/>
        <v>CLARKSBURG</v>
      </c>
      <c r="BF62" s="266">
        <f t="shared" si="20"/>
        <v>3</v>
      </c>
    </row>
    <row r="63" spans="1:58">
      <c r="A63" s="265">
        <v>414</v>
      </c>
      <c r="B63" s="265">
        <v>414603098</v>
      </c>
      <c r="C63" s="266" t="s">
        <v>1293</v>
      </c>
      <c r="D63" s="275">
        <f t="shared" si="2"/>
        <v>0</v>
      </c>
      <c r="E63" s="275">
        <f t="shared" si="3"/>
        <v>0</v>
      </c>
      <c r="F63" s="275">
        <f t="shared" si="4"/>
        <v>0</v>
      </c>
      <c r="G63" s="275">
        <f t="shared" si="5"/>
        <v>0</v>
      </c>
      <c r="H63" s="275">
        <f t="shared" si="6"/>
        <v>1</v>
      </c>
      <c r="I63" s="275">
        <f t="shared" si="7"/>
        <v>0</v>
      </c>
      <c r="J63" s="275">
        <f t="shared" si="8"/>
        <v>0</v>
      </c>
      <c r="K63" s="410">
        <f t="shared" si="9"/>
        <v>3.9300000000000002E-2</v>
      </c>
      <c r="L63" s="275"/>
      <c r="M63" s="275">
        <f t="shared" si="10"/>
        <v>0</v>
      </c>
      <c r="N63" s="275">
        <f t="shared" si="11"/>
        <v>0</v>
      </c>
      <c r="O63" s="275">
        <f t="shared" si="12"/>
        <v>0</v>
      </c>
      <c r="P63" s="275">
        <f t="shared" si="13"/>
        <v>1</v>
      </c>
      <c r="Q63" s="275">
        <f t="shared" si="14"/>
        <v>8</v>
      </c>
      <c r="R63" s="275">
        <f t="shared" si="15"/>
        <v>1</v>
      </c>
      <c r="S63" s="278"/>
      <c r="T63" s="278"/>
      <c r="U63" s="278"/>
      <c r="V63" s="278"/>
      <c r="W63" s="582"/>
      <c r="X63" s="582"/>
      <c r="Y63" s="600"/>
      <c r="Z63" s="278"/>
      <c r="AA63" s="76">
        <v>414</v>
      </c>
      <c r="AB63" s="76">
        <v>414603098</v>
      </c>
      <c r="AC63" s="294" t="s">
        <v>1293</v>
      </c>
      <c r="AD63" s="76">
        <v>0</v>
      </c>
      <c r="AE63" s="76">
        <v>0</v>
      </c>
      <c r="AF63" s="76">
        <v>0</v>
      </c>
      <c r="AG63" s="76">
        <v>0</v>
      </c>
      <c r="AH63" s="76">
        <v>1</v>
      </c>
      <c r="AI63" s="76">
        <v>0</v>
      </c>
      <c r="AJ63" s="76">
        <v>0</v>
      </c>
      <c r="AK63" s="265">
        <v>0</v>
      </c>
      <c r="AL63" s="265">
        <v>0</v>
      </c>
      <c r="AM63" s="265">
        <v>0</v>
      </c>
      <c r="AN63" s="265">
        <v>0</v>
      </c>
      <c r="AO63" s="265">
        <v>1</v>
      </c>
      <c r="AP63" s="265">
        <v>0</v>
      </c>
      <c r="AQ63" s="265">
        <v>0</v>
      </c>
      <c r="AR63" s="265">
        <v>0</v>
      </c>
      <c r="AS63" s="76">
        <v>0</v>
      </c>
      <c r="AT63" s="266"/>
      <c r="AU63" s="76">
        <v>603</v>
      </c>
      <c r="AV63" s="76">
        <v>98</v>
      </c>
      <c r="AW63" s="579">
        <v>8</v>
      </c>
      <c r="AY63" s="76"/>
      <c r="AZ63" s="76">
        <f t="shared" si="16"/>
        <v>414603098</v>
      </c>
      <c r="BA63" s="76">
        <f t="shared" si="17"/>
        <v>414</v>
      </c>
      <c r="BB63" s="564"/>
      <c r="BC63" s="266" t="str">
        <f t="shared" si="18"/>
        <v>BERKSHIRE ARTS AND TECHNOLOGY</v>
      </c>
      <c r="BD63" s="266">
        <f t="shared" si="19"/>
        <v>98</v>
      </c>
      <c r="BE63" s="266" t="str">
        <f t="shared" si="1"/>
        <v>FLORIDA</v>
      </c>
      <c r="BF63" s="266">
        <f t="shared" si="20"/>
        <v>1</v>
      </c>
    </row>
    <row r="64" spans="1:58">
      <c r="A64" s="265">
        <v>414</v>
      </c>
      <c r="B64" s="265">
        <v>414603121</v>
      </c>
      <c r="C64" s="266" t="s">
        <v>1293</v>
      </c>
      <c r="D64" s="275">
        <f t="shared" si="2"/>
        <v>0</v>
      </c>
      <c r="E64" s="275">
        <f t="shared" si="3"/>
        <v>0</v>
      </c>
      <c r="F64" s="275">
        <f t="shared" si="4"/>
        <v>0</v>
      </c>
      <c r="G64" s="275">
        <f t="shared" si="5"/>
        <v>0</v>
      </c>
      <c r="H64" s="275">
        <f t="shared" si="6"/>
        <v>1</v>
      </c>
      <c r="I64" s="275">
        <f t="shared" si="7"/>
        <v>0</v>
      </c>
      <c r="J64" s="275">
        <f t="shared" si="8"/>
        <v>0</v>
      </c>
      <c r="K64" s="410">
        <f t="shared" si="9"/>
        <v>3.9300000000000002E-2</v>
      </c>
      <c r="L64" s="275"/>
      <c r="M64" s="275">
        <f t="shared" si="10"/>
        <v>0</v>
      </c>
      <c r="N64" s="275">
        <f t="shared" si="11"/>
        <v>0</v>
      </c>
      <c r="O64" s="275">
        <f t="shared" si="12"/>
        <v>0</v>
      </c>
      <c r="P64" s="275">
        <f t="shared" si="13"/>
        <v>1</v>
      </c>
      <c r="Q64" s="275">
        <f t="shared" si="14"/>
        <v>9</v>
      </c>
      <c r="R64" s="275">
        <f t="shared" si="15"/>
        <v>1</v>
      </c>
      <c r="S64" s="278"/>
      <c r="T64" s="278"/>
      <c r="U64" s="278"/>
      <c r="V64" s="278"/>
      <c r="W64" s="582"/>
      <c r="X64" s="582"/>
      <c r="Y64" s="600"/>
      <c r="Z64" s="278"/>
      <c r="AA64" s="76">
        <v>414</v>
      </c>
      <c r="AB64" s="76">
        <v>414603121</v>
      </c>
      <c r="AC64" s="294" t="s">
        <v>1293</v>
      </c>
      <c r="AD64" s="76">
        <v>0</v>
      </c>
      <c r="AE64" s="76">
        <v>0</v>
      </c>
      <c r="AF64" s="76">
        <v>0</v>
      </c>
      <c r="AG64" s="76">
        <v>0</v>
      </c>
      <c r="AH64" s="76">
        <v>1</v>
      </c>
      <c r="AI64" s="76">
        <v>0</v>
      </c>
      <c r="AJ64" s="76">
        <v>0</v>
      </c>
      <c r="AK64" s="265">
        <v>0</v>
      </c>
      <c r="AL64" s="265">
        <v>0</v>
      </c>
      <c r="AM64" s="265">
        <v>0</v>
      </c>
      <c r="AN64" s="265">
        <v>0</v>
      </c>
      <c r="AO64" s="265">
        <v>1</v>
      </c>
      <c r="AP64" s="265">
        <v>0</v>
      </c>
      <c r="AQ64" s="265">
        <v>0</v>
      </c>
      <c r="AR64" s="265">
        <v>0</v>
      </c>
      <c r="AS64" s="76">
        <v>0</v>
      </c>
      <c r="AT64" s="266"/>
      <c r="AU64" s="76">
        <v>603</v>
      </c>
      <c r="AV64" s="76">
        <v>121</v>
      </c>
      <c r="AW64" s="579">
        <v>9</v>
      </c>
      <c r="AY64" s="76"/>
      <c r="AZ64" s="76">
        <f t="shared" si="16"/>
        <v>414603121</v>
      </c>
      <c r="BA64" s="76">
        <f t="shared" si="17"/>
        <v>414</v>
      </c>
      <c r="BB64" s="564"/>
      <c r="BC64" s="266" t="str">
        <f t="shared" si="18"/>
        <v>BERKSHIRE ARTS AND TECHNOLOGY</v>
      </c>
      <c r="BD64" s="266">
        <f t="shared" si="19"/>
        <v>121</v>
      </c>
      <c r="BE64" s="266" t="str">
        <f t="shared" si="1"/>
        <v>HANCOCK</v>
      </c>
      <c r="BF64" s="266">
        <f t="shared" si="20"/>
        <v>1</v>
      </c>
    </row>
    <row r="65" spans="1:58">
      <c r="A65" s="265">
        <v>414</v>
      </c>
      <c r="B65" s="265">
        <v>414603150</v>
      </c>
      <c r="C65" s="266" t="s">
        <v>1293</v>
      </c>
      <c r="D65" s="275">
        <f t="shared" si="2"/>
        <v>0</v>
      </c>
      <c r="E65" s="275">
        <f t="shared" si="3"/>
        <v>0</v>
      </c>
      <c r="F65" s="275">
        <f t="shared" si="4"/>
        <v>0</v>
      </c>
      <c r="G65" s="275">
        <f t="shared" si="5"/>
        <v>0</v>
      </c>
      <c r="H65" s="275">
        <f t="shared" si="6"/>
        <v>1</v>
      </c>
      <c r="I65" s="275">
        <f t="shared" si="7"/>
        <v>0</v>
      </c>
      <c r="J65" s="275">
        <f t="shared" si="8"/>
        <v>0</v>
      </c>
      <c r="K65" s="410">
        <f t="shared" si="9"/>
        <v>3.9300000000000002E-2</v>
      </c>
      <c r="L65" s="275"/>
      <c r="M65" s="275">
        <f t="shared" si="10"/>
        <v>0</v>
      </c>
      <c r="N65" s="275">
        <f t="shared" si="11"/>
        <v>0</v>
      </c>
      <c r="O65" s="275">
        <f t="shared" si="12"/>
        <v>0</v>
      </c>
      <c r="P65" s="275">
        <f t="shared" si="13"/>
        <v>0</v>
      </c>
      <c r="Q65" s="275">
        <f t="shared" si="14"/>
        <v>8</v>
      </c>
      <c r="R65" s="275">
        <f t="shared" si="15"/>
        <v>1</v>
      </c>
      <c r="S65" s="278"/>
      <c r="T65" s="278"/>
      <c r="U65" s="278"/>
      <c r="V65" s="278"/>
      <c r="W65" s="582"/>
      <c r="X65" s="582"/>
      <c r="Y65" s="600"/>
      <c r="Z65" s="278"/>
      <c r="AA65" s="76">
        <v>414</v>
      </c>
      <c r="AB65" s="76">
        <v>414603150</v>
      </c>
      <c r="AC65" s="294" t="s">
        <v>1293</v>
      </c>
      <c r="AD65" s="76">
        <v>0</v>
      </c>
      <c r="AE65" s="76">
        <v>0</v>
      </c>
      <c r="AF65" s="76">
        <v>0</v>
      </c>
      <c r="AG65" s="76">
        <v>0</v>
      </c>
      <c r="AH65" s="76">
        <v>1</v>
      </c>
      <c r="AI65" s="76">
        <v>0</v>
      </c>
      <c r="AJ65" s="76">
        <v>0</v>
      </c>
      <c r="AK65" s="265">
        <v>0</v>
      </c>
      <c r="AL65" s="265">
        <v>0</v>
      </c>
      <c r="AM65" s="265">
        <v>0</v>
      </c>
      <c r="AN65" s="265">
        <v>0</v>
      </c>
      <c r="AO65" s="265">
        <v>0</v>
      </c>
      <c r="AP65" s="265">
        <v>0</v>
      </c>
      <c r="AQ65" s="265">
        <v>0</v>
      </c>
      <c r="AR65" s="265">
        <v>0</v>
      </c>
      <c r="AS65" s="76">
        <v>0</v>
      </c>
      <c r="AT65" s="266"/>
      <c r="AU65" s="76">
        <v>603</v>
      </c>
      <c r="AV65" s="76">
        <v>150</v>
      </c>
      <c r="AW65" s="579">
        <v>8</v>
      </c>
      <c r="AY65" s="76"/>
      <c r="AZ65" s="76">
        <f t="shared" si="16"/>
        <v>414603150</v>
      </c>
      <c r="BA65" s="76">
        <f t="shared" si="17"/>
        <v>414</v>
      </c>
      <c r="BB65" s="564"/>
      <c r="BC65" s="266" t="str">
        <f t="shared" si="18"/>
        <v>BERKSHIRE ARTS AND TECHNOLOGY</v>
      </c>
      <c r="BD65" s="266">
        <f t="shared" si="19"/>
        <v>150</v>
      </c>
      <c r="BE65" s="266" t="str">
        <f t="shared" si="1"/>
        <v>LEE</v>
      </c>
      <c r="BF65" s="266">
        <f t="shared" si="20"/>
        <v>1</v>
      </c>
    </row>
    <row r="66" spans="1:58">
      <c r="A66" s="265">
        <v>414</v>
      </c>
      <c r="B66" s="265">
        <v>414603209</v>
      </c>
      <c r="C66" s="266" t="s">
        <v>1293</v>
      </c>
      <c r="D66" s="275">
        <f t="shared" si="2"/>
        <v>0</v>
      </c>
      <c r="E66" s="275">
        <f t="shared" si="3"/>
        <v>0</v>
      </c>
      <c r="F66" s="275">
        <f t="shared" si="4"/>
        <v>0</v>
      </c>
      <c r="G66" s="275">
        <f t="shared" si="5"/>
        <v>0</v>
      </c>
      <c r="H66" s="275">
        <f t="shared" si="6"/>
        <v>45</v>
      </c>
      <c r="I66" s="275">
        <f t="shared" si="7"/>
        <v>37</v>
      </c>
      <c r="J66" s="275">
        <f t="shared" si="8"/>
        <v>0</v>
      </c>
      <c r="K66" s="410">
        <f t="shared" si="9"/>
        <v>3.2225999999999999</v>
      </c>
      <c r="L66" s="275"/>
      <c r="M66" s="275">
        <f t="shared" si="10"/>
        <v>0</v>
      </c>
      <c r="N66" s="275">
        <f t="shared" si="11"/>
        <v>0</v>
      </c>
      <c r="O66" s="275">
        <f t="shared" si="12"/>
        <v>0</v>
      </c>
      <c r="P66" s="275">
        <f t="shared" si="13"/>
        <v>62</v>
      </c>
      <c r="Q66" s="275">
        <f t="shared" si="14"/>
        <v>11</v>
      </c>
      <c r="R66" s="275">
        <f t="shared" si="15"/>
        <v>82</v>
      </c>
      <c r="S66" s="278"/>
      <c r="T66" s="278"/>
      <c r="U66" s="278"/>
      <c r="V66" s="278"/>
      <c r="W66" s="582"/>
      <c r="X66" s="582"/>
      <c r="Y66" s="600"/>
      <c r="Z66" s="278"/>
      <c r="AA66" s="76">
        <v>414</v>
      </c>
      <c r="AB66" s="76">
        <v>414603209</v>
      </c>
      <c r="AC66" s="294" t="s">
        <v>1293</v>
      </c>
      <c r="AD66" s="76">
        <v>0</v>
      </c>
      <c r="AE66" s="76">
        <v>0</v>
      </c>
      <c r="AF66" s="76">
        <v>0</v>
      </c>
      <c r="AG66" s="76">
        <v>0</v>
      </c>
      <c r="AH66" s="76">
        <v>45</v>
      </c>
      <c r="AI66" s="76">
        <v>37</v>
      </c>
      <c r="AJ66" s="76">
        <v>0</v>
      </c>
      <c r="AK66" s="265">
        <v>0</v>
      </c>
      <c r="AL66" s="265">
        <v>0</v>
      </c>
      <c r="AM66" s="265">
        <v>0</v>
      </c>
      <c r="AN66" s="265">
        <v>0</v>
      </c>
      <c r="AO66" s="265">
        <v>37</v>
      </c>
      <c r="AP66" s="265">
        <v>0</v>
      </c>
      <c r="AQ66" s="265">
        <v>0</v>
      </c>
      <c r="AR66" s="265">
        <v>0</v>
      </c>
      <c r="AS66" s="76">
        <v>25</v>
      </c>
      <c r="AT66" s="266"/>
      <c r="AU66" s="76">
        <v>603</v>
      </c>
      <c r="AV66" s="76">
        <v>209</v>
      </c>
      <c r="AW66" s="579">
        <v>11</v>
      </c>
      <c r="AY66" s="76"/>
      <c r="AZ66" s="76">
        <f t="shared" si="16"/>
        <v>414603209</v>
      </c>
      <c r="BA66" s="76">
        <f t="shared" si="17"/>
        <v>414</v>
      </c>
      <c r="BB66" s="564"/>
      <c r="BC66" s="266" t="str">
        <f t="shared" si="18"/>
        <v>BERKSHIRE ARTS AND TECHNOLOGY</v>
      </c>
      <c r="BD66" s="266">
        <f t="shared" si="19"/>
        <v>209</v>
      </c>
      <c r="BE66" s="266" t="str">
        <f t="shared" si="1"/>
        <v>NORTH ADAMS</v>
      </c>
      <c r="BF66" s="266">
        <f t="shared" si="20"/>
        <v>82</v>
      </c>
    </row>
    <row r="67" spans="1:58">
      <c r="A67" s="265">
        <v>414</v>
      </c>
      <c r="B67" s="265">
        <v>414603236</v>
      </c>
      <c r="C67" s="266" t="s">
        <v>1293</v>
      </c>
      <c r="D67" s="275">
        <f t="shared" si="2"/>
        <v>0</v>
      </c>
      <c r="E67" s="275">
        <f t="shared" si="3"/>
        <v>0</v>
      </c>
      <c r="F67" s="275">
        <f t="shared" si="4"/>
        <v>0</v>
      </c>
      <c r="G67" s="275">
        <f t="shared" si="5"/>
        <v>0</v>
      </c>
      <c r="H67" s="275">
        <f t="shared" si="6"/>
        <v>102</v>
      </c>
      <c r="I67" s="275">
        <f t="shared" si="7"/>
        <v>67</v>
      </c>
      <c r="J67" s="275">
        <f t="shared" si="8"/>
        <v>0</v>
      </c>
      <c r="K67" s="410">
        <f t="shared" si="9"/>
        <v>6.6417000000000002</v>
      </c>
      <c r="L67" s="275"/>
      <c r="M67" s="275">
        <f t="shared" si="10"/>
        <v>0</v>
      </c>
      <c r="N67" s="275">
        <f t="shared" si="11"/>
        <v>2</v>
      </c>
      <c r="O67" s="275">
        <f t="shared" si="12"/>
        <v>2</v>
      </c>
      <c r="P67" s="275">
        <f t="shared" si="13"/>
        <v>122</v>
      </c>
      <c r="Q67" s="275">
        <f t="shared" si="14"/>
        <v>10</v>
      </c>
      <c r="R67" s="275">
        <f t="shared" si="15"/>
        <v>169</v>
      </c>
      <c r="S67" s="278"/>
      <c r="T67" s="278"/>
      <c r="U67" s="278"/>
      <c r="V67" s="278"/>
      <c r="W67" s="582"/>
      <c r="X67" s="582"/>
      <c r="Y67" s="600"/>
      <c r="Z67" s="278"/>
      <c r="AA67" s="76">
        <v>414</v>
      </c>
      <c r="AB67" s="76">
        <v>414603236</v>
      </c>
      <c r="AC67" s="294" t="s">
        <v>1293</v>
      </c>
      <c r="AD67" s="76">
        <v>0</v>
      </c>
      <c r="AE67" s="76">
        <v>0</v>
      </c>
      <c r="AF67" s="76">
        <v>0</v>
      </c>
      <c r="AG67" s="76">
        <v>0</v>
      </c>
      <c r="AH67" s="76">
        <v>102</v>
      </c>
      <c r="AI67" s="76">
        <v>67</v>
      </c>
      <c r="AJ67" s="76">
        <v>0</v>
      </c>
      <c r="AK67" s="265">
        <v>0</v>
      </c>
      <c r="AL67" s="265">
        <v>0</v>
      </c>
      <c r="AM67" s="265">
        <v>2</v>
      </c>
      <c r="AN67" s="265">
        <v>2</v>
      </c>
      <c r="AO67" s="265">
        <v>73</v>
      </c>
      <c r="AP67" s="265">
        <v>0</v>
      </c>
      <c r="AQ67" s="265">
        <v>0</v>
      </c>
      <c r="AR67" s="265">
        <v>0</v>
      </c>
      <c r="AS67" s="76">
        <v>49</v>
      </c>
      <c r="AT67" s="266"/>
      <c r="AU67" s="76">
        <v>603</v>
      </c>
      <c r="AV67" s="76">
        <v>236</v>
      </c>
      <c r="AW67" s="579">
        <v>10</v>
      </c>
      <c r="AY67" s="76"/>
      <c r="AZ67" s="76">
        <f t="shared" si="16"/>
        <v>414603236</v>
      </c>
      <c r="BA67" s="76">
        <f t="shared" si="17"/>
        <v>414</v>
      </c>
      <c r="BB67" s="564"/>
      <c r="BC67" s="266" t="str">
        <f t="shared" si="18"/>
        <v>BERKSHIRE ARTS AND TECHNOLOGY</v>
      </c>
      <c r="BD67" s="266">
        <f t="shared" si="19"/>
        <v>236</v>
      </c>
      <c r="BE67" s="266" t="str">
        <f t="shared" si="1"/>
        <v>PITTSFIELD</v>
      </c>
      <c r="BF67" s="266">
        <f t="shared" si="20"/>
        <v>169</v>
      </c>
    </row>
    <row r="68" spans="1:58">
      <c r="A68" s="265">
        <v>414</v>
      </c>
      <c r="B68" s="265">
        <v>414603263</v>
      </c>
      <c r="C68" s="266" t="s">
        <v>1293</v>
      </c>
      <c r="D68" s="275">
        <f t="shared" si="2"/>
        <v>0</v>
      </c>
      <c r="E68" s="275">
        <f t="shared" si="3"/>
        <v>0</v>
      </c>
      <c r="F68" s="275">
        <f t="shared" si="4"/>
        <v>0</v>
      </c>
      <c r="G68" s="275">
        <f t="shared" si="5"/>
        <v>0</v>
      </c>
      <c r="H68" s="275">
        <f t="shared" si="6"/>
        <v>0</v>
      </c>
      <c r="I68" s="275">
        <f t="shared" si="7"/>
        <v>1</v>
      </c>
      <c r="J68" s="275">
        <f t="shared" si="8"/>
        <v>0</v>
      </c>
      <c r="K68" s="410">
        <f t="shared" si="9"/>
        <v>3.9300000000000002E-2</v>
      </c>
      <c r="L68" s="275"/>
      <c r="M68" s="275">
        <f t="shared" si="10"/>
        <v>0</v>
      </c>
      <c r="N68" s="275">
        <f t="shared" si="11"/>
        <v>0</v>
      </c>
      <c r="O68" s="275">
        <f t="shared" si="12"/>
        <v>0</v>
      </c>
      <c r="P68" s="275">
        <f t="shared" si="13"/>
        <v>0</v>
      </c>
      <c r="Q68" s="275">
        <f t="shared" si="14"/>
        <v>11</v>
      </c>
      <c r="R68" s="275">
        <f t="shared" si="15"/>
        <v>1</v>
      </c>
      <c r="S68" s="278"/>
      <c r="T68" s="278"/>
      <c r="U68" s="278"/>
      <c r="V68" s="278"/>
      <c r="W68" s="582"/>
      <c r="X68" s="582"/>
      <c r="Y68" s="600"/>
      <c r="Z68" s="278"/>
      <c r="AA68" s="76">
        <v>414</v>
      </c>
      <c r="AB68" s="76">
        <v>414603263</v>
      </c>
      <c r="AC68" s="294" t="s">
        <v>1293</v>
      </c>
      <c r="AD68" s="76">
        <v>0</v>
      </c>
      <c r="AE68" s="76">
        <v>0</v>
      </c>
      <c r="AF68" s="76">
        <v>0</v>
      </c>
      <c r="AG68" s="76">
        <v>0</v>
      </c>
      <c r="AH68" s="76">
        <v>0</v>
      </c>
      <c r="AI68" s="76">
        <v>1</v>
      </c>
      <c r="AJ68" s="76">
        <v>0</v>
      </c>
      <c r="AK68" s="265">
        <v>0</v>
      </c>
      <c r="AL68" s="265">
        <v>0</v>
      </c>
      <c r="AM68" s="265">
        <v>0</v>
      </c>
      <c r="AN68" s="265">
        <v>0</v>
      </c>
      <c r="AO68" s="265">
        <v>0</v>
      </c>
      <c r="AP68" s="265">
        <v>0</v>
      </c>
      <c r="AQ68" s="265">
        <v>0</v>
      </c>
      <c r="AR68" s="265">
        <v>0</v>
      </c>
      <c r="AS68" s="76">
        <v>0</v>
      </c>
      <c r="AT68" s="266"/>
      <c r="AU68" s="76">
        <v>603</v>
      </c>
      <c r="AV68" s="76">
        <v>263</v>
      </c>
      <c r="AW68" s="579">
        <v>11</v>
      </c>
      <c r="AY68" s="76"/>
      <c r="AZ68" s="76">
        <f t="shared" si="16"/>
        <v>414603263</v>
      </c>
      <c r="BA68" s="76">
        <f t="shared" si="17"/>
        <v>414</v>
      </c>
      <c r="BB68" s="564"/>
      <c r="BC68" s="266" t="str">
        <f t="shared" si="18"/>
        <v>BERKSHIRE ARTS AND TECHNOLOGY</v>
      </c>
      <c r="BD68" s="266">
        <f t="shared" si="19"/>
        <v>263</v>
      </c>
      <c r="BE68" s="266" t="str">
        <f t="shared" si="1"/>
        <v>SAVOY</v>
      </c>
      <c r="BF68" s="266">
        <f t="shared" si="20"/>
        <v>1</v>
      </c>
    </row>
    <row r="69" spans="1:58">
      <c r="A69" s="265">
        <v>414</v>
      </c>
      <c r="B69" s="265">
        <v>414603603</v>
      </c>
      <c r="C69" s="266" t="s">
        <v>1293</v>
      </c>
      <c r="D69" s="275">
        <f t="shared" si="2"/>
        <v>0</v>
      </c>
      <c r="E69" s="275">
        <f t="shared" si="3"/>
        <v>0</v>
      </c>
      <c r="F69" s="275">
        <f t="shared" si="4"/>
        <v>0</v>
      </c>
      <c r="G69" s="275">
        <f t="shared" si="5"/>
        <v>0</v>
      </c>
      <c r="H69" s="275">
        <f t="shared" si="6"/>
        <v>43</v>
      </c>
      <c r="I69" s="275">
        <f t="shared" si="7"/>
        <v>33</v>
      </c>
      <c r="J69" s="275">
        <f t="shared" si="8"/>
        <v>0</v>
      </c>
      <c r="K69" s="410">
        <f t="shared" si="9"/>
        <v>2.9868000000000001</v>
      </c>
      <c r="L69" s="275"/>
      <c r="M69" s="275">
        <f t="shared" si="10"/>
        <v>0</v>
      </c>
      <c r="N69" s="275">
        <f t="shared" si="11"/>
        <v>0</v>
      </c>
      <c r="O69" s="275">
        <f t="shared" si="12"/>
        <v>0</v>
      </c>
      <c r="P69" s="275">
        <f t="shared" si="13"/>
        <v>46</v>
      </c>
      <c r="Q69" s="275">
        <f t="shared" si="14"/>
        <v>10</v>
      </c>
      <c r="R69" s="275">
        <f t="shared" si="15"/>
        <v>76</v>
      </c>
      <c r="S69" s="278"/>
      <c r="T69" s="278"/>
      <c r="U69" s="278"/>
      <c r="V69" s="278"/>
      <c r="W69" s="582"/>
      <c r="X69" s="582"/>
      <c r="Y69" s="600"/>
      <c r="Z69" s="278"/>
      <c r="AA69" s="76">
        <v>414</v>
      </c>
      <c r="AB69" s="76">
        <v>414603603</v>
      </c>
      <c r="AC69" s="294" t="s">
        <v>1293</v>
      </c>
      <c r="AD69" s="76">
        <v>0</v>
      </c>
      <c r="AE69" s="76">
        <v>0</v>
      </c>
      <c r="AF69" s="76">
        <v>0</v>
      </c>
      <c r="AG69" s="76">
        <v>0</v>
      </c>
      <c r="AH69" s="76">
        <v>43</v>
      </c>
      <c r="AI69" s="76">
        <v>33</v>
      </c>
      <c r="AJ69" s="76">
        <v>0</v>
      </c>
      <c r="AK69" s="265">
        <v>0</v>
      </c>
      <c r="AL69" s="265">
        <v>0</v>
      </c>
      <c r="AM69" s="265">
        <v>0</v>
      </c>
      <c r="AN69" s="265">
        <v>0</v>
      </c>
      <c r="AO69" s="265">
        <v>26</v>
      </c>
      <c r="AP69" s="265">
        <v>0</v>
      </c>
      <c r="AQ69" s="265">
        <v>0</v>
      </c>
      <c r="AR69" s="265">
        <v>0</v>
      </c>
      <c r="AS69" s="76">
        <v>20</v>
      </c>
      <c r="AT69" s="266"/>
      <c r="AU69" s="76">
        <v>603</v>
      </c>
      <c r="AV69" s="76">
        <v>603</v>
      </c>
      <c r="AW69" s="579">
        <v>10</v>
      </c>
      <c r="AY69" s="76"/>
      <c r="AZ69" s="76">
        <f t="shared" si="16"/>
        <v>414603603</v>
      </c>
      <c r="BA69" s="76">
        <f t="shared" si="17"/>
        <v>414</v>
      </c>
      <c r="BB69" s="564"/>
      <c r="BC69" s="266" t="str">
        <f t="shared" si="18"/>
        <v>BERKSHIRE ARTS AND TECHNOLOGY</v>
      </c>
      <c r="BD69" s="266">
        <f t="shared" si="19"/>
        <v>603</v>
      </c>
      <c r="BE69" s="266" t="str">
        <f t="shared" si="1"/>
        <v>ADAMS CHESHIRE</v>
      </c>
      <c r="BF69" s="266">
        <f t="shared" si="20"/>
        <v>76</v>
      </c>
    </row>
    <row r="70" spans="1:58">
      <c r="A70" s="265">
        <v>414</v>
      </c>
      <c r="B70" s="265">
        <v>414603635</v>
      </c>
      <c r="C70" s="266" t="s">
        <v>1293</v>
      </c>
      <c r="D70" s="275">
        <f t="shared" si="2"/>
        <v>0</v>
      </c>
      <c r="E70" s="275">
        <f t="shared" si="3"/>
        <v>0</v>
      </c>
      <c r="F70" s="275">
        <f t="shared" si="4"/>
        <v>0</v>
      </c>
      <c r="G70" s="275">
        <f t="shared" si="5"/>
        <v>0</v>
      </c>
      <c r="H70" s="275">
        <f t="shared" si="6"/>
        <v>7</v>
      </c>
      <c r="I70" s="275">
        <f t="shared" si="7"/>
        <v>12</v>
      </c>
      <c r="J70" s="275">
        <f t="shared" si="8"/>
        <v>0</v>
      </c>
      <c r="K70" s="410">
        <f t="shared" si="9"/>
        <v>0.74670000000000003</v>
      </c>
      <c r="L70" s="275"/>
      <c r="M70" s="275">
        <f t="shared" si="10"/>
        <v>0</v>
      </c>
      <c r="N70" s="275">
        <f t="shared" si="11"/>
        <v>0</v>
      </c>
      <c r="O70" s="275">
        <f t="shared" si="12"/>
        <v>0</v>
      </c>
      <c r="P70" s="275">
        <f t="shared" si="13"/>
        <v>7</v>
      </c>
      <c r="Q70" s="275">
        <f t="shared" si="14"/>
        <v>8</v>
      </c>
      <c r="R70" s="275">
        <f t="shared" si="15"/>
        <v>19</v>
      </c>
      <c r="S70" s="278"/>
      <c r="T70" s="278"/>
      <c r="U70" s="278"/>
      <c r="V70" s="278"/>
      <c r="W70" s="582"/>
      <c r="X70" s="582"/>
      <c r="Y70" s="600"/>
      <c r="Z70" s="278"/>
      <c r="AA70" s="76">
        <v>414</v>
      </c>
      <c r="AB70" s="76">
        <v>414603635</v>
      </c>
      <c r="AC70" s="294" t="s">
        <v>1293</v>
      </c>
      <c r="AD70" s="76">
        <v>0</v>
      </c>
      <c r="AE70" s="76">
        <v>0</v>
      </c>
      <c r="AF70" s="76">
        <v>0</v>
      </c>
      <c r="AG70" s="76">
        <v>0</v>
      </c>
      <c r="AH70" s="76">
        <v>7</v>
      </c>
      <c r="AI70" s="76">
        <v>12</v>
      </c>
      <c r="AJ70" s="76">
        <v>0</v>
      </c>
      <c r="AK70" s="265">
        <v>0</v>
      </c>
      <c r="AL70" s="265">
        <v>0</v>
      </c>
      <c r="AM70" s="265">
        <v>0</v>
      </c>
      <c r="AN70" s="265">
        <v>0</v>
      </c>
      <c r="AO70" s="265">
        <v>2</v>
      </c>
      <c r="AP70" s="265">
        <v>0</v>
      </c>
      <c r="AQ70" s="265">
        <v>0</v>
      </c>
      <c r="AR70" s="265">
        <v>0</v>
      </c>
      <c r="AS70" s="76">
        <v>5</v>
      </c>
      <c r="AT70" s="266"/>
      <c r="AU70" s="76">
        <v>603</v>
      </c>
      <c r="AV70" s="76">
        <v>635</v>
      </c>
      <c r="AW70" s="579">
        <v>8</v>
      </c>
      <c r="AY70" s="76"/>
      <c r="AZ70" s="76">
        <f t="shared" si="16"/>
        <v>414603635</v>
      </c>
      <c r="BA70" s="76">
        <f t="shared" si="17"/>
        <v>414</v>
      </c>
      <c r="BB70" s="564"/>
      <c r="BC70" s="266" t="str">
        <f t="shared" si="18"/>
        <v>BERKSHIRE ARTS AND TECHNOLOGY</v>
      </c>
      <c r="BD70" s="266">
        <f t="shared" si="19"/>
        <v>635</v>
      </c>
      <c r="BE70" s="266" t="str">
        <f t="shared" si="1"/>
        <v>CENTRAL BERKSHIRE</v>
      </c>
      <c r="BF70" s="266">
        <f t="shared" si="20"/>
        <v>19</v>
      </c>
    </row>
    <row r="71" spans="1:58">
      <c r="A71" s="265">
        <v>414</v>
      </c>
      <c r="B71" s="265">
        <v>414603715</v>
      </c>
      <c r="C71" s="266" t="s">
        <v>1293</v>
      </c>
      <c r="D71" s="275">
        <f t="shared" si="2"/>
        <v>0</v>
      </c>
      <c r="E71" s="275">
        <f t="shared" si="3"/>
        <v>0</v>
      </c>
      <c r="F71" s="275">
        <f t="shared" si="4"/>
        <v>0</v>
      </c>
      <c r="G71" s="275">
        <f t="shared" si="5"/>
        <v>0</v>
      </c>
      <c r="H71" s="275">
        <f t="shared" si="6"/>
        <v>6</v>
      </c>
      <c r="I71" s="275">
        <f t="shared" si="7"/>
        <v>6</v>
      </c>
      <c r="J71" s="275">
        <f t="shared" si="8"/>
        <v>0</v>
      </c>
      <c r="K71" s="410">
        <f t="shared" si="9"/>
        <v>0.47160000000000002</v>
      </c>
      <c r="L71" s="275"/>
      <c r="M71" s="275">
        <f t="shared" si="10"/>
        <v>0</v>
      </c>
      <c r="N71" s="275">
        <f t="shared" si="11"/>
        <v>0</v>
      </c>
      <c r="O71" s="275">
        <f t="shared" si="12"/>
        <v>0</v>
      </c>
      <c r="P71" s="275">
        <f t="shared" si="13"/>
        <v>6</v>
      </c>
      <c r="Q71" s="275">
        <f t="shared" si="14"/>
        <v>6</v>
      </c>
      <c r="R71" s="275">
        <f t="shared" si="15"/>
        <v>12</v>
      </c>
      <c r="S71" s="278"/>
      <c r="T71" s="278"/>
      <c r="U71" s="278"/>
      <c r="V71" s="278"/>
      <c r="W71" s="582"/>
      <c r="X71" s="582"/>
      <c r="Y71" s="600"/>
      <c r="Z71" s="278"/>
      <c r="AA71" s="76">
        <v>414</v>
      </c>
      <c r="AB71" s="76">
        <v>414603715</v>
      </c>
      <c r="AC71" s="294" t="s">
        <v>1293</v>
      </c>
      <c r="AD71" s="76">
        <v>0</v>
      </c>
      <c r="AE71" s="76">
        <v>0</v>
      </c>
      <c r="AF71" s="76">
        <v>0</v>
      </c>
      <c r="AG71" s="76">
        <v>0</v>
      </c>
      <c r="AH71" s="76">
        <v>6</v>
      </c>
      <c r="AI71" s="76">
        <v>6</v>
      </c>
      <c r="AJ71" s="76">
        <v>0</v>
      </c>
      <c r="AK71" s="265">
        <v>0</v>
      </c>
      <c r="AL71" s="265">
        <v>0</v>
      </c>
      <c r="AM71" s="265">
        <v>0</v>
      </c>
      <c r="AN71" s="265">
        <v>0</v>
      </c>
      <c r="AO71" s="265">
        <v>4</v>
      </c>
      <c r="AP71" s="265">
        <v>0</v>
      </c>
      <c r="AQ71" s="265">
        <v>0</v>
      </c>
      <c r="AR71" s="265">
        <v>0</v>
      </c>
      <c r="AS71" s="76">
        <v>2</v>
      </c>
      <c r="AT71" s="266"/>
      <c r="AU71" s="76">
        <v>603</v>
      </c>
      <c r="AV71" s="76">
        <v>715</v>
      </c>
      <c r="AW71" s="579">
        <v>6</v>
      </c>
      <c r="AY71" s="76"/>
      <c r="AZ71" s="76">
        <f t="shared" si="16"/>
        <v>414603715</v>
      </c>
      <c r="BA71" s="76">
        <f t="shared" si="17"/>
        <v>414</v>
      </c>
      <c r="BB71" s="564"/>
      <c r="BC71" s="266" t="str">
        <f t="shared" si="18"/>
        <v>BERKSHIRE ARTS AND TECHNOLOGY</v>
      </c>
      <c r="BD71" s="266">
        <f t="shared" si="19"/>
        <v>715</v>
      </c>
      <c r="BE71" s="266" t="str">
        <f t="shared" si="1"/>
        <v>MOUNT GREYLOCK</v>
      </c>
      <c r="BF71" s="266">
        <f t="shared" si="20"/>
        <v>12</v>
      </c>
    </row>
    <row r="72" spans="1:58">
      <c r="A72" s="265">
        <v>416</v>
      </c>
      <c r="B72" s="265">
        <v>416035018</v>
      </c>
      <c r="C72" s="266" t="s">
        <v>1294</v>
      </c>
      <c r="D72" s="275">
        <f t="shared" si="2"/>
        <v>0</v>
      </c>
      <c r="E72" s="275">
        <f t="shared" si="3"/>
        <v>0</v>
      </c>
      <c r="F72" s="275">
        <f t="shared" si="4"/>
        <v>0</v>
      </c>
      <c r="G72" s="275">
        <f t="shared" si="5"/>
        <v>0</v>
      </c>
      <c r="H72" s="275">
        <f t="shared" si="6"/>
        <v>0</v>
      </c>
      <c r="I72" s="275">
        <f t="shared" si="7"/>
        <v>1</v>
      </c>
      <c r="J72" s="275">
        <f t="shared" si="8"/>
        <v>0</v>
      </c>
      <c r="K72" s="410">
        <f t="shared" si="9"/>
        <v>3.9300000000000002E-2</v>
      </c>
      <c r="L72" s="275"/>
      <c r="M72" s="275">
        <f t="shared" si="10"/>
        <v>0</v>
      </c>
      <c r="N72" s="275">
        <f t="shared" si="11"/>
        <v>0</v>
      </c>
      <c r="O72" s="275">
        <f t="shared" si="12"/>
        <v>0</v>
      </c>
      <c r="P72" s="275">
        <f t="shared" si="13"/>
        <v>1</v>
      </c>
      <c r="Q72" s="275">
        <f t="shared" si="14"/>
        <v>9</v>
      </c>
      <c r="R72" s="275">
        <f t="shared" si="15"/>
        <v>1</v>
      </c>
      <c r="S72" s="278"/>
      <c r="T72" s="278"/>
      <c r="U72" s="278"/>
      <c r="V72" s="278"/>
      <c r="W72" s="582"/>
      <c r="X72" s="582"/>
      <c r="Y72" s="600"/>
      <c r="Z72" s="278"/>
      <c r="AA72" s="76">
        <v>416</v>
      </c>
      <c r="AB72" s="76">
        <v>416035018</v>
      </c>
      <c r="AC72" s="294" t="s">
        <v>1294</v>
      </c>
      <c r="AD72" s="76">
        <v>0</v>
      </c>
      <c r="AE72" s="76">
        <v>0</v>
      </c>
      <c r="AF72" s="76">
        <v>0</v>
      </c>
      <c r="AG72" s="76">
        <v>0</v>
      </c>
      <c r="AH72" s="76">
        <v>0</v>
      </c>
      <c r="AI72" s="76">
        <v>1</v>
      </c>
      <c r="AJ72" s="76">
        <v>0</v>
      </c>
      <c r="AK72" s="265">
        <v>0</v>
      </c>
      <c r="AL72" s="265">
        <v>0</v>
      </c>
      <c r="AM72" s="265">
        <v>0</v>
      </c>
      <c r="AN72" s="265">
        <v>0</v>
      </c>
      <c r="AO72" s="265">
        <v>0</v>
      </c>
      <c r="AP72" s="265">
        <v>0</v>
      </c>
      <c r="AQ72" s="265">
        <v>0</v>
      </c>
      <c r="AR72" s="265">
        <v>0</v>
      </c>
      <c r="AS72" s="76">
        <v>1</v>
      </c>
      <c r="AT72" s="266"/>
      <c r="AU72" s="76">
        <v>35</v>
      </c>
      <c r="AV72" s="76">
        <v>18</v>
      </c>
      <c r="AW72" s="579">
        <v>9</v>
      </c>
      <c r="AY72" s="76"/>
      <c r="AZ72" s="76">
        <f t="shared" si="16"/>
        <v>416035018</v>
      </c>
      <c r="BA72" s="76">
        <f t="shared" si="17"/>
        <v>416</v>
      </c>
      <c r="BB72" s="564"/>
      <c r="BC72" s="266" t="str">
        <f t="shared" si="18"/>
        <v>BOSTON PREPARATORY</v>
      </c>
      <c r="BD72" s="266">
        <f t="shared" si="19"/>
        <v>18</v>
      </c>
      <c r="BE72" s="266" t="str">
        <f t="shared" si="1"/>
        <v>AVON</v>
      </c>
      <c r="BF72" s="266">
        <f t="shared" si="20"/>
        <v>1</v>
      </c>
    </row>
    <row r="73" spans="1:58">
      <c r="A73" s="265">
        <v>416</v>
      </c>
      <c r="B73" s="265">
        <v>416035030</v>
      </c>
      <c r="C73" s="266" t="s">
        <v>1294</v>
      </c>
      <c r="D73" s="275">
        <f t="shared" si="2"/>
        <v>0</v>
      </c>
      <c r="E73" s="275">
        <f t="shared" si="3"/>
        <v>0</v>
      </c>
      <c r="F73" s="275">
        <f t="shared" si="4"/>
        <v>0</v>
      </c>
      <c r="G73" s="275">
        <f t="shared" si="5"/>
        <v>0</v>
      </c>
      <c r="H73" s="275">
        <f t="shared" si="6"/>
        <v>1</v>
      </c>
      <c r="I73" s="275">
        <f t="shared" si="7"/>
        <v>0</v>
      </c>
      <c r="J73" s="275">
        <f t="shared" si="8"/>
        <v>0</v>
      </c>
      <c r="K73" s="410">
        <f t="shared" si="9"/>
        <v>3.9300000000000002E-2</v>
      </c>
      <c r="L73" s="275"/>
      <c r="M73" s="275">
        <f t="shared" si="10"/>
        <v>0</v>
      </c>
      <c r="N73" s="275">
        <f t="shared" si="11"/>
        <v>0</v>
      </c>
      <c r="O73" s="275">
        <f t="shared" si="12"/>
        <v>0</v>
      </c>
      <c r="P73" s="275">
        <f t="shared" si="13"/>
        <v>1</v>
      </c>
      <c r="Q73" s="275">
        <f t="shared" si="14"/>
        <v>6</v>
      </c>
      <c r="R73" s="275">
        <f t="shared" si="15"/>
        <v>1</v>
      </c>
      <c r="S73" s="278"/>
      <c r="T73" s="278"/>
      <c r="U73" s="278"/>
      <c r="V73" s="278"/>
      <c r="W73" s="582"/>
      <c r="X73" s="582"/>
      <c r="Y73" s="600"/>
      <c r="Z73" s="278"/>
      <c r="AA73" s="76">
        <v>416</v>
      </c>
      <c r="AB73" s="76">
        <v>416035030</v>
      </c>
      <c r="AC73" s="294" t="s">
        <v>1294</v>
      </c>
      <c r="AD73" s="76">
        <v>0</v>
      </c>
      <c r="AE73" s="76">
        <v>0</v>
      </c>
      <c r="AF73" s="76">
        <v>0</v>
      </c>
      <c r="AG73" s="76">
        <v>0</v>
      </c>
      <c r="AH73" s="76">
        <v>1</v>
      </c>
      <c r="AI73" s="76">
        <v>0</v>
      </c>
      <c r="AJ73" s="76">
        <v>0</v>
      </c>
      <c r="AK73" s="265">
        <v>0</v>
      </c>
      <c r="AL73" s="265">
        <v>0</v>
      </c>
      <c r="AM73" s="265">
        <v>0</v>
      </c>
      <c r="AN73" s="265">
        <v>0</v>
      </c>
      <c r="AO73" s="265">
        <v>1</v>
      </c>
      <c r="AP73" s="265">
        <v>0</v>
      </c>
      <c r="AQ73" s="265">
        <v>0</v>
      </c>
      <c r="AR73" s="265">
        <v>0</v>
      </c>
      <c r="AS73" s="76">
        <v>0</v>
      </c>
      <c r="AT73" s="266"/>
      <c r="AU73" s="76">
        <v>35</v>
      </c>
      <c r="AV73" s="76">
        <v>30</v>
      </c>
      <c r="AW73" s="579">
        <v>6</v>
      </c>
      <c r="AY73" s="76"/>
      <c r="AZ73" s="76">
        <f t="shared" si="16"/>
        <v>416035030</v>
      </c>
      <c r="BA73" s="76">
        <f t="shared" si="17"/>
        <v>416</v>
      </c>
      <c r="BB73" s="564"/>
      <c r="BC73" s="266" t="str">
        <f t="shared" si="18"/>
        <v>BOSTON PREPARATORY</v>
      </c>
      <c r="BD73" s="266">
        <f t="shared" si="19"/>
        <v>30</v>
      </c>
      <c r="BE73" s="266" t="str">
        <f t="shared" si="1"/>
        <v>BEVERLY</v>
      </c>
      <c r="BF73" s="266">
        <f t="shared" si="20"/>
        <v>1</v>
      </c>
    </row>
    <row r="74" spans="1:58">
      <c r="A74" s="265">
        <v>416</v>
      </c>
      <c r="B74" s="265">
        <v>416035035</v>
      </c>
      <c r="C74" s="266" t="s">
        <v>1294</v>
      </c>
      <c r="D74" s="275">
        <f t="shared" si="2"/>
        <v>0</v>
      </c>
      <c r="E74" s="275">
        <f t="shared" si="3"/>
        <v>0</v>
      </c>
      <c r="F74" s="275">
        <f t="shared" si="4"/>
        <v>0</v>
      </c>
      <c r="G74" s="275">
        <f t="shared" si="5"/>
        <v>0</v>
      </c>
      <c r="H74" s="275">
        <f t="shared" si="6"/>
        <v>288</v>
      </c>
      <c r="I74" s="275">
        <f t="shared" si="7"/>
        <v>385</v>
      </c>
      <c r="J74" s="275">
        <f t="shared" si="8"/>
        <v>0</v>
      </c>
      <c r="K74" s="410">
        <f t="shared" si="9"/>
        <v>26.448899999999998</v>
      </c>
      <c r="L74" s="275"/>
      <c r="M74" s="275">
        <f t="shared" si="10"/>
        <v>0</v>
      </c>
      <c r="N74" s="275">
        <f t="shared" si="11"/>
        <v>61</v>
      </c>
      <c r="O74" s="275">
        <f t="shared" si="12"/>
        <v>45</v>
      </c>
      <c r="P74" s="275">
        <f t="shared" si="13"/>
        <v>512</v>
      </c>
      <c r="Q74" s="275">
        <f t="shared" si="14"/>
        <v>11</v>
      </c>
      <c r="R74" s="275">
        <f t="shared" si="15"/>
        <v>673</v>
      </c>
      <c r="S74" s="278"/>
      <c r="T74" s="278"/>
      <c r="U74" s="278"/>
      <c r="V74" s="278"/>
      <c r="W74" s="582"/>
      <c r="X74" s="582"/>
      <c r="Y74" s="600"/>
      <c r="Z74" s="278"/>
      <c r="AA74" s="76">
        <v>416</v>
      </c>
      <c r="AB74" s="76">
        <v>416035035</v>
      </c>
      <c r="AC74" s="294" t="s">
        <v>1294</v>
      </c>
      <c r="AD74" s="76">
        <v>0</v>
      </c>
      <c r="AE74" s="76">
        <v>0</v>
      </c>
      <c r="AF74" s="76">
        <v>0</v>
      </c>
      <c r="AG74" s="76">
        <v>0</v>
      </c>
      <c r="AH74" s="76">
        <v>288</v>
      </c>
      <c r="AI74" s="76">
        <v>385</v>
      </c>
      <c r="AJ74" s="76">
        <v>0</v>
      </c>
      <c r="AK74" s="265">
        <v>0</v>
      </c>
      <c r="AL74" s="265">
        <v>0</v>
      </c>
      <c r="AM74" s="265">
        <v>61</v>
      </c>
      <c r="AN74" s="265">
        <v>45</v>
      </c>
      <c r="AO74" s="265">
        <v>221</v>
      </c>
      <c r="AP74" s="265">
        <v>0</v>
      </c>
      <c r="AQ74" s="265">
        <v>0</v>
      </c>
      <c r="AR74" s="265">
        <v>0</v>
      </c>
      <c r="AS74" s="76">
        <v>291</v>
      </c>
      <c r="AT74" s="266"/>
      <c r="AU74" s="76">
        <v>35</v>
      </c>
      <c r="AV74" s="76">
        <v>35</v>
      </c>
      <c r="AW74" s="579">
        <v>11</v>
      </c>
      <c r="AY74" s="76"/>
      <c r="AZ74" s="76">
        <f t="shared" si="16"/>
        <v>416035035</v>
      </c>
      <c r="BA74" s="76">
        <f t="shared" si="17"/>
        <v>416</v>
      </c>
      <c r="BB74" s="564"/>
      <c r="BC74" s="266" t="str">
        <f t="shared" si="18"/>
        <v>BOSTON PREPARATORY</v>
      </c>
      <c r="BD74" s="266">
        <f t="shared" si="19"/>
        <v>35</v>
      </c>
      <c r="BE74" s="266" t="str">
        <f t="shared" ref="BE74:BE137" si="21">VLOOKUP(BD74,distinfo,2,FALSE)</f>
        <v>BOSTON</v>
      </c>
      <c r="BF74" s="266">
        <f t="shared" si="20"/>
        <v>673</v>
      </c>
    </row>
    <row r="75" spans="1:58">
      <c r="A75" s="265">
        <v>416</v>
      </c>
      <c r="B75" s="265">
        <v>416035044</v>
      </c>
      <c r="C75" s="266" t="s">
        <v>1294</v>
      </c>
      <c r="D75" s="275">
        <f t="shared" ref="D75:D138" si="22">ROUND(AD75,0)</f>
        <v>0</v>
      </c>
      <c r="E75" s="275">
        <f t="shared" ref="E75:E138" si="23">ROUND(AE75,0)</f>
        <v>0</v>
      </c>
      <c r="F75" s="275">
        <f t="shared" ref="F75:F138" si="24">ROUND(AF75,0)</f>
        <v>0</v>
      </c>
      <c r="G75" s="275">
        <f t="shared" ref="G75:G138" si="25">ROUND(AG75,0)</f>
        <v>0</v>
      </c>
      <c r="H75" s="275">
        <f t="shared" ref="H75:H138" si="26">ROUND(AH75,0)</f>
        <v>2</v>
      </c>
      <c r="I75" s="275">
        <f t="shared" ref="I75:I138" si="27">ROUND(AI75,0)-J75</f>
        <v>2</v>
      </c>
      <c r="J75" s="275">
        <f t="shared" ref="J75:J138" si="28">ROUND(AJ75,0)</f>
        <v>0</v>
      </c>
      <c r="K75" s="410">
        <f t="shared" ref="K75:K138" si="29">ROUND($K$2*(SUM(AF75:AI75)+(AE75*0.5))+$K$5*AJ75,4)</f>
        <v>0.15720000000000001</v>
      </c>
      <c r="L75" s="275"/>
      <c r="M75" s="275">
        <f t="shared" ref="M75:M138" si="30">ROUND(AL75+(AK75*0.5),0)</f>
        <v>0</v>
      </c>
      <c r="N75" s="275">
        <f t="shared" ref="N75:N138" si="31">ROUND(AM75,0)</f>
        <v>1</v>
      </c>
      <c r="O75" s="275">
        <f t="shared" ref="O75:O138" si="32">ROUND(AN75,0)</f>
        <v>1</v>
      </c>
      <c r="P75" s="275">
        <f t="shared" ref="P75:P138" si="33">ROUND(((AP75+AQ75)*0.5)+AO75+AR75+AS75,0)</f>
        <v>2</v>
      </c>
      <c r="Q75" s="275">
        <f t="shared" ref="Q75:Q138" si="34">AW75</f>
        <v>11</v>
      </c>
      <c r="R75" s="275">
        <f t="shared" ref="R75:R138" si="35">SUM(F75:I75)+ROUND(D75*0.5,0)+ROUND(J75,0)</f>
        <v>4</v>
      </c>
      <c r="S75" s="278"/>
      <c r="T75" s="278"/>
      <c r="U75" s="278"/>
      <c r="V75" s="278"/>
      <c r="W75" s="582"/>
      <c r="X75" s="582"/>
      <c r="Y75" s="600"/>
      <c r="Z75" s="278"/>
      <c r="AA75" s="76">
        <v>416</v>
      </c>
      <c r="AB75" s="76">
        <v>416035044</v>
      </c>
      <c r="AC75" s="294" t="s">
        <v>1294</v>
      </c>
      <c r="AD75" s="76">
        <v>0</v>
      </c>
      <c r="AE75" s="76">
        <v>0</v>
      </c>
      <c r="AF75" s="76">
        <v>0</v>
      </c>
      <c r="AG75" s="76">
        <v>0</v>
      </c>
      <c r="AH75" s="76">
        <v>2</v>
      </c>
      <c r="AI75" s="76">
        <v>2</v>
      </c>
      <c r="AJ75" s="76">
        <v>0</v>
      </c>
      <c r="AK75" s="265">
        <v>0</v>
      </c>
      <c r="AL75" s="265">
        <v>0</v>
      </c>
      <c r="AM75" s="265">
        <v>1</v>
      </c>
      <c r="AN75" s="265">
        <v>1</v>
      </c>
      <c r="AO75" s="265">
        <v>1</v>
      </c>
      <c r="AP75" s="265">
        <v>0</v>
      </c>
      <c r="AQ75" s="265">
        <v>0</v>
      </c>
      <c r="AR75" s="265">
        <v>0</v>
      </c>
      <c r="AS75" s="76">
        <v>1</v>
      </c>
      <c r="AT75" s="266"/>
      <c r="AU75" s="76">
        <v>35</v>
      </c>
      <c r="AV75" s="76">
        <v>44</v>
      </c>
      <c r="AW75" s="579">
        <v>11</v>
      </c>
      <c r="AY75" s="76"/>
      <c r="AZ75" s="76">
        <f t="shared" ref="AZ75:AZ138" si="36">AB75</f>
        <v>416035044</v>
      </c>
      <c r="BA75" s="76">
        <f t="shared" ref="BA75:BA138" si="37">AA75</f>
        <v>416</v>
      </c>
      <c r="BB75" s="564"/>
      <c r="BC75" s="266" t="str">
        <f t="shared" ref="BC75:BC138" si="38">AC75</f>
        <v>BOSTON PREPARATORY</v>
      </c>
      <c r="BD75" s="266">
        <f t="shared" ref="BD75:BD138" si="39">AV75</f>
        <v>44</v>
      </c>
      <c r="BE75" s="266" t="str">
        <f t="shared" si="21"/>
        <v>BROCKTON</v>
      </c>
      <c r="BF75" s="266">
        <f t="shared" ref="BF75:BF138" si="40">SUM(AD75:AJ75)</f>
        <v>4</v>
      </c>
    </row>
    <row r="76" spans="1:58">
      <c r="A76" s="265">
        <v>416</v>
      </c>
      <c r="B76" s="265">
        <v>416035050</v>
      </c>
      <c r="C76" s="266" t="s">
        <v>1294</v>
      </c>
      <c r="D76" s="275">
        <f t="shared" si="22"/>
        <v>0</v>
      </c>
      <c r="E76" s="275">
        <f t="shared" si="23"/>
        <v>0</v>
      </c>
      <c r="F76" s="275">
        <f t="shared" si="24"/>
        <v>0</v>
      </c>
      <c r="G76" s="275">
        <f t="shared" si="25"/>
        <v>0</v>
      </c>
      <c r="H76" s="275">
        <f t="shared" si="26"/>
        <v>1</v>
      </c>
      <c r="I76" s="275">
        <f t="shared" si="27"/>
        <v>0</v>
      </c>
      <c r="J76" s="275">
        <f t="shared" si="28"/>
        <v>0</v>
      </c>
      <c r="K76" s="410">
        <f t="shared" si="29"/>
        <v>3.9300000000000002E-2</v>
      </c>
      <c r="L76" s="275"/>
      <c r="M76" s="275">
        <f t="shared" si="30"/>
        <v>0</v>
      </c>
      <c r="N76" s="275">
        <f t="shared" si="31"/>
        <v>1</v>
      </c>
      <c r="O76" s="275">
        <f t="shared" si="32"/>
        <v>0</v>
      </c>
      <c r="P76" s="275">
        <f t="shared" si="33"/>
        <v>1</v>
      </c>
      <c r="Q76" s="275">
        <f t="shared" si="34"/>
        <v>5</v>
      </c>
      <c r="R76" s="275">
        <f t="shared" si="35"/>
        <v>1</v>
      </c>
      <c r="S76" s="278"/>
      <c r="T76" s="278"/>
      <c r="U76" s="278"/>
      <c r="V76" s="278"/>
      <c r="W76" s="582"/>
      <c r="X76" s="582"/>
      <c r="Y76" s="600"/>
      <c r="Z76" s="278"/>
      <c r="AA76" s="76">
        <v>416</v>
      </c>
      <c r="AB76" s="76">
        <v>416035050</v>
      </c>
      <c r="AC76" s="294" t="s">
        <v>1294</v>
      </c>
      <c r="AD76" s="76">
        <v>0</v>
      </c>
      <c r="AE76" s="76">
        <v>0</v>
      </c>
      <c r="AF76" s="76">
        <v>0</v>
      </c>
      <c r="AG76" s="76">
        <v>0</v>
      </c>
      <c r="AH76" s="76">
        <v>1</v>
      </c>
      <c r="AI76" s="76">
        <v>0</v>
      </c>
      <c r="AJ76" s="76">
        <v>0</v>
      </c>
      <c r="AK76" s="265">
        <v>0</v>
      </c>
      <c r="AL76" s="265">
        <v>0</v>
      </c>
      <c r="AM76" s="265">
        <v>1</v>
      </c>
      <c r="AN76" s="265">
        <v>0</v>
      </c>
      <c r="AO76" s="265">
        <v>1</v>
      </c>
      <c r="AP76" s="265">
        <v>0</v>
      </c>
      <c r="AQ76" s="265">
        <v>0</v>
      </c>
      <c r="AR76" s="265">
        <v>0</v>
      </c>
      <c r="AS76" s="76">
        <v>0</v>
      </c>
      <c r="AT76" s="266"/>
      <c r="AU76" s="76">
        <v>35</v>
      </c>
      <c r="AV76" s="76">
        <v>50</v>
      </c>
      <c r="AW76" s="579">
        <v>5</v>
      </c>
      <c r="AY76" s="76"/>
      <c r="AZ76" s="76">
        <f t="shared" si="36"/>
        <v>416035050</v>
      </c>
      <c r="BA76" s="76">
        <f t="shared" si="37"/>
        <v>416</v>
      </c>
      <c r="BB76" s="564"/>
      <c r="BC76" s="266" t="str">
        <f t="shared" si="38"/>
        <v>BOSTON PREPARATORY</v>
      </c>
      <c r="BD76" s="266">
        <f t="shared" si="39"/>
        <v>50</v>
      </c>
      <c r="BE76" s="266" t="str">
        <f t="shared" si="21"/>
        <v>CANTON</v>
      </c>
      <c r="BF76" s="266">
        <f t="shared" si="40"/>
        <v>1</v>
      </c>
    </row>
    <row r="77" spans="1:58">
      <c r="A77" s="265">
        <v>416</v>
      </c>
      <c r="B77" s="265">
        <v>416035073</v>
      </c>
      <c r="C77" s="266" t="s">
        <v>1294</v>
      </c>
      <c r="D77" s="275">
        <f t="shared" si="22"/>
        <v>0</v>
      </c>
      <c r="E77" s="275">
        <f t="shared" si="23"/>
        <v>0</v>
      </c>
      <c r="F77" s="275">
        <f t="shared" si="24"/>
        <v>0</v>
      </c>
      <c r="G77" s="275">
        <f t="shared" si="25"/>
        <v>0</v>
      </c>
      <c r="H77" s="275">
        <f t="shared" si="26"/>
        <v>0</v>
      </c>
      <c r="I77" s="275">
        <f t="shared" si="27"/>
        <v>1</v>
      </c>
      <c r="J77" s="275">
        <f t="shared" si="28"/>
        <v>0</v>
      </c>
      <c r="K77" s="410">
        <f t="shared" si="29"/>
        <v>3.9300000000000002E-2</v>
      </c>
      <c r="L77" s="275"/>
      <c r="M77" s="275">
        <f t="shared" si="30"/>
        <v>0</v>
      </c>
      <c r="N77" s="275">
        <f t="shared" si="31"/>
        <v>0</v>
      </c>
      <c r="O77" s="275">
        <f t="shared" si="32"/>
        <v>0</v>
      </c>
      <c r="P77" s="275">
        <f t="shared" si="33"/>
        <v>0</v>
      </c>
      <c r="Q77" s="275">
        <f t="shared" si="34"/>
        <v>6</v>
      </c>
      <c r="R77" s="275">
        <f t="shared" si="35"/>
        <v>1</v>
      </c>
      <c r="S77" s="278"/>
      <c r="T77" s="278"/>
      <c r="U77" s="278"/>
      <c r="V77" s="278"/>
      <c r="W77" s="582"/>
      <c r="X77" s="582"/>
      <c r="Y77" s="600"/>
      <c r="Z77" s="278"/>
      <c r="AA77" s="76">
        <v>416</v>
      </c>
      <c r="AB77" s="76">
        <v>416035073</v>
      </c>
      <c r="AC77" s="294" t="s">
        <v>1294</v>
      </c>
      <c r="AD77" s="76">
        <v>0</v>
      </c>
      <c r="AE77" s="76">
        <v>0</v>
      </c>
      <c r="AF77" s="76">
        <v>0</v>
      </c>
      <c r="AG77" s="76">
        <v>0</v>
      </c>
      <c r="AH77" s="76">
        <v>0</v>
      </c>
      <c r="AI77" s="76">
        <v>1</v>
      </c>
      <c r="AJ77" s="76">
        <v>0</v>
      </c>
      <c r="AK77" s="265">
        <v>0</v>
      </c>
      <c r="AL77" s="265">
        <v>0</v>
      </c>
      <c r="AM77" s="265">
        <v>0</v>
      </c>
      <c r="AN77" s="265">
        <v>0</v>
      </c>
      <c r="AO77" s="265">
        <v>0</v>
      </c>
      <c r="AP77" s="265">
        <v>0</v>
      </c>
      <c r="AQ77" s="265">
        <v>0</v>
      </c>
      <c r="AR77" s="265">
        <v>0</v>
      </c>
      <c r="AS77" s="76">
        <v>0</v>
      </c>
      <c r="AT77" s="266"/>
      <c r="AU77" s="76">
        <v>35</v>
      </c>
      <c r="AV77" s="76">
        <v>73</v>
      </c>
      <c r="AW77" s="579">
        <v>6</v>
      </c>
      <c r="AY77" s="76"/>
      <c r="AZ77" s="76">
        <f t="shared" si="36"/>
        <v>416035073</v>
      </c>
      <c r="BA77" s="76">
        <f t="shared" si="37"/>
        <v>416</v>
      </c>
      <c r="BB77" s="564"/>
      <c r="BC77" s="266" t="str">
        <f t="shared" si="38"/>
        <v>BOSTON PREPARATORY</v>
      </c>
      <c r="BD77" s="266">
        <f t="shared" si="39"/>
        <v>73</v>
      </c>
      <c r="BE77" s="266" t="str">
        <f t="shared" si="21"/>
        <v>DEDHAM</v>
      </c>
      <c r="BF77" s="266">
        <f t="shared" si="40"/>
        <v>1</v>
      </c>
    </row>
    <row r="78" spans="1:58">
      <c r="A78" s="265">
        <v>416</v>
      </c>
      <c r="B78" s="265">
        <v>416035133</v>
      </c>
      <c r="C78" s="266" t="s">
        <v>1294</v>
      </c>
      <c r="D78" s="275">
        <f t="shared" si="22"/>
        <v>0</v>
      </c>
      <c r="E78" s="275">
        <f t="shared" si="23"/>
        <v>0</v>
      </c>
      <c r="F78" s="275">
        <f t="shared" si="24"/>
        <v>0</v>
      </c>
      <c r="G78" s="275">
        <f t="shared" si="25"/>
        <v>0</v>
      </c>
      <c r="H78" s="275">
        <f t="shared" si="26"/>
        <v>1</v>
      </c>
      <c r="I78" s="275">
        <f t="shared" si="27"/>
        <v>0</v>
      </c>
      <c r="J78" s="275">
        <f t="shared" si="28"/>
        <v>0</v>
      </c>
      <c r="K78" s="410">
        <f t="shared" si="29"/>
        <v>3.9300000000000002E-2</v>
      </c>
      <c r="L78" s="275"/>
      <c r="M78" s="275">
        <f t="shared" si="30"/>
        <v>0</v>
      </c>
      <c r="N78" s="275">
        <f t="shared" si="31"/>
        <v>1</v>
      </c>
      <c r="O78" s="275">
        <f t="shared" si="32"/>
        <v>0</v>
      </c>
      <c r="P78" s="275">
        <f t="shared" si="33"/>
        <v>0</v>
      </c>
      <c r="Q78" s="275">
        <f t="shared" si="34"/>
        <v>9</v>
      </c>
      <c r="R78" s="275">
        <f t="shared" si="35"/>
        <v>1</v>
      </c>
      <c r="S78" s="278"/>
      <c r="T78" s="278"/>
      <c r="U78" s="278"/>
      <c r="V78" s="278"/>
      <c r="W78" s="582"/>
      <c r="X78" s="582"/>
      <c r="Y78" s="600"/>
      <c r="Z78" s="278"/>
      <c r="AA78" s="76">
        <v>416</v>
      </c>
      <c r="AB78" s="76">
        <v>416035133</v>
      </c>
      <c r="AC78" s="294" t="s">
        <v>1294</v>
      </c>
      <c r="AD78" s="76">
        <v>0</v>
      </c>
      <c r="AE78" s="76">
        <v>0</v>
      </c>
      <c r="AF78" s="76">
        <v>0</v>
      </c>
      <c r="AG78" s="76">
        <v>0</v>
      </c>
      <c r="AH78" s="76">
        <v>1</v>
      </c>
      <c r="AI78" s="76">
        <v>0</v>
      </c>
      <c r="AJ78" s="76">
        <v>0</v>
      </c>
      <c r="AK78" s="265">
        <v>0</v>
      </c>
      <c r="AL78" s="265">
        <v>0</v>
      </c>
      <c r="AM78" s="265">
        <v>1</v>
      </c>
      <c r="AN78" s="265">
        <v>0</v>
      </c>
      <c r="AO78" s="265">
        <v>0</v>
      </c>
      <c r="AP78" s="265">
        <v>0</v>
      </c>
      <c r="AQ78" s="265">
        <v>0</v>
      </c>
      <c r="AR78" s="265">
        <v>0</v>
      </c>
      <c r="AS78" s="76">
        <v>0</v>
      </c>
      <c r="AT78" s="266"/>
      <c r="AU78" s="76">
        <v>35</v>
      </c>
      <c r="AV78" s="76">
        <v>133</v>
      </c>
      <c r="AW78" s="579">
        <v>9</v>
      </c>
      <c r="AY78" s="76"/>
      <c r="AZ78" s="76">
        <f t="shared" si="36"/>
        <v>416035133</v>
      </c>
      <c r="BA78" s="76">
        <f t="shared" si="37"/>
        <v>416</v>
      </c>
      <c r="BB78" s="564"/>
      <c r="BC78" s="266" t="str">
        <f t="shared" si="38"/>
        <v>BOSTON PREPARATORY</v>
      </c>
      <c r="BD78" s="266">
        <f t="shared" si="39"/>
        <v>133</v>
      </c>
      <c r="BE78" s="266" t="str">
        <f t="shared" si="21"/>
        <v>HOLBROOK</v>
      </c>
      <c r="BF78" s="266">
        <f t="shared" si="40"/>
        <v>1</v>
      </c>
    </row>
    <row r="79" spans="1:58">
      <c r="A79" s="265">
        <v>416</v>
      </c>
      <c r="B79" s="265">
        <v>416035189</v>
      </c>
      <c r="C79" s="266" t="s">
        <v>1294</v>
      </c>
      <c r="D79" s="275">
        <f t="shared" si="22"/>
        <v>0</v>
      </c>
      <c r="E79" s="275">
        <f t="shared" si="23"/>
        <v>0</v>
      </c>
      <c r="F79" s="275">
        <f t="shared" si="24"/>
        <v>0</v>
      </c>
      <c r="G79" s="275">
        <f t="shared" si="25"/>
        <v>0</v>
      </c>
      <c r="H79" s="275">
        <f t="shared" si="26"/>
        <v>1</v>
      </c>
      <c r="I79" s="275">
        <f t="shared" si="27"/>
        <v>1</v>
      </c>
      <c r="J79" s="275">
        <f t="shared" si="28"/>
        <v>0</v>
      </c>
      <c r="K79" s="410">
        <f t="shared" si="29"/>
        <v>7.8600000000000003E-2</v>
      </c>
      <c r="L79" s="275"/>
      <c r="M79" s="275">
        <f t="shared" si="30"/>
        <v>0</v>
      </c>
      <c r="N79" s="275">
        <f t="shared" si="31"/>
        <v>0</v>
      </c>
      <c r="O79" s="275">
        <f t="shared" si="32"/>
        <v>0</v>
      </c>
      <c r="P79" s="275">
        <f t="shared" si="33"/>
        <v>2</v>
      </c>
      <c r="Q79" s="275">
        <f t="shared" si="34"/>
        <v>3</v>
      </c>
      <c r="R79" s="275">
        <f t="shared" si="35"/>
        <v>2</v>
      </c>
      <c r="S79" s="278"/>
      <c r="T79" s="278"/>
      <c r="U79" s="278"/>
      <c r="V79" s="278"/>
      <c r="W79" s="582"/>
      <c r="X79" s="582"/>
      <c r="Y79" s="600"/>
      <c r="Z79" s="278"/>
      <c r="AA79" s="76">
        <v>416</v>
      </c>
      <c r="AB79" s="76">
        <v>416035189</v>
      </c>
      <c r="AC79" s="294" t="s">
        <v>1294</v>
      </c>
      <c r="AD79" s="76">
        <v>0</v>
      </c>
      <c r="AE79" s="76">
        <v>0</v>
      </c>
      <c r="AF79" s="76">
        <v>0</v>
      </c>
      <c r="AG79" s="76">
        <v>0</v>
      </c>
      <c r="AH79" s="76">
        <v>1</v>
      </c>
      <c r="AI79" s="76">
        <v>1</v>
      </c>
      <c r="AJ79" s="76">
        <v>0</v>
      </c>
      <c r="AK79" s="265">
        <v>0</v>
      </c>
      <c r="AL79" s="265">
        <v>0</v>
      </c>
      <c r="AM79" s="265">
        <v>0</v>
      </c>
      <c r="AN79" s="265">
        <v>0</v>
      </c>
      <c r="AO79" s="265">
        <v>1</v>
      </c>
      <c r="AP79" s="265">
        <v>0</v>
      </c>
      <c r="AQ79" s="265">
        <v>0</v>
      </c>
      <c r="AR79" s="265">
        <v>0</v>
      </c>
      <c r="AS79" s="76">
        <v>1</v>
      </c>
      <c r="AT79" s="266"/>
      <c r="AU79" s="76">
        <v>35</v>
      </c>
      <c r="AV79" s="76">
        <v>189</v>
      </c>
      <c r="AW79" s="579">
        <v>3</v>
      </c>
      <c r="AY79" s="76"/>
      <c r="AZ79" s="76">
        <f t="shared" si="36"/>
        <v>416035189</v>
      </c>
      <c r="BA79" s="76">
        <f t="shared" si="37"/>
        <v>416</v>
      </c>
      <c r="BB79" s="564"/>
      <c r="BC79" s="266" t="str">
        <f t="shared" si="38"/>
        <v>BOSTON PREPARATORY</v>
      </c>
      <c r="BD79" s="266">
        <f t="shared" si="39"/>
        <v>189</v>
      </c>
      <c r="BE79" s="266" t="str">
        <f t="shared" si="21"/>
        <v>MILTON</v>
      </c>
      <c r="BF79" s="266">
        <f t="shared" si="40"/>
        <v>2</v>
      </c>
    </row>
    <row r="80" spans="1:58">
      <c r="A80" s="265">
        <v>416</v>
      </c>
      <c r="B80" s="265">
        <v>416035243</v>
      </c>
      <c r="C80" s="266" t="s">
        <v>1294</v>
      </c>
      <c r="D80" s="275">
        <f t="shared" si="22"/>
        <v>0</v>
      </c>
      <c r="E80" s="275">
        <f t="shared" si="23"/>
        <v>0</v>
      </c>
      <c r="F80" s="275">
        <f t="shared" si="24"/>
        <v>0</v>
      </c>
      <c r="G80" s="275">
        <f t="shared" si="25"/>
        <v>0</v>
      </c>
      <c r="H80" s="275">
        <f t="shared" si="26"/>
        <v>1</v>
      </c>
      <c r="I80" s="275">
        <f t="shared" si="27"/>
        <v>1</v>
      </c>
      <c r="J80" s="275">
        <f t="shared" si="28"/>
        <v>0</v>
      </c>
      <c r="K80" s="410">
        <f t="shared" si="29"/>
        <v>7.8600000000000003E-2</v>
      </c>
      <c r="L80" s="275"/>
      <c r="M80" s="275">
        <f t="shared" si="30"/>
        <v>0</v>
      </c>
      <c r="N80" s="275">
        <f t="shared" si="31"/>
        <v>0</v>
      </c>
      <c r="O80" s="275">
        <f t="shared" si="32"/>
        <v>0</v>
      </c>
      <c r="P80" s="275">
        <f t="shared" si="33"/>
        <v>1</v>
      </c>
      <c r="Q80" s="275">
        <f t="shared" si="34"/>
        <v>9</v>
      </c>
      <c r="R80" s="275">
        <f t="shared" si="35"/>
        <v>2</v>
      </c>
      <c r="S80" s="278"/>
      <c r="T80" s="278"/>
      <c r="U80" s="278"/>
      <c r="V80" s="278"/>
      <c r="W80" s="582"/>
      <c r="X80" s="582"/>
      <c r="Y80" s="600"/>
      <c r="Z80" s="278"/>
      <c r="AA80" s="76">
        <v>416</v>
      </c>
      <c r="AB80" s="76">
        <v>416035243</v>
      </c>
      <c r="AC80" s="294" t="s">
        <v>1294</v>
      </c>
      <c r="AD80" s="76">
        <v>0</v>
      </c>
      <c r="AE80" s="76">
        <v>0</v>
      </c>
      <c r="AF80" s="76">
        <v>0</v>
      </c>
      <c r="AG80" s="76">
        <v>0</v>
      </c>
      <c r="AH80" s="76">
        <v>1</v>
      </c>
      <c r="AI80" s="76">
        <v>1</v>
      </c>
      <c r="AJ80" s="76">
        <v>0</v>
      </c>
      <c r="AK80" s="265">
        <v>0</v>
      </c>
      <c r="AL80" s="265">
        <v>0</v>
      </c>
      <c r="AM80" s="265">
        <v>0</v>
      </c>
      <c r="AN80" s="265">
        <v>0</v>
      </c>
      <c r="AO80" s="265">
        <v>0</v>
      </c>
      <c r="AP80" s="265">
        <v>0</v>
      </c>
      <c r="AQ80" s="265">
        <v>0</v>
      </c>
      <c r="AR80" s="265">
        <v>0</v>
      </c>
      <c r="AS80" s="76">
        <v>1</v>
      </c>
      <c r="AT80" s="266"/>
      <c r="AU80" s="76">
        <v>35</v>
      </c>
      <c r="AV80" s="76">
        <v>243</v>
      </c>
      <c r="AW80" s="579">
        <v>9</v>
      </c>
      <c r="AY80" s="76"/>
      <c r="AZ80" s="76">
        <f t="shared" si="36"/>
        <v>416035243</v>
      </c>
      <c r="BA80" s="76">
        <f t="shared" si="37"/>
        <v>416</v>
      </c>
      <c r="BB80" s="564"/>
      <c r="BC80" s="266" t="str">
        <f t="shared" si="38"/>
        <v>BOSTON PREPARATORY</v>
      </c>
      <c r="BD80" s="266">
        <f t="shared" si="39"/>
        <v>243</v>
      </c>
      <c r="BE80" s="266" t="str">
        <f t="shared" si="21"/>
        <v>QUINCY</v>
      </c>
      <c r="BF80" s="266">
        <f t="shared" si="40"/>
        <v>2</v>
      </c>
    </row>
    <row r="81" spans="1:58">
      <c r="A81" s="265">
        <v>416</v>
      </c>
      <c r="B81" s="265">
        <v>416035244</v>
      </c>
      <c r="C81" s="266" t="s">
        <v>1294</v>
      </c>
      <c r="D81" s="275">
        <f t="shared" si="22"/>
        <v>0</v>
      </c>
      <c r="E81" s="275">
        <f t="shared" si="23"/>
        <v>0</v>
      </c>
      <c r="F81" s="275">
        <f t="shared" si="24"/>
        <v>0</v>
      </c>
      <c r="G81" s="275">
        <f t="shared" si="25"/>
        <v>0</v>
      </c>
      <c r="H81" s="275">
        <f t="shared" si="26"/>
        <v>3</v>
      </c>
      <c r="I81" s="275">
        <f t="shared" si="27"/>
        <v>4</v>
      </c>
      <c r="J81" s="275">
        <f t="shared" si="28"/>
        <v>0</v>
      </c>
      <c r="K81" s="410">
        <f t="shared" si="29"/>
        <v>0.27510000000000001</v>
      </c>
      <c r="L81" s="275"/>
      <c r="M81" s="275">
        <f t="shared" si="30"/>
        <v>0</v>
      </c>
      <c r="N81" s="275">
        <f t="shared" si="31"/>
        <v>1</v>
      </c>
      <c r="O81" s="275">
        <f t="shared" si="32"/>
        <v>1</v>
      </c>
      <c r="P81" s="275">
        <f t="shared" si="33"/>
        <v>6</v>
      </c>
      <c r="Q81" s="275">
        <f t="shared" si="34"/>
        <v>10</v>
      </c>
      <c r="R81" s="275">
        <f t="shared" si="35"/>
        <v>7</v>
      </c>
      <c r="S81" s="278"/>
      <c r="T81" s="278"/>
      <c r="U81" s="278"/>
      <c r="V81" s="278"/>
      <c r="W81" s="582"/>
      <c r="X81" s="582"/>
      <c r="Y81" s="600"/>
      <c r="Z81" s="278"/>
      <c r="AA81" s="76">
        <v>416</v>
      </c>
      <c r="AB81" s="76">
        <v>416035244</v>
      </c>
      <c r="AC81" s="294" t="s">
        <v>1294</v>
      </c>
      <c r="AD81" s="76">
        <v>0</v>
      </c>
      <c r="AE81" s="76">
        <v>0</v>
      </c>
      <c r="AF81" s="76">
        <v>0</v>
      </c>
      <c r="AG81" s="76">
        <v>0</v>
      </c>
      <c r="AH81" s="76">
        <v>3</v>
      </c>
      <c r="AI81" s="76">
        <v>4</v>
      </c>
      <c r="AJ81" s="76">
        <v>0</v>
      </c>
      <c r="AK81" s="265">
        <v>0</v>
      </c>
      <c r="AL81" s="265">
        <v>0</v>
      </c>
      <c r="AM81" s="265">
        <v>1</v>
      </c>
      <c r="AN81" s="265">
        <v>1</v>
      </c>
      <c r="AO81" s="265">
        <v>3</v>
      </c>
      <c r="AP81" s="265">
        <v>0</v>
      </c>
      <c r="AQ81" s="265">
        <v>0</v>
      </c>
      <c r="AR81" s="265">
        <v>0</v>
      </c>
      <c r="AS81" s="76">
        <v>3</v>
      </c>
      <c r="AT81" s="266"/>
      <c r="AU81" s="76">
        <v>35</v>
      </c>
      <c r="AV81" s="76">
        <v>244</v>
      </c>
      <c r="AW81" s="579">
        <v>10</v>
      </c>
      <c r="AY81" s="76"/>
      <c r="AZ81" s="76">
        <f t="shared" si="36"/>
        <v>416035244</v>
      </c>
      <c r="BA81" s="76">
        <f t="shared" si="37"/>
        <v>416</v>
      </c>
      <c r="BB81" s="564"/>
      <c r="BC81" s="266" t="str">
        <f t="shared" si="38"/>
        <v>BOSTON PREPARATORY</v>
      </c>
      <c r="BD81" s="266">
        <f t="shared" si="39"/>
        <v>244</v>
      </c>
      <c r="BE81" s="266" t="str">
        <f t="shared" si="21"/>
        <v>RANDOLPH</v>
      </c>
      <c r="BF81" s="266">
        <f t="shared" si="40"/>
        <v>7</v>
      </c>
    </row>
    <row r="82" spans="1:58">
      <c r="A82" s="265">
        <v>416</v>
      </c>
      <c r="B82" s="265">
        <v>416035274</v>
      </c>
      <c r="C82" s="266" t="s">
        <v>1294</v>
      </c>
      <c r="D82" s="275">
        <f t="shared" si="22"/>
        <v>0</v>
      </c>
      <c r="E82" s="275">
        <f t="shared" si="23"/>
        <v>0</v>
      </c>
      <c r="F82" s="275">
        <f t="shared" si="24"/>
        <v>0</v>
      </c>
      <c r="G82" s="275">
        <f t="shared" si="25"/>
        <v>0</v>
      </c>
      <c r="H82" s="275">
        <f t="shared" si="26"/>
        <v>0</v>
      </c>
      <c r="I82" s="275">
        <f t="shared" si="27"/>
        <v>1</v>
      </c>
      <c r="J82" s="275">
        <f t="shared" si="28"/>
        <v>0</v>
      </c>
      <c r="K82" s="410">
        <f t="shared" si="29"/>
        <v>3.9300000000000002E-2</v>
      </c>
      <c r="L82" s="275"/>
      <c r="M82" s="275">
        <f t="shared" si="30"/>
        <v>0</v>
      </c>
      <c r="N82" s="275">
        <f t="shared" si="31"/>
        <v>0</v>
      </c>
      <c r="O82" s="275">
        <f t="shared" si="32"/>
        <v>0</v>
      </c>
      <c r="P82" s="275">
        <f t="shared" si="33"/>
        <v>1</v>
      </c>
      <c r="Q82" s="275">
        <f t="shared" si="34"/>
        <v>10</v>
      </c>
      <c r="R82" s="275">
        <f t="shared" si="35"/>
        <v>1</v>
      </c>
      <c r="S82" s="278"/>
      <c r="T82" s="278"/>
      <c r="U82" s="278"/>
      <c r="V82" s="278"/>
      <c r="W82" s="582"/>
      <c r="X82" s="582"/>
      <c r="Y82" s="600"/>
      <c r="Z82" s="278"/>
      <c r="AA82" s="76">
        <v>416</v>
      </c>
      <c r="AB82" s="76">
        <v>416035274</v>
      </c>
      <c r="AC82" s="294" t="s">
        <v>1294</v>
      </c>
      <c r="AD82" s="76">
        <v>0</v>
      </c>
      <c r="AE82" s="76">
        <v>0</v>
      </c>
      <c r="AF82" s="76">
        <v>0</v>
      </c>
      <c r="AG82" s="76">
        <v>0</v>
      </c>
      <c r="AH82" s="76">
        <v>0</v>
      </c>
      <c r="AI82" s="76">
        <v>1</v>
      </c>
      <c r="AJ82" s="76">
        <v>0</v>
      </c>
      <c r="AK82" s="265">
        <v>0</v>
      </c>
      <c r="AL82" s="265">
        <v>0</v>
      </c>
      <c r="AM82" s="265">
        <v>0</v>
      </c>
      <c r="AN82" s="265">
        <v>0</v>
      </c>
      <c r="AO82" s="265">
        <v>0</v>
      </c>
      <c r="AP82" s="265">
        <v>0</v>
      </c>
      <c r="AQ82" s="265">
        <v>0</v>
      </c>
      <c r="AR82" s="265">
        <v>0</v>
      </c>
      <c r="AS82" s="76">
        <v>1</v>
      </c>
      <c r="AT82" s="266"/>
      <c r="AU82" s="76">
        <v>35</v>
      </c>
      <c r="AV82" s="76">
        <v>274</v>
      </c>
      <c r="AW82" s="579">
        <v>10</v>
      </c>
      <c r="AY82" s="76"/>
      <c r="AZ82" s="76">
        <f t="shared" si="36"/>
        <v>416035274</v>
      </c>
      <c r="BA82" s="76">
        <f t="shared" si="37"/>
        <v>416</v>
      </c>
      <c r="BB82" s="564"/>
      <c r="BC82" s="266" t="str">
        <f t="shared" si="38"/>
        <v>BOSTON PREPARATORY</v>
      </c>
      <c r="BD82" s="266">
        <f t="shared" si="39"/>
        <v>274</v>
      </c>
      <c r="BE82" s="266" t="str">
        <f t="shared" si="21"/>
        <v>SOMERVILLE</v>
      </c>
      <c r="BF82" s="266">
        <f t="shared" si="40"/>
        <v>1</v>
      </c>
    </row>
    <row r="83" spans="1:58">
      <c r="A83" s="265">
        <v>416</v>
      </c>
      <c r="B83" s="265">
        <v>416035285</v>
      </c>
      <c r="C83" s="266" t="s">
        <v>1294</v>
      </c>
      <c r="D83" s="275">
        <f t="shared" si="22"/>
        <v>0</v>
      </c>
      <c r="E83" s="275">
        <f t="shared" si="23"/>
        <v>0</v>
      </c>
      <c r="F83" s="275">
        <f t="shared" si="24"/>
        <v>0</v>
      </c>
      <c r="G83" s="275">
        <f t="shared" si="25"/>
        <v>0</v>
      </c>
      <c r="H83" s="275">
        <f t="shared" si="26"/>
        <v>0</v>
      </c>
      <c r="I83" s="275">
        <f t="shared" si="27"/>
        <v>1</v>
      </c>
      <c r="J83" s="275">
        <f t="shared" si="28"/>
        <v>0</v>
      </c>
      <c r="K83" s="410">
        <f t="shared" si="29"/>
        <v>3.9300000000000002E-2</v>
      </c>
      <c r="L83" s="275"/>
      <c r="M83" s="275">
        <f t="shared" si="30"/>
        <v>0</v>
      </c>
      <c r="N83" s="275">
        <f t="shared" si="31"/>
        <v>0</v>
      </c>
      <c r="O83" s="275">
        <f t="shared" si="32"/>
        <v>0</v>
      </c>
      <c r="P83" s="275">
        <f t="shared" si="33"/>
        <v>0</v>
      </c>
      <c r="Q83" s="275">
        <f t="shared" si="34"/>
        <v>9</v>
      </c>
      <c r="R83" s="275">
        <f t="shared" si="35"/>
        <v>1</v>
      </c>
      <c r="S83" s="278"/>
      <c r="T83" s="278"/>
      <c r="U83" s="278"/>
      <c r="V83" s="278"/>
      <c r="W83" s="582"/>
      <c r="X83" s="582"/>
      <c r="Y83" s="600"/>
      <c r="Z83" s="278"/>
      <c r="AA83" s="76">
        <v>416</v>
      </c>
      <c r="AB83" s="76">
        <v>416035285</v>
      </c>
      <c r="AC83" s="294" t="s">
        <v>1294</v>
      </c>
      <c r="AD83" s="76">
        <v>0</v>
      </c>
      <c r="AE83" s="76">
        <v>0</v>
      </c>
      <c r="AF83" s="76">
        <v>0</v>
      </c>
      <c r="AG83" s="76">
        <v>0</v>
      </c>
      <c r="AH83" s="76">
        <v>0</v>
      </c>
      <c r="AI83" s="76">
        <v>1</v>
      </c>
      <c r="AJ83" s="76">
        <v>0</v>
      </c>
      <c r="AK83" s="265">
        <v>0</v>
      </c>
      <c r="AL83" s="265">
        <v>0</v>
      </c>
      <c r="AM83" s="265">
        <v>0</v>
      </c>
      <c r="AN83" s="265">
        <v>0</v>
      </c>
      <c r="AO83" s="265">
        <v>0</v>
      </c>
      <c r="AP83" s="265">
        <v>0</v>
      </c>
      <c r="AQ83" s="265">
        <v>0</v>
      </c>
      <c r="AR83" s="265">
        <v>0</v>
      </c>
      <c r="AS83" s="76">
        <v>0</v>
      </c>
      <c r="AT83" s="266"/>
      <c r="AU83" s="76">
        <v>35</v>
      </c>
      <c r="AV83" s="76">
        <v>285</v>
      </c>
      <c r="AW83" s="579">
        <v>9</v>
      </c>
      <c r="AY83" s="76"/>
      <c r="AZ83" s="76">
        <f t="shared" si="36"/>
        <v>416035285</v>
      </c>
      <c r="BA83" s="76">
        <f t="shared" si="37"/>
        <v>416</v>
      </c>
      <c r="BB83" s="564"/>
      <c r="BC83" s="266" t="str">
        <f t="shared" si="38"/>
        <v>BOSTON PREPARATORY</v>
      </c>
      <c r="BD83" s="266">
        <f t="shared" si="39"/>
        <v>285</v>
      </c>
      <c r="BE83" s="266" t="str">
        <f t="shared" si="21"/>
        <v>STOUGHTON</v>
      </c>
      <c r="BF83" s="266">
        <f t="shared" si="40"/>
        <v>1</v>
      </c>
    </row>
    <row r="84" spans="1:58">
      <c r="A84" s="265">
        <v>417</v>
      </c>
      <c r="B84" s="265">
        <v>417035035</v>
      </c>
      <c r="C84" s="266" t="s">
        <v>830</v>
      </c>
      <c r="D84" s="275">
        <f t="shared" si="22"/>
        <v>32</v>
      </c>
      <c r="E84" s="275">
        <f t="shared" si="23"/>
        <v>0</v>
      </c>
      <c r="F84" s="275">
        <f t="shared" si="24"/>
        <v>37</v>
      </c>
      <c r="G84" s="275">
        <f t="shared" si="25"/>
        <v>180</v>
      </c>
      <c r="H84" s="275">
        <f t="shared" si="26"/>
        <v>68</v>
      </c>
      <c r="I84" s="275">
        <f t="shared" si="27"/>
        <v>0</v>
      </c>
      <c r="J84" s="275">
        <f t="shared" si="28"/>
        <v>0</v>
      </c>
      <c r="K84" s="410">
        <f t="shared" si="29"/>
        <v>11.2005</v>
      </c>
      <c r="L84" s="275"/>
      <c r="M84" s="275">
        <f t="shared" si="30"/>
        <v>63</v>
      </c>
      <c r="N84" s="275">
        <f t="shared" si="31"/>
        <v>7</v>
      </c>
      <c r="O84" s="275">
        <f t="shared" si="32"/>
        <v>0</v>
      </c>
      <c r="P84" s="275">
        <f t="shared" si="33"/>
        <v>253</v>
      </c>
      <c r="Q84" s="275">
        <f t="shared" si="34"/>
        <v>11</v>
      </c>
      <c r="R84" s="275">
        <f t="shared" si="35"/>
        <v>301</v>
      </c>
      <c r="S84" s="278"/>
      <c r="T84" s="278"/>
      <c r="U84" s="278"/>
      <c r="V84" s="278"/>
      <c r="W84" s="582"/>
      <c r="X84" s="582"/>
      <c r="Y84" s="600"/>
      <c r="Z84" s="278"/>
      <c r="AA84" s="76">
        <v>417</v>
      </c>
      <c r="AB84" s="76">
        <v>417035035</v>
      </c>
      <c r="AC84" s="294" t="s">
        <v>830</v>
      </c>
      <c r="AD84" s="76">
        <v>32</v>
      </c>
      <c r="AE84" s="76">
        <v>0</v>
      </c>
      <c r="AF84" s="76">
        <v>37</v>
      </c>
      <c r="AG84" s="76">
        <v>180</v>
      </c>
      <c r="AH84" s="76">
        <v>68</v>
      </c>
      <c r="AI84" s="76">
        <v>0</v>
      </c>
      <c r="AJ84" s="76">
        <v>0</v>
      </c>
      <c r="AK84" s="265">
        <v>11</v>
      </c>
      <c r="AL84" s="265">
        <v>57</v>
      </c>
      <c r="AM84" s="265">
        <v>7</v>
      </c>
      <c r="AN84" s="265">
        <v>0</v>
      </c>
      <c r="AO84" s="265">
        <v>203</v>
      </c>
      <c r="AP84" s="265">
        <v>25</v>
      </c>
      <c r="AQ84" s="265">
        <v>0</v>
      </c>
      <c r="AR84" s="265">
        <v>37</v>
      </c>
      <c r="AS84" s="76">
        <v>0</v>
      </c>
      <c r="AT84" s="266"/>
      <c r="AU84" s="76">
        <v>35</v>
      </c>
      <c r="AV84" s="76">
        <v>35</v>
      </c>
      <c r="AW84" s="579">
        <v>11</v>
      </c>
      <c r="AY84" s="76"/>
      <c r="AZ84" s="76">
        <f t="shared" si="36"/>
        <v>417035035</v>
      </c>
      <c r="BA84" s="76">
        <f t="shared" si="37"/>
        <v>417</v>
      </c>
      <c r="BB84" s="564"/>
      <c r="BC84" s="266" t="str">
        <f t="shared" si="38"/>
        <v>BRIDGE BOSTON</v>
      </c>
      <c r="BD84" s="266">
        <f t="shared" si="39"/>
        <v>35</v>
      </c>
      <c r="BE84" s="266" t="str">
        <f t="shared" si="21"/>
        <v>BOSTON</v>
      </c>
      <c r="BF84" s="266">
        <f t="shared" si="40"/>
        <v>317</v>
      </c>
    </row>
    <row r="85" spans="1:58">
      <c r="A85" s="265">
        <v>417</v>
      </c>
      <c r="B85" s="265">
        <v>417035040</v>
      </c>
      <c r="C85" s="266" t="s">
        <v>830</v>
      </c>
      <c r="D85" s="275">
        <f t="shared" si="22"/>
        <v>0</v>
      </c>
      <c r="E85" s="275">
        <f t="shared" si="23"/>
        <v>0</v>
      </c>
      <c r="F85" s="275">
        <f t="shared" si="24"/>
        <v>0</v>
      </c>
      <c r="G85" s="275">
        <f t="shared" si="25"/>
        <v>1</v>
      </c>
      <c r="H85" s="275">
        <f t="shared" si="26"/>
        <v>0</v>
      </c>
      <c r="I85" s="275">
        <f t="shared" si="27"/>
        <v>0</v>
      </c>
      <c r="J85" s="275">
        <f t="shared" si="28"/>
        <v>0</v>
      </c>
      <c r="K85" s="410">
        <f t="shared" si="29"/>
        <v>3.9300000000000002E-2</v>
      </c>
      <c r="L85" s="275"/>
      <c r="M85" s="275">
        <f t="shared" si="30"/>
        <v>0</v>
      </c>
      <c r="N85" s="275">
        <f t="shared" si="31"/>
        <v>0</v>
      </c>
      <c r="O85" s="275">
        <f t="shared" si="32"/>
        <v>0</v>
      </c>
      <c r="P85" s="275">
        <f t="shared" si="33"/>
        <v>1</v>
      </c>
      <c r="Q85" s="275">
        <f t="shared" si="34"/>
        <v>6</v>
      </c>
      <c r="R85" s="275">
        <f t="shared" si="35"/>
        <v>1</v>
      </c>
      <c r="S85" s="278"/>
      <c r="T85" s="278"/>
      <c r="U85" s="278"/>
      <c r="V85" s="278"/>
      <c r="W85" s="582"/>
      <c r="X85" s="582"/>
      <c r="Y85" s="600"/>
      <c r="Z85" s="278"/>
      <c r="AA85" s="76">
        <v>417</v>
      </c>
      <c r="AB85" s="76">
        <v>417035040</v>
      </c>
      <c r="AC85" s="294" t="s">
        <v>830</v>
      </c>
      <c r="AD85" s="76">
        <v>0</v>
      </c>
      <c r="AE85" s="76">
        <v>0</v>
      </c>
      <c r="AF85" s="76">
        <v>0</v>
      </c>
      <c r="AG85" s="76">
        <v>1</v>
      </c>
      <c r="AH85" s="76">
        <v>0</v>
      </c>
      <c r="AI85" s="76">
        <v>0</v>
      </c>
      <c r="AJ85" s="76">
        <v>0</v>
      </c>
      <c r="AK85" s="265">
        <v>0</v>
      </c>
      <c r="AL85" s="265">
        <v>0</v>
      </c>
      <c r="AM85" s="265">
        <v>0</v>
      </c>
      <c r="AN85" s="265">
        <v>0</v>
      </c>
      <c r="AO85" s="265">
        <v>1</v>
      </c>
      <c r="AP85" s="265">
        <v>0</v>
      </c>
      <c r="AQ85" s="265">
        <v>0</v>
      </c>
      <c r="AR85" s="265">
        <v>0</v>
      </c>
      <c r="AS85" s="76">
        <v>0</v>
      </c>
      <c r="AT85" s="266"/>
      <c r="AU85" s="76">
        <v>35</v>
      </c>
      <c r="AV85" s="76">
        <v>40</v>
      </c>
      <c r="AW85" s="579">
        <v>6</v>
      </c>
      <c r="AY85" s="76"/>
      <c r="AZ85" s="76">
        <f t="shared" si="36"/>
        <v>417035040</v>
      </c>
      <c r="BA85" s="76">
        <f t="shared" si="37"/>
        <v>417</v>
      </c>
      <c r="BB85" s="564"/>
      <c r="BC85" s="266" t="str">
        <f t="shared" si="38"/>
        <v>BRIDGE BOSTON</v>
      </c>
      <c r="BD85" s="266">
        <f t="shared" si="39"/>
        <v>40</v>
      </c>
      <c r="BE85" s="266" t="str">
        <f t="shared" si="21"/>
        <v>BRAINTREE</v>
      </c>
      <c r="BF85" s="266">
        <f t="shared" si="40"/>
        <v>1</v>
      </c>
    </row>
    <row r="86" spans="1:58">
      <c r="A86" s="265">
        <v>417</v>
      </c>
      <c r="B86" s="265">
        <v>417035044</v>
      </c>
      <c r="C86" s="266" t="s">
        <v>830</v>
      </c>
      <c r="D86" s="275">
        <f t="shared" si="22"/>
        <v>0</v>
      </c>
      <c r="E86" s="275">
        <f t="shared" si="23"/>
        <v>0</v>
      </c>
      <c r="F86" s="275">
        <f t="shared" si="24"/>
        <v>0</v>
      </c>
      <c r="G86" s="275">
        <f t="shared" si="25"/>
        <v>1</v>
      </c>
      <c r="H86" s="275">
        <f t="shared" si="26"/>
        <v>0</v>
      </c>
      <c r="I86" s="275">
        <f t="shared" si="27"/>
        <v>0</v>
      </c>
      <c r="J86" s="275">
        <f t="shared" si="28"/>
        <v>0</v>
      </c>
      <c r="K86" s="410">
        <f t="shared" si="29"/>
        <v>3.9300000000000002E-2</v>
      </c>
      <c r="L86" s="275"/>
      <c r="M86" s="275">
        <f t="shared" si="30"/>
        <v>0</v>
      </c>
      <c r="N86" s="275">
        <f t="shared" si="31"/>
        <v>0</v>
      </c>
      <c r="O86" s="275">
        <f t="shared" si="32"/>
        <v>0</v>
      </c>
      <c r="P86" s="275">
        <f t="shared" si="33"/>
        <v>0</v>
      </c>
      <c r="Q86" s="275">
        <f t="shared" si="34"/>
        <v>11</v>
      </c>
      <c r="R86" s="275">
        <f t="shared" si="35"/>
        <v>1</v>
      </c>
      <c r="S86" s="278"/>
      <c r="T86" s="278"/>
      <c r="U86" s="278"/>
      <c r="V86" s="278"/>
      <c r="W86" s="582"/>
      <c r="X86" s="582"/>
      <c r="Y86" s="600"/>
      <c r="Z86" s="278"/>
      <c r="AA86" s="76">
        <v>417</v>
      </c>
      <c r="AB86" s="76">
        <v>417035044</v>
      </c>
      <c r="AC86" s="294" t="s">
        <v>830</v>
      </c>
      <c r="AD86" s="76">
        <v>0</v>
      </c>
      <c r="AE86" s="76">
        <v>0</v>
      </c>
      <c r="AF86" s="76">
        <v>0</v>
      </c>
      <c r="AG86" s="76">
        <v>1</v>
      </c>
      <c r="AH86" s="76">
        <v>0</v>
      </c>
      <c r="AI86" s="76">
        <v>0</v>
      </c>
      <c r="AJ86" s="76">
        <v>0</v>
      </c>
      <c r="AK86" s="265">
        <v>0</v>
      </c>
      <c r="AL86" s="265">
        <v>0</v>
      </c>
      <c r="AM86" s="265">
        <v>0</v>
      </c>
      <c r="AN86" s="265">
        <v>0</v>
      </c>
      <c r="AO86" s="265">
        <v>0</v>
      </c>
      <c r="AP86" s="265">
        <v>0</v>
      </c>
      <c r="AQ86" s="265">
        <v>0</v>
      </c>
      <c r="AR86" s="265">
        <v>0</v>
      </c>
      <c r="AS86" s="76">
        <v>0</v>
      </c>
      <c r="AT86" s="266"/>
      <c r="AU86" s="76">
        <v>35</v>
      </c>
      <c r="AV86" s="76">
        <v>44</v>
      </c>
      <c r="AW86" s="579">
        <v>11</v>
      </c>
      <c r="AY86" s="76"/>
      <c r="AZ86" s="76">
        <f t="shared" si="36"/>
        <v>417035044</v>
      </c>
      <c r="BA86" s="76">
        <f t="shared" si="37"/>
        <v>417</v>
      </c>
      <c r="BB86" s="564"/>
      <c r="BC86" s="266" t="str">
        <f t="shared" si="38"/>
        <v>BRIDGE BOSTON</v>
      </c>
      <c r="BD86" s="266">
        <f t="shared" si="39"/>
        <v>44</v>
      </c>
      <c r="BE86" s="266" t="str">
        <f t="shared" si="21"/>
        <v>BROCKTON</v>
      </c>
      <c r="BF86" s="266">
        <f t="shared" si="40"/>
        <v>1</v>
      </c>
    </row>
    <row r="87" spans="1:58">
      <c r="A87" s="265">
        <v>417</v>
      </c>
      <c r="B87" s="265">
        <v>417035100</v>
      </c>
      <c r="C87" s="266" t="s">
        <v>830</v>
      </c>
      <c r="D87" s="275">
        <f t="shared" si="22"/>
        <v>0</v>
      </c>
      <c r="E87" s="275">
        <f t="shared" si="23"/>
        <v>0</v>
      </c>
      <c r="F87" s="275">
        <f t="shared" si="24"/>
        <v>0</v>
      </c>
      <c r="G87" s="275">
        <f t="shared" si="25"/>
        <v>2</v>
      </c>
      <c r="H87" s="275">
        <f t="shared" si="26"/>
        <v>1</v>
      </c>
      <c r="I87" s="275">
        <f t="shared" si="27"/>
        <v>0</v>
      </c>
      <c r="J87" s="275">
        <f t="shared" si="28"/>
        <v>0</v>
      </c>
      <c r="K87" s="410">
        <f t="shared" si="29"/>
        <v>0.1179</v>
      </c>
      <c r="L87" s="275"/>
      <c r="M87" s="275">
        <f t="shared" si="30"/>
        <v>0</v>
      </c>
      <c r="N87" s="275">
        <f t="shared" si="31"/>
        <v>0</v>
      </c>
      <c r="O87" s="275">
        <f t="shared" si="32"/>
        <v>0</v>
      </c>
      <c r="P87" s="275">
        <f t="shared" si="33"/>
        <v>3</v>
      </c>
      <c r="Q87" s="275">
        <f t="shared" si="34"/>
        <v>10</v>
      </c>
      <c r="R87" s="275">
        <f t="shared" si="35"/>
        <v>3</v>
      </c>
      <c r="S87" s="278"/>
      <c r="T87" s="278"/>
      <c r="U87" s="278"/>
      <c r="V87" s="278"/>
      <c r="W87" s="582"/>
      <c r="X87" s="582"/>
      <c r="Y87" s="600"/>
      <c r="Z87" s="278"/>
      <c r="AA87" s="76">
        <v>417</v>
      </c>
      <c r="AB87" s="76">
        <v>417035100</v>
      </c>
      <c r="AC87" s="294" t="s">
        <v>830</v>
      </c>
      <c r="AD87" s="76">
        <v>0</v>
      </c>
      <c r="AE87" s="76">
        <v>0</v>
      </c>
      <c r="AF87" s="76">
        <v>0</v>
      </c>
      <c r="AG87" s="76">
        <v>2</v>
      </c>
      <c r="AH87" s="76">
        <v>1</v>
      </c>
      <c r="AI87" s="76">
        <v>0</v>
      </c>
      <c r="AJ87" s="76">
        <v>0</v>
      </c>
      <c r="AK87" s="265">
        <v>0</v>
      </c>
      <c r="AL87" s="265">
        <v>0</v>
      </c>
      <c r="AM87" s="265">
        <v>0</v>
      </c>
      <c r="AN87" s="265">
        <v>0</v>
      </c>
      <c r="AO87" s="265">
        <v>3</v>
      </c>
      <c r="AP87" s="265">
        <v>0</v>
      </c>
      <c r="AQ87" s="265">
        <v>0</v>
      </c>
      <c r="AR87" s="265">
        <v>0</v>
      </c>
      <c r="AS87" s="76">
        <v>0</v>
      </c>
      <c r="AT87" s="266"/>
      <c r="AU87" s="76">
        <v>35</v>
      </c>
      <c r="AV87" s="76">
        <v>100</v>
      </c>
      <c r="AW87" s="579">
        <v>10</v>
      </c>
      <c r="AY87" s="76"/>
      <c r="AZ87" s="76">
        <f t="shared" si="36"/>
        <v>417035100</v>
      </c>
      <c r="BA87" s="76">
        <f t="shared" si="37"/>
        <v>417</v>
      </c>
      <c r="BB87" s="564"/>
      <c r="BC87" s="266" t="str">
        <f t="shared" si="38"/>
        <v>BRIDGE BOSTON</v>
      </c>
      <c r="BD87" s="266">
        <f t="shared" si="39"/>
        <v>100</v>
      </c>
      <c r="BE87" s="266" t="str">
        <f t="shared" si="21"/>
        <v>FRAMINGHAM</v>
      </c>
      <c r="BF87" s="266">
        <f t="shared" si="40"/>
        <v>3</v>
      </c>
    </row>
    <row r="88" spans="1:58">
      <c r="A88" s="265">
        <v>417</v>
      </c>
      <c r="B88" s="265">
        <v>417035133</v>
      </c>
      <c r="C88" s="266" t="s">
        <v>830</v>
      </c>
      <c r="D88" s="275">
        <f t="shared" si="22"/>
        <v>0</v>
      </c>
      <c r="E88" s="275">
        <f t="shared" si="23"/>
        <v>0</v>
      </c>
      <c r="F88" s="275">
        <f t="shared" si="24"/>
        <v>0</v>
      </c>
      <c r="G88" s="275">
        <f t="shared" si="25"/>
        <v>2</v>
      </c>
      <c r="H88" s="275">
        <f t="shared" si="26"/>
        <v>1</v>
      </c>
      <c r="I88" s="275">
        <f t="shared" si="27"/>
        <v>0</v>
      </c>
      <c r="J88" s="275">
        <f t="shared" si="28"/>
        <v>0</v>
      </c>
      <c r="K88" s="410">
        <f t="shared" si="29"/>
        <v>0.1179</v>
      </c>
      <c r="L88" s="275"/>
      <c r="M88" s="275">
        <f t="shared" si="30"/>
        <v>0</v>
      </c>
      <c r="N88" s="275">
        <f t="shared" si="31"/>
        <v>0</v>
      </c>
      <c r="O88" s="275">
        <f t="shared" si="32"/>
        <v>0</v>
      </c>
      <c r="P88" s="275">
        <f t="shared" si="33"/>
        <v>0</v>
      </c>
      <c r="Q88" s="275">
        <f t="shared" si="34"/>
        <v>9</v>
      </c>
      <c r="R88" s="275">
        <f t="shared" si="35"/>
        <v>3</v>
      </c>
      <c r="S88" s="278"/>
      <c r="T88" s="278"/>
      <c r="U88" s="278"/>
      <c r="V88" s="278"/>
      <c r="W88" s="582"/>
      <c r="X88" s="582"/>
      <c r="Y88" s="600"/>
      <c r="Z88" s="278"/>
      <c r="AA88" s="76">
        <v>417</v>
      </c>
      <c r="AB88" s="76">
        <v>417035133</v>
      </c>
      <c r="AC88" s="294" t="s">
        <v>830</v>
      </c>
      <c r="AD88" s="76">
        <v>0</v>
      </c>
      <c r="AE88" s="76">
        <v>0</v>
      </c>
      <c r="AF88" s="76">
        <v>0</v>
      </c>
      <c r="AG88" s="76">
        <v>2</v>
      </c>
      <c r="AH88" s="76">
        <v>1</v>
      </c>
      <c r="AI88" s="76">
        <v>0</v>
      </c>
      <c r="AJ88" s="76">
        <v>0</v>
      </c>
      <c r="AK88" s="265">
        <v>0</v>
      </c>
      <c r="AL88" s="265">
        <v>0</v>
      </c>
      <c r="AM88" s="265">
        <v>0</v>
      </c>
      <c r="AN88" s="265">
        <v>0</v>
      </c>
      <c r="AO88" s="265">
        <v>0</v>
      </c>
      <c r="AP88" s="265">
        <v>0</v>
      </c>
      <c r="AQ88" s="265">
        <v>0</v>
      </c>
      <c r="AR88" s="265">
        <v>0</v>
      </c>
      <c r="AS88" s="76">
        <v>0</v>
      </c>
      <c r="AT88" s="266"/>
      <c r="AU88" s="76">
        <v>35</v>
      </c>
      <c r="AV88" s="76">
        <v>133</v>
      </c>
      <c r="AW88" s="579">
        <v>9</v>
      </c>
      <c r="AY88" s="76"/>
      <c r="AZ88" s="76">
        <f t="shared" si="36"/>
        <v>417035133</v>
      </c>
      <c r="BA88" s="76">
        <f t="shared" si="37"/>
        <v>417</v>
      </c>
      <c r="BB88" s="564"/>
      <c r="BC88" s="266" t="str">
        <f t="shared" si="38"/>
        <v>BRIDGE BOSTON</v>
      </c>
      <c r="BD88" s="266">
        <f t="shared" si="39"/>
        <v>133</v>
      </c>
      <c r="BE88" s="266" t="str">
        <f t="shared" si="21"/>
        <v>HOLBROOK</v>
      </c>
      <c r="BF88" s="266">
        <f t="shared" si="40"/>
        <v>3</v>
      </c>
    </row>
    <row r="89" spans="1:58">
      <c r="A89" s="265">
        <v>417</v>
      </c>
      <c r="B89" s="265">
        <v>417035244</v>
      </c>
      <c r="C89" s="266" t="s">
        <v>830</v>
      </c>
      <c r="D89" s="275">
        <f t="shared" si="22"/>
        <v>1</v>
      </c>
      <c r="E89" s="275">
        <f t="shared" si="23"/>
        <v>0</v>
      </c>
      <c r="F89" s="275">
        <f t="shared" si="24"/>
        <v>0</v>
      </c>
      <c r="G89" s="275">
        <f t="shared" si="25"/>
        <v>2</v>
      </c>
      <c r="H89" s="275">
        <f t="shared" si="26"/>
        <v>2</v>
      </c>
      <c r="I89" s="275">
        <f t="shared" si="27"/>
        <v>0</v>
      </c>
      <c r="J89" s="275">
        <f t="shared" si="28"/>
        <v>0</v>
      </c>
      <c r="K89" s="410">
        <f t="shared" si="29"/>
        <v>0.15720000000000001</v>
      </c>
      <c r="L89" s="275"/>
      <c r="M89" s="275">
        <f t="shared" si="30"/>
        <v>2</v>
      </c>
      <c r="N89" s="275">
        <f t="shared" si="31"/>
        <v>1</v>
      </c>
      <c r="O89" s="275">
        <f t="shared" si="32"/>
        <v>0</v>
      </c>
      <c r="P89" s="275">
        <f t="shared" si="33"/>
        <v>3</v>
      </c>
      <c r="Q89" s="275">
        <f t="shared" si="34"/>
        <v>10</v>
      </c>
      <c r="R89" s="275">
        <f t="shared" si="35"/>
        <v>5</v>
      </c>
      <c r="S89" s="278"/>
      <c r="T89" s="278"/>
      <c r="U89" s="278"/>
      <c r="V89" s="278"/>
      <c r="W89" s="582"/>
      <c r="X89" s="582"/>
      <c r="Y89" s="600"/>
      <c r="Z89" s="278"/>
      <c r="AA89" s="76">
        <v>417</v>
      </c>
      <c r="AB89" s="76">
        <v>417035244</v>
      </c>
      <c r="AC89" s="294" t="s">
        <v>830</v>
      </c>
      <c r="AD89" s="76">
        <v>1</v>
      </c>
      <c r="AE89" s="76">
        <v>0</v>
      </c>
      <c r="AF89" s="76">
        <v>0</v>
      </c>
      <c r="AG89" s="76">
        <v>2</v>
      </c>
      <c r="AH89" s="76">
        <v>2</v>
      </c>
      <c r="AI89" s="76">
        <v>0</v>
      </c>
      <c r="AJ89" s="76">
        <v>0</v>
      </c>
      <c r="AK89" s="265">
        <v>1</v>
      </c>
      <c r="AL89" s="265">
        <v>1</v>
      </c>
      <c r="AM89" s="265">
        <v>1</v>
      </c>
      <c r="AN89" s="265">
        <v>0</v>
      </c>
      <c r="AO89" s="265">
        <v>3</v>
      </c>
      <c r="AP89" s="265">
        <v>0</v>
      </c>
      <c r="AQ89" s="265">
        <v>0</v>
      </c>
      <c r="AR89" s="265">
        <v>0</v>
      </c>
      <c r="AS89" s="76">
        <v>0</v>
      </c>
      <c r="AT89" s="266"/>
      <c r="AU89" s="76">
        <v>35</v>
      </c>
      <c r="AV89" s="76">
        <v>244</v>
      </c>
      <c r="AW89" s="579">
        <v>10</v>
      </c>
      <c r="AY89" s="76"/>
      <c r="AZ89" s="76">
        <f t="shared" si="36"/>
        <v>417035244</v>
      </c>
      <c r="BA89" s="76">
        <f t="shared" si="37"/>
        <v>417</v>
      </c>
      <c r="BB89" s="564"/>
      <c r="BC89" s="266" t="str">
        <f t="shared" si="38"/>
        <v>BRIDGE BOSTON</v>
      </c>
      <c r="BD89" s="266">
        <f t="shared" si="39"/>
        <v>244</v>
      </c>
      <c r="BE89" s="266" t="str">
        <f t="shared" si="21"/>
        <v>RANDOLPH</v>
      </c>
      <c r="BF89" s="266">
        <f t="shared" si="40"/>
        <v>5</v>
      </c>
    </row>
    <row r="90" spans="1:58">
      <c r="A90" s="265">
        <v>417</v>
      </c>
      <c r="B90" s="265">
        <v>417035285</v>
      </c>
      <c r="C90" s="266" t="s">
        <v>830</v>
      </c>
      <c r="D90" s="275">
        <f t="shared" si="22"/>
        <v>0</v>
      </c>
      <c r="E90" s="275">
        <f t="shared" si="23"/>
        <v>0</v>
      </c>
      <c r="F90" s="275">
        <f t="shared" si="24"/>
        <v>0</v>
      </c>
      <c r="G90" s="275">
        <f t="shared" si="25"/>
        <v>3</v>
      </c>
      <c r="H90" s="275">
        <f t="shared" si="26"/>
        <v>1</v>
      </c>
      <c r="I90" s="275">
        <f t="shared" si="27"/>
        <v>0</v>
      </c>
      <c r="J90" s="275">
        <f t="shared" si="28"/>
        <v>0</v>
      </c>
      <c r="K90" s="410">
        <f t="shared" si="29"/>
        <v>0.15720000000000001</v>
      </c>
      <c r="L90" s="275"/>
      <c r="M90" s="275">
        <f t="shared" si="30"/>
        <v>1</v>
      </c>
      <c r="N90" s="275">
        <f t="shared" si="31"/>
        <v>0</v>
      </c>
      <c r="O90" s="275">
        <f t="shared" si="32"/>
        <v>0</v>
      </c>
      <c r="P90" s="275">
        <f t="shared" si="33"/>
        <v>1</v>
      </c>
      <c r="Q90" s="275">
        <f t="shared" si="34"/>
        <v>9</v>
      </c>
      <c r="R90" s="275">
        <f t="shared" si="35"/>
        <v>4</v>
      </c>
      <c r="S90" s="278"/>
      <c r="T90" s="278"/>
      <c r="U90" s="278"/>
      <c r="V90" s="278"/>
      <c r="W90" s="582"/>
      <c r="X90" s="582"/>
      <c r="Y90" s="600"/>
      <c r="Z90" s="278"/>
      <c r="AA90" s="76">
        <v>417</v>
      </c>
      <c r="AB90" s="76">
        <v>417035285</v>
      </c>
      <c r="AC90" s="294" t="s">
        <v>830</v>
      </c>
      <c r="AD90" s="76">
        <v>0</v>
      </c>
      <c r="AE90" s="76">
        <v>0</v>
      </c>
      <c r="AF90" s="76">
        <v>0</v>
      </c>
      <c r="AG90" s="76">
        <v>3</v>
      </c>
      <c r="AH90" s="76">
        <v>1</v>
      </c>
      <c r="AI90" s="76">
        <v>0</v>
      </c>
      <c r="AJ90" s="76">
        <v>0</v>
      </c>
      <c r="AK90" s="265">
        <v>0</v>
      </c>
      <c r="AL90" s="265">
        <v>1</v>
      </c>
      <c r="AM90" s="265">
        <v>0</v>
      </c>
      <c r="AN90" s="265">
        <v>0</v>
      </c>
      <c r="AO90" s="265">
        <v>1</v>
      </c>
      <c r="AP90" s="265">
        <v>0</v>
      </c>
      <c r="AQ90" s="265">
        <v>0</v>
      </c>
      <c r="AR90" s="265">
        <v>0</v>
      </c>
      <c r="AS90" s="76">
        <v>0</v>
      </c>
      <c r="AT90" s="266"/>
      <c r="AU90" s="76">
        <v>35</v>
      </c>
      <c r="AV90" s="76">
        <v>285</v>
      </c>
      <c r="AW90" s="579">
        <v>9</v>
      </c>
      <c r="AY90" s="76"/>
      <c r="AZ90" s="76">
        <f t="shared" si="36"/>
        <v>417035285</v>
      </c>
      <c r="BA90" s="76">
        <f t="shared" si="37"/>
        <v>417</v>
      </c>
      <c r="BB90" s="564"/>
      <c r="BC90" s="266" t="str">
        <f t="shared" si="38"/>
        <v>BRIDGE BOSTON</v>
      </c>
      <c r="BD90" s="266">
        <f t="shared" si="39"/>
        <v>285</v>
      </c>
      <c r="BE90" s="266" t="str">
        <f t="shared" si="21"/>
        <v>STOUGHTON</v>
      </c>
      <c r="BF90" s="266">
        <f t="shared" si="40"/>
        <v>4</v>
      </c>
    </row>
    <row r="91" spans="1:58">
      <c r="A91" s="265">
        <v>418</v>
      </c>
      <c r="B91" s="265">
        <v>418100014</v>
      </c>
      <c r="C91" s="266" t="s">
        <v>1323</v>
      </c>
      <c r="D91" s="275">
        <f t="shared" si="22"/>
        <v>0</v>
      </c>
      <c r="E91" s="275">
        <f t="shared" si="23"/>
        <v>0</v>
      </c>
      <c r="F91" s="275">
        <f t="shared" si="24"/>
        <v>0</v>
      </c>
      <c r="G91" s="275">
        <f t="shared" si="25"/>
        <v>0</v>
      </c>
      <c r="H91" s="275">
        <f t="shared" si="26"/>
        <v>1</v>
      </c>
      <c r="I91" s="275">
        <f t="shared" si="27"/>
        <v>0</v>
      </c>
      <c r="J91" s="275">
        <f t="shared" si="28"/>
        <v>0</v>
      </c>
      <c r="K91" s="410">
        <f t="shared" si="29"/>
        <v>3.9300000000000002E-2</v>
      </c>
      <c r="L91" s="275"/>
      <c r="M91" s="275">
        <f t="shared" si="30"/>
        <v>0</v>
      </c>
      <c r="N91" s="275">
        <f t="shared" si="31"/>
        <v>0</v>
      </c>
      <c r="O91" s="275">
        <f t="shared" si="32"/>
        <v>0</v>
      </c>
      <c r="P91" s="275">
        <f t="shared" si="33"/>
        <v>0</v>
      </c>
      <c r="Q91" s="275">
        <f t="shared" si="34"/>
        <v>5</v>
      </c>
      <c r="R91" s="275">
        <f t="shared" si="35"/>
        <v>1</v>
      </c>
      <c r="S91" s="278"/>
      <c r="T91" s="278"/>
      <c r="U91" s="278"/>
      <c r="V91" s="278"/>
      <c r="W91" s="582"/>
      <c r="X91" s="582"/>
      <c r="Y91" s="600"/>
      <c r="Z91" s="278"/>
      <c r="AA91" s="76">
        <v>418</v>
      </c>
      <c r="AB91" s="76">
        <v>418100014</v>
      </c>
      <c r="AC91" s="294" t="s">
        <v>1323</v>
      </c>
      <c r="AD91" s="76">
        <v>0</v>
      </c>
      <c r="AE91" s="76">
        <v>0</v>
      </c>
      <c r="AF91" s="76">
        <v>0</v>
      </c>
      <c r="AG91" s="76">
        <v>0</v>
      </c>
      <c r="AH91" s="76">
        <v>1</v>
      </c>
      <c r="AI91" s="76">
        <v>0</v>
      </c>
      <c r="AJ91" s="76">
        <v>0</v>
      </c>
      <c r="AK91" s="265">
        <v>0</v>
      </c>
      <c r="AL91" s="265">
        <v>0</v>
      </c>
      <c r="AM91" s="265">
        <v>0</v>
      </c>
      <c r="AN91" s="265">
        <v>0</v>
      </c>
      <c r="AO91" s="265">
        <v>0</v>
      </c>
      <c r="AP91" s="265">
        <v>0</v>
      </c>
      <c r="AQ91" s="265">
        <v>0</v>
      </c>
      <c r="AR91" s="265">
        <v>0</v>
      </c>
      <c r="AS91" s="76">
        <v>0</v>
      </c>
      <c r="AT91" s="266"/>
      <c r="AU91" s="76">
        <v>100</v>
      </c>
      <c r="AV91" s="76">
        <v>14</v>
      </c>
      <c r="AW91" s="579">
        <v>5</v>
      </c>
      <c r="AY91" s="76"/>
      <c r="AZ91" s="76">
        <f t="shared" si="36"/>
        <v>418100014</v>
      </c>
      <c r="BA91" s="76">
        <f t="shared" si="37"/>
        <v>418</v>
      </c>
      <c r="BB91" s="564"/>
      <c r="BC91" s="266" t="str">
        <f t="shared" si="38"/>
        <v>CHRISTA MCAULIFFE</v>
      </c>
      <c r="BD91" s="266">
        <f t="shared" si="39"/>
        <v>14</v>
      </c>
      <c r="BE91" s="266" t="str">
        <f t="shared" si="21"/>
        <v>ASHLAND</v>
      </c>
      <c r="BF91" s="266">
        <f t="shared" si="40"/>
        <v>1</v>
      </c>
    </row>
    <row r="92" spans="1:58">
      <c r="A92" s="265">
        <v>418</v>
      </c>
      <c r="B92" s="265">
        <v>418100100</v>
      </c>
      <c r="C92" s="266" t="s">
        <v>1323</v>
      </c>
      <c r="D92" s="275">
        <f t="shared" si="22"/>
        <v>0</v>
      </c>
      <c r="E92" s="275">
        <f t="shared" si="23"/>
        <v>0</v>
      </c>
      <c r="F92" s="275">
        <f t="shared" si="24"/>
        <v>0</v>
      </c>
      <c r="G92" s="275">
        <f t="shared" si="25"/>
        <v>0</v>
      </c>
      <c r="H92" s="275">
        <f t="shared" si="26"/>
        <v>263</v>
      </c>
      <c r="I92" s="275">
        <f t="shared" si="27"/>
        <v>-1</v>
      </c>
      <c r="J92" s="275">
        <f t="shared" si="28"/>
        <v>1</v>
      </c>
      <c r="K92" s="410">
        <f t="shared" si="29"/>
        <v>10.385199999999999</v>
      </c>
      <c r="L92" s="275"/>
      <c r="M92" s="275">
        <f t="shared" si="30"/>
        <v>0</v>
      </c>
      <c r="N92" s="275">
        <f t="shared" si="31"/>
        <v>24</v>
      </c>
      <c r="O92" s="275">
        <f t="shared" si="32"/>
        <v>0</v>
      </c>
      <c r="P92" s="275">
        <f t="shared" si="33"/>
        <v>148</v>
      </c>
      <c r="Q92" s="275">
        <f t="shared" si="34"/>
        <v>10</v>
      </c>
      <c r="R92" s="275">
        <f t="shared" si="35"/>
        <v>263</v>
      </c>
      <c r="S92" s="278"/>
      <c r="T92" s="278"/>
      <c r="U92" s="278"/>
      <c r="V92" s="278"/>
      <c r="W92" s="582"/>
      <c r="X92" s="582"/>
      <c r="Y92" s="600"/>
      <c r="Z92" s="278"/>
      <c r="AA92" s="76">
        <v>418</v>
      </c>
      <c r="AB92" s="76">
        <v>418100100</v>
      </c>
      <c r="AC92" s="294" t="s">
        <v>1323</v>
      </c>
      <c r="AD92" s="76">
        <v>0</v>
      </c>
      <c r="AE92" s="76">
        <v>0</v>
      </c>
      <c r="AF92" s="76">
        <v>0</v>
      </c>
      <c r="AG92" s="76">
        <v>0</v>
      </c>
      <c r="AH92" s="76">
        <v>263</v>
      </c>
      <c r="AI92" s="76">
        <v>0</v>
      </c>
      <c r="AJ92" s="76">
        <v>1</v>
      </c>
      <c r="AK92" s="265">
        <v>0</v>
      </c>
      <c r="AL92" s="265">
        <v>0</v>
      </c>
      <c r="AM92" s="265">
        <v>24</v>
      </c>
      <c r="AN92" s="265">
        <v>0</v>
      </c>
      <c r="AO92" s="265">
        <v>148</v>
      </c>
      <c r="AP92" s="265">
        <v>0</v>
      </c>
      <c r="AQ92" s="265">
        <v>0</v>
      </c>
      <c r="AR92" s="265">
        <v>0</v>
      </c>
      <c r="AS92" s="76">
        <v>0</v>
      </c>
      <c r="AT92" s="266"/>
      <c r="AU92" s="76">
        <v>100</v>
      </c>
      <c r="AV92" s="76">
        <v>100</v>
      </c>
      <c r="AW92" s="579">
        <v>10</v>
      </c>
      <c r="AY92" s="76"/>
      <c r="AZ92" s="76">
        <f t="shared" si="36"/>
        <v>418100100</v>
      </c>
      <c r="BA92" s="76">
        <f t="shared" si="37"/>
        <v>418</v>
      </c>
      <c r="BB92" s="564"/>
      <c r="BC92" s="266" t="str">
        <f t="shared" si="38"/>
        <v>CHRISTA MCAULIFFE</v>
      </c>
      <c r="BD92" s="266">
        <f t="shared" si="39"/>
        <v>100</v>
      </c>
      <c r="BE92" s="266" t="str">
        <f t="shared" si="21"/>
        <v>FRAMINGHAM</v>
      </c>
      <c r="BF92" s="266">
        <f t="shared" si="40"/>
        <v>264</v>
      </c>
    </row>
    <row r="93" spans="1:58">
      <c r="A93" s="265">
        <v>418</v>
      </c>
      <c r="B93" s="265">
        <v>418100136</v>
      </c>
      <c r="C93" s="266" t="s">
        <v>1323</v>
      </c>
      <c r="D93" s="275">
        <f t="shared" si="22"/>
        <v>0</v>
      </c>
      <c r="E93" s="275">
        <f t="shared" si="23"/>
        <v>0</v>
      </c>
      <c r="F93" s="275">
        <f t="shared" si="24"/>
        <v>0</v>
      </c>
      <c r="G93" s="275">
        <f t="shared" si="25"/>
        <v>0</v>
      </c>
      <c r="H93" s="275">
        <f t="shared" si="26"/>
        <v>4</v>
      </c>
      <c r="I93" s="275">
        <f t="shared" si="27"/>
        <v>0</v>
      </c>
      <c r="J93" s="275">
        <f t="shared" si="28"/>
        <v>0</v>
      </c>
      <c r="K93" s="410">
        <f t="shared" si="29"/>
        <v>0.15720000000000001</v>
      </c>
      <c r="L93" s="275"/>
      <c r="M93" s="275">
        <f t="shared" si="30"/>
        <v>0</v>
      </c>
      <c r="N93" s="275">
        <f t="shared" si="31"/>
        <v>0</v>
      </c>
      <c r="O93" s="275">
        <f t="shared" si="32"/>
        <v>0</v>
      </c>
      <c r="P93" s="275">
        <f t="shared" si="33"/>
        <v>1</v>
      </c>
      <c r="Q93" s="275">
        <f t="shared" si="34"/>
        <v>3</v>
      </c>
      <c r="R93" s="275">
        <f t="shared" si="35"/>
        <v>4</v>
      </c>
      <c r="S93" s="278"/>
      <c r="T93" s="278"/>
      <c r="U93" s="278"/>
      <c r="V93" s="278"/>
      <c r="W93" s="582"/>
      <c r="X93" s="582"/>
      <c r="Y93" s="600"/>
      <c r="Z93" s="278"/>
      <c r="AA93" s="76">
        <v>418</v>
      </c>
      <c r="AB93" s="76">
        <v>418100136</v>
      </c>
      <c r="AC93" s="294" t="s">
        <v>1323</v>
      </c>
      <c r="AD93" s="76">
        <v>0</v>
      </c>
      <c r="AE93" s="76">
        <v>0</v>
      </c>
      <c r="AF93" s="76">
        <v>0</v>
      </c>
      <c r="AG93" s="76">
        <v>0</v>
      </c>
      <c r="AH93" s="76">
        <v>4</v>
      </c>
      <c r="AI93" s="76">
        <v>0</v>
      </c>
      <c r="AJ93" s="76">
        <v>0</v>
      </c>
      <c r="AK93" s="265">
        <v>0</v>
      </c>
      <c r="AL93" s="265">
        <v>0</v>
      </c>
      <c r="AM93" s="265">
        <v>0</v>
      </c>
      <c r="AN93" s="265">
        <v>0</v>
      </c>
      <c r="AO93" s="265">
        <v>1</v>
      </c>
      <c r="AP93" s="265">
        <v>0</v>
      </c>
      <c r="AQ93" s="265">
        <v>0</v>
      </c>
      <c r="AR93" s="265">
        <v>0</v>
      </c>
      <c r="AS93" s="76">
        <v>0</v>
      </c>
      <c r="AT93" s="266"/>
      <c r="AU93" s="76">
        <v>100</v>
      </c>
      <c r="AV93" s="76">
        <v>136</v>
      </c>
      <c r="AW93" s="579">
        <v>3</v>
      </c>
      <c r="AY93" s="76"/>
      <c r="AZ93" s="76">
        <f t="shared" si="36"/>
        <v>418100136</v>
      </c>
      <c r="BA93" s="76">
        <f t="shared" si="37"/>
        <v>418</v>
      </c>
      <c r="BB93" s="564"/>
      <c r="BC93" s="266" t="str">
        <f t="shared" si="38"/>
        <v>CHRISTA MCAULIFFE</v>
      </c>
      <c r="BD93" s="266">
        <f t="shared" si="39"/>
        <v>136</v>
      </c>
      <c r="BE93" s="266" t="str">
        <f t="shared" si="21"/>
        <v>HOLLISTON</v>
      </c>
      <c r="BF93" s="266">
        <f t="shared" si="40"/>
        <v>4</v>
      </c>
    </row>
    <row r="94" spans="1:58">
      <c r="A94" s="265">
        <v>418</v>
      </c>
      <c r="B94" s="265">
        <v>418100170</v>
      </c>
      <c r="C94" s="266" t="s">
        <v>1323</v>
      </c>
      <c r="D94" s="275">
        <f t="shared" si="22"/>
        <v>0</v>
      </c>
      <c r="E94" s="275">
        <f t="shared" si="23"/>
        <v>0</v>
      </c>
      <c r="F94" s="275">
        <f t="shared" si="24"/>
        <v>0</v>
      </c>
      <c r="G94" s="275">
        <f t="shared" si="25"/>
        <v>0</v>
      </c>
      <c r="H94" s="275">
        <f t="shared" si="26"/>
        <v>5</v>
      </c>
      <c r="I94" s="275">
        <f t="shared" si="27"/>
        <v>0</v>
      </c>
      <c r="J94" s="275">
        <f t="shared" si="28"/>
        <v>0</v>
      </c>
      <c r="K94" s="410">
        <f t="shared" si="29"/>
        <v>0.19650000000000001</v>
      </c>
      <c r="L94" s="275"/>
      <c r="M94" s="275">
        <f t="shared" si="30"/>
        <v>0</v>
      </c>
      <c r="N94" s="275">
        <f t="shared" si="31"/>
        <v>0</v>
      </c>
      <c r="O94" s="275">
        <f t="shared" si="32"/>
        <v>0</v>
      </c>
      <c r="P94" s="275">
        <f t="shared" si="33"/>
        <v>2</v>
      </c>
      <c r="Q94" s="275">
        <f t="shared" si="34"/>
        <v>10</v>
      </c>
      <c r="R94" s="275">
        <f t="shared" si="35"/>
        <v>5</v>
      </c>
      <c r="S94" s="278"/>
      <c r="T94" s="278"/>
      <c r="U94" s="278"/>
      <c r="V94" s="278"/>
      <c r="W94" s="582"/>
      <c r="X94" s="582"/>
      <c r="Y94" s="600"/>
      <c r="Z94" s="278"/>
      <c r="AA94" s="76">
        <v>418</v>
      </c>
      <c r="AB94" s="76">
        <v>418100170</v>
      </c>
      <c r="AC94" s="294" t="s">
        <v>1323</v>
      </c>
      <c r="AD94" s="76">
        <v>0</v>
      </c>
      <c r="AE94" s="76">
        <v>0</v>
      </c>
      <c r="AF94" s="76">
        <v>0</v>
      </c>
      <c r="AG94" s="76">
        <v>0</v>
      </c>
      <c r="AH94" s="76">
        <v>5</v>
      </c>
      <c r="AI94" s="76">
        <v>0</v>
      </c>
      <c r="AJ94" s="76">
        <v>0</v>
      </c>
      <c r="AK94" s="265">
        <v>0</v>
      </c>
      <c r="AL94" s="265">
        <v>0</v>
      </c>
      <c r="AM94" s="265">
        <v>0</v>
      </c>
      <c r="AN94" s="265">
        <v>0</v>
      </c>
      <c r="AO94" s="265">
        <v>2</v>
      </c>
      <c r="AP94" s="265">
        <v>0</v>
      </c>
      <c r="AQ94" s="265">
        <v>0</v>
      </c>
      <c r="AR94" s="265">
        <v>0</v>
      </c>
      <c r="AS94" s="76">
        <v>0</v>
      </c>
      <c r="AT94" s="266"/>
      <c r="AU94" s="76">
        <v>100</v>
      </c>
      <c r="AV94" s="76">
        <v>170</v>
      </c>
      <c r="AW94" s="579">
        <v>10</v>
      </c>
      <c r="AY94" s="76"/>
      <c r="AZ94" s="76">
        <f t="shared" si="36"/>
        <v>418100170</v>
      </c>
      <c r="BA94" s="76">
        <f t="shared" si="37"/>
        <v>418</v>
      </c>
      <c r="BB94" s="564"/>
      <c r="BC94" s="266" t="str">
        <f t="shared" si="38"/>
        <v>CHRISTA MCAULIFFE</v>
      </c>
      <c r="BD94" s="266">
        <f t="shared" si="39"/>
        <v>170</v>
      </c>
      <c r="BE94" s="266" t="str">
        <f t="shared" si="21"/>
        <v>MARLBOROUGH</v>
      </c>
      <c r="BF94" s="266">
        <f t="shared" si="40"/>
        <v>5</v>
      </c>
    </row>
    <row r="95" spans="1:58">
      <c r="A95" s="265">
        <v>418</v>
      </c>
      <c r="B95" s="265">
        <v>418100198</v>
      </c>
      <c r="C95" s="266" t="s">
        <v>1323</v>
      </c>
      <c r="D95" s="275">
        <f t="shared" si="22"/>
        <v>0</v>
      </c>
      <c r="E95" s="275">
        <f t="shared" si="23"/>
        <v>0</v>
      </c>
      <c r="F95" s="275">
        <f t="shared" si="24"/>
        <v>0</v>
      </c>
      <c r="G95" s="275">
        <f t="shared" si="25"/>
        <v>0</v>
      </c>
      <c r="H95" s="275">
        <f t="shared" si="26"/>
        <v>7</v>
      </c>
      <c r="I95" s="275">
        <f t="shared" si="27"/>
        <v>0</v>
      </c>
      <c r="J95" s="275">
        <f t="shared" si="28"/>
        <v>0</v>
      </c>
      <c r="K95" s="410">
        <f t="shared" si="29"/>
        <v>0.27510000000000001</v>
      </c>
      <c r="L95" s="275"/>
      <c r="M95" s="275">
        <f t="shared" si="30"/>
        <v>0</v>
      </c>
      <c r="N95" s="275">
        <f t="shared" si="31"/>
        <v>0</v>
      </c>
      <c r="O95" s="275">
        <f t="shared" si="32"/>
        <v>0</v>
      </c>
      <c r="P95" s="275">
        <f t="shared" si="33"/>
        <v>0</v>
      </c>
      <c r="Q95" s="275">
        <f t="shared" si="34"/>
        <v>3</v>
      </c>
      <c r="R95" s="275">
        <f t="shared" si="35"/>
        <v>7</v>
      </c>
      <c r="S95" s="278"/>
      <c r="T95" s="278"/>
      <c r="U95" s="278"/>
      <c r="V95" s="278"/>
      <c r="W95" s="582"/>
      <c r="X95" s="582"/>
      <c r="Y95" s="600"/>
      <c r="Z95" s="278"/>
      <c r="AA95" s="76">
        <v>418</v>
      </c>
      <c r="AB95" s="76">
        <v>418100198</v>
      </c>
      <c r="AC95" s="294" t="s">
        <v>1323</v>
      </c>
      <c r="AD95" s="76">
        <v>0</v>
      </c>
      <c r="AE95" s="76">
        <v>0</v>
      </c>
      <c r="AF95" s="76">
        <v>0</v>
      </c>
      <c r="AG95" s="76">
        <v>0</v>
      </c>
      <c r="AH95" s="76">
        <v>7</v>
      </c>
      <c r="AI95" s="76">
        <v>0</v>
      </c>
      <c r="AJ95" s="76">
        <v>0</v>
      </c>
      <c r="AK95" s="265">
        <v>0</v>
      </c>
      <c r="AL95" s="265">
        <v>0</v>
      </c>
      <c r="AM95" s="265">
        <v>0</v>
      </c>
      <c r="AN95" s="265">
        <v>0</v>
      </c>
      <c r="AO95" s="265">
        <v>0</v>
      </c>
      <c r="AP95" s="265">
        <v>0</v>
      </c>
      <c r="AQ95" s="265">
        <v>0</v>
      </c>
      <c r="AR95" s="265">
        <v>0</v>
      </c>
      <c r="AS95" s="76">
        <v>0</v>
      </c>
      <c r="AT95" s="266"/>
      <c r="AU95" s="76">
        <v>100</v>
      </c>
      <c r="AV95" s="76">
        <v>198</v>
      </c>
      <c r="AW95" s="579">
        <v>3</v>
      </c>
      <c r="AY95" s="76"/>
      <c r="AZ95" s="76">
        <f t="shared" si="36"/>
        <v>418100198</v>
      </c>
      <c r="BA95" s="76">
        <f t="shared" si="37"/>
        <v>418</v>
      </c>
      <c r="BB95" s="564"/>
      <c r="BC95" s="266" t="str">
        <f t="shared" si="38"/>
        <v>CHRISTA MCAULIFFE</v>
      </c>
      <c r="BD95" s="266">
        <f t="shared" si="39"/>
        <v>198</v>
      </c>
      <c r="BE95" s="266" t="str">
        <f t="shared" si="21"/>
        <v>NATICK</v>
      </c>
      <c r="BF95" s="266">
        <f t="shared" si="40"/>
        <v>7</v>
      </c>
    </row>
    <row r="96" spans="1:58">
      <c r="A96" s="265">
        <v>418</v>
      </c>
      <c r="B96" s="265">
        <v>418100276</v>
      </c>
      <c r="C96" s="266" t="s">
        <v>1323</v>
      </c>
      <c r="D96" s="275">
        <f t="shared" si="22"/>
        <v>0</v>
      </c>
      <c r="E96" s="275">
        <f t="shared" si="23"/>
        <v>0</v>
      </c>
      <c r="F96" s="275">
        <f t="shared" si="24"/>
        <v>0</v>
      </c>
      <c r="G96" s="275">
        <f t="shared" si="25"/>
        <v>0</v>
      </c>
      <c r="H96" s="275">
        <f t="shared" si="26"/>
        <v>1</v>
      </c>
      <c r="I96" s="275">
        <f t="shared" si="27"/>
        <v>0</v>
      </c>
      <c r="J96" s="275">
        <f t="shared" si="28"/>
        <v>0</v>
      </c>
      <c r="K96" s="410">
        <f t="shared" si="29"/>
        <v>3.9300000000000002E-2</v>
      </c>
      <c r="L96" s="275"/>
      <c r="M96" s="275">
        <f t="shared" si="30"/>
        <v>0</v>
      </c>
      <c r="N96" s="275">
        <f t="shared" si="31"/>
        <v>0</v>
      </c>
      <c r="O96" s="275">
        <f t="shared" si="32"/>
        <v>0</v>
      </c>
      <c r="P96" s="275">
        <f t="shared" si="33"/>
        <v>0</v>
      </c>
      <c r="Q96" s="275">
        <f t="shared" si="34"/>
        <v>2</v>
      </c>
      <c r="R96" s="275">
        <f t="shared" si="35"/>
        <v>1</v>
      </c>
      <c r="S96" s="278"/>
      <c r="T96" s="278"/>
      <c r="U96" s="278"/>
      <c r="V96" s="278"/>
      <c r="W96" s="582"/>
      <c r="X96" s="582"/>
      <c r="Y96" s="600"/>
      <c r="Z96" s="278"/>
      <c r="AA96" s="76">
        <v>418</v>
      </c>
      <c r="AB96" s="76">
        <v>418100276</v>
      </c>
      <c r="AC96" s="294" t="s">
        <v>1323</v>
      </c>
      <c r="AD96" s="76">
        <v>0</v>
      </c>
      <c r="AE96" s="76">
        <v>0</v>
      </c>
      <c r="AF96" s="76">
        <v>0</v>
      </c>
      <c r="AG96" s="76">
        <v>0</v>
      </c>
      <c r="AH96" s="76">
        <v>1</v>
      </c>
      <c r="AI96" s="76">
        <v>0</v>
      </c>
      <c r="AJ96" s="76">
        <v>0</v>
      </c>
      <c r="AK96" s="265">
        <v>0</v>
      </c>
      <c r="AL96" s="265">
        <v>0</v>
      </c>
      <c r="AM96" s="265">
        <v>0</v>
      </c>
      <c r="AN96" s="265">
        <v>0</v>
      </c>
      <c r="AO96" s="265">
        <v>0</v>
      </c>
      <c r="AP96" s="265">
        <v>0</v>
      </c>
      <c r="AQ96" s="265">
        <v>0</v>
      </c>
      <c r="AR96" s="265">
        <v>0</v>
      </c>
      <c r="AS96" s="76">
        <v>0</v>
      </c>
      <c r="AT96" s="266"/>
      <c r="AU96" s="76">
        <v>100</v>
      </c>
      <c r="AV96" s="76">
        <v>276</v>
      </c>
      <c r="AW96" s="579">
        <v>2</v>
      </c>
      <c r="AY96" s="76"/>
      <c r="AZ96" s="76">
        <f t="shared" si="36"/>
        <v>418100276</v>
      </c>
      <c r="BA96" s="76">
        <f t="shared" si="37"/>
        <v>418</v>
      </c>
      <c r="BB96" s="564"/>
      <c r="BC96" s="266" t="str">
        <f t="shared" si="38"/>
        <v>CHRISTA MCAULIFFE</v>
      </c>
      <c r="BD96" s="266">
        <f t="shared" si="39"/>
        <v>276</v>
      </c>
      <c r="BE96" s="266" t="str">
        <f t="shared" si="21"/>
        <v>SOUTHBOROUGH</v>
      </c>
      <c r="BF96" s="266">
        <f t="shared" si="40"/>
        <v>1</v>
      </c>
    </row>
    <row r="97" spans="1:58">
      <c r="A97" s="265">
        <v>418</v>
      </c>
      <c r="B97" s="265">
        <v>418100308</v>
      </c>
      <c r="C97" s="266" t="s">
        <v>1323</v>
      </c>
      <c r="D97" s="275">
        <f t="shared" si="22"/>
        <v>0</v>
      </c>
      <c r="E97" s="275">
        <f t="shared" si="23"/>
        <v>0</v>
      </c>
      <c r="F97" s="275">
        <f t="shared" si="24"/>
        <v>0</v>
      </c>
      <c r="G97" s="275">
        <f t="shared" si="25"/>
        <v>0</v>
      </c>
      <c r="H97" s="275">
        <f t="shared" si="26"/>
        <v>2</v>
      </c>
      <c r="I97" s="275">
        <f t="shared" si="27"/>
        <v>0</v>
      </c>
      <c r="J97" s="275">
        <f t="shared" si="28"/>
        <v>0</v>
      </c>
      <c r="K97" s="410">
        <f t="shared" si="29"/>
        <v>7.8600000000000003E-2</v>
      </c>
      <c r="L97" s="275"/>
      <c r="M97" s="275">
        <f t="shared" si="30"/>
        <v>0</v>
      </c>
      <c r="N97" s="275">
        <f t="shared" si="31"/>
        <v>0</v>
      </c>
      <c r="O97" s="275">
        <f t="shared" si="32"/>
        <v>0</v>
      </c>
      <c r="P97" s="275">
        <f t="shared" si="33"/>
        <v>0</v>
      </c>
      <c r="Q97" s="275">
        <f t="shared" si="34"/>
        <v>9</v>
      </c>
      <c r="R97" s="275">
        <f t="shared" si="35"/>
        <v>2</v>
      </c>
      <c r="S97" s="278"/>
      <c r="T97" s="278"/>
      <c r="U97" s="278"/>
      <c r="V97" s="278"/>
      <c r="W97" s="582"/>
      <c r="X97" s="582"/>
      <c r="Y97" s="600"/>
      <c r="Z97" s="278"/>
      <c r="AA97" s="76">
        <v>418</v>
      </c>
      <c r="AB97" s="76">
        <v>418100308</v>
      </c>
      <c r="AC97" s="294" t="s">
        <v>1323</v>
      </c>
      <c r="AD97" s="76">
        <v>0</v>
      </c>
      <c r="AE97" s="76">
        <v>0</v>
      </c>
      <c r="AF97" s="76">
        <v>0</v>
      </c>
      <c r="AG97" s="76">
        <v>0</v>
      </c>
      <c r="AH97" s="76">
        <v>2</v>
      </c>
      <c r="AI97" s="76">
        <v>0</v>
      </c>
      <c r="AJ97" s="76">
        <v>0</v>
      </c>
      <c r="AK97" s="265">
        <v>0</v>
      </c>
      <c r="AL97" s="265">
        <v>0</v>
      </c>
      <c r="AM97" s="265">
        <v>0</v>
      </c>
      <c r="AN97" s="265">
        <v>0</v>
      </c>
      <c r="AO97" s="265">
        <v>0</v>
      </c>
      <c r="AP97" s="265">
        <v>0</v>
      </c>
      <c r="AQ97" s="265">
        <v>0</v>
      </c>
      <c r="AR97" s="265">
        <v>0</v>
      </c>
      <c r="AS97" s="76">
        <v>0</v>
      </c>
      <c r="AT97" s="266"/>
      <c r="AU97" s="76">
        <v>100</v>
      </c>
      <c r="AV97" s="76">
        <v>308</v>
      </c>
      <c r="AW97" s="579">
        <v>9</v>
      </c>
      <c r="AY97" s="76"/>
      <c r="AZ97" s="76">
        <f t="shared" si="36"/>
        <v>418100308</v>
      </c>
      <c r="BA97" s="76">
        <f t="shared" si="37"/>
        <v>418</v>
      </c>
      <c r="BB97" s="564"/>
      <c r="BC97" s="266" t="str">
        <f t="shared" si="38"/>
        <v>CHRISTA MCAULIFFE</v>
      </c>
      <c r="BD97" s="266">
        <f t="shared" si="39"/>
        <v>308</v>
      </c>
      <c r="BE97" s="266" t="str">
        <f t="shared" si="21"/>
        <v>WALTHAM</v>
      </c>
      <c r="BF97" s="266">
        <f t="shared" si="40"/>
        <v>2</v>
      </c>
    </row>
    <row r="98" spans="1:58">
      <c r="A98" s="265">
        <v>418</v>
      </c>
      <c r="B98" s="265">
        <v>418100315</v>
      </c>
      <c r="C98" s="266" t="s">
        <v>1323</v>
      </c>
      <c r="D98" s="275">
        <f t="shared" si="22"/>
        <v>0</v>
      </c>
      <c r="E98" s="275">
        <f t="shared" si="23"/>
        <v>0</v>
      </c>
      <c r="F98" s="275">
        <f t="shared" si="24"/>
        <v>0</v>
      </c>
      <c r="G98" s="275">
        <f t="shared" si="25"/>
        <v>0</v>
      </c>
      <c r="H98" s="275">
        <f t="shared" si="26"/>
        <v>1</v>
      </c>
      <c r="I98" s="275">
        <f t="shared" si="27"/>
        <v>0</v>
      </c>
      <c r="J98" s="275">
        <f t="shared" si="28"/>
        <v>0</v>
      </c>
      <c r="K98" s="410">
        <f t="shared" si="29"/>
        <v>3.9300000000000002E-2</v>
      </c>
      <c r="L98" s="275"/>
      <c r="M98" s="275">
        <f t="shared" si="30"/>
        <v>0</v>
      </c>
      <c r="N98" s="275">
        <f t="shared" si="31"/>
        <v>0</v>
      </c>
      <c r="O98" s="275">
        <f t="shared" si="32"/>
        <v>0</v>
      </c>
      <c r="P98" s="275">
        <f t="shared" si="33"/>
        <v>0</v>
      </c>
      <c r="Q98" s="275">
        <f t="shared" si="34"/>
        <v>2</v>
      </c>
      <c r="R98" s="275">
        <f t="shared" si="35"/>
        <v>1</v>
      </c>
      <c r="S98" s="278"/>
      <c r="T98" s="278"/>
      <c r="U98" s="278"/>
      <c r="V98" s="278"/>
      <c r="W98" s="582"/>
      <c r="X98" s="582"/>
      <c r="Y98" s="600"/>
      <c r="Z98" s="278"/>
      <c r="AA98" s="76">
        <v>418</v>
      </c>
      <c r="AB98" s="76">
        <v>418100315</v>
      </c>
      <c r="AC98" s="294" t="s">
        <v>1323</v>
      </c>
      <c r="AD98" s="76">
        <v>0</v>
      </c>
      <c r="AE98" s="76">
        <v>0</v>
      </c>
      <c r="AF98" s="76">
        <v>0</v>
      </c>
      <c r="AG98" s="76">
        <v>0</v>
      </c>
      <c r="AH98" s="76">
        <v>1</v>
      </c>
      <c r="AI98" s="76">
        <v>0</v>
      </c>
      <c r="AJ98" s="76">
        <v>0</v>
      </c>
      <c r="AK98" s="265">
        <v>0</v>
      </c>
      <c r="AL98" s="265">
        <v>0</v>
      </c>
      <c r="AM98" s="265">
        <v>0</v>
      </c>
      <c r="AN98" s="265">
        <v>0</v>
      </c>
      <c r="AO98" s="265">
        <v>0</v>
      </c>
      <c r="AP98" s="265">
        <v>0</v>
      </c>
      <c r="AQ98" s="265">
        <v>0</v>
      </c>
      <c r="AR98" s="265">
        <v>0</v>
      </c>
      <c r="AS98" s="76">
        <v>0</v>
      </c>
      <c r="AT98" s="266"/>
      <c r="AU98" s="76">
        <v>100</v>
      </c>
      <c r="AV98" s="76">
        <v>315</v>
      </c>
      <c r="AW98" s="579">
        <v>2</v>
      </c>
      <c r="AY98" s="76"/>
      <c r="AZ98" s="76">
        <f t="shared" si="36"/>
        <v>418100315</v>
      </c>
      <c r="BA98" s="76">
        <f t="shared" si="37"/>
        <v>418</v>
      </c>
      <c r="BB98" s="564"/>
      <c r="BC98" s="266" t="str">
        <f t="shared" si="38"/>
        <v>CHRISTA MCAULIFFE</v>
      </c>
      <c r="BD98" s="266">
        <f t="shared" si="39"/>
        <v>315</v>
      </c>
      <c r="BE98" s="266" t="str">
        <f t="shared" si="21"/>
        <v>WAYLAND</v>
      </c>
      <c r="BF98" s="266">
        <f t="shared" si="40"/>
        <v>1</v>
      </c>
    </row>
    <row r="99" spans="1:58">
      <c r="A99" s="265">
        <v>418</v>
      </c>
      <c r="B99" s="265">
        <v>418100321</v>
      </c>
      <c r="C99" s="266" t="s">
        <v>1323</v>
      </c>
      <c r="D99" s="275">
        <f t="shared" si="22"/>
        <v>0</v>
      </c>
      <c r="E99" s="275">
        <f t="shared" si="23"/>
        <v>0</v>
      </c>
      <c r="F99" s="275">
        <f t="shared" si="24"/>
        <v>0</v>
      </c>
      <c r="G99" s="275">
        <f t="shared" si="25"/>
        <v>0</v>
      </c>
      <c r="H99" s="275">
        <f t="shared" si="26"/>
        <v>1</v>
      </c>
      <c r="I99" s="275">
        <f t="shared" si="27"/>
        <v>0</v>
      </c>
      <c r="J99" s="275">
        <f t="shared" si="28"/>
        <v>0</v>
      </c>
      <c r="K99" s="410">
        <f t="shared" si="29"/>
        <v>3.9300000000000002E-2</v>
      </c>
      <c r="L99" s="275"/>
      <c r="M99" s="275">
        <f t="shared" si="30"/>
        <v>0</v>
      </c>
      <c r="N99" s="275">
        <f t="shared" si="31"/>
        <v>0</v>
      </c>
      <c r="O99" s="275">
        <f t="shared" si="32"/>
        <v>0</v>
      </c>
      <c r="P99" s="275">
        <f t="shared" si="33"/>
        <v>0</v>
      </c>
      <c r="Q99" s="275">
        <f t="shared" si="34"/>
        <v>4</v>
      </c>
      <c r="R99" s="275">
        <f t="shared" si="35"/>
        <v>1</v>
      </c>
      <c r="S99" s="278"/>
      <c r="T99" s="278"/>
      <c r="U99" s="278"/>
      <c r="V99" s="278"/>
      <c r="W99" s="582"/>
      <c r="X99" s="582"/>
      <c r="Y99" s="600"/>
      <c r="Z99" s="278"/>
      <c r="AA99" s="76">
        <v>418</v>
      </c>
      <c r="AB99" s="76">
        <v>418100321</v>
      </c>
      <c r="AC99" s="294" t="s">
        <v>1323</v>
      </c>
      <c r="AD99" s="76">
        <v>0</v>
      </c>
      <c r="AE99" s="76">
        <v>0</v>
      </c>
      <c r="AF99" s="76">
        <v>0</v>
      </c>
      <c r="AG99" s="76">
        <v>0</v>
      </c>
      <c r="AH99" s="76">
        <v>1</v>
      </c>
      <c r="AI99" s="76">
        <v>0</v>
      </c>
      <c r="AJ99" s="76">
        <v>0</v>
      </c>
      <c r="AK99" s="265">
        <v>0</v>
      </c>
      <c r="AL99" s="265">
        <v>0</v>
      </c>
      <c r="AM99" s="265">
        <v>0</v>
      </c>
      <c r="AN99" s="265">
        <v>0</v>
      </c>
      <c r="AO99" s="265">
        <v>0</v>
      </c>
      <c r="AP99" s="265">
        <v>0</v>
      </c>
      <c r="AQ99" s="265">
        <v>0</v>
      </c>
      <c r="AR99" s="265">
        <v>0</v>
      </c>
      <c r="AS99" s="76">
        <v>0</v>
      </c>
      <c r="AT99" s="266"/>
      <c r="AU99" s="76">
        <v>100</v>
      </c>
      <c r="AV99" s="76">
        <v>321</v>
      </c>
      <c r="AW99" s="579">
        <v>4</v>
      </c>
      <c r="AY99" s="76"/>
      <c r="AZ99" s="76">
        <f t="shared" si="36"/>
        <v>418100321</v>
      </c>
      <c r="BA99" s="76">
        <f t="shared" si="37"/>
        <v>418</v>
      </c>
      <c r="BB99" s="564"/>
      <c r="BC99" s="266" t="str">
        <f t="shared" si="38"/>
        <v>CHRISTA MCAULIFFE</v>
      </c>
      <c r="BD99" s="266">
        <f t="shared" si="39"/>
        <v>321</v>
      </c>
      <c r="BE99" s="266" t="str">
        <f t="shared" si="21"/>
        <v>WESTBOROUGH</v>
      </c>
      <c r="BF99" s="266">
        <f t="shared" si="40"/>
        <v>1</v>
      </c>
    </row>
    <row r="100" spans="1:58">
      <c r="A100" s="265">
        <v>418</v>
      </c>
      <c r="B100" s="265">
        <v>418100348</v>
      </c>
      <c r="C100" s="266" t="s">
        <v>1323</v>
      </c>
      <c r="D100" s="275">
        <f t="shared" si="22"/>
        <v>0</v>
      </c>
      <c r="E100" s="275">
        <f t="shared" si="23"/>
        <v>0</v>
      </c>
      <c r="F100" s="275">
        <f t="shared" si="24"/>
        <v>0</v>
      </c>
      <c r="G100" s="275">
        <f t="shared" si="25"/>
        <v>0</v>
      </c>
      <c r="H100" s="275">
        <f t="shared" si="26"/>
        <v>2</v>
      </c>
      <c r="I100" s="275">
        <f t="shared" si="27"/>
        <v>0</v>
      </c>
      <c r="J100" s="275">
        <f t="shared" si="28"/>
        <v>0</v>
      </c>
      <c r="K100" s="410">
        <f t="shared" si="29"/>
        <v>7.8600000000000003E-2</v>
      </c>
      <c r="L100" s="275"/>
      <c r="M100" s="275">
        <f t="shared" si="30"/>
        <v>0</v>
      </c>
      <c r="N100" s="275">
        <f t="shared" si="31"/>
        <v>0</v>
      </c>
      <c r="O100" s="275">
        <f t="shared" si="32"/>
        <v>0</v>
      </c>
      <c r="P100" s="275">
        <f t="shared" si="33"/>
        <v>1</v>
      </c>
      <c r="Q100" s="275">
        <f t="shared" si="34"/>
        <v>11</v>
      </c>
      <c r="R100" s="275">
        <f t="shared" si="35"/>
        <v>2</v>
      </c>
      <c r="S100" s="278"/>
      <c r="T100" s="278"/>
      <c r="U100" s="278"/>
      <c r="V100" s="278"/>
      <c r="W100" s="582"/>
      <c r="X100" s="582"/>
      <c r="Y100" s="600"/>
      <c r="Z100" s="278"/>
      <c r="AA100" s="76">
        <v>418</v>
      </c>
      <c r="AB100" s="76">
        <v>418100348</v>
      </c>
      <c r="AC100" s="294" t="s">
        <v>1323</v>
      </c>
      <c r="AD100" s="76">
        <v>0</v>
      </c>
      <c r="AE100" s="76">
        <v>0</v>
      </c>
      <c r="AF100" s="76">
        <v>0</v>
      </c>
      <c r="AG100" s="76">
        <v>0</v>
      </c>
      <c r="AH100" s="76">
        <v>2</v>
      </c>
      <c r="AI100" s="76">
        <v>0</v>
      </c>
      <c r="AJ100" s="76">
        <v>0</v>
      </c>
      <c r="AK100" s="265">
        <v>0</v>
      </c>
      <c r="AL100" s="265">
        <v>0</v>
      </c>
      <c r="AM100" s="265">
        <v>0</v>
      </c>
      <c r="AN100" s="265">
        <v>0</v>
      </c>
      <c r="AO100" s="265">
        <v>1</v>
      </c>
      <c r="AP100" s="265">
        <v>0</v>
      </c>
      <c r="AQ100" s="265">
        <v>0</v>
      </c>
      <c r="AR100" s="265">
        <v>0</v>
      </c>
      <c r="AS100" s="76">
        <v>0</v>
      </c>
      <c r="AT100" s="266"/>
      <c r="AU100" s="76">
        <v>100</v>
      </c>
      <c r="AV100" s="76">
        <v>348</v>
      </c>
      <c r="AW100" s="579">
        <v>11</v>
      </c>
      <c r="AY100" s="76"/>
      <c r="AZ100" s="76">
        <f t="shared" si="36"/>
        <v>418100348</v>
      </c>
      <c r="BA100" s="76">
        <f t="shared" si="37"/>
        <v>418</v>
      </c>
      <c r="BB100" s="564"/>
      <c r="BC100" s="266" t="str">
        <f t="shared" si="38"/>
        <v>CHRISTA MCAULIFFE</v>
      </c>
      <c r="BD100" s="266">
        <f t="shared" si="39"/>
        <v>348</v>
      </c>
      <c r="BE100" s="266" t="str">
        <f t="shared" si="21"/>
        <v>WORCESTER</v>
      </c>
      <c r="BF100" s="266">
        <f t="shared" si="40"/>
        <v>2</v>
      </c>
    </row>
    <row r="101" spans="1:58">
      <c r="A101" s="265">
        <v>418</v>
      </c>
      <c r="B101" s="265">
        <v>418100690</v>
      </c>
      <c r="C101" s="266" t="s">
        <v>1323</v>
      </c>
      <c r="D101" s="275">
        <f t="shared" si="22"/>
        <v>0</v>
      </c>
      <c r="E101" s="275">
        <f t="shared" si="23"/>
        <v>0</v>
      </c>
      <c r="F101" s="275">
        <f t="shared" si="24"/>
        <v>0</v>
      </c>
      <c r="G101" s="275">
        <f t="shared" si="25"/>
        <v>0</v>
      </c>
      <c r="H101" s="275">
        <f t="shared" si="26"/>
        <v>2</v>
      </c>
      <c r="I101" s="275">
        <f t="shared" si="27"/>
        <v>0</v>
      </c>
      <c r="J101" s="275">
        <f t="shared" si="28"/>
        <v>0</v>
      </c>
      <c r="K101" s="410">
        <f t="shared" si="29"/>
        <v>7.8600000000000003E-2</v>
      </c>
      <c r="L101" s="275"/>
      <c r="M101" s="275">
        <f t="shared" si="30"/>
        <v>0</v>
      </c>
      <c r="N101" s="275">
        <f t="shared" si="31"/>
        <v>0</v>
      </c>
      <c r="O101" s="275">
        <f t="shared" si="32"/>
        <v>0</v>
      </c>
      <c r="P101" s="275">
        <f t="shared" si="33"/>
        <v>0</v>
      </c>
      <c r="Q101" s="275">
        <f t="shared" si="34"/>
        <v>4</v>
      </c>
      <c r="R101" s="275">
        <f t="shared" si="35"/>
        <v>2</v>
      </c>
      <c r="S101" s="278"/>
      <c r="T101" s="278"/>
      <c r="U101" s="278"/>
      <c r="V101" s="278"/>
      <c r="W101" s="582"/>
      <c r="X101" s="582"/>
      <c r="Y101" s="600"/>
      <c r="Z101" s="278"/>
      <c r="AA101" s="76">
        <v>418</v>
      </c>
      <c r="AB101" s="76">
        <v>418100690</v>
      </c>
      <c r="AC101" s="294" t="s">
        <v>1323</v>
      </c>
      <c r="AD101" s="76">
        <v>0</v>
      </c>
      <c r="AE101" s="76">
        <v>0</v>
      </c>
      <c r="AF101" s="76">
        <v>0</v>
      </c>
      <c r="AG101" s="76">
        <v>0</v>
      </c>
      <c r="AH101" s="76">
        <v>2</v>
      </c>
      <c r="AI101" s="76">
        <v>0</v>
      </c>
      <c r="AJ101" s="76">
        <v>0</v>
      </c>
      <c r="AK101" s="265">
        <v>0</v>
      </c>
      <c r="AL101" s="265">
        <v>0</v>
      </c>
      <c r="AM101" s="265">
        <v>0</v>
      </c>
      <c r="AN101" s="265">
        <v>0</v>
      </c>
      <c r="AO101" s="265">
        <v>0</v>
      </c>
      <c r="AP101" s="265">
        <v>0</v>
      </c>
      <c r="AQ101" s="265">
        <v>0</v>
      </c>
      <c r="AR101" s="265">
        <v>0</v>
      </c>
      <c r="AS101" s="76">
        <v>0</v>
      </c>
      <c r="AT101" s="266"/>
      <c r="AU101" s="76">
        <v>100</v>
      </c>
      <c r="AV101" s="76">
        <v>690</v>
      </c>
      <c r="AW101" s="579">
        <v>4</v>
      </c>
      <c r="AY101" s="76"/>
      <c r="AZ101" s="76">
        <f t="shared" si="36"/>
        <v>418100690</v>
      </c>
      <c r="BA101" s="76">
        <f t="shared" si="37"/>
        <v>418</v>
      </c>
      <c r="BB101" s="564"/>
      <c r="BC101" s="266" t="str">
        <f t="shared" si="38"/>
        <v>CHRISTA MCAULIFFE</v>
      </c>
      <c r="BD101" s="266">
        <f t="shared" si="39"/>
        <v>690</v>
      </c>
      <c r="BE101" s="266" t="str">
        <f t="shared" si="21"/>
        <v>KING PHILIP</v>
      </c>
      <c r="BF101" s="266">
        <f t="shared" si="40"/>
        <v>2</v>
      </c>
    </row>
    <row r="102" spans="1:58">
      <c r="A102" s="265">
        <v>419</v>
      </c>
      <c r="B102" s="265">
        <v>419035035</v>
      </c>
      <c r="C102" s="266" t="s">
        <v>1324</v>
      </c>
      <c r="D102" s="275">
        <f t="shared" si="22"/>
        <v>0</v>
      </c>
      <c r="E102" s="275">
        <f t="shared" si="23"/>
        <v>0</v>
      </c>
      <c r="F102" s="275">
        <f t="shared" si="24"/>
        <v>0</v>
      </c>
      <c r="G102" s="275">
        <f t="shared" si="25"/>
        <v>0</v>
      </c>
      <c r="H102" s="275">
        <f t="shared" si="26"/>
        <v>90</v>
      </c>
      <c r="I102" s="275">
        <f t="shared" si="27"/>
        <v>0</v>
      </c>
      <c r="J102" s="275">
        <f t="shared" si="28"/>
        <v>0</v>
      </c>
      <c r="K102" s="410">
        <f t="shared" si="29"/>
        <v>3.5369999999999999</v>
      </c>
      <c r="L102" s="275"/>
      <c r="M102" s="275">
        <f t="shared" si="30"/>
        <v>0</v>
      </c>
      <c r="N102" s="275">
        <f t="shared" si="31"/>
        <v>7</v>
      </c>
      <c r="O102" s="275">
        <f t="shared" si="32"/>
        <v>0</v>
      </c>
      <c r="P102" s="275">
        <f t="shared" si="33"/>
        <v>84</v>
      </c>
      <c r="Q102" s="275">
        <f t="shared" si="34"/>
        <v>11</v>
      </c>
      <c r="R102" s="275">
        <f t="shared" si="35"/>
        <v>90</v>
      </c>
      <c r="S102" s="278"/>
      <c r="T102" s="278"/>
      <c r="U102" s="278"/>
      <c r="V102" s="278"/>
      <c r="W102" s="582"/>
      <c r="X102" s="582"/>
      <c r="Y102" s="600"/>
      <c r="Z102" s="278"/>
      <c r="AA102" s="76">
        <v>419</v>
      </c>
      <c r="AB102" s="76">
        <v>419035035</v>
      </c>
      <c r="AC102" s="294" t="s">
        <v>1324</v>
      </c>
      <c r="AD102" s="76">
        <v>0</v>
      </c>
      <c r="AE102" s="76">
        <v>0</v>
      </c>
      <c r="AF102" s="76">
        <v>0</v>
      </c>
      <c r="AG102" s="76">
        <v>0</v>
      </c>
      <c r="AH102" s="76">
        <v>90</v>
      </c>
      <c r="AI102" s="76">
        <v>0</v>
      </c>
      <c r="AJ102" s="76">
        <v>0</v>
      </c>
      <c r="AK102" s="265">
        <v>0</v>
      </c>
      <c r="AL102" s="265">
        <v>0</v>
      </c>
      <c r="AM102" s="265">
        <v>7</v>
      </c>
      <c r="AN102" s="265">
        <v>0</v>
      </c>
      <c r="AO102" s="265">
        <v>84</v>
      </c>
      <c r="AP102" s="265">
        <v>0</v>
      </c>
      <c r="AQ102" s="265">
        <v>0</v>
      </c>
      <c r="AR102" s="265">
        <v>0</v>
      </c>
      <c r="AS102" s="76">
        <v>0</v>
      </c>
      <c r="AT102" s="266"/>
      <c r="AU102" s="76">
        <v>35</v>
      </c>
      <c r="AV102" s="76">
        <v>35</v>
      </c>
      <c r="AW102" s="579">
        <v>11</v>
      </c>
      <c r="AY102" s="76"/>
      <c r="AZ102" s="76">
        <f t="shared" si="36"/>
        <v>419035035</v>
      </c>
      <c r="BA102" s="76">
        <f t="shared" si="37"/>
        <v>419</v>
      </c>
      <c r="BB102" s="564"/>
      <c r="BC102" s="266" t="str">
        <f t="shared" si="38"/>
        <v>HELEN Y. DAVIS LEADERSHIP ACADEMY</v>
      </c>
      <c r="BD102" s="266">
        <f t="shared" si="39"/>
        <v>35</v>
      </c>
      <c r="BE102" s="266" t="str">
        <f t="shared" si="21"/>
        <v>BOSTON</v>
      </c>
      <c r="BF102" s="266">
        <f t="shared" si="40"/>
        <v>90</v>
      </c>
    </row>
    <row r="103" spans="1:58">
      <c r="A103" s="265">
        <v>419</v>
      </c>
      <c r="B103" s="265">
        <v>419035044</v>
      </c>
      <c r="C103" s="266" t="s">
        <v>1324</v>
      </c>
      <c r="D103" s="275">
        <f t="shared" si="22"/>
        <v>0</v>
      </c>
      <c r="E103" s="275">
        <f t="shared" si="23"/>
        <v>0</v>
      </c>
      <c r="F103" s="275">
        <f t="shared" si="24"/>
        <v>0</v>
      </c>
      <c r="G103" s="275">
        <f t="shared" si="25"/>
        <v>0</v>
      </c>
      <c r="H103" s="275">
        <f t="shared" si="26"/>
        <v>1</v>
      </c>
      <c r="I103" s="275">
        <f t="shared" si="27"/>
        <v>0</v>
      </c>
      <c r="J103" s="275">
        <f t="shared" si="28"/>
        <v>0</v>
      </c>
      <c r="K103" s="410">
        <f t="shared" si="29"/>
        <v>3.9300000000000002E-2</v>
      </c>
      <c r="L103" s="275"/>
      <c r="M103" s="275">
        <f t="shared" si="30"/>
        <v>0</v>
      </c>
      <c r="N103" s="275">
        <f t="shared" si="31"/>
        <v>0</v>
      </c>
      <c r="O103" s="275">
        <f t="shared" si="32"/>
        <v>0</v>
      </c>
      <c r="P103" s="275">
        <f t="shared" si="33"/>
        <v>1</v>
      </c>
      <c r="Q103" s="275">
        <f t="shared" si="34"/>
        <v>11</v>
      </c>
      <c r="R103" s="275">
        <f t="shared" si="35"/>
        <v>1</v>
      </c>
      <c r="S103" s="278"/>
      <c r="T103" s="278"/>
      <c r="U103" s="278"/>
      <c r="V103" s="278"/>
      <c r="W103" s="582"/>
      <c r="X103" s="582"/>
      <c r="Y103" s="600"/>
      <c r="Z103" s="278"/>
      <c r="AA103" s="76">
        <v>419</v>
      </c>
      <c r="AB103" s="76">
        <v>419035044</v>
      </c>
      <c r="AC103" s="294" t="s">
        <v>1324</v>
      </c>
      <c r="AD103" s="76">
        <v>0</v>
      </c>
      <c r="AE103" s="76">
        <v>0</v>
      </c>
      <c r="AF103" s="76">
        <v>0</v>
      </c>
      <c r="AG103" s="76">
        <v>0</v>
      </c>
      <c r="AH103" s="76">
        <v>1</v>
      </c>
      <c r="AI103" s="76">
        <v>0</v>
      </c>
      <c r="AJ103" s="76">
        <v>0</v>
      </c>
      <c r="AK103" s="265">
        <v>0</v>
      </c>
      <c r="AL103" s="265">
        <v>0</v>
      </c>
      <c r="AM103" s="265">
        <v>0</v>
      </c>
      <c r="AN103" s="265">
        <v>0</v>
      </c>
      <c r="AO103" s="265">
        <v>1</v>
      </c>
      <c r="AP103" s="265">
        <v>0</v>
      </c>
      <c r="AQ103" s="265">
        <v>0</v>
      </c>
      <c r="AR103" s="265">
        <v>0</v>
      </c>
      <c r="AS103" s="76">
        <v>0</v>
      </c>
      <c r="AT103" s="266"/>
      <c r="AU103" s="76">
        <v>35</v>
      </c>
      <c r="AV103" s="76">
        <v>44</v>
      </c>
      <c r="AW103" s="579">
        <v>11</v>
      </c>
      <c r="AY103" s="76"/>
      <c r="AZ103" s="76">
        <f t="shared" si="36"/>
        <v>419035044</v>
      </c>
      <c r="BA103" s="76">
        <f t="shared" si="37"/>
        <v>419</v>
      </c>
      <c r="BB103" s="564"/>
      <c r="BC103" s="266" t="str">
        <f t="shared" si="38"/>
        <v>HELEN Y. DAVIS LEADERSHIP ACADEMY</v>
      </c>
      <c r="BD103" s="266">
        <f t="shared" si="39"/>
        <v>44</v>
      </c>
      <c r="BE103" s="266" t="str">
        <f t="shared" si="21"/>
        <v>BROCKTON</v>
      </c>
      <c r="BF103" s="266">
        <f t="shared" si="40"/>
        <v>1</v>
      </c>
    </row>
    <row r="104" spans="1:58">
      <c r="A104" s="265">
        <v>419</v>
      </c>
      <c r="B104" s="265">
        <v>419035189</v>
      </c>
      <c r="C104" s="266" t="s">
        <v>1324</v>
      </c>
      <c r="D104" s="275">
        <f t="shared" si="22"/>
        <v>0</v>
      </c>
      <c r="E104" s="275">
        <f t="shared" si="23"/>
        <v>0</v>
      </c>
      <c r="F104" s="275">
        <f t="shared" si="24"/>
        <v>0</v>
      </c>
      <c r="G104" s="275">
        <f t="shared" si="25"/>
        <v>0</v>
      </c>
      <c r="H104" s="275">
        <f t="shared" si="26"/>
        <v>2</v>
      </c>
      <c r="I104" s="275">
        <f t="shared" si="27"/>
        <v>0</v>
      </c>
      <c r="J104" s="275">
        <f t="shared" si="28"/>
        <v>0</v>
      </c>
      <c r="K104" s="410">
        <f t="shared" si="29"/>
        <v>7.8600000000000003E-2</v>
      </c>
      <c r="L104" s="275"/>
      <c r="M104" s="275">
        <f t="shared" si="30"/>
        <v>0</v>
      </c>
      <c r="N104" s="275">
        <f t="shared" si="31"/>
        <v>0</v>
      </c>
      <c r="O104" s="275">
        <f t="shared" si="32"/>
        <v>0</v>
      </c>
      <c r="P104" s="275">
        <f t="shared" si="33"/>
        <v>2</v>
      </c>
      <c r="Q104" s="275">
        <f t="shared" si="34"/>
        <v>3</v>
      </c>
      <c r="R104" s="275">
        <f t="shared" si="35"/>
        <v>2</v>
      </c>
      <c r="S104" s="278"/>
      <c r="T104" s="278"/>
      <c r="U104" s="278"/>
      <c r="V104" s="278"/>
      <c r="W104" s="582"/>
      <c r="X104" s="582"/>
      <c r="Y104" s="600"/>
      <c r="Z104" s="278"/>
      <c r="AA104" s="76">
        <v>419</v>
      </c>
      <c r="AB104" s="76">
        <v>419035189</v>
      </c>
      <c r="AC104" s="294" t="s">
        <v>1324</v>
      </c>
      <c r="AD104" s="76">
        <v>0</v>
      </c>
      <c r="AE104" s="76">
        <v>0</v>
      </c>
      <c r="AF104" s="76">
        <v>0</v>
      </c>
      <c r="AG104" s="76">
        <v>0</v>
      </c>
      <c r="AH104" s="76">
        <v>2</v>
      </c>
      <c r="AI104" s="76">
        <v>0</v>
      </c>
      <c r="AJ104" s="76">
        <v>0</v>
      </c>
      <c r="AK104" s="265">
        <v>0</v>
      </c>
      <c r="AL104" s="265">
        <v>0</v>
      </c>
      <c r="AM104" s="265">
        <v>0</v>
      </c>
      <c r="AN104" s="265">
        <v>0</v>
      </c>
      <c r="AO104" s="265">
        <v>2</v>
      </c>
      <c r="AP104" s="265">
        <v>0</v>
      </c>
      <c r="AQ104" s="265">
        <v>0</v>
      </c>
      <c r="AR104" s="265">
        <v>0</v>
      </c>
      <c r="AS104" s="76">
        <v>0</v>
      </c>
      <c r="AT104" s="266"/>
      <c r="AU104" s="76">
        <v>35</v>
      </c>
      <c r="AV104" s="76">
        <v>189</v>
      </c>
      <c r="AW104" s="579">
        <v>3</v>
      </c>
      <c r="AY104" s="76"/>
      <c r="AZ104" s="76">
        <f t="shared" si="36"/>
        <v>419035189</v>
      </c>
      <c r="BA104" s="76">
        <f t="shared" si="37"/>
        <v>419</v>
      </c>
      <c r="BB104" s="564"/>
      <c r="BC104" s="266" t="str">
        <f t="shared" si="38"/>
        <v>HELEN Y. DAVIS LEADERSHIP ACADEMY</v>
      </c>
      <c r="BD104" s="266">
        <f t="shared" si="39"/>
        <v>189</v>
      </c>
      <c r="BE104" s="266" t="str">
        <f t="shared" si="21"/>
        <v>MILTON</v>
      </c>
      <c r="BF104" s="266">
        <f t="shared" si="40"/>
        <v>2</v>
      </c>
    </row>
    <row r="105" spans="1:58">
      <c r="A105" s="265">
        <v>419</v>
      </c>
      <c r="B105" s="265">
        <v>419035244</v>
      </c>
      <c r="C105" s="266" t="s">
        <v>1324</v>
      </c>
      <c r="D105" s="275">
        <f t="shared" si="22"/>
        <v>0</v>
      </c>
      <c r="E105" s="275">
        <f t="shared" si="23"/>
        <v>0</v>
      </c>
      <c r="F105" s="275">
        <f t="shared" si="24"/>
        <v>0</v>
      </c>
      <c r="G105" s="275">
        <f t="shared" si="25"/>
        <v>0</v>
      </c>
      <c r="H105" s="275">
        <f t="shared" si="26"/>
        <v>2</v>
      </c>
      <c r="I105" s="275">
        <f t="shared" si="27"/>
        <v>0</v>
      </c>
      <c r="J105" s="275">
        <f t="shared" si="28"/>
        <v>0</v>
      </c>
      <c r="K105" s="410">
        <f t="shared" si="29"/>
        <v>7.8600000000000003E-2</v>
      </c>
      <c r="L105" s="275"/>
      <c r="M105" s="275">
        <f t="shared" si="30"/>
        <v>0</v>
      </c>
      <c r="N105" s="275">
        <f t="shared" si="31"/>
        <v>1</v>
      </c>
      <c r="O105" s="275">
        <f t="shared" si="32"/>
        <v>0</v>
      </c>
      <c r="P105" s="275">
        <f t="shared" si="33"/>
        <v>0</v>
      </c>
      <c r="Q105" s="275">
        <f t="shared" si="34"/>
        <v>10</v>
      </c>
      <c r="R105" s="275">
        <f t="shared" si="35"/>
        <v>2</v>
      </c>
      <c r="S105" s="278"/>
      <c r="T105" s="278"/>
      <c r="U105" s="278"/>
      <c r="V105" s="278"/>
      <c r="W105" s="582"/>
      <c r="X105" s="582"/>
      <c r="Y105" s="600"/>
      <c r="Z105" s="278"/>
      <c r="AA105" s="76">
        <v>419</v>
      </c>
      <c r="AB105" s="76">
        <v>419035244</v>
      </c>
      <c r="AC105" s="294" t="s">
        <v>1324</v>
      </c>
      <c r="AD105" s="76">
        <v>0</v>
      </c>
      <c r="AE105" s="76">
        <v>0</v>
      </c>
      <c r="AF105" s="76">
        <v>0</v>
      </c>
      <c r="AG105" s="76">
        <v>0</v>
      </c>
      <c r="AH105" s="76">
        <v>2</v>
      </c>
      <c r="AI105" s="76">
        <v>0</v>
      </c>
      <c r="AJ105" s="76">
        <v>0</v>
      </c>
      <c r="AK105" s="265">
        <v>0</v>
      </c>
      <c r="AL105" s="265">
        <v>0</v>
      </c>
      <c r="AM105" s="265">
        <v>1</v>
      </c>
      <c r="AN105" s="265">
        <v>0</v>
      </c>
      <c r="AO105" s="265">
        <v>0</v>
      </c>
      <c r="AP105" s="265">
        <v>0</v>
      </c>
      <c r="AQ105" s="265">
        <v>0</v>
      </c>
      <c r="AR105" s="265">
        <v>0</v>
      </c>
      <c r="AS105" s="76">
        <v>0</v>
      </c>
      <c r="AT105" s="266"/>
      <c r="AU105" s="76">
        <v>35</v>
      </c>
      <c r="AV105" s="76">
        <v>244</v>
      </c>
      <c r="AW105" s="579">
        <v>10</v>
      </c>
      <c r="AY105" s="76"/>
      <c r="AZ105" s="76">
        <f t="shared" si="36"/>
        <v>419035244</v>
      </c>
      <c r="BA105" s="76">
        <f t="shared" si="37"/>
        <v>419</v>
      </c>
      <c r="BB105" s="564"/>
      <c r="BC105" s="266" t="str">
        <f t="shared" si="38"/>
        <v>HELEN Y. DAVIS LEADERSHIP ACADEMY</v>
      </c>
      <c r="BD105" s="266">
        <f t="shared" si="39"/>
        <v>244</v>
      </c>
      <c r="BE105" s="266" t="str">
        <f t="shared" si="21"/>
        <v>RANDOLPH</v>
      </c>
      <c r="BF105" s="266">
        <f t="shared" si="40"/>
        <v>2</v>
      </c>
    </row>
    <row r="106" spans="1:58">
      <c r="A106" s="265">
        <v>420</v>
      </c>
      <c r="B106" s="265">
        <v>420049010</v>
      </c>
      <c r="C106" s="266" t="s">
        <v>1295</v>
      </c>
      <c r="D106" s="275">
        <f t="shared" si="22"/>
        <v>0</v>
      </c>
      <c r="E106" s="275">
        <f t="shared" si="23"/>
        <v>0</v>
      </c>
      <c r="F106" s="275">
        <f t="shared" si="24"/>
        <v>2</v>
      </c>
      <c r="G106" s="275">
        <f t="shared" si="25"/>
        <v>4</v>
      </c>
      <c r="H106" s="275">
        <f t="shared" si="26"/>
        <v>1</v>
      </c>
      <c r="I106" s="275">
        <f t="shared" si="27"/>
        <v>0</v>
      </c>
      <c r="J106" s="275">
        <f t="shared" si="28"/>
        <v>0</v>
      </c>
      <c r="K106" s="410">
        <f t="shared" si="29"/>
        <v>0.27510000000000001</v>
      </c>
      <c r="L106" s="275"/>
      <c r="M106" s="275">
        <f t="shared" si="30"/>
        <v>1</v>
      </c>
      <c r="N106" s="275">
        <f t="shared" si="31"/>
        <v>0</v>
      </c>
      <c r="O106" s="275">
        <f t="shared" si="32"/>
        <v>0</v>
      </c>
      <c r="P106" s="275">
        <f t="shared" si="33"/>
        <v>4</v>
      </c>
      <c r="Q106" s="275">
        <f t="shared" si="34"/>
        <v>3</v>
      </c>
      <c r="R106" s="275">
        <f t="shared" si="35"/>
        <v>7</v>
      </c>
      <c r="S106" s="278"/>
      <c r="T106" s="278"/>
      <c r="U106" s="278"/>
      <c r="V106" s="278"/>
      <c r="W106" s="582"/>
      <c r="X106" s="582"/>
      <c r="Y106" s="600"/>
      <c r="Z106" s="278"/>
      <c r="AA106" s="76">
        <v>420</v>
      </c>
      <c r="AB106" s="76">
        <v>420049010</v>
      </c>
      <c r="AC106" s="294" t="s">
        <v>1295</v>
      </c>
      <c r="AD106" s="76">
        <v>0</v>
      </c>
      <c r="AE106" s="76">
        <v>0</v>
      </c>
      <c r="AF106" s="76">
        <v>2</v>
      </c>
      <c r="AG106" s="76">
        <v>4</v>
      </c>
      <c r="AH106" s="76">
        <v>1</v>
      </c>
      <c r="AI106" s="76">
        <v>0</v>
      </c>
      <c r="AJ106" s="76">
        <v>0</v>
      </c>
      <c r="AK106" s="265">
        <v>0</v>
      </c>
      <c r="AL106" s="265">
        <v>1</v>
      </c>
      <c r="AM106" s="265">
        <v>0</v>
      </c>
      <c r="AN106" s="265">
        <v>0</v>
      </c>
      <c r="AO106" s="265">
        <v>3</v>
      </c>
      <c r="AP106" s="265">
        <v>0</v>
      </c>
      <c r="AQ106" s="265">
        <v>0</v>
      </c>
      <c r="AR106" s="265">
        <v>1</v>
      </c>
      <c r="AS106" s="76">
        <v>0</v>
      </c>
      <c r="AT106" s="266"/>
      <c r="AU106" s="76">
        <v>49</v>
      </c>
      <c r="AV106" s="76">
        <v>10</v>
      </c>
      <c r="AW106" s="579">
        <v>3</v>
      </c>
      <c r="AY106" s="76"/>
      <c r="AZ106" s="76">
        <f t="shared" si="36"/>
        <v>420049010</v>
      </c>
      <c r="BA106" s="76">
        <f t="shared" si="37"/>
        <v>420</v>
      </c>
      <c r="BB106" s="564"/>
      <c r="BC106" s="266" t="str">
        <f t="shared" si="38"/>
        <v>BENJAMIN BANNEKER</v>
      </c>
      <c r="BD106" s="266">
        <f t="shared" si="39"/>
        <v>10</v>
      </c>
      <c r="BE106" s="266" t="str">
        <f t="shared" si="21"/>
        <v>ARLINGTON</v>
      </c>
      <c r="BF106" s="266">
        <f t="shared" si="40"/>
        <v>7</v>
      </c>
    </row>
    <row r="107" spans="1:58">
      <c r="A107" s="265">
        <v>420</v>
      </c>
      <c r="B107" s="265">
        <v>420049016</v>
      </c>
      <c r="C107" s="266" t="s">
        <v>1295</v>
      </c>
      <c r="D107" s="275">
        <f t="shared" si="22"/>
        <v>0</v>
      </c>
      <c r="E107" s="275">
        <f t="shared" si="23"/>
        <v>0</v>
      </c>
      <c r="F107" s="275">
        <f t="shared" si="24"/>
        <v>0</v>
      </c>
      <c r="G107" s="275">
        <f t="shared" si="25"/>
        <v>1</v>
      </c>
      <c r="H107" s="275">
        <f t="shared" si="26"/>
        <v>1</v>
      </c>
      <c r="I107" s="275">
        <f t="shared" si="27"/>
        <v>0</v>
      </c>
      <c r="J107" s="275">
        <f t="shared" si="28"/>
        <v>0</v>
      </c>
      <c r="K107" s="410">
        <f t="shared" si="29"/>
        <v>7.8600000000000003E-2</v>
      </c>
      <c r="L107" s="275"/>
      <c r="M107" s="275">
        <f t="shared" si="30"/>
        <v>0</v>
      </c>
      <c r="N107" s="275">
        <f t="shared" si="31"/>
        <v>0</v>
      </c>
      <c r="O107" s="275">
        <f t="shared" si="32"/>
        <v>0</v>
      </c>
      <c r="P107" s="275">
        <f t="shared" si="33"/>
        <v>2</v>
      </c>
      <c r="Q107" s="275">
        <f t="shared" si="34"/>
        <v>8</v>
      </c>
      <c r="R107" s="275">
        <f t="shared" si="35"/>
        <v>2</v>
      </c>
      <c r="S107" s="278"/>
      <c r="T107" s="278"/>
      <c r="U107" s="278"/>
      <c r="V107" s="278"/>
      <c r="W107" s="582"/>
      <c r="X107" s="582"/>
      <c r="Y107" s="600"/>
      <c r="Z107" s="278"/>
      <c r="AA107" s="76">
        <v>420</v>
      </c>
      <c r="AB107" s="76">
        <v>420049016</v>
      </c>
      <c r="AC107" s="294" t="s">
        <v>1295</v>
      </c>
      <c r="AD107" s="76">
        <v>0</v>
      </c>
      <c r="AE107" s="76">
        <v>0</v>
      </c>
      <c r="AF107" s="76">
        <v>0</v>
      </c>
      <c r="AG107" s="76">
        <v>1</v>
      </c>
      <c r="AH107" s="76">
        <v>1</v>
      </c>
      <c r="AI107" s="76">
        <v>0</v>
      </c>
      <c r="AJ107" s="76">
        <v>0</v>
      </c>
      <c r="AK107" s="265">
        <v>0</v>
      </c>
      <c r="AL107" s="265">
        <v>0</v>
      </c>
      <c r="AM107" s="265">
        <v>0</v>
      </c>
      <c r="AN107" s="265">
        <v>0</v>
      </c>
      <c r="AO107" s="265">
        <v>2</v>
      </c>
      <c r="AP107" s="265">
        <v>0</v>
      </c>
      <c r="AQ107" s="265">
        <v>0</v>
      </c>
      <c r="AR107" s="265">
        <v>0</v>
      </c>
      <c r="AS107" s="76">
        <v>0</v>
      </c>
      <c r="AT107" s="266"/>
      <c r="AU107" s="76">
        <v>49</v>
      </c>
      <c r="AV107" s="76">
        <v>16</v>
      </c>
      <c r="AW107" s="579">
        <v>8</v>
      </c>
      <c r="AY107" s="76"/>
      <c r="AZ107" s="76">
        <f t="shared" si="36"/>
        <v>420049016</v>
      </c>
      <c r="BA107" s="76">
        <f t="shared" si="37"/>
        <v>420</v>
      </c>
      <c r="BB107" s="564"/>
      <c r="BC107" s="266" t="str">
        <f t="shared" si="38"/>
        <v>BENJAMIN BANNEKER</v>
      </c>
      <c r="BD107" s="266">
        <f t="shared" si="39"/>
        <v>16</v>
      </c>
      <c r="BE107" s="266" t="str">
        <f t="shared" si="21"/>
        <v>ATTLEBORO</v>
      </c>
      <c r="BF107" s="266">
        <f t="shared" si="40"/>
        <v>2</v>
      </c>
    </row>
    <row r="108" spans="1:58">
      <c r="A108" s="265">
        <v>420</v>
      </c>
      <c r="B108" s="265">
        <v>420049026</v>
      </c>
      <c r="C108" s="266" t="s">
        <v>1295</v>
      </c>
      <c r="D108" s="275">
        <f t="shared" si="22"/>
        <v>0</v>
      </c>
      <c r="E108" s="275">
        <f t="shared" si="23"/>
        <v>0</v>
      </c>
      <c r="F108" s="275">
        <f t="shared" si="24"/>
        <v>0</v>
      </c>
      <c r="G108" s="275">
        <f t="shared" si="25"/>
        <v>4</v>
      </c>
      <c r="H108" s="275">
        <f t="shared" si="26"/>
        <v>0</v>
      </c>
      <c r="I108" s="275">
        <f t="shared" si="27"/>
        <v>0</v>
      </c>
      <c r="J108" s="275">
        <f t="shared" si="28"/>
        <v>0</v>
      </c>
      <c r="K108" s="410">
        <f t="shared" si="29"/>
        <v>0.15720000000000001</v>
      </c>
      <c r="L108" s="275"/>
      <c r="M108" s="275">
        <f t="shared" si="30"/>
        <v>0</v>
      </c>
      <c r="N108" s="275">
        <f t="shared" si="31"/>
        <v>0</v>
      </c>
      <c r="O108" s="275">
        <f t="shared" si="32"/>
        <v>0</v>
      </c>
      <c r="P108" s="275">
        <f t="shared" si="33"/>
        <v>1</v>
      </c>
      <c r="Q108" s="275">
        <f t="shared" si="34"/>
        <v>3</v>
      </c>
      <c r="R108" s="275">
        <f t="shared" si="35"/>
        <v>4</v>
      </c>
      <c r="S108" s="278"/>
      <c r="T108" s="278"/>
      <c r="U108" s="278"/>
      <c r="V108" s="278"/>
      <c r="W108" s="582"/>
      <c r="X108" s="582"/>
      <c r="Y108" s="600"/>
      <c r="Z108" s="278"/>
      <c r="AA108" s="76">
        <v>420</v>
      </c>
      <c r="AB108" s="76">
        <v>420049026</v>
      </c>
      <c r="AC108" s="294" t="s">
        <v>1295</v>
      </c>
      <c r="AD108" s="76">
        <v>0</v>
      </c>
      <c r="AE108" s="76">
        <v>0</v>
      </c>
      <c r="AF108" s="76">
        <v>0</v>
      </c>
      <c r="AG108" s="76">
        <v>4</v>
      </c>
      <c r="AH108" s="76">
        <v>0</v>
      </c>
      <c r="AI108" s="76">
        <v>0</v>
      </c>
      <c r="AJ108" s="76">
        <v>0</v>
      </c>
      <c r="AK108" s="265">
        <v>0</v>
      </c>
      <c r="AL108" s="265">
        <v>0</v>
      </c>
      <c r="AM108" s="265">
        <v>0</v>
      </c>
      <c r="AN108" s="265">
        <v>0</v>
      </c>
      <c r="AO108" s="265">
        <v>1</v>
      </c>
      <c r="AP108" s="265">
        <v>0</v>
      </c>
      <c r="AQ108" s="265">
        <v>0</v>
      </c>
      <c r="AR108" s="265">
        <v>0</v>
      </c>
      <c r="AS108" s="76">
        <v>0</v>
      </c>
      <c r="AT108" s="266"/>
      <c r="AU108" s="76">
        <v>49</v>
      </c>
      <c r="AV108" s="76">
        <v>26</v>
      </c>
      <c r="AW108" s="579">
        <v>3</v>
      </c>
      <c r="AY108" s="76"/>
      <c r="AZ108" s="76">
        <f t="shared" si="36"/>
        <v>420049026</v>
      </c>
      <c r="BA108" s="76">
        <f t="shared" si="37"/>
        <v>420</v>
      </c>
      <c r="BB108" s="564"/>
      <c r="BC108" s="266" t="str">
        <f t="shared" si="38"/>
        <v>BENJAMIN BANNEKER</v>
      </c>
      <c r="BD108" s="266">
        <f t="shared" si="39"/>
        <v>26</v>
      </c>
      <c r="BE108" s="266" t="str">
        <f t="shared" si="21"/>
        <v>BELMONT</v>
      </c>
      <c r="BF108" s="266">
        <f t="shared" si="40"/>
        <v>4</v>
      </c>
    </row>
    <row r="109" spans="1:58">
      <c r="A109" s="265">
        <v>420</v>
      </c>
      <c r="B109" s="265">
        <v>420049031</v>
      </c>
      <c r="C109" s="266" t="s">
        <v>1295</v>
      </c>
      <c r="D109" s="275">
        <f t="shared" si="22"/>
        <v>0</v>
      </c>
      <c r="E109" s="275">
        <f t="shared" si="23"/>
        <v>0</v>
      </c>
      <c r="F109" s="275">
        <f t="shared" si="24"/>
        <v>0</v>
      </c>
      <c r="G109" s="275">
        <f t="shared" si="25"/>
        <v>1</v>
      </c>
      <c r="H109" s="275">
        <f t="shared" si="26"/>
        <v>0</v>
      </c>
      <c r="I109" s="275">
        <f t="shared" si="27"/>
        <v>0</v>
      </c>
      <c r="J109" s="275">
        <f t="shared" si="28"/>
        <v>0</v>
      </c>
      <c r="K109" s="410">
        <f t="shared" si="29"/>
        <v>3.9300000000000002E-2</v>
      </c>
      <c r="L109" s="275"/>
      <c r="M109" s="275">
        <f t="shared" si="30"/>
        <v>0</v>
      </c>
      <c r="N109" s="275">
        <f t="shared" si="31"/>
        <v>0</v>
      </c>
      <c r="O109" s="275">
        <f t="shared" si="32"/>
        <v>0</v>
      </c>
      <c r="P109" s="275">
        <f t="shared" si="33"/>
        <v>0</v>
      </c>
      <c r="Q109" s="275">
        <f t="shared" si="34"/>
        <v>5</v>
      </c>
      <c r="R109" s="275">
        <f t="shared" si="35"/>
        <v>1</v>
      </c>
      <c r="S109" s="278"/>
      <c r="T109" s="278"/>
      <c r="U109" s="278"/>
      <c r="V109" s="278"/>
      <c r="W109" s="582"/>
      <c r="X109" s="582"/>
      <c r="Y109" s="600"/>
      <c r="Z109" s="278"/>
      <c r="AA109" s="76">
        <v>420</v>
      </c>
      <c r="AB109" s="76">
        <v>420049031</v>
      </c>
      <c r="AC109" s="294" t="s">
        <v>1295</v>
      </c>
      <c r="AD109" s="76">
        <v>0</v>
      </c>
      <c r="AE109" s="76">
        <v>0</v>
      </c>
      <c r="AF109" s="76">
        <v>0</v>
      </c>
      <c r="AG109" s="76">
        <v>1</v>
      </c>
      <c r="AH109" s="76">
        <v>0</v>
      </c>
      <c r="AI109" s="76">
        <v>0</v>
      </c>
      <c r="AJ109" s="76">
        <v>0</v>
      </c>
      <c r="AK109" s="265">
        <v>0</v>
      </c>
      <c r="AL109" s="265">
        <v>0</v>
      </c>
      <c r="AM109" s="265">
        <v>0</v>
      </c>
      <c r="AN109" s="265">
        <v>0</v>
      </c>
      <c r="AO109" s="265">
        <v>0</v>
      </c>
      <c r="AP109" s="265">
        <v>0</v>
      </c>
      <c r="AQ109" s="265">
        <v>0</v>
      </c>
      <c r="AR109" s="265">
        <v>0</v>
      </c>
      <c r="AS109" s="76">
        <v>0</v>
      </c>
      <c r="AT109" s="266"/>
      <c r="AU109" s="76">
        <v>49</v>
      </c>
      <c r="AV109" s="76">
        <v>31</v>
      </c>
      <c r="AW109" s="579">
        <v>5</v>
      </c>
      <c r="AY109" s="76"/>
      <c r="AZ109" s="76">
        <f t="shared" si="36"/>
        <v>420049031</v>
      </c>
      <c r="BA109" s="76">
        <f t="shared" si="37"/>
        <v>420</v>
      </c>
      <c r="BB109" s="564"/>
      <c r="BC109" s="266" t="str">
        <f t="shared" si="38"/>
        <v>BENJAMIN BANNEKER</v>
      </c>
      <c r="BD109" s="266">
        <f t="shared" si="39"/>
        <v>31</v>
      </c>
      <c r="BE109" s="266" t="str">
        <f t="shared" si="21"/>
        <v>BILLERICA</v>
      </c>
      <c r="BF109" s="266">
        <f t="shared" si="40"/>
        <v>1</v>
      </c>
    </row>
    <row r="110" spans="1:58">
      <c r="A110" s="265">
        <v>420</v>
      </c>
      <c r="B110" s="265">
        <v>420049035</v>
      </c>
      <c r="C110" s="266" t="s">
        <v>1295</v>
      </c>
      <c r="D110" s="275">
        <f t="shared" si="22"/>
        <v>3</v>
      </c>
      <c r="E110" s="275">
        <f t="shared" si="23"/>
        <v>0</v>
      </c>
      <c r="F110" s="275">
        <f t="shared" si="24"/>
        <v>1</v>
      </c>
      <c r="G110" s="275">
        <f t="shared" si="25"/>
        <v>17</v>
      </c>
      <c r="H110" s="275">
        <f t="shared" si="26"/>
        <v>8</v>
      </c>
      <c r="I110" s="275">
        <f t="shared" si="27"/>
        <v>0</v>
      </c>
      <c r="J110" s="275">
        <f t="shared" si="28"/>
        <v>0</v>
      </c>
      <c r="K110" s="410">
        <f t="shared" si="29"/>
        <v>1.0218</v>
      </c>
      <c r="L110" s="275"/>
      <c r="M110" s="275">
        <f t="shared" si="30"/>
        <v>2</v>
      </c>
      <c r="N110" s="275">
        <f t="shared" si="31"/>
        <v>0</v>
      </c>
      <c r="O110" s="275">
        <f t="shared" si="32"/>
        <v>0</v>
      </c>
      <c r="P110" s="275">
        <f t="shared" si="33"/>
        <v>18</v>
      </c>
      <c r="Q110" s="275">
        <f t="shared" si="34"/>
        <v>11</v>
      </c>
      <c r="R110" s="275">
        <f t="shared" si="35"/>
        <v>28</v>
      </c>
      <c r="S110" s="278"/>
      <c r="T110" s="278"/>
      <c r="U110" s="278"/>
      <c r="V110" s="278"/>
      <c r="W110" s="582"/>
      <c r="X110" s="582"/>
      <c r="Y110" s="600"/>
      <c r="Z110" s="278"/>
      <c r="AA110" s="76">
        <v>420</v>
      </c>
      <c r="AB110" s="76">
        <v>420049035</v>
      </c>
      <c r="AC110" s="294" t="s">
        <v>1295</v>
      </c>
      <c r="AD110" s="76">
        <v>3</v>
      </c>
      <c r="AE110" s="76">
        <v>0</v>
      </c>
      <c r="AF110" s="76">
        <v>1</v>
      </c>
      <c r="AG110" s="76">
        <v>17</v>
      </c>
      <c r="AH110" s="76">
        <v>8</v>
      </c>
      <c r="AI110" s="76">
        <v>0</v>
      </c>
      <c r="AJ110" s="76">
        <v>0</v>
      </c>
      <c r="AK110" s="265">
        <v>1</v>
      </c>
      <c r="AL110" s="265">
        <v>1</v>
      </c>
      <c r="AM110" s="265">
        <v>0</v>
      </c>
      <c r="AN110" s="265">
        <v>0</v>
      </c>
      <c r="AO110" s="265">
        <v>16</v>
      </c>
      <c r="AP110" s="265">
        <v>3</v>
      </c>
      <c r="AQ110" s="265">
        <v>0</v>
      </c>
      <c r="AR110" s="265">
        <v>0</v>
      </c>
      <c r="AS110" s="76">
        <v>0</v>
      </c>
      <c r="AT110" s="266"/>
      <c r="AU110" s="76">
        <v>49</v>
      </c>
      <c r="AV110" s="76">
        <v>35</v>
      </c>
      <c r="AW110" s="579">
        <v>11</v>
      </c>
      <c r="AY110" s="76"/>
      <c r="AZ110" s="76">
        <f t="shared" si="36"/>
        <v>420049035</v>
      </c>
      <c r="BA110" s="76">
        <f t="shared" si="37"/>
        <v>420</v>
      </c>
      <c r="BB110" s="564"/>
      <c r="BC110" s="266" t="str">
        <f t="shared" si="38"/>
        <v>BENJAMIN BANNEKER</v>
      </c>
      <c r="BD110" s="266">
        <f t="shared" si="39"/>
        <v>35</v>
      </c>
      <c r="BE110" s="266" t="str">
        <f t="shared" si="21"/>
        <v>BOSTON</v>
      </c>
      <c r="BF110" s="266">
        <f t="shared" si="40"/>
        <v>29</v>
      </c>
    </row>
    <row r="111" spans="1:58">
      <c r="A111" s="265">
        <v>420</v>
      </c>
      <c r="B111" s="265">
        <v>420049044</v>
      </c>
      <c r="C111" s="266" t="s">
        <v>1295</v>
      </c>
      <c r="D111" s="275">
        <f t="shared" si="22"/>
        <v>0</v>
      </c>
      <c r="E111" s="275">
        <f t="shared" si="23"/>
        <v>0</v>
      </c>
      <c r="F111" s="275">
        <f t="shared" si="24"/>
        <v>0</v>
      </c>
      <c r="G111" s="275">
        <f t="shared" si="25"/>
        <v>7</v>
      </c>
      <c r="H111" s="275">
        <f t="shared" si="26"/>
        <v>1</v>
      </c>
      <c r="I111" s="275">
        <f t="shared" si="27"/>
        <v>0</v>
      </c>
      <c r="J111" s="275">
        <f t="shared" si="28"/>
        <v>0</v>
      </c>
      <c r="K111" s="410">
        <f t="shared" si="29"/>
        <v>0.31440000000000001</v>
      </c>
      <c r="L111" s="275"/>
      <c r="M111" s="275">
        <f t="shared" si="30"/>
        <v>0</v>
      </c>
      <c r="N111" s="275">
        <f t="shared" si="31"/>
        <v>0</v>
      </c>
      <c r="O111" s="275">
        <f t="shared" si="32"/>
        <v>0</v>
      </c>
      <c r="P111" s="275">
        <f t="shared" si="33"/>
        <v>6</v>
      </c>
      <c r="Q111" s="275">
        <f t="shared" si="34"/>
        <v>11</v>
      </c>
      <c r="R111" s="275">
        <f t="shared" si="35"/>
        <v>8</v>
      </c>
      <c r="S111" s="278"/>
      <c r="T111" s="278"/>
      <c r="U111" s="278"/>
      <c r="V111" s="278"/>
      <c r="W111" s="582"/>
      <c r="X111" s="582"/>
      <c r="Y111" s="600"/>
      <c r="Z111" s="278"/>
      <c r="AA111" s="76">
        <v>420</v>
      </c>
      <c r="AB111" s="76">
        <v>420049044</v>
      </c>
      <c r="AC111" s="294" t="s">
        <v>1295</v>
      </c>
      <c r="AD111" s="76">
        <v>0</v>
      </c>
      <c r="AE111" s="76">
        <v>0</v>
      </c>
      <c r="AF111" s="76">
        <v>0</v>
      </c>
      <c r="AG111" s="76">
        <v>7</v>
      </c>
      <c r="AH111" s="76">
        <v>1</v>
      </c>
      <c r="AI111" s="76">
        <v>0</v>
      </c>
      <c r="AJ111" s="76">
        <v>0</v>
      </c>
      <c r="AK111" s="265">
        <v>0</v>
      </c>
      <c r="AL111" s="265">
        <v>0</v>
      </c>
      <c r="AM111" s="265">
        <v>0</v>
      </c>
      <c r="AN111" s="265">
        <v>0</v>
      </c>
      <c r="AO111" s="265">
        <v>6</v>
      </c>
      <c r="AP111" s="265">
        <v>0</v>
      </c>
      <c r="AQ111" s="265">
        <v>0</v>
      </c>
      <c r="AR111" s="265">
        <v>0</v>
      </c>
      <c r="AS111" s="76">
        <v>0</v>
      </c>
      <c r="AT111" s="266"/>
      <c r="AU111" s="76">
        <v>49</v>
      </c>
      <c r="AV111" s="76">
        <v>44</v>
      </c>
      <c r="AW111" s="579">
        <v>11</v>
      </c>
      <c r="AY111" s="76"/>
      <c r="AZ111" s="76">
        <f t="shared" si="36"/>
        <v>420049044</v>
      </c>
      <c r="BA111" s="76">
        <f t="shared" si="37"/>
        <v>420</v>
      </c>
      <c r="BB111" s="564"/>
      <c r="BC111" s="266" t="str">
        <f t="shared" si="38"/>
        <v>BENJAMIN BANNEKER</v>
      </c>
      <c r="BD111" s="266">
        <f t="shared" si="39"/>
        <v>44</v>
      </c>
      <c r="BE111" s="266" t="str">
        <f t="shared" si="21"/>
        <v>BROCKTON</v>
      </c>
      <c r="BF111" s="266">
        <f t="shared" si="40"/>
        <v>8</v>
      </c>
    </row>
    <row r="112" spans="1:58">
      <c r="A112" s="265">
        <v>420</v>
      </c>
      <c r="B112" s="265">
        <v>420049049</v>
      </c>
      <c r="C112" s="266" t="s">
        <v>1295</v>
      </c>
      <c r="D112" s="275">
        <f t="shared" si="22"/>
        <v>11</v>
      </c>
      <c r="E112" s="275">
        <f t="shared" si="23"/>
        <v>0</v>
      </c>
      <c r="F112" s="275">
        <f t="shared" si="24"/>
        <v>30</v>
      </c>
      <c r="G112" s="275">
        <f t="shared" si="25"/>
        <v>153</v>
      </c>
      <c r="H112" s="275">
        <f t="shared" si="26"/>
        <v>25</v>
      </c>
      <c r="I112" s="275">
        <f t="shared" si="27"/>
        <v>0</v>
      </c>
      <c r="J112" s="275">
        <f t="shared" si="28"/>
        <v>0</v>
      </c>
      <c r="K112" s="410">
        <f t="shared" si="29"/>
        <v>8.1744000000000003</v>
      </c>
      <c r="L112" s="275"/>
      <c r="M112" s="275">
        <f t="shared" si="30"/>
        <v>17</v>
      </c>
      <c r="N112" s="275">
        <f t="shared" si="31"/>
        <v>0</v>
      </c>
      <c r="O112" s="275">
        <f t="shared" si="32"/>
        <v>0</v>
      </c>
      <c r="P112" s="275">
        <f t="shared" si="33"/>
        <v>169</v>
      </c>
      <c r="Q112" s="275">
        <f t="shared" si="34"/>
        <v>7</v>
      </c>
      <c r="R112" s="275">
        <f t="shared" si="35"/>
        <v>214</v>
      </c>
      <c r="S112" s="278"/>
      <c r="T112" s="278"/>
      <c r="U112" s="278"/>
      <c r="V112" s="278"/>
      <c r="W112" s="582"/>
      <c r="X112" s="582"/>
      <c r="Y112" s="600"/>
      <c r="Z112" s="278"/>
      <c r="AA112" s="76">
        <v>420</v>
      </c>
      <c r="AB112" s="76">
        <v>420049049</v>
      </c>
      <c r="AC112" s="294" t="s">
        <v>1295</v>
      </c>
      <c r="AD112" s="76">
        <v>11</v>
      </c>
      <c r="AE112" s="76">
        <v>0</v>
      </c>
      <c r="AF112" s="76">
        <v>30</v>
      </c>
      <c r="AG112" s="76">
        <v>153</v>
      </c>
      <c r="AH112" s="76">
        <v>25</v>
      </c>
      <c r="AI112" s="76">
        <v>0</v>
      </c>
      <c r="AJ112" s="76">
        <v>0</v>
      </c>
      <c r="AK112" s="265">
        <v>0</v>
      </c>
      <c r="AL112" s="265">
        <v>17</v>
      </c>
      <c r="AM112" s="265">
        <v>0</v>
      </c>
      <c r="AN112" s="265">
        <v>0</v>
      </c>
      <c r="AO112" s="265">
        <v>142</v>
      </c>
      <c r="AP112" s="265">
        <v>9</v>
      </c>
      <c r="AQ112" s="265">
        <v>0</v>
      </c>
      <c r="AR112" s="265">
        <v>22</v>
      </c>
      <c r="AS112" s="76">
        <v>0</v>
      </c>
      <c r="AT112" s="266"/>
      <c r="AU112" s="76">
        <v>49</v>
      </c>
      <c r="AV112" s="76">
        <v>49</v>
      </c>
      <c r="AW112" s="579">
        <v>7</v>
      </c>
      <c r="AY112" s="76"/>
      <c r="AZ112" s="76">
        <f t="shared" si="36"/>
        <v>420049049</v>
      </c>
      <c r="BA112" s="76">
        <f t="shared" si="37"/>
        <v>420</v>
      </c>
      <c r="BB112" s="564"/>
      <c r="BC112" s="266" t="str">
        <f t="shared" si="38"/>
        <v>BENJAMIN BANNEKER</v>
      </c>
      <c r="BD112" s="266">
        <f t="shared" si="39"/>
        <v>49</v>
      </c>
      <c r="BE112" s="266" t="str">
        <f t="shared" si="21"/>
        <v>CAMBRIDGE</v>
      </c>
      <c r="BF112" s="266">
        <f t="shared" si="40"/>
        <v>219</v>
      </c>
    </row>
    <row r="113" spans="1:58">
      <c r="A113" s="265">
        <v>420</v>
      </c>
      <c r="B113" s="265">
        <v>420049057</v>
      </c>
      <c r="C113" s="266" t="s">
        <v>1295</v>
      </c>
      <c r="D113" s="275">
        <f t="shared" si="22"/>
        <v>0</v>
      </c>
      <c r="E113" s="275">
        <f t="shared" si="23"/>
        <v>0</v>
      </c>
      <c r="F113" s="275">
        <f t="shared" si="24"/>
        <v>0</v>
      </c>
      <c r="G113" s="275">
        <f t="shared" si="25"/>
        <v>3</v>
      </c>
      <c r="H113" s="275">
        <f t="shared" si="26"/>
        <v>0</v>
      </c>
      <c r="I113" s="275">
        <f t="shared" si="27"/>
        <v>0</v>
      </c>
      <c r="J113" s="275">
        <f t="shared" si="28"/>
        <v>0</v>
      </c>
      <c r="K113" s="410">
        <f t="shared" si="29"/>
        <v>0.1179</v>
      </c>
      <c r="L113" s="275"/>
      <c r="M113" s="275">
        <f t="shared" si="30"/>
        <v>0</v>
      </c>
      <c r="N113" s="275">
        <f t="shared" si="31"/>
        <v>0</v>
      </c>
      <c r="O113" s="275">
        <f t="shared" si="32"/>
        <v>0</v>
      </c>
      <c r="P113" s="275">
        <f t="shared" si="33"/>
        <v>0</v>
      </c>
      <c r="Q113" s="275">
        <f t="shared" si="34"/>
        <v>12</v>
      </c>
      <c r="R113" s="275">
        <f t="shared" si="35"/>
        <v>3</v>
      </c>
      <c r="S113" s="278"/>
      <c r="T113" s="278"/>
      <c r="U113" s="278"/>
      <c r="V113" s="278"/>
      <c r="W113" s="582"/>
      <c r="X113" s="582"/>
      <c r="Y113" s="600"/>
      <c r="Z113" s="278"/>
      <c r="AA113" s="76">
        <v>420</v>
      </c>
      <c r="AB113" s="76">
        <v>420049057</v>
      </c>
      <c r="AC113" s="294" t="s">
        <v>1295</v>
      </c>
      <c r="AD113" s="76">
        <v>0</v>
      </c>
      <c r="AE113" s="76">
        <v>0</v>
      </c>
      <c r="AF113" s="76">
        <v>0</v>
      </c>
      <c r="AG113" s="76">
        <v>3</v>
      </c>
      <c r="AH113" s="76">
        <v>0</v>
      </c>
      <c r="AI113" s="76">
        <v>0</v>
      </c>
      <c r="AJ113" s="76">
        <v>0</v>
      </c>
      <c r="AK113" s="265">
        <v>0</v>
      </c>
      <c r="AL113" s="265">
        <v>0</v>
      </c>
      <c r="AM113" s="265">
        <v>0</v>
      </c>
      <c r="AN113" s="265">
        <v>0</v>
      </c>
      <c r="AO113" s="265">
        <v>0</v>
      </c>
      <c r="AP113" s="265">
        <v>0</v>
      </c>
      <c r="AQ113" s="265">
        <v>0</v>
      </c>
      <c r="AR113" s="265">
        <v>0</v>
      </c>
      <c r="AS113" s="76">
        <v>0</v>
      </c>
      <c r="AT113" s="266"/>
      <c r="AU113" s="76">
        <v>49</v>
      </c>
      <c r="AV113" s="76">
        <v>57</v>
      </c>
      <c r="AW113" s="579">
        <v>12</v>
      </c>
      <c r="AY113" s="76"/>
      <c r="AZ113" s="76">
        <f t="shared" si="36"/>
        <v>420049057</v>
      </c>
      <c r="BA113" s="76">
        <f t="shared" si="37"/>
        <v>420</v>
      </c>
      <c r="BB113" s="564"/>
      <c r="BC113" s="266" t="str">
        <f t="shared" si="38"/>
        <v>BENJAMIN BANNEKER</v>
      </c>
      <c r="BD113" s="266">
        <f t="shared" si="39"/>
        <v>57</v>
      </c>
      <c r="BE113" s="266" t="str">
        <f t="shared" si="21"/>
        <v>CHELSEA</v>
      </c>
      <c r="BF113" s="266">
        <f t="shared" si="40"/>
        <v>3</v>
      </c>
    </row>
    <row r="114" spans="1:58">
      <c r="A114" s="265">
        <v>420</v>
      </c>
      <c r="B114" s="265">
        <v>420049093</v>
      </c>
      <c r="C114" s="266" t="s">
        <v>1295</v>
      </c>
      <c r="D114" s="275">
        <f t="shared" si="22"/>
        <v>0</v>
      </c>
      <c r="E114" s="275">
        <f t="shared" si="23"/>
        <v>0</v>
      </c>
      <c r="F114" s="275">
        <f t="shared" si="24"/>
        <v>4</v>
      </c>
      <c r="G114" s="275">
        <f t="shared" si="25"/>
        <v>5</v>
      </c>
      <c r="H114" s="275">
        <f t="shared" si="26"/>
        <v>3</v>
      </c>
      <c r="I114" s="275">
        <f t="shared" si="27"/>
        <v>0</v>
      </c>
      <c r="J114" s="275">
        <f t="shared" si="28"/>
        <v>0</v>
      </c>
      <c r="K114" s="410">
        <f t="shared" si="29"/>
        <v>0.47160000000000002</v>
      </c>
      <c r="L114" s="275"/>
      <c r="M114" s="275">
        <f t="shared" si="30"/>
        <v>1</v>
      </c>
      <c r="N114" s="275">
        <f t="shared" si="31"/>
        <v>0</v>
      </c>
      <c r="O114" s="275">
        <f t="shared" si="32"/>
        <v>0</v>
      </c>
      <c r="P114" s="275">
        <f t="shared" si="33"/>
        <v>5</v>
      </c>
      <c r="Q114" s="275">
        <f t="shared" si="34"/>
        <v>11</v>
      </c>
      <c r="R114" s="275">
        <f t="shared" si="35"/>
        <v>12</v>
      </c>
      <c r="S114" s="278"/>
      <c r="T114" s="278"/>
      <c r="U114" s="278"/>
      <c r="V114" s="278"/>
      <c r="W114" s="582"/>
      <c r="X114" s="582"/>
      <c r="Y114" s="600"/>
      <c r="Z114" s="278"/>
      <c r="AA114" s="76">
        <v>420</v>
      </c>
      <c r="AB114" s="76">
        <v>420049093</v>
      </c>
      <c r="AC114" s="294" t="s">
        <v>1295</v>
      </c>
      <c r="AD114" s="76">
        <v>0</v>
      </c>
      <c r="AE114" s="76">
        <v>0</v>
      </c>
      <c r="AF114" s="76">
        <v>4</v>
      </c>
      <c r="AG114" s="76">
        <v>5</v>
      </c>
      <c r="AH114" s="76">
        <v>3</v>
      </c>
      <c r="AI114" s="76">
        <v>0</v>
      </c>
      <c r="AJ114" s="76">
        <v>0</v>
      </c>
      <c r="AK114" s="265">
        <v>0</v>
      </c>
      <c r="AL114" s="265">
        <v>1</v>
      </c>
      <c r="AM114" s="265">
        <v>0</v>
      </c>
      <c r="AN114" s="265">
        <v>0</v>
      </c>
      <c r="AO114" s="265">
        <v>3</v>
      </c>
      <c r="AP114" s="265">
        <v>0</v>
      </c>
      <c r="AQ114" s="265">
        <v>0</v>
      </c>
      <c r="AR114" s="265">
        <v>2</v>
      </c>
      <c r="AS114" s="76">
        <v>0</v>
      </c>
      <c r="AT114" s="266"/>
      <c r="AU114" s="76">
        <v>49</v>
      </c>
      <c r="AV114" s="76">
        <v>93</v>
      </c>
      <c r="AW114" s="579">
        <v>11</v>
      </c>
      <c r="AY114" s="76"/>
      <c r="AZ114" s="76">
        <f t="shared" si="36"/>
        <v>420049093</v>
      </c>
      <c r="BA114" s="76">
        <f t="shared" si="37"/>
        <v>420</v>
      </c>
      <c r="BB114" s="564"/>
      <c r="BC114" s="266" t="str">
        <f t="shared" si="38"/>
        <v>BENJAMIN BANNEKER</v>
      </c>
      <c r="BD114" s="266">
        <f t="shared" si="39"/>
        <v>93</v>
      </c>
      <c r="BE114" s="266" t="str">
        <f t="shared" si="21"/>
        <v>EVERETT</v>
      </c>
      <c r="BF114" s="266">
        <f t="shared" si="40"/>
        <v>12</v>
      </c>
    </row>
    <row r="115" spans="1:58">
      <c r="A115" s="265">
        <v>420</v>
      </c>
      <c r="B115" s="265">
        <v>420049097</v>
      </c>
      <c r="C115" s="266" t="s">
        <v>1295</v>
      </c>
      <c r="D115" s="275">
        <f t="shared" si="22"/>
        <v>0</v>
      </c>
      <c r="E115" s="275">
        <f t="shared" si="23"/>
        <v>0</v>
      </c>
      <c r="F115" s="275">
        <f t="shared" si="24"/>
        <v>1</v>
      </c>
      <c r="G115" s="275">
        <f t="shared" si="25"/>
        <v>0</v>
      </c>
      <c r="H115" s="275">
        <f t="shared" si="26"/>
        <v>0</v>
      </c>
      <c r="I115" s="275">
        <f t="shared" si="27"/>
        <v>0</v>
      </c>
      <c r="J115" s="275">
        <f t="shared" si="28"/>
        <v>0</v>
      </c>
      <c r="K115" s="410">
        <f t="shared" si="29"/>
        <v>3.9300000000000002E-2</v>
      </c>
      <c r="L115" s="275"/>
      <c r="M115" s="275">
        <f t="shared" si="30"/>
        <v>0</v>
      </c>
      <c r="N115" s="275">
        <f t="shared" si="31"/>
        <v>0</v>
      </c>
      <c r="O115" s="275">
        <f t="shared" si="32"/>
        <v>0</v>
      </c>
      <c r="P115" s="275">
        <f t="shared" si="33"/>
        <v>1</v>
      </c>
      <c r="Q115" s="275">
        <f t="shared" si="34"/>
        <v>11</v>
      </c>
      <c r="R115" s="275">
        <f t="shared" si="35"/>
        <v>1</v>
      </c>
      <c r="S115" s="278"/>
      <c r="T115" s="278"/>
      <c r="U115" s="278"/>
      <c r="V115" s="278"/>
      <c r="W115" s="582"/>
      <c r="X115" s="582"/>
      <c r="Y115" s="600"/>
      <c r="Z115" s="278"/>
      <c r="AA115" s="76">
        <v>420</v>
      </c>
      <c r="AB115" s="76">
        <v>420049097</v>
      </c>
      <c r="AC115" s="294" t="s">
        <v>1295</v>
      </c>
      <c r="AD115" s="76">
        <v>0</v>
      </c>
      <c r="AE115" s="76">
        <v>0</v>
      </c>
      <c r="AF115" s="76">
        <v>1</v>
      </c>
      <c r="AG115" s="76">
        <v>0</v>
      </c>
      <c r="AH115" s="76">
        <v>0</v>
      </c>
      <c r="AI115" s="76">
        <v>0</v>
      </c>
      <c r="AJ115" s="76">
        <v>0</v>
      </c>
      <c r="AK115" s="265">
        <v>0</v>
      </c>
      <c r="AL115" s="265">
        <v>0</v>
      </c>
      <c r="AM115" s="265">
        <v>0</v>
      </c>
      <c r="AN115" s="265">
        <v>0</v>
      </c>
      <c r="AO115" s="265">
        <v>0</v>
      </c>
      <c r="AP115" s="265">
        <v>0</v>
      </c>
      <c r="AQ115" s="265">
        <v>0</v>
      </c>
      <c r="AR115" s="265">
        <v>1</v>
      </c>
      <c r="AS115" s="76">
        <v>0</v>
      </c>
      <c r="AT115" s="266"/>
      <c r="AU115" s="76">
        <v>49</v>
      </c>
      <c r="AV115" s="76">
        <v>97</v>
      </c>
      <c r="AW115" s="579">
        <v>11</v>
      </c>
      <c r="AY115" s="76"/>
      <c r="AZ115" s="76">
        <f t="shared" si="36"/>
        <v>420049097</v>
      </c>
      <c r="BA115" s="76">
        <f t="shared" si="37"/>
        <v>420</v>
      </c>
      <c r="BB115" s="564"/>
      <c r="BC115" s="266" t="str">
        <f t="shared" si="38"/>
        <v>BENJAMIN BANNEKER</v>
      </c>
      <c r="BD115" s="266">
        <f t="shared" si="39"/>
        <v>97</v>
      </c>
      <c r="BE115" s="266" t="str">
        <f t="shared" si="21"/>
        <v>FITCHBURG</v>
      </c>
      <c r="BF115" s="266">
        <f t="shared" si="40"/>
        <v>1</v>
      </c>
    </row>
    <row r="116" spans="1:58">
      <c r="A116" s="265">
        <v>420</v>
      </c>
      <c r="B116" s="265">
        <v>420049128</v>
      </c>
      <c r="C116" s="266" t="s">
        <v>1295</v>
      </c>
      <c r="D116" s="275">
        <f t="shared" si="22"/>
        <v>0</v>
      </c>
      <c r="E116" s="275">
        <f t="shared" si="23"/>
        <v>0</v>
      </c>
      <c r="F116" s="275">
        <f t="shared" si="24"/>
        <v>0</v>
      </c>
      <c r="G116" s="275">
        <f t="shared" si="25"/>
        <v>1</v>
      </c>
      <c r="H116" s="275">
        <f t="shared" si="26"/>
        <v>0</v>
      </c>
      <c r="I116" s="275">
        <f t="shared" si="27"/>
        <v>0</v>
      </c>
      <c r="J116" s="275">
        <f t="shared" si="28"/>
        <v>0</v>
      </c>
      <c r="K116" s="410">
        <f t="shared" si="29"/>
        <v>3.9300000000000002E-2</v>
      </c>
      <c r="L116" s="275"/>
      <c r="M116" s="275">
        <f t="shared" si="30"/>
        <v>0</v>
      </c>
      <c r="N116" s="275">
        <f t="shared" si="31"/>
        <v>0</v>
      </c>
      <c r="O116" s="275">
        <f t="shared" si="32"/>
        <v>0</v>
      </c>
      <c r="P116" s="275">
        <f t="shared" si="33"/>
        <v>1</v>
      </c>
      <c r="Q116" s="275">
        <f t="shared" si="34"/>
        <v>10</v>
      </c>
      <c r="R116" s="275">
        <f t="shared" si="35"/>
        <v>1</v>
      </c>
      <c r="S116" s="278"/>
      <c r="T116" s="278"/>
      <c r="U116" s="278"/>
      <c r="V116" s="278"/>
      <c r="W116" s="582"/>
      <c r="X116" s="582"/>
      <c r="Y116" s="600"/>
      <c r="Z116" s="278"/>
      <c r="AA116" s="76">
        <v>420</v>
      </c>
      <c r="AB116" s="76">
        <v>420049128</v>
      </c>
      <c r="AC116" s="294" t="s">
        <v>1295</v>
      </c>
      <c r="AD116" s="76">
        <v>0</v>
      </c>
      <c r="AE116" s="76">
        <v>0</v>
      </c>
      <c r="AF116" s="76">
        <v>0</v>
      </c>
      <c r="AG116" s="76">
        <v>1</v>
      </c>
      <c r="AH116" s="76">
        <v>0</v>
      </c>
      <c r="AI116" s="76">
        <v>0</v>
      </c>
      <c r="AJ116" s="76">
        <v>0</v>
      </c>
      <c r="AK116" s="265">
        <v>0</v>
      </c>
      <c r="AL116" s="265">
        <v>0</v>
      </c>
      <c r="AM116" s="265">
        <v>0</v>
      </c>
      <c r="AN116" s="265">
        <v>0</v>
      </c>
      <c r="AO116" s="265">
        <v>1</v>
      </c>
      <c r="AP116" s="265">
        <v>0</v>
      </c>
      <c r="AQ116" s="265">
        <v>0</v>
      </c>
      <c r="AR116" s="265">
        <v>0</v>
      </c>
      <c r="AS116" s="76">
        <v>0</v>
      </c>
      <c r="AT116" s="266"/>
      <c r="AU116" s="76">
        <v>49</v>
      </c>
      <c r="AV116" s="76">
        <v>128</v>
      </c>
      <c r="AW116" s="579">
        <v>10</v>
      </c>
      <c r="AY116" s="76"/>
      <c r="AZ116" s="76">
        <f t="shared" si="36"/>
        <v>420049128</v>
      </c>
      <c r="BA116" s="76">
        <f t="shared" si="37"/>
        <v>420</v>
      </c>
      <c r="BB116" s="564"/>
      <c r="BC116" s="266" t="str">
        <f t="shared" si="38"/>
        <v>BENJAMIN BANNEKER</v>
      </c>
      <c r="BD116" s="266">
        <f t="shared" si="39"/>
        <v>128</v>
      </c>
      <c r="BE116" s="266" t="str">
        <f t="shared" si="21"/>
        <v>HAVERHILL</v>
      </c>
      <c r="BF116" s="266">
        <f t="shared" si="40"/>
        <v>1</v>
      </c>
    </row>
    <row r="117" spans="1:58">
      <c r="A117" s="265">
        <v>420</v>
      </c>
      <c r="B117" s="265">
        <v>420049153</v>
      </c>
      <c r="C117" s="266" t="s">
        <v>1295</v>
      </c>
      <c r="D117" s="275">
        <f t="shared" si="22"/>
        <v>0</v>
      </c>
      <c r="E117" s="275">
        <f t="shared" si="23"/>
        <v>0</v>
      </c>
      <c r="F117" s="275">
        <f t="shared" si="24"/>
        <v>1</v>
      </c>
      <c r="G117" s="275">
        <f t="shared" si="25"/>
        <v>2</v>
      </c>
      <c r="H117" s="275">
        <f t="shared" si="26"/>
        <v>0</v>
      </c>
      <c r="I117" s="275">
        <f t="shared" si="27"/>
        <v>0</v>
      </c>
      <c r="J117" s="275">
        <f t="shared" si="28"/>
        <v>0</v>
      </c>
      <c r="K117" s="410">
        <f t="shared" si="29"/>
        <v>0.1179</v>
      </c>
      <c r="L117" s="275"/>
      <c r="M117" s="275">
        <f t="shared" si="30"/>
        <v>0</v>
      </c>
      <c r="N117" s="275">
        <f t="shared" si="31"/>
        <v>0</v>
      </c>
      <c r="O117" s="275">
        <f t="shared" si="32"/>
        <v>0</v>
      </c>
      <c r="P117" s="275">
        <f t="shared" si="33"/>
        <v>1</v>
      </c>
      <c r="Q117" s="275">
        <f t="shared" si="34"/>
        <v>10</v>
      </c>
      <c r="R117" s="275">
        <f t="shared" si="35"/>
        <v>3</v>
      </c>
      <c r="S117" s="278"/>
      <c r="T117" s="278"/>
      <c r="U117" s="278"/>
      <c r="V117" s="278"/>
      <c r="W117" s="582"/>
      <c r="X117" s="582"/>
      <c r="Y117" s="600"/>
      <c r="Z117" s="278"/>
      <c r="AA117" s="76">
        <v>420</v>
      </c>
      <c r="AB117" s="76">
        <v>420049153</v>
      </c>
      <c r="AC117" s="294" t="s">
        <v>1295</v>
      </c>
      <c r="AD117" s="76">
        <v>0</v>
      </c>
      <c r="AE117" s="76">
        <v>0</v>
      </c>
      <c r="AF117" s="76">
        <v>1</v>
      </c>
      <c r="AG117" s="76">
        <v>2</v>
      </c>
      <c r="AH117" s="76">
        <v>0</v>
      </c>
      <c r="AI117" s="76">
        <v>0</v>
      </c>
      <c r="AJ117" s="76">
        <v>0</v>
      </c>
      <c r="AK117" s="265">
        <v>0</v>
      </c>
      <c r="AL117" s="265">
        <v>0</v>
      </c>
      <c r="AM117" s="265">
        <v>0</v>
      </c>
      <c r="AN117" s="265">
        <v>0</v>
      </c>
      <c r="AO117" s="265">
        <v>1</v>
      </c>
      <c r="AP117" s="265">
        <v>0</v>
      </c>
      <c r="AQ117" s="265">
        <v>0</v>
      </c>
      <c r="AR117" s="265">
        <v>0</v>
      </c>
      <c r="AS117" s="76">
        <v>0</v>
      </c>
      <c r="AT117" s="266"/>
      <c r="AU117" s="76">
        <v>49</v>
      </c>
      <c r="AV117" s="76">
        <v>153</v>
      </c>
      <c r="AW117" s="579">
        <v>10</v>
      </c>
      <c r="AY117" s="76"/>
      <c r="AZ117" s="76">
        <f t="shared" si="36"/>
        <v>420049153</v>
      </c>
      <c r="BA117" s="76">
        <f t="shared" si="37"/>
        <v>420</v>
      </c>
      <c r="BB117" s="564"/>
      <c r="BC117" s="266" t="str">
        <f t="shared" si="38"/>
        <v>BENJAMIN BANNEKER</v>
      </c>
      <c r="BD117" s="266">
        <f t="shared" si="39"/>
        <v>153</v>
      </c>
      <c r="BE117" s="266" t="str">
        <f t="shared" si="21"/>
        <v>LEOMINSTER</v>
      </c>
      <c r="BF117" s="266">
        <f t="shared" si="40"/>
        <v>3</v>
      </c>
    </row>
    <row r="118" spans="1:58">
      <c r="A118" s="265">
        <v>420</v>
      </c>
      <c r="B118" s="265">
        <v>420049155</v>
      </c>
      <c r="C118" s="266" t="s">
        <v>1295</v>
      </c>
      <c r="D118" s="275">
        <f t="shared" si="22"/>
        <v>1</v>
      </c>
      <c r="E118" s="275">
        <f t="shared" si="23"/>
        <v>0</v>
      </c>
      <c r="F118" s="275">
        <f t="shared" si="24"/>
        <v>0</v>
      </c>
      <c r="G118" s="275">
        <f t="shared" si="25"/>
        <v>0</v>
      </c>
      <c r="H118" s="275">
        <f t="shared" si="26"/>
        <v>0</v>
      </c>
      <c r="I118" s="275">
        <f t="shared" si="27"/>
        <v>0</v>
      </c>
      <c r="J118" s="275">
        <f t="shared" si="28"/>
        <v>0</v>
      </c>
      <c r="K118" s="410">
        <f t="shared" si="29"/>
        <v>0</v>
      </c>
      <c r="L118" s="275"/>
      <c r="M118" s="275">
        <f t="shared" si="30"/>
        <v>0</v>
      </c>
      <c r="N118" s="275">
        <f t="shared" si="31"/>
        <v>0</v>
      </c>
      <c r="O118" s="275">
        <f t="shared" si="32"/>
        <v>0</v>
      </c>
      <c r="P118" s="275">
        <f t="shared" si="33"/>
        <v>1</v>
      </c>
      <c r="Q118" s="275">
        <f t="shared" si="34"/>
        <v>2</v>
      </c>
      <c r="R118" s="275">
        <f t="shared" si="35"/>
        <v>1</v>
      </c>
      <c r="S118" s="278"/>
      <c r="T118" s="278"/>
      <c r="U118" s="278"/>
      <c r="V118" s="278"/>
      <c r="W118" s="582"/>
      <c r="X118" s="582"/>
      <c r="Y118" s="600"/>
      <c r="Z118" s="278"/>
      <c r="AA118" s="76">
        <v>420</v>
      </c>
      <c r="AB118" s="76">
        <v>420049155</v>
      </c>
      <c r="AC118" s="294" t="s">
        <v>1295</v>
      </c>
      <c r="AD118" s="76">
        <v>1</v>
      </c>
      <c r="AE118" s="76">
        <v>0</v>
      </c>
      <c r="AF118" s="76">
        <v>0</v>
      </c>
      <c r="AG118" s="76">
        <v>0</v>
      </c>
      <c r="AH118" s="76">
        <v>0</v>
      </c>
      <c r="AI118" s="76">
        <v>0</v>
      </c>
      <c r="AJ118" s="76">
        <v>0</v>
      </c>
      <c r="AK118" s="265">
        <v>0</v>
      </c>
      <c r="AL118" s="265">
        <v>0</v>
      </c>
      <c r="AM118" s="265">
        <v>0</v>
      </c>
      <c r="AN118" s="265">
        <v>0</v>
      </c>
      <c r="AO118" s="265">
        <v>0</v>
      </c>
      <c r="AP118" s="265">
        <v>1</v>
      </c>
      <c r="AQ118" s="265">
        <v>0</v>
      </c>
      <c r="AR118" s="265">
        <v>0</v>
      </c>
      <c r="AS118" s="76">
        <v>0</v>
      </c>
      <c r="AT118" s="266"/>
      <c r="AU118" s="76">
        <v>49</v>
      </c>
      <c r="AV118" s="76">
        <v>155</v>
      </c>
      <c r="AW118" s="579">
        <v>2</v>
      </c>
      <c r="AY118" s="76"/>
      <c r="AZ118" s="76">
        <f t="shared" si="36"/>
        <v>420049155</v>
      </c>
      <c r="BA118" s="76">
        <f t="shared" si="37"/>
        <v>420</v>
      </c>
      <c r="BB118" s="564"/>
      <c r="BC118" s="266" t="str">
        <f t="shared" si="38"/>
        <v>BENJAMIN BANNEKER</v>
      </c>
      <c r="BD118" s="266">
        <f t="shared" si="39"/>
        <v>155</v>
      </c>
      <c r="BE118" s="266" t="str">
        <f t="shared" si="21"/>
        <v>LEXINGTON</v>
      </c>
      <c r="BF118" s="266">
        <f t="shared" si="40"/>
        <v>1</v>
      </c>
    </row>
    <row r="119" spans="1:58">
      <c r="A119" s="265">
        <v>420</v>
      </c>
      <c r="B119" s="265">
        <v>420049163</v>
      </c>
      <c r="C119" s="266" t="s">
        <v>1295</v>
      </c>
      <c r="D119" s="275">
        <f t="shared" si="22"/>
        <v>0</v>
      </c>
      <c r="E119" s="275">
        <f t="shared" si="23"/>
        <v>0</v>
      </c>
      <c r="F119" s="275">
        <f t="shared" si="24"/>
        <v>0</v>
      </c>
      <c r="G119" s="275">
        <f t="shared" si="25"/>
        <v>1</v>
      </c>
      <c r="H119" s="275">
        <f t="shared" si="26"/>
        <v>0</v>
      </c>
      <c r="I119" s="275">
        <f t="shared" si="27"/>
        <v>0</v>
      </c>
      <c r="J119" s="275">
        <f t="shared" si="28"/>
        <v>0</v>
      </c>
      <c r="K119" s="410">
        <f t="shared" si="29"/>
        <v>3.9300000000000002E-2</v>
      </c>
      <c r="L119" s="275"/>
      <c r="M119" s="275">
        <f t="shared" si="30"/>
        <v>0</v>
      </c>
      <c r="N119" s="275">
        <f t="shared" si="31"/>
        <v>0</v>
      </c>
      <c r="O119" s="275">
        <f t="shared" si="32"/>
        <v>0</v>
      </c>
      <c r="P119" s="275">
        <f t="shared" si="33"/>
        <v>0</v>
      </c>
      <c r="Q119" s="275">
        <f t="shared" si="34"/>
        <v>11</v>
      </c>
      <c r="R119" s="275">
        <f t="shared" si="35"/>
        <v>1</v>
      </c>
      <c r="S119" s="278"/>
      <c r="T119" s="278"/>
      <c r="U119" s="278"/>
      <c r="V119" s="278"/>
      <c r="W119" s="582"/>
      <c r="X119" s="582"/>
      <c r="Y119" s="600"/>
      <c r="Z119" s="278"/>
      <c r="AA119" s="76">
        <v>420</v>
      </c>
      <c r="AB119" s="76">
        <v>420049163</v>
      </c>
      <c r="AC119" s="294" t="s">
        <v>1295</v>
      </c>
      <c r="AD119" s="76">
        <v>0</v>
      </c>
      <c r="AE119" s="76">
        <v>0</v>
      </c>
      <c r="AF119" s="76">
        <v>0</v>
      </c>
      <c r="AG119" s="76">
        <v>1</v>
      </c>
      <c r="AH119" s="76">
        <v>0</v>
      </c>
      <c r="AI119" s="76">
        <v>0</v>
      </c>
      <c r="AJ119" s="76">
        <v>0</v>
      </c>
      <c r="AK119" s="265">
        <v>0</v>
      </c>
      <c r="AL119" s="265">
        <v>0</v>
      </c>
      <c r="AM119" s="265">
        <v>0</v>
      </c>
      <c r="AN119" s="265">
        <v>0</v>
      </c>
      <c r="AO119" s="265">
        <v>0</v>
      </c>
      <c r="AP119" s="265">
        <v>0</v>
      </c>
      <c r="AQ119" s="265">
        <v>0</v>
      </c>
      <c r="AR119" s="265">
        <v>0</v>
      </c>
      <c r="AS119" s="76">
        <v>0</v>
      </c>
      <c r="AT119" s="266"/>
      <c r="AU119" s="76">
        <v>49</v>
      </c>
      <c r="AV119" s="76">
        <v>163</v>
      </c>
      <c r="AW119" s="579">
        <v>11</v>
      </c>
      <c r="AY119" s="76"/>
      <c r="AZ119" s="76">
        <f t="shared" si="36"/>
        <v>420049163</v>
      </c>
      <c r="BA119" s="76">
        <f t="shared" si="37"/>
        <v>420</v>
      </c>
      <c r="BB119" s="564"/>
      <c r="BC119" s="266" t="str">
        <f t="shared" si="38"/>
        <v>BENJAMIN BANNEKER</v>
      </c>
      <c r="BD119" s="266">
        <f t="shared" si="39"/>
        <v>163</v>
      </c>
      <c r="BE119" s="266" t="str">
        <f t="shared" si="21"/>
        <v>LYNN</v>
      </c>
      <c r="BF119" s="266">
        <f t="shared" si="40"/>
        <v>1</v>
      </c>
    </row>
    <row r="120" spans="1:58">
      <c r="A120" s="265">
        <v>420</v>
      </c>
      <c r="B120" s="265">
        <v>420049165</v>
      </c>
      <c r="C120" s="266" t="s">
        <v>1295</v>
      </c>
      <c r="D120" s="275">
        <f t="shared" si="22"/>
        <v>1</v>
      </c>
      <c r="E120" s="275">
        <f t="shared" si="23"/>
        <v>0</v>
      </c>
      <c r="F120" s="275">
        <f t="shared" si="24"/>
        <v>1</v>
      </c>
      <c r="G120" s="275">
        <f t="shared" si="25"/>
        <v>8</v>
      </c>
      <c r="H120" s="275">
        <f t="shared" si="26"/>
        <v>1</v>
      </c>
      <c r="I120" s="275">
        <f t="shared" si="27"/>
        <v>0</v>
      </c>
      <c r="J120" s="275">
        <f t="shared" si="28"/>
        <v>0</v>
      </c>
      <c r="K120" s="410">
        <f t="shared" si="29"/>
        <v>0.39300000000000002</v>
      </c>
      <c r="L120" s="275"/>
      <c r="M120" s="275">
        <f t="shared" si="30"/>
        <v>0</v>
      </c>
      <c r="N120" s="275">
        <f t="shared" si="31"/>
        <v>0</v>
      </c>
      <c r="O120" s="275">
        <f t="shared" si="32"/>
        <v>0</v>
      </c>
      <c r="P120" s="275">
        <f t="shared" si="33"/>
        <v>5</v>
      </c>
      <c r="Q120" s="275">
        <f t="shared" si="34"/>
        <v>10</v>
      </c>
      <c r="R120" s="275">
        <f t="shared" si="35"/>
        <v>11</v>
      </c>
      <c r="S120" s="278"/>
      <c r="T120" s="278"/>
      <c r="U120" s="278"/>
      <c r="V120" s="278"/>
      <c r="W120" s="582"/>
      <c r="X120" s="582"/>
      <c r="Y120" s="600"/>
      <c r="Z120" s="278"/>
      <c r="AA120" s="76">
        <v>420</v>
      </c>
      <c r="AB120" s="76">
        <v>420049165</v>
      </c>
      <c r="AC120" s="294" t="s">
        <v>1295</v>
      </c>
      <c r="AD120" s="76">
        <v>1</v>
      </c>
      <c r="AE120" s="76">
        <v>0</v>
      </c>
      <c r="AF120" s="76">
        <v>1</v>
      </c>
      <c r="AG120" s="76">
        <v>8</v>
      </c>
      <c r="AH120" s="76">
        <v>1</v>
      </c>
      <c r="AI120" s="76">
        <v>0</v>
      </c>
      <c r="AJ120" s="76">
        <v>0</v>
      </c>
      <c r="AK120" s="265">
        <v>0</v>
      </c>
      <c r="AL120" s="265">
        <v>0</v>
      </c>
      <c r="AM120" s="265">
        <v>0</v>
      </c>
      <c r="AN120" s="265">
        <v>0</v>
      </c>
      <c r="AO120" s="265">
        <v>5</v>
      </c>
      <c r="AP120" s="265">
        <v>0</v>
      </c>
      <c r="AQ120" s="265">
        <v>0</v>
      </c>
      <c r="AR120" s="265">
        <v>0</v>
      </c>
      <c r="AS120" s="76">
        <v>0</v>
      </c>
      <c r="AT120" s="266"/>
      <c r="AU120" s="76">
        <v>49</v>
      </c>
      <c r="AV120" s="76">
        <v>165</v>
      </c>
      <c r="AW120" s="579">
        <v>10</v>
      </c>
      <c r="AY120" s="76"/>
      <c r="AZ120" s="76">
        <f t="shared" si="36"/>
        <v>420049165</v>
      </c>
      <c r="BA120" s="76">
        <f t="shared" si="37"/>
        <v>420</v>
      </c>
      <c r="BB120" s="564"/>
      <c r="BC120" s="266" t="str">
        <f t="shared" si="38"/>
        <v>BENJAMIN BANNEKER</v>
      </c>
      <c r="BD120" s="266">
        <f t="shared" si="39"/>
        <v>165</v>
      </c>
      <c r="BE120" s="266" t="str">
        <f t="shared" si="21"/>
        <v>MALDEN</v>
      </c>
      <c r="BF120" s="266">
        <f t="shared" si="40"/>
        <v>11</v>
      </c>
    </row>
    <row r="121" spans="1:58">
      <c r="A121" s="265">
        <v>420</v>
      </c>
      <c r="B121" s="265">
        <v>420049174</v>
      </c>
      <c r="C121" s="266" t="s">
        <v>1295</v>
      </c>
      <c r="D121" s="275">
        <f t="shared" si="22"/>
        <v>0</v>
      </c>
      <c r="E121" s="275">
        <f t="shared" si="23"/>
        <v>0</v>
      </c>
      <c r="F121" s="275">
        <f t="shared" si="24"/>
        <v>0</v>
      </c>
      <c r="G121" s="275">
        <f t="shared" si="25"/>
        <v>2</v>
      </c>
      <c r="H121" s="275">
        <f t="shared" si="26"/>
        <v>0</v>
      </c>
      <c r="I121" s="275">
        <f t="shared" si="27"/>
        <v>0</v>
      </c>
      <c r="J121" s="275">
        <f t="shared" si="28"/>
        <v>0</v>
      </c>
      <c r="K121" s="410">
        <f t="shared" si="29"/>
        <v>7.8600000000000003E-2</v>
      </c>
      <c r="L121" s="275"/>
      <c r="M121" s="275">
        <f t="shared" si="30"/>
        <v>0</v>
      </c>
      <c r="N121" s="275">
        <f t="shared" si="31"/>
        <v>0</v>
      </c>
      <c r="O121" s="275">
        <f t="shared" si="32"/>
        <v>0</v>
      </c>
      <c r="P121" s="275">
        <f t="shared" si="33"/>
        <v>0</v>
      </c>
      <c r="Q121" s="275">
        <f t="shared" si="34"/>
        <v>5</v>
      </c>
      <c r="R121" s="275">
        <f t="shared" si="35"/>
        <v>2</v>
      </c>
      <c r="S121" s="278"/>
      <c r="T121" s="278"/>
      <c r="U121" s="278"/>
      <c r="V121" s="278"/>
      <c r="W121" s="582"/>
      <c r="X121" s="582"/>
      <c r="Y121" s="600"/>
      <c r="Z121" s="278"/>
      <c r="AA121" s="76">
        <v>420</v>
      </c>
      <c r="AB121" s="76">
        <v>420049174</v>
      </c>
      <c r="AC121" s="294" t="s">
        <v>1295</v>
      </c>
      <c r="AD121" s="76">
        <v>0</v>
      </c>
      <c r="AE121" s="76">
        <v>0</v>
      </c>
      <c r="AF121" s="76">
        <v>0</v>
      </c>
      <c r="AG121" s="76">
        <v>2</v>
      </c>
      <c r="AH121" s="76">
        <v>0</v>
      </c>
      <c r="AI121" s="76">
        <v>0</v>
      </c>
      <c r="AJ121" s="76">
        <v>0</v>
      </c>
      <c r="AK121" s="265">
        <v>0</v>
      </c>
      <c r="AL121" s="265">
        <v>0</v>
      </c>
      <c r="AM121" s="265">
        <v>0</v>
      </c>
      <c r="AN121" s="265">
        <v>0</v>
      </c>
      <c r="AO121" s="265">
        <v>0</v>
      </c>
      <c r="AP121" s="265">
        <v>0</v>
      </c>
      <c r="AQ121" s="265">
        <v>0</v>
      </c>
      <c r="AR121" s="265">
        <v>0</v>
      </c>
      <c r="AS121" s="76">
        <v>0</v>
      </c>
      <c r="AT121" s="266"/>
      <c r="AU121" s="76">
        <v>49</v>
      </c>
      <c r="AV121" s="76">
        <v>174</v>
      </c>
      <c r="AW121" s="579">
        <v>5</v>
      </c>
      <c r="AY121" s="76"/>
      <c r="AZ121" s="76">
        <f t="shared" si="36"/>
        <v>420049174</v>
      </c>
      <c r="BA121" s="76">
        <f t="shared" si="37"/>
        <v>420</v>
      </c>
      <c r="BB121" s="564"/>
      <c r="BC121" s="266" t="str">
        <f t="shared" si="38"/>
        <v>BENJAMIN BANNEKER</v>
      </c>
      <c r="BD121" s="266">
        <f t="shared" si="39"/>
        <v>174</v>
      </c>
      <c r="BE121" s="266" t="str">
        <f t="shared" si="21"/>
        <v>MAYNARD</v>
      </c>
      <c r="BF121" s="266">
        <f t="shared" si="40"/>
        <v>2</v>
      </c>
    </row>
    <row r="122" spans="1:58">
      <c r="A122" s="265">
        <v>420</v>
      </c>
      <c r="B122" s="265">
        <v>420049176</v>
      </c>
      <c r="C122" s="266" t="s">
        <v>1295</v>
      </c>
      <c r="D122" s="275">
        <f t="shared" si="22"/>
        <v>0</v>
      </c>
      <c r="E122" s="275">
        <f t="shared" si="23"/>
        <v>0</v>
      </c>
      <c r="F122" s="275">
        <f t="shared" si="24"/>
        <v>3</v>
      </c>
      <c r="G122" s="275">
        <f t="shared" si="25"/>
        <v>9</v>
      </c>
      <c r="H122" s="275">
        <f t="shared" si="26"/>
        <v>1</v>
      </c>
      <c r="I122" s="275">
        <f t="shared" si="27"/>
        <v>0</v>
      </c>
      <c r="J122" s="275">
        <f t="shared" si="28"/>
        <v>0</v>
      </c>
      <c r="K122" s="410">
        <f t="shared" si="29"/>
        <v>0.51090000000000002</v>
      </c>
      <c r="L122" s="275"/>
      <c r="M122" s="275">
        <f t="shared" si="30"/>
        <v>1</v>
      </c>
      <c r="N122" s="275">
        <f t="shared" si="31"/>
        <v>0</v>
      </c>
      <c r="O122" s="275">
        <f t="shared" si="32"/>
        <v>0</v>
      </c>
      <c r="P122" s="275">
        <f t="shared" si="33"/>
        <v>3</v>
      </c>
      <c r="Q122" s="275">
        <f t="shared" si="34"/>
        <v>8</v>
      </c>
      <c r="R122" s="275">
        <f t="shared" si="35"/>
        <v>13</v>
      </c>
      <c r="S122" s="278"/>
      <c r="T122" s="278"/>
      <c r="U122" s="278"/>
      <c r="V122" s="278"/>
      <c r="W122" s="582"/>
      <c r="X122" s="582"/>
      <c r="Y122" s="600"/>
      <c r="Z122" s="278"/>
      <c r="AA122" s="76">
        <v>420</v>
      </c>
      <c r="AB122" s="76">
        <v>420049176</v>
      </c>
      <c r="AC122" s="294" t="s">
        <v>1295</v>
      </c>
      <c r="AD122" s="76">
        <v>0</v>
      </c>
      <c r="AE122" s="76">
        <v>0</v>
      </c>
      <c r="AF122" s="76">
        <v>3</v>
      </c>
      <c r="AG122" s="76">
        <v>9</v>
      </c>
      <c r="AH122" s="76">
        <v>1</v>
      </c>
      <c r="AI122" s="76">
        <v>0</v>
      </c>
      <c r="AJ122" s="76">
        <v>0</v>
      </c>
      <c r="AK122" s="265">
        <v>0</v>
      </c>
      <c r="AL122" s="265">
        <v>1</v>
      </c>
      <c r="AM122" s="265">
        <v>0</v>
      </c>
      <c r="AN122" s="265">
        <v>0</v>
      </c>
      <c r="AO122" s="265">
        <v>3</v>
      </c>
      <c r="AP122" s="265">
        <v>0</v>
      </c>
      <c r="AQ122" s="265">
        <v>0</v>
      </c>
      <c r="AR122" s="265">
        <v>0</v>
      </c>
      <c r="AS122" s="76">
        <v>0</v>
      </c>
      <c r="AT122" s="266"/>
      <c r="AU122" s="76">
        <v>49</v>
      </c>
      <c r="AV122" s="76">
        <v>176</v>
      </c>
      <c r="AW122" s="579">
        <v>8</v>
      </c>
      <c r="AY122" s="76"/>
      <c r="AZ122" s="76">
        <f t="shared" si="36"/>
        <v>420049176</v>
      </c>
      <c r="BA122" s="76">
        <f t="shared" si="37"/>
        <v>420</v>
      </c>
      <c r="BB122" s="564"/>
      <c r="BC122" s="266" t="str">
        <f t="shared" si="38"/>
        <v>BENJAMIN BANNEKER</v>
      </c>
      <c r="BD122" s="266">
        <f t="shared" si="39"/>
        <v>176</v>
      </c>
      <c r="BE122" s="266" t="str">
        <f t="shared" si="21"/>
        <v>MEDFORD</v>
      </c>
      <c r="BF122" s="266">
        <f t="shared" si="40"/>
        <v>13</v>
      </c>
    </row>
    <row r="123" spans="1:58">
      <c r="A123" s="265">
        <v>420</v>
      </c>
      <c r="B123" s="265">
        <v>420049181</v>
      </c>
      <c r="C123" s="266" t="s">
        <v>1295</v>
      </c>
      <c r="D123" s="275">
        <f t="shared" si="22"/>
        <v>0</v>
      </c>
      <c r="E123" s="275">
        <f t="shared" si="23"/>
        <v>0</v>
      </c>
      <c r="F123" s="275">
        <f t="shared" si="24"/>
        <v>0</v>
      </c>
      <c r="G123" s="275">
        <f t="shared" si="25"/>
        <v>1</v>
      </c>
      <c r="H123" s="275">
        <f t="shared" si="26"/>
        <v>0</v>
      </c>
      <c r="I123" s="275">
        <f t="shared" si="27"/>
        <v>0</v>
      </c>
      <c r="J123" s="275">
        <f t="shared" si="28"/>
        <v>0</v>
      </c>
      <c r="K123" s="410">
        <f t="shared" si="29"/>
        <v>3.9300000000000002E-2</v>
      </c>
      <c r="L123" s="275"/>
      <c r="M123" s="275">
        <f t="shared" si="30"/>
        <v>0</v>
      </c>
      <c r="N123" s="275">
        <f t="shared" si="31"/>
        <v>0</v>
      </c>
      <c r="O123" s="275">
        <f t="shared" si="32"/>
        <v>0</v>
      </c>
      <c r="P123" s="275">
        <f t="shared" si="33"/>
        <v>1</v>
      </c>
      <c r="Q123" s="275">
        <f t="shared" si="34"/>
        <v>10</v>
      </c>
      <c r="R123" s="275">
        <f t="shared" si="35"/>
        <v>1</v>
      </c>
      <c r="S123" s="278"/>
      <c r="T123" s="278"/>
      <c r="U123" s="278"/>
      <c r="V123" s="278"/>
      <c r="W123" s="582"/>
      <c r="X123" s="582"/>
      <c r="Y123" s="600"/>
      <c r="Z123" s="278"/>
      <c r="AA123" s="76">
        <v>420</v>
      </c>
      <c r="AB123" s="76">
        <v>420049181</v>
      </c>
      <c r="AC123" s="294" t="s">
        <v>1295</v>
      </c>
      <c r="AD123" s="76">
        <v>0</v>
      </c>
      <c r="AE123" s="76">
        <v>0</v>
      </c>
      <c r="AF123" s="76">
        <v>0</v>
      </c>
      <c r="AG123" s="76">
        <v>1</v>
      </c>
      <c r="AH123" s="76">
        <v>0</v>
      </c>
      <c r="AI123" s="76">
        <v>0</v>
      </c>
      <c r="AJ123" s="76">
        <v>0</v>
      </c>
      <c r="AK123" s="265">
        <v>0</v>
      </c>
      <c r="AL123" s="265">
        <v>0</v>
      </c>
      <c r="AM123" s="265">
        <v>0</v>
      </c>
      <c r="AN123" s="265">
        <v>0</v>
      </c>
      <c r="AO123" s="265">
        <v>1</v>
      </c>
      <c r="AP123" s="265">
        <v>0</v>
      </c>
      <c r="AQ123" s="265">
        <v>0</v>
      </c>
      <c r="AR123" s="265">
        <v>0</v>
      </c>
      <c r="AS123" s="76">
        <v>0</v>
      </c>
      <c r="AT123" s="266"/>
      <c r="AU123" s="76">
        <v>49</v>
      </c>
      <c r="AV123" s="76">
        <v>181</v>
      </c>
      <c r="AW123" s="579">
        <v>10</v>
      </c>
      <c r="AY123" s="76"/>
      <c r="AZ123" s="76">
        <f t="shared" si="36"/>
        <v>420049181</v>
      </c>
      <c r="BA123" s="76">
        <f t="shared" si="37"/>
        <v>420</v>
      </c>
      <c r="BB123" s="564"/>
      <c r="BC123" s="266" t="str">
        <f t="shared" si="38"/>
        <v>BENJAMIN BANNEKER</v>
      </c>
      <c r="BD123" s="266">
        <f t="shared" si="39"/>
        <v>181</v>
      </c>
      <c r="BE123" s="266" t="str">
        <f t="shared" si="21"/>
        <v>METHUEN</v>
      </c>
      <c r="BF123" s="266">
        <f t="shared" si="40"/>
        <v>1</v>
      </c>
    </row>
    <row r="124" spans="1:58">
      <c r="A124" s="265">
        <v>420</v>
      </c>
      <c r="B124" s="265">
        <v>420049199</v>
      </c>
      <c r="C124" s="266" t="s">
        <v>1295</v>
      </c>
      <c r="D124" s="275">
        <f t="shared" si="22"/>
        <v>0</v>
      </c>
      <c r="E124" s="275">
        <f t="shared" si="23"/>
        <v>0</v>
      </c>
      <c r="F124" s="275">
        <f t="shared" si="24"/>
        <v>0</v>
      </c>
      <c r="G124" s="275">
        <f t="shared" si="25"/>
        <v>1</v>
      </c>
      <c r="H124" s="275">
        <f t="shared" si="26"/>
        <v>0</v>
      </c>
      <c r="I124" s="275">
        <f t="shared" si="27"/>
        <v>0</v>
      </c>
      <c r="J124" s="275">
        <f t="shared" si="28"/>
        <v>0</v>
      </c>
      <c r="K124" s="410">
        <f t="shared" si="29"/>
        <v>3.9300000000000002E-2</v>
      </c>
      <c r="L124" s="275"/>
      <c r="M124" s="275">
        <f t="shared" si="30"/>
        <v>0</v>
      </c>
      <c r="N124" s="275">
        <f t="shared" si="31"/>
        <v>0</v>
      </c>
      <c r="O124" s="275">
        <f t="shared" si="32"/>
        <v>0</v>
      </c>
      <c r="P124" s="275">
        <f t="shared" si="33"/>
        <v>1</v>
      </c>
      <c r="Q124" s="275">
        <f t="shared" si="34"/>
        <v>2</v>
      </c>
      <c r="R124" s="275">
        <f t="shared" si="35"/>
        <v>1</v>
      </c>
      <c r="S124" s="278"/>
      <c r="T124" s="278"/>
      <c r="U124" s="278"/>
      <c r="V124" s="278"/>
      <c r="W124" s="582"/>
      <c r="X124" s="582"/>
      <c r="Y124" s="600"/>
      <c r="Z124" s="278"/>
      <c r="AA124" s="76">
        <v>420</v>
      </c>
      <c r="AB124" s="76">
        <v>420049199</v>
      </c>
      <c r="AC124" s="294" t="s">
        <v>1295</v>
      </c>
      <c r="AD124" s="76">
        <v>0</v>
      </c>
      <c r="AE124" s="76">
        <v>0</v>
      </c>
      <c r="AF124" s="76">
        <v>0</v>
      </c>
      <c r="AG124" s="76">
        <v>1</v>
      </c>
      <c r="AH124" s="76">
        <v>0</v>
      </c>
      <c r="AI124" s="76">
        <v>0</v>
      </c>
      <c r="AJ124" s="76">
        <v>0</v>
      </c>
      <c r="AK124" s="265">
        <v>0</v>
      </c>
      <c r="AL124" s="265">
        <v>0</v>
      </c>
      <c r="AM124" s="265">
        <v>0</v>
      </c>
      <c r="AN124" s="265">
        <v>0</v>
      </c>
      <c r="AO124" s="265">
        <v>1</v>
      </c>
      <c r="AP124" s="265">
        <v>0</v>
      </c>
      <c r="AQ124" s="265">
        <v>0</v>
      </c>
      <c r="AR124" s="265">
        <v>0</v>
      </c>
      <c r="AS124" s="76">
        <v>0</v>
      </c>
      <c r="AT124" s="266"/>
      <c r="AU124" s="76">
        <v>49</v>
      </c>
      <c r="AV124" s="76">
        <v>199</v>
      </c>
      <c r="AW124" s="579">
        <v>2</v>
      </c>
      <c r="AY124" s="76"/>
      <c r="AZ124" s="76">
        <f t="shared" si="36"/>
        <v>420049199</v>
      </c>
      <c r="BA124" s="76">
        <f t="shared" si="37"/>
        <v>420</v>
      </c>
      <c r="BB124" s="564"/>
      <c r="BC124" s="266" t="str">
        <f t="shared" si="38"/>
        <v>BENJAMIN BANNEKER</v>
      </c>
      <c r="BD124" s="266">
        <f t="shared" si="39"/>
        <v>199</v>
      </c>
      <c r="BE124" s="266" t="str">
        <f t="shared" si="21"/>
        <v>NEEDHAM</v>
      </c>
      <c r="BF124" s="266">
        <f t="shared" si="40"/>
        <v>1</v>
      </c>
    </row>
    <row r="125" spans="1:58">
      <c r="A125" s="265">
        <v>420</v>
      </c>
      <c r="B125" s="265">
        <v>420049207</v>
      </c>
      <c r="C125" s="266" t="s">
        <v>1295</v>
      </c>
      <c r="D125" s="275">
        <f t="shared" si="22"/>
        <v>0</v>
      </c>
      <c r="E125" s="275">
        <f t="shared" si="23"/>
        <v>0</v>
      </c>
      <c r="F125" s="275">
        <f t="shared" si="24"/>
        <v>0</v>
      </c>
      <c r="G125" s="275">
        <f t="shared" si="25"/>
        <v>0</v>
      </c>
      <c r="H125" s="275">
        <f t="shared" si="26"/>
        <v>1</v>
      </c>
      <c r="I125" s="275">
        <f t="shared" si="27"/>
        <v>0</v>
      </c>
      <c r="J125" s="275">
        <f t="shared" si="28"/>
        <v>0</v>
      </c>
      <c r="K125" s="410">
        <f t="shared" si="29"/>
        <v>3.9300000000000002E-2</v>
      </c>
      <c r="L125" s="275"/>
      <c r="M125" s="275">
        <f t="shared" si="30"/>
        <v>0</v>
      </c>
      <c r="N125" s="275">
        <f t="shared" si="31"/>
        <v>0</v>
      </c>
      <c r="O125" s="275">
        <f t="shared" si="32"/>
        <v>0</v>
      </c>
      <c r="P125" s="275">
        <f t="shared" si="33"/>
        <v>0</v>
      </c>
      <c r="Q125" s="275">
        <f t="shared" si="34"/>
        <v>3</v>
      </c>
      <c r="R125" s="275">
        <f t="shared" si="35"/>
        <v>1</v>
      </c>
      <c r="S125" s="278"/>
      <c r="T125" s="278"/>
      <c r="U125" s="278"/>
      <c r="V125" s="278"/>
      <c r="W125" s="582"/>
      <c r="X125" s="582"/>
      <c r="Y125" s="600"/>
      <c r="Z125" s="278"/>
      <c r="AA125" s="76">
        <v>420</v>
      </c>
      <c r="AB125" s="76">
        <v>420049207</v>
      </c>
      <c r="AC125" s="294" t="s">
        <v>1295</v>
      </c>
      <c r="AD125" s="76">
        <v>0</v>
      </c>
      <c r="AE125" s="76">
        <v>0</v>
      </c>
      <c r="AF125" s="76">
        <v>0</v>
      </c>
      <c r="AG125" s="76">
        <v>0</v>
      </c>
      <c r="AH125" s="76">
        <v>1</v>
      </c>
      <c r="AI125" s="76">
        <v>0</v>
      </c>
      <c r="AJ125" s="76">
        <v>0</v>
      </c>
      <c r="AK125" s="265">
        <v>0</v>
      </c>
      <c r="AL125" s="265">
        <v>0</v>
      </c>
      <c r="AM125" s="265">
        <v>0</v>
      </c>
      <c r="AN125" s="265">
        <v>0</v>
      </c>
      <c r="AO125" s="265">
        <v>0</v>
      </c>
      <c r="AP125" s="265">
        <v>0</v>
      </c>
      <c r="AQ125" s="265">
        <v>0</v>
      </c>
      <c r="AR125" s="265">
        <v>0</v>
      </c>
      <c r="AS125" s="76">
        <v>0</v>
      </c>
      <c r="AT125" s="266"/>
      <c r="AU125" s="76">
        <v>49</v>
      </c>
      <c r="AV125" s="76">
        <v>207</v>
      </c>
      <c r="AW125" s="579">
        <v>3</v>
      </c>
      <c r="AY125" s="76"/>
      <c r="AZ125" s="76">
        <f t="shared" si="36"/>
        <v>420049207</v>
      </c>
      <c r="BA125" s="76">
        <f t="shared" si="37"/>
        <v>420</v>
      </c>
      <c r="BB125" s="564"/>
      <c r="BC125" s="266" t="str">
        <f t="shared" si="38"/>
        <v>BENJAMIN BANNEKER</v>
      </c>
      <c r="BD125" s="266">
        <f t="shared" si="39"/>
        <v>207</v>
      </c>
      <c r="BE125" s="266" t="str">
        <f t="shared" si="21"/>
        <v>NEWTON</v>
      </c>
      <c r="BF125" s="266">
        <f t="shared" si="40"/>
        <v>1</v>
      </c>
    </row>
    <row r="126" spans="1:58">
      <c r="A126" s="265">
        <v>420</v>
      </c>
      <c r="B126" s="265">
        <v>420049243</v>
      </c>
      <c r="C126" s="266" t="s">
        <v>1295</v>
      </c>
      <c r="D126" s="275">
        <f t="shared" si="22"/>
        <v>0</v>
      </c>
      <c r="E126" s="275">
        <f t="shared" si="23"/>
        <v>0</v>
      </c>
      <c r="F126" s="275">
        <f t="shared" si="24"/>
        <v>1</v>
      </c>
      <c r="G126" s="275">
        <f t="shared" si="25"/>
        <v>0</v>
      </c>
      <c r="H126" s="275">
        <f t="shared" si="26"/>
        <v>0</v>
      </c>
      <c r="I126" s="275">
        <f t="shared" si="27"/>
        <v>0</v>
      </c>
      <c r="J126" s="275">
        <f t="shared" si="28"/>
        <v>0</v>
      </c>
      <c r="K126" s="410">
        <f t="shared" si="29"/>
        <v>3.9300000000000002E-2</v>
      </c>
      <c r="L126" s="275"/>
      <c r="M126" s="275">
        <f t="shared" si="30"/>
        <v>0</v>
      </c>
      <c r="N126" s="275">
        <f t="shared" si="31"/>
        <v>0</v>
      </c>
      <c r="O126" s="275">
        <f t="shared" si="32"/>
        <v>0</v>
      </c>
      <c r="P126" s="275">
        <f t="shared" si="33"/>
        <v>0</v>
      </c>
      <c r="Q126" s="275">
        <f t="shared" si="34"/>
        <v>9</v>
      </c>
      <c r="R126" s="275">
        <f t="shared" si="35"/>
        <v>1</v>
      </c>
      <c r="S126" s="278"/>
      <c r="T126" s="278"/>
      <c r="U126" s="278"/>
      <c r="V126" s="278"/>
      <c r="W126" s="582"/>
      <c r="X126" s="582"/>
      <c r="Y126" s="600"/>
      <c r="Z126" s="278"/>
      <c r="AA126" s="76">
        <v>420</v>
      </c>
      <c r="AB126" s="76">
        <v>420049243</v>
      </c>
      <c r="AC126" s="294" t="s">
        <v>1295</v>
      </c>
      <c r="AD126" s="76">
        <v>0</v>
      </c>
      <c r="AE126" s="76">
        <v>0</v>
      </c>
      <c r="AF126" s="76">
        <v>1</v>
      </c>
      <c r="AG126" s="76">
        <v>0</v>
      </c>
      <c r="AH126" s="76">
        <v>0</v>
      </c>
      <c r="AI126" s="76">
        <v>0</v>
      </c>
      <c r="AJ126" s="76">
        <v>0</v>
      </c>
      <c r="AK126" s="265">
        <v>0</v>
      </c>
      <c r="AL126" s="265">
        <v>0</v>
      </c>
      <c r="AM126" s="265">
        <v>0</v>
      </c>
      <c r="AN126" s="265">
        <v>0</v>
      </c>
      <c r="AO126" s="265">
        <v>0</v>
      </c>
      <c r="AP126" s="265">
        <v>0</v>
      </c>
      <c r="AQ126" s="265">
        <v>0</v>
      </c>
      <c r="AR126" s="265">
        <v>0</v>
      </c>
      <c r="AS126" s="76">
        <v>0</v>
      </c>
      <c r="AT126" s="266"/>
      <c r="AU126" s="76">
        <v>49</v>
      </c>
      <c r="AV126" s="76">
        <v>243</v>
      </c>
      <c r="AW126" s="579">
        <v>9</v>
      </c>
      <c r="AY126" s="76"/>
      <c r="AZ126" s="76">
        <f t="shared" si="36"/>
        <v>420049243</v>
      </c>
      <c r="BA126" s="76">
        <f t="shared" si="37"/>
        <v>420</v>
      </c>
      <c r="BB126" s="564"/>
      <c r="BC126" s="266" t="str">
        <f t="shared" si="38"/>
        <v>BENJAMIN BANNEKER</v>
      </c>
      <c r="BD126" s="266">
        <f t="shared" si="39"/>
        <v>243</v>
      </c>
      <c r="BE126" s="266" t="str">
        <f t="shared" si="21"/>
        <v>QUINCY</v>
      </c>
      <c r="BF126" s="266">
        <f t="shared" si="40"/>
        <v>1</v>
      </c>
    </row>
    <row r="127" spans="1:58">
      <c r="A127" s="265">
        <v>420</v>
      </c>
      <c r="B127" s="265">
        <v>420049248</v>
      </c>
      <c r="C127" s="266" t="s">
        <v>1295</v>
      </c>
      <c r="D127" s="275">
        <f t="shared" si="22"/>
        <v>0</v>
      </c>
      <c r="E127" s="275">
        <f t="shared" si="23"/>
        <v>0</v>
      </c>
      <c r="F127" s="275">
        <f t="shared" si="24"/>
        <v>1</v>
      </c>
      <c r="G127" s="275">
        <f t="shared" si="25"/>
        <v>6</v>
      </c>
      <c r="H127" s="275">
        <f t="shared" si="26"/>
        <v>0</v>
      </c>
      <c r="I127" s="275">
        <f t="shared" si="27"/>
        <v>0</v>
      </c>
      <c r="J127" s="275">
        <f t="shared" si="28"/>
        <v>0</v>
      </c>
      <c r="K127" s="410">
        <f t="shared" si="29"/>
        <v>0.27510000000000001</v>
      </c>
      <c r="L127" s="275"/>
      <c r="M127" s="275">
        <f t="shared" si="30"/>
        <v>0</v>
      </c>
      <c r="N127" s="275">
        <f t="shared" si="31"/>
        <v>0</v>
      </c>
      <c r="O127" s="275">
        <f t="shared" si="32"/>
        <v>0</v>
      </c>
      <c r="P127" s="275">
        <f t="shared" si="33"/>
        <v>2</v>
      </c>
      <c r="Q127" s="275">
        <f t="shared" si="34"/>
        <v>11</v>
      </c>
      <c r="R127" s="275">
        <f t="shared" si="35"/>
        <v>7</v>
      </c>
      <c r="S127" s="278"/>
      <c r="T127" s="278"/>
      <c r="U127" s="278"/>
      <c r="V127" s="278"/>
      <c r="W127" s="582"/>
      <c r="X127" s="582"/>
      <c r="Y127" s="600"/>
      <c r="Z127" s="278"/>
      <c r="AA127" s="76">
        <v>420</v>
      </c>
      <c r="AB127" s="76">
        <v>420049248</v>
      </c>
      <c r="AC127" s="294" t="s">
        <v>1295</v>
      </c>
      <c r="AD127" s="76">
        <v>0</v>
      </c>
      <c r="AE127" s="76">
        <v>0</v>
      </c>
      <c r="AF127" s="76">
        <v>1</v>
      </c>
      <c r="AG127" s="76">
        <v>6</v>
      </c>
      <c r="AH127" s="76">
        <v>0</v>
      </c>
      <c r="AI127" s="76">
        <v>0</v>
      </c>
      <c r="AJ127" s="76">
        <v>0</v>
      </c>
      <c r="AK127" s="265">
        <v>0</v>
      </c>
      <c r="AL127" s="265">
        <v>0</v>
      </c>
      <c r="AM127" s="265">
        <v>0</v>
      </c>
      <c r="AN127" s="265">
        <v>0</v>
      </c>
      <c r="AO127" s="265">
        <v>1</v>
      </c>
      <c r="AP127" s="265">
        <v>0</v>
      </c>
      <c r="AQ127" s="265">
        <v>0</v>
      </c>
      <c r="AR127" s="265">
        <v>1</v>
      </c>
      <c r="AS127" s="76">
        <v>0</v>
      </c>
      <c r="AT127" s="266"/>
      <c r="AU127" s="76">
        <v>49</v>
      </c>
      <c r="AV127" s="76">
        <v>248</v>
      </c>
      <c r="AW127" s="579">
        <v>11</v>
      </c>
      <c r="AY127" s="76"/>
      <c r="AZ127" s="76">
        <f t="shared" si="36"/>
        <v>420049248</v>
      </c>
      <c r="BA127" s="76">
        <f t="shared" si="37"/>
        <v>420</v>
      </c>
      <c r="BB127" s="564"/>
      <c r="BC127" s="266" t="str">
        <f t="shared" si="38"/>
        <v>BENJAMIN BANNEKER</v>
      </c>
      <c r="BD127" s="266">
        <f t="shared" si="39"/>
        <v>248</v>
      </c>
      <c r="BE127" s="266" t="str">
        <f t="shared" si="21"/>
        <v>REVERE</v>
      </c>
      <c r="BF127" s="266">
        <f t="shared" si="40"/>
        <v>7</v>
      </c>
    </row>
    <row r="128" spans="1:58">
      <c r="A128" s="265">
        <v>420</v>
      </c>
      <c r="B128" s="265">
        <v>420049262</v>
      </c>
      <c r="C128" s="266" t="s">
        <v>1295</v>
      </c>
      <c r="D128" s="275">
        <f t="shared" si="22"/>
        <v>0</v>
      </c>
      <c r="E128" s="275">
        <f t="shared" si="23"/>
        <v>0</v>
      </c>
      <c r="F128" s="275">
        <f t="shared" si="24"/>
        <v>0</v>
      </c>
      <c r="G128" s="275">
        <f t="shared" si="25"/>
        <v>4</v>
      </c>
      <c r="H128" s="275">
        <f t="shared" si="26"/>
        <v>0</v>
      </c>
      <c r="I128" s="275">
        <f t="shared" si="27"/>
        <v>0</v>
      </c>
      <c r="J128" s="275">
        <f t="shared" si="28"/>
        <v>0</v>
      </c>
      <c r="K128" s="410">
        <f t="shared" si="29"/>
        <v>0.15720000000000001</v>
      </c>
      <c r="L128" s="275"/>
      <c r="M128" s="275">
        <f t="shared" si="30"/>
        <v>0</v>
      </c>
      <c r="N128" s="275">
        <f t="shared" si="31"/>
        <v>0</v>
      </c>
      <c r="O128" s="275">
        <f t="shared" si="32"/>
        <v>0</v>
      </c>
      <c r="P128" s="275">
        <f t="shared" si="33"/>
        <v>1</v>
      </c>
      <c r="Q128" s="275">
        <f t="shared" si="34"/>
        <v>9</v>
      </c>
      <c r="R128" s="275">
        <f t="shared" si="35"/>
        <v>4</v>
      </c>
      <c r="S128" s="278"/>
      <c r="T128" s="278"/>
      <c r="U128" s="278"/>
      <c r="V128" s="278"/>
      <c r="W128" s="582"/>
      <c r="X128" s="582"/>
      <c r="Y128" s="600"/>
      <c r="Z128" s="278"/>
      <c r="AA128" s="76">
        <v>420</v>
      </c>
      <c r="AB128" s="76">
        <v>420049262</v>
      </c>
      <c r="AC128" s="294" t="s">
        <v>1295</v>
      </c>
      <c r="AD128" s="76">
        <v>0</v>
      </c>
      <c r="AE128" s="76">
        <v>0</v>
      </c>
      <c r="AF128" s="76">
        <v>0</v>
      </c>
      <c r="AG128" s="76">
        <v>4</v>
      </c>
      <c r="AH128" s="76">
        <v>0</v>
      </c>
      <c r="AI128" s="76">
        <v>0</v>
      </c>
      <c r="AJ128" s="76">
        <v>0</v>
      </c>
      <c r="AK128" s="265">
        <v>0</v>
      </c>
      <c r="AL128" s="265">
        <v>0</v>
      </c>
      <c r="AM128" s="265">
        <v>0</v>
      </c>
      <c r="AN128" s="265">
        <v>0</v>
      </c>
      <c r="AO128" s="265">
        <v>1</v>
      </c>
      <c r="AP128" s="265">
        <v>0</v>
      </c>
      <c r="AQ128" s="265">
        <v>0</v>
      </c>
      <c r="AR128" s="265">
        <v>0</v>
      </c>
      <c r="AS128" s="76">
        <v>0</v>
      </c>
      <c r="AT128" s="266"/>
      <c r="AU128" s="76">
        <v>49</v>
      </c>
      <c r="AV128" s="76">
        <v>262</v>
      </c>
      <c r="AW128" s="579">
        <v>9</v>
      </c>
      <c r="AY128" s="76"/>
      <c r="AZ128" s="76">
        <f t="shared" si="36"/>
        <v>420049262</v>
      </c>
      <c r="BA128" s="76">
        <f t="shared" si="37"/>
        <v>420</v>
      </c>
      <c r="BB128" s="564"/>
      <c r="BC128" s="266" t="str">
        <f t="shared" si="38"/>
        <v>BENJAMIN BANNEKER</v>
      </c>
      <c r="BD128" s="266">
        <f t="shared" si="39"/>
        <v>262</v>
      </c>
      <c r="BE128" s="266" t="str">
        <f t="shared" si="21"/>
        <v>SAUGUS</v>
      </c>
      <c r="BF128" s="266">
        <f t="shared" si="40"/>
        <v>4</v>
      </c>
    </row>
    <row r="129" spans="1:58">
      <c r="A129" s="265">
        <v>420</v>
      </c>
      <c r="B129" s="265">
        <v>420049284</v>
      </c>
      <c r="C129" s="266" t="s">
        <v>1295</v>
      </c>
      <c r="D129" s="275">
        <f t="shared" si="22"/>
        <v>0</v>
      </c>
      <c r="E129" s="275">
        <f t="shared" si="23"/>
        <v>0</v>
      </c>
      <c r="F129" s="275">
        <f t="shared" si="24"/>
        <v>0</v>
      </c>
      <c r="G129" s="275">
        <f t="shared" si="25"/>
        <v>2</v>
      </c>
      <c r="H129" s="275">
        <f t="shared" si="26"/>
        <v>0</v>
      </c>
      <c r="I129" s="275">
        <f t="shared" si="27"/>
        <v>0</v>
      </c>
      <c r="J129" s="275">
        <f t="shared" si="28"/>
        <v>0</v>
      </c>
      <c r="K129" s="410">
        <f t="shared" si="29"/>
        <v>7.8600000000000003E-2</v>
      </c>
      <c r="L129" s="275"/>
      <c r="M129" s="275">
        <f t="shared" si="30"/>
        <v>0</v>
      </c>
      <c r="N129" s="275">
        <f t="shared" si="31"/>
        <v>0</v>
      </c>
      <c r="O129" s="275">
        <f t="shared" si="32"/>
        <v>0</v>
      </c>
      <c r="P129" s="275">
        <f t="shared" si="33"/>
        <v>2</v>
      </c>
      <c r="Q129" s="275">
        <f t="shared" si="34"/>
        <v>5</v>
      </c>
      <c r="R129" s="275">
        <f t="shared" si="35"/>
        <v>2</v>
      </c>
      <c r="S129" s="278"/>
      <c r="T129" s="278"/>
      <c r="U129" s="278"/>
      <c r="V129" s="278"/>
      <c r="W129" s="582"/>
      <c r="X129" s="582"/>
      <c r="Y129" s="600"/>
      <c r="Z129" s="278"/>
      <c r="AA129" s="76">
        <v>420</v>
      </c>
      <c r="AB129" s="76">
        <v>420049284</v>
      </c>
      <c r="AC129" s="294" t="s">
        <v>1295</v>
      </c>
      <c r="AD129" s="76">
        <v>0</v>
      </c>
      <c r="AE129" s="76">
        <v>0</v>
      </c>
      <c r="AF129" s="76">
        <v>0</v>
      </c>
      <c r="AG129" s="76">
        <v>2</v>
      </c>
      <c r="AH129" s="76">
        <v>0</v>
      </c>
      <c r="AI129" s="76">
        <v>0</v>
      </c>
      <c r="AJ129" s="76">
        <v>0</v>
      </c>
      <c r="AK129" s="265">
        <v>0</v>
      </c>
      <c r="AL129" s="265">
        <v>0</v>
      </c>
      <c r="AM129" s="265">
        <v>0</v>
      </c>
      <c r="AN129" s="265">
        <v>0</v>
      </c>
      <c r="AO129" s="265">
        <v>2</v>
      </c>
      <c r="AP129" s="265">
        <v>0</v>
      </c>
      <c r="AQ129" s="265">
        <v>0</v>
      </c>
      <c r="AR129" s="265">
        <v>0</v>
      </c>
      <c r="AS129" s="76">
        <v>0</v>
      </c>
      <c r="AT129" s="266"/>
      <c r="AU129" s="76">
        <v>49</v>
      </c>
      <c r="AV129" s="76">
        <v>284</v>
      </c>
      <c r="AW129" s="579">
        <v>5</v>
      </c>
      <c r="AY129" s="76"/>
      <c r="AZ129" s="76">
        <f t="shared" si="36"/>
        <v>420049284</v>
      </c>
      <c r="BA129" s="76">
        <f t="shared" si="37"/>
        <v>420</v>
      </c>
      <c r="BB129" s="564"/>
      <c r="BC129" s="266" t="str">
        <f t="shared" si="38"/>
        <v>BENJAMIN BANNEKER</v>
      </c>
      <c r="BD129" s="266">
        <f t="shared" si="39"/>
        <v>284</v>
      </c>
      <c r="BE129" s="266" t="str">
        <f t="shared" si="21"/>
        <v>STONEHAM</v>
      </c>
      <c r="BF129" s="266">
        <f t="shared" si="40"/>
        <v>2</v>
      </c>
    </row>
    <row r="130" spans="1:58">
      <c r="A130" s="265">
        <v>420</v>
      </c>
      <c r="B130" s="265">
        <v>420049295</v>
      </c>
      <c r="C130" s="266" t="s">
        <v>1295</v>
      </c>
      <c r="D130" s="275">
        <f t="shared" si="22"/>
        <v>0</v>
      </c>
      <c r="E130" s="275">
        <f t="shared" si="23"/>
        <v>0</v>
      </c>
      <c r="F130" s="275">
        <f t="shared" si="24"/>
        <v>1</v>
      </c>
      <c r="G130" s="275">
        <f t="shared" si="25"/>
        <v>0</v>
      </c>
      <c r="H130" s="275">
        <f t="shared" si="26"/>
        <v>1</v>
      </c>
      <c r="I130" s="275">
        <f t="shared" si="27"/>
        <v>0</v>
      </c>
      <c r="J130" s="275">
        <f t="shared" si="28"/>
        <v>0</v>
      </c>
      <c r="K130" s="410">
        <f t="shared" si="29"/>
        <v>7.8600000000000003E-2</v>
      </c>
      <c r="L130" s="275"/>
      <c r="M130" s="275">
        <f t="shared" si="30"/>
        <v>0</v>
      </c>
      <c r="N130" s="275">
        <f t="shared" si="31"/>
        <v>0</v>
      </c>
      <c r="O130" s="275">
        <f t="shared" si="32"/>
        <v>0</v>
      </c>
      <c r="P130" s="275">
        <f t="shared" si="33"/>
        <v>2</v>
      </c>
      <c r="Q130" s="275">
        <f t="shared" si="34"/>
        <v>5</v>
      </c>
      <c r="R130" s="275">
        <f t="shared" si="35"/>
        <v>2</v>
      </c>
      <c r="S130" s="278"/>
      <c r="T130" s="278"/>
      <c r="U130" s="278"/>
      <c r="V130" s="278"/>
      <c r="W130" s="582"/>
      <c r="X130" s="582"/>
      <c r="Y130" s="600"/>
      <c r="Z130" s="278"/>
      <c r="AA130" s="76">
        <v>420</v>
      </c>
      <c r="AB130" s="76">
        <v>420049295</v>
      </c>
      <c r="AC130" s="294" t="s">
        <v>1295</v>
      </c>
      <c r="AD130" s="76">
        <v>0</v>
      </c>
      <c r="AE130" s="76">
        <v>0</v>
      </c>
      <c r="AF130" s="76">
        <v>1</v>
      </c>
      <c r="AG130" s="76">
        <v>0</v>
      </c>
      <c r="AH130" s="76">
        <v>1</v>
      </c>
      <c r="AI130" s="76">
        <v>0</v>
      </c>
      <c r="AJ130" s="76">
        <v>0</v>
      </c>
      <c r="AK130" s="265">
        <v>0</v>
      </c>
      <c r="AL130" s="265">
        <v>0</v>
      </c>
      <c r="AM130" s="265">
        <v>0</v>
      </c>
      <c r="AN130" s="265">
        <v>0</v>
      </c>
      <c r="AO130" s="265">
        <v>1</v>
      </c>
      <c r="AP130" s="265">
        <v>0</v>
      </c>
      <c r="AQ130" s="265">
        <v>0</v>
      </c>
      <c r="AR130" s="265">
        <v>1</v>
      </c>
      <c r="AS130" s="76">
        <v>0</v>
      </c>
      <c r="AT130" s="266"/>
      <c r="AU130" s="76">
        <v>49</v>
      </c>
      <c r="AV130" s="76">
        <v>295</v>
      </c>
      <c r="AW130" s="579">
        <v>5</v>
      </c>
      <c r="AY130" s="76"/>
      <c r="AZ130" s="76">
        <f t="shared" si="36"/>
        <v>420049295</v>
      </c>
      <c r="BA130" s="76">
        <f t="shared" si="37"/>
        <v>420</v>
      </c>
      <c r="BB130" s="564"/>
      <c r="BC130" s="266" t="str">
        <f t="shared" si="38"/>
        <v>BENJAMIN BANNEKER</v>
      </c>
      <c r="BD130" s="266">
        <f t="shared" si="39"/>
        <v>295</v>
      </c>
      <c r="BE130" s="266" t="str">
        <f t="shared" si="21"/>
        <v>TEWKSBURY</v>
      </c>
      <c r="BF130" s="266">
        <f t="shared" si="40"/>
        <v>2</v>
      </c>
    </row>
    <row r="131" spans="1:58">
      <c r="A131" s="265">
        <v>420</v>
      </c>
      <c r="B131" s="265">
        <v>420049305</v>
      </c>
      <c r="C131" s="266" t="s">
        <v>1295</v>
      </c>
      <c r="D131" s="275">
        <f t="shared" si="22"/>
        <v>0</v>
      </c>
      <c r="E131" s="275">
        <f t="shared" si="23"/>
        <v>0</v>
      </c>
      <c r="F131" s="275">
        <f t="shared" si="24"/>
        <v>0</v>
      </c>
      <c r="G131" s="275">
        <f t="shared" si="25"/>
        <v>1</v>
      </c>
      <c r="H131" s="275">
        <f t="shared" si="26"/>
        <v>0</v>
      </c>
      <c r="I131" s="275">
        <f t="shared" si="27"/>
        <v>0</v>
      </c>
      <c r="J131" s="275">
        <f t="shared" si="28"/>
        <v>0</v>
      </c>
      <c r="K131" s="410">
        <f t="shared" si="29"/>
        <v>3.9300000000000002E-2</v>
      </c>
      <c r="L131" s="275"/>
      <c r="M131" s="275">
        <f t="shared" si="30"/>
        <v>0</v>
      </c>
      <c r="N131" s="275">
        <f t="shared" si="31"/>
        <v>0</v>
      </c>
      <c r="O131" s="275">
        <f t="shared" si="32"/>
        <v>0</v>
      </c>
      <c r="P131" s="275">
        <f t="shared" si="33"/>
        <v>0</v>
      </c>
      <c r="Q131" s="275">
        <f t="shared" si="34"/>
        <v>4</v>
      </c>
      <c r="R131" s="275">
        <f t="shared" si="35"/>
        <v>1</v>
      </c>
      <c r="S131" s="278"/>
      <c r="T131" s="278"/>
      <c r="U131" s="278"/>
      <c r="V131" s="278"/>
      <c r="W131" s="582"/>
      <c r="X131" s="582"/>
      <c r="Y131" s="600"/>
      <c r="Z131" s="278"/>
      <c r="AA131" s="76">
        <v>420</v>
      </c>
      <c r="AB131" s="76">
        <v>420049305</v>
      </c>
      <c r="AC131" s="294" t="s">
        <v>1295</v>
      </c>
      <c r="AD131" s="76">
        <v>0</v>
      </c>
      <c r="AE131" s="76">
        <v>0</v>
      </c>
      <c r="AF131" s="76">
        <v>0</v>
      </c>
      <c r="AG131" s="76">
        <v>1</v>
      </c>
      <c r="AH131" s="76">
        <v>0</v>
      </c>
      <c r="AI131" s="76">
        <v>0</v>
      </c>
      <c r="AJ131" s="76">
        <v>0</v>
      </c>
      <c r="AK131" s="265">
        <v>0</v>
      </c>
      <c r="AL131" s="265">
        <v>0</v>
      </c>
      <c r="AM131" s="265">
        <v>0</v>
      </c>
      <c r="AN131" s="265">
        <v>0</v>
      </c>
      <c r="AO131" s="265">
        <v>0</v>
      </c>
      <c r="AP131" s="265">
        <v>0</v>
      </c>
      <c r="AQ131" s="265">
        <v>0</v>
      </c>
      <c r="AR131" s="265">
        <v>0</v>
      </c>
      <c r="AS131" s="76">
        <v>0</v>
      </c>
      <c r="AT131" s="266"/>
      <c r="AU131" s="76">
        <v>49</v>
      </c>
      <c r="AV131" s="76">
        <v>305</v>
      </c>
      <c r="AW131" s="579">
        <v>4</v>
      </c>
      <c r="AY131" s="76"/>
      <c r="AZ131" s="76">
        <f t="shared" si="36"/>
        <v>420049305</v>
      </c>
      <c r="BA131" s="76">
        <f t="shared" si="37"/>
        <v>420</v>
      </c>
      <c r="BB131" s="564"/>
      <c r="BC131" s="266" t="str">
        <f t="shared" si="38"/>
        <v>BENJAMIN BANNEKER</v>
      </c>
      <c r="BD131" s="266">
        <f t="shared" si="39"/>
        <v>305</v>
      </c>
      <c r="BE131" s="266" t="str">
        <f t="shared" si="21"/>
        <v>WAKEFIELD</v>
      </c>
      <c r="BF131" s="266">
        <f t="shared" si="40"/>
        <v>1</v>
      </c>
    </row>
    <row r="132" spans="1:58">
      <c r="A132" s="265">
        <v>420</v>
      </c>
      <c r="B132" s="265">
        <v>420049344</v>
      </c>
      <c r="C132" s="266" t="s">
        <v>1295</v>
      </c>
      <c r="D132" s="275">
        <f t="shared" si="22"/>
        <v>0</v>
      </c>
      <c r="E132" s="275">
        <f t="shared" si="23"/>
        <v>0</v>
      </c>
      <c r="F132" s="275">
        <f t="shared" si="24"/>
        <v>0</v>
      </c>
      <c r="G132" s="275">
        <f t="shared" si="25"/>
        <v>1</v>
      </c>
      <c r="H132" s="275">
        <f t="shared" si="26"/>
        <v>0</v>
      </c>
      <c r="I132" s="275">
        <f t="shared" si="27"/>
        <v>0</v>
      </c>
      <c r="J132" s="275">
        <f t="shared" si="28"/>
        <v>0</v>
      </c>
      <c r="K132" s="410">
        <f t="shared" si="29"/>
        <v>3.9300000000000002E-2</v>
      </c>
      <c r="L132" s="275"/>
      <c r="M132" s="275">
        <f t="shared" si="30"/>
        <v>0</v>
      </c>
      <c r="N132" s="275">
        <f t="shared" si="31"/>
        <v>0</v>
      </c>
      <c r="O132" s="275">
        <f t="shared" si="32"/>
        <v>0</v>
      </c>
      <c r="P132" s="275">
        <f t="shared" si="33"/>
        <v>1</v>
      </c>
      <c r="Q132" s="275">
        <f t="shared" si="34"/>
        <v>2</v>
      </c>
      <c r="R132" s="275">
        <f t="shared" si="35"/>
        <v>1</v>
      </c>
      <c r="S132" s="278"/>
      <c r="T132" s="278"/>
      <c r="U132" s="278"/>
      <c r="V132" s="278"/>
      <c r="W132" s="582"/>
      <c r="X132" s="582"/>
      <c r="Y132" s="600"/>
      <c r="Z132" s="278"/>
      <c r="AA132" s="76">
        <v>420</v>
      </c>
      <c r="AB132" s="76">
        <v>420049344</v>
      </c>
      <c r="AC132" s="294" t="s">
        <v>1295</v>
      </c>
      <c r="AD132" s="76">
        <v>0</v>
      </c>
      <c r="AE132" s="76">
        <v>0</v>
      </c>
      <c r="AF132" s="76">
        <v>0</v>
      </c>
      <c r="AG132" s="76">
        <v>1</v>
      </c>
      <c r="AH132" s="76">
        <v>0</v>
      </c>
      <c r="AI132" s="76">
        <v>0</v>
      </c>
      <c r="AJ132" s="76">
        <v>0</v>
      </c>
      <c r="AK132" s="265">
        <v>0</v>
      </c>
      <c r="AL132" s="265">
        <v>0</v>
      </c>
      <c r="AM132" s="265">
        <v>0</v>
      </c>
      <c r="AN132" s="265">
        <v>0</v>
      </c>
      <c r="AO132" s="265">
        <v>1</v>
      </c>
      <c r="AP132" s="265">
        <v>0</v>
      </c>
      <c r="AQ132" s="265">
        <v>0</v>
      </c>
      <c r="AR132" s="265">
        <v>0</v>
      </c>
      <c r="AS132" s="76">
        <v>0</v>
      </c>
      <c r="AT132" s="266"/>
      <c r="AU132" s="76">
        <v>49</v>
      </c>
      <c r="AV132" s="76">
        <v>344</v>
      </c>
      <c r="AW132" s="579">
        <v>2</v>
      </c>
      <c r="AY132" s="76"/>
      <c r="AZ132" s="76">
        <f t="shared" si="36"/>
        <v>420049344</v>
      </c>
      <c r="BA132" s="76">
        <f t="shared" si="37"/>
        <v>420</v>
      </c>
      <c r="BB132" s="564"/>
      <c r="BC132" s="266" t="str">
        <f t="shared" si="38"/>
        <v>BENJAMIN BANNEKER</v>
      </c>
      <c r="BD132" s="266">
        <f t="shared" si="39"/>
        <v>344</v>
      </c>
      <c r="BE132" s="266" t="str">
        <f t="shared" si="21"/>
        <v>WINCHESTER</v>
      </c>
      <c r="BF132" s="266">
        <f t="shared" si="40"/>
        <v>1</v>
      </c>
    </row>
    <row r="133" spans="1:58">
      <c r="A133" s="265">
        <v>420</v>
      </c>
      <c r="B133" s="265">
        <v>420049346</v>
      </c>
      <c r="C133" s="266" t="s">
        <v>1295</v>
      </c>
      <c r="D133" s="275">
        <f t="shared" si="22"/>
        <v>0</v>
      </c>
      <c r="E133" s="275">
        <f t="shared" si="23"/>
        <v>0</v>
      </c>
      <c r="F133" s="275">
        <f t="shared" si="24"/>
        <v>1</v>
      </c>
      <c r="G133" s="275">
        <f t="shared" si="25"/>
        <v>0</v>
      </c>
      <c r="H133" s="275">
        <f t="shared" si="26"/>
        <v>0</v>
      </c>
      <c r="I133" s="275">
        <f t="shared" si="27"/>
        <v>0</v>
      </c>
      <c r="J133" s="275">
        <f t="shared" si="28"/>
        <v>0</v>
      </c>
      <c r="K133" s="410">
        <f t="shared" si="29"/>
        <v>3.9300000000000002E-2</v>
      </c>
      <c r="L133" s="275"/>
      <c r="M133" s="275">
        <f t="shared" si="30"/>
        <v>0</v>
      </c>
      <c r="N133" s="275">
        <f t="shared" si="31"/>
        <v>0</v>
      </c>
      <c r="O133" s="275">
        <f t="shared" si="32"/>
        <v>0</v>
      </c>
      <c r="P133" s="275">
        <f t="shared" si="33"/>
        <v>0</v>
      </c>
      <c r="Q133" s="275">
        <f t="shared" si="34"/>
        <v>8</v>
      </c>
      <c r="R133" s="275">
        <f t="shared" si="35"/>
        <v>1</v>
      </c>
      <c r="S133" s="278"/>
      <c r="T133" s="278"/>
      <c r="U133" s="278"/>
      <c r="V133" s="278"/>
      <c r="W133" s="582"/>
      <c r="X133" s="582"/>
      <c r="Y133" s="600"/>
      <c r="Z133" s="278"/>
      <c r="AA133" s="76">
        <v>420</v>
      </c>
      <c r="AB133" s="76">
        <v>420049346</v>
      </c>
      <c r="AC133" s="294" t="s">
        <v>1295</v>
      </c>
      <c r="AD133" s="76">
        <v>0</v>
      </c>
      <c r="AE133" s="76">
        <v>0</v>
      </c>
      <c r="AF133" s="76">
        <v>1</v>
      </c>
      <c r="AG133" s="76">
        <v>0</v>
      </c>
      <c r="AH133" s="76">
        <v>0</v>
      </c>
      <c r="AI133" s="76">
        <v>0</v>
      </c>
      <c r="AJ133" s="76">
        <v>0</v>
      </c>
      <c r="AK133" s="265">
        <v>0</v>
      </c>
      <c r="AL133" s="265">
        <v>0</v>
      </c>
      <c r="AM133" s="265">
        <v>0</v>
      </c>
      <c r="AN133" s="265">
        <v>0</v>
      </c>
      <c r="AO133" s="265">
        <v>0</v>
      </c>
      <c r="AP133" s="265">
        <v>0</v>
      </c>
      <c r="AQ133" s="265">
        <v>0</v>
      </c>
      <c r="AR133" s="265">
        <v>0</v>
      </c>
      <c r="AS133" s="76">
        <v>0</v>
      </c>
      <c r="AT133" s="266"/>
      <c r="AU133" s="76">
        <v>49</v>
      </c>
      <c r="AV133" s="76">
        <v>346</v>
      </c>
      <c r="AW133" s="579">
        <v>8</v>
      </c>
      <c r="AY133" s="76"/>
      <c r="AZ133" s="76">
        <f t="shared" si="36"/>
        <v>420049346</v>
      </c>
      <c r="BA133" s="76">
        <f t="shared" si="37"/>
        <v>420</v>
      </c>
      <c r="BB133" s="564"/>
      <c r="BC133" s="266" t="str">
        <f t="shared" si="38"/>
        <v>BENJAMIN BANNEKER</v>
      </c>
      <c r="BD133" s="266">
        <f t="shared" si="39"/>
        <v>346</v>
      </c>
      <c r="BE133" s="266" t="str">
        <f t="shared" si="21"/>
        <v>WINTHROP</v>
      </c>
      <c r="BF133" s="266">
        <f t="shared" si="40"/>
        <v>1</v>
      </c>
    </row>
    <row r="134" spans="1:58">
      <c r="A134" s="265">
        <v>420</v>
      </c>
      <c r="B134" s="265">
        <v>420049347</v>
      </c>
      <c r="C134" s="266" t="s">
        <v>1295</v>
      </c>
      <c r="D134" s="275">
        <f t="shared" si="22"/>
        <v>0</v>
      </c>
      <c r="E134" s="275">
        <f t="shared" si="23"/>
        <v>0</v>
      </c>
      <c r="F134" s="275">
        <f t="shared" si="24"/>
        <v>1</v>
      </c>
      <c r="G134" s="275">
        <f t="shared" si="25"/>
        <v>2</v>
      </c>
      <c r="H134" s="275">
        <f t="shared" si="26"/>
        <v>0</v>
      </c>
      <c r="I134" s="275">
        <f t="shared" si="27"/>
        <v>0</v>
      </c>
      <c r="J134" s="275">
        <f t="shared" si="28"/>
        <v>0</v>
      </c>
      <c r="K134" s="410">
        <f t="shared" si="29"/>
        <v>0.1179</v>
      </c>
      <c r="L134" s="275"/>
      <c r="M134" s="275">
        <f t="shared" si="30"/>
        <v>0</v>
      </c>
      <c r="N134" s="275">
        <f t="shared" si="31"/>
        <v>0</v>
      </c>
      <c r="O134" s="275">
        <f t="shared" si="32"/>
        <v>0</v>
      </c>
      <c r="P134" s="275">
        <f t="shared" si="33"/>
        <v>3</v>
      </c>
      <c r="Q134" s="275">
        <f t="shared" si="34"/>
        <v>8</v>
      </c>
      <c r="R134" s="275">
        <f t="shared" si="35"/>
        <v>3</v>
      </c>
      <c r="S134" s="278"/>
      <c r="T134" s="278"/>
      <c r="U134" s="278"/>
      <c r="V134" s="278"/>
      <c r="W134" s="582"/>
      <c r="X134" s="582"/>
      <c r="Y134" s="600"/>
      <c r="Z134" s="278"/>
      <c r="AA134" s="76">
        <v>420</v>
      </c>
      <c r="AB134" s="76">
        <v>420049347</v>
      </c>
      <c r="AC134" s="294" t="s">
        <v>1295</v>
      </c>
      <c r="AD134" s="76">
        <v>0</v>
      </c>
      <c r="AE134" s="76">
        <v>0</v>
      </c>
      <c r="AF134" s="76">
        <v>1</v>
      </c>
      <c r="AG134" s="76">
        <v>2</v>
      </c>
      <c r="AH134" s="76">
        <v>0</v>
      </c>
      <c r="AI134" s="76">
        <v>0</v>
      </c>
      <c r="AJ134" s="76">
        <v>0</v>
      </c>
      <c r="AK134" s="265">
        <v>0</v>
      </c>
      <c r="AL134" s="265">
        <v>0</v>
      </c>
      <c r="AM134" s="265">
        <v>0</v>
      </c>
      <c r="AN134" s="265">
        <v>0</v>
      </c>
      <c r="AO134" s="265">
        <v>2</v>
      </c>
      <c r="AP134" s="265">
        <v>0</v>
      </c>
      <c r="AQ134" s="265">
        <v>0</v>
      </c>
      <c r="AR134" s="265">
        <v>1</v>
      </c>
      <c r="AS134" s="76">
        <v>0</v>
      </c>
      <c r="AT134" s="266"/>
      <c r="AU134" s="76">
        <v>49</v>
      </c>
      <c r="AV134" s="76">
        <v>347</v>
      </c>
      <c r="AW134" s="579">
        <v>8</v>
      </c>
      <c r="AY134" s="76"/>
      <c r="AZ134" s="76">
        <f t="shared" si="36"/>
        <v>420049347</v>
      </c>
      <c r="BA134" s="76">
        <f t="shared" si="37"/>
        <v>420</v>
      </c>
      <c r="BB134" s="564"/>
      <c r="BC134" s="266" t="str">
        <f t="shared" si="38"/>
        <v>BENJAMIN BANNEKER</v>
      </c>
      <c r="BD134" s="266">
        <f t="shared" si="39"/>
        <v>347</v>
      </c>
      <c r="BE134" s="266" t="str">
        <f t="shared" si="21"/>
        <v>WOBURN</v>
      </c>
      <c r="BF134" s="266">
        <f t="shared" si="40"/>
        <v>3</v>
      </c>
    </row>
    <row r="135" spans="1:58">
      <c r="A135" s="265">
        <v>420</v>
      </c>
      <c r="B135" s="265">
        <v>420049616</v>
      </c>
      <c r="C135" s="266" t="s">
        <v>1295</v>
      </c>
      <c r="D135" s="275">
        <f t="shared" si="22"/>
        <v>0</v>
      </c>
      <c r="E135" s="275">
        <f t="shared" si="23"/>
        <v>0</v>
      </c>
      <c r="F135" s="275">
        <f t="shared" si="24"/>
        <v>1</v>
      </c>
      <c r="G135" s="275">
        <f t="shared" si="25"/>
        <v>1</v>
      </c>
      <c r="H135" s="275">
        <f t="shared" si="26"/>
        <v>0</v>
      </c>
      <c r="I135" s="275">
        <f t="shared" si="27"/>
        <v>0</v>
      </c>
      <c r="J135" s="275">
        <f t="shared" si="28"/>
        <v>0</v>
      </c>
      <c r="K135" s="410">
        <f t="shared" si="29"/>
        <v>7.8600000000000003E-2</v>
      </c>
      <c r="L135" s="275"/>
      <c r="M135" s="275">
        <f t="shared" si="30"/>
        <v>0</v>
      </c>
      <c r="N135" s="275">
        <f t="shared" si="31"/>
        <v>0</v>
      </c>
      <c r="O135" s="275">
        <f t="shared" si="32"/>
        <v>0</v>
      </c>
      <c r="P135" s="275">
        <f t="shared" si="33"/>
        <v>2</v>
      </c>
      <c r="Q135" s="275">
        <f t="shared" si="34"/>
        <v>7</v>
      </c>
      <c r="R135" s="275">
        <f t="shared" si="35"/>
        <v>2</v>
      </c>
      <c r="S135" s="278"/>
      <c r="T135" s="278"/>
      <c r="U135" s="278"/>
      <c r="V135" s="278"/>
      <c r="W135" s="582"/>
      <c r="X135" s="582"/>
      <c r="Y135" s="600"/>
      <c r="Z135" s="278"/>
      <c r="AA135" s="76">
        <v>420</v>
      </c>
      <c r="AB135" s="76">
        <v>420049616</v>
      </c>
      <c r="AC135" s="294" t="s">
        <v>1295</v>
      </c>
      <c r="AD135" s="76">
        <v>0</v>
      </c>
      <c r="AE135" s="76">
        <v>0</v>
      </c>
      <c r="AF135" s="76">
        <v>1</v>
      </c>
      <c r="AG135" s="76">
        <v>1</v>
      </c>
      <c r="AH135" s="76">
        <v>0</v>
      </c>
      <c r="AI135" s="76">
        <v>0</v>
      </c>
      <c r="AJ135" s="76">
        <v>0</v>
      </c>
      <c r="AK135" s="265">
        <v>0</v>
      </c>
      <c r="AL135" s="265">
        <v>0</v>
      </c>
      <c r="AM135" s="265">
        <v>0</v>
      </c>
      <c r="AN135" s="265">
        <v>0</v>
      </c>
      <c r="AO135" s="265">
        <v>1</v>
      </c>
      <c r="AP135" s="265">
        <v>0</v>
      </c>
      <c r="AQ135" s="265">
        <v>0</v>
      </c>
      <c r="AR135" s="265">
        <v>1</v>
      </c>
      <c r="AS135" s="76">
        <v>0</v>
      </c>
      <c r="AT135" s="266"/>
      <c r="AU135" s="76">
        <v>49</v>
      </c>
      <c r="AV135" s="76">
        <v>616</v>
      </c>
      <c r="AW135" s="579">
        <v>7</v>
      </c>
      <c r="AY135" s="76"/>
      <c r="AZ135" s="76">
        <f t="shared" si="36"/>
        <v>420049616</v>
      </c>
      <c r="BA135" s="76">
        <f t="shared" si="37"/>
        <v>420</v>
      </c>
      <c r="BB135" s="564"/>
      <c r="BC135" s="266" t="str">
        <f t="shared" si="38"/>
        <v>BENJAMIN BANNEKER</v>
      </c>
      <c r="BD135" s="266">
        <f t="shared" si="39"/>
        <v>616</v>
      </c>
      <c r="BE135" s="266" t="str">
        <f t="shared" si="21"/>
        <v>AYER SHIRLEY</v>
      </c>
      <c r="BF135" s="266">
        <f t="shared" si="40"/>
        <v>2</v>
      </c>
    </row>
    <row r="136" spans="1:58">
      <c r="A136" s="265">
        <v>420</v>
      </c>
      <c r="B136" s="265">
        <v>420049625</v>
      </c>
      <c r="C136" s="266" t="s">
        <v>1295</v>
      </c>
      <c r="D136" s="275">
        <f t="shared" si="22"/>
        <v>0</v>
      </c>
      <c r="E136" s="275">
        <f t="shared" si="23"/>
        <v>0</v>
      </c>
      <c r="F136" s="275">
        <f t="shared" si="24"/>
        <v>0</v>
      </c>
      <c r="G136" s="275">
        <f t="shared" si="25"/>
        <v>1</v>
      </c>
      <c r="H136" s="275">
        <f t="shared" si="26"/>
        <v>0</v>
      </c>
      <c r="I136" s="275">
        <f t="shared" si="27"/>
        <v>0</v>
      </c>
      <c r="J136" s="275">
        <f t="shared" si="28"/>
        <v>0</v>
      </c>
      <c r="K136" s="410">
        <f t="shared" si="29"/>
        <v>3.9300000000000002E-2</v>
      </c>
      <c r="L136" s="275"/>
      <c r="M136" s="275">
        <f t="shared" si="30"/>
        <v>0</v>
      </c>
      <c r="N136" s="275">
        <f t="shared" si="31"/>
        <v>0</v>
      </c>
      <c r="O136" s="275">
        <f t="shared" si="32"/>
        <v>0</v>
      </c>
      <c r="P136" s="275">
        <f t="shared" si="33"/>
        <v>0</v>
      </c>
      <c r="Q136" s="275">
        <f t="shared" si="34"/>
        <v>6</v>
      </c>
      <c r="R136" s="275">
        <f t="shared" si="35"/>
        <v>1</v>
      </c>
      <c r="S136" s="278"/>
      <c r="T136" s="278"/>
      <c r="U136" s="278"/>
      <c r="V136" s="278"/>
      <c r="W136" s="582"/>
      <c r="X136" s="582"/>
      <c r="Y136" s="600"/>
      <c r="Z136" s="278"/>
      <c r="AA136" s="76">
        <v>420</v>
      </c>
      <c r="AB136" s="76">
        <v>420049625</v>
      </c>
      <c r="AC136" s="294" t="s">
        <v>1295</v>
      </c>
      <c r="AD136" s="76">
        <v>0</v>
      </c>
      <c r="AE136" s="76">
        <v>0</v>
      </c>
      <c r="AF136" s="76">
        <v>0</v>
      </c>
      <c r="AG136" s="76">
        <v>1</v>
      </c>
      <c r="AH136" s="76">
        <v>0</v>
      </c>
      <c r="AI136" s="76">
        <v>0</v>
      </c>
      <c r="AJ136" s="76">
        <v>0</v>
      </c>
      <c r="AK136" s="265">
        <v>0</v>
      </c>
      <c r="AL136" s="265">
        <v>0</v>
      </c>
      <c r="AM136" s="265">
        <v>0</v>
      </c>
      <c r="AN136" s="265">
        <v>0</v>
      </c>
      <c r="AO136" s="265">
        <v>0</v>
      </c>
      <c r="AP136" s="265">
        <v>0</v>
      </c>
      <c r="AQ136" s="265">
        <v>0</v>
      </c>
      <c r="AR136" s="265">
        <v>0</v>
      </c>
      <c r="AS136" s="76">
        <v>0</v>
      </c>
      <c r="AT136" s="266"/>
      <c r="AU136" s="76">
        <v>49</v>
      </c>
      <c r="AV136" s="76">
        <v>625</v>
      </c>
      <c r="AW136" s="579">
        <v>6</v>
      </c>
      <c r="AY136" s="76"/>
      <c r="AZ136" s="76">
        <f t="shared" si="36"/>
        <v>420049625</v>
      </c>
      <c r="BA136" s="76">
        <f t="shared" si="37"/>
        <v>420</v>
      </c>
      <c r="BB136" s="564"/>
      <c r="BC136" s="266" t="str">
        <f t="shared" si="38"/>
        <v>BENJAMIN BANNEKER</v>
      </c>
      <c r="BD136" s="266">
        <f t="shared" si="39"/>
        <v>625</v>
      </c>
      <c r="BE136" s="266" t="str">
        <f t="shared" si="21"/>
        <v>BRIDGEWATER RAYNHAM</v>
      </c>
      <c r="BF136" s="266">
        <f t="shared" si="40"/>
        <v>1</v>
      </c>
    </row>
    <row r="137" spans="1:58">
      <c r="A137" s="265">
        <v>428</v>
      </c>
      <c r="B137" s="265">
        <v>428035016</v>
      </c>
      <c r="C137" s="266" t="s">
        <v>1380</v>
      </c>
      <c r="D137" s="275">
        <f t="shared" si="22"/>
        <v>0</v>
      </c>
      <c r="E137" s="275">
        <f t="shared" si="23"/>
        <v>0</v>
      </c>
      <c r="F137" s="275">
        <f t="shared" si="24"/>
        <v>0</v>
      </c>
      <c r="G137" s="275">
        <f t="shared" si="25"/>
        <v>0</v>
      </c>
      <c r="H137" s="275">
        <f t="shared" si="26"/>
        <v>2</v>
      </c>
      <c r="I137" s="275">
        <f t="shared" si="27"/>
        <v>1</v>
      </c>
      <c r="J137" s="275">
        <f t="shared" si="28"/>
        <v>0</v>
      </c>
      <c r="K137" s="410">
        <f t="shared" si="29"/>
        <v>0.1179</v>
      </c>
      <c r="L137" s="275"/>
      <c r="M137" s="275">
        <f t="shared" si="30"/>
        <v>0</v>
      </c>
      <c r="N137" s="275">
        <f t="shared" si="31"/>
        <v>0</v>
      </c>
      <c r="O137" s="275">
        <f t="shared" si="32"/>
        <v>0</v>
      </c>
      <c r="P137" s="275">
        <f t="shared" si="33"/>
        <v>0</v>
      </c>
      <c r="Q137" s="275">
        <f t="shared" si="34"/>
        <v>8</v>
      </c>
      <c r="R137" s="275">
        <f t="shared" si="35"/>
        <v>3</v>
      </c>
      <c r="S137" s="278"/>
      <c r="T137" s="278"/>
      <c r="U137" s="278"/>
      <c r="V137" s="278"/>
      <c r="W137" s="582"/>
      <c r="X137" s="582"/>
      <c r="Y137" s="600"/>
      <c r="Z137" s="278"/>
      <c r="AA137" s="76">
        <v>428</v>
      </c>
      <c r="AB137" s="76">
        <v>428035016</v>
      </c>
      <c r="AC137" s="294" t="s">
        <v>1380</v>
      </c>
      <c r="AD137" s="76">
        <v>0</v>
      </c>
      <c r="AE137" s="76">
        <v>0</v>
      </c>
      <c r="AF137" s="76">
        <v>0</v>
      </c>
      <c r="AG137" s="76">
        <v>0</v>
      </c>
      <c r="AH137" s="76">
        <v>2</v>
      </c>
      <c r="AI137" s="76">
        <v>1</v>
      </c>
      <c r="AJ137" s="76">
        <v>0</v>
      </c>
      <c r="AK137" s="265">
        <v>0</v>
      </c>
      <c r="AL137" s="265">
        <v>0</v>
      </c>
      <c r="AM137" s="265">
        <v>0</v>
      </c>
      <c r="AN137" s="265">
        <v>0</v>
      </c>
      <c r="AO137" s="265">
        <v>0</v>
      </c>
      <c r="AP137" s="265">
        <v>0</v>
      </c>
      <c r="AQ137" s="265">
        <v>0</v>
      </c>
      <c r="AR137" s="265">
        <v>0</v>
      </c>
      <c r="AS137" s="76">
        <v>0</v>
      </c>
      <c r="AT137" s="266"/>
      <c r="AU137" s="76">
        <v>35</v>
      </c>
      <c r="AV137" s="76">
        <v>16</v>
      </c>
      <c r="AW137" s="579">
        <v>8</v>
      </c>
      <c r="AY137" s="76"/>
      <c r="AZ137" s="76">
        <f t="shared" si="36"/>
        <v>428035016</v>
      </c>
      <c r="BA137" s="76">
        <f t="shared" si="37"/>
        <v>428</v>
      </c>
      <c r="BB137" s="564"/>
      <c r="BC137" s="266" t="str">
        <f t="shared" si="38"/>
        <v>BROOKE</v>
      </c>
      <c r="BD137" s="266">
        <f t="shared" si="39"/>
        <v>16</v>
      </c>
      <c r="BE137" s="266" t="str">
        <f t="shared" si="21"/>
        <v>ATTLEBORO</v>
      </c>
      <c r="BF137" s="266">
        <f t="shared" si="40"/>
        <v>3</v>
      </c>
    </row>
    <row r="138" spans="1:58">
      <c r="A138" s="265">
        <v>428</v>
      </c>
      <c r="B138" s="265">
        <v>428035018</v>
      </c>
      <c r="C138" s="266" t="s">
        <v>1380</v>
      </c>
      <c r="D138" s="275">
        <f t="shared" si="22"/>
        <v>0</v>
      </c>
      <c r="E138" s="275">
        <f t="shared" si="23"/>
        <v>0</v>
      </c>
      <c r="F138" s="275">
        <f t="shared" si="24"/>
        <v>1</v>
      </c>
      <c r="G138" s="275">
        <f t="shared" si="25"/>
        <v>0</v>
      </c>
      <c r="H138" s="275">
        <f t="shared" si="26"/>
        <v>0</v>
      </c>
      <c r="I138" s="275">
        <f t="shared" si="27"/>
        <v>0</v>
      </c>
      <c r="J138" s="275">
        <f t="shared" si="28"/>
        <v>0</v>
      </c>
      <c r="K138" s="410">
        <f t="shared" si="29"/>
        <v>3.9300000000000002E-2</v>
      </c>
      <c r="L138" s="275"/>
      <c r="M138" s="275">
        <f t="shared" si="30"/>
        <v>0</v>
      </c>
      <c r="N138" s="275">
        <f t="shared" si="31"/>
        <v>0</v>
      </c>
      <c r="O138" s="275">
        <f t="shared" si="32"/>
        <v>0</v>
      </c>
      <c r="P138" s="275">
        <f t="shared" si="33"/>
        <v>1</v>
      </c>
      <c r="Q138" s="275">
        <f t="shared" si="34"/>
        <v>9</v>
      </c>
      <c r="R138" s="275">
        <f t="shared" si="35"/>
        <v>1</v>
      </c>
      <c r="S138" s="278"/>
      <c r="T138" s="278"/>
      <c r="U138" s="278"/>
      <c r="V138" s="278"/>
      <c r="W138" s="582"/>
      <c r="X138" s="582"/>
      <c r="Y138" s="600"/>
      <c r="Z138" s="278"/>
      <c r="AA138" s="76">
        <v>428</v>
      </c>
      <c r="AB138" s="76">
        <v>428035018</v>
      </c>
      <c r="AC138" s="294" t="s">
        <v>1380</v>
      </c>
      <c r="AD138" s="76">
        <v>0</v>
      </c>
      <c r="AE138" s="76">
        <v>0</v>
      </c>
      <c r="AF138" s="76">
        <v>1</v>
      </c>
      <c r="AG138" s="76">
        <v>0</v>
      </c>
      <c r="AH138" s="76">
        <v>0</v>
      </c>
      <c r="AI138" s="76">
        <v>0</v>
      </c>
      <c r="AJ138" s="76">
        <v>0</v>
      </c>
      <c r="AK138" s="265">
        <v>0</v>
      </c>
      <c r="AL138" s="265">
        <v>0</v>
      </c>
      <c r="AM138" s="265">
        <v>0</v>
      </c>
      <c r="AN138" s="265">
        <v>0</v>
      </c>
      <c r="AO138" s="265">
        <v>0</v>
      </c>
      <c r="AP138" s="265">
        <v>0</v>
      </c>
      <c r="AQ138" s="265">
        <v>0</v>
      </c>
      <c r="AR138" s="265">
        <v>1</v>
      </c>
      <c r="AS138" s="76">
        <v>0</v>
      </c>
      <c r="AT138" s="266"/>
      <c r="AU138" s="76">
        <v>35</v>
      </c>
      <c r="AV138" s="76">
        <v>18</v>
      </c>
      <c r="AW138" s="579">
        <v>9</v>
      </c>
      <c r="AY138" s="76"/>
      <c r="AZ138" s="76">
        <f t="shared" si="36"/>
        <v>428035018</v>
      </c>
      <c r="BA138" s="76">
        <f t="shared" si="37"/>
        <v>428</v>
      </c>
      <c r="BB138" s="564"/>
      <c r="BC138" s="266" t="str">
        <f t="shared" si="38"/>
        <v>BROOKE</v>
      </c>
      <c r="BD138" s="266">
        <f t="shared" si="39"/>
        <v>18</v>
      </c>
      <c r="BE138" s="266" t="str">
        <f t="shared" ref="BE138:BE201" si="41">VLOOKUP(BD138,distinfo,2,FALSE)</f>
        <v>AVON</v>
      </c>
      <c r="BF138" s="266">
        <f t="shared" si="40"/>
        <v>1</v>
      </c>
    </row>
    <row r="139" spans="1:58">
      <c r="A139" s="265">
        <v>428</v>
      </c>
      <c r="B139" s="265">
        <v>428035035</v>
      </c>
      <c r="C139" s="266" t="s">
        <v>1380</v>
      </c>
      <c r="D139" s="275">
        <f t="shared" ref="D139:D202" si="42">ROUND(AD139,0)</f>
        <v>0</v>
      </c>
      <c r="E139" s="275">
        <f t="shared" ref="E139:E202" si="43">ROUND(AE139,0)</f>
        <v>0</v>
      </c>
      <c r="F139" s="275">
        <f t="shared" ref="F139:F202" si="44">ROUND(AF139,0)</f>
        <v>169</v>
      </c>
      <c r="G139" s="275">
        <f t="shared" ref="G139:G202" si="45">ROUND(AG139,0)</f>
        <v>809</v>
      </c>
      <c r="H139" s="275">
        <f t="shared" ref="H139:H202" si="46">ROUND(AH139,0)</f>
        <v>456</v>
      </c>
      <c r="I139" s="275">
        <f t="shared" ref="I139:I202" si="47">ROUND(AI139,0)-J139</f>
        <v>431</v>
      </c>
      <c r="J139" s="275">
        <f t="shared" ref="J139:J202" si="48">ROUND(AJ139,0)</f>
        <v>0</v>
      </c>
      <c r="K139" s="410">
        <f t="shared" ref="K139:K202" si="49">ROUND($K$2*(SUM(AF139:AI139)+(AE139*0.5))+$K$5*AJ139,4)</f>
        <v>73.294499999999999</v>
      </c>
      <c r="L139" s="275"/>
      <c r="M139" s="275">
        <f t="shared" ref="M139:M202" si="50">ROUND(AL139+(AK139*0.5),0)</f>
        <v>134</v>
      </c>
      <c r="N139" s="275">
        <f t="shared" ref="N139:N202" si="51">ROUND(AM139,0)</f>
        <v>25</v>
      </c>
      <c r="O139" s="275">
        <f t="shared" ref="O139:O202" si="52">ROUND(AN139,0)</f>
        <v>12</v>
      </c>
      <c r="P139" s="275">
        <f t="shared" ref="P139:P202" si="53">ROUND(((AP139+AQ139)*0.5)+AO139+AR139+AS139,0)</f>
        <v>1336</v>
      </c>
      <c r="Q139" s="275">
        <f t="shared" ref="Q139:Q202" si="54">AW139</f>
        <v>11</v>
      </c>
      <c r="R139" s="275">
        <f t="shared" ref="R139:R202" si="55">SUM(F139:I139)+ROUND(D139*0.5,0)+ROUND(J139,0)</f>
        <v>1865</v>
      </c>
      <c r="S139" s="278"/>
      <c r="T139" s="278"/>
      <c r="U139" s="278"/>
      <c r="V139" s="278"/>
      <c r="W139" s="582"/>
      <c r="X139" s="582"/>
      <c r="Y139" s="600"/>
      <c r="Z139" s="278"/>
      <c r="AA139" s="76">
        <v>428</v>
      </c>
      <c r="AB139" s="76">
        <v>428035035</v>
      </c>
      <c r="AC139" s="294" t="s">
        <v>1380</v>
      </c>
      <c r="AD139" s="76">
        <v>0</v>
      </c>
      <c r="AE139" s="76">
        <v>0</v>
      </c>
      <c r="AF139" s="76">
        <v>169</v>
      </c>
      <c r="AG139" s="76">
        <v>809</v>
      </c>
      <c r="AH139" s="76">
        <v>456</v>
      </c>
      <c r="AI139" s="76">
        <v>431</v>
      </c>
      <c r="AJ139" s="76">
        <v>0</v>
      </c>
      <c r="AK139" s="265">
        <v>0</v>
      </c>
      <c r="AL139" s="265">
        <v>134</v>
      </c>
      <c r="AM139" s="265">
        <v>25</v>
      </c>
      <c r="AN139" s="265">
        <v>12</v>
      </c>
      <c r="AO139" s="265">
        <v>916</v>
      </c>
      <c r="AP139" s="265">
        <v>0</v>
      </c>
      <c r="AQ139" s="265">
        <v>0</v>
      </c>
      <c r="AR139" s="265">
        <v>126</v>
      </c>
      <c r="AS139" s="76">
        <v>294</v>
      </c>
      <c r="AT139" s="266"/>
      <c r="AU139" s="76">
        <v>35</v>
      </c>
      <c r="AV139" s="76">
        <v>35</v>
      </c>
      <c r="AW139" s="579">
        <v>11</v>
      </c>
      <c r="AY139" s="76"/>
      <c r="AZ139" s="76">
        <f t="shared" ref="AZ139:AZ202" si="56">AB139</f>
        <v>428035035</v>
      </c>
      <c r="BA139" s="76">
        <f t="shared" ref="BA139:BA202" si="57">AA139</f>
        <v>428</v>
      </c>
      <c r="BB139" s="564"/>
      <c r="BC139" s="266" t="str">
        <f t="shared" ref="BC139:BC202" si="58">AC139</f>
        <v>BROOKE</v>
      </c>
      <c r="BD139" s="266">
        <f t="shared" ref="BD139:BD202" si="59">AV139</f>
        <v>35</v>
      </c>
      <c r="BE139" s="266" t="str">
        <f t="shared" si="41"/>
        <v>BOSTON</v>
      </c>
      <c r="BF139" s="266">
        <f t="shared" ref="BF139:BF202" si="60">SUM(AD139:AJ139)</f>
        <v>1865</v>
      </c>
    </row>
    <row r="140" spans="1:58">
      <c r="A140" s="265">
        <v>428</v>
      </c>
      <c r="B140" s="265">
        <v>428035044</v>
      </c>
      <c r="C140" s="266" t="s">
        <v>1380</v>
      </c>
      <c r="D140" s="275">
        <f t="shared" si="42"/>
        <v>0</v>
      </c>
      <c r="E140" s="275">
        <f t="shared" si="43"/>
        <v>0</v>
      </c>
      <c r="F140" s="275">
        <f t="shared" si="44"/>
        <v>0</v>
      </c>
      <c r="G140" s="275">
        <f t="shared" si="45"/>
        <v>12</v>
      </c>
      <c r="H140" s="275">
        <f t="shared" si="46"/>
        <v>6</v>
      </c>
      <c r="I140" s="275">
        <f t="shared" si="47"/>
        <v>13</v>
      </c>
      <c r="J140" s="275">
        <f t="shared" si="48"/>
        <v>0</v>
      </c>
      <c r="K140" s="410">
        <f t="shared" si="49"/>
        <v>1.2182999999999999</v>
      </c>
      <c r="L140" s="275"/>
      <c r="M140" s="275">
        <f t="shared" si="50"/>
        <v>2</v>
      </c>
      <c r="N140" s="275">
        <f t="shared" si="51"/>
        <v>1</v>
      </c>
      <c r="O140" s="275">
        <f t="shared" si="52"/>
        <v>1</v>
      </c>
      <c r="P140" s="275">
        <f t="shared" si="53"/>
        <v>18</v>
      </c>
      <c r="Q140" s="275">
        <f t="shared" si="54"/>
        <v>11</v>
      </c>
      <c r="R140" s="275">
        <f t="shared" si="55"/>
        <v>31</v>
      </c>
      <c r="S140" s="278"/>
      <c r="T140" s="278"/>
      <c r="U140" s="278"/>
      <c r="V140" s="278"/>
      <c r="W140" s="582"/>
      <c r="X140" s="582"/>
      <c r="Y140" s="600"/>
      <c r="Z140" s="278"/>
      <c r="AA140" s="76">
        <v>428</v>
      </c>
      <c r="AB140" s="76">
        <v>428035044</v>
      </c>
      <c r="AC140" s="294" t="s">
        <v>1380</v>
      </c>
      <c r="AD140" s="76">
        <v>0</v>
      </c>
      <c r="AE140" s="76">
        <v>0</v>
      </c>
      <c r="AF140" s="76">
        <v>0</v>
      </c>
      <c r="AG140" s="76">
        <v>12</v>
      </c>
      <c r="AH140" s="76">
        <v>6</v>
      </c>
      <c r="AI140" s="76">
        <v>13</v>
      </c>
      <c r="AJ140" s="76">
        <v>0</v>
      </c>
      <c r="AK140" s="265">
        <v>0</v>
      </c>
      <c r="AL140" s="265">
        <v>2</v>
      </c>
      <c r="AM140" s="265">
        <v>1</v>
      </c>
      <c r="AN140" s="265">
        <v>1</v>
      </c>
      <c r="AO140" s="265">
        <v>11</v>
      </c>
      <c r="AP140" s="265">
        <v>0</v>
      </c>
      <c r="AQ140" s="265">
        <v>0</v>
      </c>
      <c r="AR140" s="265">
        <v>0</v>
      </c>
      <c r="AS140" s="76">
        <v>7</v>
      </c>
      <c r="AT140" s="266"/>
      <c r="AU140" s="76">
        <v>35</v>
      </c>
      <c r="AV140" s="76">
        <v>44</v>
      </c>
      <c r="AW140" s="579">
        <v>11</v>
      </c>
      <c r="AY140" s="76"/>
      <c r="AZ140" s="76">
        <f t="shared" si="56"/>
        <v>428035044</v>
      </c>
      <c r="BA140" s="76">
        <f t="shared" si="57"/>
        <v>428</v>
      </c>
      <c r="BB140" s="564"/>
      <c r="BC140" s="266" t="str">
        <f t="shared" si="58"/>
        <v>BROOKE</v>
      </c>
      <c r="BD140" s="266">
        <f t="shared" si="59"/>
        <v>44</v>
      </c>
      <c r="BE140" s="266" t="str">
        <f t="shared" si="41"/>
        <v>BROCKTON</v>
      </c>
      <c r="BF140" s="266">
        <f t="shared" si="60"/>
        <v>31</v>
      </c>
    </row>
    <row r="141" spans="1:58">
      <c r="A141" s="265">
        <v>428</v>
      </c>
      <c r="B141" s="265">
        <v>428035057</v>
      </c>
      <c r="C141" s="266" t="s">
        <v>1380</v>
      </c>
      <c r="D141" s="275">
        <f t="shared" si="42"/>
        <v>0</v>
      </c>
      <c r="E141" s="275">
        <f t="shared" si="43"/>
        <v>0</v>
      </c>
      <c r="F141" s="275">
        <f t="shared" si="44"/>
        <v>18</v>
      </c>
      <c r="G141" s="275">
        <f t="shared" si="45"/>
        <v>87</v>
      </c>
      <c r="H141" s="275">
        <f t="shared" si="46"/>
        <v>46</v>
      </c>
      <c r="I141" s="275">
        <f t="shared" si="47"/>
        <v>28</v>
      </c>
      <c r="J141" s="275">
        <f t="shared" si="48"/>
        <v>0</v>
      </c>
      <c r="K141" s="410">
        <f t="shared" si="49"/>
        <v>7.0347</v>
      </c>
      <c r="L141" s="275"/>
      <c r="M141" s="275">
        <f t="shared" si="50"/>
        <v>32</v>
      </c>
      <c r="N141" s="275">
        <f t="shared" si="51"/>
        <v>1</v>
      </c>
      <c r="O141" s="275">
        <f t="shared" si="52"/>
        <v>0</v>
      </c>
      <c r="P141" s="275">
        <f t="shared" si="53"/>
        <v>130</v>
      </c>
      <c r="Q141" s="275">
        <f t="shared" si="54"/>
        <v>12</v>
      </c>
      <c r="R141" s="275">
        <f t="shared" si="55"/>
        <v>179</v>
      </c>
      <c r="S141" s="278"/>
      <c r="T141" s="278"/>
      <c r="U141" s="278"/>
      <c r="V141" s="278"/>
      <c r="W141" s="582"/>
      <c r="X141" s="582"/>
      <c r="Y141" s="600"/>
      <c r="Z141" s="278"/>
      <c r="AA141" s="76">
        <v>428</v>
      </c>
      <c r="AB141" s="76">
        <v>428035057</v>
      </c>
      <c r="AC141" s="294" t="s">
        <v>1380</v>
      </c>
      <c r="AD141" s="76">
        <v>0</v>
      </c>
      <c r="AE141" s="76">
        <v>0</v>
      </c>
      <c r="AF141" s="76">
        <v>18</v>
      </c>
      <c r="AG141" s="76">
        <v>87</v>
      </c>
      <c r="AH141" s="76">
        <v>46</v>
      </c>
      <c r="AI141" s="76">
        <v>28</v>
      </c>
      <c r="AJ141" s="76">
        <v>0</v>
      </c>
      <c r="AK141" s="265">
        <v>0</v>
      </c>
      <c r="AL141" s="265">
        <v>32</v>
      </c>
      <c r="AM141" s="265">
        <v>1</v>
      </c>
      <c r="AN141" s="265">
        <v>0</v>
      </c>
      <c r="AO141" s="265">
        <v>98</v>
      </c>
      <c r="AP141" s="265">
        <v>0</v>
      </c>
      <c r="AQ141" s="265">
        <v>0</v>
      </c>
      <c r="AR141" s="265">
        <v>14</v>
      </c>
      <c r="AS141" s="76">
        <v>18</v>
      </c>
      <c r="AT141" s="266"/>
      <c r="AU141" s="76">
        <v>35</v>
      </c>
      <c r="AV141" s="76">
        <v>57</v>
      </c>
      <c r="AW141" s="579">
        <v>12</v>
      </c>
      <c r="AY141" s="76"/>
      <c r="AZ141" s="76">
        <f t="shared" si="56"/>
        <v>428035057</v>
      </c>
      <c r="BA141" s="76">
        <f t="shared" si="57"/>
        <v>428</v>
      </c>
      <c r="BB141" s="564"/>
      <c r="BC141" s="266" t="str">
        <f t="shared" si="58"/>
        <v>BROOKE</v>
      </c>
      <c r="BD141" s="266">
        <f t="shared" si="59"/>
        <v>57</v>
      </c>
      <c r="BE141" s="266" t="str">
        <f t="shared" si="41"/>
        <v>CHELSEA</v>
      </c>
      <c r="BF141" s="266">
        <f t="shared" si="60"/>
        <v>179</v>
      </c>
    </row>
    <row r="142" spans="1:58">
      <c r="A142" s="265">
        <v>428</v>
      </c>
      <c r="B142" s="265">
        <v>428035073</v>
      </c>
      <c r="C142" s="266" t="s">
        <v>1380</v>
      </c>
      <c r="D142" s="275">
        <f t="shared" si="42"/>
        <v>0</v>
      </c>
      <c r="E142" s="275">
        <f t="shared" si="43"/>
        <v>0</v>
      </c>
      <c r="F142" s="275">
        <f t="shared" si="44"/>
        <v>0</v>
      </c>
      <c r="G142" s="275">
        <f t="shared" si="45"/>
        <v>7</v>
      </c>
      <c r="H142" s="275">
        <f t="shared" si="46"/>
        <v>4</v>
      </c>
      <c r="I142" s="275">
        <f t="shared" si="47"/>
        <v>6</v>
      </c>
      <c r="J142" s="275">
        <f t="shared" si="48"/>
        <v>0</v>
      </c>
      <c r="K142" s="410">
        <f t="shared" si="49"/>
        <v>0.66810000000000003</v>
      </c>
      <c r="L142" s="275"/>
      <c r="M142" s="275">
        <f t="shared" si="50"/>
        <v>0</v>
      </c>
      <c r="N142" s="275">
        <f t="shared" si="51"/>
        <v>0</v>
      </c>
      <c r="O142" s="275">
        <f t="shared" si="52"/>
        <v>0</v>
      </c>
      <c r="P142" s="275">
        <f t="shared" si="53"/>
        <v>11</v>
      </c>
      <c r="Q142" s="275">
        <f t="shared" si="54"/>
        <v>6</v>
      </c>
      <c r="R142" s="275">
        <f t="shared" si="55"/>
        <v>17</v>
      </c>
      <c r="S142" s="278"/>
      <c r="T142" s="278"/>
      <c r="U142" s="278"/>
      <c r="V142" s="278"/>
      <c r="W142" s="582"/>
      <c r="X142" s="582"/>
      <c r="Y142" s="600"/>
      <c r="Z142" s="278"/>
      <c r="AA142" s="76">
        <v>428</v>
      </c>
      <c r="AB142" s="76">
        <v>428035073</v>
      </c>
      <c r="AC142" s="294" t="s">
        <v>1380</v>
      </c>
      <c r="AD142" s="76">
        <v>0</v>
      </c>
      <c r="AE142" s="76">
        <v>0</v>
      </c>
      <c r="AF142" s="76">
        <v>0</v>
      </c>
      <c r="AG142" s="76">
        <v>7</v>
      </c>
      <c r="AH142" s="76">
        <v>4</v>
      </c>
      <c r="AI142" s="76">
        <v>6</v>
      </c>
      <c r="AJ142" s="76">
        <v>0</v>
      </c>
      <c r="AK142" s="265">
        <v>0</v>
      </c>
      <c r="AL142" s="265">
        <v>0</v>
      </c>
      <c r="AM142" s="265">
        <v>0</v>
      </c>
      <c r="AN142" s="265">
        <v>0</v>
      </c>
      <c r="AO142" s="265">
        <v>8</v>
      </c>
      <c r="AP142" s="265">
        <v>0</v>
      </c>
      <c r="AQ142" s="265">
        <v>0</v>
      </c>
      <c r="AR142" s="265">
        <v>0</v>
      </c>
      <c r="AS142" s="76">
        <v>3</v>
      </c>
      <c r="AT142" s="266"/>
      <c r="AU142" s="76">
        <v>35</v>
      </c>
      <c r="AV142" s="76">
        <v>73</v>
      </c>
      <c r="AW142" s="579">
        <v>6</v>
      </c>
      <c r="AY142" s="76"/>
      <c r="AZ142" s="76">
        <f t="shared" si="56"/>
        <v>428035073</v>
      </c>
      <c r="BA142" s="76">
        <f t="shared" si="57"/>
        <v>428</v>
      </c>
      <c r="BB142" s="564"/>
      <c r="BC142" s="266" t="str">
        <f t="shared" si="58"/>
        <v>BROOKE</v>
      </c>
      <c r="BD142" s="266">
        <f t="shared" si="59"/>
        <v>73</v>
      </c>
      <c r="BE142" s="266" t="str">
        <f t="shared" si="41"/>
        <v>DEDHAM</v>
      </c>
      <c r="BF142" s="266">
        <f t="shared" si="60"/>
        <v>17</v>
      </c>
    </row>
    <row r="143" spans="1:58">
      <c r="A143" s="265">
        <v>428</v>
      </c>
      <c r="B143" s="265">
        <v>428035093</v>
      </c>
      <c r="C143" s="266" t="s">
        <v>1380</v>
      </c>
      <c r="D143" s="275">
        <f t="shared" si="42"/>
        <v>0</v>
      </c>
      <c r="E143" s="275">
        <f t="shared" si="43"/>
        <v>0</v>
      </c>
      <c r="F143" s="275">
        <f t="shared" si="44"/>
        <v>1</v>
      </c>
      <c r="G143" s="275">
        <f t="shared" si="45"/>
        <v>4</v>
      </c>
      <c r="H143" s="275">
        <f t="shared" si="46"/>
        <v>1</v>
      </c>
      <c r="I143" s="275">
        <f t="shared" si="47"/>
        <v>1</v>
      </c>
      <c r="J143" s="275">
        <f t="shared" si="48"/>
        <v>0</v>
      </c>
      <c r="K143" s="410">
        <f t="shared" si="49"/>
        <v>0.27510000000000001</v>
      </c>
      <c r="L143" s="275"/>
      <c r="M143" s="275">
        <f t="shared" si="50"/>
        <v>1</v>
      </c>
      <c r="N143" s="275">
        <f t="shared" si="51"/>
        <v>0</v>
      </c>
      <c r="O143" s="275">
        <f t="shared" si="52"/>
        <v>0</v>
      </c>
      <c r="P143" s="275">
        <f t="shared" si="53"/>
        <v>7</v>
      </c>
      <c r="Q143" s="275">
        <f t="shared" si="54"/>
        <v>11</v>
      </c>
      <c r="R143" s="275">
        <f t="shared" si="55"/>
        <v>7</v>
      </c>
      <c r="S143" s="278"/>
      <c r="T143" s="278"/>
      <c r="U143" s="278"/>
      <c r="V143" s="278"/>
      <c r="W143" s="582"/>
      <c r="X143" s="582"/>
      <c r="Y143" s="600"/>
      <c r="Z143" s="278"/>
      <c r="AA143" s="76">
        <v>428</v>
      </c>
      <c r="AB143" s="76">
        <v>428035093</v>
      </c>
      <c r="AC143" s="294" t="s">
        <v>1380</v>
      </c>
      <c r="AD143" s="76">
        <v>0</v>
      </c>
      <c r="AE143" s="76">
        <v>0</v>
      </c>
      <c r="AF143" s="76">
        <v>1</v>
      </c>
      <c r="AG143" s="76">
        <v>4</v>
      </c>
      <c r="AH143" s="76">
        <v>1</v>
      </c>
      <c r="AI143" s="76">
        <v>1</v>
      </c>
      <c r="AJ143" s="76">
        <v>0</v>
      </c>
      <c r="AK143" s="265">
        <v>0</v>
      </c>
      <c r="AL143" s="265">
        <v>1</v>
      </c>
      <c r="AM143" s="265">
        <v>0</v>
      </c>
      <c r="AN143" s="265">
        <v>0</v>
      </c>
      <c r="AO143" s="265">
        <v>5</v>
      </c>
      <c r="AP143" s="265">
        <v>0</v>
      </c>
      <c r="AQ143" s="265">
        <v>0</v>
      </c>
      <c r="AR143" s="265">
        <v>1</v>
      </c>
      <c r="AS143" s="76">
        <v>1</v>
      </c>
      <c r="AT143" s="266"/>
      <c r="AU143" s="76">
        <v>35</v>
      </c>
      <c r="AV143" s="76">
        <v>93</v>
      </c>
      <c r="AW143" s="579">
        <v>11</v>
      </c>
      <c r="AY143" s="76"/>
      <c r="AZ143" s="76">
        <f t="shared" si="56"/>
        <v>428035093</v>
      </c>
      <c r="BA143" s="76">
        <f t="shared" si="57"/>
        <v>428</v>
      </c>
      <c r="BB143" s="564"/>
      <c r="BC143" s="266" t="str">
        <f t="shared" si="58"/>
        <v>BROOKE</v>
      </c>
      <c r="BD143" s="266">
        <f t="shared" si="59"/>
        <v>93</v>
      </c>
      <c r="BE143" s="266" t="str">
        <f t="shared" si="41"/>
        <v>EVERETT</v>
      </c>
      <c r="BF143" s="266">
        <f t="shared" si="60"/>
        <v>7</v>
      </c>
    </row>
    <row r="144" spans="1:58">
      <c r="A144" s="265">
        <v>428</v>
      </c>
      <c r="B144" s="265">
        <v>428035128</v>
      </c>
      <c r="C144" s="266" t="s">
        <v>1380</v>
      </c>
      <c r="D144" s="275">
        <f t="shared" si="42"/>
        <v>0</v>
      </c>
      <c r="E144" s="275">
        <f t="shared" si="43"/>
        <v>0</v>
      </c>
      <c r="F144" s="275">
        <f t="shared" si="44"/>
        <v>0</v>
      </c>
      <c r="G144" s="275">
        <f t="shared" si="45"/>
        <v>1</v>
      </c>
      <c r="H144" s="275">
        <f t="shared" si="46"/>
        <v>0</v>
      </c>
      <c r="I144" s="275">
        <f t="shared" si="47"/>
        <v>0</v>
      </c>
      <c r="J144" s="275">
        <f t="shared" si="48"/>
        <v>0</v>
      </c>
      <c r="K144" s="410">
        <f t="shared" si="49"/>
        <v>3.9300000000000002E-2</v>
      </c>
      <c r="L144" s="275"/>
      <c r="M144" s="275">
        <f t="shared" si="50"/>
        <v>0</v>
      </c>
      <c r="N144" s="275">
        <f t="shared" si="51"/>
        <v>0</v>
      </c>
      <c r="O144" s="275">
        <f t="shared" si="52"/>
        <v>0</v>
      </c>
      <c r="P144" s="275">
        <f t="shared" si="53"/>
        <v>0</v>
      </c>
      <c r="Q144" s="275">
        <f t="shared" si="54"/>
        <v>10</v>
      </c>
      <c r="R144" s="275">
        <f t="shared" si="55"/>
        <v>1</v>
      </c>
      <c r="S144" s="278"/>
      <c r="T144" s="278"/>
      <c r="U144" s="278"/>
      <c r="V144" s="278"/>
      <c r="W144" s="582"/>
      <c r="X144" s="582"/>
      <c r="Y144" s="600"/>
      <c r="Z144" s="278"/>
      <c r="AA144" s="76">
        <v>428</v>
      </c>
      <c r="AB144" s="76">
        <v>428035128</v>
      </c>
      <c r="AC144" s="294" t="s">
        <v>1380</v>
      </c>
      <c r="AD144" s="76">
        <v>0</v>
      </c>
      <c r="AE144" s="76">
        <v>0</v>
      </c>
      <c r="AF144" s="76">
        <v>0</v>
      </c>
      <c r="AG144" s="76">
        <v>1</v>
      </c>
      <c r="AH144" s="76">
        <v>0</v>
      </c>
      <c r="AI144" s="76">
        <v>0</v>
      </c>
      <c r="AJ144" s="76">
        <v>0</v>
      </c>
      <c r="AK144" s="265">
        <v>0</v>
      </c>
      <c r="AL144" s="265">
        <v>0</v>
      </c>
      <c r="AM144" s="265">
        <v>0</v>
      </c>
      <c r="AN144" s="265">
        <v>0</v>
      </c>
      <c r="AO144" s="265">
        <v>0</v>
      </c>
      <c r="AP144" s="265">
        <v>0</v>
      </c>
      <c r="AQ144" s="265">
        <v>0</v>
      </c>
      <c r="AR144" s="265">
        <v>0</v>
      </c>
      <c r="AS144" s="76">
        <v>0</v>
      </c>
      <c r="AT144" s="266"/>
      <c r="AU144" s="76">
        <v>35</v>
      </c>
      <c r="AV144" s="76">
        <v>128</v>
      </c>
      <c r="AW144" s="579">
        <v>10</v>
      </c>
      <c r="AY144" s="76"/>
      <c r="AZ144" s="76">
        <f t="shared" si="56"/>
        <v>428035128</v>
      </c>
      <c r="BA144" s="76">
        <f t="shared" si="57"/>
        <v>428</v>
      </c>
      <c r="BB144" s="564"/>
      <c r="BC144" s="266" t="str">
        <f t="shared" si="58"/>
        <v>BROOKE</v>
      </c>
      <c r="BD144" s="266">
        <f t="shared" si="59"/>
        <v>128</v>
      </c>
      <c r="BE144" s="266" t="str">
        <f t="shared" si="41"/>
        <v>HAVERHILL</v>
      </c>
      <c r="BF144" s="266">
        <f t="shared" si="60"/>
        <v>1</v>
      </c>
    </row>
    <row r="145" spans="1:58">
      <c r="A145" s="265">
        <v>428</v>
      </c>
      <c r="B145" s="265">
        <v>428035133</v>
      </c>
      <c r="C145" s="266" t="s">
        <v>1380</v>
      </c>
      <c r="D145" s="275">
        <f t="shared" si="42"/>
        <v>0</v>
      </c>
      <c r="E145" s="275">
        <f t="shared" si="43"/>
        <v>0</v>
      </c>
      <c r="F145" s="275">
        <f t="shared" si="44"/>
        <v>0</v>
      </c>
      <c r="G145" s="275">
        <f t="shared" si="45"/>
        <v>0</v>
      </c>
      <c r="H145" s="275">
        <f t="shared" si="46"/>
        <v>1</v>
      </c>
      <c r="I145" s="275">
        <f t="shared" si="47"/>
        <v>1</v>
      </c>
      <c r="J145" s="275">
        <f t="shared" si="48"/>
        <v>0</v>
      </c>
      <c r="K145" s="410">
        <f t="shared" si="49"/>
        <v>7.8600000000000003E-2</v>
      </c>
      <c r="L145" s="275"/>
      <c r="M145" s="275">
        <f t="shared" si="50"/>
        <v>0</v>
      </c>
      <c r="N145" s="275">
        <f t="shared" si="51"/>
        <v>0</v>
      </c>
      <c r="O145" s="275">
        <f t="shared" si="52"/>
        <v>0</v>
      </c>
      <c r="P145" s="275">
        <f t="shared" si="53"/>
        <v>1</v>
      </c>
      <c r="Q145" s="275">
        <f t="shared" si="54"/>
        <v>9</v>
      </c>
      <c r="R145" s="275">
        <f t="shared" si="55"/>
        <v>2</v>
      </c>
      <c r="S145" s="278"/>
      <c r="T145" s="278"/>
      <c r="U145" s="278"/>
      <c r="V145" s="278"/>
      <c r="W145" s="582"/>
      <c r="X145" s="582"/>
      <c r="Y145" s="600"/>
      <c r="Z145" s="278"/>
      <c r="AA145" s="76">
        <v>428</v>
      </c>
      <c r="AB145" s="76">
        <v>428035133</v>
      </c>
      <c r="AC145" s="294" t="s">
        <v>1380</v>
      </c>
      <c r="AD145" s="76">
        <v>0</v>
      </c>
      <c r="AE145" s="76">
        <v>0</v>
      </c>
      <c r="AF145" s="76">
        <v>0</v>
      </c>
      <c r="AG145" s="76">
        <v>0</v>
      </c>
      <c r="AH145" s="76">
        <v>1</v>
      </c>
      <c r="AI145" s="76">
        <v>1</v>
      </c>
      <c r="AJ145" s="76">
        <v>0</v>
      </c>
      <c r="AK145" s="265">
        <v>0</v>
      </c>
      <c r="AL145" s="265">
        <v>0</v>
      </c>
      <c r="AM145" s="265">
        <v>0</v>
      </c>
      <c r="AN145" s="265">
        <v>0</v>
      </c>
      <c r="AO145" s="265">
        <v>1</v>
      </c>
      <c r="AP145" s="265">
        <v>0</v>
      </c>
      <c r="AQ145" s="265">
        <v>0</v>
      </c>
      <c r="AR145" s="265">
        <v>0</v>
      </c>
      <c r="AS145" s="76">
        <v>0</v>
      </c>
      <c r="AT145" s="266"/>
      <c r="AU145" s="76">
        <v>35</v>
      </c>
      <c r="AV145" s="76">
        <v>133</v>
      </c>
      <c r="AW145" s="579">
        <v>9</v>
      </c>
      <c r="AY145" s="76"/>
      <c r="AZ145" s="76">
        <f t="shared" si="56"/>
        <v>428035133</v>
      </c>
      <c r="BA145" s="76">
        <f t="shared" si="57"/>
        <v>428</v>
      </c>
      <c r="BB145" s="564"/>
      <c r="BC145" s="266" t="str">
        <f t="shared" si="58"/>
        <v>BROOKE</v>
      </c>
      <c r="BD145" s="266">
        <f t="shared" si="59"/>
        <v>133</v>
      </c>
      <c r="BE145" s="266" t="str">
        <f t="shared" si="41"/>
        <v>HOLBROOK</v>
      </c>
      <c r="BF145" s="266">
        <f t="shared" si="60"/>
        <v>2</v>
      </c>
    </row>
    <row r="146" spans="1:58">
      <c r="A146" s="265">
        <v>428</v>
      </c>
      <c r="B146" s="265">
        <v>428035163</v>
      </c>
      <c r="C146" s="266" t="s">
        <v>1380</v>
      </c>
      <c r="D146" s="275">
        <f t="shared" si="42"/>
        <v>0</v>
      </c>
      <c r="E146" s="275">
        <f t="shared" si="43"/>
        <v>0</v>
      </c>
      <c r="F146" s="275">
        <f t="shared" si="44"/>
        <v>2</v>
      </c>
      <c r="G146" s="275">
        <f t="shared" si="45"/>
        <v>6</v>
      </c>
      <c r="H146" s="275">
        <f t="shared" si="46"/>
        <v>2</v>
      </c>
      <c r="I146" s="275">
        <f t="shared" si="47"/>
        <v>4</v>
      </c>
      <c r="J146" s="275">
        <f t="shared" si="48"/>
        <v>0</v>
      </c>
      <c r="K146" s="410">
        <f t="shared" si="49"/>
        <v>0.55020000000000002</v>
      </c>
      <c r="L146" s="275"/>
      <c r="M146" s="275">
        <f t="shared" si="50"/>
        <v>0</v>
      </c>
      <c r="N146" s="275">
        <f t="shared" si="51"/>
        <v>0</v>
      </c>
      <c r="O146" s="275">
        <f t="shared" si="52"/>
        <v>0</v>
      </c>
      <c r="P146" s="275">
        <f t="shared" si="53"/>
        <v>10</v>
      </c>
      <c r="Q146" s="275">
        <f t="shared" si="54"/>
        <v>11</v>
      </c>
      <c r="R146" s="275">
        <f t="shared" si="55"/>
        <v>14</v>
      </c>
      <c r="S146" s="278"/>
      <c r="T146" s="278"/>
      <c r="U146" s="278"/>
      <c r="V146" s="278"/>
      <c r="W146" s="582"/>
      <c r="X146" s="582"/>
      <c r="Y146" s="600"/>
      <c r="Z146" s="278"/>
      <c r="AA146" s="76">
        <v>428</v>
      </c>
      <c r="AB146" s="76">
        <v>428035163</v>
      </c>
      <c r="AC146" s="294" t="s">
        <v>1380</v>
      </c>
      <c r="AD146" s="76">
        <v>0</v>
      </c>
      <c r="AE146" s="76">
        <v>0</v>
      </c>
      <c r="AF146" s="76">
        <v>2</v>
      </c>
      <c r="AG146" s="76">
        <v>6</v>
      </c>
      <c r="AH146" s="76">
        <v>2</v>
      </c>
      <c r="AI146" s="76">
        <v>4</v>
      </c>
      <c r="AJ146" s="76">
        <v>0</v>
      </c>
      <c r="AK146" s="265">
        <v>0</v>
      </c>
      <c r="AL146" s="265">
        <v>0</v>
      </c>
      <c r="AM146" s="265">
        <v>0</v>
      </c>
      <c r="AN146" s="265">
        <v>0</v>
      </c>
      <c r="AO146" s="265">
        <v>6</v>
      </c>
      <c r="AP146" s="265">
        <v>0</v>
      </c>
      <c r="AQ146" s="265">
        <v>0</v>
      </c>
      <c r="AR146" s="265">
        <v>1</v>
      </c>
      <c r="AS146" s="76">
        <v>3</v>
      </c>
      <c r="AT146" s="266"/>
      <c r="AU146" s="76">
        <v>35</v>
      </c>
      <c r="AV146" s="76">
        <v>163</v>
      </c>
      <c r="AW146" s="579">
        <v>11</v>
      </c>
      <c r="AY146" s="76"/>
      <c r="AZ146" s="76">
        <f t="shared" si="56"/>
        <v>428035163</v>
      </c>
      <c r="BA146" s="76">
        <f t="shared" si="57"/>
        <v>428</v>
      </c>
      <c r="BB146" s="564"/>
      <c r="BC146" s="266" t="str">
        <f t="shared" si="58"/>
        <v>BROOKE</v>
      </c>
      <c r="BD146" s="266">
        <f t="shared" si="59"/>
        <v>163</v>
      </c>
      <c r="BE146" s="266" t="str">
        <f t="shared" si="41"/>
        <v>LYNN</v>
      </c>
      <c r="BF146" s="266">
        <f t="shared" si="60"/>
        <v>14</v>
      </c>
    </row>
    <row r="147" spans="1:58">
      <c r="A147" s="265">
        <v>428</v>
      </c>
      <c r="B147" s="265">
        <v>428035165</v>
      </c>
      <c r="C147" s="266" t="s">
        <v>1380</v>
      </c>
      <c r="D147" s="275">
        <f t="shared" si="42"/>
        <v>0</v>
      </c>
      <c r="E147" s="275">
        <f t="shared" si="43"/>
        <v>0</v>
      </c>
      <c r="F147" s="275">
        <f t="shared" si="44"/>
        <v>0</v>
      </c>
      <c r="G147" s="275">
        <f t="shared" si="45"/>
        <v>3</v>
      </c>
      <c r="H147" s="275">
        <f t="shared" si="46"/>
        <v>5</v>
      </c>
      <c r="I147" s="275">
        <f t="shared" si="47"/>
        <v>0</v>
      </c>
      <c r="J147" s="275">
        <f t="shared" si="48"/>
        <v>0</v>
      </c>
      <c r="K147" s="410">
        <f t="shared" si="49"/>
        <v>0.31440000000000001</v>
      </c>
      <c r="L147" s="275"/>
      <c r="M147" s="275">
        <f t="shared" si="50"/>
        <v>0</v>
      </c>
      <c r="N147" s="275">
        <f t="shared" si="51"/>
        <v>0</v>
      </c>
      <c r="O147" s="275">
        <f t="shared" si="52"/>
        <v>0</v>
      </c>
      <c r="P147" s="275">
        <f t="shared" si="53"/>
        <v>8</v>
      </c>
      <c r="Q147" s="275">
        <f t="shared" si="54"/>
        <v>10</v>
      </c>
      <c r="R147" s="275">
        <f t="shared" si="55"/>
        <v>8</v>
      </c>
      <c r="S147" s="278"/>
      <c r="T147" s="278"/>
      <c r="U147" s="278"/>
      <c r="V147" s="278"/>
      <c r="W147" s="582"/>
      <c r="X147" s="582"/>
      <c r="Y147" s="600"/>
      <c r="Z147" s="278"/>
      <c r="AA147" s="76">
        <v>428</v>
      </c>
      <c r="AB147" s="76">
        <v>428035165</v>
      </c>
      <c r="AC147" s="294" t="s">
        <v>1380</v>
      </c>
      <c r="AD147" s="76">
        <v>0</v>
      </c>
      <c r="AE147" s="76">
        <v>0</v>
      </c>
      <c r="AF147" s="76">
        <v>0</v>
      </c>
      <c r="AG147" s="76">
        <v>3</v>
      </c>
      <c r="AH147" s="76">
        <v>5</v>
      </c>
      <c r="AI147" s="76">
        <v>0</v>
      </c>
      <c r="AJ147" s="76">
        <v>0</v>
      </c>
      <c r="AK147" s="265">
        <v>0</v>
      </c>
      <c r="AL147" s="265">
        <v>0</v>
      </c>
      <c r="AM147" s="265">
        <v>0</v>
      </c>
      <c r="AN147" s="265">
        <v>0</v>
      </c>
      <c r="AO147" s="265">
        <v>8</v>
      </c>
      <c r="AP147" s="265">
        <v>0</v>
      </c>
      <c r="AQ147" s="265">
        <v>0</v>
      </c>
      <c r="AR147" s="265">
        <v>0</v>
      </c>
      <c r="AS147" s="76">
        <v>0</v>
      </c>
      <c r="AT147" s="266"/>
      <c r="AU147" s="76">
        <v>35</v>
      </c>
      <c r="AV147" s="76">
        <v>165</v>
      </c>
      <c r="AW147" s="579">
        <v>10</v>
      </c>
      <c r="AY147" s="76"/>
      <c r="AZ147" s="76">
        <f t="shared" si="56"/>
        <v>428035165</v>
      </c>
      <c r="BA147" s="76">
        <f t="shared" si="57"/>
        <v>428</v>
      </c>
      <c r="BB147" s="564"/>
      <c r="BC147" s="266" t="str">
        <f t="shared" si="58"/>
        <v>BROOKE</v>
      </c>
      <c r="BD147" s="266">
        <f t="shared" si="59"/>
        <v>165</v>
      </c>
      <c r="BE147" s="266" t="str">
        <f t="shared" si="41"/>
        <v>MALDEN</v>
      </c>
      <c r="BF147" s="266">
        <f t="shared" si="60"/>
        <v>8</v>
      </c>
    </row>
    <row r="148" spans="1:58">
      <c r="A148" s="265">
        <v>428</v>
      </c>
      <c r="B148" s="265">
        <v>428035220</v>
      </c>
      <c r="C148" s="266" t="s">
        <v>1380</v>
      </c>
      <c r="D148" s="275">
        <f t="shared" si="42"/>
        <v>0</v>
      </c>
      <c r="E148" s="275">
        <f t="shared" si="43"/>
        <v>0</v>
      </c>
      <c r="F148" s="275">
        <f t="shared" si="44"/>
        <v>0</v>
      </c>
      <c r="G148" s="275">
        <f t="shared" si="45"/>
        <v>2</v>
      </c>
      <c r="H148" s="275">
        <f t="shared" si="46"/>
        <v>4</v>
      </c>
      <c r="I148" s="275">
        <f t="shared" si="47"/>
        <v>3</v>
      </c>
      <c r="J148" s="275">
        <f t="shared" si="48"/>
        <v>0</v>
      </c>
      <c r="K148" s="410">
        <f t="shared" si="49"/>
        <v>0.35370000000000001</v>
      </c>
      <c r="L148" s="275"/>
      <c r="M148" s="275">
        <f t="shared" si="50"/>
        <v>2</v>
      </c>
      <c r="N148" s="275">
        <f t="shared" si="51"/>
        <v>0</v>
      </c>
      <c r="O148" s="275">
        <f t="shared" si="52"/>
        <v>0</v>
      </c>
      <c r="P148" s="275">
        <f t="shared" si="53"/>
        <v>7</v>
      </c>
      <c r="Q148" s="275">
        <f t="shared" si="54"/>
        <v>8</v>
      </c>
      <c r="R148" s="275">
        <f t="shared" si="55"/>
        <v>9</v>
      </c>
      <c r="S148" s="278"/>
      <c r="T148" s="278"/>
      <c r="U148" s="278"/>
      <c r="V148" s="278"/>
      <c r="W148" s="582"/>
      <c r="X148" s="582"/>
      <c r="Y148" s="600"/>
      <c r="Z148" s="278"/>
      <c r="AA148" s="76">
        <v>428</v>
      </c>
      <c r="AB148" s="76">
        <v>428035220</v>
      </c>
      <c r="AC148" s="294" t="s">
        <v>1380</v>
      </c>
      <c r="AD148" s="76">
        <v>0</v>
      </c>
      <c r="AE148" s="76">
        <v>0</v>
      </c>
      <c r="AF148" s="76">
        <v>0</v>
      </c>
      <c r="AG148" s="76">
        <v>2</v>
      </c>
      <c r="AH148" s="76">
        <v>4</v>
      </c>
      <c r="AI148" s="76">
        <v>3</v>
      </c>
      <c r="AJ148" s="76">
        <v>0</v>
      </c>
      <c r="AK148" s="265">
        <v>0</v>
      </c>
      <c r="AL148" s="265">
        <v>2</v>
      </c>
      <c r="AM148" s="265">
        <v>0</v>
      </c>
      <c r="AN148" s="265">
        <v>0</v>
      </c>
      <c r="AO148" s="265">
        <v>5</v>
      </c>
      <c r="AP148" s="265">
        <v>0</v>
      </c>
      <c r="AQ148" s="265">
        <v>0</v>
      </c>
      <c r="AR148" s="265">
        <v>0</v>
      </c>
      <c r="AS148" s="76">
        <v>2</v>
      </c>
      <c r="AT148" s="266"/>
      <c r="AU148" s="76">
        <v>35</v>
      </c>
      <c r="AV148" s="76">
        <v>220</v>
      </c>
      <c r="AW148" s="579">
        <v>8</v>
      </c>
      <c r="AY148" s="76"/>
      <c r="AZ148" s="76">
        <f t="shared" si="56"/>
        <v>428035220</v>
      </c>
      <c r="BA148" s="76">
        <f t="shared" si="57"/>
        <v>428</v>
      </c>
      <c r="BB148" s="564"/>
      <c r="BC148" s="266" t="str">
        <f t="shared" si="58"/>
        <v>BROOKE</v>
      </c>
      <c r="BD148" s="266">
        <f t="shared" si="59"/>
        <v>220</v>
      </c>
      <c r="BE148" s="266" t="str">
        <f t="shared" si="41"/>
        <v>NORWOOD</v>
      </c>
      <c r="BF148" s="266">
        <f t="shared" si="60"/>
        <v>9</v>
      </c>
    </row>
    <row r="149" spans="1:58">
      <c r="A149" s="265">
        <v>428</v>
      </c>
      <c r="B149" s="265">
        <v>428035243</v>
      </c>
      <c r="C149" s="266" t="s">
        <v>1380</v>
      </c>
      <c r="D149" s="275">
        <f t="shared" si="42"/>
        <v>0</v>
      </c>
      <c r="E149" s="275">
        <f t="shared" si="43"/>
        <v>0</v>
      </c>
      <c r="F149" s="275">
        <f t="shared" si="44"/>
        <v>1</v>
      </c>
      <c r="G149" s="275">
        <f t="shared" si="45"/>
        <v>1</v>
      </c>
      <c r="H149" s="275">
        <f t="shared" si="46"/>
        <v>0</v>
      </c>
      <c r="I149" s="275">
        <f t="shared" si="47"/>
        <v>1</v>
      </c>
      <c r="J149" s="275">
        <f t="shared" si="48"/>
        <v>0</v>
      </c>
      <c r="K149" s="410">
        <f t="shared" si="49"/>
        <v>0.1179</v>
      </c>
      <c r="L149" s="275"/>
      <c r="M149" s="275">
        <f t="shared" si="50"/>
        <v>0</v>
      </c>
      <c r="N149" s="275">
        <f t="shared" si="51"/>
        <v>0</v>
      </c>
      <c r="O149" s="275">
        <f t="shared" si="52"/>
        <v>0</v>
      </c>
      <c r="P149" s="275">
        <f t="shared" si="53"/>
        <v>3</v>
      </c>
      <c r="Q149" s="275">
        <f t="shared" si="54"/>
        <v>9</v>
      </c>
      <c r="R149" s="275">
        <f t="shared" si="55"/>
        <v>3</v>
      </c>
      <c r="S149" s="278"/>
      <c r="T149" s="278"/>
      <c r="U149" s="278"/>
      <c r="V149" s="278"/>
      <c r="W149" s="582"/>
      <c r="X149" s="582"/>
      <c r="Y149" s="600"/>
      <c r="Z149" s="278"/>
      <c r="AA149" s="76">
        <v>428</v>
      </c>
      <c r="AB149" s="76">
        <v>428035243</v>
      </c>
      <c r="AC149" s="294" t="s">
        <v>1380</v>
      </c>
      <c r="AD149" s="76">
        <v>0</v>
      </c>
      <c r="AE149" s="76">
        <v>0</v>
      </c>
      <c r="AF149" s="76">
        <v>1</v>
      </c>
      <c r="AG149" s="76">
        <v>1</v>
      </c>
      <c r="AH149" s="76">
        <v>0</v>
      </c>
      <c r="AI149" s="76">
        <v>1</v>
      </c>
      <c r="AJ149" s="76">
        <v>0</v>
      </c>
      <c r="AK149" s="265">
        <v>0</v>
      </c>
      <c r="AL149" s="265">
        <v>0</v>
      </c>
      <c r="AM149" s="265">
        <v>0</v>
      </c>
      <c r="AN149" s="265">
        <v>0</v>
      </c>
      <c r="AO149" s="265">
        <v>1</v>
      </c>
      <c r="AP149" s="265">
        <v>0</v>
      </c>
      <c r="AQ149" s="265">
        <v>0</v>
      </c>
      <c r="AR149" s="265">
        <v>1</v>
      </c>
      <c r="AS149" s="76">
        <v>1</v>
      </c>
      <c r="AT149" s="266"/>
      <c r="AU149" s="76">
        <v>35</v>
      </c>
      <c r="AV149" s="76">
        <v>243</v>
      </c>
      <c r="AW149" s="579">
        <v>9</v>
      </c>
      <c r="AY149" s="76"/>
      <c r="AZ149" s="76">
        <f t="shared" si="56"/>
        <v>428035243</v>
      </c>
      <c r="BA149" s="76">
        <f t="shared" si="57"/>
        <v>428</v>
      </c>
      <c r="BB149" s="564"/>
      <c r="BC149" s="266" t="str">
        <f t="shared" si="58"/>
        <v>BROOKE</v>
      </c>
      <c r="BD149" s="266">
        <f t="shared" si="59"/>
        <v>243</v>
      </c>
      <c r="BE149" s="266" t="str">
        <f t="shared" si="41"/>
        <v>QUINCY</v>
      </c>
      <c r="BF149" s="266">
        <f t="shared" si="60"/>
        <v>3</v>
      </c>
    </row>
    <row r="150" spans="1:58">
      <c r="A150" s="265">
        <v>428</v>
      </c>
      <c r="B150" s="265">
        <v>428035244</v>
      </c>
      <c r="C150" s="266" t="s">
        <v>1380</v>
      </c>
      <c r="D150" s="275">
        <f t="shared" si="42"/>
        <v>0</v>
      </c>
      <c r="E150" s="275">
        <f t="shared" si="43"/>
        <v>0</v>
      </c>
      <c r="F150" s="275">
        <f t="shared" si="44"/>
        <v>0</v>
      </c>
      <c r="G150" s="275">
        <f t="shared" si="45"/>
        <v>7</v>
      </c>
      <c r="H150" s="275">
        <f t="shared" si="46"/>
        <v>7</v>
      </c>
      <c r="I150" s="275">
        <f t="shared" si="47"/>
        <v>10</v>
      </c>
      <c r="J150" s="275">
        <f t="shared" si="48"/>
        <v>0</v>
      </c>
      <c r="K150" s="410">
        <f t="shared" si="49"/>
        <v>0.94320000000000004</v>
      </c>
      <c r="L150" s="275"/>
      <c r="M150" s="275">
        <f t="shared" si="50"/>
        <v>1</v>
      </c>
      <c r="N150" s="275">
        <f t="shared" si="51"/>
        <v>0</v>
      </c>
      <c r="O150" s="275">
        <f t="shared" si="52"/>
        <v>0</v>
      </c>
      <c r="P150" s="275">
        <f t="shared" si="53"/>
        <v>7</v>
      </c>
      <c r="Q150" s="275">
        <f t="shared" si="54"/>
        <v>10</v>
      </c>
      <c r="R150" s="275">
        <f t="shared" si="55"/>
        <v>24</v>
      </c>
      <c r="S150" s="278"/>
      <c r="T150" s="278"/>
      <c r="U150" s="278"/>
      <c r="V150" s="278"/>
      <c r="W150" s="582"/>
      <c r="X150" s="582"/>
      <c r="Y150" s="600"/>
      <c r="Z150" s="278"/>
      <c r="AA150" s="76">
        <v>428</v>
      </c>
      <c r="AB150" s="76">
        <v>428035244</v>
      </c>
      <c r="AC150" s="294" t="s">
        <v>1380</v>
      </c>
      <c r="AD150" s="76">
        <v>0</v>
      </c>
      <c r="AE150" s="76">
        <v>0</v>
      </c>
      <c r="AF150" s="76">
        <v>0</v>
      </c>
      <c r="AG150" s="76">
        <v>7</v>
      </c>
      <c r="AH150" s="76">
        <v>7</v>
      </c>
      <c r="AI150" s="76">
        <v>10</v>
      </c>
      <c r="AJ150" s="76">
        <v>0</v>
      </c>
      <c r="AK150" s="265">
        <v>0</v>
      </c>
      <c r="AL150" s="265">
        <v>1</v>
      </c>
      <c r="AM150" s="265">
        <v>0</v>
      </c>
      <c r="AN150" s="265">
        <v>0</v>
      </c>
      <c r="AO150" s="265">
        <v>4</v>
      </c>
      <c r="AP150" s="265">
        <v>0</v>
      </c>
      <c r="AQ150" s="265">
        <v>0</v>
      </c>
      <c r="AR150" s="265">
        <v>0</v>
      </c>
      <c r="AS150" s="76">
        <v>3</v>
      </c>
      <c r="AT150" s="266"/>
      <c r="AU150" s="76">
        <v>35</v>
      </c>
      <c r="AV150" s="76">
        <v>244</v>
      </c>
      <c r="AW150" s="579">
        <v>10</v>
      </c>
      <c r="AY150" s="76"/>
      <c r="AZ150" s="76">
        <f t="shared" si="56"/>
        <v>428035244</v>
      </c>
      <c r="BA150" s="76">
        <f t="shared" si="57"/>
        <v>428</v>
      </c>
      <c r="BB150" s="564"/>
      <c r="BC150" s="266" t="str">
        <f t="shared" si="58"/>
        <v>BROOKE</v>
      </c>
      <c r="BD150" s="266">
        <f t="shared" si="59"/>
        <v>244</v>
      </c>
      <c r="BE150" s="266" t="str">
        <f t="shared" si="41"/>
        <v>RANDOLPH</v>
      </c>
      <c r="BF150" s="266">
        <f t="shared" si="60"/>
        <v>24</v>
      </c>
    </row>
    <row r="151" spans="1:58">
      <c r="A151" s="265">
        <v>428</v>
      </c>
      <c r="B151" s="265">
        <v>428035248</v>
      </c>
      <c r="C151" s="266" t="s">
        <v>1380</v>
      </c>
      <c r="D151" s="275">
        <f t="shared" si="42"/>
        <v>0</v>
      </c>
      <c r="E151" s="275">
        <f t="shared" si="43"/>
        <v>0</v>
      </c>
      <c r="F151" s="275">
        <f t="shared" si="44"/>
        <v>1</v>
      </c>
      <c r="G151" s="275">
        <f t="shared" si="45"/>
        <v>10</v>
      </c>
      <c r="H151" s="275">
        <f t="shared" si="46"/>
        <v>5</v>
      </c>
      <c r="I151" s="275">
        <f t="shared" si="47"/>
        <v>5</v>
      </c>
      <c r="J151" s="275">
        <f t="shared" si="48"/>
        <v>0</v>
      </c>
      <c r="K151" s="410">
        <f t="shared" si="49"/>
        <v>0.82530000000000003</v>
      </c>
      <c r="L151" s="275"/>
      <c r="M151" s="275">
        <f t="shared" si="50"/>
        <v>5</v>
      </c>
      <c r="N151" s="275">
        <f t="shared" si="51"/>
        <v>0</v>
      </c>
      <c r="O151" s="275">
        <f t="shared" si="52"/>
        <v>0</v>
      </c>
      <c r="P151" s="275">
        <f t="shared" si="53"/>
        <v>12</v>
      </c>
      <c r="Q151" s="275">
        <f t="shared" si="54"/>
        <v>11</v>
      </c>
      <c r="R151" s="275">
        <f t="shared" si="55"/>
        <v>21</v>
      </c>
      <c r="S151" s="278"/>
      <c r="T151" s="278"/>
      <c r="U151" s="278"/>
      <c r="V151" s="278"/>
      <c r="W151" s="582"/>
      <c r="X151" s="582"/>
      <c r="Y151" s="600"/>
      <c r="Z151" s="278"/>
      <c r="AA151" s="76">
        <v>428</v>
      </c>
      <c r="AB151" s="76">
        <v>428035248</v>
      </c>
      <c r="AC151" s="294" t="s">
        <v>1380</v>
      </c>
      <c r="AD151" s="76">
        <v>0</v>
      </c>
      <c r="AE151" s="76">
        <v>0</v>
      </c>
      <c r="AF151" s="76">
        <v>1</v>
      </c>
      <c r="AG151" s="76">
        <v>10</v>
      </c>
      <c r="AH151" s="76">
        <v>5</v>
      </c>
      <c r="AI151" s="76">
        <v>5</v>
      </c>
      <c r="AJ151" s="76">
        <v>0</v>
      </c>
      <c r="AK151" s="265">
        <v>0</v>
      </c>
      <c r="AL151" s="265">
        <v>5</v>
      </c>
      <c r="AM151" s="265">
        <v>0</v>
      </c>
      <c r="AN151" s="265">
        <v>0</v>
      </c>
      <c r="AO151" s="265">
        <v>10</v>
      </c>
      <c r="AP151" s="265">
        <v>0</v>
      </c>
      <c r="AQ151" s="265">
        <v>0</v>
      </c>
      <c r="AR151" s="265">
        <v>0</v>
      </c>
      <c r="AS151" s="76">
        <v>2</v>
      </c>
      <c r="AT151" s="266"/>
      <c r="AU151" s="76">
        <v>35</v>
      </c>
      <c r="AV151" s="76">
        <v>248</v>
      </c>
      <c r="AW151" s="579">
        <v>11</v>
      </c>
      <c r="AY151" s="76"/>
      <c r="AZ151" s="76">
        <f t="shared" si="56"/>
        <v>428035248</v>
      </c>
      <c r="BA151" s="76">
        <f t="shared" si="57"/>
        <v>428</v>
      </c>
      <c r="BB151" s="564"/>
      <c r="BC151" s="266" t="str">
        <f t="shared" si="58"/>
        <v>BROOKE</v>
      </c>
      <c r="BD151" s="266">
        <f t="shared" si="59"/>
        <v>248</v>
      </c>
      <c r="BE151" s="266" t="str">
        <f t="shared" si="41"/>
        <v>REVERE</v>
      </c>
      <c r="BF151" s="266">
        <f t="shared" si="60"/>
        <v>21</v>
      </c>
    </row>
    <row r="152" spans="1:58">
      <c r="A152" s="265">
        <v>428</v>
      </c>
      <c r="B152" s="265">
        <v>428035258</v>
      </c>
      <c r="C152" s="266" t="s">
        <v>1380</v>
      </c>
      <c r="D152" s="275">
        <f t="shared" si="42"/>
        <v>0</v>
      </c>
      <c r="E152" s="275">
        <f t="shared" si="43"/>
        <v>0</v>
      </c>
      <c r="F152" s="275">
        <f t="shared" si="44"/>
        <v>0</v>
      </c>
      <c r="G152" s="275">
        <f t="shared" si="45"/>
        <v>1</v>
      </c>
      <c r="H152" s="275">
        <f t="shared" si="46"/>
        <v>0</v>
      </c>
      <c r="I152" s="275">
        <f t="shared" si="47"/>
        <v>1</v>
      </c>
      <c r="J152" s="275">
        <f t="shared" si="48"/>
        <v>0</v>
      </c>
      <c r="K152" s="410">
        <f t="shared" si="49"/>
        <v>7.8600000000000003E-2</v>
      </c>
      <c r="L152" s="275"/>
      <c r="M152" s="275">
        <f t="shared" si="50"/>
        <v>0</v>
      </c>
      <c r="N152" s="275">
        <f t="shared" si="51"/>
        <v>0</v>
      </c>
      <c r="O152" s="275">
        <f t="shared" si="52"/>
        <v>0</v>
      </c>
      <c r="P152" s="275">
        <f t="shared" si="53"/>
        <v>2</v>
      </c>
      <c r="Q152" s="275">
        <f t="shared" si="54"/>
        <v>10</v>
      </c>
      <c r="R152" s="275">
        <f t="shared" si="55"/>
        <v>2</v>
      </c>
      <c r="S152" s="278"/>
      <c r="T152" s="278"/>
      <c r="U152" s="278"/>
      <c r="V152" s="278"/>
      <c r="W152" s="582"/>
      <c r="X152" s="582"/>
      <c r="Y152" s="600"/>
      <c r="Z152" s="278"/>
      <c r="AA152" s="76">
        <v>428</v>
      </c>
      <c r="AB152" s="76">
        <v>428035258</v>
      </c>
      <c r="AC152" s="294" t="s">
        <v>1380</v>
      </c>
      <c r="AD152" s="76">
        <v>0</v>
      </c>
      <c r="AE152" s="76">
        <v>0</v>
      </c>
      <c r="AF152" s="76">
        <v>0</v>
      </c>
      <c r="AG152" s="76">
        <v>1</v>
      </c>
      <c r="AH152" s="76">
        <v>0</v>
      </c>
      <c r="AI152" s="76">
        <v>1</v>
      </c>
      <c r="AJ152" s="76">
        <v>0</v>
      </c>
      <c r="AK152" s="265">
        <v>0</v>
      </c>
      <c r="AL152" s="265">
        <v>0</v>
      </c>
      <c r="AM152" s="265">
        <v>0</v>
      </c>
      <c r="AN152" s="265">
        <v>0</v>
      </c>
      <c r="AO152" s="265">
        <v>1</v>
      </c>
      <c r="AP152" s="265">
        <v>0</v>
      </c>
      <c r="AQ152" s="265">
        <v>0</v>
      </c>
      <c r="AR152" s="265">
        <v>0</v>
      </c>
      <c r="AS152" s="76">
        <v>1</v>
      </c>
      <c r="AT152" s="266"/>
      <c r="AU152" s="76">
        <v>35</v>
      </c>
      <c r="AV152" s="76">
        <v>258</v>
      </c>
      <c r="AW152" s="579">
        <v>10</v>
      </c>
      <c r="AY152" s="76"/>
      <c r="AZ152" s="76">
        <f t="shared" si="56"/>
        <v>428035258</v>
      </c>
      <c r="BA152" s="76">
        <f t="shared" si="57"/>
        <v>428</v>
      </c>
      <c r="BB152" s="564"/>
      <c r="BC152" s="266" t="str">
        <f t="shared" si="58"/>
        <v>BROOKE</v>
      </c>
      <c r="BD152" s="266">
        <f t="shared" si="59"/>
        <v>258</v>
      </c>
      <c r="BE152" s="266" t="str">
        <f t="shared" si="41"/>
        <v>SALEM</v>
      </c>
      <c r="BF152" s="266">
        <f t="shared" si="60"/>
        <v>2</v>
      </c>
    </row>
    <row r="153" spans="1:58">
      <c r="A153" s="265">
        <v>428</v>
      </c>
      <c r="B153" s="265">
        <v>428035262</v>
      </c>
      <c r="C153" s="266" t="s">
        <v>1380</v>
      </c>
      <c r="D153" s="275">
        <f t="shared" si="42"/>
        <v>0</v>
      </c>
      <c r="E153" s="275">
        <f t="shared" si="43"/>
        <v>0</v>
      </c>
      <c r="F153" s="275">
        <f t="shared" si="44"/>
        <v>0</v>
      </c>
      <c r="G153" s="275">
        <f t="shared" si="45"/>
        <v>1</v>
      </c>
      <c r="H153" s="275">
        <f t="shared" si="46"/>
        <v>1</v>
      </c>
      <c r="I153" s="275">
        <f t="shared" si="47"/>
        <v>1</v>
      </c>
      <c r="J153" s="275">
        <f t="shared" si="48"/>
        <v>0</v>
      </c>
      <c r="K153" s="410">
        <f t="shared" si="49"/>
        <v>0.1179</v>
      </c>
      <c r="L153" s="275"/>
      <c r="M153" s="275">
        <f t="shared" si="50"/>
        <v>0</v>
      </c>
      <c r="N153" s="275">
        <f t="shared" si="51"/>
        <v>0</v>
      </c>
      <c r="O153" s="275">
        <f t="shared" si="52"/>
        <v>0</v>
      </c>
      <c r="P153" s="275">
        <f t="shared" si="53"/>
        <v>3</v>
      </c>
      <c r="Q153" s="275">
        <f t="shared" si="54"/>
        <v>9</v>
      </c>
      <c r="R153" s="275">
        <f t="shared" si="55"/>
        <v>3</v>
      </c>
      <c r="S153" s="278"/>
      <c r="T153" s="278"/>
      <c r="U153" s="278"/>
      <c r="V153" s="278"/>
      <c r="W153" s="582"/>
      <c r="X153" s="582"/>
      <c r="Y153" s="600"/>
      <c r="Z153" s="278"/>
      <c r="AA153" s="76">
        <v>428</v>
      </c>
      <c r="AB153" s="76">
        <v>428035262</v>
      </c>
      <c r="AC153" s="294" t="s">
        <v>1380</v>
      </c>
      <c r="AD153" s="76">
        <v>0</v>
      </c>
      <c r="AE153" s="76">
        <v>0</v>
      </c>
      <c r="AF153" s="76">
        <v>0</v>
      </c>
      <c r="AG153" s="76">
        <v>1</v>
      </c>
      <c r="AH153" s="76">
        <v>1</v>
      </c>
      <c r="AI153" s="76">
        <v>1</v>
      </c>
      <c r="AJ153" s="76">
        <v>0</v>
      </c>
      <c r="AK153" s="265">
        <v>0</v>
      </c>
      <c r="AL153" s="265">
        <v>0</v>
      </c>
      <c r="AM153" s="265">
        <v>0</v>
      </c>
      <c r="AN153" s="265">
        <v>0</v>
      </c>
      <c r="AO153" s="265">
        <v>2</v>
      </c>
      <c r="AP153" s="265">
        <v>0</v>
      </c>
      <c r="AQ153" s="265">
        <v>0</v>
      </c>
      <c r="AR153" s="265">
        <v>0</v>
      </c>
      <c r="AS153" s="76">
        <v>1</v>
      </c>
      <c r="AT153" s="266"/>
      <c r="AU153" s="76">
        <v>35</v>
      </c>
      <c r="AV153" s="76">
        <v>262</v>
      </c>
      <c r="AW153" s="579">
        <v>9</v>
      </c>
      <c r="AY153" s="76"/>
      <c r="AZ153" s="76">
        <f t="shared" si="56"/>
        <v>428035262</v>
      </c>
      <c r="BA153" s="76">
        <f t="shared" si="57"/>
        <v>428</v>
      </c>
      <c r="BB153" s="564"/>
      <c r="BC153" s="266" t="str">
        <f t="shared" si="58"/>
        <v>BROOKE</v>
      </c>
      <c r="BD153" s="266">
        <f t="shared" si="59"/>
        <v>262</v>
      </c>
      <c r="BE153" s="266" t="str">
        <f t="shared" si="41"/>
        <v>SAUGUS</v>
      </c>
      <c r="BF153" s="266">
        <f t="shared" si="60"/>
        <v>3</v>
      </c>
    </row>
    <row r="154" spans="1:58">
      <c r="A154" s="265">
        <v>428</v>
      </c>
      <c r="B154" s="265">
        <v>428035285</v>
      </c>
      <c r="C154" s="266" t="s">
        <v>1380</v>
      </c>
      <c r="D154" s="275">
        <f t="shared" si="42"/>
        <v>0</v>
      </c>
      <c r="E154" s="275">
        <f t="shared" si="43"/>
        <v>0</v>
      </c>
      <c r="F154" s="275">
        <f t="shared" si="44"/>
        <v>0</v>
      </c>
      <c r="G154" s="275">
        <f t="shared" si="45"/>
        <v>0</v>
      </c>
      <c r="H154" s="275">
        <f t="shared" si="46"/>
        <v>1</v>
      </c>
      <c r="I154" s="275">
        <f t="shared" si="47"/>
        <v>1</v>
      </c>
      <c r="J154" s="275">
        <f t="shared" si="48"/>
        <v>0</v>
      </c>
      <c r="K154" s="410">
        <f t="shared" si="49"/>
        <v>7.8600000000000003E-2</v>
      </c>
      <c r="L154" s="275"/>
      <c r="M154" s="275">
        <f t="shared" si="50"/>
        <v>0</v>
      </c>
      <c r="N154" s="275">
        <f t="shared" si="51"/>
        <v>0</v>
      </c>
      <c r="O154" s="275">
        <f t="shared" si="52"/>
        <v>0</v>
      </c>
      <c r="P154" s="275">
        <f t="shared" si="53"/>
        <v>0</v>
      </c>
      <c r="Q154" s="275">
        <f t="shared" si="54"/>
        <v>9</v>
      </c>
      <c r="R154" s="275">
        <f t="shared" si="55"/>
        <v>2</v>
      </c>
      <c r="S154" s="278"/>
      <c r="T154" s="278"/>
      <c r="U154" s="278"/>
      <c r="V154" s="278"/>
      <c r="W154" s="582"/>
      <c r="X154" s="582"/>
      <c r="Y154" s="600"/>
      <c r="Z154" s="278"/>
      <c r="AA154" s="76">
        <v>428</v>
      </c>
      <c r="AB154" s="76">
        <v>428035285</v>
      </c>
      <c r="AC154" s="294" t="s">
        <v>1380</v>
      </c>
      <c r="AD154" s="76">
        <v>0</v>
      </c>
      <c r="AE154" s="76">
        <v>0</v>
      </c>
      <c r="AF154" s="76">
        <v>0</v>
      </c>
      <c r="AG154" s="76">
        <v>0</v>
      </c>
      <c r="AH154" s="76">
        <v>1</v>
      </c>
      <c r="AI154" s="76">
        <v>1</v>
      </c>
      <c r="AJ154" s="76">
        <v>0</v>
      </c>
      <c r="AK154" s="265">
        <v>0</v>
      </c>
      <c r="AL154" s="265">
        <v>0</v>
      </c>
      <c r="AM154" s="265">
        <v>0</v>
      </c>
      <c r="AN154" s="265">
        <v>0</v>
      </c>
      <c r="AO154" s="265">
        <v>0</v>
      </c>
      <c r="AP154" s="265">
        <v>0</v>
      </c>
      <c r="AQ154" s="265">
        <v>0</v>
      </c>
      <c r="AR154" s="265">
        <v>0</v>
      </c>
      <c r="AS154" s="76">
        <v>0</v>
      </c>
      <c r="AT154" s="266"/>
      <c r="AU154" s="76">
        <v>35</v>
      </c>
      <c r="AV154" s="76">
        <v>285</v>
      </c>
      <c r="AW154" s="579">
        <v>9</v>
      </c>
      <c r="AY154" s="76"/>
      <c r="AZ154" s="76">
        <f t="shared" si="56"/>
        <v>428035285</v>
      </c>
      <c r="BA154" s="76">
        <f t="shared" si="57"/>
        <v>428</v>
      </c>
      <c r="BB154" s="564"/>
      <c r="BC154" s="266" t="str">
        <f t="shared" si="58"/>
        <v>BROOKE</v>
      </c>
      <c r="BD154" s="266">
        <f t="shared" si="59"/>
        <v>285</v>
      </c>
      <c r="BE154" s="266" t="str">
        <f t="shared" si="41"/>
        <v>STOUGHTON</v>
      </c>
      <c r="BF154" s="266">
        <f t="shared" si="60"/>
        <v>2</v>
      </c>
    </row>
    <row r="155" spans="1:58">
      <c r="A155" s="265">
        <v>428</v>
      </c>
      <c r="B155" s="265">
        <v>428035293</v>
      </c>
      <c r="C155" s="266" t="s">
        <v>1380</v>
      </c>
      <c r="D155" s="275">
        <f t="shared" si="42"/>
        <v>0</v>
      </c>
      <c r="E155" s="275">
        <f t="shared" si="43"/>
        <v>0</v>
      </c>
      <c r="F155" s="275">
        <f t="shared" si="44"/>
        <v>0</v>
      </c>
      <c r="G155" s="275">
        <f t="shared" si="45"/>
        <v>0</v>
      </c>
      <c r="H155" s="275">
        <f t="shared" si="46"/>
        <v>1</v>
      </c>
      <c r="I155" s="275">
        <f t="shared" si="47"/>
        <v>1</v>
      </c>
      <c r="J155" s="275">
        <f t="shared" si="48"/>
        <v>0</v>
      </c>
      <c r="K155" s="410">
        <f t="shared" si="49"/>
        <v>7.8600000000000003E-2</v>
      </c>
      <c r="L155" s="275"/>
      <c r="M155" s="275">
        <f t="shared" si="50"/>
        <v>0</v>
      </c>
      <c r="N155" s="275">
        <f t="shared" si="51"/>
        <v>0</v>
      </c>
      <c r="O155" s="275">
        <f t="shared" si="52"/>
        <v>0</v>
      </c>
      <c r="P155" s="275">
        <f t="shared" si="53"/>
        <v>2</v>
      </c>
      <c r="Q155" s="275">
        <f t="shared" si="54"/>
        <v>10</v>
      </c>
      <c r="R155" s="275">
        <f t="shared" si="55"/>
        <v>2</v>
      </c>
      <c r="S155" s="278"/>
      <c r="T155" s="278"/>
      <c r="U155" s="278"/>
      <c r="V155" s="278"/>
      <c r="W155" s="582"/>
      <c r="X155" s="582"/>
      <c r="Y155" s="600"/>
      <c r="Z155" s="278"/>
      <c r="AA155" s="76">
        <v>428</v>
      </c>
      <c r="AB155" s="76">
        <v>428035293</v>
      </c>
      <c r="AC155" s="294" t="s">
        <v>1380</v>
      </c>
      <c r="AD155" s="76">
        <v>0</v>
      </c>
      <c r="AE155" s="76">
        <v>0</v>
      </c>
      <c r="AF155" s="76">
        <v>0</v>
      </c>
      <c r="AG155" s="76">
        <v>0</v>
      </c>
      <c r="AH155" s="76">
        <v>1</v>
      </c>
      <c r="AI155" s="76">
        <v>1</v>
      </c>
      <c r="AJ155" s="76">
        <v>0</v>
      </c>
      <c r="AK155" s="265">
        <v>0</v>
      </c>
      <c r="AL155" s="265">
        <v>0</v>
      </c>
      <c r="AM155" s="265">
        <v>0</v>
      </c>
      <c r="AN155" s="265">
        <v>0</v>
      </c>
      <c r="AO155" s="265">
        <v>1</v>
      </c>
      <c r="AP155" s="265">
        <v>0</v>
      </c>
      <c r="AQ155" s="265">
        <v>0</v>
      </c>
      <c r="AR155" s="265">
        <v>0</v>
      </c>
      <c r="AS155" s="76">
        <v>1</v>
      </c>
      <c r="AT155" s="266"/>
      <c r="AU155" s="76">
        <v>35</v>
      </c>
      <c r="AV155" s="76">
        <v>293</v>
      </c>
      <c r="AW155" s="579">
        <v>10</v>
      </c>
      <c r="AY155" s="76"/>
      <c r="AZ155" s="76">
        <f t="shared" si="56"/>
        <v>428035293</v>
      </c>
      <c r="BA155" s="76">
        <f t="shared" si="57"/>
        <v>428</v>
      </c>
      <c r="BB155" s="564"/>
      <c r="BC155" s="266" t="str">
        <f t="shared" si="58"/>
        <v>BROOKE</v>
      </c>
      <c r="BD155" s="266">
        <f t="shared" si="59"/>
        <v>293</v>
      </c>
      <c r="BE155" s="266" t="str">
        <f t="shared" si="41"/>
        <v>TAUNTON</v>
      </c>
      <c r="BF155" s="266">
        <f t="shared" si="60"/>
        <v>2</v>
      </c>
    </row>
    <row r="156" spans="1:58">
      <c r="A156" s="265">
        <v>428</v>
      </c>
      <c r="B156" s="265">
        <v>428035314</v>
      </c>
      <c r="C156" s="266" t="s">
        <v>1380</v>
      </c>
      <c r="D156" s="275">
        <f t="shared" si="42"/>
        <v>0</v>
      </c>
      <c r="E156" s="275">
        <f t="shared" si="43"/>
        <v>0</v>
      </c>
      <c r="F156" s="275">
        <f t="shared" si="44"/>
        <v>0</v>
      </c>
      <c r="G156" s="275">
        <f t="shared" si="45"/>
        <v>2</v>
      </c>
      <c r="H156" s="275">
        <f t="shared" si="46"/>
        <v>0</v>
      </c>
      <c r="I156" s="275">
        <f t="shared" si="47"/>
        <v>0</v>
      </c>
      <c r="J156" s="275">
        <f t="shared" si="48"/>
        <v>0</v>
      </c>
      <c r="K156" s="410">
        <f t="shared" si="49"/>
        <v>7.8600000000000003E-2</v>
      </c>
      <c r="L156" s="275"/>
      <c r="M156" s="275">
        <f t="shared" si="50"/>
        <v>0</v>
      </c>
      <c r="N156" s="275">
        <f t="shared" si="51"/>
        <v>0</v>
      </c>
      <c r="O156" s="275">
        <f t="shared" si="52"/>
        <v>0</v>
      </c>
      <c r="P156" s="275">
        <f t="shared" si="53"/>
        <v>0</v>
      </c>
      <c r="Q156" s="275">
        <f t="shared" si="54"/>
        <v>7</v>
      </c>
      <c r="R156" s="275">
        <f t="shared" si="55"/>
        <v>2</v>
      </c>
      <c r="S156" s="278"/>
      <c r="T156" s="278"/>
      <c r="U156" s="278"/>
      <c r="V156" s="278"/>
      <c r="W156" s="582"/>
      <c r="X156" s="582"/>
      <c r="Y156" s="600"/>
      <c r="Z156" s="278"/>
      <c r="AA156" s="76">
        <v>428</v>
      </c>
      <c r="AB156" s="76">
        <v>428035314</v>
      </c>
      <c r="AC156" s="294" t="s">
        <v>1380</v>
      </c>
      <c r="AD156" s="76">
        <v>0</v>
      </c>
      <c r="AE156" s="76">
        <v>0</v>
      </c>
      <c r="AF156" s="76">
        <v>0</v>
      </c>
      <c r="AG156" s="76">
        <v>2</v>
      </c>
      <c r="AH156" s="76">
        <v>0</v>
      </c>
      <c r="AI156" s="76">
        <v>0</v>
      </c>
      <c r="AJ156" s="76">
        <v>0</v>
      </c>
      <c r="AK156" s="265">
        <v>0</v>
      </c>
      <c r="AL156" s="265">
        <v>0</v>
      </c>
      <c r="AM156" s="265">
        <v>0</v>
      </c>
      <c r="AN156" s="265">
        <v>0</v>
      </c>
      <c r="AO156" s="265">
        <v>0</v>
      </c>
      <c r="AP156" s="265">
        <v>0</v>
      </c>
      <c r="AQ156" s="265">
        <v>0</v>
      </c>
      <c r="AR156" s="265">
        <v>0</v>
      </c>
      <c r="AS156" s="76">
        <v>0</v>
      </c>
      <c r="AT156" s="266"/>
      <c r="AU156" s="76">
        <v>35</v>
      </c>
      <c r="AV156" s="76">
        <v>314</v>
      </c>
      <c r="AW156" s="579">
        <v>7</v>
      </c>
      <c r="AY156" s="76"/>
      <c r="AZ156" s="76">
        <f t="shared" si="56"/>
        <v>428035314</v>
      </c>
      <c r="BA156" s="76">
        <f t="shared" si="57"/>
        <v>428</v>
      </c>
      <c r="BB156" s="564"/>
      <c r="BC156" s="266" t="str">
        <f t="shared" si="58"/>
        <v>BROOKE</v>
      </c>
      <c r="BD156" s="266">
        <f t="shared" si="59"/>
        <v>314</v>
      </c>
      <c r="BE156" s="266" t="str">
        <f t="shared" si="41"/>
        <v>WATERTOWN</v>
      </c>
      <c r="BF156" s="266">
        <f t="shared" si="60"/>
        <v>2</v>
      </c>
    </row>
    <row r="157" spans="1:58">
      <c r="A157" s="265">
        <v>428</v>
      </c>
      <c r="B157" s="265">
        <v>428035336</v>
      </c>
      <c r="C157" s="266" t="s">
        <v>1380</v>
      </c>
      <c r="D157" s="275">
        <f t="shared" si="42"/>
        <v>0</v>
      </c>
      <c r="E157" s="275">
        <f t="shared" si="43"/>
        <v>0</v>
      </c>
      <c r="F157" s="275">
        <f t="shared" si="44"/>
        <v>0</v>
      </c>
      <c r="G157" s="275">
        <f t="shared" si="45"/>
        <v>1</v>
      </c>
      <c r="H157" s="275">
        <f t="shared" si="46"/>
        <v>1</v>
      </c>
      <c r="I157" s="275">
        <f t="shared" si="47"/>
        <v>0</v>
      </c>
      <c r="J157" s="275">
        <f t="shared" si="48"/>
        <v>0</v>
      </c>
      <c r="K157" s="410">
        <f t="shared" si="49"/>
        <v>7.8600000000000003E-2</v>
      </c>
      <c r="L157" s="275"/>
      <c r="M157" s="275">
        <f t="shared" si="50"/>
        <v>0</v>
      </c>
      <c r="N157" s="275">
        <f t="shared" si="51"/>
        <v>0</v>
      </c>
      <c r="O157" s="275">
        <f t="shared" si="52"/>
        <v>0</v>
      </c>
      <c r="P157" s="275">
        <f t="shared" si="53"/>
        <v>1</v>
      </c>
      <c r="Q157" s="275">
        <f t="shared" si="54"/>
        <v>8</v>
      </c>
      <c r="R157" s="275">
        <f t="shared" si="55"/>
        <v>2</v>
      </c>
      <c r="S157" s="278"/>
      <c r="T157" s="278"/>
      <c r="U157" s="278"/>
      <c r="V157" s="278"/>
      <c r="W157" s="582"/>
      <c r="X157" s="582"/>
      <c r="Y157" s="600"/>
      <c r="Z157" s="278"/>
      <c r="AA157" s="76">
        <v>428</v>
      </c>
      <c r="AB157" s="76">
        <v>428035336</v>
      </c>
      <c r="AC157" s="294" t="s">
        <v>1380</v>
      </c>
      <c r="AD157" s="76">
        <v>0</v>
      </c>
      <c r="AE157" s="76">
        <v>0</v>
      </c>
      <c r="AF157" s="76">
        <v>0</v>
      </c>
      <c r="AG157" s="76">
        <v>1</v>
      </c>
      <c r="AH157" s="76">
        <v>1</v>
      </c>
      <c r="AI157" s="76">
        <v>0</v>
      </c>
      <c r="AJ157" s="76">
        <v>0</v>
      </c>
      <c r="AK157" s="265">
        <v>0</v>
      </c>
      <c r="AL157" s="265">
        <v>0</v>
      </c>
      <c r="AM157" s="265">
        <v>0</v>
      </c>
      <c r="AN157" s="265">
        <v>0</v>
      </c>
      <c r="AO157" s="265">
        <v>1</v>
      </c>
      <c r="AP157" s="265">
        <v>0</v>
      </c>
      <c r="AQ157" s="265">
        <v>0</v>
      </c>
      <c r="AR157" s="265">
        <v>0</v>
      </c>
      <c r="AS157" s="76">
        <v>0</v>
      </c>
      <c r="AT157" s="266"/>
      <c r="AU157" s="76">
        <v>35</v>
      </c>
      <c r="AV157" s="76">
        <v>336</v>
      </c>
      <c r="AW157" s="579">
        <v>8</v>
      </c>
      <c r="AY157" s="76"/>
      <c r="AZ157" s="76">
        <f t="shared" si="56"/>
        <v>428035336</v>
      </c>
      <c r="BA157" s="76">
        <f t="shared" si="57"/>
        <v>428</v>
      </c>
      <c r="BB157" s="564"/>
      <c r="BC157" s="266" t="str">
        <f t="shared" si="58"/>
        <v>BROOKE</v>
      </c>
      <c r="BD157" s="266">
        <f t="shared" si="59"/>
        <v>336</v>
      </c>
      <c r="BE157" s="266" t="str">
        <f t="shared" si="41"/>
        <v>WEYMOUTH</v>
      </c>
      <c r="BF157" s="266">
        <f t="shared" si="60"/>
        <v>2</v>
      </c>
    </row>
    <row r="158" spans="1:58">
      <c r="A158" s="265">
        <v>428</v>
      </c>
      <c r="B158" s="265">
        <v>428035346</v>
      </c>
      <c r="C158" s="266" t="s">
        <v>1380</v>
      </c>
      <c r="D158" s="275">
        <f t="shared" si="42"/>
        <v>0</v>
      </c>
      <c r="E158" s="275">
        <f t="shared" si="43"/>
        <v>0</v>
      </c>
      <c r="F158" s="275">
        <f t="shared" si="44"/>
        <v>0</v>
      </c>
      <c r="G158" s="275">
        <f t="shared" si="45"/>
        <v>5</v>
      </c>
      <c r="H158" s="275">
        <f t="shared" si="46"/>
        <v>1</v>
      </c>
      <c r="I158" s="275">
        <f t="shared" si="47"/>
        <v>3</v>
      </c>
      <c r="J158" s="275">
        <f t="shared" si="48"/>
        <v>0</v>
      </c>
      <c r="K158" s="410">
        <f t="shared" si="49"/>
        <v>0.35370000000000001</v>
      </c>
      <c r="L158" s="275"/>
      <c r="M158" s="275">
        <f t="shared" si="50"/>
        <v>1</v>
      </c>
      <c r="N158" s="275">
        <f t="shared" si="51"/>
        <v>0</v>
      </c>
      <c r="O158" s="275">
        <f t="shared" si="52"/>
        <v>0</v>
      </c>
      <c r="P158" s="275">
        <f t="shared" si="53"/>
        <v>4</v>
      </c>
      <c r="Q158" s="275">
        <f t="shared" si="54"/>
        <v>8</v>
      </c>
      <c r="R158" s="275">
        <f t="shared" si="55"/>
        <v>9</v>
      </c>
      <c r="S158" s="278"/>
      <c r="T158" s="278"/>
      <c r="U158" s="278"/>
      <c r="V158" s="278"/>
      <c r="W158" s="582"/>
      <c r="X158" s="582"/>
      <c r="Y158" s="600"/>
      <c r="Z158" s="278"/>
      <c r="AA158" s="76">
        <v>428</v>
      </c>
      <c r="AB158" s="76">
        <v>428035346</v>
      </c>
      <c r="AC158" s="294" t="s">
        <v>1380</v>
      </c>
      <c r="AD158" s="76">
        <v>0</v>
      </c>
      <c r="AE158" s="76">
        <v>0</v>
      </c>
      <c r="AF158" s="76">
        <v>0</v>
      </c>
      <c r="AG158" s="76">
        <v>5</v>
      </c>
      <c r="AH158" s="76">
        <v>1</v>
      </c>
      <c r="AI158" s="76">
        <v>3</v>
      </c>
      <c r="AJ158" s="76">
        <v>0</v>
      </c>
      <c r="AK158" s="265">
        <v>0</v>
      </c>
      <c r="AL158" s="265">
        <v>1</v>
      </c>
      <c r="AM158" s="265">
        <v>0</v>
      </c>
      <c r="AN158" s="265">
        <v>0</v>
      </c>
      <c r="AO158" s="265">
        <v>3</v>
      </c>
      <c r="AP158" s="265">
        <v>0</v>
      </c>
      <c r="AQ158" s="265">
        <v>0</v>
      </c>
      <c r="AR158" s="265">
        <v>0</v>
      </c>
      <c r="AS158" s="76">
        <v>1</v>
      </c>
      <c r="AT158" s="266"/>
      <c r="AU158" s="76">
        <v>35</v>
      </c>
      <c r="AV158" s="76">
        <v>346</v>
      </c>
      <c r="AW158" s="579">
        <v>8</v>
      </c>
      <c r="AY158" s="76"/>
      <c r="AZ158" s="76">
        <f t="shared" si="56"/>
        <v>428035346</v>
      </c>
      <c r="BA158" s="76">
        <f t="shared" si="57"/>
        <v>428</v>
      </c>
      <c r="BB158" s="564"/>
      <c r="BC158" s="266" t="str">
        <f t="shared" si="58"/>
        <v>BROOKE</v>
      </c>
      <c r="BD158" s="266">
        <f t="shared" si="59"/>
        <v>346</v>
      </c>
      <c r="BE158" s="266" t="str">
        <f t="shared" si="41"/>
        <v>WINTHROP</v>
      </c>
      <c r="BF158" s="266">
        <f t="shared" si="60"/>
        <v>9</v>
      </c>
    </row>
    <row r="159" spans="1:58">
      <c r="A159" s="265">
        <v>428</v>
      </c>
      <c r="B159" s="265">
        <v>428035350</v>
      </c>
      <c r="C159" s="266" t="s">
        <v>1380</v>
      </c>
      <c r="D159" s="275">
        <f t="shared" si="42"/>
        <v>0</v>
      </c>
      <c r="E159" s="275">
        <f t="shared" si="43"/>
        <v>0</v>
      </c>
      <c r="F159" s="275">
        <f t="shared" si="44"/>
        <v>0</v>
      </c>
      <c r="G159" s="275">
        <f t="shared" si="45"/>
        <v>1</v>
      </c>
      <c r="H159" s="275">
        <f t="shared" si="46"/>
        <v>0</v>
      </c>
      <c r="I159" s="275">
        <f t="shared" si="47"/>
        <v>0</v>
      </c>
      <c r="J159" s="275">
        <f t="shared" si="48"/>
        <v>0</v>
      </c>
      <c r="K159" s="410">
        <f t="shared" si="49"/>
        <v>3.9300000000000002E-2</v>
      </c>
      <c r="L159" s="275"/>
      <c r="M159" s="275">
        <f t="shared" si="50"/>
        <v>0</v>
      </c>
      <c r="N159" s="275">
        <f t="shared" si="51"/>
        <v>0</v>
      </c>
      <c r="O159" s="275">
        <f t="shared" si="52"/>
        <v>0</v>
      </c>
      <c r="P159" s="275">
        <f t="shared" si="53"/>
        <v>1</v>
      </c>
      <c r="Q159" s="275">
        <f t="shared" si="54"/>
        <v>3</v>
      </c>
      <c r="R159" s="275">
        <f t="shared" si="55"/>
        <v>1</v>
      </c>
      <c r="S159" s="278"/>
      <c r="T159" s="278"/>
      <c r="U159" s="278"/>
      <c r="V159" s="278"/>
      <c r="W159" s="582"/>
      <c r="X159" s="582"/>
      <c r="Y159" s="600"/>
      <c r="Z159" s="278"/>
      <c r="AA159" s="76">
        <v>428</v>
      </c>
      <c r="AB159" s="76">
        <v>428035350</v>
      </c>
      <c r="AC159" s="294" t="s">
        <v>1380</v>
      </c>
      <c r="AD159" s="76">
        <v>0</v>
      </c>
      <c r="AE159" s="76">
        <v>0</v>
      </c>
      <c r="AF159" s="76">
        <v>0</v>
      </c>
      <c r="AG159" s="76">
        <v>1</v>
      </c>
      <c r="AH159" s="76">
        <v>0</v>
      </c>
      <c r="AI159" s="76">
        <v>0</v>
      </c>
      <c r="AJ159" s="76">
        <v>0</v>
      </c>
      <c r="AK159" s="265">
        <v>0</v>
      </c>
      <c r="AL159" s="265">
        <v>0</v>
      </c>
      <c r="AM159" s="265">
        <v>0</v>
      </c>
      <c r="AN159" s="265">
        <v>0</v>
      </c>
      <c r="AO159" s="265">
        <v>1</v>
      </c>
      <c r="AP159" s="265">
        <v>0</v>
      </c>
      <c r="AQ159" s="265">
        <v>0</v>
      </c>
      <c r="AR159" s="265">
        <v>0</v>
      </c>
      <c r="AS159" s="76">
        <v>0</v>
      </c>
      <c r="AT159" s="266"/>
      <c r="AU159" s="76">
        <v>35</v>
      </c>
      <c r="AV159" s="76">
        <v>350</v>
      </c>
      <c r="AW159" s="579">
        <v>3</v>
      </c>
      <c r="AY159" s="76"/>
      <c r="AZ159" s="76">
        <f t="shared" si="56"/>
        <v>428035350</v>
      </c>
      <c r="BA159" s="76">
        <f t="shared" si="57"/>
        <v>428</v>
      </c>
      <c r="BB159" s="564"/>
      <c r="BC159" s="266" t="str">
        <f t="shared" si="58"/>
        <v>BROOKE</v>
      </c>
      <c r="BD159" s="266">
        <f t="shared" si="59"/>
        <v>350</v>
      </c>
      <c r="BE159" s="266" t="str">
        <f t="shared" si="41"/>
        <v>WRENTHAM</v>
      </c>
      <c r="BF159" s="266">
        <f t="shared" si="60"/>
        <v>1</v>
      </c>
    </row>
    <row r="160" spans="1:58">
      <c r="A160" s="265">
        <v>429</v>
      </c>
      <c r="B160" s="265">
        <v>429163030</v>
      </c>
      <c r="C160" s="266" t="s">
        <v>455</v>
      </c>
      <c r="D160" s="275">
        <f t="shared" si="42"/>
        <v>0</v>
      </c>
      <c r="E160" s="275">
        <f t="shared" si="43"/>
        <v>0</v>
      </c>
      <c r="F160" s="275">
        <f t="shared" si="44"/>
        <v>0</v>
      </c>
      <c r="G160" s="275">
        <f t="shared" si="45"/>
        <v>0</v>
      </c>
      <c r="H160" s="275">
        <f t="shared" si="46"/>
        <v>0</v>
      </c>
      <c r="I160" s="275">
        <f t="shared" si="47"/>
        <v>2</v>
      </c>
      <c r="J160" s="275">
        <f t="shared" si="48"/>
        <v>0</v>
      </c>
      <c r="K160" s="410">
        <f t="shared" si="49"/>
        <v>7.8600000000000003E-2</v>
      </c>
      <c r="L160" s="275"/>
      <c r="M160" s="275">
        <f t="shared" si="50"/>
        <v>0</v>
      </c>
      <c r="N160" s="275">
        <f t="shared" si="51"/>
        <v>0</v>
      </c>
      <c r="O160" s="275">
        <f t="shared" si="52"/>
        <v>0</v>
      </c>
      <c r="P160" s="275">
        <f t="shared" si="53"/>
        <v>2</v>
      </c>
      <c r="Q160" s="275">
        <f t="shared" si="54"/>
        <v>6</v>
      </c>
      <c r="R160" s="275">
        <f t="shared" si="55"/>
        <v>2</v>
      </c>
      <c r="S160" s="278"/>
      <c r="T160" s="278"/>
      <c r="U160" s="278"/>
      <c r="V160" s="278"/>
      <c r="W160" s="582"/>
      <c r="X160" s="582"/>
      <c r="Y160" s="600"/>
      <c r="Z160" s="278"/>
      <c r="AA160" s="76">
        <v>429</v>
      </c>
      <c r="AB160" s="76">
        <v>429163030</v>
      </c>
      <c r="AC160" s="294" t="s">
        <v>455</v>
      </c>
      <c r="AD160" s="76">
        <v>0</v>
      </c>
      <c r="AE160" s="76">
        <v>0</v>
      </c>
      <c r="AF160" s="76">
        <v>0</v>
      </c>
      <c r="AG160" s="76">
        <v>0</v>
      </c>
      <c r="AH160" s="76">
        <v>0</v>
      </c>
      <c r="AI160" s="76">
        <v>2</v>
      </c>
      <c r="AJ160" s="76">
        <v>0</v>
      </c>
      <c r="AK160" s="265">
        <v>0</v>
      </c>
      <c r="AL160" s="265">
        <v>0</v>
      </c>
      <c r="AM160" s="265">
        <v>0</v>
      </c>
      <c r="AN160" s="265">
        <v>0</v>
      </c>
      <c r="AO160" s="265">
        <v>0</v>
      </c>
      <c r="AP160" s="265">
        <v>0</v>
      </c>
      <c r="AQ160" s="265">
        <v>0</v>
      </c>
      <c r="AR160" s="265">
        <v>0</v>
      </c>
      <c r="AS160" s="76">
        <v>2</v>
      </c>
      <c r="AT160" s="266"/>
      <c r="AU160" s="76">
        <v>163</v>
      </c>
      <c r="AV160" s="76">
        <v>30</v>
      </c>
      <c r="AW160" s="579">
        <v>6</v>
      </c>
      <c r="AY160" s="76"/>
      <c r="AZ160" s="76">
        <f t="shared" si="56"/>
        <v>429163030</v>
      </c>
      <c r="BA160" s="76">
        <f t="shared" si="57"/>
        <v>429</v>
      </c>
      <c r="BB160" s="564"/>
      <c r="BC160" s="266" t="str">
        <f t="shared" si="58"/>
        <v>KIPP ACADEMY LYNN</v>
      </c>
      <c r="BD160" s="266">
        <f t="shared" si="59"/>
        <v>30</v>
      </c>
      <c r="BE160" s="266" t="str">
        <f t="shared" si="41"/>
        <v>BEVERLY</v>
      </c>
      <c r="BF160" s="266">
        <f t="shared" si="60"/>
        <v>2</v>
      </c>
    </row>
    <row r="161" spans="1:58">
      <c r="A161" s="265">
        <v>429</v>
      </c>
      <c r="B161" s="265">
        <v>429163035</v>
      </c>
      <c r="C161" s="266" t="s">
        <v>455</v>
      </c>
      <c r="D161" s="275">
        <f t="shared" si="42"/>
        <v>0</v>
      </c>
      <c r="E161" s="275">
        <f t="shared" si="43"/>
        <v>0</v>
      </c>
      <c r="F161" s="275">
        <f t="shared" si="44"/>
        <v>0</v>
      </c>
      <c r="G161" s="275">
        <f t="shared" si="45"/>
        <v>0</v>
      </c>
      <c r="H161" s="275">
        <f t="shared" si="46"/>
        <v>0</v>
      </c>
      <c r="I161" s="275">
        <f t="shared" si="47"/>
        <v>1</v>
      </c>
      <c r="J161" s="275">
        <f t="shared" si="48"/>
        <v>0</v>
      </c>
      <c r="K161" s="410">
        <f t="shared" si="49"/>
        <v>3.9300000000000002E-2</v>
      </c>
      <c r="L161" s="275"/>
      <c r="M161" s="275">
        <f t="shared" si="50"/>
        <v>0</v>
      </c>
      <c r="N161" s="275">
        <f t="shared" si="51"/>
        <v>0</v>
      </c>
      <c r="O161" s="275">
        <f t="shared" si="52"/>
        <v>0</v>
      </c>
      <c r="P161" s="275">
        <f t="shared" si="53"/>
        <v>1</v>
      </c>
      <c r="Q161" s="275">
        <f t="shared" si="54"/>
        <v>11</v>
      </c>
      <c r="R161" s="275">
        <f t="shared" si="55"/>
        <v>1</v>
      </c>
      <c r="S161" s="278"/>
      <c r="T161" s="278"/>
      <c r="U161" s="278"/>
      <c r="V161" s="278"/>
      <c r="W161" s="582"/>
      <c r="X161" s="582"/>
      <c r="Y161" s="600"/>
      <c r="Z161" s="278"/>
      <c r="AA161" s="76">
        <v>429</v>
      </c>
      <c r="AB161" s="76">
        <v>429163035</v>
      </c>
      <c r="AC161" s="294" t="s">
        <v>455</v>
      </c>
      <c r="AD161" s="76">
        <v>0</v>
      </c>
      <c r="AE161" s="76">
        <v>0</v>
      </c>
      <c r="AF161" s="76">
        <v>0</v>
      </c>
      <c r="AG161" s="76">
        <v>0</v>
      </c>
      <c r="AH161" s="76">
        <v>0</v>
      </c>
      <c r="AI161" s="76">
        <v>1</v>
      </c>
      <c r="AJ161" s="76">
        <v>0</v>
      </c>
      <c r="AK161" s="265">
        <v>0</v>
      </c>
      <c r="AL161" s="265">
        <v>0</v>
      </c>
      <c r="AM161" s="265">
        <v>0</v>
      </c>
      <c r="AN161" s="265">
        <v>0</v>
      </c>
      <c r="AO161" s="265">
        <v>0</v>
      </c>
      <c r="AP161" s="265">
        <v>0</v>
      </c>
      <c r="AQ161" s="265">
        <v>0</v>
      </c>
      <c r="AR161" s="265">
        <v>0</v>
      </c>
      <c r="AS161" s="76">
        <v>1</v>
      </c>
      <c r="AT161" s="266"/>
      <c r="AU161" s="76">
        <v>163</v>
      </c>
      <c r="AV161" s="76">
        <v>35</v>
      </c>
      <c r="AW161" s="579">
        <v>11</v>
      </c>
      <c r="AY161" s="76"/>
      <c r="AZ161" s="76">
        <f t="shared" si="56"/>
        <v>429163035</v>
      </c>
      <c r="BA161" s="76">
        <f t="shared" si="57"/>
        <v>429</v>
      </c>
      <c r="BB161" s="564"/>
      <c r="BC161" s="266" t="str">
        <f t="shared" si="58"/>
        <v>KIPP ACADEMY LYNN</v>
      </c>
      <c r="BD161" s="266">
        <f t="shared" si="59"/>
        <v>35</v>
      </c>
      <c r="BE161" s="266" t="str">
        <f t="shared" si="41"/>
        <v>BOSTON</v>
      </c>
      <c r="BF161" s="266">
        <f t="shared" si="60"/>
        <v>1</v>
      </c>
    </row>
    <row r="162" spans="1:58">
      <c r="A162" s="265">
        <v>429</v>
      </c>
      <c r="B162" s="265">
        <v>429163057</v>
      </c>
      <c r="C162" s="266" t="s">
        <v>455</v>
      </c>
      <c r="D162" s="275">
        <f t="shared" si="42"/>
        <v>0</v>
      </c>
      <c r="E162" s="275">
        <f t="shared" si="43"/>
        <v>0</v>
      </c>
      <c r="F162" s="275">
        <f t="shared" si="44"/>
        <v>0</v>
      </c>
      <c r="G162" s="275">
        <f t="shared" si="45"/>
        <v>0</v>
      </c>
      <c r="H162" s="275">
        <f t="shared" si="46"/>
        <v>0</v>
      </c>
      <c r="I162" s="275">
        <f t="shared" si="47"/>
        <v>1</v>
      </c>
      <c r="J162" s="275">
        <f t="shared" si="48"/>
        <v>0</v>
      </c>
      <c r="K162" s="410">
        <f t="shared" si="49"/>
        <v>3.9300000000000002E-2</v>
      </c>
      <c r="L162" s="275"/>
      <c r="M162" s="275">
        <f t="shared" si="50"/>
        <v>0</v>
      </c>
      <c r="N162" s="275">
        <f t="shared" si="51"/>
        <v>0</v>
      </c>
      <c r="O162" s="275">
        <f t="shared" si="52"/>
        <v>0</v>
      </c>
      <c r="P162" s="275">
        <f t="shared" si="53"/>
        <v>1</v>
      </c>
      <c r="Q162" s="275">
        <f t="shared" si="54"/>
        <v>12</v>
      </c>
      <c r="R162" s="275">
        <f t="shared" si="55"/>
        <v>1</v>
      </c>
      <c r="S162" s="278"/>
      <c r="T162" s="278"/>
      <c r="U162" s="278"/>
      <c r="V162" s="278"/>
      <c r="W162" s="582"/>
      <c r="X162" s="582"/>
      <c r="Y162" s="600"/>
      <c r="Z162" s="278"/>
      <c r="AA162" s="76">
        <v>429</v>
      </c>
      <c r="AB162" s="76">
        <v>429163057</v>
      </c>
      <c r="AC162" s="294" t="s">
        <v>455</v>
      </c>
      <c r="AD162" s="76">
        <v>0</v>
      </c>
      <c r="AE162" s="76">
        <v>0</v>
      </c>
      <c r="AF162" s="76">
        <v>0</v>
      </c>
      <c r="AG162" s="76">
        <v>0</v>
      </c>
      <c r="AH162" s="76">
        <v>0</v>
      </c>
      <c r="AI162" s="76">
        <v>1</v>
      </c>
      <c r="AJ162" s="76">
        <v>0</v>
      </c>
      <c r="AK162" s="265">
        <v>0</v>
      </c>
      <c r="AL162" s="265">
        <v>0</v>
      </c>
      <c r="AM162" s="265">
        <v>0</v>
      </c>
      <c r="AN162" s="265">
        <v>0</v>
      </c>
      <c r="AO162" s="265">
        <v>0</v>
      </c>
      <c r="AP162" s="265">
        <v>0</v>
      </c>
      <c r="AQ162" s="265">
        <v>0</v>
      </c>
      <c r="AR162" s="265">
        <v>0</v>
      </c>
      <c r="AS162" s="76">
        <v>1</v>
      </c>
      <c r="AT162" s="266"/>
      <c r="AU162" s="76">
        <v>163</v>
      </c>
      <c r="AV162" s="76">
        <v>57</v>
      </c>
      <c r="AW162" s="579">
        <v>12</v>
      </c>
      <c r="AY162" s="76"/>
      <c r="AZ162" s="76">
        <f t="shared" si="56"/>
        <v>429163057</v>
      </c>
      <c r="BA162" s="76">
        <f t="shared" si="57"/>
        <v>429</v>
      </c>
      <c r="BB162" s="564"/>
      <c r="BC162" s="266" t="str">
        <f t="shared" si="58"/>
        <v>KIPP ACADEMY LYNN</v>
      </c>
      <c r="BD162" s="266">
        <f t="shared" si="59"/>
        <v>57</v>
      </c>
      <c r="BE162" s="266" t="str">
        <f t="shared" si="41"/>
        <v>CHELSEA</v>
      </c>
      <c r="BF162" s="266">
        <f t="shared" si="60"/>
        <v>1</v>
      </c>
    </row>
    <row r="163" spans="1:58">
      <c r="A163" s="265">
        <v>429</v>
      </c>
      <c r="B163" s="265">
        <v>429163071</v>
      </c>
      <c r="C163" s="266" t="s">
        <v>455</v>
      </c>
      <c r="D163" s="275">
        <f t="shared" si="42"/>
        <v>0</v>
      </c>
      <c r="E163" s="275">
        <f t="shared" si="43"/>
        <v>0</v>
      </c>
      <c r="F163" s="275">
        <f t="shared" si="44"/>
        <v>0</v>
      </c>
      <c r="G163" s="275">
        <f t="shared" si="45"/>
        <v>1</v>
      </c>
      <c r="H163" s="275">
        <f t="shared" si="46"/>
        <v>0</v>
      </c>
      <c r="I163" s="275">
        <f t="shared" si="47"/>
        <v>3</v>
      </c>
      <c r="J163" s="275">
        <f t="shared" si="48"/>
        <v>0</v>
      </c>
      <c r="K163" s="410">
        <f t="shared" si="49"/>
        <v>0.15720000000000001</v>
      </c>
      <c r="L163" s="275"/>
      <c r="M163" s="275">
        <f t="shared" si="50"/>
        <v>0</v>
      </c>
      <c r="N163" s="275">
        <f t="shared" si="51"/>
        <v>0</v>
      </c>
      <c r="O163" s="275">
        <f t="shared" si="52"/>
        <v>0</v>
      </c>
      <c r="P163" s="275">
        <f t="shared" si="53"/>
        <v>4</v>
      </c>
      <c r="Q163" s="275">
        <f t="shared" si="54"/>
        <v>5</v>
      </c>
      <c r="R163" s="275">
        <f t="shared" si="55"/>
        <v>4</v>
      </c>
      <c r="S163" s="278"/>
      <c r="T163" s="278"/>
      <c r="U163" s="278"/>
      <c r="V163" s="278"/>
      <c r="W163" s="582"/>
      <c r="X163" s="582"/>
      <c r="Y163" s="600"/>
      <c r="Z163" s="278"/>
      <c r="AA163" s="76">
        <v>429</v>
      </c>
      <c r="AB163" s="76">
        <v>429163071</v>
      </c>
      <c r="AC163" s="294" t="s">
        <v>455</v>
      </c>
      <c r="AD163" s="76">
        <v>0</v>
      </c>
      <c r="AE163" s="76">
        <v>0</v>
      </c>
      <c r="AF163" s="76">
        <v>0</v>
      </c>
      <c r="AG163" s="76">
        <v>1</v>
      </c>
      <c r="AH163" s="76">
        <v>0</v>
      </c>
      <c r="AI163" s="76">
        <v>3</v>
      </c>
      <c r="AJ163" s="76">
        <v>0</v>
      </c>
      <c r="AK163" s="265">
        <v>0</v>
      </c>
      <c r="AL163" s="265">
        <v>0</v>
      </c>
      <c r="AM163" s="265">
        <v>0</v>
      </c>
      <c r="AN163" s="265">
        <v>0</v>
      </c>
      <c r="AO163" s="265">
        <v>1</v>
      </c>
      <c r="AP163" s="265">
        <v>0</v>
      </c>
      <c r="AQ163" s="265">
        <v>0</v>
      </c>
      <c r="AR163" s="265">
        <v>0</v>
      </c>
      <c r="AS163" s="76">
        <v>3</v>
      </c>
      <c r="AT163" s="266"/>
      <c r="AU163" s="76">
        <v>163</v>
      </c>
      <c r="AV163" s="76">
        <v>71</v>
      </c>
      <c r="AW163" s="579">
        <v>5</v>
      </c>
      <c r="AY163" s="76"/>
      <c r="AZ163" s="76">
        <f t="shared" si="56"/>
        <v>429163071</v>
      </c>
      <c r="BA163" s="76">
        <f t="shared" si="57"/>
        <v>429</v>
      </c>
      <c r="BB163" s="564"/>
      <c r="BC163" s="266" t="str">
        <f t="shared" si="58"/>
        <v>KIPP ACADEMY LYNN</v>
      </c>
      <c r="BD163" s="266">
        <f t="shared" si="59"/>
        <v>71</v>
      </c>
      <c r="BE163" s="266" t="str">
        <f t="shared" si="41"/>
        <v>DANVERS</v>
      </c>
      <c r="BF163" s="266">
        <f t="shared" si="60"/>
        <v>4</v>
      </c>
    </row>
    <row r="164" spans="1:58">
      <c r="A164" s="265">
        <v>429</v>
      </c>
      <c r="B164" s="265">
        <v>429163128</v>
      </c>
      <c r="C164" s="266" t="s">
        <v>455</v>
      </c>
      <c r="D164" s="275">
        <f t="shared" si="42"/>
        <v>0</v>
      </c>
      <c r="E164" s="275">
        <f t="shared" si="43"/>
        <v>0</v>
      </c>
      <c r="F164" s="275">
        <f t="shared" si="44"/>
        <v>0</v>
      </c>
      <c r="G164" s="275">
        <f t="shared" si="45"/>
        <v>1</v>
      </c>
      <c r="H164" s="275">
        <f t="shared" si="46"/>
        <v>0</v>
      </c>
      <c r="I164" s="275">
        <f t="shared" si="47"/>
        <v>0</v>
      </c>
      <c r="J164" s="275">
        <f t="shared" si="48"/>
        <v>0</v>
      </c>
      <c r="K164" s="410">
        <f t="shared" si="49"/>
        <v>3.9300000000000002E-2</v>
      </c>
      <c r="L164" s="275"/>
      <c r="M164" s="275">
        <f t="shared" si="50"/>
        <v>0</v>
      </c>
      <c r="N164" s="275">
        <f t="shared" si="51"/>
        <v>0</v>
      </c>
      <c r="O164" s="275">
        <f t="shared" si="52"/>
        <v>0</v>
      </c>
      <c r="P164" s="275">
        <f t="shared" si="53"/>
        <v>1</v>
      </c>
      <c r="Q164" s="275">
        <f t="shared" si="54"/>
        <v>10</v>
      </c>
      <c r="R164" s="275">
        <f t="shared" si="55"/>
        <v>1</v>
      </c>
      <c r="S164" s="278"/>
      <c r="T164" s="278"/>
      <c r="U164" s="278"/>
      <c r="V164" s="278"/>
      <c r="W164" s="582"/>
      <c r="X164" s="582"/>
      <c r="Y164" s="600"/>
      <c r="Z164" s="278"/>
      <c r="AA164" s="76">
        <v>429</v>
      </c>
      <c r="AB164" s="76">
        <v>429163128</v>
      </c>
      <c r="AC164" s="294" t="s">
        <v>455</v>
      </c>
      <c r="AD164" s="76">
        <v>0</v>
      </c>
      <c r="AE164" s="76">
        <v>0</v>
      </c>
      <c r="AF164" s="76">
        <v>0</v>
      </c>
      <c r="AG164" s="76">
        <v>1</v>
      </c>
      <c r="AH164" s="76">
        <v>0</v>
      </c>
      <c r="AI164" s="76">
        <v>0</v>
      </c>
      <c r="AJ164" s="76">
        <v>0</v>
      </c>
      <c r="AK164" s="265">
        <v>0</v>
      </c>
      <c r="AL164" s="265">
        <v>0</v>
      </c>
      <c r="AM164" s="265">
        <v>0</v>
      </c>
      <c r="AN164" s="265">
        <v>0</v>
      </c>
      <c r="AO164" s="265">
        <v>1</v>
      </c>
      <c r="AP164" s="265">
        <v>0</v>
      </c>
      <c r="AQ164" s="265">
        <v>0</v>
      </c>
      <c r="AR164" s="265">
        <v>0</v>
      </c>
      <c r="AS164" s="76">
        <v>0</v>
      </c>
      <c r="AT164" s="266"/>
      <c r="AU164" s="76">
        <v>163</v>
      </c>
      <c r="AV164" s="76">
        <v>128</v>
      </c>
      <c r="AW164" s="579">
        <v>10</v>
      </c>
      <c r="AY164" s="76"/>
      <c r="AZ164" s="76">
        <f t="shared" si="56"/>
        <v>429163128</v>
      </c>
      <c r="BA164" s="76">
        <f t="shared" si="57"/>
        <v>429</v>
      </c>
      <c r="BB164" s="564"/>
      <c r="BC164" s="266" t="str">
        <f t="shared" si="58"/>
        <v>KIPP ACADEMY LYNN</v>
      </c>
      <c r="BD164" s="266">
        <f t="shared" si="59"/>
        <v>128</v>
      </c>
      <c r="BE164" s="266" t="str">
        <f t="shared" si="41"/>
        <v>HAVERHILL</v>
      </c>
      <c r="BF164" s="266">
        <f t="shared" si="60"/>
        <v>1</v>
      </c>
    </row>
    <row r="165" spans="1:58">
      <c r="A165" s="265">
        <v>429</v>
      </c>
      <c r="B165" s="265">
        <v>429163160</v>
      </c>
      <c r="C165" s="266" t="s">
        <v>455</v>
      </c>
      <c r="D165" s="275">
        <f t="shared" si="42"/>
        <v>0</v>
      </c>
      <c r="E165" s="275">
        <f t="shared" si="43"/>
        <v>0</v>
      </c>
      <c r="F165" s="275">
        <f t="shared" si="44"/>
        <v>0</v>
      </c>
      <c r="G165" s="275">
        <f t="shared" si="45"/>
        <v>0</v>
      </c>
      <c r="H165" s="275">
        <f t="shared" si="46"/>
        <v>0</v>
      </c>
      <c r="I165" s="275">
        <f t="shared" si="47"/>
        <v>2</v>
      </c>
      <c r="J165" s="275">
        <f t="shared" si="48"/>
        <v>0</v>
      </c>
      <c r="K165" s="410">
        <f t="shared" si="49"/>
        <v>7.8600000000000003E-2</v>
      </c>
      <c r="L165" s="275"/>
      <c r="M165" s="275">
        <f t="shared" si="50"/>
        <v>0</v>
      </c>
      <c r="N165" s="275">
        <f t="shared" si="51"/>
        <v>0</v>
      </c>
      <c r="O165" s="275">
        <f t="shared" si="52"/>
        <v>0</v>
      </c>
      <c r="P165" s="275">
        <f t="shared" si="53"/>
        <v>2</v>
      </c>
      <c r="Q165" s="275">
        <f t="shared" si="54"/>
        <v>11</v>
      </c>
      <c r="R165" s="275">
        <f t="shared" si="55"/>
        <v>2</v>
      </c>
      <c r="S165" s="278"/>
      <c r="T165" s="278"/>
      <c r="U165" s="278"/>
      <c r="V165" s="278"/>
      <c r="W165" s="582"/>
      <c r="X165" s="582"/>
      <c r="Y165" s="600"/>
      <c r="Z165" s="278"/>
      <c r="AA165" s="76">
        <v>429</v>
      </c>
      <c r="AB165" s="76">
        <v>429163160</v>
      </c>
      <c r="AC165" s="294" t="s">
        <v>455</v>
      </c>
      <c r="AD165" s="76">
        <v>0</v>
      </c>
      <c r="AE165" s="76">
        <v>0</v>
      </c>
      <c r="AF165" s="76">
        <v>0</v>
      </c>
      <c r="AG165" s="76">
        <v>0</v>
      </c>
      <c r="AH165" s="76">
        <v>0</v>
      </c>
      <c r="AI165" s="76">
        <v>2</v>
      </c>
      <c r="AJ165" s="76">
        <v>0</v>
      </c>
      <c r="AK165" s="265">
        <v>0</v>
      </c>
      <c r="AL165" s="265">
        <v>0</v>
      </c>
      <c r="AM165" s="265">
        <v>0</v>
      </c>
      <c r="AN165" s="265">
        <v>0</v>
      </c>
      <c r="AO165" s="265">
        <v>0</v>
      </c>
      <c r="AP165" s="265">
        <v>0</v>
      </c>
      <c r="AQ165" s="265">
        <v>0</v>
      </c>
      <c r="AR165" s="265">
        <v>0</v>
      </c>
      <c r="AS165" s="76">
        <v>2</v>
      </c>
      <c r="AT165" s="266"/>
      <c r="AU165" s="76">
        <v>163</v>
      </c>
      <c r="AV165" s="76">
        <v>160</v>
      </c>
      <c r="AW165" s="579">
        <v>11</v>
      </c>
      <c r="AY165" s="76"/>
      <c r="AZ165" s="76">
        <f t="shared" si="56"/>
        <v>429163160</v>
      </c>
      <c r="BA165" s="76">
        <f t="shared" si="57"/>
        <v>429</v>
      </c>
      <c r="BB165" s="564"/>
      <c r="BC165" s="266" t="str">
        <f t="shared" si="58"/>
        <v>KIPP ACADEMY LYNN</v>
      </c>
      <c r="BD165" s="266">
        <f t="shared" si="59"/>
        <v>160</v>
      </c>
      <c r="BE165" s="266" t="str">
        <f t="shared" si="41"/>
        <v>LOWELL</v>
      </c>
      <c r="BF165" s="266">
        <f t="shared" si="60"/>
        <v>2</v>
      </c>
    </row>
    <row r="166" spans="1:58">
      <c r="A166" s="265">
        <v>429</v>
      </c>
      <c r="B166" s="265">
        <v>429163163</v>
      </c>
      <c r="C166" s="266" t="s">
        <v>455</v>
      </c>
      <c r="D166" s="275">
        <f t="shared" si="42"/>
        <v>0</v>
      </c>
      <c r="E166" s="275">
        <f t="shared" si="43"/>
        <v>0</v>
      </c>
      <c r="F166" s="275">
        <f t="shared" si="44"/>
        <v>120</v>
      </c>
      <c r="G166" s="275">
        <f t="shared" si="45"/>
        <v>596</v>
      </c>
      <c r="H166" s="275">
        <f t="shared" si="46"/>
        <v>355</v>
      </c>
      <c r="I166" s="275">
        <f t="shared" si="47"/>
        <v>470</v>
      </c>
      <c r="J166" s="275">
        <f t="shared" si="48"/>
        <v>0</v>
      </c>
      <c r="K166" s="410">
        <f t="shared" si="49"/>
        <v>60.561300000000003</v>
      </c>
      <c r="L166" s="275"/>
      <c r="M166" s="275">
        <f t="shared" si="50"/>
        <v>179</v>
      </c>
      <c r="N166" s="275">
        <f t="shared" si="51"/>
        <v>34</v>
      </c>
      <c r="O166" s="275">
        <f t="shared" si="52"/>
        <v>23</v>
      </c>
      <c r="P166" s="275">
        <f t="shared" si="53"/>
        <v>1111</v>
      </c>
      <c r="Q166" s="275">
        <f t="shared" si="54"/>
        <v>11</v>
      </c>
      <c r="R166" s="275">
        <f t="shared" si="55"/>
        <v>1541</v>
      </c>
      <c r="S166" s="278"/>
      <c r="T166" s="278"/>
      <c r="U166" s="278"/>
      <c r="V166" s="278"/>
      <c r="W166" s="582"/>
      <c r="X166" s="582"/>
      <c r="Y166" s="600"/>
      <c r="Z166" s="278"/>
      <c r="AA166" s="76">
        <v>429</v>
      </c>
      <c r="AB166" s="76">
        <v>429163163</v>
      </c>
      <c r="AC166" s="294" t="s">
        <v>455</v>
      </c>
      <c r="AD166" s="76">
        <v>0</v>
      </c>
      <c r="AE166" s="76">
        <v>0</v>
      </c>
      <c r="AF166" s="76">
        <v>120</v>
      </c>
      <c r="AG166" s="76">
        <v>596</v>
      </c>
      <c r="AH166" s="76">
        <v>355</v>
      </c>
      <c r="AI166" s="76">
        <v>470</v>
      </c>
      <c r="AJ166" s="76">
        <v>0</v>
      </c>
      <c r="AK166" s="265">
        <v>0</v>
      </c>
      <c r="AL166" s="265">
        <v>179</v>
      </c>
      <c r="AM166" s="265">
        <v>34</v>
      </c>
      <c r="AN166" s="265">
        <v>23</v>
      </c>
      <c r="AO166" s="265">
        <v>692</v>
      </c>
      <c r="AP166" s="265">
        <v>0</v>
      </c>
      <c r="AQ166" s="265">
        <v>0</v>
      </c>
      <c r="AR166" s="265">
        <v>86</v>
      </c>
      <c r="AS166" s="76">
        <v>333</v>
      </c>
      <c r="AT166" s="266"/>
      <c r="AU166" s="76">
        <v>163</v>
      </c>
      <c r="AV166" s="76">
        <v>163</v>
      </c>
      <c r="AW166" s="579">
        <v>11</v>
      </c>
      <c r="AY166" s="76"/>
      <c r="AZ166" s="76">
        <f t="shared" si="56"/>
        <v>429163163</v>
      </c>
      <c r="BA166" s="76">
        <f t="shared" si="57"/>
        <v>429</v>
      </c>
      <c r="BB166" s="564"/>
      <c r="BC166" s="266" t="str">
        <f t="shared" si="58"/>
        <v>KIPP ACADEMY LYNN</v>
      </c>
      <c r="BD166" s="266">
        <f t="shared" si="59"/>
        <v>163</v>
      </c>
      <c r="BE166" s="266" t="str">
        <f t="shared" si="41"/>
        <v>LYNN</v>
      </c>
      <c r="BF166" s="266">
        <f t="shared" si="60"/>
        <v>1541</v>
      </c>
    </row>
    <row r="167" spans="1:58">
      <c r="A167" s="265">
        <v>429</v>
      </c>
      <c r="B167" s="265">
        <v>429163165</v>
      </c>
      <c r="C167" s="266" t="s">
        <v>455</v>
      </c>
      <c r="D167" s="275">
        <f t="shared" si="42"/>
        <v>0</v>
      </c>
      <c r="E167" s="275">
        <f t="shared" si="43"/>
        <v>0</v>
      </c>
      <c r="F167" s="275">
        <f t="shared" si="44"/>
        <v>0</v>
      </c>
      <c r="G167" s="275">
        <f t="shared" si="45"/>
        <v>0</v>
      </c>
      <c r="H167" s="275">
        <f t="shared" si="46"/>
        <v>1</v>
      </c>
      <c r="I167" s="275">
        <f t="shared" si="47"/>
        <v>0</v>
      </c>
      <c r="J167" s="275">
        <f t="shared" si="48"/>
        <v>0</v>
      </c>
      <c r="K167" s="410">
        <f t="shared" si="49"/>
        <v>3.9300000000000002E-2</v>
      </c>
      <c r="L167" s="275"/>
      <c r="M167" s="275">
        <f t="shared" si="50"/>
        <v>0</v>
      </c>
      <c r="N167" s="275">
        <f t="shared" si="51"/>
        <v>0</v>
      </c>
      <c r="O167" s="275">
        <f t="shared" si="52"/>
        <v>0</v>
      </c>
      <c r="P167" s="275">
        <f t="shared" si="53"/>
        <v>1</v>
      </c>
      <c r="Q167" s="275">
        <f t="shared" si="54"/>
        <v>10</v>
      </c>
      <c r="R167" s="275">
        <f t="shared" si="55"/>
        <v>1</v>
      </c>
      <c r="S167" s="278"/>
      <c r="T167" s="278"/>
      <c r="U167" s="278"/>
      <c r="V167" s="278"/>
      <c r="W167" s="582"/>
      <c r="X167" s="582"/>
      <c r="Y167" s="600"/>
      <c r="Z167" s="278"/>
      <c r="AA167" s="76">
        <v>429</v>
      </c>
      <c r="AB167" s="76">
        <v>429163165</v>
      </c>
      <c r="AC167" s="294" t="s">
        <v>455</v>
      </c>
      <c r="AD167" s="76">
        <v>0</v>
      </c>
      <c r="AE167" s="76">
        <v>0</v>
      </c>
      <c r="AF167" s="76">
        <v>0</v>
      </c>
      <c r="AG167" s="76">
        <v>0</v>
      </c>
      <c r="AH167" s="76">
        <v>1</v>
      </c>
      <c r="AI167" s="76">
        <v>0</v>
      </c>
      <c r="AJ167" s="76">
        <v>0</v>
      </c>
      <c r="AK167" s="265">
        <v>0</v>
      </c>
      <c r="AL167" s="265">
        <v>0</v>
      </c>
      <c r="AM167" s="265">
        <v>0</v>
      </c>
      <c r="AN167" s="265">
        <v>0</v>
      </c>
      <c r="AO167" s="265">
        <v>1</v>
      </c>
      <c r="AP167" s="265">
        <v>0</v>
      </c>
      <c r="AQ167" s="265">
        <v>0</v>
      </c>
      <c r="AR167" s="265">
        <v>0</v>
      </c>
      <c r="AS167" s="76">
        <v>0</v>
      </c>
      <c r="AT167" s="266"/>
      <c r="AU167" s="76">
        <v>163</v>
      </c>
      <c r="AV167" s="76">
        <v>165</v>
      </c>
      <c r="AW167" s="579">
        <v>10</v>
      </c>
      <c r="AY167" s="76"/>
      <c r="AZ167" s="76">
        <f t="shared" si="56"/>
        <v>429163165</v>
      </c>
      <c r="BA167" s="76">
        <f t="shared" si="57"/>
        <v>429</v>
      </c>
      <c r="BB167" s="564"/>
      <c r="BC167" s="266" t="str">
        <f t="shared" si="58"/>
        <v>KIPP ACADEMY LYNN</v>
      </c>
      <c r="BD167" s="266">
        <f t="shared" si="59"/>
        <v>165</v>
      </c>
      <c r="BE167" s="266" t="str">
        <f t="shared" si="41"/>
        <v>MALDEN</v>
      </c>
      <c r="BF167" s="266">
        <f t="shared" si="60"/>
        <v>1</v>
      </c>
    </row>
    <row r="168" spans="1:58">
      <c r="A168" s="265">
        <v>429</v>
      </c>
      <c r="B168" s="265">
        <v>429163168</v>
      </c>
      <c r="C168" s="266" t="s">
        <v>455</v>
      </c>
      <c r="D168" s="275">
        <f t="shared" si="42"/>
        <v>0</v>
      </c>
      <c r="E168" s="275">
        <f t="shared" si="43"/>
        <v>0</v>
      </c>
      <c r="F168" s="275">
        <f t="shared" si="44"/>
        <v>0</v>
      </c>
      <c r="G168" s="275">
        <f t="shared" si="45"/>
        <v>2</v>
      </c>
      <c r="H168" s="275">
        <f t="shared" si="46"/>
        <v>1</v>
      </c>
      <c r="I168" s="275">
        <f t="shared" si="47"/>
        <v>0</v>
      </c>
      <c r="J168" s="275">
        <f t="shared" si="48"/>
        <v>0</v>
      </c>
      <c r="K168" s="410">
        <f t="shared" si="49"/>
        <v>0.1179</v>
      </c>
      <c r="L168" s="275"/>
      <c r="M168" s="275">
        <f t="shared" si="50"/>
        <v>1</v>
      </c>
      <c r="N168" s="275">
        <f t="shared" si="51"/>
        <v>0</v>
      </c>
      <c r="O168" s="275">
        <f t="shared" si="52"/>
        <v>0</v>
      </c>
      <c r="P168" s="275">
        <f t="shared" si="53"/>
        <v>3</v>
      </c>
      <c r="Q168" s="275">
        <f t="shared" si="54"/>
        <v>3</v>
      </c>
      <c r="R168" s="275">
        <f t="shared" si="55"/>
        <v>3</v>
      </c>
      <c r="S168" s="278"/>
      <c r="T168" s="278"/>
      <c r="U168" s="278"/>
      <c r="V168" s="278"/>
      <c r="W168" s="582"/>
      <c r="X168" s="582"/>
      <c r="Y168" s="600"/>
      <c r="Z168" s="278"/>
      <c r="AA168" s="76">
        <v>429</v>
      </c>
      <c r="AB168" s="76">
        <v>429163168</v>
      </c>
      <c r="AC168" s="294" t="s">
        <v>455</v>
      </c>
      <c r="AD168" s="76">
        <v>0</v>
      </c>
      <c r="AE168" s="76">
        <v>0</v>
      </c>
      <c r="AF168" s="76">
        <v>0</v>
      </c>
      <c r="AG168" s="76">
        <v>2</v>
      </c>
      <c r="AH168" s="76">
        <v>1</v>
      </c>
      <c r="AI168" s="76">
        <v>0</v>
      </c>
      <c r="AJ168" s="76">
        <v>0</v>
      </c>
      <c r="AK168" s="265">
        <v>0</v>
      </c>
      <c r="AL168" s="265">
        <v>1</v>
      </c>
      <c r="AM168" s="265">
        <v>0</v>
      </c>
      <c r="AN168" s="265">
        <v>0</v>
      </c>
      <c r="AO168" s="265">
        <v>3</v>
      </c>
      <c r="AP168" s="265">
        <v>0</v>
      </c>
      <c r="AQ168" s="265">
        <v>0</v>
      </c>
      <c r="AR168" s="265">
        <v>0</v>
      </c>
      <c r="AS168" s="76">
        <v>0</v>
      </c>
      <c r="AT168" s="266"/>
      <c r="AU168" s="76">
        <v>163</v>
      </c>
      <c r="AV168" s="76">
        <v>168</v>
      </c>
      <c r="AW168" s="579">
        <v>3</v>
      </c>
      <c r="AY168" s="76"/>
      <c r="AZ168" s="76">
        <f t="shared" si="56"/>
        <v>429163168</v>
      </c>
      <c r="BA168" s="76">
        <f t="shared" si="57"/>
        <v>429</v>
      </c>
      <c r="BB168" s="564"/>
      <c r="BC168" s="266" t="str">
        <f t="shared" si="58"/>
        <v>KIPP ACADEMY LYNN</v>
      </c>
      <c r="BD168" s="266">
        <f t="shared" si="59"/>
        <v>168</v>
      </c>
      <c r="BE168" s="266" t="str">
        <f t="shared" si="41"/>
        <v>MARBLEHEAD</v>
      </c>
      <c r="BF168" s="266">
        <f t="shared" si="60"/>
        <v>3</v>
      </c>
    </row>
    <row r="169" spans="1:58">
      <c r="A169" s="265">
        <v>429</v>
      </c>
      <c r="B169" s="265">
        <v>429163181</v>
      </c>
      <c r="C169" s="266" t="s">
        <v>455</v>
      </c>
      <c r="D169" s="275">
        <f t="shared" si="42"/>
        <v>0</v>
      </c>
      <c r="E169" s="275">
        <f t="shared" si="43"/>
        <v>0</v>
      </c>
      <c r="F169" s="275">
        <f t="shared" si="44"/>
        <v>0</v>
      </c>
      <c r="G169" s="275">
        <f t="shared" si="45"/>
        <v>0</v>
      </c>
      <c r="H169" s="275">
        <f t="shared" si="46"/>
        <v>0</v>
      </c>
      <c r="I169" s="275">
        <f t="shared" si="47"/>
        <v>2</v>
      </c>
      <c r="J169" s="275">
        <f t="shared" si="48"/>
        <v>0</v>
      </c>
      <c r="K169" s="410">
        <f t="shared" si="49"/>
        <v>7.8600000000000003E-2</v>
      </c>
      <c r="L169" s="275"/>
      <c r="M169" s="275">
        <f t="shared" si="50"/>
        <v>0</v>
      </c>
      <c r="N169" s="275">
        <f t="shared" si="51"/>
        <v>0</v>
      </c>
      <c r="O169" s="275">
        <f t="shared" si="52"/>
        <v>0</v>
      </c>
      <c r="P169" s="275">
        <f t="shared" si="53"/>
        <v>2</v>
      </c>
      <c r="Q169" s="275">
        <f t="shared" si="54"/>
        <v>10</v>
      </c>
      <c r="R169" s="275">
        <f t="shared" si="55"/>
        <v>2</v>
      </c>
      <c r="S169" s="278"/>
      <c r="T169" s="278"/>
      <c r="U169" s="278"/>
      <c r="V169" s="278"/>
      <c r="W169" s="582"/>
      <c r="X169" s="582"/>
      <c r="Y169" s="600"/>
      <c r="Z169" s="278"/>
      <c r="AA169" s="76">
        <v>429</v>
      </c>
      <c r="AB169" s="76">
        <v>429163181</v>
      </c>
      <c r="AC169" s="294" t="s">
        <v>455</v>
      </c>
      <c r="AD169" s="76">
        <v>0</v>
      </c>
      <c r="AE169" s="76">
        <v>0</v>
      </c>
      <c r="AF169" s="76">
        <v>0</v>
      </c>
      <c r="AG169" s="76">
        <v>0</v>
      </c>
      <c r="AH169" s="76">
        <v>0</v>
      </c>
      <c r="AI169" s="76">
        <v>2</v>
      </c>
      <c r="AJ169" s="76">
        <v>0</v>
      </c>
      <c r="AK169" s="265">
        <v>0</v>
      </c>
      <c r="AL169" s="265">
        <v>0</v>
      </c>
      <c r="AM169" s="265">
        <v>0</v>
      </c>
      <c r="AN169" s="265">
        <v>0</v>
      </c>
      <c r="AO169" s="265">
        <v>0</v>
      </c>
      <c r="AP169" s="265">
        <v>0</v>
      </c>
      <c r="AQ169" s="265">
        <v>0</v>
      </c>
      <c r="AR169" s="265">
        <v>0</v>
      </c>
      <c r="AS169" s="76">
        <v>2</v>
      </c>
      <c r="AT169" s="266"/>
      <c r="AU169" s="76">
        <v>163</v>
      </c>
      <c r="AV169" s="76">
        <v>181</v>
      </c>
      <c r="AW169" s="579">
        <v>10</v>
      </c>
      <c r="AY169" s="76"/>
      <c r="AZ169" s="76">
        <f t="shared" si="56"/>
        <v>429163181</v>
      </c>
      <c r="BA169" s="76">
        <f t="shared" si="57"/>
        <v>429</v>
      </c>
      <c r="BB169" s="564"/>
      <c r="BC169" s="266" t="str">
        <f t="shared" si="58"/>
        <v>KIPP ACADEMY LYNN</v>
      </c>
      <c r="BD169" s="266">
        <f t="shared" si="59"/>
        <v>181</v>
      </c>
      <c r="BE169" s="266" t="str">
        <f t="shared" si="41"/>
        <v>METHUEN</v>
      </c>
      <c r="BF169" s="266">
        <f t="shared" si="60"/>
        <v>2</v>
      </c>
    </row>
    <row r="170" spans="1:58">
      <c r="A170" s="265">
        <v>429</v>
      </c>
      <c r="B170" s="265">
        <v>429163229</v>
      </c>
      <c r="C170" s="266" t="s">
        <v>455</v>
      </c>
      <c r="D170" s="275">
        <f t="shared" si="42"/>
        <v>0</v>
      </c>
      <c r="E170" s="275">
        <f t="shared" si="43"/>
        <v>0</v>
      </c>
      <c r="F170" s="275">
        <f t="shared" si="44"/>
        <v>0</v>
      </c>
      <c r="G170" s="275">
        <f t="shared" si="45"/>
        <v>2</v>
      </c>
      <c r="H170" s="275">
        <f t="shared" si="46"/>
        <v>3</v>
      </c>
      <c r="I170" s="275">
        <f t="shared" si="47"/>
        <v>4</v>
      </c>
      <c r="J170" s="275">
        <f t="shared" si="48"/>
        <v>0</v>
      </c>
      <c r="K170" s="410">
        <f t="shared" si="49"/>
        <v>0.35370000000000001</v>
      </c>
      <c r="L170" s="275"/>
      <c r="M170" s="275">
        <f t="shared" si="50"/>
        <v>0</v>
      </c>
      <c r="N170" s="275">
        <f t="shared" si="51"/>
        <v>1</v>
      </c>
      <c r="O170" s="275">
        <f t="shared" si="52"/>
        <v>0</v>
      </c>
      <c r="P170" s="275">
        <f t="shared" si="53"/>
        <v>4</v>
      </c>
      <c r="Q170" s="275">
        <f t="shared" si="54"/>
        <v>9</v>
      </c>
      <c r="R170" s="275">
        <f t="shared" si="55"/>
        <v>9</v>
      </c>
      <c r="S170" s="278"/>
      <c r="T170" s="278"/>
      <c r="U170" s="278"/>
      <c r="V170" s="278"/>
      <c r="W170" s="582"/>
      <c r="X170" s="582"/>
      <c r="Y170" s="600"/>
      <c r="Z170" s="278"/>
      <c r="AA170" s="76">
        <v>429</v>
      </c>
      <c r="AB170" s="76">
        <v>429163229</v>
      </c>
      <c r="AC170" s="294" t="s">
        <v>455</v>
      </c>
      <c r="AD170" s="76">
        <v>0</v>
      </c>
      <c r="AE170" s="76">
        <v>0</v>
      </c>
      <c r="AF170" s="76">
        <v>0</v>
      </c>
      <c r="AG170" s="76">
        <v>2</v>
      </c>
      <c r="AH170" s="76">
        <v>3</v>
      </c>
      <c r="AI170" s="76">
        <v>4</v>
      </c>
      <c r="AJ170" s="76">
        <v>0</v>
      </c>
      <c r="AK170" s="265">
        <v>0</v>
      </c>
      <c r="AL170" s="265">
        <v>0</v>
      </c>
      <c r="AM170" s="265">
        <v>1</v>
      </c>
      <c r="AN170" s="265">
        <v>0</v>
      </c>
      <c r="AO170" s="265">
        <v>1</v>
      </c>
      <c r="AP170" s="265">
        <v>0</v>
      </c>
      <c r="AQ170" s="265">
        <v>0</v>
      </c>
      <c r="AR170" s="265">
        <v>0</v>
      </c>
      <c r="AS170" s="76">
        <v>3</v>
      </c>
      <c r="AT170" s="266"/>
      <c r="AU170" s="76">
        <v>163</v>
      </c>
      <c r="AV170" s="76">
        <v>229</v>
      </c>
      <c r="AW170" s="579">
        <v>9</v>
      </c>
      <c r="AY170" s="76"/>
      <c r="AZ170" s="76">
        <f t="shared" si="56"/>
        <v>429163229</v>
      </c>
      <c r="BA170" s="76">
        <f t="shared" si="57"/>
        <v>429</v>
      </c>
      <c r="BB170" s="564"/>
      <c r="BC170" s="266" t="str">
        <f t="shared" si="58"/>
        <v>KIPP ACADEMY LYNN</v>
      </c>
      <c r="BD170" s="266">
        <f t="shared" si="59"/>
        <v>229</v>
      </c>
      <c r="BE170" s="266" t="str">
        <f t="shared" si="41"/>
        <v>PEABODY</v>
      </c>
      <c r="BF170" s="266">
        <f t="shared" si="60"/>
        <v>9</v>
      </c>
    </row>
    <row r="171" spans="1:58">
      <c r="A171" s="265">
        <v>429</v>
      </c>
      <c r="B171" s="265">
        <v>429163246</v>
      </c>
      <c r="C171" s="266" t="s">
        <v>455</v>
      </c>
      <c r="D171" s="275">
        <f t="shared" si="42"/>
        <v>0</v>
      </c>
      <c r="E171" s="275">
        <f t="shared" si="43"/>
        <v>0</v>
      </c>
      <c r="F171" s="275">
        <f t="shared" si="44"/>
        <v>0</v>
      </c>
      <c r="G171" s="275">
        <f t="shared" si="45"/>
        <v>0</v>
      </c>
      <c r="H171" s="275">
        <f t="shared" si="46"/>
        <v>0</v>
      </c>
      <c r="I171" s="275">
        <f t="shared" si="47"/>
        <v>1</v>
      </c>
      <c r="J171" s="275">
        <f t="shared" si="48"/>
        <v>0</v>
      </c>
      <c r="K171" s="410">
        <f t="shared" si="49"/>
        <v>3.9300000000000002E-2</v>
      </c>
      <c r="L171" s="275"/>
      <c r="M171" s="275">
        <f t="shared" si="50"/>
        <v>0</v>
      </c>
      <c r="N171" s="275">
        <f t="shared" si="51"/>
        <v>0</v>
      </c>
      <c r="O171" s="275">
        <f t="shared" si="52"/>
        <v>0</v>
      </c>
      <c r="P171" s="275">
        <f t="shared" si="53"/>
        <v>1</v>
      </c>
      <c r="Q171" s="275">
        <f t="shared" si="54"/>
        <v>3</v>
      </c>
      <c r="R171" s="275">
        <f t="shared" si="55"/>
        <v>1</v>
      </c>
      <c r="S171" s="278"/>
      <c r="T171" s="278"/>
      <c r="U171" s="278"/>
      <c r="V171" s="278"/>
      <c r="W171" s="582"/>
      <c r="X171" s="582"/>
      <c r="Y171" s="600"/>
      <c r="Z171" s="278"/>
      <c r="AA171" s="76">
        <v>429</v>
      </c>
      <c r="AB171" s="76">
        <v>429163246</v>
      </c>
      <c r="AC171" s="294" t="s">
        <v>455</v>
      </c>
      <c r="AD171" s="76">
        <v>0</v>
      </c>
      <c r="AE171" s="76">
        <v>0</v>
      </c>
      <c r="AF171" s="76">
        <v>0</v>
      </c>
      <c r="AG171" s="76">
        <v>0</v>
      </c>
      <c r="AH171" s="76">
        <v>0</v>
      </c>
      <c r="AI171" s="76">
        <v>1</v>
      </c>
      <c r="AJ171" s="76">
        <v>0</v>
      </c>
      <c r="AK171" s="265">
        <v>0</v>
      </c>
      <c r="AL171" s="265">
        <v>0</v>
      </c>
      <c r="AM171" s="265">
        <v>0</v>
      </c>
      <c r="AN171" s="265">
        <v>0</v>
      </c>
      <c r="AO171" s="265">
        <v>0</v>
      </c>
      <c r="AP171" s="265">
        <v>0</v>
      </c>
      <c r="AQ171" s="265">
        <v>0</v>
      </c>
      <c r="AR171" s="265">
        <v>0</v>
      </c>
      <c r="AS171" s="76">
        <v>1</v>
      </c>
      <c r="AT171" s="266"/>
      <c r="AU171" s="76">
        <v>163</v>
      </c>
      <c r="AV171" s="76">
        <v>246</v>
      </c>
      <c r="AW171" s="579">
        <v>3</v>
      </c>
      <c r="AY171" s="76"/>
      <c r="AZ171" s="76">
        <f t="shared" si="56"/>
        <v>429163246</v>
      </c>
      <c r="BA171" s="76">
        <f t="shared" si="57"/>
        <v>429</v>
      </c>
      <c r="BB171" s="564"/>
      <c r="BC171" s="266" t="str">
        <f t="shared" si="58"/>
        <v>KIPP ACADEMY LYNN</v>
      </c>
      <c r="BD171" s="266">
        <f t="shared" si="59"/>
        <v>246</v>
      </c>
      <c r="BE171" s="266" t="str">
        <f t="shared" si="41"/>
        <v>READING</v>
      </c>
      <c r="BF171" s="266">
        <f t="shared" si="60"/>
        <v>1</v>
      </c>
    </row>
    <row r="172" spans="1:58">
      <c r="A172" s="265">
        <v>429</v>
      </c>
      <c r="B172" s="265">
        <v>429163248</v>
      </c>
      <c r="C172" s="266" t="s">
        <v>455</v>
      </c>
      <c r="D172" s="275">
        <f t="shared" si="42"/>
        <v>0</v>
      </c>
      <c r="E172" s="275">
        <f t="shared" si="43"/>
        <v>0</v>
      </c>
      <c r="F172" s="275">
        <f t="shared" si="44"/>
        <v>0</v>
      </c>
      <c r="G172" s="275">
        <f t="shared" si="45"/>
        <v>0</v>
      </c>
      <c r="H172" s="275">
        <f t="shared" si="46"/>
        <v>2</v>
      </c>
      <c r="I172" s="275">
        <f t="shared" si="47"/>
        <v>1</v>
      </c>
      <c r="J172" s="275">
        <f t="shared" si="48"/>
        <v>0</v>
      </c>
      <c r="K172" s="410">
        <f t="shared" si="49"/>
        <v>0.1179</v>
      </c>
      <c r="L172" s="275"/>
      <c r="M172" s="275">
        <f t="shared" si="50"/>
        <v>0</v>
      </c>
      <c r="N172" s="275">
        <f t="shared" si="51"/>
        <v>0</v>
      </c>
      <c r="O172" s="275">
        <f t="shared" si="52"/>
        <v>0</v>
      </c>
      <c r="P172" s="275">
        <f t="shared" si="53"/>
        <v>3</v>
      </c>
      <c r="Q172" s="275">
        <f t="shared" si="54"/>
        <v>11</v>
      </c>
      <c r="R172" s="275">
        <f t="shared" si="55"/>
        <v>3</v>
      </c>
      <c r="S172" s="278"/>
      <c r="T172" s="278"/>
      <c r="U172" s="278"/>
      <c r="V172" s="278"/>
      <c r="W172" s="582"/>
      <c r="X172" s="582"/>
      <c r="Y172" s="600"/>
      <c r="Z172" s="278"/>
      <c r="AA172" s="76">
        <v>429</v>
      </c>
      <c r="AB172" s="76">
        <v>429163248</v>
      </c>
      <c r="AC172" s="294" t="s">
        <v>455</v>
      </c>
      <c r="AD172" s="76">
        <v>0</v>
      </c>
      <c r="AE172" s="76">
        <v>0</v>
      </c>
      <c r="AF172" s="76">
        <v>0</v>
      </c>
      <c r="AG172" s="76">
        <v>0</v>
      </c>
      <c r="AH172" s="76">
        <v>2</v>
      </c>
      <c r="AI172" s="76">
        <v>1</v>
      </c>
      <c r="AJ172" s="76">
        <v>0</v>
      </c>
      <c r="AK172" s="265">
        <v>0</v>
      </c>
      <c r="AL172" s="265">
        <v>0</v>
      </c>
      <c r="AM172" s="265">
        <v>0</v>
      </c>
      <c r="AN172" s="265">
        <v>0</v>
      </c>
      <c r="AO172" s="265">
        <v>2</v>
      </c>
      <c r="AP172" s="265">
        <v>0</v>
      </c>
      <c r="AQ172" s="265">
        <v>0</v>
      </c>
      <c r="AR172" s="265">
        <v>0</v>
      </c>
      <c r="AS172" s="76">
        <v>1</v>
      </c>
      <c r="AT172" s="266"/>
      <c r="AU172" s="76">
        <v>163</v>
      </c>
      <c r="AV172" s="76">
        <v>248</v>
      </c>
      <c r="AW172" s="579">
        <v>11</v>
      </c>
      <c r="AY172" s="76"/>
      <c r="AZ172" s="76">
        <f t="shared" si="56"/>
        <v>429163248</v>
      </c>
      <c r="BA172" s="76">
        <f t="shared" si="57"/>
        <v>429</v>
      </c>
      <c r="BB172" s="564"/>
      <c r="BC172" s="266" t="str">
        <f t="shared" si="58"/>
        <v>KIPP ACADEMY LYNN</v>
      </c>
      <c r="BD172" s="266">
        <f t="shared" si="59"/>
        <v>248</v>
      </c>
      <c r="BE172" s="266" t="str">
        <f t="shared" si="41"/>
        <v>REVERE</v>
      </c>
      <c r="BF172" s="266">
        <f t="shared" si="60"/>
        <v>3</v>
      </c>
    </row>
    <row r="173" spans="1:58">
      <c r="A173" s="265">
        <v>429</v>
      </c>
      <c r="B173" s="265">
        <v>429163258</v>
      </c>
      <c r="C173" s="266" t="s">
        <v>455</v>
      </c>
      <c r="D173" s="275">
        <f t="shared" si="42"/>
        <v>0</v>
      </c>
      <c r="E173" s="275">
        <f t="shared" si="43"/>
        <v>0</v>
      </c>
      <c r="F173" s="275">
        <f t="shared" si="44"/>
        <v>1</v>
      </c>
      <c r="G173" s="275">
        <f t="shared" si="45"/>
        <v>13</v>
      </c>
      <c r="H173" s="275">
        <f t="shared" si="46"/>
        <v>4</v>
      </c>
      <c r="I173" s="275">
        <f t="shared" si="47"/>
        <v>6</v>
      </c>
      <c r="J173" s="275">
        <f t="shared" si="48"/>
        <v>0</v>
      </c>
      <c r="K173" s="410">
        <f t="shared" si="49"/>
        <v>0.94320000000000004</v>
      </c>
      <c r="L173" s="275"/>
      <c r="M173" s="275">
        <f t="shared" si="50"/>
        <v>3</v>
      </c>
      <c r="N173" s="275">
        <f t="shared" si="51"/>
        <v>0</v>
      </c>
      <c r="O173" s="275">
        <f t="shared" si="52"/>
        <v>0</v>
      </c>
      <c r="P173" s="275">
        <f t="shared" si="53"/>
        <v>18</v>
      </c>
      <c r="Q173" s="275">
        <f t="shared" si="54"/>
        <v>10</v>
      </c>
      <c r="R173" s="275">
        <f t="shared" si="55"/>
        <v>24</v>
      </c>
      <c r="S173" s="278"/>
      <c r="T173" s="278"/>
      <c r="U173" s="278"/>
      <c r="V173" s="278"/>
      <c r="W173" s="582"/>
      <c r="X173" s="582"/>
      <c r="Y173" s="600"/>
      <c r="Z173" s="278"/>
      <c r="AA173" s="76">
        <v>429</v>
      </c>
      <c r="AB173" s="76">
        <v>429163258</v>
      </c>
      <c r="AC173" s="294" t="s">
        <v>455</v>
      </c>
      <c r="AD173" s="76">
        <v>0</v>
      </c>
      <c r="AE173" s="76">
        <v>0</v>
      </c>
      <c r="AF173" s="76">
        <v>1</v>
      </c>
      <c r="AG173" s="76">
        <v>13</v>
      </c>
      <c r="AH173" s="76">
        <v>4</v>
      </c>
      <c r="AI173" s="76">
        <v>6</v>
      </c>
      <c r="AJ173" s="76">
        <v>0</v>
      </c>
      <c r="AK173" s="265">
        <v>0</v>
      </c>
      <c r="AL173" s="265">
        <v>3</v>
      </c>
      <c r="AM173" s="265">
        <v>0</v>
      </c>
      <c r="AN173" s="265">
        <v>0</v>
      </c>
      <c r="AO173" s="265">
        <v>13</v>
      </c>
      <c r="AP173" s="265">
        <v>0</v>
      </c>
      <c r="AQ173" s="265">
        <v>0</v>
      </c>
      <c r="AR173" s="265">
        <v>1</v>
      </c>
      <c r="AS173" s="76">
        <v>4</v>
      </c>
      <c r="AT173" s="266"/>
      <c r="AU173" s="76">
        <v>163</v>
      </c>
      <c r="AV173" s="76">
        <v>258</v>
      </c>
      <c r="AW173" s="579">
        <v>10</v>
      </c>
      <c r="AY173" s="76"/>
      <c r="AZ173" s="76">
        <f t="shared" si="56"/>
        <v>429163258</v>
      </c>
      <c r="BA173" s="76">
        <f t="shared" si="57"/>
        <v>429</v>
      </c>
      <c r="BB173" s="564"/>
      <c r="BC173" s="266" t="str">
        <f t="shared" si="58"/>
        <v>KIPP ACADEMY LYNN</v>
      </c>
      <c r="BD173" s="266">
        <f t="shared" si="59"/>
        <v>258</v>
      </c>
      <c r="BE173" s="266" t="str">
        <f t="shared" si="41"/>
        <v>SALEM</v>
      </c>
      <c r="BF173" s="266">
        <f t="shared" si="60"/>
        <v>24</v>
      </c>
    </row>
    <row r="174" spans="1:58">
      <c r="A174" s="265">
        <v>429</v>
      </c>
      <c r="B174" s="265">
        <v>429163262</v>
      </c>
      <c r="C174" s="266" t="s">
        <v>455</v>
      </c>
      <c r="D174" s="275">
        <f t="shared" si="42"/>
        <v>0</v>
      </c>
      <c r="E174" s="275">
        <f t="shared" si="43"/>
        <v>0</v>
      </c>
      <c r="F174" s="275">
        <f t="shared" si="44"/>
        <v>2</v>
      </c>
      <c r="G174" s="275">
        <f t="shared" si="45"/>
        <v>6</v>
      </c>
      <c r="H174" s="275">
        <f t="shared" si="46"/>
        <v>3</v>
      </c>
      <c r="I174" s="275">
        <f t="shared" si="47"/>
        <v>3</v>
      </c>
      <c r="J174" s="275">
        <f t="shared" si="48"/>
        <v>0</v>
      </c>
      <c r="K174" s="410">
        <f t="shared" si="49"/>
        <v>0.55020000000000002</v>
      </c>
      <c r="L174" s="275"/>
      <c r="M174" s="275">
        <f t="shared" si="50"/>
        <v>2</v>
      </c>
      <c r="N174" s="275">
        <f t="shared" si="51"/>
        <v>0</v>
      </c>
      <c r="O174" s="275">
        <f t="shared" si="52"/>
        <v>0</v>
      </c>
      <c r="P174" s="275">
        <f t="shared" si="53"/>
        <v>13</v>
      </c>
      <c r="Q174" s="275">
        <f t="shared" si="54"/>
        <v>9</v>
      </c>
      <c r="R174" s="275">
        <f t="shared" si="55"/>
        <v>14</v>
      </c>
      <c r="S174" s="278"/>
      <c r="T174" s="278"/>
      <c r="U174" s="278"/>
      <c r="V174" s="278"/>
      <c r="W174" s="582"/>
      <c r="X174" s="582"/>
      <c r="Y174" s="600"/>
      <c r="Z174" s="278"/>
      <c r="AA174" s="76">
        <v>429</v>
      </c>
      <c r="AB174" s="76">
        <v>429163262</v>
      </c>
      <c r="AC174" s="294" t="s">
        <v>455</v>
      </c>
      <c r="AD174" s="76">
        <v>0</v>
      </c>
      <c r="AE174" s="76">
        <v>0</v>
      </c>
      <c r="AF174" s="76">
        <v>2</v>
      </c>
      <c r="AG174" s="76">
        <v>6</v>
      </c>
      <c r="AH174" s="76">
        <v>3</v>
      </c>
      <c r="AI174" s="76">
        <v>3</v>
      </c>
      <c r="AJ174" s="76">
        <v>0</v>
      </c>
      <c r="AK174" s="265">
        <v>0</v>
      </c>
      <c r="AL174" s="265">
        <v>2</v>
      </c>
      <c r="AM174" s="265">
        <v>0</v>
      </c>
      <c r="AN174" s="265">
        <v>0</v>
      </c>
      <c r="AO174" s="265">
        <v>9</v>
      </c>
      <c r="AP174" s="265">
        <v>0</v>
      </c>
      <c r="AQ174" s="265">
        <v>0</v>
      </c>
      <c r="AR174" s="265">
        <v>2</v>
      </c>
      <c r="AS174" s="76">
        <v>2</v>
      </c>
      <c r="AT174" s="266"/>
      <c r="AU174" s="76">
        <v>163</v>
      </c>
      <c r="AV174" s="76">
        <v>262</v>
      </c>
      <c r="AW174" s="579">
        <v>9</v>
      </c>
      <c r="AY174" s="76"/>
      <c r="AZ174" s="76">
        <f t="shared" si="56"/>
        <v>429163262</v>
      </c>
      <c r="BA174" s="76">
        <f t="shared" si="57"/>
        <v>429</v>
      </c>
      <c r="BB174" s="564"/>
      <c r="BC174" s="266" t="str">
        <f t="shared" si="58"/>
        <v>KIPP ACADEMY LYNN</v>
      </c>
      <c r="BD174" s="266">
        <f t="shared" si="59"/>
        <v>262</v>
      </c>
      <c r="BE174" s="266" t="str">
        <f t="shared" si="41"/>
        <v>SAUGUS</v>
      </c>
      <c r="BF174" s="266">
        <f t="shared" si="60"/>
        <v>14</v>
      </c>
    </row>
    <row r="175" spans="1:58">
      <c r="A175" s="265">
        <v>429</v>
      </c>
      <c r="B175" s="265">
        <v>429163291</v>
      </c>
      <c r="C175" s="266" t="s">
        <v>455</v>
      </c>
      <c r="D175" s="275">
        <f t="shared" si="42"/>
        <v>0</v>
      </c>
      <c r="E175" s="275">
        <f t="shared" si="43"/>
        <v>0</v>
      </c>
      <c r="F175" s="275">
        <f t="shared" si="44"/>
        <v>0</v>
      </c>
      <c r="G175" s="275">
        <f t="shared" si="45"/>
        <v>1</v>
      </c>
      <c r="H175" s="275">
        <f t="shared" si="46"/>
        <v>1</v>
      </c>
      <c r="I175" s="275">
        <f t="shared" si="47"/>
        <v>2</v>
      </c>
      <c r="J175" s="275">
        <f t="shared" si="48"/>
        <v>0</v>
      </c>
      <c r="K175" s="410">
        <f t="shared" si="49"/>
        <v>0.15720000000000001</v>
      </c>
      <c r="L175" s="275"/>
      <c r="M175" s="275">
        <f t="shared" si="50"/>
        <v>1</v>
      </c>
      <c r="N175" s="275">
        <f t="shared" si="51"/>
        <v>0</v>
      </c>
      <c r="O175" s="275">
        <f t="shared" si="52"/>
        <v>0</v>
      </c>
      <c r="P175" s="275">
        <f t="shared" si="53"/>
        <v>4</v>
      </c>
      <c r="Q175" s="275">
        <f t="shared" si="54"/>
        <v>5</v>
      </c>
      <c r="R175" s="275">
        <f t="shared" si="55"/>
        <v>4</v>
      </c>
      <c r="S175" s="278"/>
      <c r="T175" s="278"/>
      <c r="U175" s="278"/>
      <c r="V175" s="278"/>
      <c r="W175" s="582"/>
      <c r="X175" s="582"/>
      <c r="Y175" s="600"/>
      <c r="Z175" s="278"/>
      <c r="AA175" s="76">
        <v>429</v>
      </c>
      <c r="AB175" s="76">
        <v>429163291</v>
      </c>
      <c r="AC175" s="294" t="s">
        <v>455</v>
      </c>
      <c r="AD175" s="76">
        <v>0</v>
      </c>
      <c r="AE175" s="76">
        <v>0</v>
      </c>
      <c r="AF175" s="76">
        <v>0</v>
      </c>
      <c r="AG175" s="76">
        <v>1</v>
      </c>
      <c r="AH175" s="76">
        <v>1</v>
      </c>
      <c r="AI175" s="76">
        <v>2</v>
      </c>
      <c r="AJ175" s="76">
        <v>0</v>
      </c>
      <c r="AK175" s="265">
        <v>0</v>
      </c>
      <c r="AL175" s="265">
        <v>1</v>
      </c>
      <c r="AM175" s="265">
        <v>0</v>
      </c>
      <c r="AN175" s="265">
        <v>0</v>
      </c>
      <c r="AO175" s="265">
        <v>2</v>
      </c>
      <c r="AP175" s="265">
        <v>0</v>
      </c>
      <c r="AQ175" s="265">
        <v>0</v>
      </c>
      <c r="AR175" s="265">
        <v>0</v>
      </c>
      <c r="AS175" s="76">
        <v>2</v>
      </c>
      <c r="AT175" s="266"/>
      <c r="AU175" s="76">
        <v>163</v>
      </c>
      <c r="AV175" s="76">
        <v>291</v>
      </c>
      <c r="AW175" s="579">
        <v>5</v>
      </c>
      <c r="AY175" s="76"/>
      <c r="AZ175" s="76">
        <f t="shared" si="56"/>
        <v>429163291</v>
      </c>
      <c r="BA175" s="76">
        <f t="shared" si="57"/>
        <v>429</v>
      </c>
      <c r="BB175" s="564"/>
      <c r="BC175" s="266" t="str">
        <f t="shared" si="58"/>
        <v>KIPP ACADEMY LYNN</v>
      </c>
      <c r="BD175" s="266">
        <f t="shared" si="59"/>
        <v>291</v>
      </c>
      <c r="BE175" s="266" t="str">
        <f t="shared" si="41"/>
        <v>SWAMPSCOTT</v>
      </c>
      <c r="BF175" s="266">
        <f t="shared" si="60"/>
        <v>4</v>
      </c>
    </row>
    <row r="176" spans="1:58">
      <c r="A176" s="265">
        <v>429</v>
      </c>
      <c r="B176" s="265">
        <v>429163305</v>
      </c>
      <c r="C176" s="266" t="s">
        <v>455</v>
      </c>
      <c r="D176" s="275">
        <f t="shared" si="42"/>
        <v>0</v>
      </c>
      <c r="E176" s="275">
        <f t="shared" si="43"/>
        <v>0</v>
      </c>
      <c r="F176" s="275">
        <f t="shared" si="44"/>
        <v>0</v>
      </c>
      <c r="G176" s="275">
        <f t="shared" si="45"/>
        <v>0</v>
      </c>
      <c r="H176" s="275">
        <f t="shared" si="46"/>
        <v>0</v>
      </c>
      <c r="I176" s="275">
        <f t="shared" si="47"/>
        <v>1</v>
      </c>
      <c r="J176" s="275">
        <f t="shared" si="48"/>
        <v>0</v>
      </c>
      <c r="K176" s="410">
        <f t="shared" si="49"/>
        <v>3.9300000000000002E-2</v>
      </c>
      <c r="L176" s="275"/>
      <c r="M176" s="275">
        <f t="shared" si="50"/>
        <v>0</v>
      </c>
      <c r="N176" s="275">
        <f t="shared" si="51"/>
        <v>0</v>
      </c>
      <c r="O176" s="275">
        <f t="shared" si="52"/>
        <v>0</v>
      </c>
      <c r="P176" s="275">
        <f t="shared" si="53"/>
        <v>1</v>
      </c>
      <c r="Q176" s="275">
        <f t="shared" si="54"/>
        <v>4</v>
      </c>
      <c r="R176" s="275">
        <f t="shared" si="55"/>
        <v>1</v>
      </c>
      <c r="S176" s="278"/>
      <c r="T176" s="278"/>
      <c r="U176" s="278"/>
      <c r="V176" s="278"/>
      <c r="W176" s="582"/>
      <c r="X176" s="582"/>
      <c r="Y176" s="600"/>
      <c r="Z176" s="278"/>
      <c r="AA176" s="76">
        <v>429</v>
      </c>
      <c r="AB176" s="76">
        <v>429163305</v>
      </c>
      <c r="AC176" s="294" t="s">
        <v>455</v>
      </c>
      <c r="AD176" s="76">
        <v>0</v>
      </c>
      <c r="AE176" s="76">
        <v>0</v>
      </c>
      <c r="AF176" s="76">
        <v>0</v>
      </c>
      <c r="AG176" s="76">
        <v>0</v>
      </c>
      <c r="AH176" s="76">
        <v>0</v>
      </c>
      <c r="AI176" s="76">
        <v>1</v>
      </c>
      <c r="AJ176" s="76">
        <v>0</v>
      </c>
      <c r="AK176" s="265">
        <v>0</v>
      </c>
      <c r="AL176" s="265">
        <v>0</v>
      </c>
      <c r="AM176" s="265">
        <v>0</v>
      </c>
      <c r="AN176" s="265">
        <v>0</v>
      </c>
      <c r="AO176" s="265">
        <v>0</v>
      </c>
      <c r="AP176" s="265">
        <v>0</v>
      </c>
      <c r="AQ176" s="265">
        <v>0</v>
      </c>
      <c r="AR176" s="265">
        <v>0</v>
      </c>
      <c r="AS176" s="76">
        <v>1</v>
      </c>
      <c r="AT176" s="266"/>
      <c r="AU176" s="76">
        <v>163</v>
      </c>
      <c r="AV176" s="76">
        <v>305</v>
      </c>
      <c r="AW176" s="579">
        <v>4</v>
      </c>
      <c r="AY176" s="76"/>
      <c r="AZ176" s="76">
        <f t="shared" si="56"/>
        <v>429163305</v>
      </c>
      <c r="BA176" s="76">
        <f t="shared" si="57"/>
        <v>429</v>
      </c>
      <c r="BB176" s="564"/>
      <c r="BC176" s="266" t="str">
        <f t="shared" si="58"/>
        <v>KIPP ACADEMY LYNN</v>
      </c>
      <c r="BD176" s="266">
        <f t="shared" si="59"/>
        <v>305</v>
      </c>
      <c r="BE176" s="266" t="str">
        <f t="shared" si="41"/>
        <v>WAKEFIELD</v>
      </c>
      <c r="BF176" s="266">
        <f t="shared" si="60"/>
        <v>1</v>
      </c>
    </row>
    <row r="177" spans="1:58">
      <c r="A177" s="265">
        <v>429</v>
      </c>
      <c r="B177" s="265">
        <v>429163347</v>
      </c>
      <c r="C177" s="266" t="s">
        <v>455</v>
      </c>
      <c r="D177" s="275">
        <f t="shared" si="42"/>
        <v>0</v>
      </c>
      <c r="E177" s="275">
        <f t="shared" si="43"/>
        <v>0</v>
      </c>
      <c r="F177" s="275">
        <f t="shared" si="44"/>
        <v>0</v>
      </c>
      <c r="G177" s="275">
        <f t="shared" si="45"/>
        <v>1</v>
      </c>
      <c r="H177" s="275">
        <f t="shared" si="46"/>
        <v>0</v>
      </c>
      <c r="I177" s="275">
        <f t="shared" si="47"/>
        <v>0</v>
      </c>
      <c r="J177" s="275">
        <f t="shared" si="48"/>
        <v>0</v>
      </c>
      <c r="K177" s="410">
        <f t="shared" si="49"/>
        <v>3.9300000000000002E-2</v>
      </c>
      <c r="L177" s="275"/>
      <c r="M177" s="275">
        <f t="shared" si="50"/>
        <v>0</v>
      </c>
      <c r="N177" s="275">
        <f t="shared" si="51"/>
        <v>0</v>
      </c>
      <c r="O177" s="275">
        <f t="shared" si="52"/>
        <v>0</v>
      </c>
      <c r="P177" s="275">
        <f t="shared" si="53"/>
        <v>1</v>
      </c>
      <c r="Q177" s="275">
        <f t="shared" si="54"/>
        <v>8</v>
      </c>
      <c r="R177" s="275">
        <f t="shared" si="55"/>
        <v>1</v>
      </c>
      <c r="S177" s="278"/>
      <c r="T177" s="278"/>
      <c r="U177" s="278"/>
      <c r="V177" s="278"/>
      <c r="W177" s="582"/>
      <c r="X177" s="582"/>
      <c r="Y177" s="600"/>
      <c r="Z177" s="278"/>
      <c r="AA177" s="76">
        <v>429</v>
      </c>
      <c r="AB177" s="76">
        <v>429163347</v>
      </c>
      <c r="AC177" s="294" t="s">
        <v>455</v>
      </c>
      <c r="AD177" s="76">
        <v>0</v>
      </c>
      <c r="AE177" s="76">
        <v>0</v>
      </c>
      <c r="AF177" s="76">
        <v>0</v>
      </c>
      <c r="AG177" s="76">
        <v>1</v>
      </c>
      <c r="AH177" s="76">
        <v>0</v>
      </c>
      <c r="AI177" s="76">
        <v>0</v>
      </c>
      <c r="AJ177" s="76">
        <v>0</v>
      </c>
      <c r="AK177" s="265">
        <v>0</v>
      </c>
      <c r="AL177" s="265">
        <v>0</v>
      </c>
      <c r="AM177" s="265">
        <v>0</v>
      </c>
      <c r="AN177" s="265">
        <v>0</v>
      </c>
      <c r="AO177" s="265">
        <v>1</v>
      </c>
      <c r="AP177" s="265">
        <v>0</v>
      </c>
      <c r="AQ177" s="265">
        <v>0</v>
      </c>
      <c r="AR177" s="265">
        <v>0</v>
      </c>
      <c r="AS177" s="76">
        <v>0</v>
      </c>
      <c r="AT177" s="266"/>
      <c r="AU177" s="76">
        <v>163</v>
      </c>
      <c r="AV177" s="76">
        <v>347</v>
      </c>
      <c r="AW177" s="579">
        <v>8</v>
      </c>
      <c r="AY177" s="76"/>
      <c r="AZ177" s="76">
        <f t="shared" si="56"/>
        <v>429163347</v>
      </c>
      <c r="BA177" s="76">
        <f t="shared" si="57"/>
        <v>429</v>
      </c>
      <c r="BB177" s="564"/>
      <c r="BC177" s="266" t="str">
        <f t="shared" si="58"/>
        <v>KIPP ACADEMY LYNN</v>
      </c>
      <c r="BD177" s="266">
        <f t="shared" si="59"/>
        <v>347</v>
      </c>
      <c r="BE177" s="266" t="str">
        <f t="shared" si="41"/>
        <v>WOBURN</v>
      </c>
      <c r="BF177" s="266">
        <f t="shared" si="60"/>
        <v>1</v>
      </c>
    </row>
    <row r="178" spans="1:58">
      <c r="A178" s="265">
        <v>430</v>
      </c>
      <c r="B178" s="265">
        <v>430170025</v>
      </c>
      <c r="C178" s="266" t="s">
        <v>1285</v>
      </c>
      <c r="D178" s="275">
        <f t="shared" si="42"/>
        <v>0</v>
      </c>
      <c r="E178" s="275">
        <f t="shared" si="43"/>
        <v>0</v>
      </c>
      <c r="F178" s="275">
        <f t="shared" si="44"/>
        <v>0</v>
      </c>
      <c r="G178" s="275">
        <f t="shared" si="45"/>
        <v>0</v>
      </c>
      <c r="H178" s="275">
        <f t="shared" si="46"/>
        <v>0</v>
      </c>
      <c r="I178" s="275">
        <f t="shared" si="47"/>
        <v>1</v>
      </c>
      <c r="J178" s="275">
        <f t="shared" si="48"/>
        <v>0</v>
      </c>
      <c r="K178" s="410">
        <f t="shared" si="49"/>
        <v>3.9300000000000002E-2</v>
      </c>
      <c r="L178" s="275"/>
      <c r="M178" s="275">
        <f t="shared" si="50"/>
        <v>0</v>
      </c>
      <c r="N178" s="275">
        <f t="shared" si="51"/>
        <v>0</v>
      </c>
      <c r="O178" s="275">
        <f t="shared" si="52"/>
        <v>0</v>
      </c>
      <c r="P178" s="275">
        <f t="shared" si="53"/>
        <v>0</v>
      </c>
      <c r="Q178" s="275">
        <f t="shared" si="54"/>
        <v>6</v>
      </c>
      <c r="R178" s="275">
        <f t="shared" si="55"/>
        <v>1</v>
      </c>
      <c r="S178" s="278"/>
      <c r="T178" s="278"/>
      <c r="U178" s="278"/>
      <c r="V178" s="278"/>
      <c r="W178" s="582"/>
      <c r="X178" s="582"/>
      <c r="Y178" s="600"/>
      <c r="Z178" s="278"/>
      <c r="AA178" s="76">
        <v>430</v>
      </c>
      <c r="AB178" s="76">
        <v>430170025</v>
      </c>
      <c r="AC178" s="294" t="s">
        <v>1285</v>
      </c>
      <c r="AD178" s="76">
        <v>0</v>
      </c>
      <c r="AE178" s="76">
        <v>0</v>
      </c>
      <c r="AF178" s="76">
        <v>0</v>
      </c>
      <c r="AG178" s="76">
        <v>0</v>
      </c>
      <c r="AH178" s="76">
        <v>0</v>
      </c>
      <c r="AI178" s="76">
        <v>1</v>
      </c>
      <c r="AJ178" s="76">
        <v>0</v>
      </c>
      <c r="AK178" s="265">
        <v>0</v>
      </c>
      <c r="AL178" s="265">
        <v>0</v>
      </c>
      <c r="AM178" s="265">
        <v>0</v>
      </c>
      <c r="AN178" s="265">
        <v>0</v>
      </c>
      <c r="AO178" s="265">
        <v>0</v>
      </c>
      <c r="AP178" s="265">
        <v>0</v>
      </c>
      <c r="AQ178" s="265">
        <v>0</v>
      </c>
      <c r="AR178" s="265">
        <v>0</v>
      </c>
      <c r="AS178" s="76">
        <v>0</v>
      </c>
      <c r="AT178" s="266"/>
      <c r="AU178" s="76">
        <v>170</v>
      </c>
      <c r="AV178" s="76">
        <v>25</v>
      </c>
      <c r="AW178" s="579">
        <v>6</v>
      </c>
      <c r="AY178" s="76"/>
      <c r="AZ178" s="76">
        <f t="shared" si="56"/>
        <v>430170025</v>
      </c>
      <c r="BA178" s="76">
        <f t="shared" si="57"/>
        <v>430</v>
      </c>
      <c r="BB178" s="564"/>
      <c r="BC178" s="266" t="str">
        <f t="shared" si="58"/>
        <v>ADVANCED MATH AND SCIENCE ACADEMY</v>
      </c>
      <c r="BD178" s="266">
        <f t="shared" si="59"/>
        <v>25</v>
      </c>
      <c r="BE178" s="266" t="str">
        <f t="shared" si="41"/>
        <v>BELLINGHAM</v>
      </c>
      <c r="BF178" s="266">
        <f t="shared" si="60"/>
        <v>1</v>
      </c>
    </row>
    <row r="179" spans="1:58">
      <c r="A179" s="265">
        <v>430</v>
      </c>
      <c r="B179" s="265">
        <v>430170064</v>
      </c>
      <c r="C179" s="266" t="s">
        <v>1285</v>
      </c>
      <c r="D179" s="275">
        <f t="shared" si="42"/>
        <v>0</v>
      </c>
      <c r="E179" s="275">
        <f t="shared" si="43"/>
        <v>0</v>
      </c>
      <c r="F179" s="275">
        <f t="shared" si="44"/>
        <v>0</v>
      </c>
      <c r="G179" s="275">
        <f t="shared" si="45"/>
        <v>0</v>
      </c>
      <c r="H179" s="275">
        <f t="shared" si="46"/>
        <v>27</v>
      </c>
      <c r="I179" s="275">
        <f t="shared" si="47"/>
        <v>48</v>
      </c>
      <c r="J179" s="275">
        <f t="shared" si="48"/>
        <v>0</v>
      </c>
      <c r="K179" s="410">
        <f t="shared" si="49"/>
        <v>2.9474999999999998</v>
      </c>
      <c r="L179" s="275"/>
      <c r="M179" s="275">
        <f t="shared" si="50"/>
        <v>0</v>
      </c>
      <c r="N179" s="275">
        <f t="shared" si="51"/>
        <v>0</v>
      </c>
      <c r="O179" s="275">
        <f t="shared" si="52"/>
        <v>0</v>
      </c>
      <c r="P179" s="275">
        <f t="shared" si="53"/>
        <v>19</v>
      </c>
      <c r="Q179" s="275">
        <f t="shared" si="54"/>
        <v>10</v>
      </c>
      <c r="R179" s="275">
        <f t="shared" si="55"/>
        <v>75</v>
      </c>
      <c r="S179" s="278"/>
      <c r="T179" s="278"/>
      <c r="U179" s="278"/>
      <c r="V179" s="278"/>
      <c r="W179" s="582"/>
      <c r="X179" s="582"/>
      <c r="Y179" s="600"/>
      <c r="Z179" s="278"/>
      <c r="AA179" s="76">
        <v>430</v>
      </c>
      <c r="AB179" s="76">
        <v>430170064</v>
      </c>
      <c r="AC179" s="294" t="s">
        <v>1285</v>
      </c>
      <c r="AD179" s="76">
        <v>0</v>
      </c>
      <c r="AE179" s="76">
        <v>0</v>
      </c>
      <c r="AF179" s="76">
        <v>0</v>
      </c>
      <c r="AG179" s="76">
        <v>0</v>
      </c>
      <c r="AH179" s="76">
        <v>27</v>
      </c>
      <c r="AI179" s="76">
        <v>48</v>
      </c>
      <c r="AJ179" s="76">
        <v>0</v>
      </c>
      <c r="AK179" s="265">
        <v>0</v>
      </c>
      <c r="AL179" s="265">
        <v>0</v>
      </c>
      <c r="AM179" s="265">
        <v>0</v>
      </c>
      <c r="AN179" s="265">
        <v>0</v>
      </c>
      <c r="AO179" s="265">
        <v>4</v>
      </c>
      <c r="AP179" s="265">
        <v>0</v>
      </c>
      <c r="AQ179" s="265">
        <v>0</v>
      </c>
      <c r="AR179" s="265">
        <v>0</v>
      </c>
      <c r="AS179" s="76">
        <v>15</v>
      </c>
      <c r="AT179" s="266"/>
      <c r="AU179" s="76">
        <v>170</v>
      </c>
      <c r="AV179" s="76">
        <v>64</v>
      </c>
      <c r="AW179" s="579">
        <v>10</v>
      </c>
      <c r="AY179" s="76"/>
      <c r="AZ179" s="76">
        <f t="shared" si="56"/>
        <v>430170064</v>
      </c>
      <c r="BA179" s="76">
        <f t="shared" si="57"/>
        <v>430</v>
      </c>
      <c r="BB179" s="564"/>
      <c r="BC179" s="266" t="str">
        <f t="shared" si="58"/>
        <v>ADVANCED MATH AND SCIENCE ACADEMY</v>
      </c>
      <c r="BD179" s="266">
        <f t="shared" si="59"/>
        <v>64</v>
      </c>
      <c r="BE179" s="266" t="str">
        <f t="shared" si="41"/>
        <v>CLINTON</v>
      </c>
      <c r="BF179" s="266">
        <f t="shared" si="60"/>
        <v>75</v>
      </c>
    </row>
    <row r="180" spans="1:58">
      <c r="A180" s="265">
        <v>430</v>
      </c>
      <c r="B180" s="265">
        <v>430170100</v>
      </c>
      <c r="C180" s="266" t="s">
        <v>1285</v>
      </c>
      <c r="D180" s="275">
        <f t="shared" si="42"/>
        <v>0</v>
      </c>
      <c r="E180" s="275">
        <f t="shared" si="43"/>
        <v>0</v>
      </c>
      <c r="F180" s="275">
        <f t="shared" si="44"/>
        <v>0</v>
      </c>
      <c r="G180" s="275">
        <f t="shared" si="45"/>
        <v>0</v>
      </c>
      <c r="H180" s="275">
        <f t="shared" si="46"/>
        <v>0</v>
      </c>
      <c r="I180" s="275">
        <f t="shared" si="47"/>
        <v>9</v>
      </c>
      <c r="J180" s="275">
        <f t="shared" si="48"/>
        <v>0</v>
      </c>
      <c r="K180" s="410">
        <f t="shared" si="49"/>
        <v>0.35370000000000001</v>
      </c>
      <c r="L180" s="275"/>
      <c r="M180" s="275">
        <f t="shared" si="50"/>
        <v>0</v>
      </c>
      <c r="N180" s="275">
        <f t="shared" si="51"/>
        <v>0</v>
      </c>
      <c r="O180" s="275">
        <f t="shared" si="52"/>
        <v>0</v>
      </c>
      <c r="P180" s="275">
        <f t="shared" si="53"/>
        <v>0</v>
      </c>
      <c r="Q180" s="275">
        <f t="shared" si="54"/>
        <v>10</v>
      </c>
      <c r="R180" s="275">
        <f t="shared" si="55"/>
        <v>9</v>
      </c>
      <c r="S180" s="278"/>
      <c r="T180" s="278"/>
      <c r="U180" s="278"/>
      <c r="V180" s="278"/>
      <c r="W180" s="582"/>
      <c r="X180" s="582"/>
      <c r="Y180" s="600"/>
      <c r="Z180" s="278"/>
      <c r="AA180" s="76">
        <v>430</v>
      </c>
      <c r="AB180" s="76">
        <v>430170100</v>
      </c>
      <c r="AC180" s="294" t="s">
        <v>1285</v>
      </c>
      <c r="AD180" s="76">
        <v>0</v>
      </c>
      <c r="AE180" s="76">
        <v>0</v>
      </c>
      <c r="AF180" s="76">
        <v>0</v>
      </c>
      <c r="AG180" s="76">
        <v>0</v>
      </c>
      <c r="AH180" s="76">
        <v>0</v>
      </c>
      <c r="AI180" s="76">
        <v>9</v>
      </c>
      <c r="AJ180" s="76">
        <v>0</v>
      </c>
      <c r="AK180" s="265">
        <v>0</v>
      </c>
      <c r="AL180" s="265">
        <v>0</v>
      </c>
      <c r="AM180" s="265">
        <v>0</v>
      </c>
      <c r="AN180" s="265">
        <v>0</v>
      </c>
      <c r="AO180" s="265">
        <v>0</v>
      </c>
      <c r="AP180" s="265">
        <v>0</v>
      </c>
      <c r="AQ180" s="265">
        <v>0</v>
      </c>
      <c r="AR180" s="265">
        <v>0</v>
      </c>
      <c r="AS180" s="76">
        <v>0</v>
      </c>
      <c r="AT180" s="266"/>
      <c r="AU180" s="76">
        <v>170</v>
      </c>
      <c r="AV180" s="76">
        <v>100</v>
      </c>
      <c r="AW180" s="579">
        <v>10</v>
      </c>
      <c r="AY180" s="76"/>
      <c r="AZ180" s="76">
        <f t="shared" si="56"/>
        <v>430170100</v>
      </c>
      <c r="BA180" s="76">
        <f t="shared" si="57"/>
        <v>430</v>
      </c>
      <c r="BB180" s="564"/>
      <c r="BC180" s="266" t="str">
        <f t="shared" si="58"/>
        <v>ADVANCED MATH AND SCIENCE ACADEMY</v>
      </c>
      <c r="BD180" s="266">
        <f t="shared" si="59"/>
        <v>100</v>
      </c>
      <c r="BE180" s="266" t="str">
        <f t="shared" si="41"/>
        <v>FRAMINGHAM</v>
      </c>
      <c r="BF180" s="266">
        <f t="shared" si="60"/>
        <v>9</v>
      </c>
    </row>
    <row r="181" spans="1:58">
      <c r="A181" s="265">
        <v>430</v>
      </c>
      <c r="B181" s="265">
        <v>430170101</v>
      </c>
      <c r="C181" s="266" t="s">
        <v>1285</v>
      </c>
      <c r="D181" s="275">
        <f t="shared" si="42"/>
        <v>0</v>
      </c>
      <c r="E181" s="275">
        <f t="shared" si="43"/>
        <v>0</v>
      </c>
      <c r="F181" s="275">
        <f t="shared" si="44"/>
        <v>0</v>
      </c>
      <c r="G181" s="275">
        <f t="shared" si="45"/>
        <v>0</v>
      </c>
      <c r="H181" s="275">
        <f t="shared" si="46"/>
        <v>1</v>
      </c>
      <c r="I181" s="275">
        <f t="shared" si="47"/>
        <v>1</v>
      </c>
      <c r="J181" s="275">
        <f t="shared" si="48"/>
        <v>0</v>
      </c>
      <c r="K181" s="410">
        <f t="shared" si="49"/>
        <v>7.8600000000000003E-2</v>
      </c>
      <c r="L181" s="275"/>
      <c r="M181" s="275">
        <f t="shared" si="50"/>
        <v>0</v>
      </c>
      <c r="N181" s="275">
        <f t="shared" si="51"/>
        <v>0</v>
      </c>
      <c r="O181" s="275">
        <f t="shared" si="52"/>
        <v>0</v>
      </c>
      <c r="P181" s="275">
        <f t="shared" si="53"/>
        <v>0</v>
      </c>
      <c r="Q181" s="275">
        <f t="shared" si="54"/>
        <v>3</v>
      </c>
      <c r="R181" s="275">
        <f t="shared" si="55"/>
        <v>2</v>
      </c>
      <c r="S181" s="278"/>
      <c r="T181" s="278"/>
      <c r="U181" s="278"/>
      <c r="V181" s="278"/>
      <c r="W181" s="582"/>
      <c r="X181" s="582"/>
      <c r="Y181" s="600"/>
      <c r="Z181" s="278"/>
      <c r="AA181" s="76">
        <v>430</v>
      </c>
      <c r="AB181" s="76">
        <v>430170101</v>
      </c>
      <c r="AC181" s="294" t="s">
        <v>1285</v>
      </c>
      <c r="AD181" s="76">
        <v>0</v>
      </c>
      <c r="AE181" s="76">
        <v>0</v>
      </c>
      <c r="AF181" s="76">
        <v>0</v>
      </c>
      <c r="AG181" s="76">
        <v>0</v>
      </c>
      <c r="AH181" s="76">
        <v>1</v>
      </c>
      <c r="AI181" s="76">
        <v>1</v>
      </c>
      <c r="AJ181" s="76">
        <v>0</v>
      </c>
      <c r="AK181" s="265">
        <v>0</v>
      </c>
      <c r="AL181" s="265">
        <v>0</v>
      </c>
      <c r="AM181" s="265">
        <v>0</v>
      </c>
      <c r="AN181" s="265">
        <v>0</v>
      </c>
      <c r="AO181" s="265">
        <v>0</v>
      </c>
      <c r="AP181" s="265">
        <v>0</v>
      </c>
      <c r="AQ181" s="265">
        <v>0</v>
      </c>
      <c r="AR181" s="265">
        <v>0</v>
      </c>
      <c r="AS181" s="76">
        <v>0</v>
      </c>
      <c r="AT181" s="266"/>
      <c r="AU181" s="76">
        <v>170</v>
      </c>
      <c r="AV181" s="76">
        <v>101</v>
      </c>
      <c r="AW181" s="579">
        <v>3</v>
      </c>
      <c r="AY181" s="76"/>
      <c r="AZ181" s="76">
        <f t="shared" si="56"/>
        <v>430170101</v>
      </c>
      <c r="BA181" s="76">
        <f t="shared" si="57"/>
        <v>430</v>
      </c>
      <c r="BB181" s="564"/>
      <c r="BC181" s="266" t="str">
        <f t="shared" si="58"/>
        <v>ADVANCED MATH AND SCIENCE ACADEMY</v>
      </c>
      <c r="BD181" s="266">
        <f t="shared" si="59"/>
        <v>101</v>
      </c>
      <c r="BE181" s="266" t="str">
        <f t="shared" si="41"/>
        <v>FRANKLIN</v>
      </c>
      <c r="BF181" s="266">
        <f t="shared" si="60"/>
        <v>2</v>
      </c>
    </row>
    <row r="182" spans="1:58">
      <c r="A182" s="265">
        <v>430</v>
      </c>
      <c r="B182" s="265">
        <v>430170110</v>
      </c>
      <c r="C182" s="266" t="s">
        <v>1285</v>
      </c>
      <c r="D182" s="275">
        <f t="shared" si="42"/>
        <v>0</v>
      </c>
      <c r="E182" s="275">
        <f t="shared" si="43"/>
        <v>0</v>
      </c>
      <c r="F182" s="275">
        <f t="shared" si="44"/>
        <v>0</v>
      </c>
      <c r="G182" s="275">
        <f t="shared" si="45"/>
        <v>0</v>
      </c>
      <c r="H182" s="275">
        <f t="shared" si="46"/>
        <v>1</v>
      </c>
      <c r="I182" s="275">
        <f t="shared" si="47"/>
        <v>7</v>
      </c>
      <c r="J182" s="275">
        <f t="shared" si="48"/>
        <v>0</v>
      </c>
      <c r="K182" s="410">
        <f t="shared" si="49"/>
        <v>0.31440000000000001</v>
      </c>
      <c r="L182" s="275"/>
      <c r="M182" s="275">
        <f t="shared" si="50"/>
        <v>0</v>
      </c>
      <c r="N182" s="275">
        <f t="shared" si="51"/>
        <v>0</v>
      </c>
      <c r="O182" s="275">
        <f t="shared" si="52"/>
        <v>0</v>
      </c>
      <c r="P182" s="275">
        <f t="shared" si="53"/>
        <v>0</v>
      </c>
      <c r="Q182" s="275">
        <f t="shared" si="54"/>
        <v>4</v>
      </c>
      <c r="R182" s="275">
        <f t="shared" si="55"/>
        <v>8</v>
      </c>
      <c r="S182" s="278"/>
      <c r="T182" s="278"/>
      <c r="U182" s="278"/>
      <c r="V182" s="278"/>
      <c r="W182" s="582"/>
      <c r="X182" s="582"/>
      <c r="Y182" s="600"/>
      <c r="Z182" s="278"/>
      <c r="AA182" s="76">
        <v>430</v>
      </c>
      <c r="AB182" s="76">
        <v>430170110</v>
      </c>
      <c r="AC182" s="294" t="s">
        <v>1285</v>
      </c>
      <c r="AD182" s="76">
        <v>0</v>
      </c>
      <c r="AE182" s="76">
        <v>0</v>
      </c>
      <c r="AF182" s="76">
        <v>0</v>
      </c>
      <c r="AG182" s="76">
        <v>0</v>
      </c>
      <c r="AH182" s="76">
        <v>1</v>
      </c>
      <c r="AI182" s="76">
        <v>7</v>
      </c>
      <c r="AJ182" s="76">
        <v>0</v>
      </c>
      <c r="AK182" s="265">
        <v>0</v>
      </c>
      <c r="AL182" s="265">
        <v>0</v>
      </c>
      <c r="AM182" s="265">
        <v>0</v>
      </c>
      <c r="AN182" s="265">
        <v>0</v>
      </c>
      <c r="AO182" s="265">
        <v>0</v>
      </c>
      <c r="AP182" s="265">
        <v>0</v>
      </c>
      <c r="AQ182" s="265">
        <v>0</v>
      </c>
      <c r="AR182" s="265">
        <v>0</v>
      </c>
      <c r="AS182" s="76">
        <v>0</v>
      </c>
      <c r="AT182" s="266"/>
      <c r="AU182" s="76">
        <v>170</v>
      </c>
      <c r="AV182" s="76">
        <v>110</v>
      </c>
      <c r="AW182" s="579">
        <v>4</v>
      </c>
      <c r="AY182" s="76"/>
      <c r="AZ182" s="76">
        <f t="shared" si="56"/>
        <v>430170110</v>
      </c>
      <c r="BA182" s="76">
        <f t="shared" si="57"/>
        <v>430</v>
      </c>
      <c r="BB182" s="564"/>
      <c r="BC182" s="266" t="str">
        <f t="shared" si="58"/>
        <v>ADVANCED MATH AND SCIENCE ACADEMY</v>
      </c>
      <c r="BD182" s="266">
        <f t="shared" si="59"/>
        <v>110</v>
      </c>
      <c r="BE182" s="266" t="str">
        <f t="shared" si="41"/>
        <v>GRAFTON</v>
      </c>
      <c r="BF182" s="266">
        <f t="shared" si="60"/>
        <v>8</v>
      </c>
    </row>
    <row r="183" spans="1:58">
      <c r="A183" s="265">
        <v>430</v>
      </c>
      <c r="B183" s="265">
        <v>430170136</v>
      </c>
      <c r="C183" s="266" t="s">
        <v>1285</v>
      </c>
      <c r="D183" s="275">
        <f t="shared" si="42"/>
        <v>0</v>
      </c>
      <c r="E183" s="275">
        <f t="shared" si="43"/>
        <v>0</v>
      </c>
      <c r="F183" s="275">
        <f t="shared" si="44"/>
        <v>0</v>
      </c>
      <c r="G183" s="275">
        <f t="shared" si="45"/>
        <v>0</v>
      </c>
      <c r="H183" s="275">
        <f t="shared" si="46"/>
        <v>0</v>
      </c>
      <c r="I183" s="275">
        <f t="shared" si="47"/>
        <v>2</v>
      </c>
      <c r="J183" s="275">
        <f t="shared" si="48"/>
        <v>0</v>
      </c>
      <c r="K183" s="410">
        <f t="shared" si="49"/>
        <v>7.8600000000000003E-2</v>
      </c>
      <c r="L183" s="275"/>
      <c r="M183" s="275">
        <f t="shared" si="50"/>
        <v>0</v>
      </c>
      <c r="N183" s="275">
        <f t="shared" si="51"/>
        <v>0</v>
      </c>
      <c r="O183" s="275">
        <f t="shared" si="52"/>
        <v>0</v>
      </c>
      <c r="P183" s="275">
        <f t="shared" si="53"/>
        <v>0</v>
      </c>
      <c r="Q183" s="275">
        <f t="shared" si="54"/>
        <v>3</v>
      </c>
      <c r="R183" s="275">
        <f t="shared" si="55"/>
        <v>2</v>
      </c>
      <c r="S183" s="278"/>
      <c r="T183" s="278"/>
      <c r="U183" s="278"/>
      <c r="V183" s="278"/>
      <c r="W183" s="582"/>
      <c r="X183" s="582"/>
      <c r="Y183" s="600"/>
      <c r="Z183" s="278"/>
      <c r="AA183" s="76">
        <v>430</v>
      </c>
      <c r="AB183" s="76">
        <v>430170136</v>
      </c>
      <c r="AC183" s="294" t="s">
        <v>1285</v>
      </c>
      <c r="AD183" s="76">
        <v>0</v>
      </c>
      <c r="AE183" s="76">
        <v>0</v>
      </c>
      <c r="AF183" s="76">
        <v>0</v>
      </c>
      <c r="AG183" s="76">
        <v>0</v>
      </c>
      <c r="AH183" s="76">
        <v>0</v>
      </c>
      <c r="AI183" s="76">
        <v>2</v>
      </c>
      <c r="AJ183" s="76">
        <v>0</v>
      </c>
      <c r="AK183" s="265">
        <v>0</v>
      </c>
      <c r="AL183" s="265">
        <v>0</v>
      </c>
      <c r="AM183" s="265">
        <v>0</v>
      </c>
      <c r="AN183" s="265">
        <v>0</v>
      </c>
      <c r="AO183" s="265">
        <v>0</v>
      </c>
      <c r="AP183" s="265">
        <v>0</v>
      </c>
      <c r="AQ183" s="265">
        <v>0</v>
      </c>
      <c r="AR183" s="265">
        <v>0</v>
      </c>
      <c r="AS183" s="76">
        <v>0</v>
      </c>
      <c r="AT183" s="266"/>
      <c r="AU183" s="76">
        <v>170</v>
      </c>
      <c r="AV183" s="76">
        <v>136</v>
      </c>
      <c r="AW183" s="579">
        <v>3</v>
      </c>
      <c r="AY183" s="76"/>
      <c r="AZ183" s="76">
        <f t="shared" si="56"/>
        <v>430170136</v>
      </c>
      <c r="BA183" s="76">
        <f t="shared" si="57"/>
        <v>430</v>
      </c>
      <c r="BB183" s="564"/>
      <c r="BC183" s="266" t="str">
        <f t="shared" si="58"/>
        <v>ADVANCED MATH AND SCIENCE ACADEMY</v>
      </c>
      <c r="BD183" s="266">
        <f t="shared" si="59"/>
        <v>136</v>
      </c>
      <c r="BE183" s="266" t="str">
        <f t="shared" si="41"/>
        <v>HOLLISTON</v>
      </c>
      <c r="BF183" s="266">
        <f t="shared" si="60"/>
        <v>2</v>
      </c>
    </row>
    <row r="184" spans="1:58">
      <c r="A184" s="265">
        <v>430</v>
      </c>
      <c r="B184" s="265">
        <v>430170139</v>
      </c>
      <c r="C184" s="266" t="s">
        <v>1285</v>
      </c>
      <c r="D184" s="275">
        <f t="shared" si="42"/>
        <v>0</v>
      </c>
      <c r="E184" s="275">
        <f t="shared" si="43"/>
        <v>0</v>
      </c>
      <c r="F184" s="275">
        <f t="shared" si="44"/>
        <v>0</v>
      </c>
      <c r="G184" s="275">
        <f t="shared" si="45"/>
        <v>0</v>
      </c>
      <c r="H184" s="275">
        <f t="shared" si="46"/>
        <v>0</v>
      </c>
      <c r="I184" s="275">
        <f t="shared" si="47"/>
        <v>3</v>
      </c>
      <c r="J184" s="275">
        <f t="shared" si="48"/>
        <v>0</v>
      </c>
      <c r="K184" s="410">
        <f t="shared" si="49"/>
        <v>0.1179</v>
      </c>
      <c r="L184" s="275"/>
      <c r="M184" s="275">
        <f t="shared" si="50"/>
        <v>0</v>
      </c>
      <c r="N184" s="275">
        <f t="shared" si="51"/>
        <v>0</v>
      </c>
      <c r="O184" s="275">
        <f t="shared" si="52"/>
        <v>0</v>
      </c>
      <c r="P184" s="275">
        <f t="shared" si="53"/>
        <v>0</v>
      </c>
      <c r="Q184" s="275">
        <f t="shared" si="54"/>
        <v>2</v>
      </c>
      <c r="R184" s="275">
        <f t="shared" si="55"/>
        <v>3</v>
      </c>
      <c r="S184" s="278"/>
      <c r="T184" s="278"/>
      <c r="U184" s="278"/>
      <c r="V184" s="278"/>
      <c r="W184" s="582"/>
      <c r="X184" s="582"/>
      <c r="Y184" s="600"/>
      <c r="Z184" s="278"/>
      <c r="AA184" s="76">
        <v>430</v>
      </c>
      <c r="AB184" s="76">
        <v>430170139</v>
      </c>
      <c r="AC184" s="294" t="s">
        <v>1285</v>
      </c>
      <c r="AD184" s="76">
        <v>0</v>
      </c>
      <c r="AE184" s="76">
        <v>0</v>
      </c>
      <c r="AF184" s="76">
        <v>0</v>
      </c>
      <c r="AG184" s="76">
        <v>0</v>
      </c>
      <c r="AH184" s="76">
        <v>0</v>
      </c>
      <c r="AI184" s="76">
        <v>3</v>
      </c>
      <c r="AJ184" s="76">
        <v>0</v>
      </c>
      <c r="AK184" s="265">
        <v>0</v>
      </c>
      <c r="AL184" s="265">
        <v>0</v>
      </c>
      <c r="AM184" s="265">
        <v>0</v>
      </c>
      <c r="AN184" s="265">
        <v>0</v>
      </c>
      <c r="AO184" s="265">
        <v>0</v>
      </c>
      <c r="AP184" s="265">
        <v>0</v>
      </c>
      <c r="AQ184" s="265">
        <v>0</v>
      </c>
      <c r="AR184" s="265">
        <v>0</v>
      </c>
      <c r="AS184" s="76">
        <v>0</v>
      </c>
      <c r="AT184" s="266"/>
      <c r="AU184" s="76">
        <v>170</v>
      </c>
      <c r="AV184" s="76">
        <v>139</v>
      </c>
      <c r="AW184" s="579">
        <v>2</v>
      </c>
      <c r="AY184" s="76"/>
      <c r="AZ184" s="76">
        <f t="shared" si="56"/>
        <v>430170139</v>
      </c>
      <c r="BA184" s="76">
        <f t="shared" si="57"/>
        <v>430</v>
      </c>
      <c r="BB184" s="564"/>
      <c r="BC184" s="266" t="str">
        <f t="shared" si="58"/>
        <v>ADVANCED MATH AND SCIENCE ACADEMY</v>
      </c>
      <c r="BD184" s="266">
        <f t="shared" si="59"/>
        <v>139</v>
      </c>
      <c r="BE184" s="266" t="str">
        <f t="shared" si="41"/>
        <v>HOPKINTON</v>
      </c>
      <c r="BF184" s="266">
        <f t="shared" si="60"/>
        <v>3</v>
      </c>
    </row>
    <row r="185" spans="1:58">
      <c r="A185" s="265">
        <v>430</v>
      </c>
      <c r="B185" s="265">
        <v>430170141</v>
      </c>
      <c r="C185" s="266" t="s">
        <v>1285</v>
      </c>
      <c r="D185" s="275">
        <f t="shared" si="42"/>
        <v>0</v>
      </c>
      <c r="E185" s="275">
        <f t="shared" si="43"/>
        <v>0</v>
      </c>
      <c r="F185" s="275">
        <f t="shared" si="44"/>
        <v>0</v>
      </c>
      <c r="G185" s="275">
        <f t="shared" si="45"/>
        <v>0</v>
      </c>
      <c r="H185" s="275">
        <f t="shared" si="46"/>
        <v>94</v>
      </c>
      <c r="I185" s="275">
        <f t="shared" si="47"/>
        <v>107</v>
      </c>
      <c r="J185" s="275">
        <f t="shared" si="48"/>
        <v>0</v>
      </c>
      <c r="K185" s="410">
        <f t="shared" si="49"/>
        <v>7.8993000000000002</v>
      </c>
      <c r="L185" s="275"/>
      <c r="M185" s="275">
        <f t="shared" si="50"/>
        <v>0</v>
      </c>
      <c r="N185" s="275">
        <f t="shared" si="51"/>
        <v>4</v>
      </c>
      <c r="O185" s="275">
        <f t="shared" si="52"/>
        <v>0</v>
      </c>
      <c r="P185" s="275">
        <f t="shared" si="53"/>
        <v>32</v>
      </c>
      <c r="Q185" s="275">
        <f t="shared" si="54"/>
        <v>7</v>
      </c>
      <c r="R185" s="275">
        <f t="shared" si="55"/>
        <v>201</v>
      </c>
      <c r="S185" s="278"/>
      <c r="T185" s="278"/>
      <c r="U185" s="278"/>
      <c r="V185" s="278"/>
      <c r="W185" s="582"/>
      <c r="X185" s="582"/>
      <c r="Y185" s="600"/>
      <c r="Z185" s="278"/>
      <c r="AA185" s="76">
        <v>430</v>
      </c>
      <c r="AB185" s="76">
        <v>430170141</v>
      </c>
      <c r="AC185" s="294" t="s">
        <v>1285</v>
      </c>
      <c r="AD185" s="76">
        <v>0</v>
      </c>
      <c r="AE185" s="76">
        <v>0</v>
      </c>
      <c r="AF185" s="76">
        <v>0</v>
      </c>
      <c r="AG185" s="76">
        <v>0</v>
      </c>
      <c r="AH185" s="76">
        <v>94</v>
      </c>
      <c r="AI185" s="76">
        <v>107</v>
      </c>
      <c r="AJ185" s="76">
        <v>0</v>
      </c>
      <c r="AK185" s="265">
        <v>0</v>
      </c>
      <c r="AL185" s="265">
        <v>0</v>
      </c>
      <c r="AM185" s="265">
        <v>4</v>
      </c>
      <c r="AN185" s="265">
        <v>0</v>
      </c>
      <c r="AO185" s="265">
        <v>13</v>
      </c>
      <c r="AP185" s="265">
        <v>0</v>
      </c>
      <c r="AQ185" s="265">
        <v>0</v>
      </c>
      <c r="AR185" s="265">
        <v>0</v>
      </c>
      <c r="AS185" s="76">
        <v>19</v>
      </c>
      <c r="AT185" s="266"/>
      <c r="AU185" s="76">
        <v>170</v>
      </c>
      <c r="AV185" s="76">
        <v>141</v>
      </c>
      <c r="AW185" s="579">
        <v>7</v>
      </c>
      <c r="AY185" s="76"/>
      <c r="AZ185" s="76">
        <f t="shared" si="56"/>
        <v>430170141</v>
      </c>
      <c r="BA185" s="76">
        <f t="shared" si="57"/>
        <v>430</v>
      </c>
      <c r="BB185" s="564"/>
      <c r="BC185" s="266" t="str">
        <f t="shared" si="58"/>
        <v>ADVANCED MATH AND SCIENCE ACADEMY</v>
      </c>
      <c r="BD185" s="266">
        <f t="shared" si="59"/>
        <v>141</v>
      </c>
      <c r="BE185" s="266" t="str">
        <f t="shared" si="41"/>
        <v>HUDSON</v>
      </c>
      <c r="BF185" s="266">
        <f t="shared" si="60"/>
        <v>201</v>
      </c>
    </row>
    <row r="186" spans="1:58">
      <c r="A186" s="265">
        <v>430</v>
      </c>
      <c r="B186" s="265">
        <v>430170153</v>
      </c>
      <c r="C186" s="266" t="s">
        <v>1285</v>
      </c>
      <c r="D186" s="275">
        <f t="shared" si="42"/>
        <v>0</v>
      </c>
      <c r="E186" s="275">
        <f t="shared" si="43"/>
        <v>0</v>
      </c>
      <c r="F186" s="275">
        <f t="shared" si="44"/>
        <v>0</v>
      </c>
      <c r="G186" s="275">
        <f t="shared" si="45"/>
        <v>0</v>
      </c>
      <c r="H186" s="275">
        <f t="shared" si="46"/>
        <v>1</v>
      </c>
      <c r="I186" s="275">
        <f t="shared" si="47"/>
        <v>2</v>
      </c>
      <c r="J186" s="275">
        <f t="shared" si="48"/>
        <v>0</v>
      </c>
      <c r="K186" s="410">
        <f t="shared" si="49"/>
        <v>0.1179</v>
      </c>
      <c r="L186" s="275"/>
      <c r="M186" s="275">
        <f t="shared" si="50"/>
        <v>0</v>
      </c>
      <c r="N186" s="275">
        <f t="shared" si="51"/>
        <v>0</v>
      </c>
      <c r="O186" s="275">
        <f t="shared" si="52"/>
        <v>0</v>
      </c>
      <c r="P186" s="275">
        <f t="shared" si="53"/>
        <v>2</v>
      </c>
      <c r="Q186" s="275">
        <f t="shared" si="54"/>
        <v>10</v>
      </c>
      <c r="R186" s="275">
        <f t="shared" si="55"/>
        <v>3</v>
      </c>
      <c r="S186" s="278"/>
      <c r="T186" s="278"/>
      <c r="U186" s="278"/>
      <c r="V186" s="278"/>
      <c r="W186" s="582"/>
      <c r="X186" s="582"/>
      <c r="Y186" s="600"/>
      <c r="Z186" s="278"/>
      <c r="AA186" s="76">
        <v>430</v>
      </c>
      <c r="AB186" s="76">
        <v>430170153</v>
      </c>
      <c r="AC186" s="294" t="s">
        <v>1285</v>
      </c>
      <c r="AD186" s="76">
        <v>0</v>
      </c>
      <c r="AE186" s="76">
        <v>0</v>
      </c>
      <c r="AF186" s="76">
        <v>0</v>
      </c>
      <c r="AG186" s="76">
        <v>0</v>
      </c>
      <c r="AH186" s="76">
        <v>1</v>
      </c>
      <c r="AI186" s="76">
        <v>2</v>
      </c>
      <c r="AJ186" s="76">
        <v>0</v>
      </c>
      <c r="AK186" s="265">
        <v>0</v>
      </c>
      <c r="AL186" s="265">
        <v>0</v>
      </c>
      <c r="AM186" s="265">
        <v>0</v>
      </c>
      <c r="AN186" s="265">
        <v>0</v>
      </c>
      <c r="AO186" s="265">
        <v>0</v>
      </c>
      <c r="AP186" s="265">
        <v>0</v>
      </c>
      <c r="AQ186" s="265">
        <v>0</v>
      </c>
      <c r="AR186" s="265">
        <v>0</v>
      </c>
      <c r="AS186" s="76">
        <v>2</v>
      </c>
      <c r="AT186" s="266"/>
      <c r="AU186" s="76">
        <v>170</v>
      </c>
      <c r="AV186" s="76">
        <v>153</v>
      </c>
      <c r="AW186" s="579">
        <v>10</v>
      </c>
      <c r="AY186" s="76"/>
      <c r="AZ186" s="76">
        <f t="shared" si="56"/>
        <v>430170153</v>
      </c>
      <c r="BA186" s="76">
        <f t="shared" si="57"/>
        <v>430</v>
      </c>
      <c r="BB186" s="564"/>
      <c r="BC186" s="266" t="str">
        <f t="shared" si="58"/>
        <v>ADVANCED MATH AND SCIENCE ACADEMY</v>
      </c>
      <c r="BD186" s="266">
        <f t="shared" si="59"/>
        <v>153</v>
      </c>
      <c r="BE186" s="266" t="str">
        <f t="shared" si="41"/>
        <v>LEOMINSTER</v>
      </c>
      <c r="BF186" s="266">
        <f t="shared" si="60"/>
        <v>3</v>
      </c>
    </row>
    <row r="187" spans="1:58">
      <c r="A187" s="265">
        <v>430</v>
      </c>
      <c r="B187" s="265">
        <v>430170162</v>
      </c>
      <c r="C187" s="266" t="s">
        <v>1285</v>
      </c>
      <c r="D187" s="275">
        <f t="shared" si="42"/>
        <v>0</v>
      </c>
      <c r="E187" s="275">
        <f t="shared" si="43"/>
        <v>0</v>
      </c>
      <c r="F187" s="275">
        <f t="shared" si="44"/>
        <v>0</v>
      </c>
      <c r="G187" s="275">
        <f t="shared" si="45"/>
        <v>0</v>
      </c>
      <c r="H187" s="275">
        <f t="shared" si="46"/>
        <v>0</v>
      </c>
      <c r="I187" s="275">
        <f t="shared" si="47"/>
        <v>1</v>
      </c>
      <c r="J187" s="275">
        <f t="shared" si="48"/>
        <v>0</v>
      </c>
      <c r="K187" s="410">
        <f t="shared" si="49"/>
        <v>3.9300000000000002E-2</v>
      </c>
      <c r="L187" s="275"/>
      <c r="M187" s="275">
        <f t="shared" si="50"/>
        <v>0</v>
      </c>
      <c r="N187" s="275">
        <f t="shared" si="51"/>
        <v>0</v>
      </c>
      <c r="O187" s="275">
        <f t="shared" si="52"/>
        <v>0</v>
      </c>
      <c r="P187" s="275">
        <f t="shared" si="53"/>
        <v>0</v>
      </c>
      <c r="Q187" s="275">
        <f t="shared" si="54"/>
        <v>5</v>
      </c>
      <c r="R187" s="275">
        <f t="shared" si="55"/>
        <v>1</v>
      </c>
      <c r="S187" s="278"/>
      <c r="T187" s="278"/>
      <c r="U187" s="278"/>
      <c r="V187" s="278"/>
      <c r="W187" s="582"/>
      <c r="X187" s="582"/>
      <c r="Y187" s="600"/>
      <c r="Z187" s="278"/>
      <c r="AA187" s="76">
        <v>430</v>
      </c>
      <c r="AB187" s="76">
        <v>430170162</v>
      </c>
      <c r="AC187" s="294" t="s">
        <v>1285</v>
      </c>
      <c r="AD187" s="76">
        <v>0</v>
      </c>
      <c r="AE187" s="76">
        <v>0</v>
      </c>
      <c r="AF187" s="76">
        <v>0</v>
      </c>
      <c r="AG187" s="76">
        <v>0</v>
      </c>
      <c r="AH187" s="76">
        <v>0</v>
      </c>
      <c r="AI187" s="76">
        <v>1</v>
      </c>
      <c r="AJ187" s="76">
        <v>0</v>
      </c>
      <c r="AK187" s="265">
        <v>0</v>
      </c>
      <c r="AL187" s="265">
        <v>0</v>
      </c>
      <c r="AM187" s="265">
        <v>0</v>
      </c>
      <c r="AN187" s="265">
        <v>0</v>
      </c>
      <c r="AO187" s="265">
        <v>0</v>
      </c>
      <c r="AP187" s="265">
        <v>0</v>
      </c>
      <c r="AQ187" s="265">
        <v>0</v>
      </c>
      <c r="AR187" s="265">
        <v>0</v>
      </c>
      <c r="AS187" s="76">
        <v>0</v>
      </c>
      <c r="AT187" s="266"/>
      <c r="AU187" s="76">
        <v>170</v>
      </c>
      <c r="AV187" s="76">
        <v>162</v>
      </c>
      <c r="AW187" s="579">
        <v>5</v>
      </c>
      <c r="AY187" s="76"/>
      <c r="AZ187" s="76">
        <f t="shared" si="56"/>
        <v>430170162</v>
      </c>
      <c r="BA187" s="76">
        <f t="shared" si="57"/>
        <v>430</v>
      </c>
      <c r="BB187" s="564"/>
      <c r="BC187" s="266" t="str">
        <f t="shared" si="58"/>
        <v>ADVANCED MATH AND SCIENCE ACADEMY</v>
      </c>
      <c r="BD187" s="266">
        <f t="shared" si="59"/>
        <v>162</v>
      </c>
      <c r="BE187" s="266" t="str">
        <f t="shared" si="41"/>
        <v>LUNENBURG</v>
      </c>
      <c r="BF187" s="266">
        <f t="shared" si="60"/>
        <v>1</v>
      </c>
    </row>
    <row r="188" spans="1:58">
      <c r="A188" s="265">
        <v>430</v>
      </c>
      <c r="B188" s="265">
        <v>430170170</v>
      </c>
      <c r="C188" s="266" t="s">
        <v>1285</v>
      </c>
      <c r="D188" s="275">
        <f t="shared" si="42"/>
        <v>0</v>
      </c>
      <c r="E188" s="275">
        <f t="shared" si="43"/>
        <v>0</v>
      </c>
      <c r="F188" s="275">
        <f t="shared" si="44"/>
        <v>0</v>
      </c>
      <c r="G188" s="275">
        <f t="shared" si="45"/>
        <v>0</v>
      </c>
      <c r="H188" s="275">
        <f t="shared" si="46"/>
        <v>263</v>
      </c>
      <c r="I188" s="275">
        <f t="shared" si="47"/>
        <v>261</v>
      </c>
      <c r="J188" s="275">
        <f t="shared" si="48"/>
        <v>0</v>
      </c>
      <c r="K188" s="410">
        <f t="shared" si="49"/>
        <v>20.5932</v>
      </c>
      <c r="L188" s="275"/>
      <c r="M188" s="275">
        <f t="shared" si="50"/>
        <v>0</v>
      </c>
      <c r="N188" s="275">
        <f t="shared" si="51"/>
        <v>32</v>
      </c>
      <c r="O188" s="275">
        <f t="shared" si="52"/>
        <v>9</v>
      </c>
      <c r="P188" s="275">
        <f t="shared" si="53"/>
        <v>133</v>
      </c>
      <c r="Q188" s="275">
        <f t="shared" si="54"/>
        <v>10</v>
      </c>
      <c r="R188" s="275">
        <f t="shared" si="55"/>
        <v>524</v>
      </c>
      <c r="S188" s="278"/>
      <c r="T188" s="278"/>
      <c r="U188" s="278"/>
      <c r="V188" s="278"/>
      <c r="W188" s="582"/>
      <c r="X188" s="582"/>
      <c r="Y188" s="600"/>
      <c r="Z188" s="278"/>
      <c r="AA188" s="76">
        <v>430</v>
      </c>
      <c r="AB188" s="76">
        <v>430170170</v>
      </c>
      <c r="AC188" s="294" t="s">
        <v>1285</v>
      </c>
      <c r="AD188" s="76">
        <v>0</v>
      </c>
      <c r="AE188" s="76">
        <v>0</v>
      </c>
      <c r="AF188" s="76">
        <v>0</v>
      </c>
      <c r="AG188" s="76">
        <v>0</v>
      </c>
      <c r="AH188" s="76">
        <v>263</v>
      </c>
      <c r="AI188" s="76">
        <v>261</v>
      </c>
      <c r="AJ188" s="76">
        <v>0</v>
      </c>
      <c r="AK188" s="265">
        <v>0</v>
      </c>
      <c r="AL188" s="265">
        <v>0</v>
      </c>
      <c r="AM188" s="265">
        <v>32</v>
      </c>
      <c r="AN188" s="265">
        <v>9</v>
      </c>
      <c r="AO188" s="265">
        <v>82</v>
      </c>
      <c r="AP188" s="265">
        <v>0</v>
      </c>
      <c r="AQ188" s="265">
        <v>0</v>
      </c>
      <c r="AR188" s="265">
        <v>0</v>
      </c>
      <c r="AS188" s="76">
        <v>51</v>
      </c>
      <c r="AT188" s="266"/>
      <c r="AU188" s="76">
        <v>170</v>
      </c>
      <c r="AV188" s="76">
        <v>170</v>
      </c>
      <c r="AW188" s="579">
        <v>10</v>
      </c>
      <c r="AY188" s="76"/>
      <c r="AZ188" s="76">
        <f t="shared" si="56"/>
        <v>430170170</v>
      </c>
      <c r="BA188" s="76">
        <f t="shared" si="57"/>
        <v>430</v>
      </c>
      <c r="BB188" s="564"/>
      <c r="BC188" s="266" t="str">
        <f t="shared" si="58"/>
        <v>ADVANCED MATH AND SCIENCE ACADEMY</v>
      </c>
      <c r="BD188" s="266">
        <f t="shared" si="59"/>
        <v>170</v>
      </c>
      <c r="BE188" s="266" t="str">
        <f t="shared" si="41"/>
        <v>MARLBOROUGH</v>
      </c>
      <c r="BF188" s="266">
        <f t="shared" si="60"/>
        <v>524</v>
      </c>
    </row>
    <row r="189" spans="1:58">
      <c r="A189" s="265">
        <v>430</v>
      </c>
      <c r="B189" s="265">
        <v>430170174</v>
      </c>
      <c r="C189" s="266" t="s">
        <v>1285</v>
      </c>
      <c r="D189" s="275">
        <f t="shared" si="42"/>
        <v>0</v>
      </c>
      <c r="E189" s="275">
        <f t="shared" si="43"/>
        <v>0</v>
      </c>
      <c r="F189" s="275">
        <f t="shared" si="44"/>
        <v>0</v>
      </c>
      <c r="G189" s="275">
        <f t="shared" si="45"/>
        <v>0</v>
      </c>
      <c r="H189" s="275">
        <f t="shared" si="46"/>
        <v>27</v>
      </c>
      <c r="I189" s="275">
        <f t="shared" si="47"/>
        <v>35</v>
      </c>
      <c r="J189" s="275">
        <f t="shared" si="48"/>
        <v>0</v>
      </c>
      <c r="K189" s="410">
        <f t="shared" si="49"/>
        <v>2.4365999999999999</v>
      </c>
      <c r="L189" s="275"/>
      <c r="M189" s="275">
        <f t="shared" si="50"/>
        <v>0</v>
      </c>
      <c r="N189" s="275">
        <f t="shared" si="51"/>
        <v>0</v>
      </c>
      <c r="O189" s="275">
        <f t="shared" si="52"/>
        <v>0</v>
      </c>
      <c r="P189" s="275">
        <f t="shared" si="53"/>
        <v>2</v>
      </c>
      <c r="Q189" s="275">
        <f t="shared" si="54"/>
        <v>5</v>
      </c>
      <c r="R189" s="275">
        <f t="shared" si="55"/>
        <v>62</v>
      </c>
      <c r="S189" s="278"/>
      <c r="T189" s="278"/>
      <c r="U189" s="278"/>
      <c r="V189" s="278"/>
      <c r="W189" s="582"/>
      <c r="X189" s="582"/>
      <c r="Y189" s="600"/>
      <c r="Z189" s="278"/>
      <c r="AA189" s="76">
        <v>430</v>
      </c>
      <c r="AB189" s="76">
        <v>430170174</v>
      </c>
      <c r="AC189" s="294" t="s">
        <v>1285</v>
      </c>
      <c r="AD189" s="76">
        <v>0</v>
      </c>
      <c r="AE189" s="76">
        <v>0</v>
      </c>
      <c r="AF189" s="76">
        <v>0</v>
      </c>
      <c r="AG189" s="76">
        <v>0</v>
      </c>
      <c r="AH189" s="76">
        <v>27</v>
      </c>
      <c r="AI189" s="76">
        <v>35</v>
      </c>
      <c r="AJ189" s="76">
        <v>0</v>
      </c>
      <c r="AK189" s="265">
        <v>0</v>
      </c>
      <c r="AL189" s="265">
        <v>0</v>
      </c>
      <c r="AM189" s="265">
        <v>0</v>
      </c>
      <c r="AN189" s="265">
        <v>0</v>
      </c>
      <c r="AO189" s="265">
        <v>1</v>
      </c>
      <c r="AP189" s="265">
        <v>0</v>
      </c>
      <c r="AQ189" s="265">
        <v>0</v>
      </c>
      <c r="AR189" s="265">
        <v>0</v>
      </c>
      <c r="AS189" s="76">
        <v>1</v>
      </c>
      <c r="AT189" s="266"/>
      <c r="AU189" s="76">
        <v>170</v>
      </c>
      <c r="AV189" s="76">
        <v>174</v>
      </c>
      <c r="AW189" s="579">
        <v>5</v>
      </c>
      <c r="AY189" s="76"/>
      <c r="AZ189" s="76">
        <f t="shared" si="56"/>
        <v>430170174</v>
      </c>
      <c r="BA189" s="76">
        <f t="shared" si="57"/>
        <v>430</v>
      </c>
      <c r="BB189" s="564"/>
      <c r="BC189" s="266" t="str">
        <f t="shared" si="58"/>
        <v>ADVANCED MATH AND SCIENCE ACADEMY</v>
      </c>
      <c r="BD189" s="266">
        <f t="shared" si="59"/>
        <v>174</v>
      </c>
      <c r="BE189" s="266" t="str">
        <f t="shared" si="41"/>
        <v>MAYNARD</v>
      </c>
      <c r="BF189" s="266">
        <f t="shared" si="60"/>
        <v>62</v>
      </c>
    </row>
    <row r="190" spans="1:58">
      <c r="A190" s="265">
        <v>430</v>
      </c>
      <c r="B190" s="265">
        <v>430170185</v>
      </c>
      <c r="C190" s="266" t="s">
        <v>1285</v>
      </c>
      <c r="D190" s="275">
        <f t="shared" si="42"/>
        <v>0</v>
      </c>
      <c r="E190" s="275">
        <f t="shared" si="43"/>
        <v>0</v>
      </c>
      <c r="F190" s="275">
        <f t="shared" si="44"/>
        <v>0</v>
      </c>
      <c r="G190" s="275">
        <f t="shared" si="45"/>
        <v>0</v>
      </c>
      <c r="H190" s="275">
        <f t="shared" si="46"/>
        <v>1</v>
      </c>
      <c r="I190" s="275">
        <f t="shared" si="47"/>
        <v>1</v>
      </c>
      <c r="J190" s="275">
        <f t="shared" si="48"/>
        <v>0</v>
      </c>
      <c r="K190" s="410">
        <f t="shared" si="49"/>
        <v>7.8600000000000003E-2</v>
      </c>
      <c r="L190" s="275"/>
      <c r="M190" s="275">
        <f t="shared" si="50"/>
        <v>0</v>
      </c>
      <c r="N190" s="275">
        <f t="shared" si="51"/>
        <v>0</v>
      </c>
      <c r="O190" s="275">
        <f t="shared" si="52"/>
        <v>0</v>
      </c>
      <c r="P190" s="275">
        <f t="shared" si="53"/>
        <v>2</v>
      </c>
      <c r="Q190" s="275">
        <f t="shared" si="54"/>
        <v>10</v>
      </c>
      <c r="R190" s="275">
        <f t="shared" si="55"/>
        <v>2</v>
      </c>
      <c r="S190" s="278"/>
      <c r="T190" s="278"/>
      <c r="U190" s="278"/>
      <c r="V190" s="278"/>
      <c r="W190" s="582"/>
      <c r="X190" s="582"/>
      <c r="Y190" s="600"/>
      <c r="Z190" s="278"/>
      <c r="AA190" s="76">
        <v>430</v>
      </c>
      <c r="AB190" s="76">
        <v>430170185</v>
      </c>
      <c r="AC190" s="294" t="s">
        <v>1285</v>
      </c>
      <c r="AD190" s="76">
        <v>0</v>
      </c>
      <c r="AE190" s="76">
        <v>0</v>
      </c>
      <c r="AF190" s="76">
        <v>0</v>
      </c>
      <c r="AG190" s="76">
        <v>0</v>
      </c>
      <c r="AH190" s="76">
        <v>1</v>
      </c>
      <c r="AI190" s="76">
        <v>1</v>
      </c>
      <c r="AJ190" s="76">
        <v>0</v>
      </c>
      <c r="AK190" s="265">
        <v>0</v>
      </c>
      <c r="AL190" s="265">
        <v>0</v>
      </c>
      <c r="AM190" s="265">
        <v>0</v>
      </c>
      <c r="AN190" s="265">
        <v>0</v>
      </c>
      <c r="AO190" s="265">
        <v>1</v>
      </c>
      <c r="AP190" s="265">
        <v>0</v>
      </c>
      <c r="AQ190" s="265">
        <v>0</v>
      </c>
      <c r="AR190" s="265">
        <v>0</v>
      </c>
      <c r="AS190" s="76">
        <v>1</v>
      </c>
      <c r="AT190" s="266"/>
      <c r="AU190" s="76">
        <v>170</v>
      </c>
      <c r="AV190" s="76">
        <v>185</v>
      </c>
      <c r="AW190" s="579">
        <v>10</v>
      </c>
      <c r="AY190" s="76"/>
      <c r="AZ190" s="76">
        <f t="shared" si="56"/>
        <v>430170185</v>
      </c>
      <c r="BA190" s="76">
        <f t="shared" si="57"/>
        <v>430</v>
      </c>
      <c r="BB190" s="564"/>
      <c r="BC190" s="266" t="str">
        <f t="shared" si="58"/>
        <v>ADVANCED MATH AND SCIENCE ACADEMY</v>
      </c>
      <c r="BD190" s="266">
        <f t="shared" si="59"/>
        <v>185</v>
      </c>
      <c r="BE190" s="266" t="str">
        <f t="shared" si="41"/>
        <v>MILFORD</v>
      </c>
      <c r="BF190" s="266">
        <f t="shared" si="60"/>
        <v>2</v>
      </c>
    </row>
    <row r="191" spans="1:58">
      <c r="A191" s="265">
        <v>430</v>
      </c>
      <c r="B191" s="265">
        <v>430170186</v>
      </c>
      <c r="C191" s="266" t="s">
        <v>1285</v>
      </c>
      <c r="D191" s="275">
        <f t="shared" si="42"/>
        <v>0</v>
      </c>
      <c r="E191" s="275">
        <f t="shared" si="43"/>
        <v>0</v>
      </c>
      <c r="F191" s="275">
        <f t="shared" si="44"/>
        <v>0</v>
      </c>
      <c r="G191" s="275">
        <f t="shared" si="45"/>
        <v>0</v>
      </c>
      <c r="H191" s="275">
        <f t="shared" si="46"/>
        <v>0</v>
      </c>
      <c r="I191" s="275">
        <f t="shared" si="47"/>
        <v>1</v>
      </c>
      <c r="J191" s="275">
        <f t="shared" si="48"/>
        <v>0</v>
      </c>
      <c r="K191" s="410">
        <f t="shared" si="49"/>
        <v>3.9300000000000002E-2</v>
      </c>
      <c r="L191" s="275"/>
      <c r="M191" s="275">
        <f t="shared" si="50"/>
        <v>0</v>
      </c>
      <c r="N191" s="275">
        <f t="shared" si="51"/>
        <v>0</v>
      </c>
      <c r="O191" s="275">
        <f t="shared" si="52"/>
        <v>0</v>
      </c>
      <c r="P191" s="275">
        <f t="shared" si="53"/>
        <v>0</v>
      </c>
      <c r="Q191" s="275">
        <f t="shared" si="54"/>
        <v>7</v>
      </c>
      <c r="R191" s="275">
        <f t="shared" si="55"/>
        <v>1</v>
      </c>
      <c r="S191" s="278"/>
      <c r="T191" s="278"/>
      <c r="U191" s="278"/>
      <c r="V191" s="278"/>
      <c r="W191" s="582"/>
      <c r="X191" s="582"/>
      <c r="Y191" s="600"/>
      <c r="Z191" s="278"/>
      <c r="AA191" s="76">
        <v>430</v>
      </c>
      <c r="AB191" s="76">
        <v>430170186</v>
      </c>
      <c r="AC191" s="294" t="s">
        <v>1285</v>
      </c>
      <c r="AD191" s="76">
        <v>0</v>
      </c>
      <c r="AE191" s="76">
        <v>0</v>
      </c>
      <c r="AF191" s="76">
        <v>0</v>
      </c>
      <c r="AG191" s="76">
        <v>0</v>
      </c>
      <c r="AH191" s="76">
        <v>0</v>
      </c>
      <c r="AI191" s="76">
        <v>1</v>
      </c>
      <c r="AJ191" s="76">
        <v>0</v>
      </c>
      <c r="AK191" s="265">
        <v>0</v>
      </c>
      <c r="AL191" s="265">
        <v>0</v>
      </c>
      <c r="AM191" s="265">
        <v>0</v>
      </c>
      <c r="AN191" s="265">
        <v>0</v>
      </c>
      <c r="AO191" s="265">
        <v>0</v>
      </c>
      <c r="AP191" s="265">
        <v>0</v>
      </c>
      <c r="AQ191" s="265">
        <v>0</v>
      </c>
      <c r="AR191" s="265">
        <v>0</v>
      </c>
      <c r="AS191" s="76">
        <v>0</v>
      </c>
      <c r="AT191" s="266"/>
      <c r="AU191" s="76">
        <v>170</v>
      </c>
      <c r="AV191" s="76">
        <v>186</v>
      </c>
      <c r="AW191" s="579">
        <v>7</v>
      </c>
      <c r="AY191" s="76"/>
      <c r="AZ191" s="76">
        <f t="shared" si="56"/>
        <v>430170186</v>
      </c>
      <c r="BA191" s="76">
        <f t="shared" si="57"/>
        <v>430</v>
      </c>
      <c r="BB191" s="564"/>
      <c r="BC191" s="266" t="str">
        <f t="shared" si="58"/>
        <v>ADVANCED MATH AND SCIENCE ACADEMY</v>
      </c>
      <c r="BD191" s="266">
        <f t="shared" si="59"/>
        <v>186</v>
      </c>
      <c r="BE191" s="266" t="str">
        <f t="shared" si="41"/>
        <v>MILLBURY</v>
      </c>
      <c r="BF191" s="266">
        <f t="shared" si="60"/>
        <v>1</v>
      </c>
    </row>
    <row r="192" spans="1:58">
      <c r="A192" s="265">
        <v>430</v>
      </c>
      <c r="B192" s="265">
        <v>430170198</v>
      </c>
      <c r="C192" s="266" t="s">
        <v>1285</v>
      </c>
      <c r="D192" s="275">
        <f t="shared" si="42"/>
        <v>0</v>
      </c>
      <c r="E192" s="275">
        <f t="shared" si="43"/>
        <v>0</v>
      </c>
      <c r="F192" s="275">
        <f t="shared" si="44"/>
        <v>0</v>
      </c>
      <c r="G192" s="275">
        <f t="shared" si="45"/>
        <v>0</v>
      </c>
      <c r="H192" s="275">
        <f t="shared" si="46"/>
        <v>0</v>
      </c>
      <c r="I192" s="275">
        <f t="shared" si="47"/>
        <v>3</v>
      </c>
      <c r="J192" s="275">
        <f t="shared" si="48"/>
        <v>0</v>
      </c>
      <c r="K192" s="410">
        <f t="shared" si="49"/>
        <v>0.1179</v>
      </c>
      <c r="L192" s="275"/>
      <c r="M192" s="275">
        <f t="shared" si="50"/>
        <v>0</v>
      </c>
      <c r="N192" s="275">
        <f t="shared" si="51"/>
        <v>0</v>
      </c>
      <c r="O192" s="275">
        <f t="shared" si="52"/>
        <v>0</v>
      </c>
      <c r="P192" s="275">
        <f t="shared" si="53"/>
        <v>0</v>
      </c>
      <c r="Q192" s="275">
        <f t="shared" si="54"/>
        <v>3</v>
      </c>
      <c r="R192" s="275">
        <f t="shared" si="55"/>
        <v>3</v>
      </c>
      <c r="S192" s="278"/>
      <c r="T192" s="278"/>
      <c r="U192" s="278"/>
      <c r="V192" s="278"/>
      <c r="W192" s="582"/>
      <c r="X192" s="582"/>
      <c r="Y192" s="600"/>
      <c r="Z192" s="278"/>
      <c r="AA192" s="76">
        <v>430</v>
      </c>
      <c r="AB192" s="76">
        <v>430170198</v>
      </c>
      <c r="AC192" s="294" t="s">
        <v>1285</v>
      </c>
      <c r="AD192" s="76">
        <v>0</v>
      </c>
      <c r="AE192" s="76">
        <v>0</v>
      </c>
      <c r="AF192" s="76">
        <v>0</v>
      </c>
      <c r="AG192" s="76">
        <v>0</v>
      </c>
      <c r="AH192" s="76">
        <v>0</v>
      </c>
      <c r="AI192" s="76">
        <v>3</v>
      </c>
      <c r="AJ192" s="76">
        <v>0</v>
      </c>
      <c r="AK192" s="265">
        <v>0</v>
      </c>
      <c r="AL192" s="265">
        <v>0</v>
      </c>
      <c r="AM192" s="265">
        <v>0</v>
      </c>
      <c r="AN192" s="265">
        <v>0</v>
      </c>
      <c r="AO192" s="265">
        <v>0</v>
      </c>
      <c r="AP192" s="265">
        <v>0</v>
      </c>
      <c r="AQ192" s="265">
        <v>0</v>
      </c>
      <c r="AR192" s="265">
        <v>0</v>
      </c>
      <c r="AS192" s="76">
        <v>0</v>
      </c>
      <c r="AT192" s="266"/>
      <c r="AU192" s="76">
        <v>170</v>
      </c>
      <c r="AV192" s="76">
        <v>198</v>
      </c>
      <c r="AW192" s="579">
        <v>3</v>
      </c>
      <c r="AY192" s="76"/>
      <c r="AZ192" s="76">
        <f t="shared" si="56"/>
        <v>430170198</v>
      </c>
      <c r="BA192" s="76">
        <f t="shared" si="57"/>
        <v>430</v>
      </c>
      <c r="BB192" s="564"/>
      <c r="BC192" s="266" t="str">
        <f t="shared" si="58"/>
        <v>ADVANCED MATH AND SCIENCE ACADEMY</v>
      </c>
      <c r="BD192" s="266">
        <f t="shared" si="59"/>
        <v>198</v>
      </c>
      <c r="BE192" s="266" t="str">
        <f t="shared" si="41"/>
        <v>NATICK</v>
      </c>
      <c r="BF192" s="266">
        <f t="shared" si="60"/>
        <v>3</v>
      </c>
    </row>
    <row r="193" spans="1:58">
      <c r="A193" s="265">
        <v>430</v>
      </c>
      <c r="B193" s="265">
        <v>430170271</v>
      </c>
      <c r="C193" s="266" t="s">
        <v>1285</v>
      </c>
      <c r="D193" s="275">
        <f t="shared" si="42"/>
        <v>0</v>
      </c>
      <c r="E193" s="275">
        <f t="shared" si="43"/>
        <v>0</v>
      </c>
      <c r="F193" s="275">
        <f t="shared" si="44"/>
        <v>0</v>
      </c>
      <c r="G193" s="275">
        <f t="shared" si="45"/>
        <v>0</v>
      </c>
      <c r="H193" s="275">
        <f t="shared" si="46"/>
        <v>2</v>
      </c>
      <c r="I193" s="275">
        <f t="shared" si="47"/>
        <v>13</v>
      </c>
      <c r="J193" s="275">
        <f t="shared" si="48"/>
        <v>0</v>
      </c>
      <c r="K193" s="410">
        <f t="shared" si="49"/>
        <v>0.58950000000000002</v>
      </c>
      <c r="L193" s="275"/>
      <c r="M193" s="275">
        <f t="shared" si="50"/>
        <v>0</v>
      </c>
      <c r="N193" s="275">
        <f t="shared" si="51"/>
        <v>0</v>
      </c>
      <c r="O193" s="275">
        <f t="shared" si="52"/>
        <v>0</v>
      </c>
      <c r="P193" s="275">
        <f t="shared" si="53"/>
        <v>0</v>
      </c>
      <c r="Q193" s="275">
        <f t="shared" si="54"/>
        <v>4</v>
      </c>
      <c r="R193" s="275">
        <f t="shared" si="55"/>
        <v>15</v>
      </c>
      <c r="S193" s="278"/>
      <c r="T193" s="278"/>
      <c r="U193" s="278"/>
      <c r="V193" s="278"/>
      <c r="W193" s="582"/>
      <c r="X193" s="582"/>
      <c r="Y193" s="600"/>
      <c r="Z193" s="278"/>
      <c r="AA193" s="76">
        <v>430</v>
      </c>
      <c r="AB193" s="76">
        <v>430170271</v>
      </c>
      <c r="AC193" s="294" t="s">
        <v>1285</v>
      </c>
      <c r="AD193" s="76">
        <v>0</v>
      </c>
      <c r="AE193" s="76">
        <v>0</v>
      </c>
      <c r="AF193" s="76">
        <v>0</v>
      </c>
      <c r="AG193" s="76">
        <v>0</v>
      </c>
      <c r="AH193" s="76">
        <v>2</v>
      </c>
      <c r="AI193" s="76">
        <v>13</v>
      </c>
      <c r="AJ193" s="76">
        <v>0</v>
      </c>
      <c r="AK193" s="265">
        <v>0</v>
      </c>
      <c r="AL193" s="265">
        <v>0</v>
      </c>
      <c r="AM193" s="265">
        <v>0</v>
      </c>
      <c r="AN193" s="265">
        <v>0</v>
      </c>
      <c r="AO193" s="265">
        <v>0</v>
      </c>
      <c r="AP193" s="265">
        <v>0</v>
      </c>
      <c r="AQ193" s="265">
        <v>0</v>
      </c>
      <c r="AR193" s="265">
        <v>0</v>
      </c>
      <c r="AS193" s="76">
        <v>0</v>
      </c>
      <c r="AT193" s="266"/>
      <c r="AU193" s="76">
        <v>170</v>
      </c>
      <c r="AV193" s="76">
        <v>271</v>
      </c>
      <c r="AW193" s="579">
        <v>4</v>
      </c>
      <c r="AY193" s="76"/>
      <c r="AZ193" s="76">
        <f t="shared" si="56"/>
        <v>430170271</v>
      </c>
      <c r="BA193" s="76">
        <f t="shared" si="57"/>
        <v>430</v>
      </c>
      <c r="BB193" s="564"/>
      <c r="BC193" s="266" t="str">
        <f t="shared" si="58"/>
        <v>ADVANCED MATH AND SCIENCE ACADEMY</v>
      </c>
      <c r="BD193" s="266">
        <f t="shared" si="59"/>
        <v>271</v>
      </c>
      <c r="BE193" s="266" t="str">
        <f t="shared" si="41"/>
        <v>SHREWSBURY</v>
      </c>
      <c r="BF193" s="266">
        <f t="shared" si="60"/>
        <v>15</v>
      </c>
    </row>
    <row r="194" spans="1:58">
      <c r="A194" s="265">
        <v>430</v>
      </c>
      <c r="B194" s="265">
        <v>430170314</v>
      </c>
      <c r="C194" s="266" t="s">
        <v>1285</v>
      </c>
      <c r="D194" s="275">
        <f t="shared" si="42"/>
        <v>0</v>
      </c>
      <c r="E194" s="275">
        <f t="shared" si="43"/>
        <v>0</v>
      </c>
      <c r="F194" s="275">
        <f t="shared" si="44"/>
        <v>0</v>
      </c>
      <c r="G194" s="275">
        <f t="shared" si="45"/>
        <v>0</v>
      </c>
      <c r="H194" s="275">
        <f t="shared" si="46"/>
        <v>1</v>
      </c>
      <c r="I194" s="275">
        <f t="shared" si="47"/>
        <v>0</v>
      </c>
      <c r="J194" s="275">
        <f t="shared" si="48"/>
        <v>0</v>
      </c>
      <c r="K194" s="410">
        <f t="shared" si="49"/>
        <v>3.9300000000000002E-2</v>
      </c>
      <c r="L194" s="275"/>
      <c r="M194" s="275">
        <f t="shared" si="50"/>
        <v>0</v>
      </c>
      <c r="N194" s="275">
        <f t="shared" si="51"/>
        <v>0</v>
      </c>
      <c r="O194" s="275">
        <f t="shared" si="52"/>
        <v>0</v>
      </c>
      <c r="P194" s="275">
        <f t="shared" si="53"/>
        <v>0</v>
      </c>
      <c r="Q194" s="275">
        <f t="shared" si="54"/>
        <v>7</v>
      </c>
      <c r="R194" s="275">
        <f t="shared" si="55"/>
        <v>1</v>
      </c>
      <c r="S194" s="278"/>
      <c r="T194" s="278"/>
      <c r="U194" s="278"/>
      <c r="V194" s="278"/>
      <c r="W194" s="582"/>
      <c r="X194" s="582"/>
      <c r="Y194" s="600"/>
      <c r="Z194" s="278"/>
      <c r="AA194" s="76">
        <v>430</v>
      </c>
      <c r="AB194" s="76">
        <v>430170314</v>
      </c>
      <c r="AC194" s="294" t="s">
        <v>1285</v>
      </c>
      <c r="AD194" s="76">
        <v>0</v>
      </c>
      <c r="AE194" s="76">
        <v>0</v>
      </c>
      <c r="AF194" s="76">
        <v>0</v>
      </c>
      <c r="AG194" s="76">
        <v>0</v>
      </c>
      <c r="AH194" s="76">
        <v>1</v>
      </c>
      <c r="AI194" s="76">
        <v>0</v>
      </c>
      <c r="AJ194" s="76">
        <v>0</v>
      </c>
      <c r="AK194" s="265">
        <v>0</v>
      </c>
      <c r="AL194" s="265">
        <v>0</v>
      </c>
      <c r="AM194" s="265">
        <v>0</v>
      </c>
      <c r="AN194" s="265">
        <v>0</v>
      </c>
      <c r="AO194" s="265">
        <v>0</v>
      </c>
      <c r="AP194" s="265">
        <v>0</v>
      </c>
      <c r="AQ194" s="265">
        <v>0</v>
      </c>
      <c r="AR194" s="265">
        <v>0</v>
      </c>
      <c r="AS194" s="76">
        <v>0</v>
      </c>
      <c r="AT194" s="266"/>
      <c r="AU194" s="76">
        <v>170</v>
      </c>
      <c r="AV194" s="76">
        <v>314</v>
      </c>
      <c r="AW194" s="579">
        <v>7</v>
      </c>
      <c r="AY194" s="76"/>
      <c r="AZ194" s="76">
        <f t="shared" si="56"/>
        <v>430170314</v>
      </c>
      <c r="BA194" s="76">
        <f t="shared" si="57"/>
        <v>430</v>
      </c>
      <c r="BB194" s="564"/>
      <c r="BC194" s="266" t="str">
        <f t="shared" si="58"/>
        <v>ADVANCED MATH AND SCIENCE ACADEMY</v>
      </c>
      <c r="BD194" s="266">
        <f t="shared" si="59"/>
        <v>314</v>
      </c>
      <c r="BE194" s="266" t="str">
        <f t="shared" si="41"/>
        <v>WATERTOWN</v>
      </c>
      <c r="BF194" s="266">
        <f t="shared" si="60"/>
        <v>1</v>
      </c>
    </row>
    <row r="195" spans="1:58">
      <c r="A195" s="265">
        <v>430</v>
      </c>
      <c r="B195" s="265">
        <v>430170321</v>
      </c>
      <c r="C195" s="266" t="s">
        <v>1285</v>
      </c>
      <c r="D195" s="275">
        <f t="shared" si="42"/>
        <v>0</v>
      </c>
      <c r="E195" s="275">
        <f t="shared" si="43"/>
        <v>0</v>
      </c>
      <c r="F195" s="275">
        <f t="shared" si="44"/>
        <v>0</v>
      </c>
      <c r="G195" s="275">
        <f t="shared" si="45"/>
        <v>0</v>
      </c>
      <c r="H195" s="275">
        <f t="shared" si="46"/>
        <v>2</v>
      </c>
      <c r="I195" s="275">
        <f t="shared" si="47"/>
        <v>6</v>
      </c>
      <c r="J195" s="275">
        <f t="shared" si="48"/>
        <v>0</v>
      </c>
      <c r="K195" s="410">
        <f t="shared" si="49"/>
        <v>0.31440000000000001</v>
      </c>
      <c r="L195" s="275"/>
      <c r="M195" s="275">
        <f t="shared" si="50"/>
        <v>0</v>
      </c>
      <c r="N195" s="275">
        <f t="shared" si="51"/>
        <v>0</v>
      </c>
      <c r="O195" s="275">
        <f t="shared" si="52"/>
        <v>0</v>
      </c>
      <c r="P195" s="275">
        <f t="shared" si="53"/>
        <v>5</v>
      </c>
      <c r="Q195" s="275">
        <f t="shared" si="54"/>
        <v>4</v>
      </c>
      <c r="R195" s="275">
        <f t="shared" si="55"/>
        <v>8</v>
      </c>
      <c r="S195" s="278"/>
      <c r="T195" s="278"/>
      <c r="U195" s="278"/>
      <c r="V195" s="278"/>
      <c r="W195" s="582"/>
      <c r="X195" s="582"/>
      <c r="Y195" s="600"/>
      <c r="Z195" s="278"/>
      <c r="AA195" s="76">
        <v>430</v>
      </c>
      <c r="AB195" s="76">
        <v>430170321</v>
      </c>
      <c r="AC195" s="294" t="s">
        <v>1285</v>
      </c>
      <c r="AD195" s="76">
        <v>0</v>
      </c>
      <c r="AE195" s="76">
        <v>0</v>
      </c>
      <c r="AF195" s="76">
        <v>0</v>
      </c>
      <c r="AG195" s="76">
        <v>0</v>
      </c>
      <c r="AH195" s="76">
        <v>2</v>
      </c>
      <c r="AI195" s="76">
        <v>6</v>
      </c>
      <c r="AJ195" s="76">
        <v>0</v>
      </c>
      <c r="AK195" s="265">
        <v>0</v>
      </c>
      <c r="AL195" s="265">
        <v>0</v>
      </c>
      <c r="AM195" s="265">
        <v>0</v>
      </c>
      <c r="AN195" s="265">
        <v>0</v>
      </c>
      <c r="AO195" s="265">
        <v>1</v>
      </c>
      <c r="AP195" s="265">
        <v>0</v>
      </c>
      <c r="AQ195" s="265">
        <v>0</v>
      </c>
      <c r="AR195" s="265">
        <v>0</v>
      </c>
      <c r="AS195" s="76">
        <v>4</v>
      </c>
      <c r="AT195" s="266"/>
      <c r="AU195" s="76">
        <v>170</v>
      </c>
      <c r="AV195" s="76">
        <v>321</v>
      </c>
      <c r="AW195" s="579">
        <v>4</v>
      </c>
      <c r="AY195" s="76"/>
      <c r="AZ195" s="76">
        <f t="shared" si="56"/>
        <v>430170321</v>
      </c>
      <c r="BA195" s="76">
        <f t="shared" si="57"/>
        <v>430</v>
      </c>
      <c r="BB195" s="564"/>
      <c r="BC195" s="266" t="str">
        <f t="shared" si="58"/>
        <v>ADVANCED MATH AND SCIENCE ACADEMY</v>
      </c>
      <c r="BD195" s="266">
        <f t="shared" si="59"/>
        <v>321</v>
      </c>
      <c r="BE195" s="266" t="str">
        <f t="shared" si="41"/>
        <v>WESTBOROUGH</v>
      </c>
      <c r="BF195" s="266">
        <f t="shared" si="60"/>
        <v>8</v>
      </c>
    </row>
    <row r="196" spans="1:58">
      <c r="A196" s="265">
        <v>430</v>
      </c>
      <c r="B196" s="265">
        <v>430170348</v>
      </c>
      <c r="C196" s="266" t="s">
        <v>1285</v>
      </c>
      <c r="D196" s="275">
        <f t="shared" si="42"/>
        <v>0</v>
      </c>
      <c r="E196" s="275">
        <f t="shared" si="43"/>
        <v>0</v>
      </c>
      <c r="F196" s="275">
        <f t="shared" si="44"/>
        <v>0</v>
      </c>
      <c r="G196" s="275">
        <f t="shared" si="45"/>
        <v>0</v>
      </c>
      <c r="H196" s="275">
        <f t="shared" si="46"/>
        <v>0</v>
      </c>
      <c r="I196" s="275">
        <f t="shared" si="47"/>
        <v>6</v>
      </c>
      <c r="J196" s="275">
        <f t="shared" si="48"/>
        <v>0</v>
      </c>
      <c r="K196" s="410">
        <f t="shared" si="49"/>
        <v>0.23580000000000001</v>
      </c>
      <c r="L196" s="275"/>
      <c r="M196" s="275">
        <f t="shared" si="50"/>
        <v>0</v>
      </c>
      <c r="N196" s="275">
        <f t="shared" si="51"/>
        <v>0</v>
      </c>
      <c r="O196" s="275">
        <f t="shared" si="52"/>
        <v>0</v>
      </c>
      <c r="P196" s="275">
        <f t="shared" si="53"/>
        <v>4</v>
      </c>
      <c r="Q196" s="275">
        <f t="shared" si="54"/>
        <v>11</v>
      </c>
      <c r="R196" s="275">
        <f t="shared" si="55"/>
        <v>6</v>
      </c>
      <c r="S196" s="278"/>
      <c r="T196" s="278"/>
      <c r="U196" s="278"/>
      <c r="V196" s="278"/>
      <c r="W196" s="582"/>
      <c r="X196" s="582"/>
      <c r="Y196" s="600"/>
      <c r="Z196" s="278"/>
      <c r="AA196" s="76">
        <v>430</v>
      </c>
      <c r="AB196" s="76">
        <v>430170348</v>
      </c>
      <c r="AC196" s="294" t="s">
        <v>1285</v>
      </c>
      <c r="AD196" s="76">
        <v>0</v>
      </c>
      <c r="AE196" s="76">
        <v>0</v>
      </c>
      <c r="AF196" s="76">
        <v>0</v>
      </c>
      <c r="AG196" s="76">
        <v>0</v>
      </c>
      <c r="AH196" s="76">
        <v>0</v>
      </c>
      <c r="AI196" s="76">
        <v>6</v>
      </c>
      <c r="AJ196" s="76">
        <v>0</v>
      </c>
      <c r="AK196" s="265">
        <v>0</v>
      </c>
      <c r="AL196" s="265">
        <v>0</v>
      </c>
      <c r="AM196" s="265">
        <v>0</v>
      </c>
      <c r="AN196" s="265">
        <v>0</v>
      </c>
      <c r="AO196" s="265">
        <v>0</v>
      </c>
      <c r="AP196" s="265">
        <v>0</v>
      </c>
      <c r="AQ196" s="265">
        <v>0</v>
      </c>
      <c r="AR196" s="265">
        <v>0</v>
      </c>
      <c r="AS196" s="76">
        <v>4</v>
      </c>
      <c r="AT196" s="266"/>
      <c r="AU196" s="76">
        <v>170</v>
      </c>
      <c r="AV196" s="76">
        <v>348</v>
      </c>
      <c r="AW196" s="579">
        <v>11</v>
      </c>
      <c r="AY196" s="76"/>
      <c r="AZ196" s="76">
        <f t="shared" si="56"/>
        <v>430170348</v>
      </c>
      <c r="BA196" s="76">
        <f t="shared" si="57"/>
        <v>430</v>
      </c>
      <c r="BB196" s="564"/>
      <c r="BC196" s="266" t="str">
        <f t="shared" si="58"/>
        <v>ADVANCED MATH AND SCIENCE ACADEMY</v>
      </c>
      <c r="BD196" s="266">
        <f t="shared" si="59"/>
        <v>348</v>
      </c>
      <c r="BE196" s="266" t="str">
        <f t="shared" si="41"/>
        <v>WORCESTER</v>
      </c>
      <c r="BF196" s="266">
        <f t="shared" si="60"/>
        <v>6</v>
      </c>
    </row>
    <row r="197" spans="1:58">
      <c r="A197" s="265">
        <v>430</v>
      </c>
      <c r="B197" s="265">
        <v>430170600</v>
      </c>
      <c r="C197" s="266" t="s">
        <v>1285</v>
      </c>
      <c r="D197" s="275">
        <f t="shared" si="42"/>
        <v>0</v>
      </c>
      <c r="E197" s="275">
        <f t="shared" si="43"/>
        <v>0</v>
      </c>
      <c r="F197" s="275">
        <f t="shared" si="44"/>
        <v>0</v>
      </c>
      <c r="G197" s="275">
        <f t="shared" si="45"/>
        <v>0</v>
      </c>
      <c r="H197" s="275">
        <f t="shared" si="46"/>
        <v>0</v>
      </c>
      <c r="I197" s="275">
        <f t="shared" si="47"/>
        <v>1</v>
      </c>
      <c r="J197" s="275">
        <f t="shared" si="48"/>
        <v>0</v>
      </c>
      <c r="K197" s="410">
        <f t="shared" si="49"/>
        <v>3.9300000000000002E-2</v>
      </c>
      <c r="L197" s="275"/>
      <c r="M197" s="275">
        <f t="shared" si="50"/>
        <v>0</v>
      </c>
      <c r="N197" s="275">
        <f t="shared" si="51"/>
        <v>0</v>
      </c>
      <c r="O197" s="275">
        <f t="shared" si="52"/>
        <v>0</v>
      </c>
      <c r="P197" s="275">
        <f t="shared" si="53"/>
        <v>1</v>
      </c>
      <c r="Q197" s="275">
        <f t="shared" si="54"/>
        <v>3</v>
      </c>
      <c r="R197" s="275">
        <f t="shared" si="55"/>
        <v>1</v>
      </c>
      <c r="S197" s="278"/>
      <c r="T197" s="278"/>
      <c r="U197" s="278"/>
      <c r="V197" s="278"/>
      <c r="W197" s="582"/>
      <c r="X197" s="582"/>
      <c r="Y197" s="600"/>
      <c r="Z197" s="278"/>
      <c r="AA197" s="76">
        <v>430</v>
      </c>
      <c r="AB197" s="76">
        <v>430170600</v>
      </c>
      <c r="AC197" s="294" t="s">
        <v>1285</v>
      </c>
      <c r="AD197" s="76">
        <v>0</v>
      </c>
      <c r="AE197" s="76">
        <v>0</v>
      </c>
      <c r="AF197" s="76">
        <v>0</v>
      </c>
      <c r="AG197" s="76">
        <v>0</v>
      </c>
      <c r="AH197" s="76">
        <v>0</v>
      </c>
      <c r="AI197" s="76">
        <v>1</v>
      </c>
      <c r="AJ197" s="76">
        <v>0</v>
      </c>
      <c r="AK197" s="265">
        <v>0</v>
      </c>
      <c r="AL197" s="265">
        <v>0</v>
      </c>
      <c r="AM197" s="265">
        <v>0</v>
      </c>
      <c r="AN197" s="265">
        <v>0</v>
      </c>
      <c r="AO197" s="265">
        <v>0</v>
      </c>
      <c r="AP197" s="265">
        <v>0</v>
      </c>
      <c r="AQ197" s="265">
        <v>0</v>
      </c>
      <c r="AR197" s="265">
        <v>0</v>
      </c>
      <c r="AS197" s="76">
        <v>1</v>
      </c>
      <c r="AT197" s="266"/>
      <c r="AU197" s="76">
        <v>170</v>
      </c>
      <c r="AV197" s="76">
        <v>600</v>
      </c>
      <c r="AW197" s="579">
        <v>3</v>
      </c>
      <c r="AY197" s="76"/>
      <c r="AZ197" s="76">
        <f t="shared" si="56"/>
        <v>430170600</v>
      </c>
      <c r="BA197" s="76">
        <f t="shared" si="57"/>
        <v>430</v>
      </c>
      <c r="BB197" s="564"/>
      <c r="BC197" s="266" t="str">
        <f t="shared" si="58"/>
        <v>ADVANCED MATH AND SCIENCE ACADEMY</v>
      </c>
      <c r="BD197" s="266">
        <f t="shared" si="59"/>
        <v>600</v>
      </c>
      <c r="BE197" s="266" t="str">
        <f t="shared" si="41"/>
        <v>ACTON BOXBOROUGH</v>
      </c>
      <c r="BF197" s="266">
        <f t="shared" si="60"/>
        <v>1</v>
      </c>
    </row>
    <row r="198" spans="1:58">
      <c r="A198" s="265">
        <v>430</v>
      </c>
      <c r="B198" s="265">
        <v>430170616</v>
      </c>
      <c r="C198" s="266" t="s">
        <v>1285</v>
      </c>
      <c r="D198" s="275">
        <f t="shared" si="42"/>
        <v>0</v>
      </c>
      <c r="E198" s="275">
        <f t="shared" si="43"/>
        <v>0</v>
      </c>
      <c r="F198" s="275">
        <f t="shared" si="44"/>
        <v>0</v>
      </c>
      <c r="G198" s="275">
        <f t="shared" si="45"/>
        <v>0</v>
      </c>
      <c r="H198" s="275">
        <f t="shared" si="46"/>
        <v>1</v>
      </c>
      <c r="I198" s="275">
        <f t="shared" si="47"/>
        <v>1</v>
      </c>
      <c r="J198" s="275">
        <f t="shared" si="48"/>
        <v>0</v>
      </c>
      <c r="K198" s="410">
        <f t="shared" si="49"/>
        <v>7.8600000000000003E-2</v>
      </c>
      <c r="L198" s="275"/>
      <c r="M198" s="275">
        <f t="shared" si="50"/>
        <v>0</v>
      </c>
      <c r="N198" s="275">
        <f t="shared" si="51"/>
        <v>0</v>
      </c>
      <c r="O198" s="275">
        <f t="shared" si="52"/>
        <v>0</v>
      </c>
      <c r="P198" s="275">
        <f t="shared" si="53"/>
        <v>0</v>
      </c>
      <c r="Q198" s="275">
        <f t="shared" si="54"/>
        <v>7</v>
      </c>
      <c r="R198" s="275">
        <f t="shared" si="55"/>
        <v>2</v>
      </c>
      <c r="S198" s="278"/>
      <c r="T198" s="278"/>
      <c r="U198" s="278"/>
      <c r="V198" s="278"/>
      <c r="W198" s="582"/>
      <c r="X198" s="582"/>
      <c r="Y198" s="600"/>
      <c r="Z198" s="278"/>
      <c r="AA198" s="76">
        <v>430</v>
      </c>
      <c r="AB198" s="76">
        <v>430170616</v>
      </c>
      <c r="AC198" s="294" t="s">
        <v>1285</v>
      </c>
      <c r="AD198" s="76">
        <v>0</v>
      </c>
      <c r="AE198" s="76">
        <v>0</v>
      </c>
      <c r="AF198" s="76">
        <v>0</v>
      </c>
      <c r="AG198" s="76">
        <v>0</v>
      </c>
      <c r="AH198" s="76">
        <v>1</v>
      </c>
      <c r="AI198" s="76">
        <v>1</v>
      </c>
      <c r="AJ198" s="76">
        <v>0</v>
      </c>
      <c r="AK198" s="265">
        <v>0</v>
      </c>
      <c r="AL198" s="265">
        <v>0</v>
      </c>
      <c r="AM198" s="265">
        <v>0</v>
      </c>
      <c r="AN198" s="265">
        <v>0</v>
      </c>
      <c r="AO198" s="265">
        <v>0</v>
      </c>
      <c r="AP198" s="265">
        <v>0</v>
      </c>
      <c r="AQ198" s="265">
        <v>0</v>
      </c>
      <c r="AR198" s="265">
        <v>0</v>
      </c>
      <c r="AS198" s="76">
        <v>0</v>
      </c>
      <c r="AT198" s="266"/>
      <c r="AU198" s="76">
        <v>170</v>
      </c>
      <c r="AV198" s="76">
        <v>616</v>
      </c>
      <c r="AW198" s="579">
        <v>7</v>
      </c>
      <c r="AY198" s="76"/>
      <c r="AZ198" s="76">
        <f t="shared" si="56"/>
        <v>430170616</v>
      </c>
      <c r="BA198" s="76">
        <f t="shared" si="57"/>
        <v>430</v>
      </c>
      <c r="BB198" s="564"/>
      <c r="BC198" s="266" t="str">
        <f t="shared" si="58"/>
        <v>ADVANCED MATH AND SCIENCE ACADEMY</v>
      </c>
      <c r="BD198" s="266">
        <f t="shared" si="59"/>
        <v>616</v>
      </c>
      <c r="BE198" s="266" t="str">
        <f t="shared" si="41"/>
        <v>AYER SHIRLEY</v>
      </c>
      <c r="BF198" s="266">
        <f t="shared" si="60"/>
        <v>2</v>
      </c>
    </row>
    <row r="199" spans="1:58">
      <c r="A199" s="265">
        <v>430</v>
      </c>
      <c r="B199" s="265">
        <v>430170620</v>
      </c>
      <c r="C199" s="266" t="s">
        <v>1285</v>
      </c>
      <c r="D199" s="275">
        <f t="shared" si="42"/>
        <v>0</v>
      </c>
      <c r="E199" s="275">
        <f t="shared" si="43"/>
        <v>0</v>
      </c>
      <c r="F199" s="275">
        <f t="shared" si="44"/>
        <v>0</v>
      </c>
      <c r="G199" s="275">
        <f t="shared" si="45"/>
        <v>0</v>
      </c>
      <c r="H199" s="275">
        <f t="shared" si="46"/>
        <v>5</v>
      </c>
      <c r="I199" s="275">
        <f t="shared" si="47"/>
        <v>5</v>
      </c>
      <c r="J199" s="275">
        <f t="shared" si="48"/>
        <v>0</v>
      </c>
      <c r="K199" s="410">
        <f t="shared" si="49"/>
        <v>0.39300000000000002</v>
      </c>
      <c r="L199" s="275"/>
      <c r="M199" s="275">
        <f t="shared" si="50"/>
        <v>0</v>
      </c>
      <c r="N199" s="275">
        <f t="shared" si="51"/>
        <v>0</v>
      </c>
      <c r="O199" s="275">
        <f t="shared" si="52"/>
        <v>0</v>
      </c>
      <c r="P199" s="275">
        <f t="shared" si="53"/>
        <v>4</v>
      </c>
      <c r="Q199" s="275">
        <f t="shared" si="54"/>
        <v>4</v>
      </c>
      <c r="R199" s="275">
        <f t="shared" si="55"/>
        <v>10</v>
      </c>
      <c r="S199" s="278"/>
      <c r="T199" s="278"/>
      <c r="U199" s="278"/>
      <c r="V199" s="278"/>
      <c r="W199" s="582"/>
      <c r="X199" s="582"/>
      <c r="Y199" s="600"/>
      <c r="Z199" s="278"/>
      <c r="AA199" s="76">
        <v>430</v>
      </c>
      <c r="AB199" s="76">
        <v>430170620</v>
      </c>
      <c r="AC199" s="294" t="s">
        <v>1285</v>
      </c>
      <c r="AD199" s="76">
        <v>0</v>
      </c>
      <c r="AE199" s="76">
        <v>0</v>
      </c>
      <c r="AF199" s="76">
        <v>0</v>
      </c>
      <c r="AG199" s="76">
        <v>0</v>
      </c>
      <c r="AH199" s="76">
        <v>5</v>
      </c>
      <c r="AI199" s="76">
        <v>5</v>
      </c>
      <c r="AJ199" s="76">
        <v>0</v>
      </c>
      <c r="AK199" s="265">
        <v>0</v>
      </c>
      <c r="AL199" s="265">
        <v>0</v>
      </c>
      <c r="AM199" s="265">
        <v>0</v>
      </c>
      <c r="AN199" s="265">
        <v>0</v>
      </c>
      <c r="AO199" s="265">
        <v>2</v>
      </c>
      <c r="AP199" s="265">
        <v>0</v>
      </c>
      <c r="AQ199" s="265">
        <v>0</v>
      </c>
      <c r="AR199" s="265">
        <v>0</v>
      </c>
      <c r="AS199" s="76">
        <v>2</v>
      </c>
      <c r="AT199" s="266"/>
      <c r="AU199" s="76">
        <v>170</v>
      </c>
      <c r="AV199" s="76">
        <v>620</v>
      </c>
      <c r="AW199" s="579">
        <v>4</v>
      </c>
      <c r="AY199" s="76"/>
      <c r="AZ199" s="76">
        <f t="shared" si="56"/>
        <v>430170620</v>
      </c>
      <c r="BA199" s="76">
        <f t="shared" si="57"/>
        <v>430</v>
      </c>
      <c r="BB199" s="564"/>
      <c r="BC199" s="266" t="str">
        <f t="shared" si="58"/>
        <v>ADVANCED MATH AND SCIENCE ACADEMY</v>
      </c>
      <c r="BD199" s="266">
        <f t="shared" si="59"/>
        <v>620</v>
      </c>
      <c r="BE199" s="266" t="str">
        <f t="shared" si="41"/>
        <v>BERLIN BOYLSTON</v>
      </c>
      <c r="BF199" s="266">
        <f t="shared" si="60"/>
        <v>10</v>
      </c>
    </row>
    <row r="200" spans="1:58">
      <c r="A200" s="265">
        <v>430</v>
      </c>
      <c r="B200" s="265">
        <v>430170673</v>
      </c>
      <c r="C200" s="266" t="s">
        <v>1285</v>
      </c>
      <c r="D200" s="275">
        <f t="shared" si="42"/>
        <v>0</v>
      </c>
      <c r="E200" s="275">
        <f t="shared" si="43"/>
        <v>0</v>
      </c>
      <c r="F200" s="275">
        <f t="shared" si="44"/>
        <v>0</v>
      </c>
      <c r="G200" s="275">
        <f t="shared" si="45"/>
        <v>0</v>
      </c>
      <c r="H200" s="275">
        <f t="shared" si="46"/>
        <v>0</v>
      </c>
      <c r="I200" s="275">
        <f t="shared" si="47"/>
        <v>1</v>
      </c>
      <c r="J200" s="275">
        <f t="shared" si="48"/>
        <v>0</v>
      </c>
      <c r="K200" s="410">
        <f t="shared" si="49"/>
        <v>3.9300000000000002E-2</v>
      </c>
      <c r="L200" s="275"/>
      <c r="M200" s="275">
        <f t="shared" si="50"/>
        <v>0</v>
      </c>
      <c r="N200" s="275">
        <f t="shared" si="51"/>
        <v>0</v>
      </c>
      <c r="O200" s="275">
        <f t="shared" si="52"/>
        <v>0</v>
      </c>
      <c r="P200" s="275">
        <f t="shared" si="53"/>
        <v>0</v>
      </c>
      <c r="Q200" s="275">
        <f t="shared" si="54"/>
        <v>2</v>
      </c>
      <c r="R200" s="275">
        <f t="shared" si="55"/>
        <v>1</v>
      </c>
      <c r="S200" s="278"/>
      <c r="T200" s="278"/>
      <c r="U200" s="278"/>
      <c r="V200" s="278"/>
      <c r="W200" s="582"/>
      <c r="X200" s="582"/>
      <c r="Y200" s="600"/>
      <c r="Z200" s="278"/>
      <c r="AA200" s="76">
        <v>430</v>
      </c>
      <c r="AB200" s="76">
        <v>430170673</v>
      </c>
      <c r="AC200" s="294" t="s">
        <v>1285</v>
      </c>
      <c r="AD200" s="76">
        <v>0</v>
      </c>
      <c r="AE200" s="76">
        <v>0</v>
      </c>
      <c r="AF200" s="76">
        <v>0</v>
      </c>
      <c r="AG200" s="76">
        <v>0</v>
      </c>
      <c r="AH200" s="76">
        <v>0</v>
      </c>
      <c r="AI200" s="76">
        <v>1</v>
      </c>
      <c r="AJ200" s="76">
        <v>0</v>
      </c>
      <c r="AK200" s="265">
        <v>0</v>
      </c>
      <c r="AL200" s="265">
        <v>0</v>
      </c>
      <c r="AM200" s="265">
        <v>0</v>
      </c>
      <c r="AN200" s="265">
        <v>0</v>
      </c>
      <c r="AO200" s="265">
        <v>0</v>
      </c>
      <c r="AP200" s="265">
        <v>0</v>
      </c>
      <c r="AQ200" s="265">
        <v>0</v>
      </c>
      <c r="AR200" s="265">
        <v>0</v>
      </c>
      <c r="AS200" s="76">
        <v>0</v>
      </c>
      <c r="AT200" s="266"/>
      <c r="AU200" s="76">
        <v>170</v>
      </c>
      <c r="AV200" s="76">
        <v>673</v>
      </c>
      <c r="AW200" s="579">
        <v>2</v>
      </c>
      <c r="AY200" s="76"/>
      <c r="AZ200" s="76">
        <f t="shared" si="56"/>
        <v>430170673</v>
      </c>
      <c r="BA200" s="76">
        <f t="shared" si="57"/>
        <v>430</v>
      </c>
      <c r="BB200" s="564"/>
      <c r="BC200" s="266" t="str">
        <f t="shared" si="58"/>
        <v>ADVANCED MATH AND SCIENCE ACADEMY</v>
      </c>
      <c r="BD200" s="266">
        <f t="shared" si="59"/>
        <v>673</v>
      </c>
      <c r="BE200" s="266" t="str">
        <f t="shared" si="41"/>
        <v>GROTON DUNSTABLE</v>
      </c>
      <c r="BF200" s="266">
        <f t="shared" si="60"/>
        <v>1</v>
      </c>
    </row>
    <row r="201" spans="1:58">
      <c r="A201" s="265">
        <v>430</v>
      </c>
      <c r="B201" s="265">
        <v>430170690</v>
      </c>
      <c r="C201" s="266" t="s">
        <v>1285</v>
      </c>
      <c r="D201" s="275">
        <f t="shared" si="42"/>
        <v>0</v>
      </c>
      <c r="E201" s="275">
        <f t="shared" si="43"/>
        <v>0</v>
      </c>
      <c r="F201" s="275">
        <f t="shared" si="44"/>
        <v>0</v>
      </c>
      <c r="G201" s="275">
        <f t="shared" si="45"/>
        <v>0</v>
      </c>
      <c r="H201" s="275">
        <f t="shared" si="46"/>
        <v>0</v>
      </c>
      <c r="I201" s="275">
        <f t="shared" si="47"/>
        <v>2</v>
      </c>
      <c r="J201" s="275">
        <f t="shared" si="48"/>
        <v>0</v>
      </c>
      <c r="K201" s="410">
        <f t="shared" si="49"/>
        <v>7.8600000000000003E-2</v>
      </c>
      <c r="L201" s="275"/>
      <c r="M201" s="275">
        <f t="shared" si="50"/>
        <v>0</v>
      </c>
      <c r="N201" s="275">
        <f t="shared" si="51"/>
        <v>0</v>
      </c>
      <c r="O201" s="275">
        <f t="shared" si="52"/>
        <v>0</v>
      </c>
      <c r="P201" s="275">
        <f t="shared" si="53"/>
        <v>0</v>
      </c>
      <c r="Q201" s="275">
        <f t="shared" si="54"/>
        <v>4</v>
      </c>
      <c r="R201" s="275">
        <f t="shared" si="55"/>
        <v>2</v>
      </c>
      <c r="S201" s="278"/>
      <c r="T201" s="278"/>
      <c r="U201" s="278"/>
      <c r="V201" s="278"/>
      <c r="W201" s="582"/>
      <c r="X201" s="582"/>
      <c r="Y201" s="600"/>
      <c r="Z201" s="278"/>
      <c r="AA201" s="76">
        <v>430</v>
      </c>
      <c r="AB201" s="76">
        <v>430170690</v>
      </c>
      <c r="AC201" s="294" t="s">
        <v>1285</v>
      </c>
      <c r="AD201" s="76">
        <v>0</v>
      </c>
      <c r="AE201" s="76">
        <v>0</v>
      </c>
      <c r="AF201" s="76">
        <v>0</v>
      </c>
      <c r="AG201" s="76">
        <v>0</v>
      </c>
      <c r="AH201" s="76">
        <v>0</v>
      </c>
      <c r="AI201" s="76">
        <v>2</v>
      </c>
      <c r="AJ201" s="76">
        <v>0</v>
      </c>
      <c r="AK201" s="265">
        <v>0</v>
      </c>
      <c r="AL201" s="265">
        <v>0</v>
      </c>
      <c r="AM201" s="265">
        <v>0</v>
      </c>
      <c r="AN201" s="265">
        <v>0</v>
      </c>
      <c r="AO201" s="265">
        <v>0</v>
      </c>
      <c r="AP201" s="265">
        <v>0</v>
      </c>
      <c r="AQ201" s="265">
        <v>0</v>
      </c>
      <c r="AR201" s="265">
        <v>0</v>
      </c>
      <c r="AS201" s="76">
        <v>0</v>
      </c>
      <c r="AT201" s="266"/>
      <c r="AU201" s="76">
        <v>170</v>
      </c>
      <c r="AV201" s="76">
        <v>690</v>
      </c>
      <c r="AW201" s="579">
        <v>4</v>
      </c>
      <c r="AY201" s="76"/>
      <c r="AZ201" s="76">
        <f t="shared" si="56"/>
        <v>430170690</v>
      </c>
      <c r="BA201" s="76">
        <f t="shared" si="57"/>
        <v>430</v>
      </c>
      <c r="BB201" s="564"/>
      <c r="BC201" s="266" t="str">
        <f t="shared" si="58"/>
        <v>ADVANCED MATH AND SCIENCE ACADEMY</v>
      </c>
      <c r="BD201" s="266">
        <f t="shared" si="59"/>
        <v>690</v>
      </c>
      <c r="BE201" s="266" t="str">
        <f t="shared" si="41"/>
        <v>KING PHILIP</v>
      </c>
      <c r="BF201" s="266">
        <f t="shared" si="60"/>
        <v>2</v>
      </c>
    </row>
    <row r="202" spans="1:58">
      <c r="A202" s="265">
        <v>430</v>
      </c>
      <c r="B202" s="265">
        <v>430170710</v>
      </c>
      <c r="C202" s="266" t="s">
        <v>1285</v>
      </c>
      <c r="D202" s="275">
        <f t="shared" si="42"/>
        <v>0</v>
      </c>
      <c r="E202" s="275">
        <f t="shared" si="43"/>
        <v>0</v>
      </c>
      <c r="F202" s="275">
        <f t="shared" si="44"/>
        <v>0</v>
      </c>
      <c r="G202" s="275">
        <f t="shared" si="45"/>
        <v>0</v>
      </c>
      <c r="H202" s="275">
        <f t="shared" si="46"/>
        <v>0</v>
      </c>
      <c r="I202" s="275">
        <f t="shared" si="47"/>
        <v>2</v>
      </c>
      <c r="J202" s="275">
        <f t="shared" si="48"/>
        <v>0</v>
      </c>
      <c r="K202" s="410">
        <f t="shared" si="49"/>
        <v>7.8600000000000003E-2</v>
      </c>
      <c r="L202" s="275"/>
      <c r="M202" s="275">
        <f t="shared" si="50"/>
        <v>0</v>
      </c>
      <c r="N202" s="275">
        <f t="shared" si="51"/>
        <v>0</v>
      </c>
      <c r="O202" s="275">
        <f t="shared" si="52"/>
        <v>0</v>
      </c>
      <c r="P202" s="275">
        <f t="shared" si="53"/>
        <v>0</v>
      </c>
      <c r="Q202" s="275">
        <f t="shared" si="54"/>
        <v>3</v>
      </c>
      <c r="R202" s="275">
        <f t="shared" si="55"/>
        <v>2</v>
      </c>
      <c r="S202" s="278"/>
      <c r="T202" s="278"/>
      <c r="U202" s="278"/>
      <c r="V202" s="278"/>
      <c r="W202" s="582"/>
      <c r="X202" s="582"/>
      <c r="Y202" s="600"/>
      <c r="Z202" s="278"/>
      <c r="AA202" s="76">
        <v>430</v>
      </c>
      <c r="AB202" s="76">
        <v>430170710</v>
      </c>
      <c r="AC202" s="294" t="s">
        <v>1285</v>
      </c>
      <c r="AD202" s="76">
        <v>0</v>
      </c>
      <c r="AE202" s="76">
        <v>0</v>
      </c>
      <c r="AF202" s="76">
        <v>0</v>
      </c>
      <c r="AG202" s="76">
        <v>0</v>
      </c>
      <c r="AH202" s="76">
        <v>0</v>
      </c>
      <c r="AI202" s="76">
        <v>2</v>
      </c>
      <c r="AJ202" s="76">
        <v>0</v>
      </c>
      <c r="AK202" s="265">
        <v>0</v>
      </c>
      <c r="AL202" s="265">
        <v>0</v>
      </c>
      <c r="AM202" s="265">
        <v>0</v>
      </c>
      <c r="AN202" s="265">
        <v>0</v>
      </c>
      <c r="AO202" s="265">
        <v>0</v>
      </c>
      <c r="AP202" s="265">
        <v>0</v>
      </c>
      <c r="AQ202" s="265">
        <v>0</v>
      </c>
      <c r="AR202" s="265">
        <v>0</v>
      </c>
      <c r="AS202" s="76">
        <v>0</v>
      </c>
      <c r="AT202" s="266"/>
      <c r="AU202" s="76">
        <v>170</v>
      </c>
      <c r="AV202" s="76">
        <v>710</v>
      </c>
      <c r="AW202" s="579">
        <v>3</v>
      </c>
      <c r="AY202" s="76"/>
      <c r="AZ202" s="76">
        <f t="shared" si="56"/>
        <v>430170710</v>
      </c>
      <c r="BA202" s="76">
        <f t="shared" si="57"/>
        <v>430</v>
      </c>
      <c r="BB202" s="564"/>
      <c r="BC202" s="266" t="str">
        <f t="shared" si="58"/>
        <v>ADVANCED MATH AND SCIENCE ACADEMY</v>
      </c>
      <c r="BD202" s="266">
        <f t="shared" si="59"/>
        <v>710</v>
      </c>
      <c r="BE202" s="266" t="str">
        <f t="shared" ref="BE202:BE265" si="61">VLOOKUP(BD202,distinfo,2,FALSE)</f>
        <v>MENDON UPTON</v>
      </c>
      <c r="BF202" s="266">
        <f t="shared" si="60"/>
        <v>2</v>
      </c>
    </row>
    <row r="203" spans="1:58">
      <c r="A203" s="265">
        <v>430</v>
      </c>
      <c r="B203" s="265">
        <v>430170725</v>
      </c>
      <c r="C203" s="266" t="s">
        <v>1285</v>
      </c>
      <c r="D203" s="275">
        <f t="shared" ref="D203:D266" si="62">ROUND(AD203,0)</f>
        <v>0</v>
      </c>
      <c r="E203" s="275">
        <f t="shared" ref="E203:E266" si="63">ROUND(AE203,0)</f>
        <v>0</v>
      </c>
      <c r="F203" s="275">
        <f t="shared" ref="F203:F266" si="64">ROUND(AF203,0)</f>
        <v>0</v>
      </c>
      <c r="G203" s="275">
        <f t="shared" ref="G203:G266" si="65">ROUND(AG203,0)</f>
        <v>0</v>
      </c>
      <c r="H203" s="275">
        <f t="shared" ref="H203:H266" si="66">ROUND(AH203,0)</f>
        <v>3</v>
      </c>
      <c r="I203" s="275">
        <f t="shared" ref="I203:I266" si="67">ROUND(AI203,0)-J203</f>
        <v>6</v>
      </c>
      <c r="J203" s="275">
        <f t="shared" ref="J203:J266" si="68">ROUND(AJ203,0)</f>
        <v>0</v>
      </c>
      <c r="K203" s="410">
        <f t="shared" ref="K203:K266" si="69">ROUND($K$2*(SUM(AF203:AI203)+(AE203*0.5))+$K$5*AJ203,4)</f>
        <v>0.35370000000000001</v>
      </c>
      <c r="L203" s="275"/>
      <c r="M203" s="275">
        <f t="shared" ref="M203:M266" si="70">ROUND(AL203+(AK203*0.5),0)</f>
        <v>0</v>
      </c>
      <c r="N203" s="275">
        <f t="shared" ref="N203:N266" si="71">ROUND(AM203,0)</f>
        <v>0</v>
      </c>
      <c r="O203" s="275">
        <f t="shared" ref="O203:O266" si="72">ROUND(AN203,0)</f>
        <v>0</v>
      </c>
      <c r="P203" s="275">
        <f t="shared" ref="P203:P266" si="73">ROUND(((AP203+AQ203)*0.5)+AO203+AR203+AS203,0)</f>
        <v>0</v>
      </c>
      <c r="Q203" s="275">
        <f t="shared" ref="Q203:Q266" si="74">AW203</f>
        <v>3</v>
      </c>
      <c r="R203" s="275">
        <f t="shared" ref="R203:R266" si="75">SUM(F203:I203)+ROUND(D203*0.5,0)+ROUND(J203,0)</f>
        <v>9</v>
      </c>
      <c r="S203" s="278"/>
      <c r="T203" s="278"/>
      <c r="U203" s="278"/>
      <c r="V203" s="278"/>
      <c r="W203" s="582"/>
      <c r="X203" s="582"/>
      <c r="Y203" s="600"/>
      <c r="Z203" s="278"/>
      <c r="AA203" s="76">
        <v>430</v>
      </c>
      <c r="AB203" s="76">
        <v>430170725</v>
      </c>
      <c r="AC203" s="294" t="s">
        <v>1285</v>
      </c>
      <c r="AD203" s="76">
        <v>0</v>
      </c>
      <c r="AE203" s="76">
        <v>0</v>
      </c>
      <c r="AF203" s="76">
        <v>0</v>
      </c>
      <c r="AG203" s="76">
        <v>0</v>
      </c>
      <c r="AH203" s="76">
        <v>3</v>
      </c>
      <c r="AI203" s="76">
        <v>6</v>
      </c>
      <c r="AJ203" s="76">
        <v>0</v>
      </c>
      <c r="AK203" s="265">
        <v>0</v>
      </c>
      <c r="AL203" s="265">
        <v>0</v>
      </c>
      <c r="AM203" s="265">
        <v>0</v>
      </c>
      <c r="AN203" s="265">
        <v>0</v>
      </c>
      <c r="AO203" s="265">
        <v>0</v>
      </c>
      <c r="AP203" s="265">
        <v>0</v>
      </c>
      <c r="AQ203" s="265">
        <v>0</v>
      </c>
      <c r="AR203" s="265">
        <v>0</v>
      </c>
      <c r="AS203" s="76">
        <v>0</v>
      </c>
      <c r="AT203" s="266"/>
      <c r="AU203" s="76">
        <v>170</v>
      </c>
      <c r="AV203" s="76">
        <v>725</v>
      </c>
      <c r="AW203" s="579">
        <v>3</v>
      </c>
      <c r="AY203" s="76"/>
      <c r="AZ203" s="76">
        <f t="shared" ref="AZ203:AZ266" si="76">AB203</f>
        <v>430170725</v>
      </c>
      <c r="BA203" s="76">
        <f t="shared" ref="BA203:BA266" si="77">AA203</f>
        <v>430</v>
      </c>
      <c r="BB203" s="564"/>
      <c r="BC203" s="266" t="str">
        <f t="shared" ref="BC203:BC266" si="78">AC203</f>
        <v>ADVANCED MATH AND SCIENCE ACADEMY</v>
      </c>
      <c r="BD203" s="266">
        <f t="shared" ref="BD203:BD266" si="79">AV203</f>
        <v>725</v>
      </c>
      <c r="BE203" s="266" t="str">
        <f t="shared" si="61"/>
        <v>NASHOBA</v>
      </c>
      <c r="BF203" s="266">
        <f t="shared" ref="BF203:BF266" si="80">SUM(AD203:AJ203)</f>
        <v>9</v>
      </c>
    </row>
    <row r="204" spans="1:58">
      <c r="A204" s="265">
        <v>430</v>
      </c>
      <c r="B204" s="265">
        <v>430170730</v>
      </c>
      <c r="C204" s="266" t="s">
        <v>1285</v>
      </c>
      <c r="D204" s="275">
        <f t="shared" si="62"/>
        <v>0</v>
      </c>
      <c r="E204" s="275">
        <f t="shared" si="63"/>
        <v>0</v>
      </c>
      <c r="F204" s="275">
        <f t="shared" si="64"/>
        <v>0</v>
      </c>
      <c r="G204" s="275">
        <f t="shared" si="65"/>
        <v>0</v>
      </c>
      <c r="H204" s="275">
        <f t="shared" si="66"/>
        <v>0</v>
      </c>
      <c r="I204" s="275">
        <f t="shared" si="67"/>
        <v>5</v>
      </c>
      <c r="J204" s="275">
        <f t="shared" si="68"/>
        <v>0</v>
      </c>
      <c r="K204" s="410">
        <f t="shared" si="69"/>
        <v>0.19650000000000001</v>
      </c>
      <c r="L204" s="275"/>
      <c r="M204" s="275">
        <f t="shared" si="70"/>
        <v>0</v>
      </c>
      <c r="N204" s="275">
        <f t="shared" si="71"/>
        <v>0</v>
      </c>
      <c r="O204" s="275">
        <f t="shared" si="72"/>
        <v>0</v>
      </c>
      <c r="P204" s="275">
        <f t="shared" si="73"/>
        <v>0</v>
      </c>
      <c r="Q204" s="275">
        <f t="shared" si="74"/>
        <v>3</v>
      </c>
      <c r="R204" s="275">
        <f t="shared" si="75"/>
        <v>5</v>
      </c>
      <c r="S204" s="278"/>
      <c r="T204" s="278"/>
      <c r="U204" s="278"/>
      <c r="V204" s="278"/>
      <c r="W204" s="582"/>
      <c r="X204" s="582"/>
      <c r="Y204" s="600"/>
      <c r="Z204" s="278"/>
      <c r="AA204" s="76">
        <v>430</v>
      </c>
      <c r="AB204" s="76">
        <v>430170730</v>
      </c>
      <c r="AC204" s="294" t="s">
        <v>1285</v>
      </c>
      <c r="AD204" s="76">
        <v>0</v>
      </c>
      <c r="AE204" s="76">
        <v>0</v>
      </c>
      <c r="AF204" s="76">
        <v>0</v>
      </c>
      <c r="AG204" s="76">
        <v>0</v>
      </c>
      <c r="AH204" s="76">
        <v>0</v>
      </c>
      <c r="AI204" s="76">
        <v>5</v>
      </c>
      <c r="AJ204" s="76">
        <v>0</v>
      </c>
      <c r="AK204" s="265">
        <v>0</v>
      </c>
      <c r="AL204" s="265">
        <v>0</v>
      </c>
      <c r="AM204" s="265">
        <v>0</v>
      </c>
      <c r="AN204" s="265">
        <v>0</v>
      </c>
      <c r="AO204" s="265">
        <v>0</v>
      </c>
      <c r="AP204" s="265">
        <v>0</v>
      </c>
      <c r="AQ204" s="265">
        <v>0</v>
      </c>
      <c r="AR204" s="265">
        <v>0</v>
      </c>
      <c r="AS204" s="76">
        <v>0</v>
      </c>
      <c r="AT204" s="266"/>
      <c r="AU204" s="76">
        <v>170</v>
      </c>
      <c r="AV204" s="76">
        <v>730</v>
      </c>
      <c r="AW204" s="579">
        <v>3</v>
      </c>
      <c r="AY204" s="76"/>
      <c r="AZ204" s="76">
        <f t="shared" si="76"/>
        <v>430170730</v>
      </c>
      <c r="BA204" s="76">
        <f t="shared" si="77"/>
        <v>430</v>
      </c>
      <c r="BB204" s="564"/>
      <c r="BC204" s="266" t="str">
        <f t="shared" si="78"/>
        <v>ADVANCED MATH AND SCIENCE ACADEMY</v>
      </c>
      <c r="BD204" s="266">
        <f t="shared" si="79"/>
        <v>730</v>
      </c>
      <c r="BE204" s="266" t="str">
        <f t="shared" si="61"/>
        <v>NORTHBORO SOUTHBORO</v>
      </c>
      <c r="BF204" s="266">
        <f t="shared" si="80"/>
        <v>5</v>
      </c>
    </row>
    <row r="205" spans="1:58">
      <c r="A205" s="265">
        <v>430</v>
      </c>
      <c r="B205" s="265">
        <v>430170735</v>
      </c>
      <c r="C205" s="266" t="s">
        <v>1285</v>
      </c>
      <c r="D205" s="275">
        <f t="shared" si="62"/>
        <v>0</v>
      </c>
      <c r="E205" s="275">
        <f t="shared" si="63"/>
        <v>0</v>
      </c>
      <c r="F205" s="275">
        <f t="shared" si="64"/>
        <v>0</v>
      </c>
      <c r="G205" s="275">
        <f t="shared" si="65"/>
        <v>0</v>
      </c>
      <c r="H205" s="275">
        <f t="shared" si="66"/>
        <v>0</v>
      </c>
      <c r="I205" s="275">
        <f t="shared" si="67"/>
        <v>2</v>
      </c>
      <c r="J205" s="275">
        <f t="shared" si="68"/>
        <v>0</v>
      </c>
      <c r="K205" s="410">
        <f t="shared" si="69"/>
        <v>7.8600000000000003E-2</v>
      </c>
      <c r="L205" s="275"/>
      <c r="M205" s="275">
        <f t="shared" si="70"/>
        <v>0</v>
      </c>
      <c r="N205" s="275">
        <f t="shared" si="71"/>
        <v>0</v>
      </c>
      <c r="O205" s="275">
        <f t="shared" si="72"/>
        <v>0</v>
      </c>
      <c r="P205" s="275">
        <f t="shared" si="73"/>
        <v>0</v>
      </c>
      <c r="Q205" s="275">
        <f t="shared" si="74"/>
        <v>6</v>
      </c>
      <c r="R205" s="275">
        <f t="shared" si="75"/>
        <v>2</v>
      </c>
      <c r="S205" s="278"/>
      <c r="T205" s="278"/>
      <c r="U205" s="278"/>
      <c r="V205" s="278"/>
      <c r="W205" s="582"/>
      <c r="X205" s="582"/>
      <c r="Y205" s="600"/>
      <c r="Z205" s="278"/>
      <c r="AA205" s="76">
        <v>430</v>
      </c>
      <c r="AB205" s="76">
        <v>430170735</v>
      </c>
      <c r="AC205" s="294" t="s">
        <v>1285</v>
      </c>
      <c r="AD205" s="76">
        <v>0</v>
      </c>
      <c r="AE205" s="76">
        <v>0</v>
      </c>
      <c r="AF205" s="76">
        <v>0</v>
      </c>
      <c r="AG205" s="76">
        <v>0</v>
      </c>
      <c r="AH205" s="76">
        <v>0</v>
      </c>
      <c r="AI205" s="76">
        <v>2</v>
      </c>
      <c r="AJ205" s="76">
        <v>0</v>
      </c>
      <c r="AK205" s="265">
        <v>0</v>
      </c>
      <c r="AL205" s="265">
        <v>0</v>
      </c>
      <c r="AM205" s="265">
        <v>0</v>
      </c>
      <c r="AN205" s="265">
        <v>0</v>
      </c>
      <c r="AO205" s="265">
        <v>0</v>
      </c>
      <c r="AP205" s="265">
        <v>0</v>
      </c>
      <c r="AQ205" s="265">
        <v>0</v>
      </c>
      <c r="AR205" s="265">
        <v>0</v>
      </c>
      <c r="AS205" s="76">
        <v>0</v>
      </c>
      <c r="AT205" s="266"/>
      <c r="AU205" s="76">
        <v>170</v>
      </c>
      <c r="AV205" s="76">
        <v>735</v>
      </c>
      <c r="AW205" s="579">
        <v>6</v>
      </c>
      <c r="AY205" s="76"/>
      <c r="AZ205" s="76">
        <f t="shared" si="76"/>
        <v>430170735</v>
      </c>
      <c r="BA205" s="76">
        <f t="shared" si="77"/>
        <v>430</v>
      </c>
      <c r="BB205" s="564"/>
      <c r="BC205" s="266" t="str">
        <f t="shared" si="78"/>
        <v>ADVANCED MATH AND SCIENCE ACADEMY</v>
      </c>
      <c r="BD205" s="266">
        <f t="shared" si="79"/>
        <v>735</v>
      </c>
      <c r="BE205" s="266" t="str">
        <f t="shared" si="61"/>
        <v>NORTH MIDDLESEX</v>
      </c>
      <c r="BF205" s="266">
        <f t="shared" si="80"/>
        <v>2</v>
      </c>
    </row>
    <row r="206" spans="1:58">
      <c r="A206" s="265">
        <v>430</v>
      </c>
      <c r="B206" s="265">
        <v>430170775</v>
      </c>
      <c r="C206" s="266" t="s">
        <v>1285</v>
      </c>
      <c r="D206" s="275">
        <f t="shared" si="62"/>
        <v>0</v>
      </c>
      <c r="E206" s="275">
        <f t="shared" si="63"/>
        <v>0</v>
      </c>
      <c r="F206" s="275">
        <f t="shared" si="64"/>
        <v>0</v>
      </c>
      <c r="G206" s="275">
        <f t="shared" si="65"/>
        <v>0</v>
      </c>
      <c r="H206" s="275">
        <f t="shared" si="66"/>
        <v>1</v>
      </c>
      <c r="I206" s="275">
        <f t="shared" si="67"/>
        <v>4</v>
      </c>
      <c r="J206" s="275">
        <f t="shared" si="68"/>
        <v>0</v>
      </c>
      <c r="K206" s="410">
        <f t="shared" si="69"/>
        <v>0.19650000000000001</v>
      </c>
      <c r="L206" s="275"/>
      <c r="M206" s="275">
        <f t="shared" si="70"/>
        <v>0</v>
      </c>
      <c r="N206" s="275">
        <f t="shared" si="71"/>
        <v>0</v>
      </c>
      <c r="O206" s="275">
        <f t="shared" si="72"/>
        <v>0</v>
      </c>
      <c r="P206" s="275">
        <f t="shared" si="73"/>
        <v>3</v>
      </c>
      <c r="Q206" s="275">
        <f t="shared" si="74"/>
        <v>4</v>
      </c>
      <c r="R206" s="275">
        <f t="shared" si="75"/>
        <v>5</v>
      </c>
      <c r="S206" s="278"/>
      <c r="T206" s="278"/>
      <c r="U206" s="278"/>
      <c r="V206" s="278"/>
      <c r="W206" s="582"/>
      <c r="X206" s="582"/>
      <c r="Y206" s="600"/>
      <c r="Z206" s="278"/>
      <c r="AA206" s="76">
        <v>430</v>
      </c>
      <c r="AB206" s="76">
        <v>430170775</v>
      </c>
      <c r="AC206" s="294" t="s">
        <v>1285</v>
      </c>
      <c r="AD206" s="76">
        <v>0</v>
      </c>
      <c r="AE206" s="76">
        <v>0</v>
      </c>
      <c r="AF206" s="76">
        <v>0</v>
      </c>
      <c r="AG206" s="76">
        <v>0</v>
      </c>
      <c r="AH206" s="76">
        <v>1</v>
      </c>
      <c r="AI206" s="76">
        <v>4</v>
      </c>
      <c r="AJ206" s="76">
        <v>0</v>
      </c>
      <c r="AK206" s="265">
        <v>0</v>
      </c>
      <c r="AL206" s="265">
        <v>0</v>
      </c>
      <c r="AM206" s="265">
        <v>0</v>
      </c>
      <c r="AN206" s="265">
        <v>0</v>
      </c>
      <c r="AO206" s="265">
        <v>1</v>
      </c>
      <c r="AP206" s="265">
        <v>0</v>
      </c>
      <c r="AQ206" s="265">
        <v>0</v>
      </c>
      <c r="AR206" s="265">
        <v>0</v>
      </c>
      <c r="AS206" s="76">
        <v>2</v>
      </c>
      <c r="AT206" s="266"/>
      <c r="AU206" s="76">
        <v>170</v>
      </c>
      <c r="AV206" s="76">
        <v>775</v>
      </c>
      <c r="AW206" s="579">
        <v>4</v>
      </c>
      <c r="AY206" s="76"/>
      <c r="AZ206" s="76">
        <f t="shared" si="76"/>
        <v>430170775</v>
      </c>
      <c r="BA206" s="76">
        <f t="shared" si="77"/>
        <v>430</v>
      </c>
      <c r="BB206" s="564"/>
      <c r="BC206" s="266" t="str">
        <f t="shared" si="78"/>
        <v>ADVANCED MATH AND SCIENCE ACADEMY</v>
      </c>
      <c r="BD206" s="266">
        <f t="shared" si="79"/>
        <v>775</v>
      </c>
      <c r="BE206" s="266" t="str">
        <f t="shared" si="61"/>
        <v>WACHUSETT</v>
      </c>
      <c r="BF206" s="266">
        <f t="shared" si="80"/>
        <v>5</v>
      </c>
    </row>
    <row r="207" spans="1:58">
      <c r="A207" s="265">
        <v>432</v>
      </c>
      <c r="B207" s="265">
        <v>432712020</v>
      </c>
      <c r="C207" s="266" t="s">
        <v>458</v>
      </c>
      <c r="D207" s="275">
        <f t="shared" si="62"/>
        <v>0</v>
      </c>
      <c r="E207" s="275">
        <f t="shared" si="63"/>
        <v>0</v>
      </c>
      <c r="F207" s="275">
        <f t="shared" si="64"/>
        <v>0</v>
      </c>
      <c r="G207" s="275">
        <f t="shared" si="65"/>
        <v>0</v>
      </c>
      <c r="H207" s="275">
        <f t="shared" si="66"/>
        <v>93</v>
      </c>
      <c r="I207" s="275">
        <f t="shared" si="67"/>
        <v>0</v>
      </c>
      <c r="J207" s="275">
        <f t="shared" si="68"/>
        <v>0</v>
      </c>
      <c r="K207" s="410">
        <f t="shared" si="69"/>
        <v>3.6549</v>
      </c>
      <c r="L207" s="275"/>
      <c r="M207" s="275">
        <f t="shared" si="70"/>
        <v>0</v>
      </c>
      <c r="N207" s="275">
        <f t="shared" si="71"/>
        <v>3</v>
      </c>
      <c r="O207" s="275">
        <f t="shared" si="72"/>
        <v>0</v>
      </c>
      <c r="P207" s="275">
        <f t="shared" si="73"/>
        <v>42</v>
      </c>
      <c r="Q207" s="275">
        <f t="shared" si="74"/>
        <v>10</v>
      </c>
      <c r="R207" s="275">
        <f t="shared" si="75"/>
        <v>93</v>
      </c>
      <c r="S207" s="278"/>
      <c r="T207" s="278"/>
      <c r="U207" s="278"/>
      <c r="V207" s="278"/>
      <c r="W207" s="582"/>
      <c r="X207" s="582"/>
      <c r="Y207" s="600"/>
      <c r="Z207" s="278"/>
      <c r="AA207" s="76">
        <v>432</v>
      </c>
      <c r="AB207" s="76">
        <v>432712020</v>
      </c>
      <c r="AC207" s="294" t="s">
        <v>458</v>
      </c>
      <c r="AD207" s="76">
        <v>0</v>
      </c>
      <c r="AE207" s="76">
        <v>0</v>
      </c>
      <c r="AF207" s="76">
        <v>0</v>
      </c>
      <c r="AG207" s="76">
        <v>0</v>
      </c>
      <c r="AH207" s="76">
        <v>93</v>
      </c>
      <c r="AI207" s="76">
        <v>0</v>
      </c>
      <c r="AJ207" s="76">
        <v>0</v>
      </c>
      <c r="AK207" s="265">
        <v>0</v>
      </c>
      <c r="AL207" s="265">
        <v>0</v>
      </c>
      <c r="AM207" s="265">
        <v>3</v>
      </c>
      <c r="AN207" s="265">
        <v>0</v>
      </c>
      <c r="AO207" s="265">
        <v>42</v>
      </c>
      <c r="AP207" s="265">
        <v>0</v>
      </c>
      <c r="AQ207" s="265">
        <v>0</v>
      </c>
      <c r="AR207" s="265">
        <v>0</v>
      </c>
      <c r="AS207" s="76">
        <v>0</v>
      </c>
      <c r="AT207" s="266"/>
      <c r="AU207" s="76">
        <v>712</v>
      </c>
      <c r="AV207" s="76">
        <v>20</v>
      </c>
      <c r="AW207" s="579">
        <v>10</v>
      </c>
      <c r="AY207" s="76"/>
      <c r="AZ207" s="76">
        <f t="shared" si="76"/>
        <v>432712020</v>
      </c>
      <c r="BA207" s="76">
        <f t="shared" si="77"/>
        <v>432</v>
      </c>
      <c r="BB207" s="564"/>
      <c r="BC207" s="266" t="str">
        <f t="shared" si="78"/>
        <v>CAPE COD LIGHTHOUSE</v>
      </c>
      <c r="BD207" s="266">
        <f t="shared" si="79"/>
        <v>20</v>
      </c>
      <c r="BE207" s="266" t="str">
        <f t="shared" si="61"/>
        <v>BARNSTABLE</v>
      </c>
      <c r="BF207" s="266">
        <f t="shared" si="80"/>
        <v>93</v>
      </c>
    </row>
    <row r="208" spans="1:58">
      <c r="A208" s="265">
        <v>432</v>
      </c>
      <c r="B208" s="265">
        <v>432712172</v>
      </c>
      <c r="C208" s="266" t="s">
        <v>458</v>
      </c>
      <c r="D208" s="275">
        <f t="shared" si="62"/>
        <v>0</v>
      </c>
      <c r="E208" s="275">
        <f t="shared" si="63"/>
        <v>0</v>
      </c>
      <c r="F208" s="275">
        <f t="shared" si="64"/>
        <v>0</v>
      </c>
      <c r="G208" s="275">
        <f t="shared" si="65"/>
        <v>0</v>
      </c>
      <c r="H208" s="275">
        <f t="shared" si="66"/>
        <v>1</v>
      </c>
      <c r="I208" s="275">
        <f t="shared" si="67"/>
        <v>0</v>
      </c>
      <c r="J208" s="275">
        <f t="shared" si="68"/>
        <v>0</v>
      </c>
      <c r="K208" s="410">
        <f t="shared" si="69"/>
        <v>3.9300000000000002E-2</v>
      </c>
      <c r="L208" s="275"/>
      <c r="M208" s="275">
        <f t="shared" si="70"/>
        <v>0</v>
      </c>
      <c r="N208" s="275">
        <f t="shared" si="71"/>
        <v>0</v>
      </c>
      <c r="O208" s="275">
        <f t="shared" si="72"/>
        <v>0</v>
      </c>
      <c r="P208" s="275">
        <f t="shared" si="73"/>
        <v>1</v>
      </c>
      <c r="Q208" s="275">
        <f t="shared" si="74"/>
        <v>8</v>
      </c>
      <c r="R208" s="275">
        <f t="shared" si="75"/>
        <v>1</v>
      </c>
      <c r="S208" s="278"/>
      <c r="T208" s="278"/>
      <c r="U208" s="278"/>
      <c r="V208" s="278"/>
      <c r="W208" s="582"/>
      <c r="X208" s="582"/>
      <c r="Y208" s="600"/>
      <c r="Z208" s="278"/>
      <c r="AA208" s="76">
        <v>432</v>
      </c>
      <c r="AB208" s="76">
        <v>432712172</v>
      </c>
      <c r="AC208" s="294" t="s">
        <v>458</v>
      </c>
      <c r="AD208" s="76">
        <v>0</v>
      </c>
      <c r="AE208" s="76">
        <v>0</v>
      </c>
      <c r="AF208" s="76">
        <v>0</v>
      </c>
      <c r="AG208" s="76">
        <v>0</v>
      </c>
      <c r="AH208" s="76">
        <v>1</v>
      </c>
      <c r="AI208" s="76">
        <v>0</v>
      </c>
      <c r="AJ208" s="76">
        <v>0</v>
      </c>
      <c r="AK208" s="265">
        <v>0</v>
      </c>
      <c r="AL208" s="265">
        <v>0</v>
      </c>
      <c r="AM208" s="265">
        <v>0</v>
      </c>
      <c r="AN208" s="265">
        <v>0</v>
      </c>
      <c r="AO208" s="265">
        <v>1</v>
      </c>
      <c r="AP208" s="265">
        <v>0</v>
      </c>
      <c r="AQ208" s="265">
        <v>0</v>
      </c>
      <c r="AR208" s="265">
        <v>0</v>
      </c>
      <c r="AS208" s="76">
        <v>0</v>
      </c>
      <c r="AT208" s="266"/>
      <c r="AU208" s="76">
        <v>712</v>
      </c>
      <c r="AV208" s="76">
        <v>172</v>
      </c>
      <c r="AW208" s="579">
        <v>8</v>
      </c>
      <c r="AY208" s="76"/>
      <c r="AZ208" s="76">
        <f t="shared" si="76"/>
        <v>432712172</v>
      </c>
      <c r="BA208" s="76">
        <f t="shared" si="77"/>
        <v>432</v>
      </c>
      <c r="BB208" s="564"/>
      <c r="BC208" s="266" t="str">
        <f t="shared" si="78"/>
        <v>CAPE COD LIGHTHOUSE</v>
      </c>
      <c r="BD208" s="266">
        <f t="shared" si="79"/>
        <v>172</v>
      </c>
      <c r="BE208" s="266" t="str">
        <f t="shared" si="61"/>
        <v>MASHPEE</v>
      </c>
      <c r="BF208" s="266">
        <f t="shared" si="80"/>
        <v>1</v>
      </c>
    </row>
    <row r="209" spans="1:58">
      <c r="A209" s="265">
        <v>432</v>
      </c>
      <c r="B209" s="265">
        <v>432712201</v>
      </c>
      <c r="C209" s="266" t="s">
        <v>458</v>
      </c>
      <c r="D209" s="275">
        <f t="shared" si="62"/>
        <v>0</v>
      </c>
      <c r="E209" s="275">
        <f t="shared" si="63"/>
        <v>0</v>
      </c>
      <c r="F209" s="275">
        <f t="shared" si="64"/>
        <v>0</v>
      </c>
      <c r="G209" s="275">
        <f t="shared" si="65"/>
        <v>0</v>
      </c>
      <c r="H209" s="275">
        <f t="shared" si="66"/>
        <v>1</v>
      </c>
      <c r="I209" s="275">
        <f t="shared" si="67"/>
        <v>0</v>
      </c>
      <c r="J209" s="275">
        <f t="shared" si="68"/>
        <v>0</v>
      </c>
      <c r="K209" s="410">
        <f t="shared" si="69"/>
        <v>3.9300000000000002E-2</v>
      </c>
      <c r="L209" s="275"/>
      <c r="M209" s="275">
        <f t="shared" si="70"/>
        <v>0</v>
      </c>
      <c r="N209" s="275">
        <f t="shared" si="71"/>
        <v>0</v>
      </c>
      <c r="O209" s="275">
        <f t="shared" si="72"/>
        <v>0</v>
      </c>
      <c r="P209" s="275">
        <f t="shared" si="73"/>
        <v>1</v>
      </c>
      <c r="Q209" s="275">
        <f t="shared" si="74"/>
        <v>12</v>
      </c>
      <c r="R209" s="275">
        <f t="shared" si="75"/>
        <v>1</v>
      </c>
      <c r="S209" s="278"/>
      <c r="T209" s="278"/>
      <c r="U209" s="278"/>
      <c r="V209" s="278"/>
      <c r="W209" s="582"/>
      <c r="X209" s="582"/>
      <c r="Y209" s="600"/>
      <c r="Z209" s="278"/>
      <c r="AA209" s="76">
        <v>432</v>
      </c>
      <c r="AB209" s="76">
        <v>432712201</v>
      </c>
      <c r="AC209" s="294" t="s">
        <v>458</v>
      </c>
      <c r="AD209" s="76">
        <v>0</v>
      </c>
      <c r="AE209" s="76">
        <v>0</v>
      </c>
      <c r="AF209" s="76">
        <v>0</v>
      </c>
      <c r="AG209" s="76">
        <v>0</v>
      </c>
      <c r="AH209" s="76">
        <v>1</v>
      </c>
      <c r="AI209" s="76">
        <v>0</v>
      </c>
      <c r="AJ209" s="76">
        <v>0</v>
      </c>
      <c r="AK209" s="265">
        <v>0</v>
      </c>
      <c r="AL209" s="265">
        <v>0</v>
      </c>
      <c r="AM209" s="265">
        <v>0</v>
      </c>
      <c r="AN209" s="265">
        <v>0</v>
      </c>
      <c r="AO209" s="265">
        <v>1</v>
      </c>
      <c r="AP209" s="265">
        <v>0</v>
      </c>
      <c r="AQ209" s="265">
        <v>0</v>
      </c>
      <c r="AR209" s="265">
        <v>0</v>
      </c>
      <c r="AS209" s="76">
        <v>0</v>
      </c>
      <c r="AT209" s="266"/>
      <c r="AU209" s="76">
        <v>712</v>
      </c>
      <c r="AV209" s="76">
        <v>201</v>
      </c>
      <c r="AW209" s="579">
        <v>12</v>
      </c>
      <c r="AY209" s="76"/>
      <c r="AZ209" s="76">
        <f t="shared" si="76"/>
        <v>432712201</v>
      </c>
      <c r="BA209" s="76">
        <f t="shared" si="77"/>
        <v>432</v>
      </c>
      <c r="BB209" s="564"/>
      <c r="BC209" s="266" t="str">
        <f t="shared" si="78"/>
        <v>CAPE COD LIGHTHOUSE</v>
      </c>
      <c r="BD209" s="266">
        <f t="shared" si="79"/>
        <v>201</v>
      </c>
      <c r="BE209" s="266" t="str">
        <f t="shared" si="61"/>
        <v>NEW BEDFORD</v>
      </c>
      <c r="BF209" s="266">
        <f t="shared" si="80"/>
        <v>1</v>
      </c>
    </row>
    <row r="210" spans="1:58">
      <c r="A210" s="265">
        <v>432</v>
      </c>
      <c r="B210" s="265">
        <v>432712242</v>
      </c>
      <c r="C210" s="266" t="s">
        <v>458</v>
      </c>
      <c r="D210" s="275">
        <f t="shared" si="62"/>
        <v>0</v>
      </c>
      <c r="E210" s="275">
        <f t="shared" si="63"/>
        <v>0</v>
      </c>
      <c r="F210" s="275">
        <f t="shared" si="64"/>
        <v>0</v>
      </c>
      <c r="G210" s="275">
        <f t="shared" si="65"/>
        <v>0</v>
      </c>
      <c r="H210" s="275">
        <f t="shared" si="66"/>
        <v>1</v>
      </c>
      <c r="I210" s="275">
        <f t="shared" si="67"/>
        <v>0</v>
      </c>
      <c r="J210" s="275">
        <f t="shared" si="68"/>
        <v>0</v>
      </c>
      <c r="K210" s="410">
        <f t="shared" si="69"/>
        <v>3.9300000000000002E-2</v>
      </c>
      <c r="L210" s="275"/>
      <c r="M210" s="275">
        <f t="shared" si="70"/>
        <v>0</v>
      </c>
      <c r="N210" s="275">
        <f t="shared" si="71"/>
        <v>0</v>
      </c>
      <c r="O210" s="275">
        <f t="shared" si="72"/>
        <v>0</v>
      </c>
      <c r="P210" s="275">
        <f t="shared" si="73"/>
        <v>1</v>
      </c>
      <c r="Q210" s="275">
        <f t="shared" si="74"/>
        <v>10</v>
      </c>
      <c r="R210" s="275">
        <f t="shared" si="75"/>
        <v>1</v>
      </c>
      <c r="S210" s="278"/>
      <c r="T210" s="278"/>
      <c r="U210" s="278"/>
      <c r="V210" s="278"/>
      <c r="W210" s="582"/>
      <c r="X210" s="582"/>
      <c r="Y210" s="600"/>
      <c r="Z210" s="278"/>
      <c r="AA210" s="76">
        <v>432</v>
      </c>
      <c r="AB210" s="76">
        <v>432712242</v>
      </c>
      <c r="AC210" s="294" t="s">
        <v>458</v>
      </c>
      <c r="AD210" s="76">
        <v>0</v>
      </c>
      <c r="AE210" s="76">
        <v>0</v>
      </c>
      <c r="AF210" s="76">
        <v>0</v>
      </c>
      <c r="AG210" s="76">
        <v>0</v>
      </c>
      <c r="AH210" s="76">
        <v>1</v>
      </c>
      <c r="AI210" s="76">
        <v>0</v>
      </c>
      <c r="AJ210" s="76">
        <v>0</v>
      </c>
      <c r="AK210" s="265">
        <v>0</v>
      </c>
      <c r="AL210" s="265">
        <v>0</v>
      </c>
      <c r="AM210" s="265">
        <v>0</v>
      </c>
      <c r="AN210" s="265">
        <v>0</v>
      </c>
      <c r="AO210" s="265">
        <v>1</v>
      </c>
      <c r="AP210" s="265">
        <v>0</v>
      </c>
      <c r="AQ210" s="265">
        <v>0</v>
      </c>
      <c r="AR210" s="265">
        <v>0</v>
      </c>
      <c r="AS210" s="76">
        <v>0</v>
      </c>
      <c r="AT210" s="266"/>
      <c r="AU210" s="76">
        <v>712</v>
      </c>
      <c r="AV210" s="76">
        <v>242</v>
      </c>
      <c r="AW210" s="579">
        <v>10</v>
      </c>
      <c r="AY210" s="76"/>
      <c r="AZ210" s="76">
        <f t="shared" si="76"/>
        <v>432712242</v>
      </c>
      <c r="BA210" s="76">
        <f t="shared" si="77"/>
        <v>432</v>
      </c>
      <c r="BB210" s="564"/>
      <c r="BC210" s="266" t="str">
        <f t="shared" si="78"/>
        <v>CAPE COD LIGHTHOUSE</v>
      </c>
      <c r="BD210" s="266">
        <f t="shared" si="79"/>
        <v>242</v>
      </c>
      <c r="BE210" s="266" t="str">
        <f t="shared" si="61"/>
        <v>PROVINCETOWN</v>
      </c>
      <c r="BF210" s="266">
        <f t="shared" si="80"/>
        <v>1</v>
      </c>
    </row>
    <row r="211" spans="1:58">
      <c r="A211" s="265">
        <v>432</v>
      </c>
      <c r="B211" s="265">
        <v>432712261</v>
      </c>
      <c r="C211" s="266" t="s">
        <v>458</v>
      </c>
      <c r="D211" s="275">
        <f t="shared" si="62"/>
        <v>0</v>
      </c>
      <c r="E211" s="275">
        <f t="shared" si="63"/>
        <v>0</v>
      </c>
      <c r="F211" s="275">
        <f t="shared" si="64"/>
        <v>0</v>
      </c>
      <c r="G211" s="275">
        <f t="shared" si="65"/>
        <v>0</v>
      </c>
      <c r="H211" s="275">
        <f t="shared" si="66"/>
        <v>15</v>
      </c>
      <c r="I211" s="275">
        <f t="shared" si="67"/>
        <v>0</v>
      </c>
      <c r="J211" s="275">
        <f t="shared" si="68"/>
        <v>0</v>
      </c>
      <c r="K211" s="410">
        <f t="shared" si="69"/>
        <v>0.58950000000000002</v>
      </c>
      <c r="L211" s="275"/>
      <c r="M211" s="275">
        <f t="shared" si="70"/>
        <v>0</v>
      </c>
      <c r="N211" s="275">
        <f t="shared" si="71"/>
        <v>0</v>
      </c>
      <c r="O211" s="275">
        <f t="shared" si="72"/>
        <v>0</v>
      </c>
      <c r="P211" s="275">
        <f t="shared" si="73"/>
        <v>7</v>
      </c>
      <c r="Q211" s="275">
        <f t="shared" si="74"/>
        <v>5</v>
      </c>
      <c r="R211" s="275">
        <f t="shared" si="75"/>
        <v>15</v>
      </c>
      <c r="S211" s="278"/>
      <c r="T211" s="278"/>
      <c r="U211" s="278"/>
      <c r="V211" s="278"/>
      <c r="W211" s="582"/>
      <c r="X211" s="582"/>
      <c r="Y211" s="600"/>
      <c r="Z211" s="278"/>
      <c r="AA211" s="76">
        <v>432</v>
      </c>
      <c r="AB211" s="76">
        <v>432712261</v>
      </c>
      <c r="AC211" s="294" t="s">
        <v>458</v>
      </c>
      <c r="AD211" s="76">
        <v>0</v>
      </c>
      <c r="AE211" s="76">
        <v>0</v>
      </c>
      <c r="AF211" s="76">
        <v>0</v>
      </c>
      <c r="AG211" s="76">
        <v>0</v>
      </c>
      <c r="AH211" s="76">
        <v>15</v>
      </c>
      <c r="AI211" s="76">
        <v>0</v>
      </c>
      <c r="AJ211" s="76">
        <v>0</v>
      </c>
      <c r="AK211" s="265">
        <v>0</v>
      </c>
      <c r="AL211" s="265">
        <v>0</v>
      </c>
      <c r="AM211" s="265">
        <v>0</v>
      </c>
      <c r="AN211" s="265">
        <v>0</v>
      </c>
      <c r="AO211" s="265">
        <v>7</v>
      </c>
      <c r="AP211" s="265">
        <v>0</v>
      </c>
      <c r="AQ211" s="265">
        <v>0</v>
      </c>
      <c r="AR211" s="265">
        <v>0</v>
      </c>
      <c r="AS211" s="76">
        <v>0</v>
      </c>
      <c r="AT211" s="266"/>
      <c r="AU211" s="76">
        <v>712</v>
      </c>
      <c r="AV211" s="76">
        <v>261</v>
      </c>
      <c r="AW211" s="579">
        <v>5</v>
      </c>
      <c r="AY211" s="76"/>
      <c r="AZ211" s="76">
        <f t="shared" si="76"/>
        <v>432712261</v>
      </c>
      <c r="BA211" s="76">
        <f t="shared" si="77"/>
        <v>432</v>
      </c>
      <c r="BB211" s="564"/>
      <c r="BC211" s="266" t="str">
        <f t="shared" si="78"/>
        <v>CAPE COD LIGHTHOUSE</v>
      </c>
      <c r="BD211" s="266">
        <f t="shared" si="79"/>
        <v>261</v>
      </c>
      <c r="BE211" s="266" t="str">
        <f t="shared" si="61"/>
        <v>SANDWICH</v>
      </c>
      <c r="BF211" s="266">
        <f t="shared" si="80"/>
        <v>15</v>
      </c>
    </row>
    <row r="212" spans="1:58">
      <c r="A212" s="265">
        <v>432</v>
      </c>
      <c r="B212" s="265">
        <v>432712300</v>
      </c>
      <c r="C212" s="266" t="s">
        <v>458</v>
      </c>
      <c r="D212" s="275">
        <f t="shared" si="62"/>
        <v>0</v>
      </c>
      <c r="E212" s="275">
        <f t="shared" si="63"/>
        <v>0</v>
      </c>
      <c r="F212" s="275">
        <f t="shared" si="64"/>
        <v>0</v>
      </c>
      <c r="G212" s="275">
        <f t="shared" si="65"/>
        <v>0</v>
      </c>
      <c r="H212" s="275">
        <f t="shared" si="66"/>
        <v>1</v>
      </c>
      <c r="I212" s="275">
        <f t="shared" si="67"/>
        <v>0</v>
      </c>
      <c r="J212" s="275">
        <f t="shared" si="68"/>
        <v>0</v>
      </c>
      <c r="K212" s="410">
        <f t="shared" si="69"/>
        <v>3.9300000000000002E-2</v>
      </c>
      <c r="L212" s="275"/>
      <c r="M212" s="275">
        <f t="shared" si="70"/>
        <v>0</v>
      </c>
      <c r="N212" s="275">
        <f t="shared" si="71"/>
        <v>0</v>
      </c>
      <c r="O212" s="275">
        <f t="shared" si="72"/>
        <v>0</v>
      </c>
      <c r="P212" s="275">
        <f t="shared" si="73"/>
        <v>0</v>
      </c>
      <c r="Q212" s="275">
        <f t="shared" si="74"/>
        <v>9</v>
      </c>
      <c r="R212" s="275">
        <f t="shared" si="75"/>
        <v>1</v>
      </c>
      <c r="S212" s="278"/>
      <c r="T212" s="278"/>
      <c r="U212" s="278"/>
      <c r="V212" s="278"/>
      <c r="W212" s="582"/>
      <c r="X212" s="582"/>
      <c r="Y212" s="600"/>
      <c r="Z212" s="278"/>
      <c r="AA212" s="76">
        <v>432</v>
      </c>
      <c r="AB212" s="76">
        <v>432712300</v>
      </c>
      <c r="AC212" s="294" t="s">
        <v>458</v>
      </c>
      <c r="AD212" s="76">
        <v>0</v>
      </c>
      <c r="AE212" s="76">
        <v>0</v>
      </c>
      <c r="AF212" s="76">
        <v>0</v>
      </c>
      <c r="AG212" s="76">
        <v>0</v>
      </c>
      <c r="AH212" s="76">
        <v>1</v>
      </c>
      <c r="AI212" s="76">
        <v>0</v>
      </c>
      <c r="AJ212" s="76">
        <v>0</v>
      </c>
      <c r="AK212" s="265">
        <v>0</v>
      </c>
      <c r="AL212" s="265">
        <v>0</v>
      </c>
      <c r="AM212" s="265">
        <v>0</v>
      </c>
      <c r="AN212" s="265">
        <v>0</v>
      </c>
      <c r="AO212" s="265">
        <v>0</v>
      </c>
      <c r="AP212" s="265">
        <v>0</v>
      </c>
      <c r="AQ212" s="265">
        <v>0</v>
      </c>
      <c r="AR212" s="265">
        <v>0</v>
      </c>
      <c r="AS212" s="76">
        <v>0</v>
      </c>
      <c r="AT212" s="266"/>
      <c r="AU212" s="76">
        <v>712</v>
      </c>
      <c r="AV212" s="76">
        <v>300</v>
      </c>
      <c r="AW212" s="579">
        <v>9</v>
      </c>
      <c r="AY212" s="76"/>
      <c r="AZ212" s="76">
        <f t="shared" si="76"/>
        <v>432712300</v>
      </c>
      <c r="BA212" s="76">
        <f t="shared" si="77"/>
        <v>432</v>
      </c>
      <c r="BB212" s="564"/>
      <c r="BC212" s="266" t="str">
        <f t="shared" si="78"/>
        <v>CAPE COD LIGHTHOUSE</v>
      </c>
      <c r="BD212" s="266">
        <f t="shared" si="79"/>
        <v>300</v>
      </c>
      <c r="BE212" s="266" t="str">
        <f t="shared" si="61"/>
        <v>TRURO</v>
      </c>
      <c r="BF212" s="266">
        <f t="shared" si="80"/>
        <v>1</v>
      </c>
    </row>
    <row r="213" spans="1:58">
      <c r="A213" s="265">
        <v>432</v>
      </c>
      <c r="B213" s="265">
        <v>432712645</v>
      </c>
      <c r="C213" s="266" t="s">
        <v>458</v>
      </c>
      <c r="D213" s="275">
        <f t="shared" si="62"/>
        <v>0</v>
      </c>
      <c r="E213" s="275">
        <f t="shared" si="63"/>
        <v>0</v>
      </c>
      <c r="F213" s="275">
        <f t="shared" si="64"/>
        <v>0</v>
      </c>
      <c r="G213" s="275">
        <f t="shared" si="65"/>
        <v>0</v>
      </c>
      <c r="H213" s="275">
        <f t="shared" si="66"/>
        <v>42</v>
      </c>
      <c r="I213" s="275">
        <f t="shared" si="67"/>
        <v>0</v>
      </c>
      <c r="J213" s="275">
        <f t="shared" si="68"/>
        <v>0</v>
      </c>
      <c r="K213" s="410">
        <f t="shared" si="69"/>
        <v>1.6506000000000001</v>
      </c>
      <c r="L213" s="275"/>
      <c r="M213" s="275">
        <f t="shared" si="70"/>
        <v>0</v>
      </c>
      <c r="N213" s="275">
        <f t="shared" si="71"/>
        <v>0</v>
      </c>
      <c r="O213" s="275">
        <f t="shared" si="72"/>
        <v>0</v>
      </c>
      <c r="P213" s="275">
        <f t="shared" si="73"/>
        <v>24</v>
      </c>
      <c r="Q213" s="275">
        <f t="shared" si="74"/>
        <v>10</v>
      </c>
      <c r="R213" s="275">
        <f t="shared" si="75"/>
        <v>42</v>
      </c>
      <c r="S213" s="278"/>
      <c r="T213" s="278"/>
      <c r="U213" s="278"/>
      <c r="V213" s="278"/>
      <c r="W213" s="582"/>
      <c r="X213" s="582"/>
      <c r="Y213" s="600"/>
      <c r="Z213" s="278"/>
      <c r="AA213" s="76">
        <v>432</v>
      </c>
      <c r="AB213" s="76">
        <v>432712645</v>
      </c>
      <c r="AC213" s="294" t="s">
        <v>458</v>
      </c>
      <c r="AD213" s="76">
        <v>0</v>
      </c>
      <c r="AE213" s="76">
        <v>0</v>
      </c>
      <c r="AF213" s="76">
        <v>0</v>
      </c>
      <c r="AG213" s="76">
        <v>0</v>
      </c>
      <c r="AH213" s="76">
        <v>42</v>
      </c>
      <c r="AI213" s="76">
        <v>0</v>
      </c>
      <c r="AJ213" s="76">
        <v>0</v>
      </c>
      <c r="AK213" s="265">
        <v>0</v>
      </c>
      <c r="AL213" s="265">
        <v>0</v>
      </c>
      <c r="AM213" s="265">
        <v>0</v>
      </c>
      <c r="AN213" s="265">
        <v>0</v>
      </c>
      <c r="AO213" s="265">
        <v>24</v>
      </c>
      <c r="AP213" s="265">
        <v>0</v>
      </c>
      <c r="AQ213" s="265">
        <v>0</v>
      </c>
      <c r="AR213" s="265">
        <v>0</v>
      </c>
      <c r="AS213" s="76">
        <v>0</v>
      </c>
      <c r="AT213" s="266"/>
      <c r="AU213" s="76">
        <v>712</v>
      </c>
      <c r="AV213" s="76">
        <v>645</v>
      </c>
      <c r="AW213" s="579">
        <v>10</v>
      </c>
      <c r="AY213" s="76"/>
      <c r="AZ213" s="76">
        <f t="shared" si="76"/>
        <v>432712645</v>
      </c>
      <c r="BA213" s="76">
        <f t="shared" si="77"/>
        <v>432</v>
      </c>
      <c r="BB213" s="564"/>
      <c r="BC213" s="266" t="str">
        <f t="shared" si="78"/>
        <v>CAPE COD LIGHTHOUSE</v>
      </c>
      <c r="BD213" s="266">
        <f t="shared" si="79"/>
        <v>645</v>
      </c>
      <c r="BE213" s="266" t="str">
        <f t="shared" si="61"/>
        <v>DENNIS YARMOUTH</v>
      </c>
      <c r="BF213" s="266">
        <f t="shared" si="80"/>
        <v>42</v>
      </c>
    </row>
    <row r="214" spans="1:58">
      <c r="A214" s="265">
        <v>432</v>
      </c>
      <c r="B214" s="265">
        <v>432712660</v>
      </c>
      <c r="C214" s="266" t="s">
        <v>458</v>
      </c>
      <c r="D214" s="275">
        <f t="shared" si="62"/>
        <v>0</v>
      </c>
      <c r="E214" s="275">
        <f t="shared" si="63"/>
        <v>0</v>
      </c>
      <c r="F214" s="275">
        <f t="shared" si="64"/>
        <v>0</v>
      </c>
      <c r="G214" s="275">
        <f t="shared" si="65"/>
        <v>0</v>
      </c>
      <c r="H214" s="275">
        <f t="shared" si="66"/>
        <v>76</v>
      </c>
      <c r="I214" s="275">
        <f t="shared" si="67"/>
        <v>0</v>
      </c>
      <c r="J214" s="275">
        <f t="shared" si="68"/>
        <v>0</v>
      </c>
      <c r="K214" s="410">
        <f t="shared" si="69"/>
        <v>2.9868000000000001</v>
      </c>
      <c r="L214" s="275"/>
      <c r="M214" s="275">
        <f t="shared" si="70"/>
        <v>0</v>
      </c>
      <c r="N214" s="275">
        <f t="shared" si="71"/>
        <v>0</v>
      </c>
      <c r="O214" s="275">
        <f t="shared" si="72"/>
        <v>0</v>
      </c>
      <c r="P214" s="275">
        <f t="shared" si="73"/>
        <v>40</v>
      </c>
      <c r="Q214" s="275">
        <f t="shared" si="74"/>
        <v>7</v>
      </c>
      <c r="R214" s="275">
        <f t="shared" si="75"/>
        <v>76</v>
      </c>
      <c r="S214" s="278"/>
      <c r="T214" s="278"/>
      <c r="U214" s="278"/>
      <c r="V214" s="278"/>
      <c r="W214" s="582"/>
      <c r="X214" s="582"/>
      <c r="Y214" s="600"/>
      <c r="Z214" s="278"/>
      <c r="AA214" s="76">
        <v>432</v>
      </c>
      <c r="AB214" s="76">
        <v>432712660</v>
      </c>
      <c r="AC214" s="294" t="s">
        <v>458</v>
      </c>
      <c r="AD214" s="76">
        <v>0</v>
      </c>
      <c r="AE214" s="76">
        <v>0</v>
      </c>
      <c r="AF214" s="76">
        <v>0</v>
      </c>
      <c r="AG214" s="76">
        <v>0</v>
      </c>
      <c r="AH214" s="76">
        <v>76</v>
      </c>
      <c r="AI214" s="76">
        <v>0</v>
      </c>
      <c r="AJ214" s="76">
        <v>0</v>
      </c>
      <c r="AK214" s="265">
        <v>0</v>
      </c>
      <c r="AL214" s="265">
        <v>0</v>
      </c>
      <c r="AM214" s="265">
        <v>0</v>
      </c>
      <c r="AN214" s="265">
        <v>0</v>
      </c>
      <c r="AO214" s="265">
        <v>40</v>
      </c>
      <c r="AP214" s="265">
        <v>0</v>
      </c>
      <c r="AQ214" s="265">
        <v>0</v>
      </c>
      <c r="AR214" s="265">
        <v>0</v>
      </c>
      <c r="AS214" s="76">
        <v>0</v>
      </c>
      <c r="AT214" s="266"/>
      <c r="AU214" s="76">
        <v>712</v>
      </c>
      <c r="AV214" s="76">
        <v>660</v>
      </c>
      <c r="AW214" s="579">
        <v>7</v>
      </c>
      <c r="AY214" s="76"/>
      <c r="AZ214" s="76">
        <f t="shared" si="76"/>
        <v>432712660</v>
      </c>
      <c r="BA214" s="76">
        <f t="shared" si="77"/>
        <v>432</v>
      </c>
      <c r="BB214" s="564"/>
      <c r="BC214" s="266" t="str">
        <f t="shared" si="78"/>
        <v>CAPE COD LIGHTHOUSE</v>
      </c>
      <c r="BD214" s="266">
        <f t="shared" si="79"/>
        <v>660</v>
      </c>
      <c r="BE214" s="266" t="str">
        <f t="shared" si="61"/>
        <v>NAUSET</v>
      </c>
      <c r="BF214" s="266">
        <f t="shared" si="80"/>
        <v>76</v>
      </c>
    </row>
    <row r="215" spans="1:58">
      <c r="A215" s="265">
        <v>432</v>
      </c>
      <c r="B215" s="265">
        <v>432712712</v>
      </c>
      <c r="C215" s="266" t="s">
        <v>458</v>
      </c>
      <c r="D215" s="275">
        <f t="shared" si="62"/>
        <v>0</v>
      </c>
      <c r="E215" s="275">
        <f t="shared" si="63"/>
        <v>0</v>
      </c>
      <c r="F215" s="275">
        <f t="shared" si="64"/>
        <v>0</v>
      </c>
      <c r="G215" s="275">
        <f t="shared" si="65"/>
        <v>0</v>
      </c>
      <c r="H215" s="275">
        <f t="shared" si="66"/>
        <v>21</v>
      </c>
      <c r="I215" s="275">
        <f t="shared" si="67"/>
        <v>0</v>
      </c>
      <c r="J215" s="275">
        <f t="shared" si="68"/>
        <v>0</v>
      </c>
      <c r="K215" s="410">
        <f t="shared" si="69"/>
        <v>0.82530000000000003</v>
      </c>
      <c r="L215" s="275"/>
      <c r="M215" s="275">
        <f t="shared" si="70"/>
        <v>0</v>
      </c>
      <c r="N215" s="275">
        <f t="shared" si="71"/>
        <v>0</v>
      </c>
      <c r="O215" s="275">
        <f t="shared" si="72"/>
        <v>0</v>
      </c>
      <c r="P215" s="275">
        <f t="shared" si="73"/>
        <v>9</v>
      </c>
      <c r="Q215" s="275">
        <f t="shared" si="74"/>
        <v>8</v>
      </c>
      <c r="R215" s="275">
        <f t="shared" si="75"/>
        <v>21</v>
      </c>
      <c r="S215" s="278"/>
      <c r="T215" s="278"/>
      <c r="U215" s="278"/>
      <c r="V215" s="278"/>
      <c r="W215" s="582"/>
      <c r="X215" s="582"/>
      <c r="Y215" s="600"/>
      <c r="Z215" s="278"/>
      <c r="AA215" s="76">
        <v>432</v>
      </c>
      <c r="AB215" s="76">
        <v>432712712</v>
      </c>
      <c r="AC215" s="294" t="s">
        <v>458</v>
      </c>
      <c r="AD215" s="76">
        <v>0</v>
      </c>
      <c r="AE215" s="76">
        <v>0</v>
      </c>
      <c r="AF215" s="76">
        <v>0</v>
      </c>
      <c r="AG215" s="76">
        <v>0</v>
      </c>
      <c r="AH215" s="76">
        <v>21</v>
      </c>
      <c r="AI215" s="76">
        <v>0</v>
      </c>
      <c r="AJ215" s="76">
        <v>0</v>
      </c>
      <c r="AK215" s="265">
        <v>0</v>
      </c>
      <c r="AL215" s="265">
        <v>0</v>
      </c>
      <c r="AM215" s="265">
        <v>0</v>
      </c>
      <c r="AN215" s="265">
        <v>0</v>
      </c>
      <c r="AO215" s="265">
        <v>9</v>
      </c>
      <c r="AP215" s="265">
        <v>0</v>
      </c>
      <c r="AQ215" s="265">
        <v>0</v>
      </c>
      <c r="AR215" s="265">
        <v>0</v>
      </c>
      <c r="AS215" s="76">
        <v>0</v>
      </c>
      <c r="AT215" s="266"/>
      <c r="AU215" s="76">
        <v>712</v>
      </c>
      <c r="AV215" s="76">
        <v>712</v>
      </c>
      <c r="AW215" s="579">
        <v>8</v>
      </c>
      <c r="AY215" s="76"/>
      <c r="AZ215" s="76">
        <f t="shared" si="76"/>
        <v>432712712</v>
      </c>
      <c r="BA215" s="76">
        <f t="shared" si="77"/>
        <v>432</v>
      </c>
      <c r="BB215" s="564"/>
      <c r="BC215" s="266" t="str">
        <f t="shared" si="78"/>
        <v>CAPE COD LIGHTHOUSE</v>
      </c>
      <c r="BD215" s="266">
        <f t="shared" si="79"/>
        <v>712</v>
      </c>
      <c r="BE215" s="266" t="str">
        <f t="shared" si="61"/>
        <v>MONOMOY</v>
      </c>
      <c r="BF215" s="266">
        <f t="shared" si="80"/>
        <v>21</v>
      </c>
    </row>
    <row r="216" spans="1:58">
      <c r="A216" s="265">
        <v>435</v>
      </c>
      <c r="B216" s="265">
        <v>435301009</v>
      </c>
      <c r="C216" s="266" t="s">
        <v>920</v>
      </c>
      <c r="D216" s="275">
        <f t="shared" si="62"/>
        <v>0</v>
      </c>
      <c r="E216" s="275">
        <f t="shared" si="63"/>
        <v>0</v>
      </c>
      <c r="F216" s="275">
        <f t="shared" si="64"/>
        <v>0</v>
      </c>
      <c r="G216" s="275">
        <f t="shared" si="65"/>
        <v>0</v>
      </c>
      <c r="H216" s="275">
        <f t="shared" si="66"/>
        <v>0</v>
      </c>
      <c r="I216" s="275">
        <f t="shared" si="67"/>
        <v>2</v>
      </c>
      <c r="J216" s="275">
        <f t="shared" si="68"/>
        <v>0</v>
      </c>
      <c r="K216" s="410">
        <f t="shared" si="69"/>
        <v>7.8600000000000003E-2</v>
      </c>
      <c r="L216" s="275"/>
      <c r="M216" s="275">
        <f t="shared" si="70"/>
        <v>0</v>
      </c>
      <c r="N216" s="275">
        <f t="shared" si="71"/>
        <v>0</v>
      </c>
      <c r="O216" s="275">
        <f t="shared" si="72"/>
        <v>0</v>
      </c>
      <c r="P216" s="275">
        <f t="shared" si="73"/>
        <v>0</v>
      </c>
      <c r="Q216" s="275">
        <f t="shared" si="74"/>
        <v>3</v>
      </c>
      <c r="R216" s="275">
        <f t="shared" si="75"/>
        <v>2</v>
      </c>
      <c r="S216" s="278"/>
      <c r="T216" s="278"/>
      <c r="U216" s="278"/>
      <c r="V216" s="278"/>
      <c r="W216" s="582"/>
      <c r="X216" s="582"/>
      <c r="Y216" s="600"/>
      <c r="Z216" s="278"/>
      <c r="AA216" s="76">
        <v>435</v>
      </c>
      <c r="AB216" s="76">
        <v>435301009</v>
      </c>
      <c r="AC216" s="294" t="s">
        <v>920</v>
      </c>
      <c r="AD216" s="76">
        <v>0</v>
      </c>
      <c r="AE216" s="76">
        <v>0</v>
      </c>
      <c r="AF216" s="76">
        <v>0</v>
      </c>
      <c r="AG216" s="76">
        <v>0</v>
      </c>
      <c r="AH216" s="76">
        <v>0</v>
      </c>
      <c r="AI216" s="76">
        <v>2</v>
      </c>
      <c r="AJ216" s="76">
        <v>0</v>
      </c>
      <c r="AK216" s="265">
        <v>0</v>
      </c>
      <c r="AL216" s="265">
        <v>0</v>
      </c>
      <c r="AM216" s="265">
        <v>0</v>
      </c>
      <c r="AN216" s="265">
        <v>0</v>
      </c>
      <c r="AO216" s="265">
        <v>0</v>
      </c>
      <c r="AP216" s="265">
        <v>0</v>
      </c>
      <c r="AQ216" s="265">
        <v>0</v>
      </c>
      <c r="AR216" s="265">
        <v>0</v>
      </c>
      <c r="AS216" s="76">
        <v>0</v>
      </c>
      <c r="AT216" s="266"/>
      <c r="AU216" s="76">
        <v>301</v>
      </c>
      <c r="AV216" s="76">
        <v>9</v>
      </c>
      <c r="AW216" s="579">
        <v>3</v>
      </c>
      <c r="AY216" s="76"/>
      <c r="AZ216" s="76">
        <f t="shared" si="76"/>
        <v>435301009</v>
      </c>
      <c r="BA216" s="76">
        <f t="shared" si="77"/>
        <v>435</v>
      </c>
      <c r="BB216" s="564"/>
      <c r="BC216" s="266" t="str">
        <f t="shared" si="78"/>
        <v>INNOVATION ACADEMY</v>
      </c>
      <c r="BD216" s="266">
        <f t="shared" si="79"/>
        <v>9</v>
      </c>
      <c r="BE216" s="266" t="str">
        <f t="shared" si="61"/>
        <v>ANDOVER</v>
      </c>
      <c r="BF216" s="266">
        <f t="shared" si="80"/>
        <v>2</v>
      </c>
    </row>
    <row r="217" spans="1:58">
      <c r="A217" s="265">
        <v>435</v>
      </c>
      <c r="B217" s="265">
        <v>435301031</v>
      </c>
      <c r="C217" s="266" t="s">
        <v>920</v>
      </c>
      <c r="D217" s="275">
        <f t="shared" si="62"/>
        <v>0</v>
      </c>
      <c r="E217" s="275">
        <f t="shared" si="63"/>
        <v>0</v>
      </c>
      <c r="F217" s="275">
        <f t="shared" si="64"/>
        <v>0</v>
      </c>
      <c r="G217" s="275">
        <f t="shared" si="65"/>
        <v>9</v>
      </c>
      <c r="H217" s="275">
        <f t="shared" si="66"/>
        <v>22</v>
      </c>
      <c r="I217" s="275">
        <f t="shared" si="67"/>
        <v>34</v>
      </c>
      <c r="J217" s="275">
        <f t="shared" si="68"/>
        <v>0</v>
      </c>
      <c r="K217" s="410">
        <f t="shared" si="69"/>
        <v>2.5545</v>
      </c>
      <c r="L217" s="275"/>
      <c r="M217" s="275">
        <f t="shared" si="70"/>
        <v>0</v>
      </c>
      <c r="N217" s="275">
        <f t="shared" si="71"/>
        <v>0</v>
      </c>
      <c r="O217" s="275">
        <f t="shared" si="72"/>
        <v>0</v>
      </c>
      <c r="P217" s="275">
        <f t="shared" si="73"/>
        <v>14</v>
      </c>
      <c r="Q217" s="275">
        <f t="shared" si="74"/>
        <v>5</v>
      </c>
      <c r="R217" s="275">
        <f t="shared" si="75"/>
        <v>65</v>
      </c>
      <c r="S217" s="278"/>
      <c r="T217" s="278"/>
      <c r="U217" s="278"/>
      <c r="V217" s="278"/>
      <c r="W217" s="582"/>
      <c r="X217" s="582"/>
      <c r="Y217" s="600"/>
      <c r="Z217" s="278"/>
      <c r="AA217" s="76">
        <v>435</v>
      </c>
      <c r="AB217" s="76">
        <v>435301031</v>
      </c>
      <c r="AC217" s="294" t="s">
        <v>920</v>
      </c>
      <c r="AD217" s="76">
        <v>0</v>
      </c>
      <c r="AE217" s="76">
        <v>0</v>
      </c>
      <c r="AF217" s="76">
        <v>0</v>
      </c>
      <c r="AG217" s="76">
        <v>9</v>
      </c>
      <c r="AH217" s="76">
        <v>22</v>
      </c>
      <c r="AI217" s="76">
        <v>34</v>
      </c>
      <c r="AJ217" s="76">
        <v>0</v>
      </c>
      <c r="AK217" s="265">
        <v>0</v>
      </c>
      <c r="AL217" s="265">
        <v>0</v>
      </c>
      <c r="AM217" s="265">
        <v>0</v>
      </c>
      <c r="AN217" s="265">
        <v>0</v>
      </c>
      <c r="AO217" s="265">
        <v>8</v>
      </c>
      <c r="AP217" s="265">
        <v>0</v>
      </c>
      <c r="AQ217" s="265">
        <v>0</v>
      </c>
      <c r="AR217" s="265">
        <v>0</v>
      </c>
      <c r="AS217" s="76">
        <v>6</v>
      </c>
      <c r="AT217" s="266"/>
      <c r="AU217" s="76">
        <v>301</v>
      </c>
      <c r="AV217" s="76">
        <v>31</v>
      </c>
      <c r="AW217" s="579">
        <v>5</v>
      </c>
      <c r="AY217" s="76"/>
      <c r="AZ217" s="76">
        <f t="shared" si="76"/>
        <v>435301031</v>
      </c>
      <c r="BA217" s="76">
        <f t="shared" si="77"/>
        <v>435</v>
      </c>
      <c r="BB217" s="564"/>
      <c r="BC217" s="266" t="str">
        <f t="shared" si="78"/>
        <v>INNOVATION ACADEMY</v>
      </c>
      <c r="BD217" s="266">
        <f t="shared" si="79"/>
        <v>31</v>
      </c>
      <c r="BE217" s="266" t="str">
        <f t="shared" si="61"/>
        <v>BILLERICA</v>
      </c>
      <c r="BF217" s="266">
        <f t="shared" si="80"/>
        <v>65</v>
      </c>
    </row>
    <row r="218" spans="1:58">
      <c r="A218" s="265">
        <v>435</v>
      </c>
      <c r="B218" s="265">
        <v>435301056</v>
      </c>
      <c r="C218" s="266" t="s">
        <v>920</v>
      </c>
      <c r="D218" s="275">
        <f t="shared" si="62"/>
        <v>0</v>
      </c>
      <c r="E218" s="275">
        <f t="shared" si="63"/>
        <v>0</v>
      </c>
      <c r="F218" s="275">
        <f t="shared" si="64"/>
        <v>0</v>
      </c>
      <c r="G218" s="275">
        <f t="shared" si="65"/>
        <v>6</v>
      </c>
      <c r="H218" s="275">
        <f t="shared" si="66"/>
        <v>33</v>
      </c>
      <c r="I218" s="275">
        <f t="shared" si="67"/>
        <v>40</v>
      </c>
      <c r="J218" s="275">
        <f t="shared" si="68"/>
        <v>0</v>
      </c>
      <c r="K218" s="410">
        <f t="shared" si="69"/>
        <v>3.1046999999999998</v>
      </c>
      <c r="L218" s="275"/>
      <c r="M218" s="275">
        <f t="shared" si="70"/>
        <v>0</v>
      </c>
      <c r="N218" s="275">
        <f t="shared" si="71"/>
        <v>0</v>
      </c>
      <c r="O218" s="275">
        <f t="shared" si="72"/>
        <v>0</v>
      </c>
      <c r="P218" s="275">
        <f t="shared" si="73"/>
        <v>12</v>
      </c>
      <c r="Q218" s="275">
        <f t="shared" si="74"/>
        <v>4</v>
      </c>
      <c r="R218" s="275">
        <f t="shared" si="75"/>
        <v>79</v>
      </c>
      <c r="S218" s="278"/>
      <c r="T218" s="278"/>
      <c r="U218" s="278"/>
      <c r="V218" s="278"/>
      <c r="W218" s="582"/>
      <c r="X218" s="582"/>
      <c r="Y218" s="600"/>
      <c r="Z218" s="278"/>
      <c r="AA218" s="76">
        <v>435</v>
      </c>
      <c r="AB218" s="76">
        <v>435301056</v>
      </c>
      <c r="AC218" s="294" t="s">
        <v>920</v>
      </c>
      <c r="AD218" s="76">
        <v>0</v>
      </c>
      <c r="AE218" s="76">
        <v>0</v>
      </c>
      <c r="AF218" s="76">
        <v>0</v>
      </c>
      <c r="AG218" s="76">
        <v>6</v>
      </c>
      <c r="AH218" s="76">
        <v>33</v>
      </c>
      <c r="AI218" s="76">
        <v>40</v>
      </c>
      <c r="AJ218" s="76">
        <v>0</v>
      </c>
      <c r="AK218" s="265">
        <v>0</v>
      </c>
      <c r="AL218" s="265">
        <v>0</v>
      </c>
      <c r="AM218" s="265">
        <v>0</v>
      </c>
      <c r="AN218" s="265">
        <v>0</v>
      </c>
      <c r="AO218" s="265">
        <v>4</v>
      </c>
      <c r="AP218" s="265">
        <v>0</v>
      </c>
      <c r="AQ218" s="265">
        <v>0</v>
      </c>
      <c r="AR218" s="265">
        <v>0</v>
      </c>
      <c r="AS218" s="76">
        <v>8</v>
      </c>
      <c r="AT218" s="266"/>
      <c r="AU218" s="76">
        <v>301</v>
      </c>
      <c r="AV218" s="76">
        <v>56</v>
      </c>
      <c r="AW218" s="579">
        <v>4</v>
      </c>
      <c r="AY218" s="76"/>
      <c r="AZ218" s="76">
        <f t="shared" si="76"/>
        <v>435301056</v>
      </c>
      <c r="BA218" s="76">
        <f t="shared" si="77"/>
        <v>435</v>
      </c>
      <c r="BB218" s="564"/>
      <c r="BC218" s="266" t="str">
        <f t="shared" si="78"/>
        <v>INNOVATION ACADEMY</v>
      </c>
      <c r="BD218" s="266">
        <f t="shared" si="79"/>
        <v>56</v>
      </c>
      <c r="BE218" s="266" t="str">
        <f t="shared" si="61"/>
        <v>CHELMSFORD</v>
      </c>
      <c r="BF218" s="266">
        <f t="shared" si="80"/>
        <v>79</v>
      </c>
    </row>
    <row r="219" spans="1:58">
      <c r="A219" s="265">
        <v>435</v>
      </c>
      <c r="B219" s="265">
        <v>435301079</v>
      </c>
      <c r="C219" s="266" t="s">
        <v>920</v>
      </c>
      <c r="D219" s="275">
        <f t="shared" si="62"/>
        <v>0</v>
      </c>
      <c r="E219" s="275">
        <f t="shared" si="63"/>
        <v>0</v>
      </c>
      <c r="F219" s="275">
        <f t="shared" si="64"/>
        <v>0</v>
      </c>
      <c r="G219" s="275">
        <f t="shared" si="65"/>
        <v>24</v>
      </c>
      <c r="H219" s="275">
        <f t="shared" si="66"/>
        <v>59</v>
      </c>
      <c r="I219" s="275">
        <f t="shared" si="67"/>
        <v>64</v>
      </c>
      <c r="J219" s="275">
        <f t="shared" si="68"/>
        <v>0</v>
      </c>
      <c r="K219" s="410">
        <f t="shared" si="69"/>
        <v>5.7770999999999999</v>
      </c>
      <c r="L219" s="275"/>
      <c r="M219" s="275">
        <f t="shared" si="70"/>
        <v>1</v>
      </c>
      <c r="N219" s="275">
        <f t="shared" si="71"/>
        <v>1</v>
      </c>
      <c r="O219" s="275">
        <f t="shared" si="72"/>
        <v>1</v>
      </c>
      <c r="P219" s="275">
        <f t="shared" si="73"/>
        <v>43</v>
      </c>
      <c r="Q219" s="275">
        <f t="shared" si="74"/>
        <v>7</v>
      </c>
      <c r="R219" s="275">
        <f t="shared" si="75"/>
        <v>147</v>
      </c>
      <c r="S219" s="278"/>
      <c r="T219" s="278"/>
      <c r="U219" s="278"/>
      <c r="V219" s="278"/>
      <c r="W219" s="582"/>
      <c r="X219" s="582"/>
      <c r="Y219" s="600"/>
      <c r="Z219" s="278"/>
      <c r="AA219" s="76">
        <v>435</v>
      </c>
      <c r="AB219" s="76">
        <v>435301079</v>
      </c>
      <c r="AC219" s="294" t="s">
        <v>920</v>
      </c>
      <c r="AD219" s="76">
        <v>0</v>
      </c>
      <c r="AE219" s="76">
        <v>0</v>
      </c>
      <c r="AF219" s="76">
        <v>0</v>
      </c>
      <c r="AG219" s="76">
        <v>24</v>
      </c>
      <c r="AH219" s="76">
        <v>59</v>
      </c>
      <c r="AI219" s="76">
        <v>64</v>
      </c>
      <c r="AJ219" s="76">
        <v>0</v>
      </c>
      <c r="AK219" s="265">
        <v>0</v>
      </c>
      <c r="AL219" s="265">
        <v>1</v>
      </c>
      <c r="AM219" s="265">
        <v>1</v>
      </c>
      <c r="AN219" s="265">
        <v>1</v>
      </c>
      <c r="AO219" s="265">
        <v>19</v>
      </c>
      <c r="AP219" s="265">
        <v>0</v>
      </c>
      <c r="AQ219" s="265">
        <v>0</v>
      </c>
      <c r="AR219" s="265">
        <v>0</v>
      </c>
      <c r="AS219" s="76">
        <v>24</v>
      </c>
      <c r="AT219" s="266"/>
      <c r="AU219" s="76">
        <v>301</v>
      </c>
      <c r="AV219" s="76">
        <v>79</v>
      </c>
      <c r="AW219" s="579">
        <v>7</v>
      </c>
      <c r="AY219" s="76"/>
      <c r="AZ219" s="76">
        <f t="shared" si="76"/>
        <v>435301079</v>
      </c>
      <c r="BA219" s="76">
        <f t="shared" si="77"/>
        <v>435</v>
      </c>
      <c r="BB219" s="564"/>
      <c r="BC219" s="266" t="str">
        <f t="shared" si="78"/>
        <v>INNOVATION ACADEMY</v>
      </c>
      <c r="BD219" s="266">
        <f t="shared" si="79"/>
        <v>79</v>
      </c>
      <c r="BE219" s="266" t="str">
        <f t="shared" si="61"/>
        <v>DRACUT</v>
      </c>
      <c r="BF219" s="266">
        <f t="shared" si="80"/>
        <v>147</v>
      </c>
    </row>
    <row r="220" spans="1:58">
      <c r="A220" s="265">
        <v>435</v>
      </c>
      <c r="B220" s="265">
        <v>435301149</v>
      </c>
      <c r="C220" s="266" t="s">
        <v>920</v>
      </c>
      <c r="D220" s="275">
        <f t="shared" si="62"/>
        <v>0</v>
      </c>
      <c r="E220" s="275">
        <f t="shared" si="63"/>
        <v>0</v>
      </c>
      <c r="F220" s="275">
        <f t="shared" si="64"/>
        <v>0</v>
      </c>
      <c r="G220" s="275">
        <f t="shared" si="65"/>
        <v>0</v>
      </c>
      <c r="H220" s="275">
        <f t="shared" si="66"/>
        <v>1</v>
      </c>
      <c r="I220" s="275">
        <f t="shared" si="67"/>
        <v>6</v>
      </c>
      <c r="J220" s="275">
        <f t="shared" si="68"/>
        <v>0</v>
      </c>
      <c r="K220" s="410">
        <f t="shared" si="69"/>
        <v>0.27510000000000001</v>
      </c>
      <c r="L220" s="275"/>
      <c r="M220" s="275">
        <f t="shared" si="70"/>
        <v>0</v>
      </c>
      <c r="N220" s="275">
        <f t="shared" si="71"/>
        <v>0</v>
      </c>
      <c r="O220" s="275">
        <f t="shared" si="72"/>
        <v>1</v>
      </c>
      <c r="P220" s="275">
        <f t="shared" si="73"/>
        <v>4</v>
      </c>
      <c r="Q220" s="275">
        <f t="shared" si="74"/>
        <v>12</v>
      </c>
      <c r="R220" s="275">
        <f t="shared" si="75"/>
        <v>7</v>
      </c>
      <c r="S220" s="278"/>
      <c r="T220" s="278"/>
      <c r="U220" s="278"/>
      <c r="V220" s="278"/>
      <c r="W220" s="582"/>
      <c r="X220" s="582"/>
      <c r="Y220" s="600"/>
      <c r="Z220" s="278"/>
      <c r="AA220" s="76">
        <v>435</v>
      </c>
      <c r="AB220" s="76">
        <v>435301149</v>
      </c>
      <c r="AC220" s="294" t="s">
        <v>920</v>
      </c>
      <c r="AD220" s="76">
        <v>0</v>
      </c>
      <c r="AE220" s="76">
        <v>0</v>
      </c>
      <c r="AF220" s="76">
        <v>0</v>
      </c>
      <c r="AG220" s="76">
        <v>0</v>
      </c>
      <c r="AH220" s="76">
        <v>1</v>
      </c>
      <c r="AI220" s="76">
        <v>6</v>
      </c>
      <c r="AJ220" s="76">
        <v>0</v>
      </c>
      <c r="AK220" s="265">
        <v>0</v>
      </c>
      <c r="AL220" s="265">
        <v>0</v>
      </c>
      <c r="AM220" s="265">
        <v>0</v>
      </c>
      <c r="AN220" s="265">
        <v>1</v>
      </c>
      <c r="AO220" s="265">
        <v>1</v>
      </c>
      <c r="AP220" s="265">
        <v>0</v>
      </c>
      <c r="AQ220" s="265">
        <v>0</v>
      </c>
      <c r="AR220" s="265">
        <v>0</v>
      </c>
      <c r="AS220" s="76">
        <v>3</v>
      </c>
      <c r="AT220" s="266"/>
      <c r="AU220" s="76">
        <v>301</v>
      </c>
      <c r="AV220" s="76">
        <v>149</v>
      </c>
      <c r="AW220" s="579">
        <v>12</v>
      </c>
      <c r="AY220" s="76"/>
      <c r="AZ220" s="76">
        <f t="shared" si="76"/>
        <v>435301149</v>
      </c>
      <c r="BA220" s="76">
        <f t="shared" si="77"/>
        <v>435</v>
      </c>
      <c r="BB220" s="564"/>
      <c r="BC220" s="266" t="str">
        <f t="shared" si="78"/>
        <v>INNOVATION ACADEMY</v>
      </c>
      <c r="BD220" s="266">
        <f t="shared" si="79"/>
        <v>149</v>
      </c>
      <c r="BE220" s="266" t="str">
        <f t="shared" si="61"/>
        <v>LAWRENCE</v>
      </c>
      <c r="BF220" s="266">
        <f t="shared" si="80"/>
        <v>7</v>
      </c>
    </row>
    <row r="221" spans="1:58">
      <c r="A221" s="265">
        <v>435</v>
      </c>
      <c r="B221" s="265">
        <v>435301160</v>
      </c>
      <c r="C221" s="266" t="s">
        <v>920</v>
      </c>
      <c r="D221" s="275">
        <f t="shared" si="62"/>
        <v>0</v>
      </c>
      <c r="E221" s="275">
        <f t="shared" si="63"/>
        <v>0</v>
      </c>
      <c r="F221" s="275">
        <f t="shared" si="64"/>
        <v>0</v>
      </c>
      <c r="G221" s="275">
        <f t="shared" si="65"/>
        <v>56</v>
      </c>
      <c r="H221" s="275">
        <f t="shared" si="66"/>
        <v>115</v>
      </c>
      <c r="I221" s="275">
        <f t="shared" si="67"/>
        <v>169</v>
      </c>
      <c r="J221" s="275">
        <f t="shared" si="68"/>
        <v>0</v>
      </c>
      <c r="K221" s="410">
        <f t="shared" si="69"/>
        <v>13.362</v>
      </c>
      <c r="L221" s="275"/>
      <c r="M221" s="275">
        <f t="shared" si="70"/>
        <v>0</v>
      </c>
      <c r="N221" s="275">
        <f t="shared" si="71"/>
        <v>2</v>
      </c>
      <c r="O221" s="275">
        <f t="shared" si="72"/>
        <v>6</v>
      </c>
      <c r="P221" s="275">
        <f t="shared" si="73"/>
        <v>158</v>
      </c>
      <c r="Q221" s="275">
        <f t="shared" si="74"/>
        <v>11</v>
      </c>
      <c r="R221" s="275">
        <f t="shared" si="75"/>
        <v>340</v>
      </c>
      <c r="S221" s="278"/>
      <c r="T221" s="278"/>
      <c r="U221" s="278"/>
      <c r="V221" s="278"/>
      <c r="W221" s="582"/>
      <c r="X221" s="582"/>
      <c r="Y221" s="600"/>
      <c r="Z221" s="278"/>
      <c r="AA221" s="76">
        <v>435</v>
      </c>
      <c r="AB221" s="76">
        <v>435301160</v>
      </c>
      <c r="AC221" s="294" t="s">
        <v>920</v>
      </c>
      <c r="AD221" s="76">
        <v>0</v>
      </c>
      <c r="AE221" s="76">
        <v>0</v>
      </c>
      <c r="AF221" s="76">
        <v>0</v>
      </c>
      <c r="AG221" s="76">
        <v>56</v>
      </c>
      <c r="AH221" s="76">
        <v>115</v>
      </c>
      <c r="AI221" s="76">
        <v>169</v>
      </c>
      <c r="AJ221" s="76">
        <v>0</v>
      </c>
      <c r="AK221" s="265">
        <v>0</v>
      </c>
      <c r="AL221" s="265">
        <v>0</v>
      </c>
      <c r="AM221" s="265">
        <v>2</v>
      </c>
      <c r="AN221" s="265">
        <v>6</v>
      </c>
      <c r="AO221" s="265">
        <v>81</v>
      </c>
      <c r="AP221" s="265">
        <v>0</v>
      </c>
      <c r="AQ221" s="265">
        <v>0</v>
      </c>
      <c r="AR221" s="265">
        <v>0</v>
      </c>
      <c r="AS221" s="76">
        <v>77</v>
      </c>
      <c r="AT221" s="266"/>
      <c r="AU221" s="76">
        <v>301</v>
      </c>
      <c r="AV221" s="76">
        <v>160</v>
      </c>
      <c r="AW221" s="579">
        <v>11</v>
      </c>
      <c r="AY221" s="76"/>
      <c r="AZ221" s="76">
        <f t="shared" si="76"/>
        <v>435301160</v>
      </c>
      <c r="BA221" s="76">
        <f t="shared" si="77"/>
        <v>435</v>
      </c>
      <c r="BB221" s="564"/>
      <c r="BC221" s="266" t="str">
        <f t="shared" si="78"/>
        <v>INNOVATION ACADEMY</v>
      </c>
      <c r="BD221" s="266">
        <f t="shared" si="79"/>
        <v>160</v>
      </c>
      <c r="BE221" s="266" t="str">
        <f t="shared" si="61"/>
        <v>LOWELL</v>
      </c>
      <c r="BF221" s="266">
        <f t="shared" si="80"/>
        <v>340</v>
      </c>
    </row>
    <row r="222" spans="1:58">
      <c r="A222" s="265">
        <v>435</v>
      </c>
      <c r="B222" s="265">
        <v>435301181</v>
      </c>
      <c r="C222" s="266" t="s">
        <v>920</v>
      </c>
      <c r="D222" s="275">
        <f t="shared" si="62"/>
        <v>0</v>
      </c>
      <c r="E222" s="275">
        <f t="shared" si="63"/>
        <v>0</v>
      </c>
      <c r="F222" s="275">
        <f t="shared" si="64"/>
        <v>0</v>
      </c>
      <c r="G222" s="275">
        <f t="shared" si="65"/>
        <v>0</v>
      </c>
      <c r="H222" s="275">
        <f t="shared" si="66"/>
        <v>0</v>
      </c>
      <c r="I222" s="275">
        <f t="shared" si="67"/>
        <v>1</v>
      </c>
      <c r="J222" s="275">
        <f t="shared" si="68"/>
        <v>0</v>
      </c>
      <c r="K222" s="410">
        <f t="shared" si="69"/>
        <v>3.9300000000000002E-2</v>
      </c>
      <c r="L222" s="275"/>
      <c r="M222" s="275">
        <f t="shared" si="70"/>
        <v>0</v>
      </c>
      <c r="N222" s="275">
        <f t="shared" si="71"/>
        <v>0</v>
      </c>
      <c r="O222" s="275">
        <f t="shared" si="72"/>
        <v>0</v>
      </c>
      <c r="P222" s="275">
        <f t="shared" si="73"/>
        <v>0</v>
      </c>
      <c r="Q222" s="275">
        <f t="shared" si="74"/>
        <v>10</v>
      </c>
      <c r="R222" s="275">
        <f t="shared" si="75"/>
        <v>1</v>
      </c>
      <c r="S222" s="278"/>
      <c r="T222" s="278"/>
      <c r="U222" s="278"/>
      <c r="V222" s="278"/>
      <c r="W222" s="582"/>
      <c r="X222" s="582"/>
      <c r="Y222" s="600"/>
      <c r="Z222" s="278"/>
      <c r="AA222" s="76">
        <v>435</v>
      </c>
      <c r="AB222" s="76">
        <v>435301181</v>
      </c>
      <c r="AC222" s="294" t="s">
        <v>920</v>
      </c>
      <c r="AD222" s="76">
        <v>0</v>
      </c>
      <c r="AE222" s="76">
        <v>0</v>
      </c>
      <c r="AF222" s="76">
        <v>0</v>
      </c>
      <c r="AG222" s="76">
        <v>0</v>
      </c>
      <c r="AH222" s="76">
        <v>0</v>
      </c>
      <c r="AI222" s="76">
        <v>1</v>
      </c>
      <c r="AJ222" s="76">
        <v>0</v>
      </c>
      <c r="AK222" s="265">
        <v>0</v>
      </c>
      <c r="AL222" s="265">
        <v>0</v>
      </c>
      <c r="AM222" s="265">
        <v>0</v>
      </c>
      <c r="AN222" s="265">
        <v>0</v>
      </c>
      <c r="AO222" s="265">
        <v>0</v>
      </c>
      <c r="AP222" s="265">
        <v>0</v>
      </c>
      <c r="AQ222" s="265">
        <v>0</v>
      </c>
      <c r="AR222" s="265">
        <v>0</v>
      </c>
      <c r="AS222" s="76">
        <v>0</v>
      </c>
      <c r="AT222" s="266"/>
      <c r="AU222" s="76">
        <v>301</v>
      </c>
      <c r="AV222" s="76">
        <v>181</v>
      </c>
      <c r="AW222" s="579">
        <v>10</v>
      </c>
      <c r="AY222" s="76"/>
      <c r="AZ222" s="76">
        <f t="shared" si="76"/>
        <v>435301181</v>
      </c>
      <c r="BA222" s="76">
        <f t="shared" si="77"/>
        <v>435</v>
      </c>
      <c r="BB222" s="564"/>
      <c r="BC222" s="266" t="str">
        <f t="shared" si="78"/>
        <v>INNOVATION ACADEMY</v>
      </c>
      <c r="BD222" s="266">
        <f t="shared" si="79"/>
        <v>181</v>
      </c>
      <c r="BE222" s="266" t="str">
        <f t="shared" si="61"/>
        <v>METHUEN</v>
      </c>
      <c r="BF222" s="266">
        <f t="shared" si="80"/>
        <v>1</v>
      </c>
    </row>
    <row r="223" spans="1:58">
      <c r="A223" s="265">
        <v>435</v>
      </c>
      <c r="B223" s="265">
        <v>435301211</v>
      </c>
      <c r="C223" s="266" t="s">
        <v>920</v>
      </c>
      <c r="D223" s="275">
        <f t="shared" si="62"/>
        <v>0</v>
      </c>
      <c r="E223" s="275">
        <f t="shared" si="63"/>
        <v>0</v>
      </c>
      <c r="F223" s="275">
        <f t="shared" si="64"/>
        <v>0</v>
      </c>
      <c r="G223" s="275">
        <f t="shared" si="65"/>
        <v>0</v>
      </c>
      <c r="H223" s="275">
        <f t="shared" si="66"/>
        <v>1</v>
      </c>
      <c r="I223" s="275">
        <f t="shared" si="67"/>
        <v>1</v>
      </c>
      <c r="J223" s="275">
        <f t="shared" si="68"/>
        <v>0</v>
      </c>
      <c r="K223" s="410">
        <f t="shared" si="69"/>
        <v>7.8600000000000003E-2</v>
      </c>
      <c r="L223" s="275"/>
      <c r="M223" s="275">
        <f t="shared" si="70"/>
        <v>0</v>
      </c>
      <c r="N223" s="275">
        <f t="shared" si="71"/>
        <v>0</v>
      </c>
      <c r="O223" s="275">
        <f t="shared" si="72"/>
        <v>0</v>
      </c>
      <c r="P223" s="275">
        <f t="shared" si="73"/>
        <v>2</v>
      </c>
      <c r="Q223" s="275">
        <f t="shared" si="74"/>
        <v>5</v>
      </c>
      <c r="R223" s="275">
        <f t="shared" si="75"/>
        <v>2</v>
      </c>
      <c r="S223" s="278"/>
      <c r="T223" s="278"/>
      <c r="U223" s="278"/>
      <c r="V223" s="278"/>
      <c r="W223" s="582"/>
      <c r="X223" s="582"/>
      <c r="Y223" s="600"/>
      <c r="Z223" s="278"/>
      <c r="AA223" s="76">
        <v>435</v>
      </c>
      <c r="AB223" s="76">
        <v>435301211</v>
      </c>
      <c r="AC223" s="294" t="s">
        <v>920</v>
      </c>
      <c r="AD223" s="76">
        <v>0</v>
      </c>
      <c r="AE223" s="76">
        <v>0</v>
      </c>
      <c r="AF223" s="76">
        <v>0</v>
      </c>
      <c r="AG223" s="76">
        <v>0</v>
      </c>
      <c r="AH223" s="76">
        <v>1</v>
      </c>
      <c r="AI223" s="76">
        <v>1</v>
      </c>
      <c r="AJ223" s="76">
        <v>0</v>
      </c>
      <c r="AK223" s="265">
        <v>0</v>
      </c>
      <c r="AL223" s="265">
        <v>0</v>
      </c>
      <c r="AM223" s="265">
        <v>0</v>
      </c>
      <c r="AN223" s="265">
        <v>0</v>
      </c>
      <c r="AO223" s="265">
        <v>1</v>
      </c>
      <c r="AP223" s="265">
        <v>0</v>
      </c>
      <c r="AQ223" s="265">
        <v>0</v>
      </c>
      <c r="AR223" s="265">
        <v>0</v>
      </c>
      <c r="AS223" s="76">
        <v>1</v>
      </c>
      <c r="AT223" s="266"/>
      <c r="AU223" s="76">
        <v>301</v>
      </c>
      <c r="AV223" s="76">
        <v>211</v>
      </c>
      <c r="AW223" s="579">
        <v>5</v>
      </c>
      <c r="AY223" s="76"/>
      <c r="AZ223" s="76">
        <f t="shared" si="76"/>
        <v>435301211</v>
      </c>
      <c r="BA223" s="76">
        <f t="shared" si="77"/>
        <v>435</v>
      </c>
      <c r="BB223" s="564"/>
      <c r="BC223" s="266" t="str">
        <f t="shared" si="78"/>
        <v>INNOVATION ACADEMY</v>
      </c>
      <c r="BD223" s="266">
        <f t="shared" si="79"/>
        <v>211</v>
      </c>
      <c r="BE223" s="266" t="str">
        <f t="shared" si="61"/>
        <v>NORTH ANDOVER</v>
      </c>
      <c r="BF223" s="266">
        <f t="shared" si="80"/>
        <v>2</v>
      </c>
    </row>
    <row r="224" spans="1:58">
      <c r="A224" s="265">
        <v>435</v>
      </c>
      <c r="B224" s="265">
        <v>435301295</v>
      </c>
      <c r="C224" s="266" t="s">
        <v>920</v>
      </c>
      <c r="D224" s="275">
        <f t="shared" si="62"/>
        <v>0</v>
      </c>
      <c r="E224" s="275">
        <f t="shared" si="63"/>
        <v>0</v>
      </c>
      <c r="F224" s="275">
        <f t="shared" si="64"/>
        <v>0</v>
      </c>
      <c r="G224" s="275">
        <f t="shared" si="65"/>
        <v>4</v>
      </c>
      <c r="H224" s="275">
        <f t="shared" si="66"/>
        <v>15</v>
      </c>
      <c r="I224" s="275">
        <f t="shared" si="67"/>
        <v>14</v>
      </c>
      <c r="J224" s="275">
        <f t="shared" si="68"/>
        <v>0</v>
      </c>
      <c r="K224" s="410">
        <f t="shared" si="69"/>
        <v>1.2968999999999999</v>
      </c>
      <c r="L224" s="275"/>
      <c r="M224" s="275">
        <f t="shared" si="70"/>
        <v>0</v>
      </c>
      <c r="N224" s="275">
        <f t="shared" si="71"/>
        <v>0</v>
      </c>
      <c r="O224" s="275">
        <f t="shared" si="72"/>
        <v>0</v>
      </c>
      <c r="P224" s="275">
        <f t="shared" si="73"/>
        <v>8</v>
      </c>
      <c r="Q224" s="275">
        <f t="shared" si="74"/>
        <v>5</v>
      </c>
      <c r="R224" s="275">
        <f t="shared" si="75"/>
        <v>33</v>
      </c>
      <c r="S224" s="278"/>
      <c r="T224" s="278"/>
      <c r="U224" s="278"/>
      <c r="V224" s="278"/>
      <c r="W224" s="582"/>
      <c r="X224" s="582"/>
      <c r="Y224" s="600"/>
      <c r="Z224" s="278"/>
      <c r="AA224" s="76">
        <v>435</v>
      </c>
      <c r="AB224" s="76">
        <v>435301295</v>
      </c>
      <c r="AC224" s="294" t="s">
        <v>920</v>
      </c>
      <c r="AD224" s="76">
        <v>0</v>
      </c>
      <c r="AE224" s="76">
        <v>0</v>
      </c>
      <c r="AF224" s="76">
        <v>0</v>
      </c>
      <c r="AG224" s="76">
        <v>4</v>
      </c>
      <c r="AH224" s="76">
        <v>15</v>
      </c>
      <c r="AI224" s="76">
        <v>14</v>
      </c>
      <c r="AJ224" s="76">
        <v>0</v>
      </c>
      <c r="AK224" s="265">
        <v>0</v>
      </c>
      <c r="AL224" s="265">
        <v>0</v>
      </c>
      <c r="AM224" s="265">
        <v>0</v>
      </c>
      <c r="AN224" s="265">
        <v>0</v>
      </c>
      <c r="AO224" s="265">
        <v>4</v>
      </c>
      <c r="AP224" s="265">
        <v>0</v>
      </c>
      <c r="AQ224" s="265">
        <v>0</v>
      </c>
      <c r="AR224" s="265">
        <v>0</v>
      </c>
      <c r="AS224" s="76">
        <v>4</v>
      </c>
      <c r="AT224" s="266"/>
      <c r="AU224" s="76">
        <v>301</v>
      </c>
      <c r="AV224" s="76">
        <v>295</v>
      </c>
      <c r="AW224" s="579">
        <v>5</v>
      </c>
      <c r="AY224" s="76"/>
      <c r="AZ224" s="76">
        <f t="shared" si="76"/>
        <v>435301295</v>
      </c>
      <c r="BA224" s="76">
        <f t="shared" si="77"/>
        <v>435</v>
      </c>
      <c r="BB224" s="564"/>
      <c r="BC224" s="266" t="str">
        <f t="shared" si="78"/>
        <v>INNOVATION ACADEMY</v>
      </c>
      <c r="BD224" s="266">
        <f t="shared" si="79"/>
        <v>295</v>
      </c>
      <c r="BE224" s="266" t="str">
        <f t="shared" si="61"/>
        <v>TEWKSBURY</v>
      </c>
      <c r="BF224" s="266">
        <f t="shared" si="80"/>
        <v>33</v>
      </c>
    </row>
    <row r="225" spans="1:58">
      <c r="A225" s="265">
        <v>435</v>
      </c>
      <c r="B225" s="265">
        <v>435301301</v>
      </c>
      <c r="C225" s="266" t="s">
        <v>920</v>
      </c>
      <c r="D225" s="275">
        <f t="shared" si="62"/>
        <v>0</v>
      </c>
      <c r="E225" s="275">
        <f t="shared" si="63"/>
        <v>0</v>
      </c>
      <c r="F225" s="275">
        <f t="shared" si="64"/>
        <v>0</v>
      </c>
      <c r="G225" s="275">
        <f t="shared" si="65"/>
        <v>5</v>
      </c>
      <c r="H225" s="275">
        <f t="shared" si="66"/>
        <v>38</v>
      </c>
      <c r="I225" s="275">
        <f t="shared" si="67"/>
        <v>37</v>
      </c>
      <c r="J225" s="275">
        <f t="shared" si="68"/>
        <v>0</v>
      </c>
      <c r="K225" s="410">
        <f t="shared" si="69"/>
        <v>3.1440000000000001</v>
      </c>
      <c r="L225" s="275"/>
      <c r="M225" s="275">
        <f t="shared" si="70"/>
        <v>1</v>
      </c>
      <c r="N225" s="275">
        <f t="shared" si="71"/>
        <v>0</v>
      </c>
      <c r="O225" s="275">
        <f t="shared" si="72"/>
        <v>0</v>
      </c>
      <c r="P225" s="275">
        <f t="shared" si="73"/>
        <v>27</v>
      </c>
      <c r="Q225" s="275">
        <f t="shared" si="74"/>
        <v>5</v>
      </c>
      <c r="R225" s="275">
        <f t="shared" si="75"/>
        <v>80</v>
      </c>
      <c r="S225" s="278"/>
      <c r="T225" s="278"/>
      <c r="U225" s="278"/>
      <c r="V225" s="278"/>
      <c r="W225" s="582"/>
      <c r="X225" s="582"/>
      <c r="Y225" s="600"/>
      <c r="Z225" s="278"/>
      <c r="AA225" s="76">
        <v>435</v>
      </c>
      <c r="AB225" s="76">
        <v>435301301</v>
      </c>
      <c r="AC225" s="294" t="s">
        <v>920</v>
      </c>
      <c r="AD225" s="76">
        <v>0</v>
      </c>
      <c r="AE225" s="76">
        <v>0</v>
      </c>
      <c r="AF225" s="76">
        <v>0</v>
      </c>
      <c r="AG225" s="76">
        <v>5</v>
      </c>
      <c r="AH225" s="76">
        <v>38</v>
      </c>
      <c r="AI225" s="76">
        <v>37</v>
      </c>
      <c r="AJ225" s="76">
        <v>0</v>
      </c>
      <c r="AK225" s="265">
        <v>0</v>
      </c>
      <c r="AL225" s="265">
        <v>1</v>
      </c>
      <c r="AM225" s="265">
        <v>0</v>
      </c>
      <c r="AN225" s="265">
        <v>0</v>
      </c>
      <c r="AO225" s="265">
        <v>14</v>
      </c>
      <c r="AP225" s="265">
        <v>0</v>
      </c>
      <c r="AQ225" s="265">
        <v>0</v>
      </c>
      <c r="AR225" s="265">
        <v>0</v>
      </c>
      <c r="AS225" s="76">
        <v>13</v>
      </c>
      <c r="AT225" s="266"/>
      <c r="AU225" s="76">
        <v>301</v>
      </c>
      <c r="AV225" s="76">
        <v>301</v>
      </c>
      <c r="AW225" s="579">
        <v>5</v>
      </c>
      <c r="AY225" s="76"/>
      <c r="AZ225" s="76">
        <f t="shared" si="76"/>
        <v>435301301</v>
      </c>
      <c r="BA225" s="76">
        <f t="shared" si="77"/>
        <v>435</v>
      </c>
      <c r="BB225" s="564"/>
      <c r="BC225" s="266" t="str">
        <f t="shared" si="78"/>
        <v>INNOVATION ACADEMY</v>
      </c>
      <c r="BD225" s="266">
        <f t="shared" si="79"/>
        <v>301</v>
      </c>
      <c r="BE225" s="266" t="str">
        <f t="shared" si="61"/>
        <v>TYNGSBOROUGH</v>
      </c>
      <c r="BF225" s="266">
        <f t="shared" si="80"/>
        <v>80</v>
      </c>
    </row>
    <row r="226" spans="1:58">
      <c r="A226" s="265">
        <v>435</v>
      </c>
      <c r="B226" s="265">
        <v>435301308</v>
      </c>
      <c r="C226" s="266" t="s">
        <v>920</v>
      </c>
      <c r="D226" s="275">
        <f t="shared" si="62"/>
        <v>0</v>
      </c>
      <c r="E226" s="275">
        <f t="shared" si="63"/>
        <v>0</v>
      </c>
      <c r="F226" s="275">
        <f t="shared" si="64"/>
        <v>0</v>
      </c>
      <c r="G226" s="275">
        <f t="shared" si="65"/>
        <v>0</v>
      </c>
      <c r="H226" s="275">
        <f t="shared" si="66"/>
        <v>0</v>
      </c>
      <c r="I226" s="275">
        <f t="shared" si="67"/>
        <v>1</v>
      </c>
      <c r="J226" s="275">
        <f t="shared" si="68"/>
        <v>0</v>
      </c>
      <c r="K226" s="410">
        <f t="shared" si="69"/>
        <v>3.9300000000000002E-2</v>
      </c>
      <c r="L226" s="275"/>
      <c r="M226" s="275">
        <f t="shared" si="70"/>
        <v>0</v>
      </c>
      <c r="N226" s="275">
        <f t="shared" si="71"/>
        <v>0</v>
      </c>
      <c r="O226" s="275">
        <f t="shared" si="72"/>
        <v>1</v>
      </c>
      <c r="P226" s="275">
        <f t="shared" si="73"/>
        <v>1</v>
      </c>
      <c r="Q226" s="275">
        <f t="shared" si="74"/>
        <v>9</v>
      </c>
      <c r="R226" s="275">
        <f t="shared" si="75"/>
        <v>1</v>
      </c>
      <c r="S226" s="278"/>
      <c r="T226" s="278"/>
      <c r="U226" s="278"/>
      <c r="V226" s="278"/>
      <c r="W226" s="582"/>
      <c r="X226" s="582"/>
      <c r="Y226" s="600"/>
      <c r="Z226" s="278"/>
      <c r="AA226" s="76">
        <v>435</v>
      </c>
      <c r="AB226" s="76">
        <v>435301308</v>
      </c>
      <c r="AC226" s="294" t="s">
        <v>920</v>
      </c>
      <c r="AD226" s="76">
        <v>0</v>
      </c>
      <c r="AE226" s="76">
        <v>0</v>
      </c>
      <c r="AF226" s="76">
        <v>0</v>
      </c>
      <c r="AG226" s="76">
        <v>0</v>
      </c>
      <c r="AH226" s="76">
        <v>0</v>
      </c>
      <c r="AI226" s="76">
        <v>1</v>
      </c>
      <c r="AJ226" s="76">
        <v>0</v>
      </c>
      <c r="AK226" s="265">
        <v>0</v>
      </c>
      <c r="AL226" s="265">
        <v>0</v>
      </c>
      <c r="AM226" s="265">
        <v>0</v>
      </c>
      <c r="AN226" s="265">
        <v>1</v>
      </c>
      <c r="AO226" s="265">
        <v>0</v>
      </c>
      <c r="AP226" s="265">
        <v>0</v>
      </c>
      <c r="AQ226" s="265">
        <v>0</v>
      </c>
      <c r="AR226" s="265">
        <v>0</v>
      </c>
      <c r="AS226" s="76">
        <v>1</v>
      </c>
      <c r="AT226" s="266"/>
      <c r="AU226" s="76">
        <v>301</v>
      </c>
      <c r="AV226" s="76">
        <v>308</v>
      </c>
      <c r="AW226" s="579">
        <v>9</v>
      </c>
      <c r="AY226" s="76"/>
      <c r="AZ226" s="76">
        <f t="shared" si="76"/>
        <v>435301308</v>
      </c>
      <c r="BA226" s="76">
        <f t="shared" si="77"/>
        <v>435</v>
      </c>
      <c r="BB226" s="564"/>
      <c r="BC226" s="266" t="str">
        <f t="shared" si="78"/>
        <v>INNOVATION ACADEMY</v>
      </c>
      <c r="BD226" s="266">
        <f t="shared" si="79"/>
        <v>308</v>
      </c>
      <c r="BE226" s="266" t="str">
        <f t="shared" si="61"/>
        <v>WALTHAM</v>
      </c>
      <c r="BF226" s="266">
        <f t="shared" si="80"/>
        <v>1</v>
      </c>
    </row>
    <row r="227" spans="1:58">
      <c r="A227" s="265">
        <v>435</v>
      </c>
      <c r="B227" s="265">
        <v>435301326</v>
      </c>
      <c r="C227" s="266" t="s">
        <v>920</v>
      </c>
      <c r="D227" s="275">
        <f t="shared" si="62"/>
        <v>0</v>
      </c>
      <c r="E227" s="275">
        <f t="shared" si="63"/>
        <v>0</v>
      </c>
      <c r="F227" s="275">
        <f t="shared" si="64"/>
        <v>0</v>
      </c>
      <c r="G227" s="275">
        <f t="shared" si="65"/>
        <v>1</v>
      </c>
      <c r="H227" s="275">
        <f t="shared" si="66"/>
        <v>2</v>
      </c>
      <c r="I227" s="275">
        <f t="shared" si="67"/>
        <v>4</v>
      </c>
      <c r="J227" s="275">
        <f t="shared" si="68"/>
        <v>0</v>
      </c>
      <c r="K227" s="410">
        <f t="shared" si="69"/>
        <v>0.27510000000000001</v>
      </c>
      <c r="L227" s="275"/>
      <c r="M227" s="275">
        <f t="shared" si="70"/>
        <v>0</v>
      </c>
      <c r="N227" s="275">
        <f t="shared" si="71"/>
        <v>0</v>
      </c>
      <c r="O227" s="275">
        <f t="shared" si="72"/>
        <v>0</v>
      </c>
      <c r="P227" s="275">
        <f t="shared" si="73"/>
        <v>1</v>
      </c>
      <c r="Q227" s="275">
        <f t="shared" si="74"/>
        <v>2</v>
      </c>
      <c r="R227" s="275">
        <f t="shared" si="75"/>
        <v>7</v>
      </c>
      <c r="S227" s="278"/>
      <c r="T227" s="278"/>
      <c r="U227" s="278"/>
      <c r="V227" s="278"/>
      <c r="W227" s="582"/>
      <c r="X227" s="582"/>
      <c r="Y227" s="600"/>
      <c r="Z227" s="278"/>
      <c r="AA227" s="76">
        <v>435</v>
      </c>
      <c r="AB227" s="76">
        <v>435301326</v>
      </c>
      <c r="AC227" s="294" t="s">
        <v>920</v>
      </c>
      <c r="AD227" s="76">
        <v>0</v>
      </c>
      <c r="AE227" s="76">
        <v>0</v>
      </c>
      <c r="AF227" s="76">
        <v>0</v>
      </c>
      <c r="AG227" s="76">
        <v>1</v>
      </c>
      <c r="AH227" s="76">
        <v>2</v>
      </c>
      <c r="AI227" s="76">
        <v>4</v>
      </c>
      <c r="AJ227" s="76">
        <v>0</v>
      </c>
      <c r="AK227" s="265">
        <v>0</v>
      </c>
      <c r="AL227" s="265">
        <v>0</v>
      </c>
      <c r="AM227" s="265">
        <v>0</v>
      </c>
      <c r="AN227" s="265">
        <v>0</v>
      </c>
      <c r="AO227" s="265">
        <v>1</v>
      </c>
      <c r="AP227" s="265">
        <v>0</v>
      </c>
      <c r="AQ227" s="265">
        <v>0</v>
      </c>
      <c r="AR227" s="265">
        <v>0</v>
      </c>
      <c r="AS227" s="76">
        <v>0</v>
      </c>
      <c r="AT227" s="266"/>
      <c r="AU227" s="76">
        <v>301</v>
      </c>
      <c r="AV227" s="76">
        <v>326</v>
      </c>
      <c r="AW227" s="579">
        <v>2</v>
      </c>
      <c r="AY227" s="76"/>
      <c r="AZ227" s="76">
        <f t="shared" si="76"/>
        <v>435301326</v>
      </c>
      <c r="BA227" s="76">
        <f t="shared" si="77"/>
        <v>435</v>
      </c>
      <c r="BB227" s="564"/>
      <c r="BC227" s="266" t="str">
        <f t="shared" si="78"/>
        <v>INNOVATION ACADEMY</v>
      </c>
      <c r="BD227" s="266">
        <f t="shared" si="79"/>
        <v>326</v>
      </c>
      <c r="BE227" s="266" t="str">
        <f t="shared" si="61"/>
        <v>WESTFORD</v>
      </c>
      <c r="BF227" s="266">
        <f t="shared" si="80"/>
        <v>7</v>
      </c>
    </row>
    <row r="228" spans="1:58">
      <c r="A228" s="265">
        <v>435</v>
      </c>
      <c r="B228" s="265">
        <v>435301342</v>
      </c>
      <c r="C228" s="266" t="s">
        <v>920</v>
      </c>
      <c r="D228" s="275">
        <f t="shared" si="62"/>
        <v>0</v>
      </c>
      <c r="E228" s="275">
        <f t="shared" si="63"/>
        <v>0</v>
      </c>
      <c r="F228" s="275">
        <f t="shared" si="64"/>
        <v>0</v>
      </c>
      <c r="G228" s="275">
        <f t="shared" si="65"/>
        <v>0</v>
      </c>
      <c r="H228" s="275">
        <f t="shared" si="66"/>
        <v>1</v>
      </c>
      <c r="I228" s="275">
        <f t="shared" si="67"/>
        <v>0</v>
      </c>
      <c r="J228" s="275">
        <f t="shared" si="68"/>
        <v>0</v>
      </c>
      <c r="K228" s="410">
        <f t="shared" si="69"/>
        <v>3.9300000000000002E-2</v>
      </c>
      <c r="L228" s="275"/>
      <c r="M228" s="275">
        <f t="shared" si="70"/>
        <v>0</v>
      </c>
      <c r="N228" s="275">
        <f t="shared" si="71"/>
        <v>0</v>
      </c>
      <c r="O228" s="275">
        <f t="shared" si="72"/>
        <v>0</v>
      </c>
      <c r="P228" s="275">
        <f t="shared" si="73"/>
        <v>0</v>
      </c>
      <c r="Q228" s="275">
        <f t="shared" si="74"/>
        <v>3</v>
      </c>
      <c r="R228" s="275">
        <f t="shared" si="75"/>
        <v>1</v>
      </c>
      <c r="S228" s="278"/>
      <c r="T228" s="278"/>
      <c r="U228" s="278"/>
      <c r="V228" s="278"/>
      <c r="W228" s="582"/>
      <c r="X228" s="582"/>
      <c r="Y228" s="600"/>
      <c r="Z228" s="278"/>
      <c r="AA228" s="76">
        <v>435</v>
      </c>
      <c r="AB228" s="76">
        <v>435301342</v>
      </c>
      <c r="AC228" s="294" t="s">
        <v>920</v>
      </c>
      <c r="AD228" s="76">
        <v>0</v>
      </c>
      <c r="AE228" s="76">
        <v>0</v>
      </c>
      <c r="AF228" s="76">
        <v>0</v>
      </c>
      <c r="AG228" s="76">
        <v>0</v>
      </c>
      <c r="AH228" s="76">
        <v>1</v>
      </c>
      <c r="AI228" s="76">
        <v>0</v>
      </c>
      <c r="AJ228" s="76">
        <v>0</v>
      </c>
      <c r="AK228" s="265">
        <v>0</v>
      </c>
      <c r="AL228" s="265">
        <v>0</v>
      </c>
      <c r="AM228" s="265">
        <v>0</v>
      </c>
      <c r="AN228" s="265">
        <v>0</v>
      </c>
      <c r="AO228" s="265">
        <v>0</v>
      </c>
      <c r="AP228" s="265">
        <v>0</v>
      </c>
      <c r="AQ228" s="265">
        <v>0</v>
      </c>
      <c r="AR228" s="265">
        <v>0</v>
      </c>
      <c r="AS228" s="76">
        <v>0</v>
      </c>
      <c r="AT228" s="266"/>
      <c r="AU228" s="76">
        <v>301</v>
      </c>
      <c r="AV228" s="76">
        <v>342</v>
      </c>
      <c r="AW228" s="579">
        <v>3</v>
      </c>
      <c r="AY228" s="76"/>
      <c r="AZ228" s="76">
        <f t="shared" si="76"/>
        <v>435301342</v>
      </c>
      <c r="BA228" s="76">
        <f t="shared" si="77"/>
        <v>435</v>
      </c>
      <c r="BB228" s="564"/>
      <c r="BC228" s="266" t="str">
        <f t="shared" si="78"/>
        <v>INNOVATION ACADEMY</v>
      </c>
      <c r="BD228" s="266">
        <f t="shared" si="79"/>
        <v>342</v>
      </c>
      <c r="BE228" s="266" t="str">
        <f t="shared" si="61"/>
        <v>WILMINGTON</v>
      </c>
      <c r="BF228" s="266">
        <f t="shared" si="80"/>
        <v>1</v>
      </c>
    </row>
    <row r="229" spans="1:58">
      <c r="A229" s="265">
        <v>435</v>
      </c>
      <c r="B229" s="265">
        <v>435301616</v>
      </c>
      <c r="C229" s="266" t="s">
        <v>920</v>
      </c>
      <c r="D229" s="275">
        <f t="shared" si="62"/>
        <v>0</v>
      </c>
      <c r="E229" s="275">
        <f t="shared" si="63"/>
        <v>0</v>
      </c>
      <c r="F229" s="275">
        <f t="shared" si="64"/>
        <v>0</v>
      </c>
      <c r="G229" s="275">
        <f t="shared" si="65"/>
        <v>0</v>
      </c>
      <c r="H229" s="275">
        <f t="shared" si="66"/>
        <v>1</v>
      </c>
      <c r="I229" s="275">
        <f t="shared" si="67"/>
        <v>0</v>
      </c>
      <c r="J229" s="275">
        <f t="shared" si="68"/>
        <v>0</v>
      </c>
      <c r="K229" s="410">
        <f t="shared" si="69"/>
        <v>3.9300000000000002E-2</v>
      </c>
      <c r="L229" s="275"/>
      <c r="M229" s="275">
        <f t="shared" si="70"/>
        <v>0</v>
      </c>
      <c r="N229" s="275">
        <f t="shared" si="71"/>
        <v>0</v>
      </c>
      <c r="O229" s="275">
        <f t="shared" si="72"/>
        <v>0</v>
      </c>
      <c r="P229" s="275">
        <f t="shared" si="73"/>
        <v>1</v>
      </c>
      <c r="Q229" s="275">
        <f t="shared" si="74"/>
        <v>7</v>
      </c>
      <c r="R229" s="275">
        <f t="shared" si="75"/>
        <v>1</v>
      </c>
      <c r="S229" s="278"/>
      <c r="T229" s="278"/>
      <c r="U229" s="278"/>
      <c r="V229" s="278"/>
      <c r="W229" s="582"/>
      <c r="X229" s="582"/>
      <c r="Y229" s="600"/>
      <c r="Z229" s="278"/>
      <c r="AA229" s="76">
        <v>435</v>
      </c>
      <c r="AB229" s="76">
        <v>435301616</v>
      </c>
      <c r="AC229" s="294" t="s">
        <v>920</v>
      </c>
      <c r="AD229" s="76">
        <v>0</v>
      </c>
      <c r="AE229" s="76">
        <v>0</v>
      </c>
      <c r="AF229" s="76">
        <v>0</v>
      </c>
      <c r="AG229" s="76">
        <v>0</v>
      </c>
      <c r="AH229" s="76">
        <v>1</v>
      </c>
      <c r="AI229" s="76">
        <v>0</v>
      </c>
      <c r="AJ229" s="76">
        <v>0</v>
      </c>
      <c r="AK229" s="265">
        <v>0</v>
      </c>
      <c r="AL229" s="265">
        <v>0</v>
      </c>
      <c r="AM229" s="265">
        <v>0</v>
      </c>
      <c r="AN229" s="265">
        <v>0</v>
      </c>
      <c r="AO229" s="265">
        <v>1</v>
      </c>
      <c r="AP229" s="265">
        <v>0</v>
      </c>
      <c r="AQ229" s="265">
        <v>0</v>
      </c>
      <c r="AR229" s="265">
        <v>0</v>
      </c>
      <c r="AS229" s="76">
        <v>0</v>
      </c>
      <c r="AT229" s="266"/>
      <c r="AU229" s="76">
        <v>301</v>
      </c>
      <c r="AV229" s="76">
        <v>616</v>
      </c>
      <c r="AW229" s="579">
        <v>7</v>
      </c>
      <c r="AY229" s="76"/>
      <c r="AZ229" s="76">
        <f t="shared" si="76"/>
        <v>435301616</v>
      </c>
      <c r="BA229" s="76">
        <f t="shared" si="77"/>
        <v>435</v>
      </c>
      <c r="BB229" s="564"/>
      <c r="BC229" s="266" t="str">
        <f t="shared" si="78"/>
        <v>INNOVATION ACADEMY</v>
      </c>
      <c r="BD229" s="266">
        <f t="shared" si="79"/>
        <v>616</v>
      </c>
      <c r="BE229" s="266" t="str">
        <f t="shared" si="61"/>
        <v>AYER SHIRLEY</v>
      </c>
      <c r="BF229" s="266">
        <f t="shared" si="80"/>
        <v>1</v>
      </c>
    </row>
    <row r="230" spans="1:58">
      <c r="A230" s="265">
        <v>435</v>
      </c>
      <c r="B230" s="265">
        <v>435301673</v>
      </c>
      <c r="C230" s="266" t="s">
        <v>920</v>
      </c>
      <c r="D230" s="275">
        <f t="shared" si="62"/>
        <v>0</v>
      </c>
      <c r="E230" s="275">
        <f t="shared" si="63"/>
        <v>0</v>
      </c>
      <c r="F230" s="275">
        <f t="shared" si="64"/>
        <v>0</v>
      </c>
      <c r="G230" s="275">
        <f t="shared" si="65"/>
        <v>0</v>
      </c>
      <c r="H230" s="275">
        <f t="shared" si="66"/>
        <v>4</v>
      </c>
      <c r="I230" s="275">
        <f t="shared" si="67"/>
        <v>10</v>
      </c>
      <c r="J230" s="275">
        <f t="shared" si="68"/>
        <v>0</v>
      </c>
      <c r="K230" s="410">
        <f t="shared" si="69"/>
        <v>0.55020000000000002</v>
      </c>
      <c r="L230" s="275"/>
      <c r="M230" s="275">
        <f t="shared" si="70"/>
        <v>0</v>
      </c>
      <c r="N230" s="275">
        <f t="shared" si="71"/>
        <v>0</v>
      </c>
      <c r="O230" s="275">
        <f t="shared" si="72"/>
        <v>0</v>
      </c>
      <c r="P230" s="275">
        <f t="shared" si="73"/>
        <v>1</v>
      </c>
      <c r="Q230" s="275">
        <f t="shared" si="74"/>
        <v>2</v>
      </c>
      <c r="R230" s="275">
        <f t="shared" si="75"/>
        <v>14</v>
      </c>
      <c r="S230" s="278"/>
      <c r="T230" s="278"/>
      <c r="U230" s="278"/>
      <c r="V230" s="278"/>
      <c r="W230" s="582"/>
      <c r="X230" s="582"/>
      <c r="Y230" s="600"/>
      <c r="Z230" s="278"/>
      <c r="AA230" s="76">
        <v>435</v>
      </c>
      <c r="AB230" s="76">
        <v>435301673</v>
      </c>
      <c r="AC230" s="294" t="s">
        <v>920</v>
      </c>
      <c r="AD230" s="76">
        <v>0</v>
      </c>
      <c r="AE230" s="76">
        <v>0</v>
      </c>
      <c r="AF230" s="76">
        <v>0</v>
      </c>
      <c r="AG230" s="76">
        <v>0</v>
      </c>
      <c r="AH230" s="76">
        <v>4</v>
      </c>
      <c r="AI230" s="76">
        <v>10</v>
      </c>
      <c r="AJ230" s="76">
        <v>0</v>
      </c>
      <c r="AK230" s="265">
        <v>0</v>
      </c>
      <c r="AL230" s="265">
        <v>0</v>
      </c>
      <c r="AM230" s="265">
        <v>0</v>
      </c>
      <c r="AN230" s="265">
        <v>0</v>
      </c>
      <c r="AO230" s="265">
        <v>1</v>
      </c>
      <c r="AP230" s="265">
        <v>0</v>
      </c>
      <c r="AQ230" s="265">
        <v>0</v>
      </c>
      <c r="AR230" s="265">
        <v>0</v>
      </c>
      <c r="AS230" s="76">
        <v>0</v>
      </c>
      <c r="AT230" s="266"/>
      <c r="AU230" s="76">
        <v>301</v>
      </c>
      <c r="AV230" s="76">
        <v>673</v>
      </c>
      <c r="AW230" s="579">
        <v>2</v>
      </c>
      <c r="AY230" s="76"/>
      <c r="AZ230" s="76">
        <f t="shared" si="76"/>
        <v>435301673</v>
      </c>
      <c r="BA230" s="76">
        <f t="shared" si="77"/>
        <v>435</v>
      </c>
      <c r="BB230" s="564"/>
      <c r="BC230" s="266" t="str">
        <f t="shared" si="78"/>
        <v>INNOVATION ACADEMY</v>
      </c>
      <c r="BD230" s="266">
        <f t="shared" si="79"/>
        <v>673</v>
      </c>
      <c r="BE230" s="266" t="str">
        <f t="shared" si="61"/>
        <v>GROTON DUNSTABLE</v>
      </c>
      <c r="BF230" s="266">
        <f t="shared" si="80"/>
        <v>14</v>
      </c>
    </row>
    <row r="231" spans="1:58">
      <c r="A231" s="265">
        <v>435</v>
      </c>
      <c r="B231" s="265">
        <v>435301725</v>
      </c>
      <c r="C231" s="266" t="s">
        <v>920</v>
      </c>
      <c r="D231" s="275">
        <f t="shared" si="62"/>
        <v>0</v>
      </c>
      <c r="E231" s="275">
        <f t="shared" si="63"/>
        <v>0</v>
      </c>
      <c r="F231" s="275">
        <f t="shared" si="64"/>
        <v>0</v>
      </c>
      <c r="G231" s="275">
        <f t="shared" si="65"/>
        <v>0</v>
      </c>
      <c r="H231" s="275">
        <f t="shared" si="66"/>
        <v>0</v>
      </c>
      <c r="I231" s="275">
        <f t="shared" si="67"/>
        <v>1</v>
      </c>
      <c r="J231" s="275">
        <f t="shared" si="68"/>
        <v>0</v>
      </c>
      <c r="K231" s="410">
        <f t="shared" si="69"/>
        <v>3.9300000000000002E-2</v>
      </c>
      <c r="L231" s="275"/>
      <c r="M231" s="275">
        <f t="shared" si="70"/>
        <v>0</v>
      </c>
      <c r="N231" s="275">
        <f t="shared" si="71"/>
        <v>0</v>
      </c>
      <c r="O231" s="275">
        <f t="shared" si="72"/>
        <v>0</v>
      </c>
      <c r="P231" s="275">
        <f t="shared" si="73"/>
        <v>1</v>
      </c>
      <c r="Q231" s="275">
        <f t="shared" si="74"/>
        <v>3</v>
      </c>
      <c r="R231" s="275">
        <f t="shared" si="75"/>
        <v>1</v>
      </c>
      <c r="S231" s="278"/>
      <c r="T231" s="278"/>
      <c r="U231" s="278"/>
      <c r="V231" s="278"/>
      <c r="W231" s="582"/>
      <c r="X231" s="582"/>
      <c r="Y231" s="600"/>
      <c r="Z231" s="278"/>
      <c r="AA231" s="76">
        <v>435</v>
      </c>
      <c r="AB231" s="76">
        <v>435301725</v>
      </c>
      <c r="AC231" s="294" t="s">
        <v>920</v>
      </c>
      <c r="AD231" s="76">
        <v>0</v>
      </c>
      <c r="AE231" s="76">
        <v>0</v>
      </c>
      <c r="AF231" s="76">
        <v>0</v>
      </c>
      <c r="AG231" s="76">
        <v>0</v>
      </c>
      <c r="AH231" s="76">
        <v>0</v>
      </c>
      <c r="AI231" s="76">
        <v>1</v>
      </c>
      <c r="AJ231" s="76">
        <v>0</v>
      </c>
      <c r="AK231" s="265">
        <v>0</v>
      </c>
      <c r="AL231" s="265">
        <v>0</v>
      </c>
      <c r="AM231" s="265">
        <v>0</v>
      </c>
      <c r="AN231" s="265">
        <v>0</v>
      </c>
      <c r="AO231" s="265">
        <v>0</v>
      </c>
      <c r="AP231" s="265">
        <v>0</v>
      </c>
      <c r="AQ231" s="265">
        <v>0</v>
      </c>
      <c r="AR231" s="265">
        <v>0</v>
      </c>
      <c r="AS231" s="76">
        <v>1</v>
      </c>
      <c r="AT231" s="266"/>
      <c r="AU231" s="76">
        <v>301</v>
      </c>
      <c r="AV231" s="76">
        <v>725</v>
      </c>
      <c r="AW231" s="579">
        <v>3</v>
      </c>
      <c r="AY231" s="76"/>
      <c r="AZ231" s="76">
        <f t="shared" si="76"/>
        <v>435301725</v>
      </c>
      <c r="BA231" s="76">
        <f t="shared" si="77"/>
        <v>435</v>
      </c>
      <c r="BB231" s="564"/>
      <c r="BC231" s="266" t="str">
        <f t="shared" si="78"/>
        <v>INNOVATION ACADEMY</v>
      </c>
      <c r="BD231" s="266">
        <f t="shared" si="79"/>
        <v>725</v>
      </c>
      <c r="BE231" s="266" t="str">
        <f t="shared" si="61"/>
        <v>NASHOBA</v>
      </c>
      <c r="BF231" s="266">
        <f t="shared" si="80"/>
        <v>1</v>
      </c>
    </row>
    <row r="232" spans="1:58">
      <c r="A232" s="265">
        <v>435</v>
      </c>
      <c r="B232" s="265">
        <v>435301735</v>
      </c>
      <c r="C232" s="266" t="s">
        <v>920</v>
      </c>
      <c r="D232" s="275">
        <f t="shared" si="62"/>
        <v>0</v>
      </c>
      <c r="E232" s="275">
        <f t="shared" si="63"/>
        <v>0</v>
      </c>
      <c r="F232" s="275">
        <f t="shared" si="64"/>
        <v>0</v>
      </c>
      <c r="G232" s="275">
        <f t="shared" si="65"/>
        <v>0</v>
      </c>
      <c r="H232" s="275">
        <f t="shared" si="66"/>
        <v>6</v>
      </c>
      <c r="I232" s="275">
        <f t="shared" si="67"/>
        <v>1</v>
      </c>
      <c r="J232" s="275">
        <f t="shared" si="68"/>
        <v>0</v>
      </c>
      <c r="K232" s="410">
        <f t="shared" si="69"/>
        <v>0.27510000000000001</v>
      </c>
      <c r="L232" s="275"/>
      <c r="M232" s="275">
        <f t="shared" si="70"/>
        <v>0</v>
      </c>
      <c r="N232" s="275">
        <f t="shared" si="71"/>
        <v>0</v>
      </c>
      <c r="O232" s="275">
        <f t="shared" si="72"/>
        <v>0</v>
      </c>
      <c r="P232" s="275">
        <f t="shared" si="73"/>
        <v>5</v>
      </c>
      <c r="Q232" s="275">
        <f t="shared" si="74"/>
        <v>6</v>
      </c>
      <c r="R232" s="275">
        <f t="shared" si="75"/>
        <v>7</v>
      </c>
      <c r="S232" s="278"/>
      <c r="T232" s="278"/>
      <c r="U232" s="278"/>
      <c r="V232" s="278"/>
      <c r="W232" s="582"/>
      <c r="X232" s="582"/>
      <c r="Y232" s="600"/>
      <c r="Z232" s="278"/>
      <c r="AA232" s="76">
        <v>435</v>
      </c>
      <c r="AB232" s="76">
        <v>435301735</v>
      </c>
      <c r="AC232" s="294" t="s">
        <v>920</v>
      </c>
      <c r="AD232" s="76">
        <v>0</v>
      </c>
      <c r="AE232" s="76">
        <v>0</v>
      </c>
      <c r="AF232" s="76">
        <v>0</v>
      </c>
      <c r="AG232" s="76">
        <v>0</v>
      </c>
      <c r="AH232" s="76">
        <v>6</v>
      </c>
      <c r="AI232" s="76">
        <v>1</v>
      </c>
      <c r="AJ232" s="76">
        <v>0</v>
      </c>
      <c r="AK232" s="265">
        <v>0</v>
      </c>
      <c r="AL232" s="265">
        <v>0</v>
      </c>
      <c r="AM232" s="265">
        <v>0</v>
      </c>
      <c r="AN232" s="265">
        <v>0</v>
      </c>
      <c r="AO232" s="265">
        <v>4</v>
      </c>
      <c r="AP232" s="265">
        <v>0</v>
      </c>
      <c r="AQ232" s="265">
        <v>0</v>
      </c>
      <c r="AR232" s="265">
        <v>0</v>
      </c>
      <c r="AS232" s="76">
        <v>1</v>
      </c>
      <c r="AT232" s="266"/>
      <c r="AU232" s="76">
        <v>301</v>
      </c>
      <c r="AV232" s="76">
        <v>735</v>
      </c>
      <c r="AW232" s="579">
        <v>6</v>
      </c>
      <c r="AY232" s="76"/>
      <c r="AZ232" s="76">
        <f t="shared" si="76"/>
        <v>435301735</v>
      </c>
      <c r="BA232" s="76">
        <f t="shared" si="77"/>
        <v>435</v>
      </c>
      <c r="BB232" s="564"/>
      <c r="BC232" s="266" t="str">
        <f t="shared" si="78"/>
        <v>INNOVATION ACADEMY</v>
      </c>
      <c r="BD232" s="266">
        <f t="shared" si="79"/>
        <v>735</v>
      </c>
      <c r="BE232" s="266" t="str">
        <f t="shared" si="61"/>
        <v>NORTH MIDDLESEX</v>
      </c>
      <c r="BF232" s="266">
        <f t="shared" si="80"/>
        <v>7</v>
      </c>
    </row>
    <row r="233" spans="1:58">
      <c r="A233" s="265">
        <v>436</v>
      </c>
      <c r="B233" s="265">
        <v>436049010</v>
      </c>
      <c r="C233" s="266" t="s">
        <v>1312</v>
      </c>
      <c r="D233" s="275">
        <f t="shared" si="62"/>
        <v>0</v>
      </c>
      <c r="E233" s="275">
        <f t="shared" si="63"/>
        <v>0</v>
      </c>
      <c r="F233" s="275">
        <f t="shared" si="64"/>
        <v>0</v>
      </c>
      <c r="G233" s="275">
        <f t="shared" si="65"/>
        <v>0</v>
      </c>
      <c r="H233" s="275">
        <f t="shared" si="66"/>
        <v>1</v>
      </c>
      <c r="I233" s="275">
        <f t="shared" si="67"/>
        <v>1</v>
      </c>
      <c r="J233" s="275">
        <f t="shared" si="68"/>
        <v>0</v>
      </c>
      <c r="K233" s="410">
        <f t="shared" si="69"/>
        <v>7.8600000000000003E-2</v>
      </c>
      <c r="L233" s="275"/>
      <c r="M233" s="275">
        <f t="shared" si="70"/>
        <v>0</v>
      </c>
      <c r="N233" s="275">
        <f t="shared" si="71"/>
        <v>0</v>
      </c>
      <c r="O233" s="275">
        <f t="shared" si="72"/>
        <v>0</v>
      </c>
      <c r="P233" s="275">
        <f t="shared" si="73"/>
        <v>2</v>
      </c>
      <c r="Q233" s="275">
        <f t="shared" si="74"/>
        <v>3</v>
      </c>
      <c r="R233" s="275">
        <f t="shared" si="75"/>
        <v>2</v>
      </c>
      <c r="S233" s="278"/>
      <c r="T233" s="278"/>
      <c r="U233" s="278"/>
      <c r="V233" s="278"/>
      <c r="W233" s="582"/>
      <c r="X233" s="582"/>
      <c r="Y233" s="600"/>
      <c r="Z233" s="278"/>
      <c r="AA233" s="76">
        <v>436</v>
      </c>
      <c r="AB233" s="76">
        <v>436049010</v>
      </c>
      <c r="AC233" s="294" t="s">
        <v>1312</v>
      </c>
      <c r="AD233" s="76">
        <v>0</v>
      </c>
      <c r="AE233" s="76">
        <v>0</v>
      </c>
      <c r="AF233" s="76">
        <v>0</v>
      </c>
      <c r="AG233" s="76">
        <v>0</v>
      </c>
      <c r="AH233" s="76">
        <v>1</v>
      </c>
      <c r="AI233" s="76">
        <v>1</v>
      </c>
      <c r="AJ233" s="76">
        <v>0</v>
      </c>
      <c r="AK233" s="265">
        <v>0</v>
      </c>
      <c r="AL233" s="265">
        <v>0</v>
      </c>
      <c r="AM233" s="265">
        <v>0</v>
      </c>
      <c r="AN233" s="265">
        <v>0</v>
      </c>
      <c r="AO233" s="265">
        <v>1</v>
      </c>
      <c r="AP233" s="265">
        <v>0</v>
      </c>
      <c r="AQ233" s="265">
        <v>0</v>
      </c>
      <c r="AR233" s="265">
        <v>0</v>
      </c>
      <c r="AS233" s="76">
        <v>1</v>
      </c>
      <c r="AT233" s="266"/>
      <c r="AU233" s="76">
        <v>49</v>
      </c>
      <c r="AV233" s="76">
        <v>10</v>
      </c>
      <c r="AW233" s="579">
        <v>3</v>
      </c>
      <c r="AY233" s="76"/>
      <c r="AZ233" s="76">
        <f t="shared" si="76"/>
        <v>436049010</v>
      </c>
      <c r="BA233" s="76">
        <f t="shared" si="77"/>
        <v>436</v>
      </c>
      <c r="BB233" s="564"/>
      <c r="BC233" s="266" t="str">
        <f t="shared" si="78"/>
        <v>COMMUNITY CS OF CAMBRIDGE</v>
      </c>
      <c r="BD233" s="266">
        <f t="shared" si="79"/>
        <v>10</v>
      </c>
      <c r="BE233" s="266" t="str">
        <f t="shared" si="61"/>
        <v>ARLINGTON</v>
      </c>
      <c r="BF233" s="266">
        <f t="shared" si="80"/>
        <v>2</v>
      </c>
    </row>
    <row r="234" spans="1:58">
      <c r="A234" s="265">
        <v>436</v>
      </c>
      <c r="B234" s="265">
        <v>436049026</v>
      </c>
      <c r="C234" s="266" t="s">
        <v>1312</v>
      </c>
      <c r="D234" s="275">
        <f t="shared" si="62"/>
        <v>0</v>
      </c>
      <c r="E234" s="275">
        <f t="shared" si="63"/>
        <v>0</v>
      </c>
      <c r="F234" s="275">
        <f t="shared" si="64"/>
        <v>0</v>
      </c>
      <c r="G234" s="275">
        <f t="shared" si="65"/>
        <v>0</v>
      </c>
      <c r="H234" s="275">
        <f t="shared" si="66"/>
        <v>1</v>
      </c>
      <c r="I234" s="275">
        <f t="shared" si="67"/>
        <v>0</v>
      </c>
      <c r="J234" s="275">
        <f t="shared" si="68"/>
        <v>0</v>
      </c>
      <c r="K234" s="410">
        <f t="shared" si="69"/>
        <v>3.9300000000000002E-2</v>
      </c>
      <c r="L234" s="275"/>
      <c r="M234" s="275">
        <f t="shared" si="70"/>
        <v>0</v>
      </c>
      <c r="N234" s="275">
        <f t="shared" si="71"/>
        <v>0</v>
      </c>
      <c r="O234" s="275">
        <f t="shared" si="72"/>
        <v>0</v>
      </c>
      <c r="P234" s="275">
        <f t="shared" si="73"/>
        <v>1</v>
      </c>
      <c r="Q234" s="275">
        <f t="shared" si="74"/>
        <v>3</v>
      </c>
      <c r="R234" s="275">
        <f t="shared" si="75"/>
        <v>1</v>
      </c>
      <c r="S234" s="278"/>
      <c r="T234" s="278"/>
      <c r="U234" s="278"/>
      <c r="V234" s="278"/>
      <c r="W234" s="582"/>
      <c r="X234" s="582"/>
      <c r="Y234" s="600"/>
      <c r="Z234" s="278"/>
      <c r="AA234" s="76">
        <v>436</v>
      </c>
      <c r="AB234" s="76">
        <v>436049026</v>
      </c>
      <c r="AC234" s="294" t="s">
        <v>1312</v>
      </c>
      <c r="AD234" s="76">
        <v>0</v>
      </c>
      <c r="AE234" s="76">
        <v>0</v>
      </c>
      <c r="AF234" s="76">
        <v>0</v>
      </c>
      <c r="AG234" s="76">
        <v>0</v>
      </c>
      <c r="AH234" s="76">
        <v>1</v>
      </c>
      <c r="AI234" s="76">
        <v>0</v>
      </c>
      <c r="AJ234" s="76">
        <v>0</v>
      </c>
      <c r="AK234" s="265">
        <v>0</v>
      </c>
      <c r="AL234" s="265">
        <v>0</v>
      </c>
      <c r="AM234" s="265">
        <v>0</v>
      </c>
      <c r="AN234" s="265">
        <v>0</v>
      </c>
      <c r="AO234" s="265">
        <v>1</v>
      </c>
      <c r="AP234" s="265">
        <v>0</v>
      </c>
      <c r="AQ234" s="265">
        <v>0</v>
      </c>
      <c r="AR234" s="265">
        <v>0</v>
      </c>
      <c r="AS234" s="76">
        <v>0</v>
      </c>
      <c r="AT234" s="266"/>
      <c r="AU234" s="76">
        <v>49</v>
      </c>
      <c r="AV234" s="76">
        <v>26</v>
      </c>
      <c r="AW234" s="579">
        <v>3</v>
      </c>
      <c r="AY234" s="76"/>
      <c r="AZ234" s="76">
        <f t="shared" si="76"/>
        <v>436049026</v>
      </c>
      <c r="BA234" s="76">
        <f t="shared" si="77"/>
        <v>436</v>
      </c>
      <c r="BB234" s="564"/>
      <c r="BC234" s="266" t="str">
        <f t="shared" si="78"/>
        <v>COMMUNITY CS OF CAMBRIDGE</v>
      </c>
      <c r="BD234" s="266">
        <f t="shared" si="79"/>
        <v>26</v>
      </c>
      <c r="BE234" s="266" t="str">
        <f t="shared" si="61"/>
        <v>BELMONT</v>
      </c>
      <c r="BF234" s="266">
        <f t="shared" si="80"/>
        <v>1</v>
      </c>
    </row>
    <row r="235" spans="1:58">
      <c r="A235" s="265">
        <v>436</v>
      </c>
      <c r="B235" s="265">
        <v>436049035</v>
      </c>
      <c r="C235" s="266" t="s">
        <v>1312</v>
      </c>
      <c r="D235" s="275">
        <f t="shared" si="62"/>
        <v>0</v>
      </c>
      <c r="E235" s="275">
        <f t="shared" si="63"/>
        <v>0</v>
      </c>
      <c r="F235" s="275">
        <f t="shared" si="64"/>
        <v>0</v>
      </c>
      <c r="G235" s="275">
        <f t="shared" si="65"/>
        <v>0</v>
      </c>
      <c r="H235" s="275">
        <f t="shared" si="66"/>
        <v>5</v>
      </c>
      <c r="I235" s="275">
        <f t="shared" si="67"/>
        <v>12</v>
      </c>
      <c r="J235" s="275">
        <f t="shared" si="68"/>
        <v>0</v>
      </c>
      <c r="K235" s="410">
        <f t="shared" si="69"/>
        <v>0.66810000000000003</v>
      </c>
      <c r="L235" s="275"/>
      <c r="M235" s="275">
        <f t="shared" si="70"/>
        <v>0</v>
      </c>
      <c r="N235" s="275">
        <f t="shared" si="71"/>
        <v>0</v>
      </c>
      <c r="O235" s="275">
        <f t="shared" si="72"/>
        <v>1</v>
      </c>
      <c r="P235" s="275">
        <f t="shared" si="73"/>
        <v>7</v>
      </c>
      <c r="Q235" s="275">
        <f t="shared" si="74"/>
        <v>11</v>
      </c>
      <c r="R235" s="275">
        <f t="shared" si="75"/>
        <v>17</v>
      </c>
      <c r="S235" s="278"/>
      <c r="T235" s="278"/>
      <c r="U235" s="278"/>
      <c r="V235" s="278"/>
      <c r="W235" s="582"/>
      <c r="X235" s="582"/>
      <c r="Y235" s="600"/>
      <c r="Z235" s="278"/>
      <c r="AA235" s="76">
        <v>436</v>
      </c>
      <c r="AB235" s="76">
        <v>436049035</v>
      </c>
      <c r="AC235" s="294" t="s">
        <v>1312</v>
      </c>
      <c r="AD235" s="76">
        <v>0</v>
      </c>
      <c r="AE235" s="76">
        <v>0</v>
      </c>
      <c r="AF235" s="76">
        <v>0</v>
      </c>
      <c r="AG235" s="76">
        <v>0</v>
      </c>
      <c r="AH235" s="76">
        <v>5</v>
      </c>
      <c r="AI235" s="76">
        <v>12</v>
      </c>
      <c r="AJ235" s="76">
        <v>0</v>
      </c>
      <c r="AK235" s="265">
        <v>0</v>
      </c>
      <c r="AL235" s="265">
        <v>0</v>
      </c>
      <c r="AM235" s="265">
        <v>0</v>
      </c>
      <c r="AN235" s="265">
        <v>1</v>
      </c>
      <c r="AO235" s="265">
        <v>3</v>
      </c>
      <c r="AP235" s="265">
        <v>0</v>
      </c>
      <c r="AQ235" s="265">
        <v>0</v>
      </c>
      <c r="AR235" s="265">
        <v>0</v>
      </c>
      <c r="AS235" s="76">
        <v>4</v>
      </c>
      <c r="AT235" s="266"/>
      <c r="AU235" s="76">
        <v>49</v>
      </c>
      <c r="AV235" s="76">
        <v>35</v>
      </c>
      <c r="AW235" s="579">
        <v>11</v>
      </c>
      <c r="AY235" s="76"/>
      <c r="AZ235" s="76">
        <f t="shared" si="76"/>
        <v>436049035</v>
      </c>
      <c r="BA235" s="76">
        <f t="shared" si="77"/>
        <v>436</v>
      </c>
      <c r="BB235" s="564"/>
      <c r="BC235" s="266" t="str">
        <f t="shared" si="78"/>
        <v>COMMUNITY CS OF CAMBRIDGE</v>
      </c>
      <c r="BD235" s="266">
        <f t="shared" si="79"/>
        <v>35</v>
      </c>
      <c r="BE235" s="266" t="str">
        <f t="shared" si="61"/>
        <v>BOSTON</v>
      </c>
      <c r="BF235" s="266">
        <f t="shared" si="80"/>
        <v>17</v>
      </c>
    </row>
    <row r="236" spans="1:58">
      <c r="A236" s="265">
        <v>436</v>
      </c>
      <c r="B236" s="265">
        <v>436049049</v>
      </c>
      <c r="C236" s="266" t="s">
        <v>1312</v>
      </c>
      <c r="D236" s="275">
        <f t="shared" si="62"/>
        <v>0</v>
      </c>
      <c r="E236" s="275">
        <f t="shared" si="63"/>
        <v>0</v>
      </c>
      <c r="F236" s="275">
        <f t="shared" si="64"/>
        <v>0</v>
      </c>
      <c r="G236" s="275">
        <f t="shared" si="65"/>
        <v>0</v>
      </c>
      <c r="H236" s="275">
        <f t="shared" si="66"/>
        <v>89</v>
      </c>
      <c r="I236" s="275">
        <f t="shared" si="67"/>
        <v>89</v>
      </c>
      <c r="J236" s="275">
        <f t="shared" si="68"/>
        <v>0</v>
      </c>
      <c r="K236" s="410">
        <f t="shared" si="69"/>
        <v>6.9954000000000001</v>
      </c>
      <c r="L236" s="275"/>
      <c r="M236" s="275">
        <f t="shared" si="70"/>
        <v>0</v>
      </c>
      <c r="N236" s="275">
        <f t="shared" si="71"/>
        <v>24</v>
      </c>
      <c r="O236" s="275">
        <f t="shared" si="72"/>
        <v>11</v>
      </c>
      <c r="P236" s="275">
        <f t="shared" si="73"/>
        <v>135</v>
      </c>
      <c r="Q236" s="275">
        <f t="shared" si="74"/>
        <v>7</v>
      </c>
      <c r="R236" s="275">
        <f t="shared" si="75"/>
        <v>178</v>
      </c>
      <c r="S236" s="278"/>
      <c r="T236" s="278"/>
      <c r="U236" s="278"/>
      <c r="V236" s="278"/>
      <c r="W236" s="582"/>
      <c r="X236" s="582"/>
      <c r="Y236" s="600"/>
      <c r="Z236" s="278"/>
      <c r="AA236" s="76">
        <v>436</v>
      </c>
      <c r="AB236" s="76">
        <v>436049049</v>
      </c>
      <c r="AC236" s="294" t="s">
        <v>1312</v>
      </c>
      <c r="AD236" s="76">
        <v>0</v>
      </c>
      <c r="AE236" s="76">
        <v>0</v>
      </c>
      <c r="AF236" s="76">
        <v>0</v>
      </c>
      <c r="AG236" s="76">
        <v>0</v>
      </c>
      <c r="AH236" s="76">
        <v>89</v>
      </c>
      <c r="AI236" s="76">
        <v>89</v>
      </c>
      <c r="AJ236" s="76">
        <v>0</v>
      </c>
      <c r="AK236" s="265">
        <v>0</v>
      </c>
      <c r="AL236" s="265">
        <v>0</v>
      </c>
      <c r="AM236" s="265">
        <v>24</v>
      </c>
      <c r="AN236" s="265">
        <v>11</v>
      </c>
      <c r="AO236" s="265">
        <v>63</v>
      </c>
      <c r="AP236" s="265">
        <v>0</v>
      </c>
      <c r="AQ236" s="265">
        <v>0</v>
      </c>
      <c r="AR236" s="265">
        <v>0</v>
      </c>
      <c r="AS236" s="76">
        <v>72</v>
      </c>
      <c r="AT236" s="266"/>
      <c r="AU236" s="76">
        <v>49</v>
      </c>
      <c r="AV236" s="76">
        <v>49</v>
      </c>
      <c r="AW236" s="579">
        <v>7</v>
      </c>
      <c r="AY236" s="76"/>
      <c r="AZ236" s="76">
        <f t="shared" si="76"/>
        <v>436049049</v>
      </c>
      <c r="BA236" s="76">
        <f t="shared" si="77"/>
        <v>436</v>
      </c>
      <c r="BB236" s="564"/>
      <c r="BC236" s="266" t="str">
        <f t="shared" si="78"/>
        <v>COMMUNITY CS OF CAMBRIDGE</v>
      </c>
      <c r="BD236" s="266">
        <f t="shared" si="79"/>
        <v>49</v>
      </c>
      <c r="BE236" s="266" t="str">
        <f t="shared" si="61"/>
        <v>CAMBRIDGE</v>
      </c>
      <c r="BF236" s="266">
        <f t="shared" si="80"/>
        <v>178</v>
      </c>
    </row>
    <row r="237" spans="1:58">
      <c r="A237" s="265">
        <v>436</v>
      </c>
      <c r="B237" s="265">
        <v>436049057</v>
      </c>
      <c r="C237" s="266" t="s">
        <v>1312</v>
      </c>
      <c r="D237" s="275">
        <f t="shared" si="62"/>
        <v>0</v>
      </c>
      <c r="E237" s="275">
        <f t="shared" si="63"/>
        <v>0</v>
      </c>
      <c r="F237" s="275">
        <f t="shared" si="64"/>
        <v>0</v>
      </c>
      <c r="G237" s="275">
        <f t="shared" si="65"/>
        <v>0</v>
      </c>
      <c r="H237" s="275">
        <f t="shared" si="66"/>
        <v>0</v>
      </c>
      <c r="I237" s="275">
        <f t="shared" si="67"/>
        <v>5</v>
      </c>
      <c r="J237" s="275">
        <f t="shared" si="68"/>
        <v>0</v>
      </c>
      <c r="K237" s="410">
        <f t="shared" si="69"/>
        <v>0.19650000000000001</v>
      </c>
      <c r="L237" s="275"/>
      <c r="M237" s="275">
        <f t="shared" si="70"/>
        <v>0</v>
      </c>
      <c r="N237" s="275">
        <f t="shared" si="71"/>
        <v>0</v>
      </c>
      <c r="O237" s="275">
        <f t="shared" si="72"/>
        <v>0</v>
      </c>
      <c r="P237" s="275">
        <f t="shared" si="73"/>
        <v>5</v>
      </c>
      <c r="Q237" s="275">
        <f t="shared" si="74"/>
        <v>12</v>
      </c>
      <c r="R237" s="275">
        <f t="shared" si="75"/>
        <v>5</v>
      </c>
      <c r="S237" s="278"/>
      <c r="T237" s="278"/>
      <c r="U237" s="278"/>
      <c r="V237" s="278"/>
      <c r="W237" s="582"/>
      <c r="X237" s="582"/>
      <c r="Y237" s="600"/>
      <c r="Z237" s="278"/>
      <c r="AA237" s="76">
        <v>436</v>
      </c>
      <c r="AB237" s="76">
        <v>436049057</v>
      </c>
      <c r="AC237" s="294" t="s">
        <v>1312</v>
      </c>
      <c r="AD237" s="76">
        <v>0</v>
      </c>
      <c r="AE237" s="76">
        <v>0</v>
      </c>
      <c r="AF237" s="76">
        <v>0</v>
      </c>
      <c r="AG237" s="76">
        <v>0</v>
      </c>
      <c r="AH237" s="76">
        <v>0</v>
      </c>
      <c r="AI237" s="76">
        <v>5</v>
      </c>
      <c r="AJ237" s="76">
        <v>0</v>
      </c>
      <c r="AK237" s="265">
        <v>0</v>
      </c>
      <c r="AL237" s="265">
        <v>0</v>
      </c>
      <c r="AM237" s="265">
        <v>0</v>
      </c>
      <c r="AN237" s="265">
        <v>0</v>
      </c>
      <c r="AO237" s="265">
        <v>0</v>
      </c>
      <c r="AP237" s="265">
        <v>0</v>
      </c>
      <c r="AQ237" s="265">
        <v>0</v>
      </c>
      <c r="AR237" s="265">
        <v>0</v>
      </c>
      <c r="AS237" s="76">
        <v>5</v>
      </c>
      <c r="AT237" s="266"/>
      <c r="AU237" s="76">
        <v>49</v>
      </c>
      <c r="AV237" s="76">
        <v>57</v>
      </c>
      <c r="AW237" s="579">
        <v>12</v>
      </c>
      <c r="AY237" s="76"/>
      <c r="AZ237" s="76">
        <f t="shared" si="76"/>
        <v>436049057</v>
      </c>
      <c r="BA237" s="76">
        <f t="shared" si="77"/>
        <v>436</v>
      </c>
      <c r="BB237" s="564"/>
      <c r="BC237" s="266" t="str">
        <f t="shared" si="78"/>
        <v>COMMUNITY CS OF CAMBRIDGE</v>
      </c>
      <c r="BD237" s="266">
        <f t="shared" si="79"/>
        <v>57</v>
      </c>
      <c r="BE237" s="266" t="str">
        <f t="shared" si="61"/>
        <v>CHELSEA</v>
      </c>
      <c r="BF237" s="266">
        <f t="shared" si="80"/>
        <v>5</v>
      </c>
    </row>
    <row r="238" spans="1:58">
      <c r="A238" s="265">
        <v>436</v>
      </c>
      <c r="B238" s="265">
        <v>436049093</v>
      </c>
      <c r="C238" s="266" t="s">
        <v>1312</v>
      </c>
      <c r="D238" s="275">
        <f t="shared" si="62"/>
        <v>0</v>
      </c>
      <c r="E238" s="275">
        <f t="shared" si="63"/>
        <v>0</v>
      </c>
      <c r="F238" s="275">
        <f t="shared" si="64"/>
        <v>0</v>
      </c>
      <c r="G238" s="275">
        <f t="shared" si="65"/>
        <v>0</v>
      </c>
      <c r="H238" s="275">
        <f t="shared" si="66"/>
        <v>10</v>
      </c>
      <c r="I238" s="275">
        <f t="shared" si="67"/>
        <v>3</v>
      </c>
      <c r="J238" s="275">
        <f t="shared" si="68"/>
        <v>0</v>
      </c>
      <c r="K238" s="410">
        <f t="shared" si="69"/>
        <v>0.51090000000000002</v>
      </c>
      <c r="L238" s="275"/>
      <c r="M238" s="275">
        <f t="shared" si="70"/>
        <v>0</v>
      </c>
      <c r="N238" s="275">
        <f t="shared" si="71"/>
        <v>3</v>
      </c>
      <c r="O238" s="275">
        <f t="shared" si="72"/>
        <v>0</v>
      </c>
      <c r="P238" s="275">
        <f t="shared" si="73"/>
        <v>9</v>
      </c>
      <c r="Q238" s="275">
        <f t="shared" si="74"/>
        <v>11</v>
      </c>
      <c r="R238" s="275">
        <f t="shared" si="75"/>
        <v>13</v>
      </c>
      <c r="S238" s="278"/>
      <c r="T238" s="278"/>
      <c r="U238" s="278"/>
      <c r="V238" s="278"/>
      <c r="W238" s="582"/>
      <c r="X238" s="582"/>
      <c r="Y238" s="600"/>
      <c r="Z238" s="278"/>
      <c r="AA238" s="76">
        <v>436</v>
      </c>
      <c r="AB238" s="76">
        <v>436049093</v>
      </c>
      <c r="AC238" s="294" t="s">
        <v>1312</v>
      </c>
      <c r="AD238" s="76">
        <v>0</v>
      </c>
      <c r="AE238" s="76">
        <v>0</v>
      </c>
      <c r="AF238" s="76">
        <v>0</v>
      </c>
      <c r="AG238" s="76">
        <v>0</v>
      </c>
      <c r="AH238" s="76">
        <v>10</v>
      </c>
      <c r="AI238" s="76">
        <v>3</v>
      </c>
      <c r="AJ238" s="76">
        <v>0</v>
      </c>
      <c r="AK238" s="265">
        <v>0</v>
      </c>
      <c r="AL238" s="265">
        <v>0</v>
      </c>
      <c r="AM238" s="265">
        <v>3</v>
      </c>
      <c r="AN238" s="265">
        <v>0</v>
      </c>
      <c r="AO238" s="265">
        <v>6</v>
      </c>
      <c r="AP238" s="265">
        <v>0</v>
      </c>
      <c r="AQ238" s="265">
        <v>0</v>
      </c>
      <c r="AR238" s="265">
        <v>0</v>
      </c>
      <c r="AS238" s="76">
        <v>3</v>
      </c>
      <c r="AT238" s="266"/>
      <c r="AU238" s="76">
        <v>49</v>
      </c>
      <c r="AV238" s="76">
        <v>93</v>
      </c>
      <c r="AW238" s="579">
        <v>11</v>
      </c>
      <c r="AY238" s="76"/>
      <c r="AZ238" s="76">
        <f t="shared" si="76"/>
        <v>436049093</v>
      </c>
      <c r="BA238" s="76">
        <f t="shared" si="77"/>
        <v>436</v>
      </c>
      <c r="BB238" s="564"/>
      <c r="BC238" s="266" t="str">
        <f t="shared" si="78"/>
        <v>COMMUNITY CS OF CAMBRIDGE</v>
      </c>
      <c r="BD238" s="266">
        <f t="shared" si="79"/>
        <v>93</v>
      </c>
      <c r="BE238" s="266" t="str">
        <f t="shared" si="61"/>
        <v>EVERETT</v>
      </c>
      <c r="BF238" s="266">
        <f t="shared" si="80"/>
        <v>13</v>
      </c>
    </row>
    <row r="239" spans="1:58">
      <c r="A239" s="265">
        <v>436</v>
      </c>
      <c r="B239" s="265">
        <v>436049095</v>
      </c>
      <c r="C239" s="266" t="s">
        <v>1312</v>
      </c>
      <c r="D239" s="275">
        <f t="shared" si="62"/>
        <v>0</v>
      </c>
      <c r="E239" s="275">
        <f t="shared" si="63"/>
        <v>0</v>
      </c>
      <c r="F239" s="275">
        <f t="shared" si="64"/>
        <v>0</v>
      </c>
      <c r="G239" s="275">
        <f t="shared" si="65"/>
        <v>0</v>
      </c>
      <c r="H239" s="275">
        <f t="shared" si="66"/>
        <v>0</v>
      </c>
      <c r="I239" s="275">
        <f t="shared" si="67"/>
        <v>1</v>
      </c>
      <c r="J239" s="275">
        <f t="shared" si="68"/>
        <v>0</v>
      </c>
      <c r="K239" s="410">
        <f t="shared" si="69"/>
        <v>3.9300000000000002E-2</v>
      </c>
      <c r="L239" s="275"/>
      <c r="M239" s="275">
        <f t="shared" si="70"/>
        <v>0</v>
      </c>
      <c r="N239" s="275">
        <f t="shared" si="71"/>
        <v>0</v>
      </c>
      <c r="O239" s="275">
        <f t="shared" si="72"/>
        <v>0</v>
      </c>
      <c r="P239" s="275">
        <f t="shared" si="73"/>
        <v>1</v>
      </c>
      <c r="Q239" s="275">
        <f t="shared" si="74"/>
        <v>12</v>
      </c>
      <c r="R239" s="275">
        <f t="shared" si="75"/>
        <v>1</v>
      </c>
      <c r="S239" s="278"/>
      <c r="T239" s="278"/>
      <c r="U239" s="278"/>
      <c r="V239" s="278"/>
      <c r="W239" s="582"/>
      <c r="X239" s="582"/>
      <c r="Y239" s="600"/>
      <c r="Z239" s="278"/>
      <c r="AA239" s="76">
        <v>436</v>
      </c>
      <c r="AB239" s="76">
        <v>436049095</v>
      </c>
      <c r="AC239" s="294" t="s">
        <v>1312</v>
      </c>
      <c r="AD239" s="76">
        <v>0</v>
      </c>
      <c r="AE239" s="76">
        <v>0</v>
      </c>
      <c r="AF239" s="76">
        <v>0</v>
      </c>
      <c r="AG239" s="76">
        <v>0</v>
      </c>
      <c r="AH239" s="76">
        <v>0</v>
      </c>
      <c r="AI239" s="76">
        <v>1</v>
      </c>
      <c r="AJ239" s="76">
        <v>0</v>
      </c>
      <c r="AK239" s="265">
        <v>0</v>
      </c>
      <c r="AL239" s="265">
        <v>0</v>
      </c>
      <c r="AM239" s="265">
        <v>0</v>
      </c>
      <c r="AN239" s="265">
        <v>0</v>
      </c>
      <c r="AO239" s="265">
        <v>0</v>
      </c>
      <c r="AP239" s="265">
        <v>0</v>
      </c>
      <c r="AQ239" s="265">
        <v>0</v>
      </c>
      <c r="AR239" s="265">
        <v>0</v>
      </c>
      <c r="AS239" s="76">
        <v>1</v>
      </c>
      <c r="AT239" s="266"/>
      <c r="AU239" s="76">
        <v>49</v>
      </c>
      <c r="AV239" s="76">
        <v>95</v>
      </c>
      <c r="AW239" s="579">
        <v>12</v>
      </c>
      <c r="AY239" s="76"/>
      <c r="AZ239" s="76">
        <f t="shared" si="76"/>
        <v>436049095</v>
      </c>
      <c r="BA239" s="76">
        <f t="shared" si="77"/>
        <v>436</v>
      </c>
      <c r="BB239" s="564"/>
      <c r="BC239" s="266" t="str">
        <f t="shared" si="78"/>
        <v>COMMUNITY CS OF CAMBRIDGE</v>
      </c>
      <c r="BD239" s="266">
        <f t="shared" si="79"/>
        <v>95</v>
      </c>
      <c r="BE239" s="266" t="str">
        <f t="shared" si="61"/>
        <v>FALL RIVER</v>
      </c>
      <c r="BF239" s="266">
        <f t="shared" si="80"/>
        <v>1</v>
      </c>
    </row>
    <row r="240" spans="1:58">
      <c r="A240" s="265">
        <v>436</v>
      </c>
      <c r="B240" s="265">
        <v>436049133</v>
      </c>
      <c r="C240" s="266" t="s">
        <v>1312</v>
      </c>
      <c r="D240" s="275">
        <f t="shared" si="62"/>
        <v>0</v>
      </c>
      <c r="E240" s="275">
        <f t="shared" si="63"/>
        <v>0</v>
      </c>
      <c r="F240" s="275">
        <f t="shared" si="64"/>
        <v>0</v>
      </c>
      <c r="G240" s="275">
        <f t="shared" si="65"/>
        <v>0</v>
      </c>
      <c r="H240" s="275">
        <f t="shared" si="66"/>
        <v>1</v>
      </c>
      <c r="I240" s="275">
        <f t="shared" si="67"/>
        <v>0</v>
      </c>
      <c r="J240" s="275">
        <f t="shared" si="68"/>
        <v>0</v>
      </c>
      <c r="K240" s="410">
        <f t="shared" si="69"/>
        <v>3.9300000000000002E-2</v>
      </c>
      <c r="L240" s="275"/>
      <c r="M240" s="275">
        <f t="shared" si="70"/>
        <v>0</v>
      </c>
      <c r="N240" s="275">
        <f t="shared" si="71"/>
        <v>0</v>
      </c>
      <c r="O240" s="275">
        <f t="shared" si="72"/>
        <v>0</v>
      </c>
      <c r="P240" s="275">
        <f t="shared" si="73"/>
        <v>0</v>
      </c>
      <c r="Q240" s="275">
        <f t="shared" si="74"/>
        <v>9</v>
      </c>
      <c r="R240" s="275">
        <f t="shared" si="75"/>
        <v>1</v>
      </c>
      <c r="S240" s="278"/>
      <c r="T240" s="278"/>
      <c r="U240" s="278"/>
      <c r="V240" s="278"/>
      <c r="W240" s="582"/>
      <c r="X240" s="582"/>
      <c r="Y240" s="600"/>
      <c r="Z240" s="278"/>
      <c r="AA240" s="76">
        <v>436</v>
      </c>
      <c r="AB240" s="76">
        <v>436049133</v>
      </c>
      <c r="AC240" s="294" t="s">
        <v>1312</v>
      </c>
      <c r="AD240" s="76">
        <v>0</v>
      </c>
      <c r="AE240" s="76">
        <v>0</v>
      </c>
      <c r="AF240" s="76">
        <v>0</v>
      </c>
      <c r="AG240" s="76">
        <v>0</v>
      </c>
      <c r="AH240" s="76">
        <v>1</v>
      </c>
      <c r="AI240" s="76">
        <v>0</v>
      </c>
      <c r="AJ240" s="76">
        <v>0</v>
      </c>
      <c r="AK240" s="265">
        <v>0</v>
      </c>
      <c r="AL240" s="265">
        <v>0</v>
      </c>
      <c r="AM240" s="265">
        <v>0</v>
      </c>
      <c r="AN240" s="265">
        <v>0</v>
      </c>
      <c r="AO240" s="265">
        <v>0</v>
      </c>
      <c r="AP240" s="265">
        <v>0</v>
      </c>
      <c r="AQ240" s="265">
        <v>0</v>
      </c>
      <c r="AR240" s="265">
        <v>0</v>
      </c>
      <c r="AS240" s="76">
        <v>0</v>
      </c>
      <c r="AT240" s="266"/>
      <c r="AU240" s="76">
        <v>49</v>
      </c>
      <c r="AV240" s="76">
        <v>133</v>
      </c>
      <c r="AW240" s="579">
        <v>9</v>
      </c>
      <c r="AY240" s="76"/>
      <c r="AZ240" s="76">
        <f t="shared" si="76"/>
        <v>436049133</v>
      </c>
      <c r="BA240" s="76">
        <f t="shared" si="77"/>
        <v>436</v>
      </c>
      <c r="BB240" s="564"/>
      <c r="BC240" s="266" t="str">
        <f t="shared" si="78"/>
        <v>COMMUNITY CS OF CAMBRIDGE</v>
      </c>
      <c r="BD240" s="266">
        <f t="shared" si="79"/>
        <v>133</v>
      </c>
      <c r="BE240" s="266" t="str">
        <f t="shared" si="61"/>
        <v>HOLBROOK</v>
      </c>
      <c r="BF240" s="266">
        <f t="shared" si="80"/>
        <v>1</v>
      </c>
    </row>
    <row r="241" spans="1:58">
      <c r="A241" s="265">
        <v>436</v>
      </c>
      <c r="B241" s="265">
        <v>436049149</v>
      </c>
      <c r="C241" s="266" t="s">
        <v>1312</v>
      </c>
      <c r="D241" s="275">
        <f t="shared" si="62"/>
        <v>0</v>
      </c>
      <c r="E241" s="275">
        <f t="shared" si="63"/>
        <v>0</v>
      </c>
      <c r="F241" s="275">
        <f t="shared" si="64"/>
        <v>0</v>
      </c>
      <c r="G241" s="275">
        <f t="shared" si="65"/>
        <v>0</v>
      </c>
      <c r="H241" s="275">
        <f t="shared" si="66"/>
        <v>0</v>
      </c>
      <c r="I241" s="275">
        <f t="shared" si="67"/>
        <v>2</v>
      </c>
      <c r="J241" s="275">
        <f t="shared" si="68"/>
        <v>0</v>
      </c>
      <c r="K241" s="410">
        <f t="shared" si="69"/>
        <v>7.8600000000000003E-2</v>
      </c>
      <c r="L241" s="275"/>
      <c r="M241" s="275">
        <f t="shared" si="70"/>
        <v>0</v>
      </c>
      <c r="N241" s="275">
        <f t="shared" si="71"/>
        <v>0</v>
      </c>
      <c r="O241" s="275">
        <f t="shared" si="72"/>
        <v>0</v>
      </c>
      <c r="P241" s="275">
        <f t="shared" si="73"/>
        <v>0</v>
      </c>
      <c r="Q241" s="275">
        <f t="shared" si="74"/>
        <v>12</v>
      </c>
      <c r="R241" s="275">
        <f t="shared" si="75"/>
        <v>2</v>
      </c>
      <c r="S241" s="278"/>
      <c r="T241" s="278"/>
      <c r="U241" s="278"/>
      <c r="V241" s="278"/>
      <c r="W241" s="582"/>
      <c r="X241" s="582"/>
      <c r="Y241" s="600"/>
      <c r="Z241" s="278"/>
      <c r="AA241" s="76">
        <v>436</v>
      </c>
      <c r="AB241" s="76">
        <v>436049149</v>
      </c>
      <c r="AC241" s="294" t="s">
        <v>1312</v>
      </c>
      <c r="AD241" s="76">
        <v>0</v>
      </c>
      <c r="AE241" s="76">
        <v>0</v>
      </c>
      <c r="AF241" s="76">
        <v>0</v>
      </c>
      <c r="AG241" s="76">
        <v>0</v>
      </c>
      <c r="AH241" s="76">
        <v>0</v>
      </c>
      <c r="AI241" s="76">
        <v>2</v>
      </c>
      <c r="AJ241" s="76">
        <v>0</v>
      </c>
      <c r="AK241" s="265">
        <v>0</v>
      </c>
      <c r="AL241" s="265">
        <v>0</v>
      </c>
      <c r="AM241" s="265">
        <v>0</v>
      </c>
      <c r="AN241" s="265">
        <v>0</v>
      </c>
      <c r="AO241" s="265">
        <v>0</v>
      </c>
      <c r="AP241" s="265">
        <v>0</v>
      </c>
      <c r="AQ241" s="265">
        <v>0</v>
      </c>
      <c r="AR241" s="265">
        <v>0</v>
      </c>
      <c r="AS241" s="76">
        <v>0</v>
      </c>
      <c r="AT241" s="266"/>
      <c r="AU241" s="76">
        <v>49</v>
      </c>
      <c r="AV241" s="76">
        <v>149</v>
      </c>
      <c r="AW241" s="579">
        <v>12</v>
      </c>
      <c r="AY241" s="76"/>
      <c r="AZ241" s="76">
        <f t="shared" si="76"/>
        <v>436049149</v>
      </c>
      <c r="BA241" s="76">
        <f t="shared" si="77"/>
        <v>436</v>
      </c>
      <c r="BB241" s="564"/>
      <c r="BC241" s="266" t="str">
        <f t="shared" si="78"/>
        <v>COMMUNITY CS OF CAMBRIDGE</v>
      </c>
      <c r="BD241" s="266">
        <f t="shared" si="79"/>
        <v>149</v>
      </c>
      <c r="BE241" s="266" t="str">
        <f t="shared" si="61"/>
        <v>LAWRENCE</v>
      </c>
      <c r="BF241" s="266">
        <f t="shared" si="80"/>
        <v>2</v>
      </c>
    </row>
    <row r="242" spans="1:58">
      <c r="A242" s="265">
        <v>436</v>
      </c>
      <c r="B242" s="265">
        <v>436049153</v>
      </c>
      <c r="C242" s="266" t="s">
        <v>1312</v>
      </c>
      <c r="D242" s="275">
        <f t="shared" si="62"/>
        <v>0</v>
      </c>
      <c r="E242" s="275">
        <f t="shared" si="63"/>
        <v>0</v>
      </c>
      <c r="F242" s="275">
        <f t="shared" si="64"/>
        <v>0</v>
      </c>
      <c r="G242" s="275">
        <f t="shared" si="65"/>
        <v>0</v>
      </c>
      <c r="H242" s="275">
        <f t="shared" si="66"/>
        <v>0</v>
      </c>
      <c r="I242" s="275">
        <f t="shared" si="67"/>
        <v>1</v>
      </c>
      <c r="J242" s="275">
        <f t="shared" si="68"/>
        <v>0</v>
      </c>
      <c r="K242" s="410">
        <f t="shared" si="69"/>
        <v>3.9300000000000002E-2</v>
      </c>
      <c r="L242" s="275"/>
      <c r="M242" s="275">
        <f t="shared" si="70"/>
        <v>0</v>
      </c>
      <c r="N242" s="275">
        <f t="shared" si="71"/>
        <v>0</v>
      </c>
      <c r="O242" s="275">
        <f t="shared" si="72"/>
        <v>0</v>
      </c>
      <c r="P242" s="275">
        <f t="shared" si="73"/>
        <v>0</v>
      </c>
      <c r="Q242" s="275">
        <f t="shared" si="74"/>
        <v>10</v>
      </c>
      <c r="R242" s="275">
        <f t="shared" si="75"/>
        <v>1</v>
      </c>
      <c r="S242" s="278"/>
      <c r="T242" s="278"/>
      <c r="U242" s="278"/>
      <c r="V242" s="278"/>
      <c r="W242" s="582"/>
      <c r="X242" s="582"/>
      <c r="Y242" s="600"/>
      <c r="Z242" s="278"/>
      <c r="AA242" s="76">
        <v>436</v>
      </c>
      <c r="AB242" s="76">
        <v>436049153</v>
      </c>
      <c r="AC242" s="294" t="s">
        <v>1312</v>
      </c>
      <c r="AD242" s="76">
        <v>0</v>
      </c>
      <c r="AE242" s="76">
        <v>0</v>
      </c>
      <c r="AF242" s="76">
        <v>0</v>
      </c>
      <c r="AG242" s="76">
        <v>0</v>
      </c>
      <c r="AH242" s="76">
        <v>0</v>
      </c>
      <c r="AI242" s="76">
        <v>1</v>
      </c>
      <c r="AJ242" s="76">
        <v>0</v>
      </c>
      <c r="AK242" s="265">
        <v>0</v>
      </c>
      <c r="AL242" s="265">
        <v>0</v>
      </c>
      <c r="AM242" s="265">
        <v>0</v>
      </c>
      <c r="AN242" s="265">
        <v>0</v>
      </c>
      <c r="AO242" s="265">
        <v>0</v>
      </c>
      <c r="AP242" s="265">
        <v>0</v>
      </c>
      <c r="AQ242" s="265">
        <v>0</v>
      </c>
      <c r="AR242" s="265">
        <v>0</v>
      </c>
      <c r="AS242" s="76">
        <v>0</v>
      </c>
      <c r="AT242" s="266"/>
      <c r="AU242" s="76">
        <v>49</v>
      </c>
      <c r="AV242" s="76">
        <v>153</v>
      </c>
      <c r="AW242" s="579">
        <v>10</v>
      </c>
      <c r="AY242" s="76"/>
      <c r="AZ242" s="76">
        <f t="shared" si="76"/>
        <v>436049153</v>
      </c>
      <c r="BA242" s="76">
        <f t="shared" si="77"/>
        <v>436</v>
      </c>
      <c r="BB242" s="564"/>
      <c r="BC242" s="266" t="str">
        <f t="shared" si="78"/>
        <v>COMMUNITY CS OF CAMBRIDGE</v>
      </c>
      <c r="BD242" s="266">
        <f t="shared" si="79"/>
        <v>153</v>
      </c>
      <c r="BE242" s="266" t="str">
        <f t="shared" si="61"/>
        <v>LEOMINSTER</v>
      </c>
      <c r="BF242" s="266">
        <f t="shared" si="80"/>
        <v>1</v>
      </c>
    </row>
    <row r="243" spans="1:58">
      <c r="A243" s="265">
        <v>436</v>
      </c>
      <c r="B243" s="265">
        <v>436049155</v>
      </c>
      <c r="C243" s="266" t="s">
        <v>1312</v>
      </c>
      <c r="D243" s="275">
        <f t="shared" si="62"/>
        <v>0</v>
      </c>
      <c r="E243" s="275">
        <f t="shared" si="63"/>
        <v>0</v>
      </c>
      <c r="F243" s="275">
        <f t="shared" si="64"/>
        <v>0</v>
      </c>
      <c r="G243" s="275">
        <f t="shared" si="65"/>
        <v>0</v>
      </c>
      <c r="H243" s="275">
        <f t="shared" si="66"/>
        <v>0</v>
      </c>
      <c r="I243" s="275">
        <f t="shared" si="67"/>
        <v>1</v>
      </c>
      <c r="J243" s="275">
        <f t="shared" si="68"/>
        <v>0</v>
      </c>
      <c r="K243" s="410">
        <f t="shared" si="69"/>
        <v>3.9300000000000002E-2</v>
      </c>
      <c r="L243" s="275"/>
      <c r="M243" s="275">
        <f t="shared" si="70"/>
        <v>0</v>
      </c>
      <c r="N243" s="275">
        <f t="shared" si="71"/>
        <v>0</v>
      </c>
      <c r="O243" s="275">
        <f t="shared" si="72"/>
        <v>0</v>
      </c>
      <c r="P243" s="275">
        <f t="shared" si="73"/>
        <v>0</v>
      </c>
      <c r="Q243" s="275">
        <f t="shared" si="74"/>
        <v>2</v>
      </c>
      <c r="R243" s="275">
        <f t="shared" si="75"/>
        <v>1</v>
      </c>
      <c r="S243" s="278"/>
      <c r="T243" s="278"/>
      <c r="U243" s="278"/>
      <c r="V243" s="278"/>
      <c r="W243" s="582"/>
      <c r="X243" s="582"/>
      <c r="Y243" s="600"/>
      <c r="Z243" s="278"/>
      <c r="AA243" s="76">
        <v>436</v>
      </c>
      <c r="AB243" s="76">
        <v>436049155</v>
      </c>
      <c r="AC243" s="294" t="s">
        <v>1312</v>
      </c>
      <c r="AD243" s="76">
        <v>0</v>
      </c>
      <c r="AE243" s="76">
        <v>0</v>
      </c>
      <c r="AF243" s="76">
        <v>0</v>
      </c>
      <c r="AG243" s="76">
        <v>0</v>
      </c>
      <c r="AH243" s="76">
        <v>0</v>
      </c>
      <c r="AI243" s="76">
        <v>1</v>
      </c>
      <c r="AJ243" s="76">
        <v>0</v>
      </c>
      <c r="AK243" s="265">
        <v>0</v>
      </c>
      <c r="AL243" s="265">
        <v>0</v>
      </c>
      <c r="AM243" s="265">
        <v>0</v>
      </c>
      <c r="AN243" s="265">
        <v>0</v>
      </c>
      <c r="AO243" s="265">
        <v>0</v>
      </c>
      <c r="AP243" s="265">
        <v>0</v>
      </c>
      <c r="AQ243" s="265">
        <v>0</v>
      </c>
      <c r="AR243" s="265">
        <v>0</v>
      </c>
      <c r="AS243" s="76">
        <v>0</v>
      </c>
      <c r="AT243" s="266"/>
      <c r="AU243" s="76">
        <v>49</v>
      </c>
      <c r="AV243" s="76">
        <v>155</v>
      </c>
      <c r="AW243" s="579">
        <v>2</v>
      </c>
      <c r="AY243" s="76"/>
      <c r="AZ243" s="76">
        <f t="shared" si="76"/>
        <v>436049155</v>
      </c>
      <c r="BA243" s="76">
        <f t="shared" si="77"/>
        <v>436</v>
      </c>
      <c r="BB243" s="564"/>
      <c r="BC243" s="266" t="str">
        <f t="shared" si="78"/>
        <v>COMMUNITY CS OF CAMBRIDGE</v>
      </c>
      <c r="BD243" s="266">
        <f t="shared" si="79"/>
        <v>155</v>
      </c>
      <c r="BE243" s="266" t="str">
        <f t="shared" si="61"/>
        <v>LEXINGTON</v>
      </c>
      <c r="BF243" s="266">
        <f t="shared" si="80"/>
        <v>1</v>
      </c>
    </row>
    <row r="244" spans="1:58">
      <c r="A244" s="265">
        <v>436</v>
      </c>
      <c r="B244" s="265">
        <v>436049163</v>
      </c>
      <c r="C244" s="266" t="s">
        <v>1312</v>
      </c>
      <c r="D244" s="275">
        <f t="shared" si="62"/>
        <v>0</v>
      </c>
      <c r="E244" s="275">
        <f t="shared" si="63"/>
        <v>0</v>
      </c>
      <c r="F244" s="275">
        <f t="shared" si="64"/>
        <v>0</v>
      </c>
      <c r="G244" s="275">
        <f t="shared" si="65"/>
        <v>0</v>
      </c>
      <c r="H244" s="275">
        <f t="shared" si="66"/>
        <v>0</v>
      </c>
      <c r="I244" s="275">
        <f t="shared" si="67"/>
        <v>1</v>
      </c>
      <c r="J244" s="275">
        <f t="shared" si="68"/>
        <v>0</v>
      </c>
      <c r="K244" s="410">
        <f t="shared" si="69"/>
        <v>3.9300000000000002E-2</v>
      </c>
      <c r="L244" s="275"/>
      <c r="M244" s="275">
        <f t="shared" si="70"/>
        <v>0</v>
      </c>
      <c r="N244" s="275">
        <f t="shared" si="71"/>
        <v>0</v>
      </c>
      <c r="O244" s="275">
        <f t="shared" si="72"/>
        <v>0</v>
      </c>
      <c r="P244" s="275">
        <f t="shared" si="73"/>
        <v>0</v>
      </c>
      <c r="Q244" s="275">
        <f t="shared" si="74"/>
        <v>11</v>
      </c>
      <c r="R244" s="275">
        <f t="shared" si="75"/>
        <v>1</v>
      </c>
      <c r="S244" s="278"/>
      <c r="T244" s="278"/>
      <c r="U244" s="278"/>
      <c r="V244" s="278"/>
      <c r="W244" s="582"/>
      <c r="X244" s="582"/>
      <c r="Y244" s="600"/>
      <c r="Z244" s="278"/>
      <c r="AA244" s="76">
        <v>436</v>
      </c>
      <c r="AB244" s="76">
        <v>436049163</v>
      </c>
      <c r="AC244" s="294" t="s">
        <v>1312</v>
      </c>
      <c r="AD244" s="76">
        <v>0</v>
      </c>
      <c r="AE244" s="76">
        <v>0</v>
      </c>
      <c r="AF244" s="76">
        <v>0</v>
      </c>
      <c r="AG244" s="76">
        <v>0</v>
      </c>
      <c r="AH244" s="76">
        <v>0</v>
      </c>
      <c r="AI244" s="76">
        <v>1</v>
      </c>
      <c r="AJ244" s="76">
        <v>0</v>
      </c>
      <c r="AK244" s="265">
        <v>0</v>
      </c>
      <c r="AL244" s="265">
        <v>0</v>
      </c>
      <c r="AM244" s="265">
        <v>0</v>
      </c>
      <c r="AN244" s="265">
        <v>0</v>
      </c>
      <c r="AO244" s="265">
        <v>0</v>
      </c>
      <c r="AP244" s="265">
        <v>0</v>
      </c>
      <c r="AQ244" s="265">
        <v>0</v>
      </c>
      <c r="AR244" s="265">
        <v>0</v>
      </c>
      <c r="AS244" s="76">
        <v>0</v>
      </c>
      <c r="AT244" s="266"/>
      <c r="AU244" s="76">
        <v>49</v>
      </c>
      <c r="AV244" s="76">
        <v>163</v>
      </c>
      <c r="AW244" s="579">
        <v>11</v>
      </c>
      <c r="AY244" s="76"/>
      <c r="AZ244" s="76">
        <f t="shared" si="76"/>
        <v>436049163</v>
      </c>
      <c r="BA244" s="76">
        <f t="shared" si="77"/>
        <v>436</v>
      </c>
      <c r="BB244" s="564"/>
      <c r="BC244" s="266" t="str">
        <f t="shared" si="78"/>
        <v>COMMUNITY CS OF CAMBRIDGE</v>
      </c>
      <c r="BD244" s="266">
        <f t="shared" si="79"/>
        <v>163</v>
      </c>
      <c r="BE244" s="266" t="str">
        <f t="shared" si="61"/>
        <v>LYNN</v>
      </c>
      <c r="BF244" s="266">
        <f t="shared" si="80"/>
        <v>1</v>
      </c>
    </row>
    <row r="245" spans="1:58">
      <c r="A245" s="265">
        <v>436</v>
      </c>
      <c r="B245" s="265">
        <v>436049165</v>
      </c>
      <c r="C245" s="266" t="s">
        <v>1312</v>
      </c>
      <c r="D245" s="275">
        <f t="shared" si="62"/>
        <v>0</v>
      </c>
      <c r="E245" s="275">
        <f t="shared" si="63"/>
        <v>0</v>
      </c>
      <c r="F245" s="275">
        <f t="shared" si="64"/>
        <v>0</v>
      </c>
      <c r="G245" s="275">
        <f t="shared" si="65"/>
        <v>0</v>
      </c>
      <c r="H245" s="275">
        <f t="shared" si="66"/>
        <v>1</v>
      </c>
      <c r="I245" s="275">
        <f t="shared" si="67"/>
        <v>6</v>
      </c>
      <c r="J245" s="275">
        <f t="shared" si="68"/>
        <v>0</v>
      </c>
      <c r="K245" s="410">
        <f t="shared" si="69"/>
        <v>0.27510000000000001</v>
      </c>
      <c r="L245" s="275"/>
      <c r="M245" s="275">
        <f t="shared" si="70"/>
        <v>0</v>
      </c>
      <c r="N245" s="275">
        <f t="shared" si="71"/>
        <v>0</v>
      </c>
      <c r="O245" s="275">
        <f t="shared" si="72"/>
        <v>1</v>
      </c>
      <c r="P245" s="275">
        <f t="shared" si="73"/>
        <v>5</v>
      </c>
      <c r="Q245" s="275">
        <f t="shared" si="74"/>
        <v>10</v>
      </c>
      <c r="R245" s="275">
        <f t="shared" si="75"/>
        <v>7</v>
      </c>
      <c r="S245" s="278"/>
      <c r="T245" s="278"/>
      <c r="U245" s="278"/>
      <c r="V245" s="278"/>
      <c r="W245" s="582"/>
      <c r="X245" s="582"/>
      <c r="Y245" s="600"/>
      <c r="Z245" s="278"/>
      <c r="AA245" s="76">
        <v>436</v>
      </c>
      <c r="AB245" s="76">
        <v>436049165</v>
      </c>
      <c r="AC245" s="294" t="s">
        <v>1312</v>
      </c>
      <c r="AD245" s="76">
        <v>0</v>
      </c>
      <c r="AE245" s="76">
        <v>0</v>
      </c>
      <c r="AF245" s="76">
        <v>0</v>
      </c>
      <c r="AG245" s="76">
        <v>0</v>
      </c>
      <c r="AH245" s="76">
        <v>1</v>
      </c>
      <c r="AI245" s="76">
        <v>6</v>
      </c>
      <c r="AJ245" s="76">
        <v>0</v>
      </c>
      <c r="AK245" s="265">
        <v>0</v>
      </c>
      <c r="AL245" s="265">
        <v>0</v>
      </c>
      <c r="AM245" s="265">
        <v>0</v>
      </c>
      <c r="AN245" s="265">
        <v>1</v>
      </c>
      <c r="AO245" s="265">
        <v>1</v>
      </c>
      <c r="AP245" s="265">
        <v>0</v>
      </c>
      <c r="AQ245" s="265">
        <v>0</v>
      </c>
      <c r="AR245" s="265">
        <v>0</v>
      </c>
      <c r="AS245" s="76">
        <v>4</v>
      </c>
      <c r="AT245" s="266"/>
      <c r="AU245" s="76">
        <v>49</v>
      </c>
      <c r="AV245" s="76">
        <v>165</v>
      </c>
      <c r="AW245" s="579">
        <v>10</v>
      </c>
      <c r="AY245" s="76"/>
      <c r="AZ245" s="76">
        <f t="shared" si="76"/>
        <v>436049165</v>
      </c>
      <c r="BA245" s="76">
        <f t="shared" si="77"/>
        <v>436</v>
      </c>
      <c r="BB245" s="564"/>
      <c r="BC245" s="266" t="str">
        <f t="shared" si="78"/>
        <v>COMMUNITY CS OF CAMBRIDGE</v>
      </c>
      <c r="BD245" s="266">
        <f t="shared" si="79"/>
        <v>165</v>
      </c>
      <c r="BE245" s="266" t="str">
        <f t="shared" si="61"/>
        <v>MALDEN</v>
      </c>
      <c r="BF245" s="266">
        <f t="shared" si="80"/>
        <v>7</v>
      </c>
    </row>
    <row r="246" spans="1:58">
      <c r="A246" s="265">
        <v>436</v>
      </c>
      <c r="B246" s="265">
        <v>436049170</v>
      </c>
      <c r="C246" s="266" t="s">
        <v>1312</v>
      </c>
      <c r="D246" s="275">
        <f t="shared" si="62"/>
        <v>0</v>
      </c>
      <c r="E246" s="275">
        <f t="shared" si="63"/>
        <v>0</v>
      </c>
      <c r="F246" s="275">
        <f t="shared" si="64"/>
        <v>0</v>
      </c>
      <c r="G246" s="275">
        <f t="shared" si="65"/>
        <v>0</v>
      </c>
      <c r="H246" s="275">
        <f t="shared" si="66"/>
        <v>0</v>
      </c>
      <c r="I246" s="275">
        <f t="shared" si="67"/>
        <v>1</v>
      </c>
      <c r="J246" s="275">
        <f t="shared" si="68"/>
        <v>0</v>
      </c>
      <c r="K246" s="410">
        <f t="shared" si="69"/>
        <v>3.9300000000000002E-2</v>
      </c>
      <c r="L246" s="275"/>
      <c r="M246" s="275">
        <f t="shared" si="70"/>
        <v>0</v>
      </c>
      <c r="N246" s="275">
        <f t="shared" si="71"/>
        <v>0</v>
      </c>
      <c r="O246" s="275">
        <f t="shared" si="72"/>
        <v>0</v>
      </c>
      <c r="P246" s="275">
        <f t="shared" si="73"/>
        <v>0</v>
      </c>
      <c r="Q246" s="275">
        <f t="shared" si="74"/>
        <v>10</v>
      </c>
      <c r="R246" s="275">
        <f t="shared" si="75"/>
        <v>1</v>
      </c>
      <c r="S246" s="278"/>
      <c r="T246" s="278"/>
      <c r="U246" s="278"/>
      <c r="V246" s="278"/>
      <c r="W246" s="582"/>
      <c r="X246" s="582"/>
      <c r="Y246" s="600"/>
      <c r="Z246" s="278"/>
      <c r="AA246" s="76">
        <v>436</v>
      </c>
      <c r="AB246" s="76">
        <v>436049170</v>
      </c>
      <c r="AC246" s="294" t="s">
        <v>1312</v>
      </c>
      <c r="AD246" s="76">
        <v>0</v>
      </c>
      <c r="AE246" s="76">
        <v>0</v>
      </c>
      <c r="AF246" s="76">
        <v>0</v>
      </c>
      <c r="AG246" s="76">
        <v>0</v>
      </c>
      <c r="AH246" s="76">
        <v>0</v>
      </c>
      <c r="AI246" s="76">
        <v>1</v>
      </c>
      <c r="AJ246" s="76">
        <v>0</v>
      </c>
      <c r="AK246" s="265">
        <v>0</v>
      </c>
      <c r="AL246" s="265">
        <v>0</v>
      </c>
      <c r="AM246" s="265">
        <v>0</v>
      </c>
      <c r="AN246" s="265">
        <v>0</v>
      </c>
      <c r="AO246" s="265">
        <v>0</v>
      </c>
      <c r="AP246" s="265">
        <v>0</v>
      </c>
      <c r="AQ246" s="265">
        <v>0</v>
      </c>
      <c r="AR246" s="265">
        <v>0</v>
      </c>
      <c r="AS246" s="76">
        <v>0</v>
      </c>
      <c r="AT246" s="266"/>
      <c r="AU246" s="76">
        <v>49</v>
      </c>
      <c r="AV246" s="76">
        <v>170</v>
      </c>
      <c r="AW246" s="579">
        <v>10</v>
      </c>
      <c r="AY246" s="76"/>
      <c r="AZ246" s="76">
        <f t="shared" si="76"/>
        <v>436049170</v>
      </c>
      <c r="BA246" s="76">
        <f t="shared" si="77"/>
        <v>436</v>
      </c>
      <c r="BB246" s="564"/>
      <c r="BC246" s="266" t="str">
        <f t="shared" si="78"/>
        <v>COMMUNITY CS OF CAMBRIDGE</v>
      </c>
      <c r="BD246" s="266">
        <f t="shared" si="79"/>
        <v>170</v>
      </c>
      <c r="BE246" s="266" t="str">
        <f t="shared" si="61"/>
        <v>MARLBOROUGH</v>
      </c>
      <c r="BF246" s="266">
        <f t="shared" si="80"/>
        <v>1</v>
      </c>
    </row>
    <row r="247" spans="1:58">
      <c r="A247" s="265">
        <v>436</v>
      </c>
      <c r="B247" s="265">
        <v>436049176</v>
      </c>
      <c r="C247" s="266" t="s">
        <v>1312</v>
      </c>
      <c r="D247" s="275">
        <f t="shared" si="62"/>
        <v>0</v>
      </c>
      <c r="E247" s="275">
        <f t="shared" si="63"/>
        <v>0</v>
      </c>
      <c r="F247" s="275">
        <f t="shared" si="64"/>
        <v>0</v>
      </c>
      <c r="G247" s="275">
        <f t="shared" si="65"/>
        <v>0</v>
      </c>
      <c r="H247" s="275">
        <f t="shared" si="66"/>
        <v>3</v>
      </c>
      <c r="I247" s="275">
        <f t="shared" si="67"/>
        <v>5</v>
      </c>
      <c r="J247" s="275">
        <f t="shared" si="68"/>
        <v>0</v>
      </c>
      <c r="K247" s="410">
        <f t="shared" si="69"/>
        <v>0.31440000000000001</v>
      </c>
      <c r="L247" s="275"/>
      <c r="M247" s="275">
        <f t="shared" si="70"/>
        <v>0</v>
      </c>
      <c r="N247" s="275">
        <f t="shared" si="71"/>
        <v>3</v>
      </c>
      <c r="O247" s="275">
        <f t="shared" si="72"/>
        <v>1</v>
      </c>
      <c r="P247" s="275">
        <f t="shared" si="73"/>
        <v>5</v>
      </c>
      <c r="Q247" s="275">
        <f t="shared" si="74"/>
        <v>8</v>
      </c>
      <c r="R247" s="275">
        <f t="shared" si="75"/>
        <v>8</v>
      </c>
      <c r="S247" s="278"/>
      <c r="T247" s="278"/>
      <c r="U247" s="278"/>
      <c r="V247" s="278"/>
      <c r="W247" s="582"/>
      <c r="X247" s="582"/>
      <c r="Y247" s="600"/>
      <c r="Z247" s="278"/>
      <c r="AA247" s="76">
        <v>436</v>
      </c>
      <c r="AB247" s="76">
        <v>436049176</v>
      </c>
      <c r="AC247" s="294" t="s">
        <v>1312</v>
      </c>
      <c r="AD247" s="76">
        <v>0</v>
      </c>
      <c r="AE247" s="76">
        <v>0</v>
      </c>
      <c r="AF247" s="76">
        <v>0</v>
      </c>
      <c r="AG247" s="76">
        <v>0</v>
      </c>
      <c r="AH247" s="76">
        <v>3</v>
      </c>
      <c r="AI247" s="76">
        <v>5</v>
      </c>
      <c r="AJ247" s="76">
        <v>0</v>
      </c>
      <c r="AK247" s="265">
        <v>0</v>
      </c>
      <c r="AL247" s="265">
        <v>0</v>
      </c>
      <c r="AM247" s="265">
        <v>3</v>
      </c>
      <c r="AN247" s="265">
        <v>1</v>
      </c>
      <c r="AO247" s="265">
        <v>2</v>
      </c>
      <c r="AP247" s="265">
        <v>0</v>
      </c>
      <c r="AQ247" s="265">
        <v>0</v>
      </c>
      <c r="AR247" s="265">
        <v>0</v>
      </c>
      <c r="AS247" s="76">
        <v>3</v>
      </c>
      <c r="AT247" s="266"/>
      <c r="AU247" s="76">
        <v>49</v>
      </c>
      <c r="AV247" s="76">
        <v>176</v>
      </c>
      <c r="AW247" s="579">
        <v>8</v>
      </c>
      <c r="AY247" s="76"/>
      <c r="AZ247" s="76">
        <f t="shared" si="76"/>
        <v>436049176</v>
      </c>
      <c r="BA247" s="76">
        <f t="shared" si="77"/>
        <v>436</v>
      </c>
      <c r="BB247" s="564"/>
      <c r="BC247" s="266" t="str">
        <f t="shared" si="78"/>
        <v>COMMUNITY CS OF CAMBRIDGE</v>
      </c>
      <c r="BD247" s="266">
        <f t="shared" si="79"/>
        <v>176</v>
      </c>
      <c r="BE247" s="266" t="str">
        <f t="shared" si="61"/>
        <v>MEDFORD</v>
      </c>
      <c r="BF247" s="266">
        <f t="shared" si="80"/>
        <v>8</v>
      </c>
    </row>
    <row r="248" spans="1:58">
      <c r="A248" s="265">
        <v>436</v>
      </c>
      <c r="B248" s="265">
        <v>436049229</v>
      </c>
      <c r="C248" s="266" t="s">
        <v>1312</v>
      </c>
      <c r="D248" s="275">
        <f t="shared" si="62"/>
        <v>0</v>
      </c>
      <c r="E248" s="275">
        <f t="shared" si="63"/>
        <v>0</v>
      </c>
      <c r="F248" s="275">
        <f t="shared" si="64"/>
        <v>0</v>
      </c>
      <c r="G248" s="275">
        <f t="shared" si="65"/>
        <v>0</v>
      </c>
      <c r="H248" s="275">
        <f t="shared" si="66"/>
        <v>0</v>
      </c>
      <c r="I248" s="275">
        <f t="shared" si="67"/>
        <v>1</v>
      </c>
      <c r="J248" s="275">
        <f t="shared" si="68"/>
        <v>0</v>
      </c>
      <c r="K248" s="410">
        <f t="shared" si="69"/>
        <v>3.9300000000000002E-2</v>
      </c>
      <c r="L248" s="275"/>
      <c r="M248" s="275">
        <f t="shared" si="70"/>
        <v>0</v>
      </c>
      <c r="N248" s="275">
        <f t="shared" si="71"/>
        <v>0</v>
      </c>
      <c r="O248" s="275">
        <f t="shared" si="72"/>
        <v>0</v>
      </c>
      <c r="P248" s="275">
        <f t="shared" si="73"/>
        <v>0</v>
      </c>
      <c r="Q248" s="275">
        <f t="shared" si="74"/>
        <v>9</v>
      </c>
      <c r="R248" s="275">
        <f t="shared" si="75"/>
        <v>1</v>
      </c>
      <c r="S248" s="278"/>
      <c r="T248" s="278"/>
      <c r="U248" s="278"/>
      <c r="V248" s="278"/>
      <c r="W248" s="582"/>
      <c r="X248" s="582"/>
      <c r="Y248" s="600"/>
      <c r="Z248" s="278"/>
      <c r="AA248" s="76">
        <v>436</v>
      </c>
      <c r="AB248" s="76">
        <v>436049229</v>
      </c>
      <c r="AC248" s="294" t="s">
        <v>1312</v>
      </c>
      <c r="AD248" s="76">
        <v>0</v>
      </c>
      <c r="AE248" s="76">
        <v>0</v>
      </c>
      <c r="AF248" s="76">
        <v>0</v>
      </c>
      <c r="AG248" s="76">
        <v>0</v>
      </c>
      <c r="AH248" s="76">
        <v>0</v>
      </c>
      <c r="AI248" s="76">
        <v>1</v>
      </c>
      <c r="AJ248" s="76">
        <v>0</v>
      </c>
      <c r="AK248" s="265">
        <v>0</v>
      </c>
      <c r="AL248" s="265">
        <v>0</v>
      </c>
      <c r="AM248" s="265">
        <v>0</v>
      </c>
      <c r="AN248" s="265">
        <v>0</v>
      </c>
      <c r="AO248" s="265">
        <v>0</v>
      </c>
      <c r="AP248" s="265">
        <v>0</v>
      </c>
      <c r="AQ248" s="265">
        <v>0</v>
      </c>
      <c r="AR248" s="265">
        <v>0</v>
      </c>
      <c r="AS248" s="76">
        <v>0</v>
      </c>
      <c r="AT248" s="266"/>
      <c r="AU248" s="76">
        <v>49</v>
      </c>
      <c r="AV248" s="76">
        <v>229</v>
      </c>
      <c r="AW248" s="579">
        <v>9</v>
      </c>
      <c r="AY248" s="76"/>
      <c r="AZ248" s="76">
        <f t="shared" si="76"/>
        <v>436049229</v>
      </c>
      <c r="BA248" s="76">
        <f t="shared" si="77"/>
        <v>436</v>
      </c>
      <c r="BB248" s="564"/>
      <c r="BC248" s="266" t="str">
        <f t="shared" si="78"/>
        <v>COMMUNITY CS OF CAMBRIDGE</v>
      </c>
      <c r="BD248" s="266">
        <f t="shared" si="79"/>
        <v>229</v>
      </c>
      <c r="BE248" s="266" t="str">
        <f t="shared" si="61"/>
        <v>PEABODY</v>
      </c>
      <c r="BF248" s="266">
        <f t="shared" si="80"/>
        <v>1</v>
      </c>
    </row>
    <row r="249" spans="1:58">
      <c r="A249" s="265">
        <v>436</v>
      </c>
      <c r="B249" s="265">
        <v>436049243</v>
      </c>
      <c r="C249" s="266" t="s">
        <v>1312</v>
      </c>
      <c r="D249" s="275">
        <f t="shared" si="62"/>
        <v>0</v>
      </c>
      <c r="E249" s="275">
        <f t="shared" si="63"/>
        <v>0</v>
      </c>
      <c r="F249" s="275">
        <f t="shared" si="64"/>
        <v>0</v>
      </c>
      <c r="G249" s="275">
        <f t="shared" si="65"/>
        <v>0</v>
      </c>
      <c r="H249" s="275">
        <f t="shared" si="66"/>
        <v>0</v>
      </c>
      <c r="I249" s="275">
        <f t="shared" si="67"/>
        <v>1</v>
      </c>
      <c r="J249" s="275">
        <f t="shared" si="68"/>
        <v>0</v>
      </c>
      <c r="K249" s="410">
        <f t="shared" si="69"/>
        <v>3.9300000000000002E-2</v>
      </c>
      <c r="L249" s="275"/>
      <c r="M249" s="275">
        <f t="shared" si="70"/>
        <v>0</v>
      </c>
      <c r="N249" s="275">
        <f t="shared" si="71"/>
        <v>0</v>
      </c>
      <c r="O249" s="275">
        <f t="shared" si="72"/>
        <v>0</v>
      </c>
      <c r="P249" s="275">
        <f t="shared" si="73"/>
        <v>0</v>
      </c>
      <c r="Q249" s="275">
        <f t="shared" si="74"/>
        <v>9</v>
      </c>
      <c r="R249" s="275">
        <f t="shared" si="75"/>
        <v>1</v>
      </c>
      <c r="S249" s="278"/>
      <c r="T249" s="278"/>
      <c r="U249" s="278"/>
      <c r="V249" s="278"/>
      <c r="W249" s="582"/>
      <c r="X249" s="582"/>
      <c r="Y249" s="600"/>
      <c r="Z249" s="278"/>
      <c r="AA249" s="76">
        <v>436</v>
      </c>
      <c r="AB249" s="76">
        <v>436049243</v>
      </c>
      <c r="AC249" s="294" t="s">
        <v>1312</v>
      </c>
      <c r="AD249" s="76">
        <v>0</v>
      </c>
      <c r="AE249" s="76">
        <v>0</v>
      </c>
      <c r="AF249" s="76">
        <v>0</v>
      </c>
      <c r="AG249" s="76">
        <v>0</v>
      </c>
      <c r="AH249" s="76">
        <v>0</v>
      </c>
      <c r="AI249" s="76">
        <v>1</v>
      </c>
      <c r="AJ249" s="76">
        <v>0</v>
      </c>
      <c r="AK249" s="265">
        <v>0</v>
      </c>
      <c r="AL249" s="265">
        <v>0</v>
      </c>
      <c r="AM249" s="265">
        <v>0</v>
      </c>
      <c r="AN249" s="265">
        <v>0</v>
      </c>
      <c r="AO249" s="265">
        <v>0</v>
      </c>
      <c r="AP249" s="265">
        <v>0</v>
      </c>
      <c r="AQ249" s="265">
        <v>0</v>
      </c>
      <c r="AR249" s="265">
        <v>0</v>
      </c>
      <c r="AS249" s="76">
        <v>0</v>
      </c>
      <c r="AT249" s="266"/>
      <c r="AU249" s="76">
        <v>49</v>
      </c>
      <c r="AV249" s="76">
        <v>243</v>
      </c>
      <c r="AW249" s="579">
        <v>9</v>
      </c>
      <c r="AY249" s="76"/>
      <c r="AZ249" s="76">
        <f t="shared" si="76"/>
        <v>436049243</v>
      </c>
      <c r="BA249" s="76">
        <f t="shared" si="77"/>
        <v>436</v>
      </c>
      <c r="BB249" s="564"/>
      <c r="BC249" s="266" t="str">
        <f t="shared" si="78"/>
        <v>COMMUNITY CS OF CAMBRIDGE</v>
      </c>
      <c r="BD249" s="266">
        <f t="shared" si="79"/>
        <v>243</v>
      </c>
      <c r="BE249" s="266" t="str">
        <f t="shared" si="61"/>
        <v>QUINCY</v>
      </c>
      <c r="BF249" s="266">
        <f t="shared" si="80"/>
        <v>1</v>
      </c>
    </row>
    <row r="250" spans="1:58">
      <c r="A250" s="265">
        <v>436</v>
      </c>
      <c r="B250" s="265">
        <v>436049244</v>
      </c>
      <c r="C250" s="266" t="s">
        <v>1312</v>
      </c>
      <c r="D250" s="275">
        <f t="shared" si="62"/>
        <v>0</v>
      </c>
      <c r="E250" s="275">
        <f t="shared" si="63"/>
        <v>0</v>
      </c>
      <c r="F250" s="275">
        <f t="shared" si="64"/>
        <v>0</v>
      </c>
      <c r="G250" s="275">
        <f t="shared" si="65"/>
        <v>0</v>
      </c>
      <c r="H250" s="275">
        <f t="shared" si="66"/>
        <v>1</v>
      </c>
      <c r="I250" s="275">
        <f t="shared" si="67"/>
        <v>1</v>
      </c>
      <c r="J250" s="275">
        <f t="shared" si="68"/>
        <v>0</v>
      </c>
      <c r="K250" s="410">
        <f t="shared" si="69"/>
        <v>7.8600000000000003E-2</v>
      </c>
      <c r="L250" s="275"/>
      <c r="M250" s="275">
        <f t="shared" si="70"/>
        <v>0</v>
      </c>
      <c r="N250" s="275">
        <f t="shared" si="71"/>
        <v>0</v>
      </c>
      <c r="O250" s="275">
        <f t="shared" si="72"/>
        <v>0</v>
      </c>
      <c r="P250" s="275">
        <f t="shared" si="73"/>
        <v>0</v>
      </c>
      <c r="Q250" s="275">
        <f t="shared" si="74"/>
        <v>10</v>
      </c>
      <c r="R250" s="275">
        <f t="shared" si="75"/>
        <v>2</v>
      </c>
      <c r="S250" s="278"/>
      <c r="T250" s="278"/>
      <c r="U250" s="278"/>
      <c r="V250" s="278"/>
      <c r="W250" s="582"/>
      <c r="X250" s="582"/>
      <c r="Y250" s="600"/>
      <c r="Z250" s="278"/>
      <c r="AA250" s="76">
        <v>436</v>
      </c>
      <c r="AB250" s="76">
        <v>436049244</v>
      </c>
      <c r="AC250" s="294" t="s">
        <v>1312</v>
      </c>
      <c r="AD250" s="76">
        <v>0</v>
      </c>
      <c r="AE250" s="76">
        <v>0</v>
      </c>
      <c r="AF250" s="76">
        <v>0</v>
      </c>
      <c r="AG250" s="76">
        <v>0</v>
      </c>
      <c r="AH250" s="76">
        <v>1</v>
      </c>
      <c r="AI250" s="76">
        <v>1</v>
      </c>
      <c r="AJ250" s="76">
        <v>0</v>
      </c>
      <c r="AK250" s="265">
        <v>0</v>
      </c>
      <c r="AL250" s="265">
        <v>0</v>
      </c>
      <c r="AM250" s="265">
        <v>0</v>
      </c>
      <c r="AN250" s="265">
        <v>0</v>
      </c>
      <c r="AO250" s="265">
        <v>0</v>
      </c>
      <c r="AP250" s="265">
        <v>0</v>
      </c>
      <c r="AQ250" s="265">
        <v>0</v>
      </c>
      <c r="AR250" s="265">
        <v>0</v>
      </c>
      <c r="AS250" s="76">
        <v>0</v>
      </c>
      <c r="AT250" s="266"/>
      <c r="AU250" s="76">
        <v>49</v>
      </c>
      <c r="AV250" s="76">
        <v>244</v>
      </c>
      <c r="AW250" s="579">
        <v>10</v>
      </c>
      <c r="AY250" s="76"/>
      <c r="AZ250" s="76">
        <f t="shared" si="76"/>
        <v>436049244</v>
      </c>
      <c r="BA250" s="76">
        <f t="shared" si="77"/>
        <v>436</v>
      </c>
      <c r="BB250" s="564"/>
      <c r="BC250" s="266" t="str">
        <f t="shared" si="78"/>
        <v>COMMUNITY CS OF CAMBRIDGE</v>
      </c>
      <c r="BD250" s="266">
        <f t="shared" si="79"/>
        <v>244</v>
      </c>
      <c r="BE250" s="266" t="str">
        <f t="shared" si="61"/>
        <v>RANDOLPH</v>
      </c>
      <c r="BF250" s="266">
        <f t="shared" si="80"/>
        <v>2</v>
      </c>
    </row>
    <row r="251" spans="1:58">
      <c r="A251" s="265">
        <v>436</v>
      </c>
      <c r="B251" s="265">
        <v>436049248</v>
      </c>
      <c r="C251" s="266" t="s">
        <v>1312</v>
      </c>
      <c r="D251" s="275">
        <f t="shared" si="62"/>
        <v>0</v>
      </c>
      <c r="E251" s="275">
        <f t="shared" si="63"/>
        <v>0</v>
      </c>
      <c r="F251" s="275">
        <f t="shared" si="64"/>
        <v>0</v>
      </c>
      <c r="G251" s="275">
        <f t="shared" si="65"/>
        <v>0</v>
      </c>
      <c r="H251" s="275">
        <f t="shared" si="66"/>
        <v>2</v>
      </c>
      <c r="I251" s="275">
        <f t="shared" si="67"/>
        <v>7</v>
      </c>
      <c r="J251" s="275">
        <f t="shared" si="68"/>
        <v>0</v>
      </c>
      <c r="K251" s="410">
        <f t="shared" si="69"/>
        <v>0.35370000000000001</v>
      </c>
      <c r="L251" s="275"/>
      <c r="M251" s="275">
        <f t="shared" si="70"/>
        <v>0</v>
      </c>
      <c r="N251" s="275">
        <f t="shared" si="71"/>
        <v>0</v>
      </c>
      <c r="O251" s="275">
        <f t="shared" si="72"/>
        <v>1</v>
      </c>
      <c r="P251" s="275">
        <f t="shared" si="73"/>
        <v>8</v>
      </c>
      <c r="Q251" s="275">
        <f t="shared" si="74"/>
        <v>11</v>
      </c>
      <c r="R251" s="275">
        <f t="shared" si="75"/>
        <v>9</v>
      </c>
      <c r="S251" s="278"/>
      <c r="T251" s="278"/>
      <c r="U251" s="278"/>
      <c r="V251" s="278"/>
      <c r="W251" s="582"/>
      <c r="X251" s="582"/>
      <c r="Y251" s="600"/>
      <c r="Z251" s="278"/>
      <c r="AA251" s="76">
        <v>436</v>
      </c>
      <c r="AB251" s="76">
        <v>436049248</v>
      </c>
      <c r="AC251" s="294" t="s">
        <v>1312</v>
      </c>
      <c r="AD251" s="76">
        <v>0</v>
      </c>
      <c r="AE251" s="76">
        <v>0</v>
      </c>
      <c r="AF251" s="76">
        <v>0</v>
      </c>
      <c r="AG251" s="76">
        <v>0</v>
      </c>
      <c r="AH251" s="76">
        <v>2</v>
      </c>
      <c r="AI251" s="76">
        <v>7</v>
      </c>
      <c r="AJ251" s="76">
        <v>0</v>
      </c>
      <c r="AK251" s="265">
        <v>0</v>
      </c>
      <c r="AL251" s="265">
        <v>0</v>
      </c>
      <c r="AM251" s="265">
        <v>0</v>
      </c>
      <c r="AN251" s="265">
        <v>1</v>
      </c>
      <c r="AO251" s="265">
        <v>2</v>
      </c>
      <c r="AP251" s="265">
        <v>0</v>
      </c>
      <c r="AQ251" s="265">
        <v>0</v>
      </c>
      <c r="AR251" s="265">
        <v>0</v>
      </c>
      <c r="AS251" s="76">
        <v>6</v>
      </c>
      <c r="AT251" s="266"/>
      <c r="AU251" s="76">
        <v>49</v>
      </c>
      <c r="AV251" s="76">
        <v>248</v>
      </c>
      <c r="AW251" s="579">
        <v>11</v>
      </c>
      <c r="AY251" s="76"/>
      <c r="AZ251" s="76">
        <f t="shared" si="76"/>
        <v>436049248</v>
      </c>
      <c r="BA251" s="76">
        <f t="shared" si="77"/>
        <v>436</v>
      </c>
      <c r="BB251" s="564"/>
      <c r="BC251" s="266" t="str">
        <f t="shared" si="78"/>
        <v>COMMUNITY CS OF CAMBRIDGE</v>
      </c>
      <c r="BD251" s="266">
        <f t="shared" si="79"/>
        <v>248</v>
      </c>
      <c r="BE251" s="266" t="str">
        <f t="shared" si="61"/>
        <v>REVERE</v>
      </c>
      <c r="BF251" s="266">
        <f t="shared" si="80"/>
        <v>9</v>
      </c>
    </row>
    <row r="252" spans="1:58">
      <c r="A252" s="265">
        <v>436</v>
      </c>
      <c r="B252" s="265">
        <v>436049274</v>
      </c>
      <c r="C252" s="266" t="s">
        <v>1312</v>
      </c>
      <c r="D252" s="275">
        <f t="shared" si="62"/>
        <v>0</v>
      </c>
      <c r="E252" s="275">
        <f t="shared" si="63"/>
        <v>0</v>
      </c>
      <c r="F252" s="275">
        <f t="shared" si="64"/>
        <v>0</v>
      </c>
      <c r="G252" s="275">
        <f t="shared" si="65"/>
        <v>0</v>
      </c>
      <c r="H252" s="275">
        <f t="shared" si="66"/>
        <v>2</v>
      </c>
      <c r="I252" s="275">
        <f t="shared" si="67"/>
        <v>3</v>
      </c>
      <c r="J252" s="275">
        <f t="shared" si="68"/>
        <v>0</v>
      </c>
      <c r="K252" s="410">
        <f t="shared" si="69"/>
        <v>0.19650000000000001</v>
      </c>
      <c r="L252" s="275"/>
      <c r="M252" s="275">
        <f t="shared" si="70"/>
        <v>0</v>
      </c>
      <c r="N252" s="275">
        <f t="shared" si="71"/>
        <v>0</v>
      </c>
      <c r="O252" s="275">
        <f t="shared" si="72"/>
        <v>0</v>
      </c>
      <c r="P252" s="275">
        <f t="shared" si="73"/>
        <v>3</v>
      </c>
      <c r="Q252" s="275">
        <f t="shared" si="74"/>
        <v>10</v>
      </c>
      <c r="R252" s="275">
        <f t="shared" si="75"/>
        <v>5</v>
      </c>
      <c r="S252" s="278"/>
      <c r="T252" s="278"/>
      <c r="U252" s="278"/>
      <c r="V252" s="278"/>
      <c r="W252" s="582"/>
      <c r="X252" s="582"/>
      <c r="Y252" s="600"/>
      <c r="Z252" s="278"/>
      <c r="AA252" s="76">
        <v>436</v>
      </c>
      <c r="AB252" s="76">
        <v>436049274</v>
      </c>
      <c r="AC252" s="294" t="s">
        <v>1312</v>
      </c>
      <c r="AD252" s="76">
        <v>0</v>
      </c>
      <c r="AE252" s="76">
        <v>0</v>
      </c>
      <c r="AF252" s="76">
        <v>0</v>
      </c>
      <c r="AG252" s="76">
        <v>0</v>
      </c>
      <c r="AH252" s="76">
        <v>2</v>
      </c>
      <c r="AI252" s="76">
        <v>3</v>
      </c>
      <c r="AJ252" s="76">
        <v>0</v>
      </c>
      <c r="AK252" s="265">
        <v>0</v>
      </c>
      <c r="AL252" s="265">
        <v>0</v>
      </c>
      <c r="AM252" s="265">
        <v>0</v>
      </c>
      <c r="AN252" s="265">
        <v>0</v>
      </c>
      <c r="AO252" s="265">
        <v>2</v>
      </c>
      <c r="AP252" s="265">
        <v>0</v>
      </c>
      <c r="AQ252" s="265">
        <v>0</v>
      </c>
      <c r="AR252" s="265">
        <v>0</v>
      </c>
      <c r="AS252" s="76">
        <v>1</v>
      </c>
      <c r="AT252" s="266"/>
      <c r="AU252" s="76">
        <v>49</v>
      </c>
      <c r="AV252" s="76">
        <v>274</v>
      </c>
      <c r="AW252" s="579">
        <v>10</v>
      </c>
      <c r="AY252" s="76"/>
      <c r="AZ252" s="76">
        <f t="shared" si="76"/>
        <v>436049274</v>
      </c>
      <c r="BA252" s="76">
        <f t="shared" si="77"/>
        <v>436</v>
      </c>
      <c r="BB252" s="564"/>
      <c r="BC252" s="266" t="str">
        <f t="shared" si="78"/>
        <v>COMMUNITY CS OF CAMBRIDGE</v>
      </c>
      <c r="BD252" s="266">
        <f t="shared" si="79"/>
        <v>274</v>
      </c>
      <c r="BE252" s="266" t="str">
        <f t="shared" si="61"/>
        <v>SOMERVILLE</v>
      </c>
      <c r="BF252" s="266">
        <f t="shared" si="80"/>
        <v>5</v>
      </c>
    </row>
    <row r="253" spans="1:58">
      <c r="A253" s="265">
        <v>436</v>
      </c>
      <c r="B253" s="265">
        <v>436049308</v>
      </c>
      <c r="C253" s="266" t="s">
        <v>1312</v>
      </c>
      <c r="D253" s="275">
        <f t="shared" si="62"/>
        <v>0</v>
      </c>
      <c r="E253" s="275">
        <f t="shared" si="63"/>
        <v>0</v>
      </c>
      <c r="F253" s="275">
        <f t="shared" si="64"/>
        <v>0</v>
      </c>
      <c r="G253" s="275">
        <f t="shared" si="65"/>
        <v>0</v>
      </c>
      <c r="H253" s="275">
        <f t="shared" si="66"/>
        <v>0</v>
      </c>
      <c r="I253" s="275">
        <f t="shared" si="67"/>
        <v>1</v>
      </c>
      <c r="J253" s="275">
        <f t="shared" si="68"/>
        <v>0</v>
      </c>
      <c r="K253" s="410">
        <f t="shared" si="69"/>
        <v>3.9300000000000002E-2</v>
      </c>
      <c r="L253" s="275"/>
      <c r="M253" s="275">
        <f t="shared" si="70"/>
        <v>0</v>
      </c>
      <c r="N253" s="275">
        <f t="shared" si="71"/>
        <v>0</v>
      </c>
      <c r="O253" s="275">
        <f t="shared" si="72"/>
        <v>0</v>
      </c>
      <c r="P253" s="275">
        <f t="shared" si="73"/>
        <v>1</v>
      </c>
      <c r="Q253" s="275">
        <f t="shared" si="74"/>
        <v>9</v>
      </c>
      <c r="R253" s="275">
        <f t="shared" si="75"/>
        <v>1</v>
      </c>
      <c r="S253" s="278"/>
      <c r="T253" s="278"/>
      <c r="U253" s="278"/>
      <c r="V253" s="278"/>
      <c r="W253" s="582"/>
      <c r="X253" s="582"/>
      <c r="Y253" s="600"/>
      <c r="Z253" s="278"/>
      <c r="AA253" s="76">
        <v>436</v>
      </c>
      <c r="AB253" s="76">
        <v>436049308</v>
      </c>
      <c r="AC253" s="294" t="s">
        <v>1312</v>
      </c>
      <c r="AD253" s="76">
        <v>0</v>
      </c>
      <c r="AE253" s="76">
        <v>0</v>
      </c>
      <c r="AF253" s="76">
        <v>0</v>
      </c>
      <c r="AG253" s="76">
        <v>0</v>
      </c>
      <c r="AH253" s="76">
        <v>0</v>
      </c>
      <c r="AI253" s="76">
        <v>1</v>
      </c>
      <c r="AJ253" s="76">
        <v>0</v>
      </c>
      <c r="AK253" s="265">
        <v>0</v>
      </c>
      <c r="AL253" s="265">
        <v>0</v>
      </c>
      <c r="AM253" s="265">
        <v>0</v>
      </c>
      <c r="AN253" s="265">
        <v>0</v>
      </c>
      <c r="AO253" s="265">
        <v>0</v>
      </c>
      <c r="AP253" s="265">
        <v>0</v>
      </c>
      <c r="AQ253" s="265">
        <v>0</v>
      </c>
      <c r="AR253" s="265">
        <v>0</v>
      </c>
      <c r="AS253" s="76">
        <v>1</v>
      </c>
      <c r="AT253" s="266"/>
      <c r="AU253" s="76">
        <v>49</v>
      </c>
      <c r="AV253" s="76">
        <v>308</v>
      </c>
      <c r="AW253" s="579">
        <v>9</v>
      </c>
      <c r="AY253" s="76"/>
      <c r="AZ253" s="76">
        <f t="shared" si="76"/>
        <v>436049308</v>
      </c>
      <c r="BA253" s="76">
        <f t="shared" si="77"/>
        <v>436</v>
      </c>
      <c r="BB253" s="564"/>
      <c r="BC253" s="266" t="str">
        <f t="shared" si="78"/>
        <v>COMMUNITY CS OF CAMBRIDGE</v>
      </c>
      <c r="BD253" s="266">
        <f t="shared" si="79"/>
        <v>308</v>
      </c>
      <c r="BE253" s="266" t="str">
        <f t="shared" si="61"/>
        <v>WALTHAM</v>
      </c>
      <c r="BF253" s="266">
        <f t="shared" si="80"/>
        <v>1</v>
      </c>
    </row>
    <row r="254" spans="1:58">
      <c r="A254" s="265">
        <v>436</v>
      </c>
      <c r="B254" s="265">
        <v>436049314</v>
      </c>
      <c r="C254" s="266" t="s">
        <v>1312</v>
      </c>
      <c r="D254" s="275">
        <f t="shared" si="62"/>
        <v>0</v>
      </c>
      <c r="E254" s="275">
        <f t="shared" si="63"/>
        <v>0</v>
      </c>
      <c r="F254" s="275">
        <f t="shared" si="64"/>
        <v>0</v>
      </c>
      <c r="G254" s="275">
        <f t="shared" si="65"/>
        <v>0</v>
      </c>
      <c r="H254" s="275">
        <f t="shared" si="66"/>
        <v>0</v>
      </c>
      <c r="I254" s="275">
        <f t="shared" si="67"/>
        <v>1</v>
      </c>
      <c r="J254" s="275">
        <f t="shared" si="68"/>
        <v>0</v>
      </c>
      <c r="K254" s="410">
        <f t="shared" si="69"/>
        <v>3.9300000000000002E-2</v>
      </c>
      <c r="L254" s="275"/>
      <c r="M254" s="275">
        <f t="shared" si="70"/>
        <v>0</v>
      </c>
      <c r="N254" s="275">
        <f t="shared" si="71"/>
        <v>0</v>
      </c>
      <c r="O254" s="275">
        <f t="shared" si="72"/>
        <v>0</v>
      </c>
      <c r="P254" s="275">
        <f t="shared" si="73"/>
        <v>1</v>
      </c>
      <c r="Q254" s="275">
        <f t="shared" si="74"/>
        <v>7</v>
      </c>
      <c r="R254" s="275">
        <f t="shared" si="75"/>
        <v>1</v>
      </c>
      <c r="S254" s="278"/>
      <c r="T254" s="278"/>
      <c r="U254" s="278"/>
      <c r="V254" s="278"/>
      <c r="W254" s="582"/>
      <c r="X254" s="582"/>
      <c r="Y254" s="600"/>
      <c r="Z254" s="278"/>
      <c r="AA254" s="76">
        <v>436</v>
      </c>
      <c r="AB254" s="76">
        <v>436049314</v>
      </c>
      <c r="AC254" s="294" t="s">
        <v>1312</v>
      </c>
      <c r="AD254" s="76">
        <v>0</v>
      </c>
      <c r="AE254" s="76">
        <v>0</v>
      </c>
      <c r="AF254" s="76">
        <v>0</v>
      </c>
      <c r="AG254" s="76">
        <v>0</v>
      </c>
      <c r="AH254" s="76">
        <v>0</v>
      </c>
      <c r="AI254" s="76">
        <v>1</v>
      </c>
      <c r="AJ254" s="76">
        <v>0</v>
      </c>
      <c r="AK254" s="265">
        <v>0</v>
      </c>
      <c r="AL254" s="265">
        <v>0</v>
      </c>
      <c r="AM254" s="265">
        <v>0</v>
      </c>
      <c r="AN254" s="265">
        <v>0</v>
      </c>
      <c r="AO254" s="265">
        <v>0</v>
      </c>
      <c r="AP254" s="265">
        <v>0</v>
      </c>
      <c r="AQ254" s="265">
        <v>0</v>
      </c>
      <c r="AR254" s="265">
        <v>0</v>
      </c>
      <c r="AS254" s="76">
        <v>1</v>
      </c>
      <c r="AT254" s="266"/>
      <c r="AU254" s="76">
        <v>49</v>
      </c>
      <c r="AV254" s="76">
        <v>314</v>
      </c>
      <c r="AW254" s="579">
        <v>7</v>
      </c>
      <c r="AY254" s="76"/>
      <c r="AZ254" s="76">
        <f t="shared" si="76"/>
        <v>436049314</v>
      </c>
      <c r="BA254" s="76">
        <f t="shared" si="77"/>
        <v>436</v>
      </c>
      <c r="BB254" s="564"/>
      <c r="BC254" s="266" t="str">
        <f t="shared" si="78"/>
        <v>COMMUNITY CS OF CAMBRIDGE</v>
      </c>
      <c r="BD254" s="266">
        <f t="shared" si="79"/>
        <v>314</v>
      </c>
      <c r="BE254" s="266" t="str">
        <f t="shared" si="61"/>
        <v>WATERTOWN</v>
      </c>
      <c r="BF254" s="266">
        <f t="shared" si="80"/>
        <v>1</v>
      </c>
    </row>
    <row r="255" spans="1:58">
      <c r="A255" s="265">
        <v>436</v>
      </c>
      <c r="B255" s="265">
        <v>436049347</v>
      </c>
      <c r="C255" s="266" t="s">
        <v>1312</v>
      </c>
      <c r="D255" s="275">
        <f t="shared" si="62"/>
        <v>0</v>
      </c>
      <c r="E255" s="275">
        <f t="shared" si="63"/>
        <v>0</v>
      </c>
      <c r="F255" s="275">
        <f t="shared" si="64"/>
        <v>0</v>
      </c>
      <c r="G255" s="275">
        <f t="shared" si="65"/>
        <v>0</v>
      </c>
      <c r="H255" s="275">
        <f t="shared" si="66"/>
        <v>1</v>
      </c>
      <c r="I255" s="275">
        <f t="shared" si="67"/>
        <v>0</v>
      </c>
      <c r="J255" s="275">
        <f t="shared" si="68"/>
        <v>0</v>
      </c>
      <c r="K255" s="410">
        <f t="shared" si="69"/>
        <v>3.9300000000000002E-2</v>
      </c>
      <c r="L255" s="275"/>
      <c r="M255" s="275">
        <f t="shared" si="70"/>
        <v>0</v>
      </c>
      <c r="N255" s="275">
        <f t="shared" si="71"/>
        <v>1</v>
      </c>
      <c r="O255" s="275">
        <f t="shared" si="72"/>
        <v>0</v>
      </c>
      <c r="P255" s="275">
        <f t="shared" si="73"/>
        <v>1</v>
      </c>
      <c r="Q255" s="275">
        <f t="shared" si="74"/>
        <v>8</v>
      </c>
      <c r="R255" s="275">
        <f t="shared" si="75"/>
        <v>1</v>
      </c>
      <c r="S255" s="278"/>
      <c r="T255" s="278"/>
      <c r="U255" s="278"/>
      <c r="V255" s="278"/>
      <c r="W255" s="582"/>
      <c r="X255" s="582"/>
      <c r="Y255" s="600"/>
      <c r="Z255" s="278"/>
      <c r="AA255" s="76">
        <v>436</v>
      </c>
      <c r="AB255" s="76">
        <v>436049347</v>
      </c>
      <c r="AC255" s="294" t="s">
        <v>1312</v>
      </c>
      <c r="AD255" s="76">
        <v>0</v>
      </c>
      <c r="AE255" s="76">
        <v>0</v>
      </c>
      <c r="AF255" s="76">
        <v>0</v>
      </c>
      <c r="AG255" s="76">
        <v>0</v>
      </c>
      <c r="AH255" s="76">
        <v>1</v>
      </c>
      <c r="AI255" s="76">
        <v>0</v>
      </c>
      <c r="AJ255" s="76">
        <v>0</v>
      </c>
      <c r="AK255" s="265">
        <v>0</v>
      </c>
      <c r="AL255" s="265">
        <v>0</v>
      </c>
      <c r="AM255" s="265">
        <v>1</v>
      </c>
      <c r="AN255" s="265">
        <v>0</v>
      </c>
      <c r="AO255" s="265">
        <v>1</v>
      </c>
      <c r="AP255" s="265">
        <v>0</v>
      </c>
      <c r="AQ255" s="265">
        <v>0</v>
      </c>
      <c r="AR255" s="265">
        <v>0</v>
      </c>
      <c r="AS255" s="76">
        <v>0</v>
      </c>
      <c r="AT255" s="266"/>
      <c r="AU255" s="76">
        <v>49</v>
      </c>
      <c r="AV255" s="76">
        <v>347</v>
      </c>
      <c r="AW255" s="579">
        <v>8</v>
      </c>
      <c r="AY255" s="76"/>
      <c r="AZ255" s="76">
        <f t="shared" si="76"/>
        <v>436049347</v>
      </c>
      <c r="BA255" s="76">
        <f t="shared" si="77"/>
        <v>436</v>
      </c>
      <c r="BB255" s="564"/>
      <c r="BC255" s="266" t="str">
        <f t="shared" si="78"/>
        <v>COMMUNITY CS OF CAMBRIDGE</v>
      </c>
      <c r="BD255" s="266">
        <f t="shared" si="79"/>
        <v>347</v>
      </c>
      <c r="BE255" s="266" t="str">
        <f t="shared" si="61"/>
        <v>WOBURN</v>
      </c>
      <c r="BF255" s="266">
        <f t="shared" si="80"/>
        <v>1</v>
      </c>
    </row>
    <row r="256" spans="1:58">
      <c r="A256" s="265">
        <v>436</v>
      </c>
      <c r="B256" s="265">
        <v>436049616</v>
      </c>
      <c r="C256" s="266" t="s">
        <v>1312</v>
      </c>
      <c r="D256" s="275">
        <f t="shared" si="62"/>
        <v>0</v>
      </c>
      <c r="E256" s="275">
        <f t="shared" si="63"/>
        <v>0</v>
      </c>
      <c r="F256" s="275">
        <f t="shared" si="64"/>
        <v>0</v>
      </c>
      <c r="G256" s="275">
        <f t="shared" si="65"/>
        <v>0</v>
      </c>
      <c r="H256" s="275">
        <f t="shared" si="66"/>
        <v>1</v>
      </c>
      <c r="I256" s="275">
        <f t="shared" si="67"/>
        <v>0</v>
      </c>
      <c r="J256" s="275">
        <f t="shared" si="68"/>
        <v>0</v>
      </c>
      <c r="K256" s="410">
        <f t="shared" si="69"/>
        <v>3.9300000000000002E-2</v>
      </c>
      <c r="L256" s="275"/>
      <c r="M256" s="275">
        <f t="shared" si="70"/>
        <v>0</v>
      </c>
      <c r="N256" s="275">
        <f t="shared" si="71"/>
        <v>1</v>
      </c>
      <c r="O256" s="275">
        <f t="shared" si="72"/>
        <v>0</v>
      </c>
      <c r="P256" s="275">
        <f t="shared" si="73"/>
        <v>1</v>
      </c>
      <c r="Q256" s="275">
        <f t="shared" si="74"/>
        <v>7</v>
      </c>
      <c r="R256" s="275">
        <f t="shared" si="75"/>
        <v>1</v>
      </c>
      <c r="S256" s="278"/>
      <c r="T256" s="278"/>
      <c r="U256" s="278"/>
      <c r="V256" s="278"/>
      <c r="W256" s="582"/>
      <c r="X256" s="582"/>
      <c r="Y256" s="600"/>
      <c r="Z256" s="278"/>
      <c r="AA256" s="76">
        <v>436</v>
      </c>
      <c r="AB256" s="76">
        <v>436049616</v>
      </c>
      <c r="AC256" s="294" t="s">
        <v>1312</v>
      </c>
      <c r="AD256" s="76">
        <v>0</v>
      </c>
      <c r="AE256" s="76">
        <v>0</v>
      </c>
      <c r="AF256" s="76">
        <v>0</v>
      </c>
      <c r="AG256" s="76">
        <v>0</v>
      </c>
      <c r="AH256" s="76">
        <v>1</v>
      </c>
      <c r="AI256" s="76">
        <v>0</v>
      </c>
      <c r="AJ256" s="76">
        <v>0</v>
      </c>
      <c r="AK256" s="265">
        <v>0</v>
      </c>
      <c r="AL256" s="265">
        <v>0</v>
      </c>
      <c r="AM256" s="265">
        <v>1</v>
      </c>
      <c r="AN256" s="265">
        <v>0</v>
      </c>
      <c r="AO256" s="265">
        <v>1</v>
      </c>
      <c r="AP256" s="265">
        <v>0</v>
      </c>
      <c r="AQ256" s="265">
        <v>0</v>
      </c>
      <c r="AR256" s="265">
        <v>0</v>
      </c>
      <c r="AS256" s="76">
        <v>0</v>
      </c>
      <c r="AT256" s="266"/>
      <c r="AU256" s="76">
        <v>49</v>
      </c>
      <c r="AV256" s="76">
        <v>616</v>
      </c>
      <c r="AW256" s="579">
        <v>7</v>
      </c>
      <c r="AY256" s="76"/>
      <c r="AZ256" s="76">
        <f t="shared" si="76"/>
        <v>436049616</v>
      </c>
      <c r="BA256" s="76">
        <f t="shared" si="77"/>
        <v>436</v>
      </c>
      <c r="BB256" s="564"/>
      <c r="BC256" s="266" t="str">
        <f t="shared" si="78"/>
        <v>COMMUNITY CS OF CAMBRIDGE</v>
      </c>
      <c r="BD256" s="266">
        <f t="shared" si="79"/>
        <v>616</v>
      </c>
      <c r="BE256" s="266" t="str">
        <f t="shared" si="61"/>
        <v>AYER SHIRLEY</v>
      </c>
      <c r="BF256" s="266">
        <f t="shared" si="80"/>
        <v>1</v>
      </c>
    </row>
    <row r="257" spans="1:58">
      <c r="A257" s="265">
        <v>437</v>
      </c>
      <c r="B257" s="265">
        <v>437035035</v>
      </c>
      <c r="C257" s="266" t="s">
        <v>1561</v>
      </c>
      <c r="D257" s="275">
        <f t="shared" si="62"/>
        <v>0</v>
      </c>
      <c r="E257" s="275">
        <f t="shared" si="63"/>
        <v>0</v>
      </c>
      <c r="F257" s="275">
        <f t="shared" si="64"/>
        <v>0</v>
      </c>
      <c r="G257" s="275">
        <f t="shared" si="65"/>
        <v>0</v>
      </c>
      <c r="H257" s="275">
        <f t="shared" si="66"/>
        <v>0</v>
      </c>
      <c r="I257" s="275">
        <f t="shared" si="67"/>
        <v>188</v>
      </c>
      <c r="J257" s="275">
        <f t="shared" si="68"/>
        <v>0</v>
      </c>
      <c r="K257" s="410">
        <f t="shared" si="69"/>
        <v>7.3883999999999999</v>
      </c>
      <c r="L257" s="275"/>
      <c r="M257" s="275">
        <f t="shared" si="70"/>
        <v>0</v>
      </c>
      <c r="N257" s="275">
        <f t="shared" si="71"/>
        <v>0</v>
      </c>
      <c r="O257" s="275">
        <f t="shared" si="72"/>
        <v>39</v>
      </c>
      <c r="P257" s="275">
        <f t="shared" si="73"/>
        <v>162</v>
      </c>
      <c r="Q257" s="275">
        <f t="shared" si="74"/>
        <v>11</v>
      </c>
      <c r="R257" s="275">
        <f t="shared" si="75"/>
        <v>188</v>
      </c>
      <c r="S257" s="278"/>
      <c r="T257" s="278"/>
      <c r="U257" s="278"/>
      <c r="V257" s="278"/>
      <c r="W257" s="582"/>
      <c r="X257" s="582"/>
      <c r="Y257" s="600"/>
      <c r="Z257" s="278"/>
      <c r="AA257" s="76">
        <v>437</v>
      </c>
      <c r="AB257" s="76">
        <v>437035035</v>
      </c>
      <c r="AC257" s="294" t="s">
        <v>1561</v>
      </c>
      <c r="AD257" s="76">
        <v>0</v>
      </c>
      <c r="AE257" s="76">
        <v>0</v>
      </c>
      <c r="AF257" s="76">
        <v>0</v>
      </c>
      <c r="AG257" s="76">
        <v>0</v>
      </c>
      <c r="AH257" s="76">
        <v>0</v>
      </c>
      <c r="AI257" s="76">
        <v>188</v>
      </c>
      <c r="AJ257" s="76">
        <v>0</v>
      </c>
      <c r="AK257" s="265">
        <v>0</v>
      </c>
      <c r="AL257" s="265">
        <v>0</v>
      </c>
      <c r="AM257" s="265">
        <v>0</v>
      </c>
      <c r="AN257" s="265">
        <v>39</v>
      </c>
      <c r="AO257" s="265">
        <v>0</v>
      </c>
      <c r="AP257" s="265">
        <v>0</v>
      </c>
      <c r="AQ257" s="265">
        <v>0</v>
      </c>
      <c r="AR257" s="265">
        <v>0</v>
      </c>
      <c r="AS257" s="76">
        <v>162</v>
      </c>
      <c r="AT257" s="266"/>
      <c r="AU257" s="76">
        <v>35</v>
      </c>
      <c r="AV257" s="76">
        <v>35</v>
      </c>
      <c r="AW257" s="579">
        <v>11</v>
      </c>
      <c r="AY257" s="76"/>
      <c r="AZ257" s="76">
        <f t="shared" si="76"/>
        <v>437035035</v>
      </c>
      <c r="BA257" s="76">
        <f t="shared" si="77"/>
        <v>437</v>
      </c>
      <c r="BB257" s="564"/>
      <c r="BC257" s="266" t="str">
        <f t="shared" si="78"/>
        <v>CITY ON A HILL</v>
      </c>
      <c r="BD257" s="266">
        <f t="shared" si="79"/>
        <v>35</v>
      </c>
      <c r="BE257" s="266" t="str">
        <f t="shared" si="61"/>
        <v>BOSTON</v>
      </c>
      <c r="BF257" s="266">
        <f t="shared" si="80"/>
        <v>188</v>
      </c>
    </row>
    <row r="258" spans="1:58">
      <c r="A258" s="265">
        <v>437</v>
      </c>
      <c r="B258" s="265">
        <v>437035044</v>
      </c>
      <c r="C258" s="266" t="s">
        <v>1561</v>
      </c>
      <c r="D258" s="275">
        <f t="shared" si="62"/>
        <v>0</v>
      </c>
      <c r="E258" s="275">
        <f t="shared" si="63"/>
        <v>0</v>
      </c>
      <c r="F258" s="275">
        <f t="shared" si="64"/>
        <v>0</v>
      </c>
      <c r="G258" s="275">
        <f t="shared" si="65"/>
        <v>0</v>
      </c>
      <c r="H258" s="275">
        <f t="shared" si="66"/>
        <v>0</v>
      </c>
      <c r="I258" s="275">
        <f t="shared" si="67"/>
        <v>1</v>
      </c>
      <c r="J258" s="275">
        <f t="shared" si="68"/>
        <v>0</v>
      </c>
      <c r="K258" s="410">
        <f t="shared" si="69"/>
        <v>3.9300000000000002E-2</v>
      </c>
      <c r="L258" s="275"/>
      <c r="M258" s="275">
        <f t="shared" si="70"/>
        <v>0</v>
      </c>
      <c r="N258" s="275">
        <f t="shared" si="71"/>
        <v>0</v>
      </c>
      <c r="O258" s="275">
        <f t="shared" si="72"/>
        <v>0</v>
      </c>
      <c r="P258" s="275">
        <f t="shared" si="73"/>
        <v>0</v>
      </c>
      <c r="Q258" s="275">
        <f t="shared" si="74"/>
        <v>11</v>
      </c>
      <c r="R258" s="275">
        <f t="shared" si="75"/>
        <v>1</v>
      </c>
      <c r="S258" s="278"/>
      <c r="T258" s="278"/>
      <c r="U258" s="278"/>
      <c r="V258" s="278"/>
      <c r="W258" s="582"/>
      <c r="X258" s="582"/>
      <c r="Y258" s="600"/>
      <c r="Z258" s="278"/>
      <c r="AA258" s="76">
        <v>437</v>
      </c>
      <c r="AB258" s="76">
        <v>437035044</v>
      </c>
      <c r="AC258" s="294" t="s">
        <v>1561</v>
      </c>
      <c r="AD258" s="76">
        <v>0</v>
      </c>
      <c r="AE258" s="76">
        <v>0</v>
      </c>
      <c r="AF258" s="76">
        <v>0</v>
      </c>
      <c r="AG258" s="76">
        <v>0</v>
      </c>
      <c r="AH258" s="76">
        <v>0</v>
      </c>
      <c r="AI258" s="76">
        <v>1</v>
      </c>
      <c r="AJ258" s="76">
        <v>0</v>
      </c>
      <c r="AK258" s="265">
        <v>0</v>
      </c>
      <c r="AL258" s="265">
        <v>0</v>
      </c>
      <c r="AM258" s="265">
        <v>0</v>
      </c>
      <c r="AN258" s="265">
        <v>0</v>
      </c>
      <c r="AO258" s="265">
        <v>0</v>
      </c>
      <c r="AP258" s="265">
        <v>0</v>
      </c>
      <c r="AQ258" s="265">
        <v>0</v>
      </c>
      <c r="AR258" s="265">
        <v>0</v>
      </c>
      <c r="AS258" s="76">
        <v>0</v>
      </c>
      <c r="AT258" s="266"/>
      <c r="AU258" s="76">
        <v>35</v>
      </c>
      <c r="AV258" s="76">
        <v>44</v>
      </c>
      <c r="AW258" s="579">
        <v>11</v>
      </c>
      <c r="AY258" s="76"/>
      <c r="AZ258" s="76">
        <f t="shared" si="76"/>
        <v>437035044</v>
      </c>
      <c r="BA258" s="76">
        <f t="shared" si="77"/>
        <v>437</v>
      </c>
      <c r="BB258" s="564"/>
      <c r="BC258" s="266" t="str">
        <f t="shared" si="78"/>
        <v>CITY ON A HILL</v>
      </c>
      <c r="BD258" s="266">
        <f t="shared" si="79"/>
        <v>44</v>
      </c>
      <c r="BE258" s="266" t="str">
        <f t="shared" si="61"/>
        <v>BROCKTON</v>
      </c>
      <c r="BF258" s="266">
        <f t="shared" si="80"/>
        <v>1</v>
      </c>
    </row>
    <row r="259" spans="1:58">
      <c r="A259" s="265">
        <v>437</v>
      </c>
      <c r="B259" s="265">
        <v>437035088</v>
      </c>
      <c r="C259" s="266" t="s">
        <v>1561</v>
      </c>
      <c r="D259" s="275">
        <f t="shared" si="62"/>
        <v>0</v>
      </c>
      <c r="E259" s="275">
        <f t="shared" si="63"/>
        <v>0</v>
      </c>
      <c r="F259" s="275">
        <f t="shared" si="64"/>
        <v>0</v>
      </c>
      <c r="G259" s="275">
        <f t="shared" si="65"/>
        <v>0</v>
      </c>
      <c r="H259" s="275">
        <f t="shared" si="66"/>
        <v>0</v>
      </c>
      <c r="I259" s="275">
        <f t="shared" si="67"/>
        <v>1</v>
      </c>
      <c r="J259" s="275">
        <f t="shared" si="68"/>
        <v>0</v>
      </c>
      <c r="K259" s="410">
        <f t="shared" si="69"/>
        <v>3.9300000000000002E-2</v>
      </c>
      <c r="L259" s="275"/>
      <c r="M259" s="275">
        <f t="shared" si="70"/>
        <v>0</v>
      </c>
      <c r="N259" s="275">
        <f t="shared" si="71"/>
        <v>0</v>
      </c>
      <c r="O259" s="275">
        <f t="shared" si="72"/>
        <v>0</v>
      </c>
      <c r="P259" s="275">
        <f t="shared" si="73"/>
        <v>0</v>
      </c>
      <c r="Q259" s="275">
        <f t="shared" si="74"/>
        <v>4</v>
      </c>
      <c r="R259" s="275">
        <f t="shared" si="75"/>
        <v>1</v>
      </c>
      <c r="S259" s="278"/>
      <c r="T259" s="278"/>
      <c r="U259" s="278"/>
      <c r="V259" s="278"/>
      <c r="W259" s="582"/>
      <c r="X259" s="582"/>
      <c r="Y259" s="600"/>
      <c r="Z259" s="278"/>
      <c r="AA259" s="76">
        <v>437</v>
      </c>
      <c r="AB259" s="76">
        <v>437035088</v>
      </c>
      <c r="AC259" s="294" t="s">
        <v>1561</v>
      </c>
      <c r="AD259" s="76">
        <v>0</v>
      </c>
      <c r="AE259" s="76">
        <v>0</v>
      </c>
      <c r="AF259" s="76">
        <v>0</v>
      </c>
      <c r="AG259" s="76">
        <v>0</v>
      </c>
      <c r="AH259" s="76">
        <v>0</v>
      </c>
      <c r="AI259" s="76">
        <v>1</v>
      </c>
      <c r="AJ259" s="76">
        <v>0</v>
      </c>
      <c r="AK259" s="265">
        <v>0</v>
      </c>
      <c r="AL259" s="265">
        <v>0</v>
      </c>
      <c r="AM259" s="265">
        <v>0</v>
      </c>
      <c r="AN259" s="265">
        <v>0</v>
      </c>
      <c r="AO259" s="265">
        <v>0</v>
      </c>
      <c r="AP259" s="265">
        <v>0</v>
      </c>
      <c r="AQ259" s="265">
        <v>0</v>
      </c>
      <c r="AR259" s="265">
        <v>0</v>
      </c>
      <c r="AS259" s="76">
        <v>0</v>
      </c>
      <c r="AT259" s="266"/>
      <c r="AU259" s="76">
        <v>35</v>
      </c>
      <c r="AV259" s="76">
        <v>88</v>
      </c>
      <c r="AW259" s="579">
        <v>4</v>
      </c>
      <c r="AY259" s="76"/>
      <c r="AZ259" s="76">
        <f t="shared" si="76"/>
        <v>437035088</v>
      </c>
      <c r="BA259" s="76">
        <f t="shared" si="77"/>
        <v>437</v>
      </c>
      <c r="BB259" s="564"/>
      <c r="BC259" s="266" t="str">
        <f t="shared" si="78"/>
        <v>CITY ON A HILL</v>
      </c>
      <c r="BD259" s="266">
        <f t="shared" si="79"/>
        <v>88</v>
      </c>
      <c r="BE259" s="266" t="str">
        <f t="shared" si="61"/>
        <v>EASTON</v>
      </c>
      <c r="BF259" s="266">
        <f t="shared" si="80"/>
        <v>1</v>
      </c>
    </row>
    <row r="260" spans="1:58">
      <c r="A260" s="265">
        <v>437</v>
      </c>
      <c r="B260" s="265">
        <v>437035093</v>
      </c>
      <c r="C260" s="266" t="s">
        <v>1561</v>
      </c>
      <c r="D260" s="275">
        <f t="shared" si="62"/>
        <v>0</v>
      </c>
      <c r="E260" s="275">
        <f t="shared" si="63"/>
        <v>0</v>
      </c>
      <c r="F260" s="275">
        <f t="shared" si="64"/>
        <v>0</v>
      </c>
      <c r="G260" s="275">
        <f t="shared" si="65"/>
        <v>0</v>
      </c>
      <c r="H260" s="275">
        <f t="shared" si="66"/>
        <v>0</v>
      </c>
      <c r="I260" s="275">
        <f t="shared" si="67"/>
        <v>1</v>
      </c>
      <c r="J260" s="275">
        <f t="shared" si="68"/>
        <v>0</v>
      </c>
      <c r="K260" s="410">
        <f t="shared" si="69"/>
        <v>3.9300000000000002E-2</v>
      </c>
      <c r="L260" s="275"/>
      <c r="M260" s="275">
        <f t="shared" si="70"/>
        <v>0</v>
      </c>
      <c r="N260" s="275">
        <f t="shared" si="71"/>
        <v>0</v>
      </c>
      <c r="O260" s="275">
        <f t="shared" si="72"/>
        <v>0</v>
      </c>
      <c r="P260" s="275">
        <f t="shared" si="73"/>
        <v>1</v>
      </c>
      <c r="Q260" s="275">
        <f t="shared" si="74"/>
        <v>11</v>
      </c>
      <c r="R260" s="275">
        <f t="shared" si="75"/>
        <v>1</v>
      </c>
      <c r="S260" s="278"/>
      <c r="T260" s="278"/>
      <c r="U260" s="278"/>
      <c r="V260" s="278"/>
      <c r="W260" s="582"/>
      <c r="X260" s="582"/>
      <c r="Y260" s="600"/>
      <c r="Z260" s="278"/>
      <c r="AA260" s="76">
        <v>437</v>
      </c>
      <c r="AB260" s="76">
        <v>437035093</v>
      </c>
      <c r="AC260" s="294" t="s">
        <v>1561</v>
      </c>
      <c r="AD260" s="76">
        <v>0</v>
      </c>
      <c r="AE260" s="76">
        <v>0</v>
      </c>
      <c r="AF260" s="76">
        <v>0</v>
      </c>
      <c r="AG260" s="76">
        <v>0</v>
      </c>
      <c r="AH260" s="76">
        <v>0</v>
      </c>
      <c r="AI260" s="76">
        <v>1</v>
      </c>
      <c r="AJ260" s="76">
        <v>0</v>
      </c>
      <c r="AK260" s="265">
        <v>0</v>
      </c>
      <c r="AL260" s="265">
        <v>0</v>
      </c>
      <c r="AM260" s="265">
        <v>0</v>
      </c>
      <c r="AN260" s="265">
        <v>0</v>
      </c>
      <c r="AO260" s="265">
        <v>0</v>
      </c>
      <c r="AP260" s="265">
        <v>0</v>
      </c>
      <c r="AQ260" s="265">
        <v>0</v>
      </c>
      <c r="AR260" s="265">
        <v>0</v>
      </c>
      <c r="AS260" s="76">
        <v>1</v>
      </c>
      <c r="AT260" s="266"/>
      <c r="AU260" s="76">
        <v>35</v>
      </c>
      <c r="AV260" s="76">
        <v>93</v>
      </c>
      <c r="AW260" s="579">
        <v>11</v>
      </c>
      <c r="AY260" s="76"/>
      <c r="AZ260" s="76">
        <f t="shared" si="76"/>
        <v>437035093</v>
      </c>
      <c r="BA260" s="76">
        <f t="shared" si="77"/>
        <v>437</v>
      </c>
      <c r="BB260" s="564"/>
      <c r="BC260" s="266" t="str">
        <f t="shared" si="78"/>
        <v>CITY ON A HILL</v>
      </c>
      <c r="BD260" s="266">
        <f t="shared" si="79"/>
        <v>93</v>
      </c>
      <c r="BE260" s="266" t="str">
        <f t="shared" si="61"/>
        <v>EVERETT</v>
      </c>
      <c r="BF260" s="266">
        <f t="shared" si="80"/>
        <v>1</v>
      </c>
    </row>
    <row r="261" spans="1:58">
      <c r="A261" s="265">
        <v>437</v>
      </c>
      <c r="B261" s="265">
        <v>437035100</v>
      </c>
      <c r="C261" s="266" t="s">
        <v>1561</v>
      </c>
      <c r="D261" s="275">
        <f t="shared" si="62"/>
        <v>0</v>
      </c>
      <c r="E261" s="275">
        <f t="shared" si="63"/>
        <v>0</v>
      </c>
      <c r="F261" s="275">
        <f t="shared" si="64"/>
        <v>0</v>
      </c>
      <c r="G261" s="275">
        <f t="shared" si="65"/>
        <v>0</v>
      </c>
      <c r="H261" s="275">
        <f t="shared" si="66"/>
        <v>0</v>
      </c>
      <c r="I261" s="275">
        <f t="shared" si="67"/>
        <v>1</v>
      </c>
      <c r="J261" s="275">
        <f t="shared" si="68"/>
        <v>0</v>
      </c>
      <c r="K261" s="410">
        <f t="shared" si="69"/>
        <v>3.9300000000000002E-2</v>
      </c>
      <c r="L261" s="275"/>
      <c r="M261" s="275">
        <f t="shared" si="70"/>
        <v>0</v>
      </c>
      <c r="N261" s="275">
        <f t="shared" si="71"/>
        <v>0</v>
      </c>
      <c r="O261" s="275">
        <f t="shared" si="72"/>
        <v>0</v>
      </c>
      <c r="P261" s="275">
        <f t="shared" si="73"/>
        <v>1</v>
      </c>
      <c r="Q261" s="275">
        <f t="shared" si="74"/>
        <v>10</v>
      </c>
      <c r="R261" s="275">
        <f t="shared" si="75"/>
        <v>1</v>
      </c>
      <c r="S261" s="278"/>
      <c r="T261" s="278"/>
      <c r="U261" s="278"/>
      <c r="V261" s="278"/>
      <c r="W261" s="582"/>
      <c r="X261" s="582"/>
      <c r="Y261" s="600"/>
      <c r="Z261" s="278"/>
      <c r="AA261" s="76">
        <v>437</v>
      </c>
      <c r="AB261" s="76">
        <v>437035100</v>
      </c>
      <c r="AC261" s="294" t="s">
        <v>1561</v>
      </c>
      <c r="AD261" s="76">
        <v>0</v>
      </c>
      <c r="AE261" s="76">
        <v>0</v>
      </c>
      <c r="AF261" s="76">
        <v>0</v>
      </c>
      <c r="AG261" s="76">
        <v>0</v>
      </c>
      <c r="AH261" s="76">
        <v>0</v>
      </c>
      <c r="AI261" s="76">
        <v>1</v>
      </c>
      <c r="AJ261" s="76">
        <v>0</v>
      </c>
      <c r="AK261" s="265">
        <v>0</v>
      </c>
      <c r="AL261" s="265">
        <v>0</v>
      </c>
      <c r="AM261" s="265">
        <v>0</v>
      </c>
      <c r="AN261" s="265">
        <v>0</v>
      </c>
      <c r="AO261" s="265">
        <v>0</v>
      </c>
      <c r="AP261" s="265">
        <v>0</v>
      </c>
      <c r="AQ261" s="265">
        <v>0</v>
      </c>
      <c r="AR261" s="265">
        <v>0</v>
      </c>
      <c r="AS261" s="76">
        <v>1</v>
      </c>
      <c r="AT261" s="266"/>
      <c r="AU261" s="76">
        <v>35</v>
      </c>
      <c r="AV261" s="76">
        <v>100</v>
      </c>
      <c r="AW261" s="579">
        <v>10</v>
      </c>
      <c r="AY261" s="76"/>
      <c r="AZ261" s="76">
        <f t="shared" si="76"/>
        <v>437035100</v>
      </c>
      <c r="BA261" s="76">
        <f t="shared" si="77"/>
        <v>437</v>
      </c>
      <c r="BB261" s="564"/>
      <c r="BC261" s="266" t="str">
        <f t="shared" si="78"/>
        <v>CITY ON A HILL</v>
      </c>
      <c r="BD261" s="266">
        <f t="shared" si="79"/>
        <v>100</v>
      </c>
      <c r="BE261" s="266" t="str">
        <f t="shared" si="61"/>
        <v>FRAMINGHAM</v>
      </c>
      <c r="BF261" s="266">
        <f t="shared" si="80"/>
        <v>1</v>
      </c>
    </row>
    <row r="262" spans="1:58">
      <c r="A262" s="265">
        <v>437</v>
      </c>
      <c r="B262" s="265">
        <v>437035176</v>
      </c>
      <c r="C262" s="266" t="s">
        <v>1561</v>
      </c>
      <c r="D262" s="275">
        <f t="shared" si="62"/>
        <v>0</v>
      </c>
      <c r="E262" s="275">
        <f t="shared" si="63"/>
        <v>0</v>
      </c>
      <c r="F262" s="275">
        <f t="shared" si="64"/>
        <v>0</v>
      </c>
      <c r="G262" s="275">
        <f t="shared" si="65"/>
        <v>0</v>
      </c>
      <c r="H262" s="275">
        <f t="shared" si="66"/>
        <v>0</v>
      </c>
      <c r="I262" s="275">
        <f t="shared" si="67"/>
        <v>1</v>
      </c>
      <c r="J262" s="275">
        <f t="shared" si="68"/>
        <v>0</v>
      </c>
      <c r="K262" s="410">
        <f t="shared" si="69"/>
        <v>3.9300000000000002E-2</v>
      </c>
      <c r="L262" s="275"/>
      <c r="M262" s="275">
        <f t="shared" si="70"/>
        <v>0</v>
      </c>
      <c r="N262" s="275">
        <f t="shared" si="71"/>
        <v>0</v>
      </c>
      <c r="O262" s="275">
        <f t="shared" si="72"/>
        <v>0</v>
      </c>
      <c r="P262" s="275">
        <f t="shared" si="73"/>
        <v>1</v>
      </c>
      <c r="Q262" s="275">
        <f t="shared" si="74"/>
        <v>8</v>
      </c>
      <c r="R262" s="275">
        <f t="shared" si="75"/>
        <v>1</v>
      </c>
      <c r="S262" s="278"/>
      <c r="T262" s="278"/>
      <c r="U262" s="278"/>
      <c r="V262" s="278"/>
      <c r="W262" s="582"/>
      <c r="X262" s="582"/>
      <c r="Y262" s="600"/>
      <c r="Z262" s="278"/>
      <c r="AA262" s="76">
        <v>437</v>
      </c>
      <c r="AB262" s="76">
        <v>437035176</v>
      </c>
      <c r="AC262" s="294" t="s">
        <v>1561</v>
      </c>
      <c r="AD262" s="76">
        <v>0</v>
      </c>
      <c r="AE262" s="76">
        <v>0</v>
      </c>
      <c r="AF262" s="76">
        <v>0</v>
      </c>
      <c r="AG262" s="76">
        <v>0</v>
      </c>
      <c r="AH262" s="76">
        <v>0</v>
      </c>
      <c r="AI262" s="76">
        <v>1</v>
      </c>
      <c r="AJ262" s="76">
        <v>0</v>
      </c>
      <c r="AK262" s="265">
        <v>0</v>
      </c>
      <c r="AL262" s="265">
        <v>0</v>
      </c>
      <c r="AM262" s="265">
        <v>0</v>
      </c>
      <c r="AN262" s="265">
        <v>0</v>
      </c>
      <c r="AO262" s="265">
        <v>0</v>
      </c>
      <c r="AP262" s="265">
        <v>0</v>
      </c>
      <c r="AQ262" s="265">
        <v>0</v>
      </c>
      <c r="AR262" s="265">
        <v>0</v>
      </c>
      <c r="AS262" s="76">
        <v>1</v>
      </c>
      <c r="AT262" s="266"/>
      <c r="AU262" s="76">
        <v>35</v>
      </c>
      <c r="AV262" s="76">
        <v>176</v>
      </c>
      <c r="AW262" s="579">
        <v>8</v>
      </c>
      <c r="AY262" s="76"/>
      <c r="AZ262" s="76">
        <f t="shared" si="76"/>
        <v>437035176</v>
      </c>
      <c r="BA262" s="76">
        <f t="shared" si="77"/>
        <v>437</v>
      </c>
      <c r="BB262" s="564"/>
      <c r="BC262" s="266" t="str">
        <f t="shared" si="78"/>
        <v>CITY ON A HILL</v>
      </c>
      <c r="BD262" s="266">
        <f t="shared" si="79"/>
        <v>176</v>
      </c>
      <c r="BE262" s="266" t="str">
        <f t="shared" si="61"/>
        <v>MEDFORD</v>
      </c>
      <c r="BF262" s="266">
        <f t="shared" si="80"/>
        <v>1</v>
      </c>
    </row>
    <row r="263" spans="1:58">
      <c r="A263" s="265">
        <v>437</v>
      </c>
      <c r="B263" s="265">
        <v>437035243</v>
      </c>
      <c r="C263" s="266" t="s">
        <v>1561</v>
      </c>
      <c r="D263" s="275">
        <f t="shared" si="62"/>
        <v>0</v>
      </c>
      <c r="E263" s="275">
        <f t="shared" si="63"/>
        <v>0</v>
      </c>
      <c r="F263" s="275">
        <f t="shared" si="64"/>
        <v>0</v>
      </c>
      <c r="G263" s="275">
        <f t="shared" si="65"/>
        <v>0</v>
      </c>
      <c r="H263" s="275">
        <f t="shared" si="66"/>
        <v>0</v>
      </c>
      <c r="I263" s="275">
        <f t="shared" si="67"/>
        <v>1</v>
      </c>
      <c r="J263" s="275">
        <f t="shared" si="68"/>
        <v>0</v>
      </c>
      <c r="K263" s="410">
        <f t="shared" si="69"/>
        <v>3.9300000000000002E-2</v>
      </c>
      <c r="L263" s="275"/>
      <c r="M263" s="275">
        <f t="shared" si="70"/>
        <v>0</v>
      </c>
      <c r="N263" s="275">
        <f t="shared" si="71"/>
        <v>0</v>
      </c>
      <c r="O263" s="275">
        <f t="shared" si="72"/>
        <v>0</v>
      </c>
      <c r="P263" s="275">
        <f t="shared" si="73"/>
        <v>1</v>
      </c>
      <c r="Q263" s="275">
        <f t="shared" si="74"/>
        <v>9</v>
      </c>
      <c r="R263" s="275">
        <f t="shared" si="75"/>
        <v>1</v>
      </c>
      <c r="S263" s="278"/>
      <c r="T263" s="278"/>
      <c r="U263" s="278"/>
      <c r="V263" s="278"/>
      <c r="W263" s="582"/>
      <c r="X263" s="582"/>
      <c r="Y263" s="600"/>
      <c r="Z263" s="278"/>
      <c r="AA263" s="76">
        <v>437</v>
      </c>
      <c r="AB263" s="76">
        <v>437035243</v>
      </c>
      <c r="AC263" s="294" t="s">
        <v>1561</v>
      </c>
      <c r="AD263" s="76">
        <v>0</v>
      </c>
      <c r="AE263" s="76">
        <v>0</v>
      </c>
      <c r="AF263" s="76">
        <v>0</v>
      </c>
      <c r="AG263" s="76">
        <v>0</v>
      </c>
      <c r="AH263" s="76">
        <v>0</v>
      </c>
      <c r="AI263" s="76">
        <v>1</v>
      </c>
      <c r="AJ263" s="76">
        <v>0</v>
      </c>
      <c r="AK263" s="265">
        <v>0</v>
      </c>
      <c r="AL263" s="265">
        <v>0</v>
      </c>
      <c r="AM263" s="265">
        <v>0</v>
      </c>
      <c r="AN263" s="265">
        <v>0</v>
      </c>
      <c r="AO263" s="265">
        <v>0</v>
      </c>
      <c r="AP263" s="265">
        <v>0</v>
      </c>
      <c r="AQ263" s="265">
        <v>0</v>
      </c>
      <c r="AR263" s="265">
        <v>0</v>
      </c>
      <c r="AS263" s="76">
        <v>1</v>
      </c>
      <c r="AT263" s="266"/>
      <c r="AU263" s="76">
        <v>35</v>
      </c>
      <c r="AV263" s="76">
        <v>243</v>
      </c>
      <c r="AW263" s="579">
        <v>9</v>
      </c>
      <c r="AY263" s="76"/>
      <c r="AZ263" s="76">
        <f t="shared" si="76"/>
        <v>437035243</v>
      </c>
      <c r="BA263" s="76">
        <f t="shared" si="77"/>
        <v>437</v>
      </c>
      <c r="BB263" s="564"/>
      <c r="BC263" s="266" t="str">
        <f t="shared" si="78"/>
        <v>CITY ON A HILL</v>
      </c>
      <c r="BD263" s="266">
        <f t="shared" si="79"/>
        <v>243</v>
      </c>
      <c r="BE263" s="266" t="str">
        <f t="shared" si="61"/>
        <v>QUINCY</v>
      </c>
      <c r="BF263" s="266">
        <f t="shared" si="80"/>
        <v>1</v>
      </c>
    </row>
    <row r="264" spans="1:58">
      <c r="A264" s="265">
        <v>437</v>
      </c>
      <c r="B264" s="265">
        <v>437035244</v>
      </c>
      <c r="C264" s="266" t="s">
        <v>1561</v>
      </c>
      <c r="D264" s="275">
        <f t="shared" si="62"/>
        <v>0</v>
      </c>
      <c r="E264" s="275">
        <f t="shared" si="63"/>
        <v>0</v>
      </c>
      <c r="F264" s="275">
        <f t="shared" si="64"/>
        <v>0</v>
      </c>
      <c r="G264" s="275">
        <f t="shared" si="65"/>
        <v>0</v>
      </c>
      <c r="H264" s="275">
        <f t="shared" si="66"/>
        <v>0</v>
      </c>
      <c r="I264" s="275">
        <f t="shared" si="67"/>
        <v>3</v>
      </c>
      <c r="J264" s="275">
        <f t="shared" si="68"/>
        <v>0</v>
      </c>
      <c r="K264" s="410">
        <f t="shared" si="69"/>
        <v>0.1179</v>
      </c>
      <c r="L264" s="275"/>
      <c r="M264" s="275">
        <f t="shared" si="70"/>
        <v>0</v>
      </c>
      <c r="N264" s="275">
        <f t="shared" si="71"/>
        <v>0</v>
      </c>
      <c r="O264" s="275">
        <f t="shared" si="72"/>
        <v>0</v>
      </c>
      <c r="P264" s="275">
        <f t="shared" si="73"/>
        <v>2</v>
      </c>
      <c r="Q264" s="275">
        <f t="shared" si="74"/>
        <v>10</v>
      </c>
      <c r="R264" s="275">
        <f t="shared" si="75"/>
        <v>3</v>
      </c>
      <c r="S264" s="278"/>
      <c r="T264" s="278"/>
      <c r="U264" s="278"/>
      <c r="V264" s="278"/>
      <c r="W264" s="582"/>
      <c r="X264" s="582"/>
      <c r="Y264" s="600"/>
      <c r="Z264" s="278"/>
      <c r="AA264" s="76">
        <v>437</v>
      </c>
      <c r="AB264" s="76">
        <v>437035244</v>
      </c>
      <c r="AC264" s="294" t="s">
        <v>1561</v>
      </c>
      <c r="AD264" s="76">
        <v>0</v>
      </c>
      <c r="AE264" s="76">
        <v>0</v>
      </c>
      <c r="AF264" s="76">
        <v>0</v>
      </c>
      <c r="AG264" s="76">
        <v>0</v>
      </c>
      <c r="AH264" s="76">
        <v>0</v>
      </c>
      <c r="AI264" s="76">
        <v>3</v>
      </c>
      <c r="AJ264" s="76">
        <v>0</v>
      </c>
      <c r="AK264" s="265">
        <v>0</v>
      </c>
      <c r="AL264" s="265">
        <v>0</v>
      </c>
      <c r="AM264" s="265">
        <v>0</v>
      </c>
      <c r="AN264" s="265">
        <v>0</v>
      </c>
      <c r="AO264" s="265">
        <v>0</v>
      </c>
      <c r="AP264" s="265">
        <v>0</v>
      </c>
      <c r="AQ264" s="265">
        <v>0</v>
      </c>
      <c r="AR264" s="265">
        <v>0</v>
      </c>
      <c r="AS264" s="76">
        <v>2</v>
      </c>
      <c r="AT264" s="266"/>
      <c r="AU264" s="76">
        <v>35</v>
      </c>
      <c r="AV264" s="76">
        <v>244</v>
      </c>
      <c r="AW264" s="579">
        <v>10</v>
      </c>
      <c r="AY264" s="76"/>
      <c r="AZ264" s="76">
        <f t="shared" si="76"/>
        <v>437035244</v>
      </c>
      <c r="BA264" s="76">
        <f t="shared" si="77"/>
        <v>437</v>
      </c>
      <c r="BB264" s="564"/>
      <c r="BC264" s="266" t="str">
        <f t="shared" si="78"/>
        <v>CITY ON A HILL</v>
      </c>
      <c r="BD264" s="266">
        <f t="shared" si="79"/>
        <v>244</v>
      </c>
      <c r="BE264" s="266" t="str">
        <f t="shared" si="61"/>
        <v>RANDOLPH</v>
      </c>
      <c r="BF264" s="266">
        <f t="shared" si="80"/>
        <v>3</v>
      </c>
    </row>
    <row r="265" spans="1:58">
      <c r="A265" s="265">
        <v>437</v>
      </c>
      <c r="B265" s="265">
        <v>437035336</v>
      </c>
      <c r="C265" s="266" t="s">
        <v>1561</v>
      </c>
      <c r="D265" s="275">
        <f t="shared" si="62"/>
        <v>0</v>
      </c>
      <c r="E265" s="275">
        <f t="shared" si="63"/>
        <v>0</v>
      </c>
      <c r="F265" s="275">
        <f t="shared" si="64"/>
        <v>0</v>
      </c>
      <c r="G265" s="275">
        <f t="shared" si="65"/>
        <v>0</v>
      </c>
      <c r="H265" s="275">
        <f t="shared" si="66"/>
        <v>0</v>
      </c>
      <c r="I265" s="275">
        <f t="shared" si="67"/>
        <v>2</v>
      </c>
      <c r="J265" s="275">
        <f t="shared" si="68"/>
        <v>0</v>
      </c>
      <c r="K265" s="410">
        <f t="shared" si="69"/>
        <v>7.8600000000000003E-2</v>
      </c>
      <c r="L265" s="275"/>
      <c r="M265" s="275">
        <f t="shared" si="70"/>
        <v>0</v>
      </c>
      <c r="N265" s="275">
        <f t="shared" si="71"/>
        <v>0</v>
      </c>
      <c r="O265" s="275">
        <f t="shared" si="72"/>
        <v>0</v>
      </c>
      <c r="P265" s="275">
        <f t="shared" si="73"/>
        <v>1</v>
      </c>
      <c r="Q265" s="275">
        <f t="shared" si="74"/>
        <v>8</v>
      </c>
      <c r="R265" s="275">
        <f t="shared" si="75"/>
        <v>2</v>
      </c>
      <c r="S265" s="278"/>
      <c r="T265" s="278"/>
      <c r="U265" s="278"/>
      <c r="V265" s="278"/>
      <c r="W265" s="582"/>
      <c r="X265" s="582"/>
      <c r="Y265" s="600"/>
      <c r="Z265" s="278"/>
      <c r="AA265" s="76">
        <v>437</v>
      </c>
      <c r="AB265" s="76">
        <v>437035336</v>
      </c>
      <c r="AC265" s="294" t="s">
        <v>1561</v>
      </c>
      <c r="AD265" s="76">
        <v>0</v>
      </c>
      <c r="AE265" s="76">
        <v>0</v>
      </c>
      <c r="AF265" s="76">
        <v>0</v>
      </c>
      <c r="AG265" s="76">
        <v>0</v>
      </c>
      <c r="AH265" s="76">
        <v>0</v>
      </c>
      <c r="AI265" s="76">
        <v>2</v>
      </c>
      <c r="AJ265" s="76">
        <v>0</v>
      </c>
      <c r="AK265" s="265">
        <v>0</v>
      </c>
      <c r="AL265" s="265">
        <v>0</v>
      </c>
      <c r="AM265" s="265">
        <v>0</v>
      </c>
      <c r="AN265" s="265">
        <v>0</v>
      </c>
      <c r="AO265" s="265">
        <v>0</v>
      </c>
      <c r="AP265" s="265">
        <v>0</v>
      </c>
      <c r="AQ265" s="265">
        <v>0</v>
      </c>
      <c r="AR265" s="265">
        <v>0</v>
      </c>
      <c r="AS265" s="76">
        <v>1</v>
      </c>
      <c r="AT265" s="266"/>
      <c r="AU265" s="76">
        <v>35</v>
      </c>
      <c r="AV265" s="76">
        <v>336</v>
      </c>
      <c r="AW265" s="579">
        <v>8</v>
      </c>
      <c r="AY265" s="76"/>
      <c r="AZ265" s="76">
        <f t="shared" si="76"/>
        <v>437035336</v>
      </c>
      <c r="BA265" s="76">
        <f t="shared" si="77"/>
        <v>437</v>
      </c>
      <c r="BB265" s="564"/>
      <c r="BC265" s="266" t="str">
        <f t="shared" si="78"/>
        <v>CITY ON A HILL</v>
      </c>
      <c r="BD265" s="266">
        <f t="shared" si="79"/>
        <v>336</v>
      </c>
      <c r="BE265" s="266" t="str">
        <f t="shared" si="61"/>
        <v>WEYMOUTH</v>
      </c>
      <c r="BF265" s="266">
        <f t="shared" si="80"/>
        <v>2</v>
      </c>
    </row>
    <row r="266" spans="1:58">
      <c r="A266" s="265">
        <v>438</v>
      </c>
      <c r="B266" s="265">
        <v>438035035</v>
      </c>
      <c r="C266" s="266" t="s">
        <v>1296</v>
      </c>
      <c r="D266" s="275">
        <f t="shared" si="62"/>
        <v>20</v>
      </c>
      <c r="E266" s="275">
        <f t="shared" si="63"/>
        <v>0</v>
      </c>
      <c r="F266" s="275">
        <f t="shared" si="64"/>
        <v>23</v>
      </c>
      <c r="G266" s="275">
        <f t="shared" si="65"/>
        <v>100</v>
      </c>
      <c r="H266" s="275">
        <f t="shared" si="66"/>
        <v>60</v>
      </c>
      <c r="I266" s="275">
        <f t="shared" si="67"/>
        <v>116</v>
      </c>
      <c r="J266" s="275">
        <f t="shared" si="68"/>
        <v>0</v>
      </c>
      <c r="K266" s="410">
        <f t="shared" si="69"/>
        <v>11.7507</v>
      </c>
      <c r="L266" s="275"/>
      <c r="M266" s="275">
        <f t="shared" si="70"/>
        <v>28</v>
      </c>
      <c r="N266" s="275">
        <f t="shared" si="71"/>
        <v>7</v>
      </c>
      <c r="O266" s="275">
        <f t="shared" si="72"/>
        <v>7</v>
      </c>
      <c r="P266" s="275">
        <f t="shared" si="73"/>
        <v>269</v>
      </c>
      <c r="Q266" s="275">
        <f t="shared" si="74"/>
        <v>11</v>
      </c>
      <c r="R266" s="275">
        <f t="shared" si="75"/>
        <v>309</v>
      </c>
      <c r="S266" s="278"/>
      <c r="T266" s="278"/>
      <c r="U266" s="278"/>
      <c r="V266" s="278"/>
      <c r="W266" s="582"/>
      <c r="X266" s="582"/>
      <c r="Y266" s="600"/>
      <c r="Z266" s="278"/>
      <c r="AA266" s="76">
        <v>438</v>
      </c>
      <c r="AB266" s="76">
        <v>438035035</v>
      </c>
      <c r="AC266" s="294" t="s">
        <v>1296</v>
      </c>
      <c r="AD266" s="76">
        <v>20</v>
      </c>
      <c r="AE266" s="76">
        <v>0</v>
      </c>
      <c r="AF266" s="76">
        <v>23</v>
      </c>
      <c r="AG266" s="76">
        <v>100</v>
      </c>
      <c r="AH266" s="76">
        <v>60</v>
      </c>
      <c r="AI266" s="76">
        <v>116</v>
      </c>
      <c r="AJ266" s="76">
        <v>0</v>
      </c>
      <c r="AK266" s="265">
        <v>2</v>
      </c>
      <c r="AL266" s="265">
        <v>27</v>
      </c>
      <c r="AM266" s="265">
        <v>7</v>
      </c>
      <c r="AN266" s="265">
        <v>7</v>
      </c>
      <c r="AO266" s="265">
        <v>148</v>
      </c>
      <c r="AP266" s="265">
        <v>19</v>
      </c>
      <c r="AQ266" s="265">
        <v>0</v>
      </c>
      <c r="AR266" s="265">
        <v>21</v>
      </c>
      <c r="AS266" s="76">
        <v>90</v>
      </c>
      <c r="AT266" s="266"/>
      <c r="AU266" s="76">
        <v>35</v>
      </c>
      <c r="AV266" s="76">
        <v>35</v>
      </c>
      <c r="AW266" s="579">
        <v>11</v>
      </c>
      <c r="AY266" s="76"/>
      <c r="AZ266" s="76">
        <f t="shared" si="76"/>
        <v>438035035</v>
      </c>
      <c r="BA266" s="76">
        <f t="shared" si="77"/>
        <v>438</v>
      </c>
      <c r="BB266" s="564"/>
      <c r="BC266" s="266" t="str">
        <f t="shared" si="78"/>
        <v>CODMAN ACADEMY</v>
      </c>
      <c r="BD266" s="266">
        <f t="shared" si="79"/>
        <v>35</v>
      </c>
      <c r="BE266" s="266" t="str">
        <f t="shared" ref="BE266:BE329" si="81">VLOOKUP(BD266,distinfo,2,FALSE)</f>
        <v>BOSTON</v>
      </c>
      <c r="BF266" s="266">
        <f t="shared" si="80"/>
        <v>319</v>
      </c>
    </row>
    <row r="267" spans="1:58">
      <c r="A267" s="265">
        <v>438</v>
      </c>
      <c r="B267" s="265">
        <v>438035044</v>
      </c>
      <c r="C267" s="266" t="s">
        <v>1296</v>
      </c>
      <c r="D267" s="275">
        <f t="shared" ref="D267:D330" si="82">ROUND(AD267,0)</f>
        <v>0</v>
      </c>
      <c r="E267" s="275">
        <f t="shared" ref="E267:E330" si="83">ROUND(AE267,0)</f>
        <v>0</v>
      </c>
      <c r="F267" s="275">
        <f t="shared" ref="F267:F330" si="84">ROUND(AF267,0)</f>
        <v>0</v>
      </c>
      <c r="G267" s="275">
        <f t="shared" ref="G267:G330" si="85">ROUND(AG267,0)</f>
        <v>3</v>
      </c>
      <c r="H267" s="275">
        <f t="shared" ref="H267:H330" si="86">ROUND(AH267,0)</f>
        <v>1</v>
      </c>
      <c r="I267" s="275">
        <f t="shared" ref="I267:I330" si="87">ROUND(AI267,0)-J267</f>
        <v>2</v>
      </c>
      <c r="J267" s="275">
        <f t="shared" ref="J267:J330" si="88">ROUND(AJ267,0)</f>
        <v>0</v>
      </c>
      <c r="K267" s="410">
        <f t="shared" ref="K267:K330" si="89">ROUND($K$2*(SUM(AF267:AI267)+(AE267*0.5))+$K$5*AJ267,4)</f>
        <v>0.23580000000000001</v>
      </c>
      <c r="L267" s="275"/>
      <c r="M267" s="275">
        <f t="shared" ref="M267:M330" si="90">ROUND(AL267+(AK267*0.5),0)</f>
        <v>0</v>
      </c>
      <c r="N267" s="275">
        <f t="shared" ref="N267:N330" si="91">ROUND(AM267,0)</f>
        <v>0</v>
      </c>
      <c r="O267" s="275">
        <f t="shared" ref="O267:O330" si="92">ROUND(AN267,0)</f>
        <v>1</v>
      </c>
      <c r="P267" s="275">
        <f t="shared" ref="P267:P330" si="93">ROUND(((AP267+AQ267)*0.5)+AO267+AR267+AS267,0)</f>
        <v>6</v>
      </c>
      <c r="Q267" s="275">
        <f t="shared" ref="Q267:Q330" si="94">AW267</f>
        <v>11</v>
      </c>
      <c r="R267" s="275">
        <f t="shared" ref="R267:R330" si="95">SUM(F267:I267)+ROUND(D267*0.5,0)+ROUND(J267,0)</f>
        <v>6</v>
      </c>
      <c r="S267" s="278"/>
      <c r="T267" s="278"/>
      <c r="U267" s="278"/>
      <c r="V267" s="278"/>
      <c r="W267" s="582"/>
      <c r="X267" s="582"/>
      <c r="Y267" s="600"/>
      <c r="Z267" s="278"/>
      <c r="AA267" s="76">
        <v>438</v>
      </c>
      <c r="AB267" s="76">
        <v>438035044</v>
      </c>
      <c r="AC267" s="294" t="s">
        <v>1296</v>
      </c>
      <c r="AD267" s="76">
        <v>0</v>
      </c>
      <c r="AE267" s="76">
        <v>0</v>
      </c>
      <c r="AF267" s="76">
        <v>0</v>
      </c>
      <c r="AG267" s="76">
        <v>3</v>
      </c>
      <c r="AH267" s="76">
        <v>1</v>
      </c>
      <c r="AI267" s="76">
        <v>2</v>
      </c>
      <c r="AJ267" s="76">
        <v>0</v>
      </c>
      <c r="AK267" s="265">
        <v>0</v>
      </c>
      <c r="AL267" s="265">
        <v>0</v>
      </c>
      <c r="AM267" s="265">
        <v>0</v>
      </c>
      <c r="AN267" s="265">
        <v>1</v>
      </c>
      <c r="AO267" s="265">
        <v>4</v>
      </c>
      <c r="AP267" s="265">
        <v>0</v>
      </c>
      <c r="AQ267" s="265">
        <v>0</v>
      </c>
      <c r="AR267" s="265">
        <v>0</v>
      </c>
      <c r="AS267" s="76">
        <v>2</v>
      </c>
      <c r="AT267" s="266"/>
      <c r="AU267" s="76">
        <v>35</v>
      </c>
      <c r="AV267" s="76">
        <v>44</v>
      </c>
      <c r="AW267" s="579">
        <v>11</v>
      </c>
      <c r="AY267" s="76"/>
      <c r="AZ267" s="76">
        <f t="shared" ref="AZ267:AZ330" si="96">AB267</f>
        <v>438035044</v>
      </c>
      <c r="BA267" s="76">
        <f t="shared" ref="BA267:BA330" si="97">AA267</f>
        <v>438</v>
      </c>
      <c r="BB267" s="564"/>
      <c r="BC267" s="266" t="str">
        <f t="shared" ref="BC267:BC330" si="98">AC267</f>
        <v>CODMAN ACADEMY</v>
      </c>
      <c r="BD267" s="266">
        <f t="shared" ref="BD267:BD330" si="99">AV267</f>
        <v>44</v>
      </c>
      <c r="BE267" s="266" t="str">
        <f t="shared" si="81"/>
        <v>BROCKTON</v>
      </c>
      <c r="BF267" s="266">
        <f t="shared" ref="BF267:BF330" si="100">SUM(AD267:AJ267)</f>
        <v>6</v>
      </c>
    </row>
    <row r="268" spans="1:58">
      <c r="A268" s="265">
        <v>438</v>
      </c>
      <c r="B268" s="265">
        <v>438035220</v>
      </c>
      <c r="C268" s="266" t="s">
        <v>1296</v>
      </c>
      <c r="D268" s="275">
        <f t="shared" si="82"/>
        <v>0</v>
      </c>
      <c r="E268" s="275">
        <f t="shared" si="83"/>
        <v>0</v>
      </c>
      <c r="F268" s="275">
        <f t="shared" si="84"/>
        <v>0</v>
      </c>
      <c r="G268" s="275">
        <f t="shared" si="85"/>
        <v>0</v>
      </c>
      <c r="H268" s="275">
        <f t="shared" si="86"/>
        <v>0</v>
      </c>
      <c r="I268" s="275">
        <f t="shared" si="87"/>
        <v>1</v>
      </c>
      <c r="J268" s="275">
        <f t="shared" si="88"/>
        <v>0</v>
      </c>
      <c r="K268" s="410">
        <f t="shared" si="89"/>
        <v>3.9300000000000002E-2</v>
      </c>
      <c r="L268" s="275"/>
      <c r="M268" s="275">
        <f t="shared" si="90"/>
        <v>0</v>
      </c>
      <c r="N268" s="275">
        <f t="shared" si="91"/>
        <v>0</v>
      </c>
      <c r="O268" s="275">
        <f t="shared" si="92"/>
        <v>0</v>
      </c>
      <c r="P268" s="275">
        <f t="shared" si="93"/>
        <v>1</v>
      </c>
      <c r="Q268" s="275">
        <f t="shared" si="94"/>
        <v>8</v>
      </c>
      <c r="R268" s="275">
        <f t="shared" si="95"/>
        <v>1</v>
      </c>
      <c r="S268" s="278"/>
      <c r="T268" s="278"/>
      <c r="U268" s="278"/>
      <c r="V268" s="278"/>
      <c r="W268" s="582"/>
      <c r="X268" s="582"/>
      <c r="Y268" s="600"/>
      <c r="Z268" s="278"/>
      <c r="AA268" s="76">
        <v>438</v>
      </c>
      <c r="AB268" s="76">
        <v>438035220</v>
      </c>
      <c r="AC268" s="294" t="s">
        <v>1296</v>
      </c>
      <c r="AD268" s="76">
        <v>0</v>
      </c>
      <c r="AE268" s="76">
        <v>0</v>
      </c>
      <c r="AF268" s="76">
        <v>0</v>
      </c>
      <c r="AG268" s="76">
        <v>0</v>
      </c>
      <c r="AH268" s="76">
        <v>0</v>
      </c>
      <c r="AI268" s="76">
        <v>1</v>
      </c>
      <c r="AJ268" s="76">
        <v>0</v>
      </c>
      <c r="AK268" s="265">
        <v>0</v>
      </c>
      <c r="AL268" s="265">
        <v>0</v>
      </c>
      <c r="AM268" s="265">
        <v>0</v>
      </c>
      <c r="AN268" s="265">
        <v>0</v>
      </c>
      <c r="AO268" s="265">
        <v>0</v>
      </c>
      <c r="AP268" s="265">
        <v>0</v>
      </c>
      <c r="AQ268" s="265">
        <v>0</v>
      </c>
      <c r="AR268" s="265">
        <v>0</v>
      </c>
      <c r="AS268" s="76">
        <v>1</v>
      </c>
      <c r="AT268" s="266"/>
      <c r="AU268" s="76">
        <v>35</v>
      </c>
      <c r="AV268" s="76">
        <v>220</v>
      </c>
      <c r="AW268" s="579">
        <v>8</v>
      </c>
      <c r="AY268" s="76"/>
      <c r="AZ268" s="76">
        <f t="shared" si="96"/>
        <v>438035220</v>
      </c>
      <c r="BA268" s="76">
        <f t="shared" si="97"/>
        <v>438</v>
      </c>
      <c r="BB268" s="564"/>
      <c r="BC268" s="266" t="str">
        <f t="shared" si="98"/>
        <v>CODMAN ACADEMY</v>
      </c>
      <c r="BD268" s="266">
        <f t="shared" si="99"/>
        <v>220</v>
      </c>
      <c r="BE268" s="266" t="str">
        <f t="shared" si="81"/>
        <v>NORWOOD</v>
      </c>
      <c r="BF268" s="266">
        <f t="shared" si="100"/>
        <v>1</v>
      </c>
    </row>
    <row r="269" spans="1:58">
      <c r="A269" s="265">
        <v>438</v>
      </c>
      <c r="B269" s="265">
        <v>438035243</v>
      </c>
      <c r="C269" s="266" t="s">
        <v>1296</v>
      </c>
      <c r="D269" s="275">
        <f t="shared" si="82"/>
        <v>1</v>
      </c>
      <c r="E269" s="275">
        <f t="shared" si="83"/>
        <v>0</v>
      </c>
      <c r="F269" s="275">
        <f t="shared" si="84"/>
        <v>0</v>
      </c>
      <c r="G269" s="275">
        <f t="shared" si="85"/>
        <v>2</v>
      </c>
      <c r="H269" s="275">
        <f t="shared" si="86"/>
        <v>0</v>
      </c>
      <c r="I269" s="275">
        <f t="shared" si="87"/>
        <v>0</v>
      </c>
      <c r="J269" s="275">
        <f t="shared" si="88"/>
        <v>0</v>
      </c>
      <c r="K269" s="410">
        <f t="shared" si="89"/>
        <v>7.8600000000000003E-2</v>
      </c>
      <c r="L269" s="275"/>
      <c r="M269" s="275">
        <f t="shared" si="90"/>
        <v>0</v>
      </c>
      <c r="N269" s="275">
        <f t="shared" si="91"/>
        <v>0</v>
      </c>
      <c r="O269" s="275">
        <f t="shared" si="92"/>
        <v>0</v>
      </c>
      <c r="P269" s="275">
        <f t="shared" si="93"/>
        <v>0</v>
      </c>
      <c r="Q269" s="275">
        <f t="shared" si="94"/>
        <v>9</v>
      </c>
      <c r="R269" s="275">
        <f t="shared" si="95"/>
        <v>3</v>
      </c>
      <c r="S269" s="278"/>
      <c r="T269" s="278"/>
      <c r="U269" s="278"/>
      <c r="V269" s="278"/>
      <c r="W269" s="582"/>
      <c r="X269" s="582"/>
      <c r="Y269" s="600"/>
      <c r="Z269" s="278"/>
      <c r="AA269" s="76">
        <v>438</v>
      </c>
      <c r="AB269" s="76">
        <v>438035243</v>
      </c>
      <c r="AC269" s="294" t="s">
        <v>1296</v>
      </c>
      <c r="AD269" s="76">
        <v>1</v>
      </c>
      <c r="AE269" s="76">
        <v>0</v>
      </c>
      <c r="AF269" s="76">
        <v>0</v>
      </c>
      <c r="AG269" s="76">
        <v>2</v>
      </c>
      <c r="AH269" s="76">
        <v>0</v>
      </c>
      <c r="AI269" s="76">
        <v>0</v>
      </c>
      <c r="AJ269" s="76">
        <v>0</v>
      </c>
      <c r="AK269" s="265">
        <v>0</v>
      </c>
      <c r="AL269" s="265">
        <v>0</v>
      </c>
      <c r="AM269" s="265">
        <v>0</v>
      </c>
      <c r="AN269" s="265">
        <v>0</v>
      </c>
      <c r="AO269" s="265">
        <v>0</v>
      </c>
      <c r="AP269" s="265">
        <v>0</v>
      </c>
      <c r="AQ269" s="265">
        <v>0</v>
      </c>
      <c r="AR269" s="265">
        <v>0</v>
      </c>
      <c r="AS269" s="76">
        <v>0</v>
      </c>
      <c r="AT269" s="266"/>
      <c r="AU269" s="76">
        <v>35</v>
      </c>
      <c r="AV269" s="76">
        <v>243</v>
      </c>
      <c r="AW269" s="579">
        <v>9</v>
      </c>
      <c r="AY269" s="76"/>
      <c r="AZ269" s="76">
        <f t="shared" si="96"/>
        <v>438035243</v>
      </c>
      <c r="BA269" s="76">
        <f t="shared" si="97"/>
        <v>438</v>
      </c>
      <c r="BB269" s="564"/>
      <c r="BC269" s="266" t="str">
        <f t="shared" si="98"/>
        <v>CODMAN ACADEMY</v>
      </c>
      <c r="BD269" s="266">
        <f t="shared" si="99"/>
        <v>243</v>
      </c>
      <c r="BE269" s="266" t="str">
        <f t="shared" si="81"/>
        <v>QUINCY</v>
      </c>
      <c r="BF269" s="266">
        <f t="shared" si="100"/>
        <v>3</v>
      </c>
    </row>
    <row r="270" spans="1:58">
      <c r="A270" s="265">
        <v>438</v>
      </c>
      <c r="B270" s="265">
        <v>438035244</v>
      </c>
      <c r="C270" s="266" t="s">
        <v>1296</v>
      </c>
      <c r="D270" s="275">
        <f t="shared" si="82"/>
        <v>0</v>
      </c>
      <c r="E270" s="275">
        <f t="shared" si="83"/>
        <v>0</v>
      </c>
      <c r="F270" s="275">
        <f t="shared" si="84"/>
        <v>0</v>
      </c>
      <c r="G270" s="275">
        <f t="shared" si="85"/>
        <v>1</v>
      </c>
      <c r="H270" s="275">
        <f t="shared" si="86"/>
        <v>1</v>
      </c>
      <c r="I270" s="275">
        <f t="shared" si="87"/>
        <v>3</v>
      </c>
      <c r="J270" s="275">
        <f t="shared" si="88"/>
        <v>0</v>
      </c>
      <c r="K270" s="410">
        <f t="shared" si="89"/>
        <v>0.19650000000000001</v>
      </c>
      <c r="L270" s="275"/>
      <c r="M270" s="275">
        <f t="shared" si="90"/>
        <v>0</v>
      </c>
      <c r="N270" s="275">
        <f t="shared" si="91"/>
        <v>1</v>
      </c>
      <c r="O270" s="275">
        <f t="shared" si="92"/>
        <v>0</v>
      </c>
      <c r="P270" s="275">
        <f t="shared" si="93"/>
        <v>4</v>
      </c>
      <c r="Q270" s="275">
        <f t="shared" si="94"/>
        <v>10</v>
      </c>
      <c r="R270" s="275">
        <f t="shared" si="95"/>
        <v>5</v>
      </c>
      <c r="S270" s="278"/>
      <c r="T270" s="278"/>
      <c r="U270" s="278"/>
      <c r="V270" s="278"/>
      <c r="W270" s="582"/>
      <c r="X270" s="582"/>
      <c r="Y270" s="600"/>
      <c r="Z270" s="278"/>
      <c r="AA270" s="76">
        <v>438</v>
      </c>
      <c r="AB270" s="76">
        <v>438035244</v>
      </c>
      <c r="AC270" s="294" t="s">
        <v>1296</v>
      </c>
      <c r="AD270" s="76">
        <v>0</v>
      </c>
      <c r="AE270" s="76">
        <v>0</v>
      </c>
      <c r="AF270" s="76">
        <v>0</v>
      </c>
      <c r="AG270" s="76">
        <v>1</v>
      </c>
      <c r="AH270" s="76">
        <v>1</v>
      </c>
      <c r="AI270" s="76">
        <v>3</v>
      </c>
      <c r="AJ270" s="76">
        <v>0</v>
      </c>
      <c r="AK270" s="265">
        <v>0</v>
      </c>
      <c r="AL270" s="265">
        <v>0</v>
      </c>
      <c r="AM270" s="265">
        <v>1</v>
      </c>
      <c r="AN270" s="265">
        <v>0</v>
      </c>
      <c r="AO270" s="265">
        <v>2</v>
      </c>
      <c r="AP270" s="265">
        <v>0</v>
      </c>
      <c r="AQ270" s="265">
        <v>0</v>
      </c>
      <c r="AR270" s="265">
        <v>0</v>
      </c>
      <c r="AS270" s="76">
        <v>2</v>
      </c>
      <c r="AT270" s="266"/>
      <c r="AU270" s="76">
        <v>35</v>
      </c>
      <c r="AV270" s="76">
        <v>244</v>
      </c>
      <c r="AW270" s="579">
        <v>10</v>
      </c>
      <c r="AY270" s="76"/>
      <c r="AZ270" s="76">
        <f t="shared" si="96"/>
        <v>438035244</v>
      </c>
      <c r="BA270" s="76">
        <f t="shared" si="97"/>
        <v>438</v>
      </c>
      <c r="BB270" s="564"/>
      <c r="BC270" s="266" t="str">
        <f t="shared" si="98"/>
        <v>CODMAN ACADEMY</v>
      </c>
      <c r="BD270" s="266">
        <f t="shared" si="99"/>
        <v>244</v>
      </c>
      <c r="BE270" s="266" t="str">
        <f t="shared" si="81"/>
        <v>RANDOLPH</v>
      </c>
      <c r="BF270" s="266">
        <f t="shared" si="100"/>
        <v>5</v>
      </c>
    </row>
    <row r="271" spans="1:58">
      <c r="A271" s="265">
        <v>438</v>
      </c>
      <c r="B271" s="265">
        <v>438035293</v>
      </c>
      <c r="C271" s="266" t="s">
        <v>1296</v>
      </c>
      <c r="D271" s="275">
        <f t="shared" si="82"/>
        <v>0</v>
      </c>
      <c r="E271" s="275">
        <f t="shared" si="83"/>
        <v>0</v>
      </c>
      <c r="F271" s="275">
        <f t="shared" si="84"/>
        <v>0</v>
      </c>
      <c r="G271" s="275">
        <f t="shared" si="85"/>
        <v>0</v>
      </c>
      <c r="H271" s="275">
        <f t="shared" si="86"/>
        <v>0</v>
      </c>
      <c r="I271" s="275">
        <f t="shared" si="87"/>
        <v>1</v>
      </c>
      <c r="J271" s="275">
        <f t="shared" si="88"/>
        <v>0</v>
      </c>
      <c r="K271" s="410">
        <f t="shared" si="89"/>
        <v>3.9300000000000002E-2</v>
      </c>
      <c r="L271" s="275"/>
      <c r="M271" s="275">
        <f t="shared" si="90"/>
        <v>0</v>
      </c>
      <c r="N271" s="275">
        <f t="shared" si="91"/>
        <v>0</v>
      </c>
      <c r="O271" s="275">
        <f t="shared" si="92"/>
        <v>0</v>
      </c>
      <c r="P271" s="275">
        <f t="shared" si="93"/>
        <v>1</v>
      </c>
      <c r="Q271" s="275">
        <f t="shared" si="94"/>
        <v>10</v>
      </c>
      <c r="R271" s="275">
        <f t="shared" si="95"/>
        <v>1</v>
      </c>
      <c r="S271" s="278"/>
      <c r="T271" s="278"/>
      <c r="U271" s="278"/>
      <c r="V271" s="278"/>
      <c r="W271" s="582"/>
      <c r="X271" s="582"/>
      <c r="Y271" s="600"/>
      <c r="Z271" s="278"/>
      <c r="AA271" s="76">
        <v>438</v>
      </c>
      <c r="AB271" s="76">
        <v>438035293</v>
      </c>
      <c r="AC271" s="294" t="s">
        <v>1296</v>
      </c>
      <c r="AD271" s="76">
        <v>0</v>
      </c>
      <c r="AE271" s="76">
        <v>0</v>
      </c>
      <c r="AF271" s="76">
        <v>0</v>
      </c>
      <c r="AG271" s="76">
        <v>0</v>
      </c>
      <c r="AH271" s="76">
        <v>0</v>
      </c>
      <c r="AI271" s="76">
        <v>1</v>
      </c>
      <c r="AJ271" s="76">
        <v>0</v>
      </c>
      <c r="AK271" s="265">
        <v>0</v>
      </c>
      <c r="AL271" s="265">
        <v>0</v>
      </c>
      <c r="AM271" s="265">
        <v>0</v>
      </c>
      <c r="AN271" s="265">
        <v>0</v>
      </c>
      <c r="AO271" s="265">
        <v>0</v>
      </c>
      <c r="AP271" s="265">
        <v>0</v>
      </c>
      <c r="AQ271" s="265">
        <v>0</v>
      </c>
      <c r="AR271" s="265">
        <v>0</v>
      </c>
      <c r="AS271" s="76">
        <v>1</v>
      </c>
      <c r="AT271" s="266"/>
      <c r="AU271" s="76">
        <v>35</v>
      </c>
      <c r="AV271" s="76">
        <v>293</v>
      </c>
      <c r="AW271" s="579">
        <v>10</v>
      </c>
      <c r="AY271" s="76"/>
      <c r="AZ271" s="76">
        <f t="shared" si="96"/>
        <v>438035293</v>
      </c>
      <c r="BA271" s="76">
        <f t="shared" si="97"/>
        <v>438</v>
      </c>
      <c r="BB271" s="564"/>
      <c r="BC271" s="266" t="str">
        <f t="shared" si="98"/>
        <v>CODMAN ACADEMY</v>
      </c>
      <c r="BD271" s="266">
        <f t="shared" si="99"/>
        <v>293</v>
      </c>
      <c r="BE271" s="266" t="str">
        <f t="shared" si="81"/>
        <v>TAUNTON</v>
      </c>
      <c r="BF271" s="266">
        <f t="shared" si="100"/>
        <v>1</v>
      </c>
    </row>
    <row r="272" spans="1:58">
      <c r="A272" s="265">
        <v>438</v>
      </c>
      <c r="B272" s="265">
        <v>438035780</v>
      </c>
      <c r="C272" s="266" t="s">
        <v>1296</v>
      </c>
      <c r="D272" s="275">
        <f t="shared" si="82"/>
        <v>0</v>
      </c>
      <c r="E272" s="275">
        <f t="shared" si="83"/>
        <v>0</v>
      </c>
      <c r="F272" s="275">
        <f t="shared" si="84"/>
        <v>0</v>
      </c>
      <c r="G272" s="275">
        <f t="shared" si="85"/>
        <v>0</v>
      </c>
      <c r="H272" s="275">
        <f t="shared" si="86"/>
        <v>0</v>
      </c>
      <c r="I272" s="275">
        <f t="shared" si="87"/>
        <v>1</v>
      </c>
      <c r="J272" s="275">
        <f t="shared" si="88"/>
        <v>0</v>
      </c>
      <c r="K272" s="410">
        <f t="shared" si="89"/>
        <v>3.9300000000000002E-2</v>
      </c>
      <c r="L272" s="275"/>
      <c r="M272" s="275">
        <f t="shared" si="90"/>
        <v>0</v>
      </c>
      <c r="N272" s="275">
        <f t="shared" si="91"/>
        <v>0</v>
      </c>
      <c r="O272" s="275">
        <f t="shared" si="92"/>
        <v>0</v>
      </c>
      <c r="P272" s="275">
        <f t="shared" si="93"/>
        <v>0</v>
      </c>
      <c r="Q272" s="275">
        <f t="shared" si="94"/>
        <v>6</v>
      </c>
      <c r="R272" s="275">
        <f t="shared" si="95"/>
        <v>1</v>
      </c>
      <c r="S272" s="278"/>
      <c r="T272" s="278"/>
      <c r="U272" s="278"/>
      <c r="V272" s="278"/>
      <c r="W272" s="582"/>
      <c r="X272" s="582"/>
      <c r="Y272" s="600"/>
      <c r="Z272" s="278"/>
      <c r="AA272" s="76">
        <v>438</v>
      </c>
      <c r="AB272" s="76">
        <v>438035780</v>
      </c>
      <c r="AC272" s="294" t="s">
        <v>1296</v>
      </c>
      <c r="AD272" s="76">
        <v>0</v>
      </c>
      <c r="AE272" s="76">
        <v>0</v>
      </c>
      <c r="AF272" s="76">
        <v>0</v>
      </c>
      <c r="AG272" s="76">
        <v>0</v>
      </c>
      <c r="AH272" s="76">
        <v>0</v>
      </c>
      <c r="AI272" s="76">
        <v>1</v>
      </c>
      <c r="AJ272" s="76">
        <v>0</v>
      </c>
      <c r="AK272" s="265">
        <v>0</v>
      </c>
      <c r="AL272" s="265">
        <v>0</v>
      </c>
      <c r="AM272" s="265">
        <v>0</v>
      </c>
      <c r="AN272" s="265">
        <v>0</v>
      </c>
      <c r="AO272" s="265">
        <v>0</v>
      </c>
      <c r="AP272" s="265">
        <v>0</v>
      </c>
      <c r="AQ272" s="265">
        <v>0</v>
      </c>
      <c r="AR272" s="265">
        <v>0</v>
      </c>
      <c r="AS272" s="76">
        <v>0</v>
      </c>
      <c r="AT272" s="266"/>
      <c r="AU272" s="76">
        <v>35</v>
      </c>
      <c r="AV272" s="76">
        <v>780</v>
      </c>
      <c r="AW272" s="579">
        <v>6</v>
      </c>
      <c r="AY272" s="76"/>
      <c r="AZ272" s="76">
        <f t="shared" si="96"/>
        <v>438035780</v>
      </c>
      <c r="BA272" s="76">
        <f t="shared" si="97"/>
        <v>438</v>
      </c>
      <c r="BB272" s="564"/>
      <c r="BC272" s="266" t="str">
        <f t="shared" si="98"/>
        <v>CODMAN ACADEMY</v>
      </c>
      <c r="BD272" s="266">
        <f t="shared" si="99"/>
        <v>780</v>
      </c>
      <c r="BE272" s="266" t="str">
        <f t="shared" si="81"/>
        <v>WHITMAN HANSON</v>
      </c>
      <c r="BF272" s="266">
        <f t="shared" si="100"/>
        <v>1</v>
      </c>
    </row>
    <row r="273" spans="1:58">
      <c r="A273" s="265">
        <v>439</v>
      </c>
      <c r="B273" s="265">
        <v>439035035</v>
      </c>
      <c r="C273" s="266" t="s">
        <v>465</v>
      </c>
      <c r="D273" s="275">
        <f t="shared" si="82"/>
        <v>45</v>
      </c>
      <c r="E273" s="275">
        <f t="shared" si="83"/>
        <v>0</v>
      </c>
      <c r="F273" s="275">
        <f t="shared" si="84"/>
        <v>50</v>
      </c>
      <c r="G273" s="275">
        <f t="shared" si="85"/>
        <v>248</v>
      </c>
      <c r="H273" s="275">
        <f t="shared" si="86"/>
        <v>87</v>
      </c>
      <c r="I273" s="275">
        <f t="shared" si="87"/>
        <v>0</v>
      </c>
      <c r="J273" s="275">
        <f t="shared" si="88"/>
        <v>0</v>
      </c>
      <c r="K273" s="410">
        <f t="shared" si="89"/>
        <v>15.1305</v>
      </c>
      <c r="L273" s="275"/>
      <c r="M273" s="275">
        <f t="shared" si="90"/>
        <v>37</v>
      </c>
      <c r="N273" s="275">
        <f t="shared" si="91"/>
        <v>3</v>
      </c>
      <c r="O273" s="275">
        <f t="shared" si="92"/>
        <v>0</v>
      </c>
      <c r="P273" s="275">
        <f t="shared" si="93"/>
        <v>319</v>
      </c>
      <c r="Q273" s="275">
        <f t="shared" si="94"/>
        <v>11</v>
      </c>
      <c r="R273" s="275">
        <f t="shared" si="95"/>
        <v>408</v>
      </c>
      <c r="S273" s="278"/>
      <c r="T273" s="278"/>
      <c r="U273" s="278"/>
      <c r="V273" s="278"/>
      <c r="W273" s="582"/>
      <c r="X273" s="582"/>
      <c r="Y273" s="600"/>
      <c r="Z273" s="278"/>
      <c r="AA273" s="76">
        <v>439</v>
      </c>
      <c r="AB273" s="76">
        <v>439035035</v>
      </c>
      <c r="AC273" s="294" t="s">
        <v>465</v>
      </c>
      <c r="AD273" s="76">
        <v>45</v>
      </c>
      <c r="AE273" s="76">
        <v>0</v>
      </c>
      <c r="AF273" s="76">
        <v>50</v>
      </c>
      <c r="AG273" s="76">
        <v>248</v>
      </c>
      <c r="AH273" s="76">
        <v>87</v>
      </c>
      <c r="AI273" s="76">
        <v>0</v>
      </c>
      <c r="AJ273" s="76">
        <v>0</v>
      </c>
      <c r="AK273" s="265">
        <v>0</v>
      </c>
      <c r="AL273" s="265">
        <v>37</v>
      </c>
      <c r="AM273" s="265">
        <v>3</v>
      </c>
      <c r="AN273" s="265">
        <v>0</v>
      </c>
      <c r="AO273" s="265">
        <v>257</v>
      </c>
      <c r="AP273" s="265">
        <v>39</v>
      </c>
      <c r="AQ273" s="265">
        <v>0</v>
      </c>
      <c r="AR273" s="265">
        <v>42</v>
      </c>
      <c r="AS273" s="76">
        <v>0</v>
      </c>
      <c r="AT273" s="266"/>
      <c r="AU273" s="76">
        <v>35</v>
      </c>
      <c r="AV273" s="76">
        <v>35</v>
      </c>
      <c r="AW273" s="579">
        <v>11</v>
      </c>
      <c r="AY273" s="76"/>
      <c r="AZ273" s="76">
        <f t="shared" si="96"/>
        <v>439035035</v>
      </c>
      <c r="BA273" s="76">
        <f t="shared" si="97"/>
        <v>439</v>
      </c>
      <c r="BB273" s="564"/>
      <c r="BC273" s="266" t="str">
        <f t="shared" si="98"/>
        <v>CONSERVATORY LAB</v>
      </c>
      <c r="BD273" s="266">
        <f t="shared" si="99"/>
        <v>35</v>
      </c>
      <c r="BE273" s="266" t="str">
        <f t="shared" si="81"/>
        <v>BOSTON</v>
      </c>
      <c r="BF273" s="266">
        <f t="shared" si="100"/>
        <v>430</v>
      </c>
    </row>
    <row r="274" spans="1:58">
      <c r="A274" s="265">
        <v>439</v>
      </c>
      <c r="B274" s="265">
        <v>439035044</v>
      </c>
      <c r="C274" s="266" t="s">
        <v>465</v>
      </c>
      <c r="D274" s="275">
        <f t="shared" si="82"/>
        <v>0</v>
      </c>
      <c r="E274" s="275">
        <f t="shared" si="83"/>
        <v>0</v>
      </c>
      <c r="F274" s="275">
        <f t="shared" si="84"/>
        <v>0</v>
      </c>
      <c r="G274" s="275">
        <f t="shared" si="85"/>
        <v>1</v>
      </c>
      <c r="H274" s="275">
        <f t="shared" si="86"/>
        <v>1</v>
      </c>
      <c r="I274" s="275">
        <f t="shared" si="87"/>
        <v>0</v>
      </c>
      <c r="J274" s="275">
        <f t="shared" si="88"/>
        <v>0</v>
      </c>
      <c r="K274" s="410">
        <f t="shared" si="89"/>
        <v>7.8600000000000003E-2</v>
      </c>
      <c r="L274" s="275"/>
      <c r="M274" s="275">
        <f t="shared" si="90"/>
        <v>0</v>
      </c>
      <c r="N274" s="275">
        <f t="shared" si="91"/>
        <v>0</v>
      </c>
      <c r="O274" s="275">
        <f t="shared" si="92"/>
        <v>0</v>
      </c>
      <c r="P274" s="275">
        <f t="shared" si="93"/>
        <v>1</v>
      </c>
      <c r="Q274" s="275">
        <f t="shared" si="94"/>
        <v>11</v>
      </c>
      <c r="R274" s="275">
        <f t="shared" si="95"/>
        <v>2</v>
      </c>
      <c r="S274" s="278"/>
      <c r="T274" s="278"/>
      <c r="U274" s="278"/>
      <c r="V274" s="278"/>
      <c r="W274" s="582"/>
      <c r="X274" s="582"/>
      <c r="Y274" s="600"/>
      <c r="Z274" s="278"/>
      <c r="AA274" s="76">
        <v>439</v>
      </c>
      <c r="AB274" s="76">
        <v>439035044</v>
      </c>
      <c r="AC274" s="294" t="s">
        <v>465</v>
      </c>
      <c r="AD274" s="76">
        <v>0</v>
      </c>
      <c r="AE274" s="76">
        <v>0</v>
      </c>
      <c r="AF274" s="76">
        <v>0</v>
      </c>
      <c r="AG274" s="76">
        <v>1</v>
      </c>
      <c r="AH274" s="76">
        <v>1</v>
      </c>
      <c r="AI274" s="76">
        <v>0</v>
      </c>
      <c r="AJ274" s="76">
        <v>0</v>
      </c>
      <c r="AK274" s="265">
        <v>0</v>
      </c>
      <c r="AL274" s="265">
        <v>0</v>
      </c>
      <c r="AM274" s="265">
        <v>0</v>
      </c>
      <c r="AN274" s="265">
        <v>0</v>
      </c>
      <c r="AO274" s="265">
        <v>1</v>
      </c>
      <c r="AP274" s="265">
        <v>0</v>
      </c>
      <c r="AQ274" s="265">
        <v>0</v>
      </c>
      <c r="AR274" s="265">
        <v>0</v>
      </c>
      <c r="AS274" s="76">
        <v>0</v>
      </c>
      <c r="AT274" s="266"/>
      <c r="AU274" s="76">
        <v>35</v>
      </c>
      <c r="AV274" s="76">
        <v>44</v>
      </c>
      <c r="AW274" s="579">
        <v>11</v>
      </c>
      <c r="AY274" s="76"/>
      <c r="AZ274" s="76">
        <f t="shared" si="96"/>
        <v>439035044</v>
      </c>
      <c r="BA274" s="76">
        <f t="shared" si="97"/>
        <v>439</v>
      </c>
      <c r="BB274" s="564"/>
      <c r="BC274" s="266" t="str">
        <f t="shared" si="98"/>
        <v>CONSERVATORY LAB</v>
      </c>
      <c r="BD274" s="266">
        <f t="shared" si="99"/>
        <v>44</v>
      </c>
      <c r="BE274" s="266" t="str">
        <f t="shared" si="81"/>
        <v>BROCKTON</v>
      </c>
      <c r="BF274" s="266">
        <f t="shared" si="100"/>
        <v>2</v>
      </c>
    </row>
    <row r="275" spans="1:58">
      <c r="A275" s="265">
        <v>439</v>
      </c>
      <c r="B275" s="265">
        <v>439035073</v>
      </c>
      <c r="C275" s="266" t="s">
        <v>465</v>
      </c>
      <c r="D275" s="275">
        <f t="shared" si="82"/>
        <v>0</v>
      </c>
      <c r="E275" s="275">
        <f t="shared" si="83"/>
        <v>0</v>
      </c>
      <c r="F275" s="275">
        <f t="shared" si="84"/>
        <v>0</v>
      </c>
      <c r="G275" s="275">
        <f t="shared" si="85"/>
        <v>1</v>
      </c>
      <c r="H275" s="275">
        <f t="shared" si="86"/>
        <v>1</v>
      </c>
      <c r="I275" s="275">
        <f t="shared" si="87"/>
        <v>0</v>
      </c>
      <c r="J275" s="275">
        <f t="shared" si="88"/>
        <v>0</v>
      </c>
      <c r="K275" s="410">
        <f t="shared" si="89"/>
        <v>7.8600000000000003E-2</v>
      </c>
      <c r="L275" s="275"/>
      <c r="M275" s="275">
        <f t="shared" si="90"/>
        <v>0</v>
      </c>
      <c r="N275" s="275">
        <f t="shared" si="91"/>
        <v>0</v>
      </c>
      <c r="O275" s="275">
        <f t="shared" si="92"/>
        <v>0</v>
      </c>
      <c r="P275" s="275">
        <f t="shared" si="93"/>
        <v>2</v>
      </c>
      <c r="Q275" s="275">
        <f t="shared" si="94"/>
        <v>6</v>
      </c>
      <c r="R275" s="275">
        <f t="shared" si="95"/>
        <v>2</v>
      </c>
      <c r="S275" s="278"/>
      <c r="T275" s="278"/>
      <c r="U275" s="278"/>
      <c r="V275" s="278"/>
      <c r="W275" s="582"/>
      <c r="X275" s="582"/>
      <c r="Y275" s="600"/>
      <c r="Z275" s="278"/>
      <c r="AA275" s="76">
        <v>439</v>
      </c>
      <c r="AB275" s="76">
        <v>439035073</v>
      </c>
      <c r="AC275" s="294" t="s">
        <v>465</v>
      </c>
      <c r="AD275" s="76">
        <v>0</v>
      </c>
      <c r="AE275" s="76">
        <v>0</v>
      </c>
      <c r="AF275" s="76">
        <v>0</v>
      </c>
      <c r="AG275" s="76">
        <v>1</v>
      </c>
      <c r="AH275" s="76">
        <v>1</v>
      </c>
      <c r="AI275" s="76">
        <v>0</v>
      </c>
      <c r="AJ275" s="76">
        <v>0</v>
      </c>
      <c r="AK275" s="265">
        <v>0</v>
      </c>
      <c r="AL275" s="265">
        <v>0</v>
      </c>
      <c r="AM275" s="265">
        <v>0</v>
      </c>
      <c r="AN275" s="265">
        <v>0</v>
      </c>
      <c r="AO275" s="265">
        <v>2</v>
      </c>
      <c r="AP275" s="265">
        <v>0</v>
      </c>
      <c r="AQ275" s="265">
        <v>0</v>
      </c>
      <c r="AR275" s="265">
        <v>0</v>
      </c>
      <c r="AS275" s="76">
        <v>0</v>
      </c>
      <c r="AT275" s="266"/>
      <c r="AU275" s="76">
        <v>35</v>
      </c>
      <c r="AV275" s="76">
        <v>73</v>
      </c>
      <c r="AW275" s="579">
        <v>6</v>
      </c>
      <c r="AY275" s="76"/>
      <c r="AZ275" s="76">
        <f t="shared" si="96"/>
        <v>439035073</v>
      </c>
      <c r="BA275" s="76">
        <f t="shared" si="97"/>
        <v>439</v>
      </c>
      <c r="BB275" s="564"/>
      <c r="BC275" s="266" t="str">
        <f t="shared" si="98"/>
        <v>CONSERVATORY LAB</v>
      </c>
      <c r="BD275" s="266">
        <f t="shared" si="99"/>
        <v>73</v>
      </c>
      <c r="BE275" s="266" t="str">
        <f t="shared" si="81"/>
        <v>DEDHAM</v>
      </c>
      <c r="BF275" s="266">
        <f t="shared" si="100"/>
        <v>2</v>
      </c>
    </row>
    <row r="276" spans="1:58">
      <c r="A276" s="265">
        <v>439</v>
      </c>
      <c r="B276" s="265">
        <v>439035088</v>
      </c>
      <c r="C276" s="266" t="s">
        <v>465</v>
      </c>
      <c r="D276" s="275">
        <f t="shared" si="82"/>
        <v>0</v>
      </c>
      <c r="E276" s="275">
        <f t="shared" si="83"/>
        <v>0</v>
      </c>
      <c r="F276" s="275">
        <f t="shared" si="84"/>
        <v>0</v>
      </c>
      <c r="G276" s="275">
        <f t="shared" si="85"/>
        <v>1</v>
      </c>
      <c r="H276" s="275">
        <f t="shared" si="86"/>
        <v>0</v>
      </c>
      <c r="I276" s="275">
        <f t="shared" si="87"/>
        <v>0</v>
      </c>
      <c r="J276" s="275">
        <f t="shared" si="88"/>
        <v>0</v>
      </c>
      <c r="K276" s="410">
        <f t="shared" si="89"/>
        <v>3.9300000000000002E-2</v>
      </c>
      <c r="L276" s="275"/>
      <c r="M276" s="275">
        <f t="shared" si="90"/>
        <v>0</v>
      </c>
      <c r="N276" s="275">
        <f t="shared" si="91"/>
        <v>0</v>
      </c>
      <c r="O276" s="275">
        <f t="shared" si="92"/>
        <v>0</v>
      </c>
      <c r="P276" s="275">
        <f t="shared" si="93"/>
        <v>0</v>
      </c>
      <c r="Q276" s="275">
        <f t="shared" si="94"/>
        <v>4</v>
      </c>
      <c r="R276" s="275">
        <f t="shared" si="95"/>
        <v>1</v>
      </c>
      <c r="S276" s="278"/>
      <c r="T276" s="278"/>
      <c r="U276" s="278"/>
      <c r="V276" s="278"/>
      <c r="W276" s="582"/>
      <c r="X276" s="582"/>
      <c r="Y276" s="600"/>
      <c r="Z276" s="278"/>
      <c r="AA276" s="76">
        <v>439</v>
      </c>
      <c r="AB276" s="76">
        <v>439035088</v>
      </c>
      <c r="AC276" s="294" t="s">
        <v>465</v>
      </c>
      <c r="AD276" s="76">
        <v>0</v>
      </c>
      <c r="AE276" s="76">
        <v>0</v>
      </c>
      <c r="AF276" s="76">
        <v>0</v>
      </c>
      <c r="AG276" s="76">
        <v>1</v>
      </c>
      <c r="AH276" s="76">
        <v>0</v>
      </c>
      <c r="AI276" s="76">
        <v>0</v>
      </c>
      <c r="AJ276" s="76">
        <v>0</v>
      </c>
      <c r="AK276" s="265">
        <v>0</v>
      </c>
      <c r="AL276" s="265">
        <v>0</v>
      </c>
      <c r="AM276" s="265">
        <v>0</v>
      </c>
      <c r="AN276" s="265">
        <v>0</v>
      </c>
      <c r="AO276" s="265">
        <v>0</v>
      </c>
      <c r="AP276" s="265">
        <v>0</v>
      </c>
      <c r="AQ276" s="265">
        <v>0</v>
      </c>
      <c r="AR276" s="265">
        <v>0</v>
      </c>
      <c r="AS276" s="76">
        <v>0</v>
      </c>
      <c r="AT276" s="266"/>
      <c r="AU276" s="76">
        <v>35</v>
      </c>
      <c r="AV276" s="76">
        <v>88</v>
      </c>
      <c r="AW276" s="579">
        <v>4</v>
      </c>
      <c r="AY276" s="76"/>
      <c r="AZ276" s="76">
        <f t="shared" si="96"/>
        <v>439035088</v>
      </c>
      <c r="BA276" s="76">
        <f t="shared" si="97"/>
        <v>439</v>
      </c>
      <c r="BB276" s="564"/>
      <c r="BC276" s="266" t="str">
        <f t="shared" si="98"/>
        <v>CONSERVATORY LAB</v>
      </c>
      <c r="BD276" s="266">
        <f t="shared" si="99"/>
        <v>88</v>
      </c>
      <c r="BE276" s="266" t="str">
        <f t="shared" si="81"/>
        <v>EASTON</v>
      </c>
      <c r="BF276" s="266">
        <f t="shared" si="100"/>
        <v>1</v>
      </c>
    </row>
    <row r="277" spans="1:58">
      <c r="A277" s="265">
        <v>439</v>
      </c>
      <c r="B277" s="265">
        <v>439035220</v>
      </c>
      <c r="C277" s="266" t="s">
        <v>465</v>
      </c>
      <c r="D277" s="275">
        <f t="shared" si="82"/>
        <v>0</v>
      </c>
      <c r="E277" s="275">
        <f t="shared" si="83"/>
        <v>0</v>
      </c>
      <c r="F277" s="275">
        <f t="shared" si="84"/>
        <v>0</v>
      </c>
      <c r="G277" s="275">
        <f t="shared" si="85"/>
        <v>2</v>
      </c>
      <c r="H277" s="275">
        <f t="shared" si="86"/>
        <v>0</v>
      </c>
      <c r="I277" s="275">
        <f t="shared" si="87"/>
        <v>0</v>
      </c>
      <c r="J277" s="275">
        <f t="shared" si="88"/>
        <v>0</v>
      </c>
      <c r="K277" s="410">
        <f t="shared" si="89"/>
        <v>7.8600000000000003E-2</v>
      </c>
      <c r="L277" s="275"/>
      <c r="M277" s="275">
        <f t="shared" si="90"/>
        <v>0</v>
      </c>
      <c r="N277" s="275">
        <f t="shared" si="91"/>
        <v>0</v>
      </c>
      <c r="O277" s="275">
        <f t="shared" si="92"/>
        <v>0</v>
      </c>
      <c r="P277" s="275">
        <f t="shared" si="93"/>
        <v>0</v>
      </c>
      <c r="Q277" s="275">
        <f t="shared" si="94"/>
        <v>8</v>
      </c>
      <c r="R277" s="275">
        <f t="shared" si="95"/>
        <v>2</v>
      </c>
      <c r="S277" s="278"/>
      <c r="T277" s="278"/>
      <c r="U277" s="278"/>
      <c r="V277" s="278"/>
      <c r="W277" s="582"/>
      <c r="X277" s="582"/>
      <c r="Y277" s="600"/>
      <c r="Z277" s="278"/>
      <c r="AA277" s="76">
        <v>439</v>
      </c>
      <c r="AB277" s="76">
        <v>439035220</v>
      </c>
      <c r="AC277" s="294" t="s">
        <v>465</v>
      </c>
      <c r="AD277" s="76">
        <v>0</v>
      </c>
      <c r="AE277" s="76">
        <v>0</v>
      </c>
      <c r="AF277" s="76">
        <v>0</v>
      </c>
      <c r="AG277" s="76">
        <v>2</v>
      </c>
      <c r="AH277" s="76">
        <v>0</v>
      </c>
      <c r="AI277" s="76">
        <v>0</v>
      </c>
      <c r="AJ277" s="76">
        <v>0</v>
      </c>
      <c r="AK277" s="265">
        <v>0</v>
      </c>
      <c r="AL277" s="265">
        <v>0</v>
      </c>
      <c r="AM277" s="265">
        <v>0</v>
      </c>
      <c r="AN277" s="265">
        <v>0</v>
      </c>
      <c r="AO277" s="265">
        <v>0</v>
      </c>
      <c r="AP277" s="265">
        <v>0</v>
      </c>
      <c r="AQ277" s="265">
        <v>0</v>
      </c>
      <c r="AR277" s="265">
        <v>0</v>
      </c>
      <c r="AS277" s="76">
        <v>0</v>
      </c>
      <c r="AT277" s="266"/>
      <c r="AU277" s="76">
        <v>35</v>
      </c>
      <c r="AV277" s="76">
        <v>220</v>
      </c>
      <c r="AW277" s="579">
        <v>8</v>
      </c>
      <c r="AY277" s="76"/>
      <c r="AZ277" s="76">
        <f t="shared" si="96"/>
        <v>439035220</v>
      </c>
      <c r="BA277" s="76">
        <f t="shared" si="97"/>
        <v>439</v>
      </c>
      <c r="BB277" s="564"/>
      <c r="BC277" s="266" t="str">
        <f t="shared" si="98"/>
        <v>CONSERVATORY LAB</v>
      </c>
      <c r="BD277" s="266">
        <f t="shared" si="99"/>
        <v>220</v>
      </c>
      <c r="BE277" s="266" t="str">
        <f t="shared" si="81"/>
        <v>NORWOOD</v>
      </c>
      <c r="BF277" s="266">
        <f t="shared" si="100"/>
        <v>2</v>
      </c>
    </row>
    <row r="278" spans="1:58">
      <c r="A278" s="265">
        <v>439</v>
      </c>
      <c r="B278" s="265">
        <v>439035243</v>
      </c>
      <c r="C278" s="266" t="s">
        <v>465</v>
      </c>
      <c r="D278" s="275">
        <f t="shared" si="82"/>
        <v>0</v>
      </c>
      <c r="E278" s="275">
        <f t="shared" si="83"/>
        <v>0</v>
      </c>
      <c r="F278" s="275">
        <f t="shared" si="84"/>
        <v>1</v>
      </c>
      <c r="G278" s="275">
        <f t="shared" si="85"/>
        <v>0</v>
      </c>
      <c r="H278" s="275">
        <f t="shared" si="86"/>
        <v>0</v>
      </c>
      <c r="I278" s="275">
        <f t="shared" si="87"/>
        <v>0</v>
      </c>
      <c r="J278" s="275">
        <f t="shared" si="88"/>
        <v>0</v>
      </c>
      <c r="K278" s="410">
        <f t="shared" si="89"/>
        <v>3.9300000000000002E-2</v>
      </c>
      <c r="L278" s="275"/>
      <c r="M278" s="275">
        <f t="shared" si="90"/>
        <v>0</v>
      </c>
      <c r="N278" s="275">
        <f t="shared" si="91"/>
        <v>0</v>
      </c>
      <c r="O278" s="275">
        <f t="shared" si="92"/>
        <v>0</v>
      </c>
      <c r="P278" s="275">
        <f t="shared" si="93"/>
        <v>1</v>
      </c>
      <c r="Q278" s="275">
        <f t="shared" si="94"/>
        <v>9</v>
      </c>
      <c r="R278" s="275">
        <f t="shared" si="95"/>
        <v>1</v>
      </c>
      <c r="S278" s="278"/>
      <c r="T278" s="278"/>
      <c r="U278" s="278"/>
      <c r="V278" s="278"/>
      <c r="W278" s="582"/>
      <c r="X278" s="582"/>
      <c r="Y278" s="600"/>
      <c r="Z278" s="278"/>
      <c r="AA278" s="76">
        <v>439</v>
      </c>
      <c r="AB278" s="76">
        <v>439035243</v>
      </c>
      <c r="AC278" s="294" t="s">
        <v>465</v>
      </c>
      <c r="AD278" s="76">
        <v>0</v>
      </c>
      <c r="AE278" s="76">
        <v>0</v>
      </c>
      <c r="AF278" s="76">
        <v>1</v>
      </c>
      <c r="AG278" s="76">
        <v>0</v>
      </c>
      <c r="AH278" s="76">
        <v>0</v>
      </c>
      <c r="AI278" s="76">
        <v>0</v>
      </c>
      <c r="AJ278" s="76">
        <v>0</v>
      </c>
      <c r="AK278" s="265">
        <v>0</v>
      </c>
      <c r="AL278" s="265">
        <v>0</v>
      </c>
      <c r="AM278" s="265">
        <v>0</v>
      </c>
      <c r="AN278" s="265">
        <v>0</v>
      </c>
      <c r="AO278" s="265">
        <v>0</v>
      </c>
      <c r="AP278" s="265">
        <v>0</v>
      </c>
      <c r="AQ278" s="265">
        <v>0</v>
      </c>
      <c r="AR278" s="265">
        <v>1</v>
      </c>
      <c r="AS278" s="76">
        <v>0</v>
      </c>
      <c r="AT278" s="266"/>
      <c r="AU278" s="76">
        <v>35</v>
      </c>
      <c r="AV278" s="76">
        <v>243</v>
      </c>
      <c r="AW278" s="579">
        <v>9</v>
      </c>
      <c r="AY278" s="76"/>
      <c r="AZ278" s="76">
        <f t="shared" si="96"/>
        <v>439035243</v>
      </c>
      <c r="BA278" s="76">
        <f t="shared" si="97"/>
        <v>439</v>
      </c>
      <c r="BB278" s="564"/>
      <c r="BC278" s="266" t="str">
        <f t="shared" si="98"/>
        <v>CONSERVATORY LAB</v>
      </c>
      <c r="BD278" s="266">
        <f t="shared" si="99"/>
        <v>243</v>
      </c>
      <c r="BE278" s="266" t="str">
        <f t="shared" si="81"/>
        <v>QUINCY</v>
      </c>
      <c r="BF278" s="266">
        <f t="shared" si="100"/>
        <v>1</v>
      </c>
    </row>
    <row r="279" spans="1:58">
      <c r="A279" s="265">
        <v>439</v>
      </c>
      <c r="B279" s="265">
        <v>439035244</v>
      </c>
      <c r="C279" s="266" t="s">
        <v>465</v>
      </c>
      <c r="D279" s="275">
        <f t="shared" si="82"/>
        <v>0</v>
      </c>
      <c r="E279" s="275">
        <f t="shared" si="83"/>
        <v>0</v>
      </c>
      <c r="F279" s="275">
        <f t="shared" si="84"/>
        <v>0</v>
      </c>
      <c r="G279" s="275">
        <f t="shared" si="85"/>
        <v>3</v>
      </c>
      <c r="H279" s="275">
        <f t="shared" si="86"/>
        <v>1</v>
      </c>
      <c r="I279" s="275">
        <f t="shared" si="87"/>
        <v>0</v>
      </c>
      <c r="J279" s="275">
        <f t="shared" si="88"/>
        <v>0</v>
      </c>
      <c r="K279" s="410">
        <f t="shared" si="89"/>
        <v>0.15720000000000001</v>
      </c>
      <c r="L279" s="275"/>
      <c r="M279" s="275">
        <f t="shared" si="90"/>
        <v>1</v>
      </c>
      <c r="N279" s="275">
        <f t="shared" si="91"/>
        <v>0</v>
      </c>
      <c r="O279" s="275">
        <f t="shared" si="92"/>
        <v>0</v>
      </c>
      <c r="P279" s="275">
        <f t="shared" si="93"/>
        <v>2</v>
      </c>
      <c r="Q279" s="275">
        <f t="shared" si="94"/>
        <v>10</v>
      </c>
      <c r="R279" s="275">
        <f t="shared" si="95"/>
        <v>4</v>
      </c>
      <c r="S279" s="278"/>
      <c r="T279" s="278"/>
      <c r="U279" s="278"/>
      <c r="V279" s="278"/>
      <c r="W279" s="582"/>
      <c r="X279" s="582"/>
      <c r="Y279" s="600"/>
      <c r="Z279" s="278"/>
      <c r="AA279" s="76">
        <v>439</v>
      </c>
      <c r="AB279" s="76">
        <v>439035244</v>
      </c>
      <c r="AC279" s="294" t="s">
        <v>465</v>
      </c>
      <c r="AD279" s="76">
        <v>0</v>
      </c>
      <c r="AE279" s="76">
        <v>0</v>
      </c>
      <c r="AF279" s="76">
        <v>0</v>
      </c>
      <c r="AG279" s="76">
        <v>3</v>
      </c>
      <c r="AH279" s="76">
        <v>1</v>
      </c>
      <c r="AI279" s="76">
        <v>0</v>
      </c>
      <c r="AJ279" s="76">
        <v>0</v>
      </c>
      <c r="AK279" s="265">
        <v>0</v>
      </c>
      <c r="AL279" s="265">
        <v>1</v>
      </c>
      <c r="AM279" s="265">
        <v>0</v>
      </c>
      <c r="AN279" s="265">
        <v>0</v>
      </c>
      <c r="AO279" s="265">
        <v>2</v>
      </c>
      <c r="AP279" s="265">
        <v>0</v>
      </c>
      <c r="AQ279" s="265">
        <v>0</v>
      </c>
      <c r="AR279" s="265">
        <v>0</v>
      </c>
      <c r="AS279" s="76">
        <v>0</v>
      </c>
      <c r="AT279" s="266"/>
      <c r="AU279" s="76">
        <v>35</v>
      </c>
      <c r="AV279" s="76">
        <v>244</v>
      </c>
      <c r="AW279" s="579">
        <v>10</v>
      </c>
      <c r="AY279" s="76"/>
      <c r="AZ279" s="76">
        <f t="shared" si="96"/>
        <v>439035244</v>
      </c>
      <c r="BA279" s="76">
        <f t="shared" si="97"/>
        <v>439</v>
      </c>
      <c r="BB279" s="564"/>
      <c r="BC279" s="266" t="str">
        <f t="shared" si="98"/>
        <v>CONSERVATORY LAB</v>
      </c>
      <c r="BD279" s="266">
        <f t="shared" si="99"/>
        <v>244</v>
      </c>
      <c r="BE279" s="266" t="str">
        <f t="shared" si="81"/>
        <v>RANDOLPH</v>
      </c>
      <c r="BF279" s="266">
        <f t="shared" si="100"/>
        <v>4</v>
      </c>
    </row>
    <row r="280" spans="1:58">
      <c r="A280" s="265">
        <v>439</v>
      </c>
      <c r="B280" s="265">
        <v>439035285</v>
      </c>
      <c r="C280" s="266" t="s">
        <v>465</v>
      </c>
      <c r="D280" s="275">
        <f t="shared" si="82"/>
        <v>0</v>
      </c>
      <c r="E280" s="275">
        <f t="shared" si="83"/>
        <v>0</v>
      </c>
      <c r="F280" s="275">
        <f t="shared" si="84"/>
        <v>0</v>
      </c>
      <c r="G280" s="275">
        <f t="shared" si="85"/>
        <v>2</v>
      </c>
      <c r="H280" s="275">
        <f t="shared" si="86"/>
        <v>0</v>
      </c>
      <c r="I280" s="275">
        <f t="shared" si="87"/>
        <v>0</v>
      </c>
      <c r="J280" s="275">
        <f t="shared" si="88"/>
        <v>0</v>
      </c>
      <c r="K280" s="410">
        <f t="shared" si="89"/>
        <v>7.8600000000000003E-2</v>
      </c>
      <c r="L280" s="275"/>
      <c r="M280" s="275">
        <f t="shared" si="90"/>
        <v>0</v>
      </c>
      <c r="N280" s="275">
        <f t="shared" si="91"/>
        <v>0</v>
      </c>
      <c r="O280" s="275">
        <f t="shared" si="92"/>
        <v>0</v>
      </c>
      <c r="P280" s="275">
        <f t="shared" si="93"/>
        <v>1</v>
      </c>
      <c r="Q280" s="275">
        <f t="shared" si="94"/>
        <v>9</v>
      </c>
      <c r="R280" s="275">
        <f t="shared" si="95"/>
        <v>2</v>
      </c>
      <c r="S280" s="278"/>
      <c r="T280" s="278"/>
      <c r="U280" s="278"/>
      <c r="V280" s="278"/>
      <c r="W280" s="582"/>
      <c r="X280" s="582"/>
      <c r="Y280" s="600"/>
      <c r="Z280" s="278"/>
      <c r="AA280" s="76">
        <v>439</v>
      </c>
      <c r="AB280" s="76">
        <v>439035285</v>
      </c>
      <c r="AC280" s="294" t="s">
        <v>465</v>
      </c>
      <c r="AD280" s="76">
        <v>0</v>
      </c>
      <c r="AE280" s="76">
        <v>0</v>
      </c>
      <c r="AF280" s="76">
        <v>0</v>
      </c>
      <c r="AG280" s="76">
        <v>2</v>
      </c>
      <c r="AH280" s="76">
        <v>0</v>
      </c>
      <c r="AI280" s="76">
        <v>0</v>
      </c>
      <c r="AJ280" s="76">
        <v>0</v>
      </c>
      <c r="AK280" s="265">
        <v>0</v>
      </c>
      <c r="AL280" s="265">
        <v>0</v>
      </c>
      <c r="AM280" s="265">
        <v>0</v>
      </c>
      <c r="AN280" s="265">
        <v>0</v>
      </c>
      <c r="AO280" s="265">
        <v>1</v>
      </c>
      <c r="AP280" s="265">
        <v>0</v>
      </c>
      <c r="AQ280" s="265">
        <v>0</v>
      </c>
      <c r="AR280" s="265">
        <v>0</v>
      </c>
      <c r="AS280" s="76">
        <v>0</v>
      </c>
      <c r="AT280" s="266"/>
      <c r="AU280" s="76">
        <v>35</v>
      </c>
      <c r="AV280" s="76">
        <v>285</v>
      </c>
      <c r="AW280" s="579">
        <v>9</v>
      </c>
      <c r="AY280" s="76"/>
      <c r="AZ280" s="76">
        <f t="shared" si="96"/>
        <v>439035285</v>
      </c>
      <c r="BA280" s="76">
        <f t="shared" si="97"/>
        <v>439</v>
      </c>
      <c r="BB280" s="564"/>
      <c r="BC280" s="266" t="str">
        <f t="shared" si="98"/>
        <v>CONSERVATORY LAB</v>
      </c>
      <c r="BD280" s="266">
        <f t="shared" si="99"/>
        <v>285</v>
      </c>
      <c r="BE280" s="266" t="str">
        <f t="shared" si="81"/>
        <v>STOUGHTON</v>
      </c>
      <c r="BF280" s="266">
        <f t="shared" si="100"/>
        <v>2</v>
      </c>
    </row>
    <row r="281" spans="1:58">
      <c r="A281" s="265">
        <v>440</v>
      </c>
      <c r="B281" s="265">
        <v>440149009</v>
      </c>
      <c r="C281" s="266" t="s">
        <v>1598</v>
      </c>
      <c r="D281" s="275">
        <f t="shared" si="82"/>
        <v>0</v>
      </c>
      <c r="E281" s="275">
        <f t="shared" si="83"/>
        <v>0</v>
      </c>
      <c r="F281" s="275">
        <f t="shared" si="84"/>
        <v>0</v>
      </c>
      <c r="G281" s="275">
        <f t="shared" si="85"/>
        <v>1</v>
      </c>
      <c r="H281" s="275">
        <f t="shared" si="86"/>
        <v>1</v>
      </c>
      <c r="I281" s="275">
        <f t="shared" si="87"/>
        <v>0</v>
      </c>
      <c r="J281" s="275">
        <f t="shared" si="88"/>
        <v>0</v>
      </c>
      <c r="K281" s="410">
        <f t="shared" si="89"/>
        <v>7.8600000000000003E-2</v>
      </c>
      <c r="L281" s="275"/>
      <c r="M281" s="275">
        <f t="shared" si="90"/>
        <v>0</v>
      </c>
      <c r="N281" s="275">
        <f t="shared" si="91"/>
        <v>0</v>
      </c>
      <c r="O281" s="275">
        <f t="shared" si="92"/>
        <v>0</v>
      </c>
      <c r="P281" s="275">
        <f t="shared" si="93"/>
        <v>1</v>
      </c>
      <c r="Q281" s="275">
        <f t="shared" si="94"/>
        <v>3</v>
      </c>
      <c r="R281" s="275">
        <f t="shared" si="95"/>
        <v>2</v>
      </c>
      <c r="S281" s="278"/>
      <c r="T281" s="278"/>
      <c r="U281" s="278"/>
      <c r="V281" s="278"/>
      <c r="W281" s="582"/>
      <c r="X281" s="582"/>
      <c r="Y281" s="600"/>
      <c r="Z281" s="278"/>
      <c r="AA281" s="76">
        <v>440</v>
      </c>
      <c r="AB281" s="76">
        <v>440149009</v>
      </c>
      <c r="AC281" s="294" t="s">
        <v>1598</v>
      </c>
      <c r="AD281" s="76">
        <v>0</v>
      </c>
      <c r="AE281" s="76">
        <v>0</v>
      </c>
      <c r="AF281" s="76">
        <v>0</v>
      </c>
      <c r="AG281" s="76">
        <v>1</v>
      </c>
      <c r="AH281" s="76">
        <v>1</v>
      </c>
      <c r="AI281" s="76">
        <v>0</v>
      </c>
      <c r="AJ281" s="76">
        <v>0</v>
      </c>
      <c r="AK281" s="265">
        <v>0</v>
      </c>
      <c r="AL281" s="265">
        <v>0</v>
      </c>
      <c r="AM281" s="265">
        <v>0</v>
      </c>
      <c r="AN281" s="265">
        <v>0</v>
      </c>
      <c r="AO281" s="265">
        <v>1</v>
      </c>
      <c r="AP281" s="265">
        <v>0</v>
      </c>
      <c r="AQ281" s="265">
        <v>0</v>
      </c>
      <c r="AR281" s="265">
        <v>0</v>
      </c>
      <c r="AS281" s="76">
        <v>0</v>
      </c>
      <c r="AT281" s="266"/>
      <c r="AU281" s="76">
        <v>149</v>
      </c>
      <c r="AV281" s="76">
        <v>9</v>
      </c>
      <c r="AW281" s="579">
        <v>3</v>
      </c>
      <c r="AY281" s="76"/>
      <c r="AZ281" s="76">
        <f t="shared" si="96"/>
        <v>440149009</v>
      </c>
      <c r="BA281" s="76">
        <f t="shared" si="97"/>
        <v>440</v>
      </c>
      <c r="BB281" s="564"/>
      <c r="BC281" s="266" t="str">
        <f t="shared" si="98"/>
        <v>COMMUNITY DAY</v>
      </c>
      <c r="BD281" s="266">
        <f t="shared" si="99"/>
        <v>9</v>
      </c>
      <c r="BE281" s="266" t="str">
        <f t="shared" si="81"/>
        <v>ANDOVER</v>
      </c>
      <c r="BF281" s="266">
        <f t="shared" si="100"/>
        <v>2</v>
      </c>
    </row>
    <row r="282" spans="1:58">
      <c r="A282" s="265">
        <v>440</v>
      </c>
      <c r="B282" s="265">
        <v>440149079</v>
      </c>
      <c r="C282" s="266" t="s">
        <v>1598</v>
      </c>
      <c r="D282" s="275">
        <f t="shared" si="82"/>
        <v>0</v>
      </c>
      <c r="E282" s="275">
        <f t="shared" si="83"/>
        <v>0</v>
      </c>
      <c r="F282" s="275">
        <f t="shared" si="84"/>
        <v>0</v>
      </c>
      <c r="G282" s="275">
        <f t="shared" si="85"/>
        <v>2</v>
      </c>
      <c r="H282" s="275">
        <f t="shared" si="86"/>
        <v>2</v>
      </c>
      <c r="I282" s="275">
        <f t="shared" si="87"/>
        <v>0</v>
      </c>
      <c r="J282" s="275">
        <f t="shared" si="88"/>
        <v>0</v>
      </c>
      <c r="K282" s="410">
        <f t="shared" si="89"/>
        <v>0.15720000000000001</v>
      </c>
      <c r="L282" s="275"/>
      <c r="M282" s="275">
        <f t="shared" si="90"/>
        <v>2</v>
      </c>
      <c r="N282" s="275">
        <f t="shared" si="91"/>
        <v>1</v>
      </c>
      <c r="O282" s="275">
        <f t="shared" si="92"/>
        <v>0</v>
      </c>
      <c r="P282" s="275">
        <f t="shared" si="93"/>
        <v>3</v>
      </c>
      <c r="Q282" s="275">
        <f t="shared" si="94"/>
        <v>7</v>
      </c>
      <c r="R282" s="275">
        <f t="shared" si="95"/>
        <v>4</v>
      </c>
      <c r="S282" s="278"/>
      <c r="T282" s="278"/>
      <c r="U282" s="278"/>
      <c r="V282" s="278"/>
      <c r="W282" s="582"/>
      <c r="X282" s="582"/>
      <c r="Y282" s="600"/>
      <c r="Z282" s="278"/>
      <c r="AA282" s="76">
        <v>440</v>
      </c>
      <c r="AB282" s="76">
        <v>440149079</v>
      </c>
      <c r="AC282" s="294" t="s">
        <v>1598</v>
      </c>
      <c r="AD282" s="76">
        <v>0</v>
      </c>
      <c r="AE282" s="76">
        <v>0</v>
      </c>
      <c r="AF282" s="76">
        <v>0</v>
      </c>
      <c r="AG282" s="76">
        <v>2</v>
      </c>
      <c r="AH282" s="76">
        <v>2</v>
      </c>
      <c r="AI282" s="76">
        <v>0</v>
      </c>
      <c r="AJ282" s="76">
        <v>0</v>
      </c>
      <c r="AK282" s="265">
        <v>0</v>
      </c>
      <c r="AL282" s="265">
        <v>2</v>
      </c>
      <c r="AM282" s="265">
        <v>1</v>
      </c>
      <c r="AN282" s="265">
        <v>0</v>
      </c>
      <c r="AO282" s="265">
        <v>3</v>
      </c>
      <c r="AP282" s="265">
        <v>0</v>
      </c>
      <c r="AQ282" s="265">
        <v>0</v>
      </c>
      <c r="AR282" s="265">
        <v>0</v>
      </c>
      <c r="AS282" s="76">
        <v>0</v>
      </c>
      <c r="AT282" s="266"/>
      <c r="AU282" s="76">
        <v>149</v>
      </c>
      <c r="AV282" s="76">
        <v>79</v>
      </c>
      <c r="AW282" s="579">
        <v>7</v>
      </c>
      <c r="AY282" s="76"/>
      <c r="AZ282" s="76">
        <f t="shared" si="96"/>
        <v>440149079</v>
      </c>
      <c r="BA282" s="76">
        <f t="shared" si="97"/>
        <v>440</v>
      </c>
      <c r="BB282" s="564"/>
      <c r="BC282" s="266" t="str">
        <f t="shared" si="98"/>
        <v>COMMUNITY DAY</v>
      </c>
      <c r="BD282" s="266">
        <f t="shared" si="99"/>
        <v>79</v>
      </c>
      <c r="BE282" s="266" t="str">
        <f t="shared" si="81"/>
        <v>DRACUT</v>
      </c>
      <c r="BF282" s="266">
        <f t="shared" si="100"/>
        <v>4</v>
      </c>
    </row>
    <row r="283" spans="1:58">
      <c r="A283" s="265">
        <v>440</v>
      </c>
      <c r="B283" s="265">
        <v>440149128</v>
      </c>
      <c r="C283" s="266" t="s">
        <v>1598</v>
      </c>
      <c r="D283" s="275">
        <f t="shared" si="82"/>
        <v>2</v>
      </c>
      <c r="E283" s="275">
        <f t="shared" si="83"/>
        <v>0</v>
      </c>
      <c r="F283" s="275">
        <f t="shared" si="84"/>
        <v>4</v>
      </c>
      <c r="G283" s="275">
        <f t="shared" si="85"/>
        <v>22</v>
      </c>
      <c r="H283" s="275">
        <f t="shared" si="86"/>
        <v>10</v>
      </c>
      <c r="I283" s="275">
        <f t="shared" si="87"/>
        <v>0</v>
      </c>
      <c r="J283" s="275">
        <f t="shared" si="88"/>
        <v>0</v>
      </c>
      <c r="K283" s="410">
        <f t="shared" si="89"/>
        <v>1.4148000000000001</v>
      </c>
      <c r="L283" s="275"/>
      <c r="M283" s="275">
        <f t="shared" si="90"/>
        <v>6</v>
      </c>
      <c r="N283" s="275">
        <f t="shared" si="91"/>
        <v>0</v>
      </c>
      <c r="O283" s="275">
        <f t="shared" si="92"/>
        <v>0</v>
      </c>
      <c r="P283" s="275">
        <f t="shared" si="93"/>
        <v>33</v>
      </c>
      <c r="Q283" s="275">
        <f t="shared" si="94"/>
        <v>10</v>
      </c>
      <c r="R283" s="275">
        <f t="shared" si="95"/>
        <v>37</v>
      </c>
      <c r="S283" s="278"/>
      <c r="T283" s="278"/>
      <c r="U283" s="278"/>
      <c r="V283" s="278"/>
      <c r="W283" s="582"/>
      <c r="X283" s="582"/>
      <c r="Y283" s="600"/>
      <c r="Z283" s="278"/>
      <c r="AA283" s="76">
        <v>440</v>
      </c>
      <c r="AB283" s="76">
        <v>440149128</v>
      </c>
      <c r="AC283" s="294" t="s">
        <v>1598</v>
      </c>
      <c r="AD283" s="76">
        <v>2</v>
      </c>
      <c r="AE283" s="76">
        <v>0</v>
      </c>
      <c r="AF283" s="76">
        <v>4</v>
      </c>
      <c r="AG283" s="76">
        <v>22</v>
      </c>
      <c r="AH283" s="76">
        <v>10</v>
      </c>
      <c r="AI283" s="76">
        <v>0</v>
      </c>
      <c r="AJ283" s="76">
        <v>0</v>
      </c>
      <c r="AK283" s="265">
        <v>1</v>
      </c>
      <c r="AL283" s="265">
        <v>5</v>
      </c>
      <c r="AM283" s="265">
        <v>0</v>
      </c>
      <c r="AN283" s="265">
        <v>0</v>
      </c>
      <c r="AO283" s="265">
        <v>28</v>
      </c>
      <c r="AP283" s="265">
        <v>2</v>
      </c>
      <c r="AQ283" s="265">
        <v>0</v>
      </c>
      <c r="AR283" s="265">
        <v>4</v>
      </c>
      <c r="AS283" s="76">
        <v>0</v>
      </c>
      <c r="AT283" s="266"/>
      <c r="AU283" s="76">
        <v>149</v>
      </c>
      <c r="AV283" s="76">
        <v>128</v>
      </c>
      <c r="AW283" s="579">
        <v>10</v>
      </c>
      <c r="AY283" s="76"/>
      <c r="AZ283" s="76">
        <f t="shared" si="96"/>
        <v>440149128</v>
      </c>
      <c r="BA283" s="76">
        <f t="shared" si="97"/>
        <v>440</v>
      </c>
      <c r="BB283" s="564"/>
      <c r="BC283" s="266" t="str">
        <f t="shared" si="98"/>
        <v>COMMUNITY DAY</v>
      </c>
      <c r="BD283" s="266">
        <f t="shared" si="99"/>
        <v>128</v>
      </c>
      <c r="BE283" s="266" t="str">
        <f t="shared" si="81"/>
        <v>HAVERHILL</v>
      </c>
      <c r="BF283" s="266">
        <f t="shared" si="100"/>
        <v>38</v>
      </c>
    </row>
    <row r="284" spans="1:58">
      <c r="A284" s="265">
        <v>440</v>
      </c>
      <c r="B284" s="265">
        <v>440149149</v>
      </c>
      <c r="C284" s="266" t="s">
        <v>1598</v>
      </c>
      <c r="D284" s="275">
        <f t="shared" si="82"/>
        <v>117</v>
      </c>
      <c r="E284" s="275">
        <f t="shared" si="83"/>
        <v>0</v>
      </c>
      <c r="F284" s="275">
        <f t="shared" si="84"/>
        <v>117</v>
      </c>
      <c r="G284" s="275">
        <f t="shared" si="85"/>
        <v>558</v>
      </c>
      <c r="H284" s="275">
        <f t="shared" si="86"/>
        <v>318</v>
      </c>
      <c r="I284" s="275">
        <f t="shared" si="87"/>
        <v>0</v>
      </c>
      <c r="J284" s="275">
        <f t="shared" si="88"/>
        <v>0</v>
      </c>
      <c r="K284" s="410">
        <f t="shared" si="89"/>
        <v>39.024900000000002</v>
      </c>
      <c r="L284" s="275"/>
      <c r="M284" s="275">
        <f t="shared" si="90"/>
        <v>230</v>
      </c>
      <c r="N284" s="275">
        <f t="shared" si="91"/>
        <v>49</v>
      </c>
      <c r="O284" s="275">
        <f t="shared" si="92"/>
        <v>0</v>
      </c>
      <c r="P284" s="275">
        <f t="shared" si="93"/>
        <v>844</v>
      </c>
      <c r="Q284" s="275">
        <f t="shared" si="94"/>
        <v>12</v>
      </c>
      <c r="R284" s="275">
        <f t="shared" si="95"/>
        <v>1052</v>
      </c>
      <c r="S284" s="278"/>
      <c r="T284" s="278"/>
      <c r="U284" s="278"/>
      <c r="V284" s="278"/>
      <c r="W284" s="582"/>
      <c r="X284" s="582"/>
      <c r="Y284" s="600"/>
      <c r="Z284" s="278"/>
      <c r="AA284" s="76">
        <v>440</v>
      </c>
      <c r="AB284" s="76">
        <v>440149149</v>
      </c>
      <c r="AC284" s="294" t="s">
        <v>1598</v>
      </c>
      <c r="AD284" s="76">
        <v>117</v>
      </c>
      <c r="AE284" s="76">
        <v>0</v>
      </c>
      <c r="AF284" s="76">
        <v>117</v>
      </c>
      <c r="AG284" s="76">
        <v>558</v>
      </c>
      <c r="AH284" s="76">
        <v>318</v>
      </c>
      <c r="AI284" s="76">
        <v>0</v>
      </c>
      <c r="AJ284" s="76">
        <v>0</v>
      </c>
      <c r="AK284" s="265">
        <v>65</v>
      </c>
      <c r="AL284" s="265">
        <v>197</v>
      </c>
      <c r="AM284" s="265">
        <v>49</v>
      </c>
      <c r="AN284" s="265">
        <v>0</v>
      </c>
      <c r="AO284" s="265">
        <v>699</v>
      </c>
      <c r="AP284" s="265">
        <v>95</v>
      </c>
      <c r="AQ284" s="265">
        <v>0</v>
      </c>
      <c r="AR284" s="265">
        <v>97</v>
      </c>
      <c r="AS284" s="76">
        <v>0</v>
      </c>
      <c r="AT284" s="266"/>
      <c r="AU284" s="76">
        <v>149</v>
      </c>
      <c r="AV284" s="76">
        <v>149</v>
      </c>
      <c r="AW284" s="579">
        <v>12</v>
      </c>
      <c r="AY284" s="76"/>
      <c r="AZ284" s="76">
        <f t="shared" si="96"/>
        <v>440149149</v>
      </c>
      <c r="BA284" s="76">
        <f t="shared" si="97"/>
        <v>440</v>
      </c>
      <c r="BB284" s="564"/>
      <c r="BC284" s="266" t="str">
        <f t="shared" si="98"/>
        <v>COMMUNITY DAY</v>
      </c>
      <c r="BD284" s="266">
        <f t="shared" si="99"/>
        <v>149</v>
      </c>
      <c r="BE284" s="266" t="str">
        <f t="shared" si="81"/>
        <v>LAWRENCE</v>
      </c>
      <c r="BF284" s="266">
        <f t="shared" si="100"/>
        <v>1110</v>
      </c>
    </row>
    <row r="285" spans="1:58">
      <c r="A285" s="265">
        <v>440</v>
      </c>
      <c r="B285" s="265">
        <v>440149160</v>
      </c>
      <c r="C285" s="266" t="s">
        <v>1598</v>
      </c>
      <c r="D285" s="275">
        <f t="shared" si="82"/>
        <v>0</v>
      </c>
      <c r="E285" s="275">
        <f t="shared" si="83"/>
        <v>0</v>
      </c>
      <c r="F285" s="275">
        <f t="shared" si="84"/>
        <v>0</v>
      </c>
      <c r="G285" s="275">
        <f t="shared" si="85"/>
        <v>1</v>
      </c>
      <c r="H285" s="275">
        <f t="shared" si="86"/>
        <v>1</v>
      </c>
      <c r="I285" s="275">
        <f t="shared" si="87"/>
        <v>0</v>
      </c>
      <c r="J285" s="275">
        <f t="shared" si="88"/>
        <v>0</v>
      </c>
      <c r="K285" s="410">
        <f t="shared" si="89"/>
        <v>7.8600000000000003E-2</v>
      </c>
      <c r="L285" s="275"/>
      <c r="M285" s="275">
        <f t="shared" si="90"/>
        <v>0</v>
      </c>
      <c r="N285" s="275">
        <f t="shared" si="91"/>
        <v>0</v>
      </c>
      <c r="O285" s="275">
        <f t="shared" si="92"/>
        <v>0</v>
      </c>
      <c r="P285" s="275">
        <f t="shared" si="93"/>
        <v>1</v>
      </c>
      <c r="Q285" s="275">
        <f t="shared" si="94"/>
        <v>11</v>
      </c>
      <c r="R285" s="275">
        <f t="shared" si="95"/>
        <v>2</v>
      </c>
      <c r="S285" s="278"/>
      <c r="T285" s="278"/>
      <c r="U285" s="278"/>
      <c r="V285" s="278"/>
      <c r="W285" s="582"/>
      <c r="X285" s="582"/>
      <c r="Y285" s="600"/>
      <c r="Z285" s="278"/>
      <c r="AA285" s="76">
        <v>440</v>
      </c>
      <c r="AB285" s="76">
        <v>440149160</v>
      </c>
      <c r="AC285" s="294" t="s">
        <v>1598</v>
      </c>
      <c r="AD285" s="76">
        <v>0</v>
      </c>
      <c r="AE285" s="76">
        <v>0</v>
      </c>
      <c r="AF285" s="76">
        <v>0</v>
      </c>
      <c r="AG285" s="76">
        <v>1</v>
      </c>
      <c r="AH285" s="76">
        <v>1</v>
      </c>
      <c r="AI285" s="76">
        <v>0</v>
      </c>
      <c r="AJ285" s="76">
        <v>0</v>
      </c>
      <c r="AK285" s="265">
        <v>0</v>
      </c>
      <c r="AL285" s="265">
        <v>0</v>
      </c>
      <c r="AM285" s="265">
        <v>0</v>
      </c>
      <c r="AN285" s="265">
        <v>0</v>
      </c>
      <c r="AO285" s="265">
        <v>1</v>
      </c>
      <c r="AP285" s="265">
        <v>0</v>
      </c>
      <c r="AQ285" s="265">
        <v>0</v>
      </c>
      <c r="AR285" s="265">
        <v>0</v>
      </c>
      <c r="AS285" s="76">
        <v>0</v>
      </c>
      <c r="AT285" s="266"/>
      <c r="AU285" s="76">
        <v>149</v>
      </c>
      <c r="AV285" s="76">
        <v>160</v>
      </c>
      <c r="AW285" s="579">
        <v>11</v>
      </c>
      <c r="AY285" s="76"/>
      <c r="AZ285" s="76">
        <f t="shared" si="96"/>
        <v>440149160</v>
      </c>
      <c r="BA285" s="76">
        <f t="shared" si="97"/>
        <v>440</v>
      </c>
      <c r="BB285" s="564"/>
      <c r="BC285" s="266" t="str">
        <f t="shared" si="98"/>
        <v>COMMUNITY DAY</v>
      </c>
      <c r="BD285" s="266">
        <f t="shared" si="99"/>
        <v>160</v>
      </c>
      <c r="BE285" s="266" t="str">
        <f t="shared" si="81"/>
        <v>LOWELL</v>
      </c>
      <c r="BF285" s="266">
        <f t="shared" si="100"/>
        <v>2</v>
      </c>
    </row>
    <row r="286" spans="1:58">
      <c r="A286" s="265">
        <v>440</v>
      </c>
      <c r="B286" s="265">
        <v>440149181</v>
      </c>
      <c r="C286" s="266" t="s">
        <v>1598</v>
      </c>
      <c r="D286" s="275">
        <f t="shared" si="82"/>
        <v>2</v>
      </c>
      <c r="E286" s="275">
        <f t="shared" si="83"/>
        <v>0</v>
      </c>
      <c r="F286" s="275">
        <f t="shared" si="84"/>
        <v>6</v>
      </c>
      <c r="G286" s="275">
        <f t="shared" si="85"/>
        <v>18</v>
      </c>
      <c r="H286" s="275">
        <f t="shared" si="86"/>
        <v>15</v>
      </c>
      <c r="I286" s="275">
        <f t="shared" si="87"/>
        <v>0</v>
      </c>
      <c r="J286" s="275">
        <f t="shared" si="88"/>
        <v>0</v>
      </c>
      <c r="K286" s="410">
        <f t="shared" si="89"/>
        <v>1.5327</v>
      </c>
      <c r="L286" s="275"/>
      <c r="M286" s="275">
        <f t="shared" si="90"/>
        <v>3</v>
      </c>
      <c r="N286" s="275">
        <f t="shared" si="91"/>
        <v>0</v>
      </c>
      <c r="O286" s="275">
        <f t="shared" si="92"/>
        <v>0</v>
      </c>
      <c r="P286" s="275">
        <f t="shared" si="93"/>
        <v>23</v>
      </c>
      <c r="Q286" s="275">
        <f t="shared" si="94"/>
        <v>10</v>
      </c>
      <c r="R286" s="275">
        <f t="shared" si="95"/>
        <v>40</v>
      </c>
      <c r="S286" s="278"/>
      <c r="T286" s="278"/>
      <c r="U286" s="278"/>
      <c r="V286" s="278"/>
      <c r="W286" s="582"/>
      <c r="X286" s="582"/>
      <c r="Y286" s="600"/>
      <c r="Z286" s="278"/>
      <c r="AA286" s="76">
        <v>440</v>
      </c>
      <c r="AB286" s="76">
        <v>440149181</v>
      </c>
      <c r="AC286" s="294" t="s">
        <v>1598</v>
      </c>
      <c r="AD286" s="76">
        <v>2</v>
      </c>
      <c r="AE286" s="76">
        <v>0</v>
      </c>
      <c r="AF286" s="76">
        <v>6</v>
      </c>
      <c r="AG286" s="76">
        <v>18</v>
      </c>
      <c r="AH286" s="76">
        <v>15</v>
      </c>
      <c r="AI286" s="76">
        <v>0</v>
      </c>
      <c r="AJ286" s="76">
        <v>0</v>
      </c>
      <c r="AK286" s="265">
        <v>1</v>
      </c>
      <c r="AL286" s="265">
        <v>2</v>
      </c>
      <c r="AM286" s="265">
        <v>0</v>
      </c>
      <c r="AN286" s="265">
        <v>0</v>
      </c>
      <c r="AO286" s="265">
        <v>17</v>
      </c>
      <c r="AP286" s="265">
        <v>1</v>
      </c>
      <c r="AQ286" s="265">
        <v>0</v>
      </c>
      <c r="AR286" s="265">
        <v>5</v>
      </c>
      <c r="AS286" s="76">
        <v>0</v>
      </c>
      <c r="AT286" s="266"/>
      <c r="AU286" s="76">
        <v>149</v>
      </c>
      <c r="AV286" s="76">
        <v>181</v>
      </c>
      <c r="AW286" s="579">
        <v>10</v>
      </c>
      <c r="AY286" s="76"/>
      <c r="AZ286" s="76">
        <f t="shared" si="96"/>
        <v>440149181</v>
      </c>
      <c r="BA286" s="76">
        <f t="shared" si="97"/>
        <v>440</v>
      </c>
      <c r="BB286" s="564"/>
      <c r="BC286" s="266" t="str">
        <f t="shared" si="98"/>
        <v>COMMUNITY DAY</v>
      </c>
      <c r="BD286" s="266">
        <f t="shared" si="99"/>
        <v>181</v>
      </c>
      <c r="BE286" s="266" t="str">
        <f t="shared" si="81"/>
        <v>METHUEN</v>
      </c>
      <c r="BF286" s="266">
        <f t="shared" si="100"/>
        <v>41</v>
      </c>
    </row>
    <row r="287" spans="1:58">
      <c r="A287" s="265">
        <v>440</v>
      </c>
      <c r="B287" s="265">
        <v>440149211</v>
      </c>
      <c r="C287" s="266" t="s">
        <v>1598</v>
      </c>
      <c r="D287" s="275">
        <f t="shared" si="82"/>
        <v>0</v>
      </c>
      <c r="E287" s="275">
        <f t="shared" si="83"/>
        <v>0</v>
      </c>
      <c r="F287" s="275">
        <f t="shared" si="84"/>
        <v>0</v>
      </c>
      <c r="G287" s="275">
        <f t="shared" si="85"/>
        <v>1</v>
      </c>
      <c r="H287" s="275">
        <f t="shared" si="86"/>
        <v>1</v>
      </c>
      <c r="I287" s="275">
        <f t="shared" si="87"/>
        <v>0</v>
      </c>
      <c r="J287" s="275">
        <f t="shared" si="88"/>
        <v>0</v>
      </c>
      <c r="K287" s="410">
        <f t="shared" si="89"/>
        <v>7.8600000000000003E-2</v>
      </c>
      <c r="L287" s="275"/>
      <c r="M287" s="275">
        <f t="shared" si="90"/>
        <v>0</v>
      </c>
      <c r="N287" s="275">
        <f t="shared" si="91"/>
        <v>0</v>
      </c>
      <c r="O287" s="275">
        <f t="shared" si="92"/>
        <v>0</v>
      </c>
      <c r="P287" s="275">
        <f t="shared" si="93"/>
        <v>0</v>
      </c>
      <c r="Q287" s="275">
        <f t="shared" si="94"/>
        <v>5</v>
      </c>
      <c r="R287" s="275">
        <f t="shared" si="95"/>
        <v>2</v>
      </c>
      <c r="S287" s="278"/>
      <c r="T287" s="278"/>
      <c r="U287" s="278"/>
      <c r="V287" s="278"/>
      <c r="W287" s="582"/>
      <c r="X287" s="582"/>
      <c r="Y287" s="600"/>
      <c r="Z287" s="278"/>
      <c r="AA287" s="76">
        <v>440</v>
      </c>
      <c r="AB287" s="76">
        <v>440149211</v>
      </c>
      <c r="AC287" s="294" t="s">
        <v>1598</v>
      </c>
      <c r="AD287" s="76">
        <v>0</v>
      </c>
      <c r="AE287" s="76">
        <v>0</v>
      </c>
      <c r="AF287" s="76">
        <v>0</v>
      </c>
      <c r="AG287" s="76">
        <v>1</v>
      </c>
      <c r="AH287" s="76">
        <v>1</v>
      </c>
      <c r="AI287" s="76">
        <v>0</v>
      </c>
      <c r="AJ287" s="76">
        <v>0</v>
      </c>
      <c r="AK287" s="265">
        <v>0</v>
      </c>
      <c r="AL287" s="265">
        <v>0</v>
      </c>
      <c r="AM287" s="265">
        <v>0</v>
      </c>
      <c r="AN287" s="265">
        <v>0</v>
      </c>
      <c r="AO287" s="265">
        <v>0</v>
      </c>
      <c r="AP287" s="265">
        <v>0</v>
      </c>
      <c r="AQ287" s="265">
        <v>0</v>
      </c>
      <c r="AR287" s="265">
        <v>0</v>
      </c>
      <c r="AS287" s="76">
        <v>0</v>
      </c>
      <c r="AT287" s="266"/>
      <c r="AU287" s="76">
        <v>149</v>
      </c>
      <c r="AV287" s="76">
        <v>211</v>
      </c>
      <c r="AW287" s="579">
        <v>5</v>
      </c>
      <c r="AY287" s="76"/>
      <c r="AZ287" s="76">
        <f t="shared" si="96"/>
        <v>440149211</v>
      </c>
      <c r="BA287" s="76">
        <f t="shared" si="97"/>
        <v>440</v>
      </c>
      <c r="BB287" s="564"/>
      <c r="BC287" s="266" t="str">
        <f t="shared" si="98"/>
        <v>COMMUNITY DAY</v>
      </c>
      <c r="BD287" s="266">
        <f t="shared" si="99"/>
        <v>211</v>
      </c>
      <c r="BE287" s="266" t="str">
        <f t="shared" si="81"/>
        <v>NORTH ANDOVER</v>
      </c>
      <c r="BF287" s="266">
        <f t="shared" si="100"/>
        <v>2</v>
      </c>
    </row>
    <row r="288" spans="1:58">
      <c r="A288" s="265">
        <v>440</v>
      </c>
      <c r="B288" s="265">
        <v>440149745</v>
      </c>
      <c r="C288" s="266" t="s">
        <v>1598</v>
      </c>
      <c r="D288" s="275">
        <f t="shared" si="82"/>
        <v>0</v>
      </c>
      <c r="E288" s="275">
        <f t="shared" si="83"/>
        <v>0</v>
      </c>
      <c r="F288" s="275">
        <f t="shared" si="84"/>
        <v>0</v>
      </c>
      <c r="G288" s="275">
        <f t="shared" si="85"/>
        <v>1</v>
      </c>
      <c r="H288" s="275">
        <f t="shared" si="86"/>
        <v>0</v>
      </c>
      <c r="I288" s="275">
        <f t="shared" si="87"/>
        <v>0</v>
      </c>
      <c r="J288" s="275">
        <f t="shared" si="88"/>
        <v>0</v>
      </c>
      <c r="K288" s="410">
        <f t="shared" si="89"/>
        <v>3.9300000000000002E-2</v>
      </c>
      <c r="L288" s="275"/>
      <c r="M288" s="275">
        <f t="shared" si="90"/>
        <v>0</v>
      </c>
      <c r="N288" s="275">
        <f t="shared" si="91"/>
        <v>0</v>
      </c>
      <c r="O288" s="275">
        <f t="shared" si="92"/>
        <v>0</v>
      </c>
      <c r="P288" s="275">
        <f t="shared" si="93"/>
        <v>0</v>
      </c>
      <c r="Q288" s="275">
        <f t="shared" si="94"/>
        <v>4</v>
      </c>
      <c r="R288" s="275">
        <f t="shared" si="95"/>
        <v>1</v>
      </c>
      <c r="S288" s="278"/>
      <c r="T288" s="278"/>
      <c r="U288" s="278"/>
      <c r="V288" s="278"/>
      <c r="W288" s="582"/>
      <c r="X288" s="582"/>
      <c r="Y288" s="600"/>
      <c r="Z288" s="278"/>
      <c r="AA288" s="76">
        <v>440</v>
      </c>
      <c r="AB288" s="76">
        <v>440149745</v>
      </c>
      <c r="AC288" s="294" t="s">
        <v>1598</v>
      </c>
      <c r="AD288" s="76">
        <v>0</v>
      </c>
      <c r="AE288" s="76">
        <v>0</v>
      </c>
      <c r="AF288" s="76">
        <v>0</v>
      </c>
      <c r="AG288" s="76">
        <v>1</v>
      </c>
      <c r="AH288" s="76">
        <v>0</v>
      </c>
      <c r="AI288" s="76">
        <v>0</v>
      </c>
      <c r="AJ288" s="76">
        <v>0</v>
      </c>
      <c r="AK288" s="265">
        <v>0</v>
      </c>
      <c r="AL288" s="265">
        <v>0</v>
      </c>
      <c r="AM288" s="265">
        <v>0</v>
      </c>
      <c r="AN288" s="265">
        <v>0</v>
      </c>
      <c r="AO288" s="265">
        <v>0</v>
      </c>
      <c r="AP288" s="265">
        <v>0</v>
      </c>
      <c r="AQ288" s="265">
        <v>0</v>
      </c>
      <c r="AR288" s="265">
        <v>0</v>
      </c>
      <c r="AS288" s="76">
        <v>0</v>
      </c>
      <c r="AT288" s="266"/>
      <c r="AU288" s="76">
        <v>149</v>
      </c>
      <c r="AV288" s="76">
        <v>745</v>
      </c>
      <c r="AW288" s="579">
        <v>4</v>
      </c>
      <c r="AY288" s="76"/>
      <c r="AZ288" s="76">
        <f t="shared" si="96"/>
        <v>440149745</v>
      </c>
      <c r="BA288" s="76">
        <f t="shared" si="97"/>
        <v>440</v>
      </c>
      <c r="BB288" s="564"/>
      <c r="BC288" s="266" t="str">
        <f t="shared" si="98"/>
        <v>COMMUNITY DAY</v>
      </c>
      <c r="BD288" s="266">
        <f t="shared" si="99"/>
        <v>745</v>
      </c>
      <c r="BE288" s="266" t="str">
        <f t="shared" si="81"/>
        <v>PENTUCKET</v>
      </c>
      <c r="BF288" s="266">
        <f t="shared" si="100"/>
        <v>1</v>
      </c>
    </row>
    <row r="289" spans="1:58">
      <c r="A289" s="265">
        <v>441</v>
      </c>
      <c r="B289" s="265">
        <v>441281005</v>
      </c>
      <c r="C289" s="266" t="s">
        <v>1583</v>
      </c>
      <c r="D289" s="275">
        <f t="shared" si="82"/>
        <v>0</v>
      </c>
      <c r="E289" s="275">
        <f t="shared" si="83"/>
        <v>0</v>
      </c>
      <c r="F289" s="275">
        <f t="shared" si="84"/>
        <v>0</v>
      </c>
      <c r="G289" s="275">
        <f t="shared" si="85"/>
        <v>0</v>
      </c>
      <c r="H289" s="275">
        <f t="shared" si="86"/>
        <v>0</v>
      </c>
      <c r="I289" s="275">
        <f t="shared" si="87"/>
        <v>1</v>
      </c>
      <c r="J289" s="275">
        <f t="shared" si="88"/>
        <v>0</v>
      </c>
      <c r="K289" s="410">
        <f t="shared" si="89"/>
        <v>3.9300000000000002E-2</v>
      </c>
      <c r="L289" s="275"/>
      <c r="M289" s="275">
        <f t="shared" si="90"/>
        <v>0</v>
      </c>
      <c r="N289" s="275">
        <f t="shared" si="91"/>
        <v>0</v>
      </c>
      <c r="O289" s="275">
        <f t="shared" si="92"/>
        <v>0</v>
      </c>
      <c r="P289" s="275">
        <f t="shared" si="93"/>
        <v>1</v>
      </c>
      <c r="Q289" s="275">
        <f t="shared" si="94"/>
        <v>8</v>
      </c>
      <c r="R289" s="275">
        <f t="shared" si="95"/>
        <v>1</v>
      </c>
      <c r="S289" s="278"/>
      <c r="T289" s="278"/>
      <c r="U289" s="278"/>
      <c r="V289" s="278"/>
      <c r="W289" s="582"/>
      <c r="X289" s="582"/>
      <c r="Y289" s="600"/>
      <c r="Z289" s="278"/>
      <c r="AA289" s="76">
        <v>441</v>
      </c>
      <c r="AB289" s="76">
        <v>441281005</v>
      </c>
      <c r="AC289" s="294" t="s">
        <v>1583</v>
      </c>
      <c r="AD289" s="76">
        <v>0</v>
      </c>
      <c r="AE289" s="76">
        <v>0</v>
      </c>
      <c r="AF289" s="76">
        <v>0</v>
      </c>
      <c r="AG289" s="76">
        <v>0</v>
      </c>
      <c r="AH289" s="76">
        <v>0</v>
      </c>
      <c r="AI289" s="76">
        <v>1</v>
      </c>
      <c r="AJ289" s="76">
        <v>0</v>
      </c>
      <c r="AK289" s="265">
        <v>0</v>
      </c>
      <c r="AL289" s="265">
        <v>0</v>
      </c>
      <c r="AM289" s="265">
        <v>0</v>
      </c>
      <c r="AN289" s="265">
        <v>0</v>
      </c>
      <c r="AO289" s="265">
        <v>0</v>
      </c>
      <c r="AP289" s="265">
        <v>0</v>
      </c>
      <c r="AQ289" s="265">
        <v>0</v>
      </c>
      <c r="AR289" s="265">
        <v>0</v>
      </c>
      <c r="AS289" s="76">
        <v>1</v>
      </c>
      <c r="AT289" s="266"/>
      <c r="AU289" s="76">
        <v>281</v>
      </c>
      <c r="AV289" s="76">
        <v>5</v>
      </c>
      <c r="AW289" s="579">
        <v>8</v>
      </c>
      <c r="AY289" s="76"/>
      <c r="AZ289" s="76">
        <f t="shared" si="96"/>
        <v>441281005</v>
      </c>
      <c r="BA289" s="76">
        <f t="shared" si="97"/>
        <v>441</v>
      </c>
      <c r="BB289" s="564"/>
      <c r="BC289" s="266" t="str">
        <f t="shared" si="98"/>
        <v>SPRINGFIELD INTERNATIONAL</v>
      </c>
      <c r="BD289" s="266">
        <f t="shared" si="99"/>
        <v>5</v>
      </c>
      <c r="BE289" s="266" t="str">
        <f t="shared" si="81"/>
        <v>AGAWAM</v>
      </c>
      <c r="BF289" s="266">
        <f t="shared" si="100"/>
        <v>1</v>
      </c>
    </row>
    <row r="290" spans="1:58">
      <c r="A290" s="265">
        <v>441</v>
      </c>
      <c r="B290" s="265">
        <v>441281024</v>
      </c>
      <c r="C290" s="266" t="s">
        <v>1583</v>
      </c>
      <c r="D290" s="275">
        <f t="shared" si="82"/>
        <v>0</v>
      </c>
      <c r="E290" s="275">
        <f t="shared" si="83"/>
        <v>0</v>
      </c>
      <c r="F290" s="275">
        <f t="shared" si="84"/>
        <v>0</v>
      </c>
      <c r="G290" s="275">
        <f t="shared" si="85"/>
        <v>0</v>
      </c>
      <c r="H290" s="275">
        <f t="shared" si="86"/>
        <v>1</v>
      </c>
      <c r="I290" s="275">
        <f t="shared" si="87"/>
        <v>0</v>
      </c>
      <c r="J290" s="275">
        <f t="shared" si="88"/>
        <v>0</v>
      </c>
      <c r="K290" s="410">
        <f t="shared" si="89"/>
        <v>3.9300000000000002E-2</v>
      </c>
      <c r="L290" s="275"/>
      <c r="M290" s="275">
        <f t="shared" si="90"/>
        <v>0</v>
      </c>
      <c r="N290" s="275">
        <f t="shared" si="91"/>
        <v>1</v>
      </c>
      <c r="O290" s="275">
        <f t="shared" si="92"/>
        <v>0</v>
      </c>
      <c r="P290" s="275">
        <f t="shared" si="93"/>
        <v>0</v>
      </c>
      <c r="Q290" s="275">
        <f t="shared" si="94"/>
        <v>5</v>
      </c>
      <c r="R290" s="275">
        <f t="shared" si="95"/>
        <v>1</v>
      </c>
      <c r="S290" s="278"/>
      <c r="T290" s="278"/>
      <c r="U290" s="278"/>
      <c r="V290" s="278"/>
      <c r="W290" s="582"/>
      <c r="X290" s="582"/>
      <c r="Y290" s="600"/>
      <c r="Z290" s="278"/>
      <c r="AA290" s="76">
        <v>441</v>
      </c>
      <c r="AB290" s="76">
        <v>441281024</v>
      </c>
      <c r="AC290" s="294" t="s">
        <v>1583</v>
      </c>
      <c r="AD290" s="76">
        <v>0</v>
      </c>
      <c r="AE290" s="76">
        <v>0</v>
      </c>
      <c r="AF290" s="76">
        <v>0</v>
      </c>
      <c r="AG290" s="76">
        <v>0</v>
      </c>
      <c r="AH290" s="76">
        <v>1</v>
      </c>
      <c r="AI290" s="76">
        <v>0</v>
      </c>
      <c r="AJ290" s="76">
        <v>0</v>
      </c>
      <c r="AK290" s="265">
        <v>0</v>
      </c>
      <c r="AL290" s="265">
        <v>0</v>
      </c>
      <c r="AM290" s="265">
        <v>1</v>
      </c>
      <c r="AN290" s="265">
        <v>0</v>
      </c>
      <c r="AO290" s="265">
        <v>0</v>
      </c>
      <c r="AP290" s="265">
        <v>0</v>
      </c>
      <c r="AQ290" s="265">
        <v>0</v>
      </c>
      <c r="AR290" s="265">
        <v>0</v>
      </c>
      <c r="AS290" s="76">
        <v>0</v>
      </c>
      <c r="AT290" s="266"/>
      <c r="AU290" s="76">
        <v>281</v>
      </c>
      <c r="AV290" s="76">
        <v>24</v>
      </c>
      <c r="AW290" s="579">
        <v>5</v>
      </c>
      <c r="AY290" s="76"/>
      <c r="AZ290" s="76">
        <f t="shared" si="96"/>
        <v>441281024</v>
      </c>
      <c r="BA290" s="76">
        <f t="shared" si="97"/>
        <v>441</v>
      </c>
      <c r="BB290" s="564"/>
      <c r="BC290" s="266" t="str">
        <f t="shared" si="98"/>
        <v>SPRINGFIELD INTERNATIONAL</v>
      </c>
      <c r="BD290" s="266">
        <f t="shared" si="99"/>
        <v>24</v>
      </c>
      <c r="BE290" s="266" t="str">
        <f t="shared" si="81"/>
        <v>BELCHERTOWN</v>
      </c>
      <c r="BF290" s="266">
        <f t="shared" si="100"/>
        <v>1</v>
      </c>
    </row>
    <row r="291" spans="1:58">
      <c r="A291" s="265">
        <v>441</v>
      </c>
      <c r="B291" s="265">
        <v>441281061</v>
      </c>
      <c r="C291" s="266" t="s">
        <v>1583</v>
      </c>
      <c r="D291" s="275">
        <f t="shared" si="82"/>
        <v>0</v>
      </c>
      <c r="E291" s="275">
        <f t="shared" si="83"/>
        <v>0</v>
      </c>
      <c r="F291" s="275">
        <f t="shared" si="84"/>
        <v>0</v>
      </c>
      <c r="G291" s="275">
        <f t="shared" si="85"/>
        <v>0</v>
      </c>
      <c r="H291" s="275">
        <f t="shared" si="86"/>
        <v>1</v>
      </c>
      <c r="I291" s="275">
        <f t="shared" si="87"/>
        <v>1</v>
      </c>
      <c r="J291" s="275">
        <f t="shared" si="88"/>
        <v>0</v>
      </c>
      <c r="K291" s="410">
        <f t="shared" si="89"/>
        <v>7.8600000000000003E-2</v>
      </c>
      <c r="L291" s="275"/>
      <c r="M291" s="275">
        <f t="shared" si="90"/>
        <v>0</v>
      </c>
      <c r="N291" s="275">
        <f t="shared" si="91"/>
        <v>0</v>
      </c>
      <c r="O291" s="275">
        <f t="shared" si="92"/>
        <v>1</v>
      </c>
      <c r="P291" s="275">
        <f t="shared" si="93"/>
        <v>2</v>
      </c>
      <c r="Q291" s="275">
        <f t="shared" si="94"/>
        <v>11</v>
      </c>
      <c r="R291" s="275">
        <f t="shared" si="95"/>
        <v>2</v>
      </c>
      <c r="S291" s="278"/>
      <c r="T291" s="278"/>
      <c r="U291" s="278"/>
      <c r="V291" s="278"/>
      <c r="W291" s="582"/>
      <c r="X291" s="582"/>
      <c r="Y291" s="600"/>
      <c r="Z291" s="278"/>
      <c r="AA291" s="76">
        <v>441</v>
      </c>
      <c r="AB291" s="76">
        <v>441281061</v>
      </c>
      <c r="AC291" s="294" t="s">
        <v>1583</v>
      </c>
      <c r="AD291" s="76">
        <v>0</v>
      </c>
      <c r="AE291" s="76">
        <v>0</v>
      </c>
      <c r="AF291" s="76">
        <v>0</v>
      </c>
      <c r="AG291" s="76">
        <v>0</v>
      </c>
      <c r="AH291" s="76">
        <v>1</v>
      </c>
      <c r="AI291" s="76">
        <v>1</v>
      </c>
      <c r="AJ291" s="76">
        <v>0</v>
      </c>
      <c r="AK291" s="265">
        <v>0</v>
      </c>
      <c r="AL291" s="265">
        <v>0</v>
      </c>
      <c r="AM291" s="265">
        <v>0</v>
      </c>
      <c r="AN291" s="265">
        <v>1</v>
      </c>
      <c r="AO291" s="265">
        <v>1</v>
      </c>
      <c r="AP291" s="265">
        <v>0</v>
      </c>
      <c r="AQ291" s="265">
        <v>0</v>
      </c>
      <c r="AR291" s="265">
        <v>0</v>
      </c>
      <c r="AS291" s="76">
        <v>1</v>
      </c>
      <c r="AT291" s="266"/>
      <c r="AU291" s="76">
        <v>281</v>
      </c>
      <c r="AV291" s="76">
        <v>61</v>
      </c>
      <c r="AW291" s="579">
        <v>11</v>
      </c>
      <c r="AY291" s="76"/>
      <c r="AZ291" s="76">
        <f t="shared" si="96"/>
        <v>441281061</v>
      </c>
      <c r="BA291" s="76">
        <f t="shared" si="97"/>
        <v>441</v>
      </c>
      <c r="BB291" s="564"/>
      <c r="BC291" s="266" t="str">
        <f t="shared" si="98"/>
        <v>SPRINGFIELD INTERNATIONAL</v>
      </c>
      <c r="BD291" s="266">
        <f t="shared" si="99"/>
        <v>61</v>
      </c>
      <c r="BE291" s="266" t="str">
        <f t="shared" si="81"/>
        <v>CHICOPEE</v>
      </c>
      <c r="BF291" s="266">
        <f t="shared" si="100"/>
        <v>2</v>
      </c>
    </row>
    <row r="292" spans="1:58">
      <c r="A292" s="265">
        <v>441</v>
      </c>
      <c r="B292" s="265">
        <v>441281087</v>
      </c>
      <c r="C292" s="266" t="s">
        <v>1583</v>
      </c>
      <c r="D292" s="275">
        <f t="shared" si="82"/>
        <v>0</v>
      </c>
      <c r="E292" s="275">
        <f t="shared" si="83"/>
        <v>0</v>
      </c>
      <c r="F292" s="275">
        <f t="shared" si="84"/>
        <v>1</v>
      </c>
      <c r="G292" s="275">
        <f t="shared" si="85"/>
        <v>0</v>
      </c>
      <c r="H292" s="275">
        <f t="shared" si="86"/>
        <v>1</v>
      </c>
      <c r="I292" s="275">
        <f t="shared" si="87"/>
        <v>3</v>
      </c>
      <c r="J292" s="275">
        <f t="shared" si="88"/>
        <v>0</v>
      </c>
      <c r="K292" s="410">
        <f t="shared" si="89"/>
        <v>0.19650000000000001</v>
      </c>
      <c r="L292" s="275"/>
      <c r="M292" s="275">
        <f t="shared" si="90"/>
        <v>0</v>
      </c>
      <c r="N292" s="275">
        <f t="shared" si="91"/>
        <v>0</v>
      </c>
      <c r="O292" s="275">
        <f t="shared" si="92"/>
        <v>0</v>
      </c>
      <c r="P292" s="275">
        <f t="shared" si="93"/>
        <v>2</v>
      </c>
      <c r="Q292" s="275">
        <f t="shared" si="94"/>
        <v>6</v>
      </c>
      <c r="R292" s="275">
        <f t="shared" si="95"/>
        <v>5</v>
      </c>
      <c r="S292" s="278"/>
      <c r="T292" s="278"/>
      <c r="U292" s="278"/>
      <c r="V292" s="278"/>
      <c r="W292" s="582"/>
      <c r="X292" s="582"/>
      <c r="Y292" s="600"/>
      <c r="Z292" s="278"/>
      <c r="AA292" s="76">
        <v>441</v>
      </c>
      <c r="AB292" s="76">
        <v>441281087</v>
      </c>
      <c r="AC292" s="294" t="s">
        <v>1583</v>
      </c>
      <c r="AD292" s="76">
        <v>0</v>
      </c>
      <c r="AE292" s="76">
        <v>0</v>
      </c>
      <c r="AF292" s="76">
        <v>1</v>
      </c>
      <c r="AG292" s="76">
        <v>0</v>
      </c>
      <c r="AH292" s="76">
        <v>1</v>
      </c>
      <c r="AI292" s="76">
        <v>3</v>
      </c>
      <c r="AJ292" s="76">
        <v>0</v>
      </c>
      <c r="AK292" s="265">
        <v>0</v>
      </c>
      <c r="AL292" s="265">
        <v>0</v>
      </c>
      <c r="AM292" s="265">
        <v>0</v>
      </c>
      <c r="AN292" s="265">
        <v>0</v>
      </c>
      <c r="AO292" s="265">
        <v>0</v>
      </c>
      <c r="AP292" s="265">
        <v>0</v>
      </c>
      <c r="AQ292" s="265">
        <v>0</v>
      </c>
      <c r="AR292" s="265">
        <v>0</v>
      </c>
      <c r="AS292" s="76">
        <v>2</v>
      </c>
      <c r="AT292" s="266"/>
      <c r="AU292" s="76">
        <v>281</v>
      </c>
      <c r="AV292" s="76">
        <v>87</v>
      </c>
      <c r="AW292" s="579">
        <v>6</v>
      </c>
      <c r="AY292" s="76"/>
      <c r="AZ292" s="76">
        <f t="shared" si="96"/>
        <v>441281087</v>
      </c>
      <c r="BA292" s="76">
        <f t="shared" si="97"/>
        <v>441</v>
      </c>
      <c r="BB292" s="564"/>
      <c r="BC292" s="266" t="str">
        <f t="shared" si="98"/>
        <v>SPRINGFIELD INTERNATIONAL</v>
      </c>
      <c r="BD292" s="266">
        <f t="shared" si="99"/>
        <v>87</v>
      </c>
      <c r="BE292" s="266" t="str">
        <f t="shared" si="81"/>
        <v>EAST LONGMEADOW</v>
      </c>
      <c r="BF292" s="266">
        <f t="shared" si="100"/>
        <v>5</v>
      </c>
    </row>
    <row r="293" spans="1:58">
      <c r="A293" s="265">
        <v>441</v>
      </c>
      <c r="B293" s="265">
        <v>441281111</v>
      </c>
      <c r="C293" s="266" t="s">
        <v>1583</v>
      </c>
      <c r="D293" s="275">
        <f t="shared" si="82"/>
        <v>0</v>
      </c>
      <c r="E293" s="275">
        <f t="shared" si="83"/>
        <v>0</v>
      </c>
      <c r="F293" s="275">
        <f t="shared" si="84"/>
        <v>0</v>
      </c>
      <c r="G293" s="275">
        <f t="shared" si="85"/>
        <v>0</v>
      </c>
      <c r="H293" s="275">
        <f t="shared" si="86"/>
        <v>1</v>
      </c>
      <c r="I293" s="275">
        <f t="shared" si="87"/>
        <v>1</v>
      </c>
      <c r="J293" s="275">
        <f t="shared" si="88"/>
        <v>0</v>
      </c>
      <c r="K293" s="410">
        <f t="shared" si="89"/>
        <v>7.8600000000000003E-2</v>
      </c>
      <c r="L293" s="275"/>
      <c r="M293" s="275">
        <f t="shared" si="90"/>
        <v>0</v>
      </c>
      <c r="N293" s="275">
        <f t="shared" si="91"/>
        <v>0</v>
      </c>
      <c r="O293" s="275">
        <f t="shared" si="92"/>
        <v>0</v>
      </c>
      <c r="P293" s="275">
        <f t="shared" si="93"/>
        <v>2</v>
      </c>
      <c r="Q293" s="275">
        <f t="shared" si="94"/>
        <v>8</v>
      </c>
      <c r="R293" s="275">
        <f t="shared" si="95"/>
        <v>2</v>
      </c>
      <c r="S293" s="278"/>
      <c r="T293" s="278"/>
      <c r="U293" s="278"/>
      <c r="V293" s="278"/>
      <c r="W293" s="582"/>
      <c r="X293" s="582"/>
      <c r="Y293" s="600"/>
      <c r="Z293" s="278"/>
      <c r="AA293" s="76">
        <v>441</v>
      </c>
      <c r="AB293" s="76">
        <v>441281111</v>
      </c>
      <c r="AC293" s="294" t="s">
        <v>1583</v>
      </c>
      <c r="AD293" s="76">
        <v>0</v>
      </c>
      <c r="AE293" s="76">
        <v>0</v>
      </c>
      <c r="AF293" s="76">
        <v>0</v>
      </c>
      <c r="AG293" s="76">
        <v>0</v>
      </c>
      <c r="AH293" s="76">
        <v>1</v>
      </c>
      <c r="AI293" s="76">
        <v>1</v>
      </c>
      <c r="AJ293" s="76">
        <v>0</v>
      </c>
      <c r="AK293" s="265">
        <v>0</v>
      </c>
      <c r="AL293" s="265">
        <v>0</v>
      </c>
      <c r="AM293" s="265">
        <v>0</v>
      </c>
      <c r="AN293" s="265">
        <v>0</v>
      </c>
      <c r="AO293" s="265">
        <v>1</v>
      </c>
      <c r="AP293" s="265">
        <v>0</v>
      </c>
      <c r="AQ293" s="265">
        <v>0</v>
      </c>
      <c r="AR293" s="265">
        <v>0</v>
      </c>
      <c r="AS293" s="76">
        <v>1</v>
      </c>
      <c r="AT293" s="266"/>
      <c r="AU293" s="76">
        <v>281</v>
      </c>
      <c r="AV293" s="76">
        <v>111</v>
      </c>
      <c r="AW293" s="579">
        <v>8</v>
      </c>
      <c r="AY293" s="76"/>
      <c r="AZ293" s="76">
        <f t="shared" si="96"/>
        <v>441281111</v>
      </c>
      <c r="BA293" s="76">
        <f t="shared" si="97"/>
        <v>441</v>
      </c>
      <c r="BB293" s="564"/>
      <c r="BC293" s="266" t="str">
        <f t="shared" si="98"/>
        <v>SPRINGFIELD INTERNATIONAL</v>
      </c>
      <c r="BD293" s="266">
        <f t="shared" si="99"/>
        <v>111</v>
      </c>
      <c r="BE293" s="266" t="str">
        <f t="shared" si="81"/>
        <v>GRANBY</v>
      </c>
      <c r="BF293" s="266">
        <f t="shared" si="100"/>
        <v>2</v>
      </c>
    </row>
    <row r="294" spans="1:58">
      <c r="A294" s="265">
        <v>441</v>
      </c>
      <c r="B294" s="265">
        <v>441281161</v>
      </c>
      <c r="C294" s="266" t="s">
        <v>1583</v>
      </c>
      <c r="D294" s="275">
        <f t="shared" si="82"/>
        <v>0</v>
      </c>
      <c r="E294" s="275">
        <f t="shared" si="83"/>
        <v>0</v>
      </c>
      <c r="F294" s="275">
        <f t="shared" si="84"/>
        <v>0</v>
      </c>
      <c r="G294" s="275">
        <f t="shared" si="85"/>
        <v>0</v>
      </c>
      <c r="H294" s="275">
        <f t="shared" si="86"/>
        <v>0</v>
      </c>
      <c r="I294" s="275">
        <f t="shared" si="87"/>
        <v>1</v>
      </c>
      <c r="J294" s="275">
        <f t="shared" si="88"/>
        <v>0</v>
      </c>
      <c r="K294" s="410">
        <f t="shared" si="89"/>
        <v>3.9300000000000002E-2</v>
      </c>
      <c r="L294" s="275"/>
      <c r="M294" s="275">
        <f t="shared" si="90"/>
        <v>0</v>
      </c>
      <c r="N294" s="275">
        <f t="shared" si="91"/>
        <v>0</v>
      </c>
      <c r="O294" s="275">
        <f t="shared" si="92"/>
        <v>0</v>
      </c>
      <c r="P294" s="275">
        <f t="shared" si="93"/>
        <v>0</v>
      </c>
      <c r="Q294" s="275">
        <f t="shared" si="94"/>
        <v>8</v>
      </c>
      <c r="R294" s="275">
        <f t="shared" si="95"/>
        <v>1</v>
      </c>
      <c r="S294" s="278"/>
      <c r="T294" s="278"/>
      <c r="U294" s="278"/>
      <c r="V294" s="278"/>
      <c r="W294" s="582"/>
      <c r="X294" s="582"/>
      <c r="Y294" s="600"/>
      <c r="Z294" s="278"/>
      <c r="AA294" s="76">
        <v>441</v>
      </c>
      <c r="AB294" s="76">
        <v>441281161</v>
      </c>
      <c r="AC294" s="294" t="s">
        <v>1583</v>
      </c>
      <c r="AD294" s="76">
        <v>0</v>
      </c>
      <c r="AE294" s="76">
        <v>0</v>
      </c>
      <c r="AF294" s="76">
        <v>0</v>
      </c>
      <c r="AG294" s="76">
        <v>0</v>
      </c>
      <c r="AH294" s="76">
        <v>0</v>
      </c>
      <c r="AI294" s="76">
        <v>1</v>
      </c>
      <c r="AJ294" s="76">
        <v>0</v>
      </c>
      <c r="AK294" s="265">
        <v>0</v>
      </c>
      <c r="AL294" s="265">
        <v>0</v>
      </c>
      <c r="AM294" s="265">
        <v>0</v>
      </c>
      <c r="AN294" s="265">
        <v>0</v>
      </c>
      <c r="AO294" s="265">
        <v>0</v>
      </c>
      <c r="AP294" s="265">
        <v>0</v>
      </c>
      <c r="AQ294" s="265">
        <v>0</v>
      </c>
      <c r="AR294" s="265">
        <v>0</v>
      </c>
      <c r="AS294" s="76">
        <v>0</v>
      </c>
      <c r="AT294" s="266"/>
      <c r="AU294" s="76">
        <v>281</v>
      </c>
      <c r="AV294" s="76">
        <v>161</v>
      </c>
      <c r="AW294" s="579">
        <v>8</v>
      </c>
      <c r="AY294" s="76"/>
      <c r="AZ294" s="76">
        <f t="shared" si="96"/>
        <v>441281161</v>
      </c>
      <c r="BA294" s="76">
        <f t="shared" si="97"/>
        <v>441</v>
      </c>
      <c r="BB294" s="564"/>
      <c r="BC294" s="266" t="str">
        <f t="shared" si="98"/>
        <v>SPRINGFIELD INTERNATIONAL</v>
      </c>
      <c r="BD294" s="266">
        <f t="shared" si="99"/>
        <v>161</v>
      </c>
      <c r="BE294" s="266" t="str">
        <f t="shared" si="81"/>
        <v>LUDLOW</v>
      </c>
      <c r="BF294" s="266">
        <f t="shared" si="100"/>
        <v>1</v>
      </c>
    </row>
    <row r="295" spans="1:58">
      <c r="A295" s="265">
        <v>441</v>
      </c>
      <c r="B295" s="265">
        <v>441281191</v>
      </c>
      <c r="C295" s="266" t="s">
        <v>1583</v>
      </c>
      <c r="D295" s="275">
        <f t="shared" si="82"/>
        <v>0</v>
      </c>
      <c r="E295" s="275">
        <f t="shared" si="83"/>
        <v>0</v>
      </c>
      <c r="F295" s="275">
        <f t="shared" si="84"/>
        <v>0</v>
      </c>
      <c r="G295" s="275">
        <f t="shared" si="85"/>
        <v>0</v>
      </c>
      <c r="H295" s="275">
        <f t="shared" si="86"/>
        <v>1</v>
      </c>
      <c r="I295" s="275">
        <f t="shared" si="87"/>
        <v>0</v>
      </c>
      <c r="J295" s="275">
        <f t="shared" si="88"/>
        <v>0</v>
      </c>
      <c r="K295" s="410">
        <f t="shared" si="89"/>
        <v>3.9300000000000002E-2</v>
      </c>
      <c r="L295" s="275"/>
      <c r="M295" s="275">
        <f t="shared" si="90"/>
        <v>0</v>
      </c>
      <c r="N295" s="275">
        <f t="shared" si="91"/>
        <v>0</v>
      </c>
      <c r="O295" s="275">
        <f t="shared" si="92"/>
        <v>0</v>
      </c>
      <c r="P295" s="275">
        <f t="shared" si="93"/>
        <v>0</v>
      </c>
      <c r="Q295" s="275">
        <f t="shared" si="94"/>
        <v>8</v>
      </c>
      <c r="R295" s="275">
        <f t="shared" si="95"/>
        <v>1</v>
      </c>
      <c r="S295" s="278"/>
      <c r="T295" s="278"/>
      <c r="U295" s="278"/>
      <c r="V295" s="278"/>
      <c r="W295" s="582"/>
      <c r="X295" s="582"/>
      <c r="Y295" s="600"/>
      <c r="Z295" s="278"/>
      <c r="AA295" s="76">
        <v>441</v>
      </c>
      <c r="AB295" s="76">
        <v>441281191</v>
      </c>
      <c r="AC295" s="294" t="s">
        <v>1583</v>
      </c>
      <c r="AD295" s="76">
        <v>0</v>
      </c>
      <c r="AE295" s="76">
        <v>0</v>
      </c>
      <c r="AF295" s="76">
        <v>0</v>
      </c>
      <c r="AG295" s="76">
        <v>0</v>
      </c>
      <c r="AH295" s="76">
        <v>1</v>
      </c>
      <c r="AI295" s="76">
        <v>0</v>
      </c>
      <c r="AJ295" s="76">
        <v>0</v>
      </c>
      <c r="AK295" s="265">
        <v>0</v>
      </c>
      <c r="AL295" s="265">
        <v>0</v>
      </c>
      <c r="AM295" s="265">
        <v>0</v>
      </c>
      <c r="AN295" s="265">
        <v>0</v>
      </c>
      <c r="AO295" s="265">
        <v>0</v>
      </c>
      <c r="AP295" s="265">
        <v>0</v>
      </c>
      <c r="AQ295" s="265">
        <v>0</v>
      </c>
      <c r="AR295" s="265">
        <v>0</v>
      </c>
      <c r="AS295" s="76">
        <v>0</v>
      </c>
      <c r="AT295" s="266"/>
      <c r="AU295" s="76">
        <v>281</v>
      </c>
      <c r="AV295" s="76">
        <v>191</v>
      </c>
      <c r="AW295" s="579">
        <v>8</v>
      </c>
      <c r="AY295" s="76"/>
      <c r="AZ295" s="76">
        <f t="shared" si="96"/>
        <v>441281191</v>
      </c>
      <c r="BA295" s="76">
        <f t="shared" si="97"/>
        <v>441</v>
      </c>
      <c r="BB295" s="564"/>
      <c r="BC295" s="266" t="str">
        <f t="shared" si="98"/>
        <v>SPRINGFIELD INTERNATIONAL</v>
      </c>
      <c r="BD295" s="266">
        <f t="shared" si="99"/>
        <v>191</v>
      </c>
      <c r="BE295" s="266" t="str">
        <f t="shared" si="81"/>
        <v>MONSON</v>
      </c>
      <c r="BF295" s="266">
        <f t="shared" si="100"/>
        <v>1</v>
      </c>
    </row>
    <row r="296" spans="1:58">
      <c r="A296" s="265">
        <v>441</v>
      </c>
      <c r="B296" s="265">
        <v>441281210</v>
      </c>
      <c r="C296" s="266" t="s">
        <v>1583</v>
      </c>
      <c r="D296" s="275">
        <f t="shared" si="82"/>
        <v>0</v>
      </c>
      <c r="E296" s="275">
        <f t="shared" si="83"/>
        <v>0</v>
      </c>
      <c r="F296" s="275">
        <f t="shared" si="84"/>
        <v>0</v>
      </c>
      <c r="G296" s="275">
        <f t="shared" si="85"/>
        <v>1</v>
      </c>
      <c r="H296" s="275">
        <f t="shared" si="86"/>
        <v>0</v>
      </c>
      <c r="I296" s="275">
        <f t="shared" si="87"/>
        <v>0</v>
      </c>
      <c r="J296" s="275">
        <f t="shared" si="88"/>
        <v>0</v>
      </c>
      <c r="K296" s="410">
        <f t="shared" si="89"/>
        <v>3.9300000000000002E-2</v>
      </c>
      <c r="L296" s="275"/>
      <c r="M296" s="275">
        <f t="shared" si="90"/>
        <v>0</v>
      </c>
      <c r="N296" s="275">
        <f t="shared" si="91"/>
        <v>0</v>
      </c>
      <c r="O296" s="275">
        <f t="shared" si="92"/>
        <v>0</v>
      </c>
      <c r="P296" s="275">
        <f t="shared" si="93"/>
        <v>1</v>
      </c>
      <c r="Q296" s="275">
        <f t="shared" si="94"/>
        <v>6</v>
      </c>
      <c r="R296" s="275">
        <f t="shared" si="95"/>
        <v>1</v>
      </c>
      <c r="S296" s="278"/>
      <c r="T296" s="278"/>
      <c r="U296" s="278"/>
      <c r="V296" s="278"/>
      <c r="W296" s="582"/>
      <c r="X296" s="582"/>
      <c r="Y296" s="600"/>
      <c r="Z296" s="278"/>
      <c r="AA296" s="76">
        <v>441</v>
      </c>
      <c r="AB296" s="76">
        <v>441281210</v>
      </c>
      <c r="AC296" s="294" t="s">
        <v>1583</v>
      </c>
      <c r="AD296" s="76">
        <v>0</v>
      </c>
      <c r="AE296" s="76">
        <v>0</v>
      </c>
      <c r="AF296" s="76">
        <v>0</v>
      </c>
      <c r="AG296" s="76">
        <v>1</v>
      </c>
      <c r="AH296" s="76">
        <v>0</v>
      </c>
      <c r="AI296" s="76">
        <v>0</v>
      </c>
      <c r="AJ296" s="76">
        <v>0</v>
      </c>
      <c r="AK296" s="265">
        <v>0</v>
      </c>
      <c r="AL296" s="265">
        <v>0</v>
      </c>
      <c r="AM296" s="265">
        <v>0</v>
      </c>
      <c r="AN296" s="265">
        <v>0</v>
      </c>
      <c r="AO296" s="265">
        <v>1</v>
      </c>
      <c r="AP296" s="265">
        <v>0</v>
      </c>
      <c r="AQ296" s="265">
        <v>0</v>
      </c>
      <c r="AR296" s="265">
        <v>0</v>
      </c>
      <c r="AS296" s="76">
        <v>0</v>
      </c>
      <c r="AT296" s="266"/>
      <c r="AU296" s="76">
        <v>281</v>
      </c>
      <c r="AV296" s="76">
        <v>210</v>
      </c>
      <c r="AW296" s="579">
        <v>6</v>
      </c>
      <c r="AY296" s="76"/>
      <c r="AZ296" s="76">
        <f t="shared" si="96"/>
        <v>441281210</v>
      </c>
      <c r="BA296" s="76">
        <f t="shared" si="97"/>
        <v>441</v>
      </c>
      <c r="BB296" s="564"/>
      <c r="BC296" s="266" t="str">
        <f t="shared" si="98"/>
        <v>SPRINGFIELD INTERNATIONAL</v>
      </c>
      <c r="BD296" s="266">
        <f t="shared" si="99"/>
        <v>210</v>
      </c>
      <c r="BE296" s="266" t="str">
        <f t="shared" si="81"/>
        <v>NORTHAMPTON</v>
      </c>
      <c r="BF296" s="266">
        <f t="shared" si="100"/>
        <v>1</v>
      </c>
    </row>
    <row r="297" spans="1:58">
      <c r="A297" s="265">
        <v>441</v>
      </c>
      <c r="B297" s="265">
        <v>441281227</v>
      </c>
      <c r="C297" s="266" t="s">
        <v>1583</v>
      </c>
      <c r="D297" s="275">
        <f t="shared" si="82"/>
        <v>0</v>
      </c>
      <c r="E297" s="275">
        <f t="shared" si="83"/>
        <v>0</v>
      </c>
      <c r="F297" s="275">
        <f t="shared" si="84"/>
        <v>0</v>
      </c>
      <c r="G297" s="275">
        <f t="shared" si="85"/>
        <v>1</v>
      </c>
      <c r="H297" s="275">
        <f t="shared" si="86"/>
        <v>0</v>
      </c>
      <c r="I297" s="275">
        <f t="shared" si="87"/>
        <v>1</v>
      </c>
      <c r="J297" s="275">
        <f t="shared" si="88"/>
        <v>0</v>
      </c>
      <c r="K297" s="410">
        <f t="shared" si="89"/>
        <v>7.8600000000000003E-2</v>
      </c>
      <c r="L297" s="275"/>
      <c r="M297" s="275">
        <f t="shared" si="90"/>
        <v>0</v>
      </c>
      <c r="N297" s="275">
        <f t="shared" si="91"/>
        <v>0</v>
      </c>
      <c r="O297" s="275">
        <f t="shared" si="92"/>
        <v>0</v>
      </c>
      <c r="P297" s="275">
        <f t="shared" si="93"/>
        <v>2</v>
      </c>
      <c r="Q297" s="275">
        <f t="shared" si="94"/>
        <v>10</v>
      </c>
      <c r="R297" s="275">
        <f t="shared" si="95"/>
        <v>2</v>
      </c>
      <c r="S297" s="278"/>
      <c r="T297" s="278"/>
      <c r="U297" s="278"/>
      <c r="V297" s="278"/>
      <c r="W297" s="582"/>
      <c r="X297" s="582"/>
      <c r="Y297" s="600"/>
      <c r="Z297" s="278"/>
      <c r="AA297" s="76">
        <v>441</v>
      </c>
      <c r="AB297" s="76">
        <v>441281227</v>
      </c>
      <c r="AC297" s="294" t="s">
        <v>1583</v>
      </c>
      <c r="AD297" s="76">
        <v>0</v>
      </c>
      <c r="AE297" s="76">
        <v>0</v>
      </c>
      <c r="AF297" s="76">
        <v>0</v>
      </c>
      <c r="AG297" s="76">
        <v>1</v>
      </c>
      <c r="AH297" s="76">
        <v>0</v>
      </c>
      <c r="AI297" s="76">
        <v>1</v>
      </c>
      <c r="AJ297" s="76">
        <v>0</v>
      </c>
      <c r="AK297" s="265">
        <v>0</v>
      </c>
      <c r="AL297" s="265">
        <v>0</v>
      </c>
      <c r="AM297" s="265">
        <v>0</v>
      </c>
      <c r="AN297" s="265">
        <v>0</v>
      </c>
      <c r="AO297" s="265">
        <v>1</v>
      </c>
      <c r="AP297" s="265">
        <v>0</v>
      </c>
      <c r="AQ297" s="265">
        <v>0</v>
      </c>
      <c r="AR297" s="265">
        <v>0</v>
      </c>
      <c r="AS297" s="76">
        <v>1</v>
      </c>
      <c r="AT297" s="266"/>
      <c r="AU297" s="76">
        <v>281</v>
      </c>
      <c r="AV297" s="76">
        <v>227</v>
      </c>
      <c r="AW297" s="579">
        <v>10</v>
      </c>
      <c r="AY297" s="76"/>
      <c r="AZ297" s="76">
        <f t="shared" si="96"/>
        <v>441281227</v>
      </c>
      <c r="BA297" s="76">
        <f t="shared" si="97"/>
        <v>441</v>
      </c>
      <c r="BB297" s="564"/>
      <c r="BC297" s="266" t="str">
        <f t="shared" si="98"/>
        <v>SPRINGFIELD INTERNATIONAL</v>
      </c>
      <c r="BD297" s="266">
        <f t="shared" si="99"/>
        <v>227</v>
      </c>
      <c r="BE297" s="266" t="str">
        <f t="shared" si="81"/>
        <v>PALMER</v>
      </c>
      <c r="BF297" s="266">
        <f t="shared" si="100"/>
        <v>2</v>
      </c>
    </row>
    <row r="298" spans="1:58">
      <c r="A298" s="265">
        <v>441</v>
      </c>
      <c r="B298" s="265">
        <v>441281281</v>
      </c>
      <c r="C298" s="266" t="s">
        <v>1583</v>
      </c>
      <c r="D298" s="275">
        <f t="shared" si="82"/>
        <v>0</v>
      </c>
      <c r="E298" s="275">
        <f t="shared" si="83"/>
        <v>0</v>
      </c>
      <c r="F298" s="275">
        <f t="shared" si="84"/>
        <v>89</v>
      </c>
      <c r="G298" s="275">
        <f t="shared" si="85"/>
        <v>558</v>
      </c>
      <c r="H298" s="275">
        <f t="shared" si="86"/>
        <v>378</v>
      </c>
      <c r="I298" s="275">
        <f t="shared" si="87"/>
        <v>422</v>
      </c>
      <c r="J298" s="275">
        <f t="shared" si="88"/>
        <v>0</v>
      </c>
      <c r="K298" s="410">
        <f t="shared" si="89"/>
        <v>56.867100000000001</v>
      </c>
      <c r="L298" s="275"/>
      <c r="M298" s="275">
        <f t="shared" si="90"/>
        <v>98</v>
      </c>
      <c r="N298" s="275">
        <f t="shared" si="91"/>
        <v>20</v>
      </c>
      <c r="O298" s="275">
        <f t="shared" si="92"/>
        <v>26</v>
      </c>
      <c r="P298" s="275">
        <f t="shared" si="93"/>
        <v>989</v>
      </c>
      <c r="Q298" s="275">
        <f t="shared" si="94"/>
        <v>12</v>
      </c>
      <c r="R298" s="275">
        <f t="shared" si="95"/>
        <v>1447</v>
      </c>
      <c r="S298" s="278"/>
      <c r="T298" s="278"/>
      <c r="U298" s="278"/>
      <c r="V298" s="278"/>
      <c r="W298" s="582"/>
      <c r="X298" s="582"/>
      <c r="Y298" s="600"/>
      <c r="Z298" s="278"/>
      <c r="AA298" s="76">
        <v>441</v>
      </c>
      <c r="AB298" s="76">
        <v>441281281</v>
      </c>
      <c r="AC298" s="294" t="s">
        <v>1583</v>
      </c>
      <c r="AD298" s="76">
        <v>0</v>
      </c>
      <c r="AE298" s="76">
        <v>0</v>
      </c>
      <c r="AF298" s="76">
        <v>89</v>
      </c>
      <c r="AG298" s="76">
        <v>558</v>
      </c>
      <c r="AH298" s="76">
        <v>378</v>
      </c>
      <c r="AI298" s="76">
        <v>422</v>
      </c>
      <c r="AJ298" s="76">
        <v>0</v>
      </c>
      <c r="AK298" s="265">
        <v>0</v>
      </c>
      <c r="AL298" s="265">
        <v>98</v>
      </c>
      <c r="AM298" s="265">
        <v>20</v>
      </c>
      <c r="AN298" s="265">
        <v>26</v>
      </c>
      <c r="AO298" s="265">
        <v>655</v>
      </c>
      <c r="AP298" s="265">
        <v>0</v>
      </c>
      <c r="AQ298" s="265">
        <v>0</v>
      </c>
      <c r="AR298" s="265">
        <v>71</v>
      </c>
      <c r="AS298" s="76">
        <v>263</v>
      </c>
      <c r="AT298" s="266"/>
      <c r="AU298" s="76">
        <v>281</v>
      </c>
      <c r="AV298" s="76">
        <v>281</v>
      </c>
      <c r="AW298" s="579">
        <v>12</v>
      </c>
      <c r="AY298" s="76"/>
      <c r="AZ298" s="76">
        <f t="shared" si="96"/>
        <v>441281281</v>
      </c>
      <c r="BA298" s="76">
        <f t="shared" si="97"/>
        <v>441</v>
      </c>
      <c r="BB298" s="564"/>
      <c r="BC298" s="266" t="str">
        <f t="shared" si="98"/>
        <v>SPRINGFIELD INTERNATIONAL</v>
      </c>
      <c r="BD298" s="266">
        <f t="shared" si="99"/>
        <v>281</v>
      </c>
      <c r="BE298" s="266" t="str">
        <f t="shared" si="81"/>
        <v>SPRINGFIELD</v>
      </c>
      <c r="BF298" s="266">
        <f t="shared" si="100"/>
        <v>1447</v>
      </c>
    </row>
    <row r="299" spans="1:58">
      <c r="A299" s="265">
        <v>441</v>
      </c>
      <c r="B299" s="265">
        <v>441281325</v>
      </c>
      <c r="C299" s="266" t="s">
        <v>1583</v>
      </c>
      <c r="D299" s="275">
        <f t="shared" si="82"/>
        <v>0</v>
      </c>
      <c r="E299" s="275">
        <f t="shared" si="83"/>
        <v>0</v>
      </c>
      <c r="F299" s="275">
        <f t="shared" si="84"/>
        <v>0</v>
      </c>
      <c r="G299" s="275">
        <f t="shared" si="85"/>
        <v>0</v>
      </c>
      <c r="H299" s="275">
        <f t="shared" si="86"/>
        <v>1</v>
      </c>
      <c r="I299" s="275">
        <f t="shared" si="87"/>
        <v>1</v>
      </c>
      <c r="J299" s="275">
        <f t="shared" si="88"/>
        <v>0</v>
      </c>
      <c r="K299" s="410">
        <f t="shared" si="89"/>
        <v>7.8600000000000003E-2</v>
      </c>
      <c r="L299" s="275"/>
      <c r="M299" s="275">
        <f t="shared" si="90"/>
        <v>0</v>
      </c>
      <c r="N299" s="275">
        <f t="shared" si="91"/>
        <v>0</v>
      </c>
      <c r="O299" s="275">
        <f t="shared" si="92"/>
        <v>0</v>
      </c>
      <c r="P299" s="275">
        <f t="shared" si="93"/>
        <v>2</v>
      </c>
      <c r="Q299" s="275">
        <f t="shared" si="94"/>
        <v>9</v>
      </c>
      <c r="R299" s="275">
        <f t="shared" si="95"/>
        <v>2</v>
      </c>
      <c r="S299" s="278"/>
      <c r="T299" s="278"/>
      <c r="U299" s="278"/>
      <c r="V299" s="278"/>
      <c r="W299" s="582"/>
      <c r="X299" s="582"/>
      <c r="Y299" s="600"/>
      <c r="Z299" s="278"/>
      <c r="AA299" s="76">
        <v>441</v>
      </c>
      <c r="AB299" s="76">
        <v>441281325</v>
      </c>
      <c r="AC299" s="294" t="s">
        <v>1583</v>
      </c>
      <c r="AD299" s="76">
        <v>0</v>
      </c>
      <c r="AE299" s="76">
        <v>0</v>
      </c>
      <c r="AF299" s="76">
        <v>0</v>
      </c>
      <c r="AG299" s="76">
        <v>0</v>
      </c>
      <c r="AH299" s="76">
        <v>1</v>
      </c>
      <c r="AI299" s="76">
        <v>1</v>
      </c>
      <c r="AJ299" s="76">
        <v>0</v>
      </c>
      <c r="AK299" s="265">
        <v>0</v>
      </c>
      <c r="AL299" s="265">
        <v>0</v>
      </c>
      <c r="AM299" s="265">
        <v>0</v>
      </c>
      <c r="AN299" s="265">
        <v>0</v>
      </c>
      <c r="AO299" s="265">
        <v>1</v>
      </c>
      <c r="AP299" s="265">
        <v>0</v>
      </c>
      <c r="AQ299" s="265">
        <v>0</v>
      </c>
      <c r="AR299" s="265">
        <v>0</v>
      </c>
      <c r="AS299" s="76">
        <v>1</v>
      </c>
      <c r="AT299" s="266"/>
      <c r="AU299" s="76">
        <v>281</v>
      </c>
      <c r="AV299" s="76">
        <v>325</v>
      </c>
      <c r="AW299" s="579">
        <v>9</v>
      </c>
      <c r="AY299" s="76"/>
      <c r="AZ299" s="76">
        <f t="shared" si="96"/>
        <v>441281325</v>
      </c>
      <c r="BA299" s="76">
        <f t="shared" si="97"/>
        <v>441</v>
      </c>
      <c r="BB299" s="564"/>
      <c r="BC299" s="266" t="str">
        <f t="shared" si="98"/>
        <v>SPRINGFIELD INTERNATIONAL</v>
      </c>
      <c r="BD299" s="266">
        <f t="shared" si="99"/>
        <v>325</v>
      </c>
      <c r="BE299" s="266" t="str">
        <f t="shared" si="81"/>
        <v>WESTFIELD</v>
      </c>
      <c r="BF299" s="266">
        <f t="shared" si="100"/>
        <v>2</v>
      </c>
    </row>
    <row r="300" spans="1:58">
      <c r="A300" s="265">
        <v>441</v>
      </c>
      <c r="B300" s="265">
        <v>441281332</v>
      </c>
      <c r="C300" s="266" t="s">
        <v>1583</v>
      </c>
      <c r="D300" s="275">
        <f t="shared" si="82"/>
        <v>0</v>
      </c>
      <c r="E300" s="275">
        <f t="shared" si="83"/>
        <v>0</v>
      </c>
      <c r="F300" s="275">
        <f t="shared" si="84"/>
        <v>0</v>
      </c>
      <c r="G300" s="275">
        <f t="shared" si="85"/>
        <v>1</v>
      </c>
      <c r="H300" s="275">
        <f t="shared" si="86"/>
        <v>0</v>
      </c>
      <c r="I300" s="275">
        <f t="shared" si="87"/>
        <v>0</v>
      </c>
      <c r="J300" s="275">
        <f t="shared" si="88"/>
        <v>0</v>
      </c>
      <c r="K300" s="410">
        <f t="shared" si="89"/>
        <v>3.9300000000000002E-2</v>
      </c>
      <c r="L300" s="275"/>
      <c r="M300" s="275">
        <f t="shared" si="90"/>
        <v>0</v>
      </c>
      <c r="N300" s="275">
        <f t="shared" si="91"/>
        <v>0</v>
      </c>
      <c r="O300" s="275">
        <f t="shared" si="92"/>
        <v>0</v>
      </c>
      <c r="P300" s="275">
        <f t="shared" si="93"/>
        <v>1</v>
      </c>
      <c r="Q300" s="275">
        <f t="shared" si="94"/>
        <v>10</v>
      </c>
      <c r="R300" s="275">
        <f t="shared" si="95"/>
        <v>1</v>
      </c>
      <c r="S300" s="278"/>
      <c r="T300" s="278"/>
      <c r="U300" s="278"/>
      <c r="V300" s="278"/>
      <c r="W300" s="582"/>
      <c r="X300" s="582"/>
      <c r="Y300" s="600"/>
      <c r="Z300" s="278"/>
      <c r="AA300" s="76">
        <v>441</v>
      </c>
      <c r="AB300" s="76">
        <v>441281332</v>
      </c>
      <c r="AC300" s="294" t="s">
        <v>1583</v>
      </c>
      <c r="AD300" s="76">
        <v>0</v>
      </c>
      <c r="AE300" s="76">
        <v>0</v>
      </c>
      <c r="AF300" s="76">
        <v>0</v>
      </c>
      <c r="AG300" s="76">
        <v>1</v>
      </c>
      <c r="AH300" s="76">
        <v>0</v>
      </c>
      <c r="AI300" s="76">
        <v>0</v>
      </c>
      <c r="AJ300" s="76">
        <v>0</v>
      </c>
      <c r="AK300" s="265">
        <v>0</v>
      </c>
      <c r="AL300" s="265">
        <v>0</v>
      </c>
      <c r="AM300" s="265">
        <v>0</v>
      </c>
      <c r="AN300" s="265">
        <v>0</v>
      </c>
      <c r="AO300" s="265">
        <v>1</v>
      </c>
      <c r="AP300" s="265">
        <v>0</v>
      </c>
      <c r="AQ300" s="265">
        <v>0</v>
      </c>
      <c r="AR300" s="265">
        <v>0</v>
      </c>
      <c r="AS300" s="76">
        <v>0</v>
      </c>
      <c r="AT300" s="266"/>
      <c r="AU300" s="76">
        <v>281</v>
      </c>
      <c r="AV300" s="76">
        <v>332</v>
      </c>
      <c r="AW300" s="579">
        <v>10</v>
      </c>
      <c r="AY300" s="76"/>
      <c r="AZ300" s="76">
        <f t="shared" si="96"/>
        <v>441281332</v>
      </c>
      <c r="BA300" s="76">
        <f t="shared" si="97"/>
        <v>441</v>
      </c>
      <c r="BB300" s="564"/>
      <c r="BC300" s="266" t="str">
        <f t="shared" si="98"/>
        <v>SPRINGFIELD INTERNATIONAL</v>
      </c>
      <c r="BD300" s="266">
        <f t="shared" si="99"/>
        <v>332</v>
      </c>
      <c r="BE300" s="266" t="str">
        <f t="shared" si="81"/>
        <v>WEST SPRINGFIELD</v>
      </c>
      <c r="BF300" s="266">
        <f t="shared" si="100"/>
        <v>1</v>
      </c>
    </row>
    <row r="301" spans="1:58">
      <c r="A301" s="265">
        <v>441</v>
      </c>
      <c r="B301" s="265">
        <v>441281672</v>
      </c>
      <c r="C301" s="266" t="s">
        <v>1583</v>
      </c>
      <c r="D301" s="275">
        <f t="shared" si="82"/>
        <v>0</v>
      </c>
      <c r="E301" s="275">
        <f t="shared" si="83"/>
        <v>0</v>
      </c>
      <c r="F301" s="275">
        <f t="shared" si="84"/>
        <v>0</v>
      </c>
      <c r="G301" s="275">
        <f t="shared" si="85"/>
        <v>0</v>
      </c>
      <c r="H301" s="275">
        <f t="shared" si="86"/>
        <v>1</v>
      </c>
      <c r="I301" s="275">
        <f t="shared" si="87"/>
        <v>4</v>
      </c>
      <c r="J301" s="275">
        <f t="shared" si="88"/>
        <v>0</v>
      </c>
      <c r="K301" s="410">
        <f t="shared" si="89"/>
        <v>0.19650000000000001</v>
      </c>
      <c r="L301" s="275"/>
      <c r="M301" s="275">
        <f t="shared" si="90"/>
        <v>0</v>
      </c>
      <c r="N301" s="275">
        <f t="shared" si="91"/>
        <v>0</v>
      </c>
      <c r="O301" s="275">
        <f t="shared" si="92"/>
        <v>0</v>
      </c>
      <c r="P301" s="275">
        <f t="shared" si="93"/>
        <v>5</v>
      </c>
      <c r="Q301" s="275">
        <f t="shared" si="94"/>
        <v>10</v>
      </c>
      <c r="R301" s="275">
        <f t="shared" si="95"/>
        <v>5</v>
      </c>
      <c r="S301" s="278"/>
      <c r="T301" s="278"/>
      <c r="U301" s="278"/>
      <c r="V301" s="278"/>
      <c r="W301" s="582"/>
      <c r="X301" s="582"/>
      <c r="Y301" s="600"/>
      <c r="Z301" s="278"/>
      <c r="AA301" s="76">
        <v>441</v>
      </c>
      <c r="AB301" s="76">
        <v>441281672</v>
      </c>
      <c r="AC301" s="294" t="s">
        <v>1583</v>
      </c>
      <c r="AD301" s="76">
        <v>0</v>
      </c>
      <c r="AE301" s="76">
        <v>0</v>
      </c>
      <c r="AF301" s="76">
        <v>0</v>
      </c>
      <c r="AG301" s="76">
        <v>0</v>
      </c>
      <c r="AH301" s="76">
        <v>1</v>
      </c>
      <c r="AI301" s="76">
        <v>4</v>
      </c>
      <c r="AJ301" s="76">
        <v>0</v>
      </c>
      <c r="AK301" s="265">
        <v>0</v>
      </c>
      <c r="AL301" s="265">
        <v>0</v>
      </c>
      <c r="AM301" s="265">
        <v>0</v>
      </c>
      <c r="AN301" s="265">
        <v>0</v>
      </c>
      <c r="AO301" s="265">
        <v>1</v>
      </c>
      <c r="AP301" s="265">
        <v>0</v>
      </c>
      <c r="AQ301" s="265">
        <v>0</v>
      </c>
      <c r="AR301" s="265">
        <v>0</v>
      </c>
      <c r="AS301" s="76">
        <v>4</v>
      </c>
      <c r="AT301" s="266"/>
      <c r="AU301" s="76">
        <v>281</v>
      </c>
      <c r="AV301" s="76">
        <v>672</v>
      </c>
      <c r="AW301" s="579">
        <v>10</v>
      </c>
      <c r="AY301" s="76"/>
      <c r="AZ301" s="76">
        <f t="shared" si="96"/>
        <v>441281672</v>
      </c>
      <c r="BA301" s="76">
        <f t="shared" si="97"/>
        <v>441</v>
      </c>
      <c r="BB301" s="564"/>
      <c r="BC301" s="266" t="str">
        <f t="shared" si="98"/>
        <v>SPRINGFIELD INTERNATIONAL</v>
      </c>
      <c r="BD301" s="266">
        <f t="shared" si="99"/>
        <v>672</v>
      </c>
      <c r="BE301" s="266" t="str">
        <f t="shared" si="81"/>
        <v>GATEWAY</v>
      </c>
      <c r="BF301" s="266">
        <f t="shared" si="100"/>
        <v>5</v>
      </c>
    </row>
    <row r="302" spans="1:58">
      <c r="A302" s="265">
        <v>441</v>
      </c>
      <c r="B302" s="265">
        <v>441281680</v>
      </c>
      <c r="C302" s="266" t="s">
        <v>1583</v>
      </c>
      <c r="D302" s="275">
        <f t="shared" si="82"/>
        <v>0</v>
      </c>
      <c r="E302" s="275">
        <f t="shared" si="83"/>
        <v>0</v>
      </c>
      <c r="F302" s="275">
        <f t="shared" si="84"/>
        <v>0</v>
      </c>
      <c r="G302" s="275">
        <f t="shared" si="85"/>
        <v>1</v>
      </c>
      <c r="H302" s="275">
        <f t="shared" si="86"/>
        <v>4</v>
      </c>
      <c r="I302" s="275">
        <f t="shared" si="87"/>
        <v>2</v>
      </c>
      <c r="J302" s="275">
        <f t="shared" si="88"/>
        <v>0</v>
      </c>
      <c r="K302" s="410">
        <f t="shared" si="89"/>
        <v>0.27510000000000001</v>
      </c>
      <c r="L302" s="275"/>
      <c r="M302" s="275">
        <f t="shared" si="90"/>
        <v>0</v>
      </c>
      <c r="N302" s="275">
        <f t="shared" si="91"/>
        <v>0</v>
      </c>
      <c r="O302" s="275">
        <f t="shared" si="92"/>
        <v>0</v>
      </c>
      <c r="P302" s="275">
        <f t="shared" si="93"/>
        <v>6</v>
      </c>
      <c r="Q302" s="275">
        <f t="shared" si="94"/>
        <v>5</v>
      </c>
      <c r="R302" s="275">
        <f t="shared" si="95"/>
        <v>7</v>
      </c>
      <c r="S302" s="278"/>
      <c r="T302" s="278"/>
      <c r="U302" s="278"/>
      <c r="V302" s="278"/>
      <c r="W302" s="582"/>
      <c r="X302" s="582"/>
      <c r="Y302" s="600"/>
      <c r="Z302" s="278"/>
      <c r="AA302" s="76">
        <v>441</v>
      </c>
      <c r="AB302" s="76">
        <v>441281680</v>
      </c>
      <c r="AC302" s="294" t="s">
        <v>1583</v>
      </c>
      <c r="AD302" s="76">
        <v>0</v>
      </c>
      <c r="AE302" s="76">
        <v>0</v>
      </c>
      <c r="AF302" s="76">
        <v>0</v>
      </c>
      <c r="AG302" s="76">
        <v>1</v>
      </c>
      <c r="AH302" s="76">
        <v>4</v>
      </c>
      <c r="AI302" s="76">
        <v>2</v>
      </c>
      <c r="AJ302" s="76">
        <v>0</v>
      </c>
      <c r="AK302" s="265">
        <v>0</v>
      </c>
      <c r="AL302" s="265">
        <v>0</v>
      </c>
      <c r="AM302" s="265">
        <v>0</v>
      </c>
      <c r="AN302" s="265">
        <v>0</v>
      </c>
      <c r="AO302" s="265">
        <v>4</v>
      </c>
      <c r="AP302" s="265">
        <v>0</v>
      </c>
      <c r="AQ302" s="265">
        <v>0</v>
      </c>
      <c r="AR302" s="265">
        <v>0</v>
      </c>
      <c r="AS302" s="76">
        <v>2</v>
      </c>
      <c r="AT302" s="266"/>
      <c r="AU302" s="76">
        <v>281</v>
      </c>
      <c r="AV302" s="76">
        <v>680</v>
      </c>
      <c r="AW302" s="579">
        <v>5</v>
      </c>
      <c r="AY302" s="76"/>
      <c r="AZ302" s="76">
        <f t="shared" si="96"/>
        <v>441281680</v>
      </c>
      <c r="BA302" s="76">
        <f t="shared" si="97"/>
        <v>441</v>
      </c>
      <c r="BB302" s="564"/>
      <c r="BC302" s="266" t="str">
        <f t="shared" si="98"/>
        <v>SPRINGFIELD INTERNATIONAL</v>
      </c>
      <c r="BD302" s="266">
        <f t="shared" si="99"/>
        <v>680</v>
      </c>
      <c r="BE302" s="266" t="str">
        <f t="shared" si="81"/>
        <v>HAMPDEN WILBRAHAM</v>
      </c>
      <c r="BF302" s="266">
        <f t="shared" si="100"/>
        <v>7</v>
      </c>
    </row>
    <row r="303" spans="1:58">
      <c r="A303" s="265">
        <v>444</v>
      </c>
      <c r="B303" s="265">
        <v>444035016</v>
      </c>
      <c r="C303" s="266" t="s">
        <v>470</v>
      </c>
      <c r="D303" s="275">
        <f t="shared" si="82"/>
        <v>0</v>
      </c>
      <c r="E303" s="275">
        <f t="shared" si="83"/>
        <v>0</v>
      </c>
      <c r="F303" s="275">
        <f t="shared" si="84"/>
        <v>0</v>
      </c>
      <c r="G303" s="275">
        <f t="shared" si="85"/>
        <v>0</v>
      </c>
      <c r="H303" s="275">
        <f t="shared" si="86"/>
        <v>0</v>
      </c>
      <c r="I303" s="275">
        <f t="shared" si="87"/>
        <v>1</v>
      </c>
      <c r="J303" s="275">
        <f t="shared" si="88"/>
        <v>0</v>
      </c>
      <c r="K303" s="410">
        <f t="shared" si="89"/>
        <v>3.9300000000000002E-2</v>
      </c>
      <c r="L303" s="275"/>
      <c r="M303" s="275">
        <f t="shared" si="90"/>
        <v>0</v>
      </c>
      <c r="N303" s="275">
        <f t="shared" si="91"/>
        <v>0</v>
      </c>
      <c r="O303" s="275">
        <f t="shared" si="92"/>
        <v>0</v>
      </c>
      <c r="P303" s="275">
        <f t="shared" si="93"/>
        <v>1</v>
      </c>
      <c r="Q303" s="275">
        <f t="shared" si="94"/>
        <v>8</v>
      </c>
      <c r="R303" s="275">
        <f t="shared" si="95"/>
        <v>1</v>
      </c>
      <c r="S303" s="278"/>
      <c r="T303" s="278"/>
      <c r="U303" s="278"/>
      <c r="V303" s="278"/>
      <c r="W303" s="582"/>
      <c r="X303" s="582"/>
      <c r="Y303" s="600"/>
      <c r="Z303" s="278"/>
      <c r="AA303" s="76">
        <v>444</v>
      </c>
      <c r="AB303" s="76">
        <v>444035016</v>
      </c>
      <c r="AC303" s="294" t="s">
        <v>470</v>
      </c>
      <c r="AD303" s="76">
        <v>0</v>
      </c>
      <c r="AE303" s="76">
        <v>0</v>
      </c>
      <c r="AF303" s="76">
        <v>0</v>
      </c>
      <c r="AG303" s="76">
        <v>0</v>
      </c>
      <c r="AH303" s="76">
        <v>0</v>
      </c>
      <c r="AI303" s="76">
        <v>1</v>
      </c>
      <c r="AJ303" s="76">
        <v>0</v>
      </c>
      <c r="AK303" s="265">
        <v>0</v>
      </c>
      <c r="AL303" s="265">
        <v>0</v>
      </c>
      <c r="AM303" s="265">
        <v>0</v>
      </c>
      <c r="AN303" s="265">
        <v>0</v>
      </c>
      <c r="AO303" s="265">
        <v>0</v>
      </c>
      <c r="AP303" s="265">
        <v>0</v>
      </c>
      <c r="AQ303" s="265">
        <v>0</v>
      </c>
      <c r="AR303" s="265">
        <v>0</v>
      </c>
      <c r="AS303" s="76">
        <v>1</v>
      </c>
      <c r="AT303" s="266"/>
      <c r="AU303" s="76">
        <v>35</v>
      </c>
      <c r="AV303" s="76">
        <v>16</v>
      </c>
      <c r="AW303" s="579">
        <v>8</v>
      </c>
      <c r="AY303" s="76"/>
      <c r="AZ303" s="76">
        <f t="shared" si="96"/>
        <v>444035016</v>
      </c>
      <c r="BA303" s="76">
        <f t="shared" si="97"/>
        <v>444</v>
      </c>
      <c r="BB303" s="564"/>
      <c r="BC303" s="266" t="str">
        <f t="shared" si="98"/>
        <v>NEIGHBORHOOD HOUSE</v>
      </c>
      <c r="BD303" s="266">
        <f t="shared" si="99"/>
        <v>16</v>
      </c>
      <c r="BE303" s="266" t="str">
        <f t="shared" si="81"/>
        <v>ATTLEBORO</v>
      </c>
      <c r="BF303" s="266">
        <f t="shared" si="100"/>
        <v>1</v>
      </c>
    </row>
    <row r="304" spans="1:58">
      <c r="A304" s="265">
        <v>444</v>
      </c>
      <c r="B304" s="265">
        <v>444035035</v>
      </c>
      <c r="C304" s="266" t="s">
        <v>470</v>
      </c>
      <c r="D304" s="275">
        <f t="shared" si="82"/>
        <v>38</v>
      </c>
      <c r="E304" s="275">
        <f t="shared" si="83"/>
        <v>0</v>
      </c>
      <c r="F304" s="275">
        <f t="shared" si="84"/>
        <v>35</v>
      </c>
      <c r="G304" s="275">
        <f t="shared" si="85"/>
        <v>239</v>
      </c>
      <c r="H304" s="275">
        <f t="shared" si="86"/>
        <v>206</v>
      </c>
      <c r="I304" s="275">
        <f t="shared" si="87"/>
        <v>298</v>
      </c>
      <c r="J304" s="275">
        <f t="shared" si="88"/>
        <v>0</v>
      </c>
      <c r="K304" s="410">
        <f t="shared" si="89"/>
        <v>30.575399999999998</v>
      </c>
      <c r="L304" s="275"/>
      <c r="M304" s="275">
        <f t="shared" si="90"/>
        <v>35</v>
      </c>
      <c r="N304" s="275">
        <f t="shared" si="91"/>
        <v>17</v>
      </c>
      <c r="O304" s="275">
        <f t="shared" si="92"/>
        <v>21</v>
      </c>
      <c r="P304" s="275">
        <f t="shared" si="93"/>
        <v>549</v>
      </c>
      <c r="Q304" s="275">
        <f t="shared" si="94"/>
        <v>11</v>
      </c>
      <c r="R304" s="275">
        <f t="shared" si="95"/>
        <v>797</v>
      </c>
      <c r="S304" s="278"/>
      <c r="T304" s="278"/>
      <c r="U304" s="278"/>
      <c r="V304" s="278"/>
      <c r="W304" s="582"/>
      <c r="X304" s="582"/>
      <c r="Y304" s="600"/>
      <c r="Z304" s="278"/>
      <c r="AA304" s="76">
        <v>444</v>
      </c>
      <c r="AB304" s="76">
        <v>444035035</v>
      </c>
      <c r="AC304" s="294" t="s">
        <v>470</v>
      </c>
      <c r="AD304" s="76">
        <v>38</v>
      </c>
      <c r="AE304" s="76">
        <v>0</v>
      </c>
      <c r="AF304" s="76">
        <v>35</v>
      </c>
      <c r="AG304" s="76">
        <v>239</v>
      </c>
      <c r="AH304" s="76">
        <v>206</v>
      </c>
      <c r="AI304" s="76">
        <v>298</v>
      </c>
      <c r="AJ304" s="76">
        <v>0</v>
      </c>
      <c r="AK304" s="265">
        <v>0</v>
      </c>
      <c r="AL304" s="265">
        <v>35</v>
      </c>
      <c r="AM304" s="265">
        <v>17</v>
      </c>
      <c r="AN304" s="265">
        <v>21</v>
      </c>
      <c r="AO304" s="265">
        <v>307</v>
      </c>
      <c r="AP304" s="265">
        <v>26</v>
      </c>
      <c r="AQ304" s="265">
        <v>0</v>
      </c>
      <c r="AR304" s="265">
        <v>24</v>
      </c>
      <c r="AS304" s="76">
        <v>205</v>
      </c>
      <c r="AT304" s="266"/>
      <c r="AU304" s="76">
        <v>35</v>
      </c>
      <c r="AV304" s="76">
        <v>35</v>
      </c>
      <c r="AW304" s="579">
        <v>11</v>
      </c>
      <c r="AY304" s="76"/>
      <c r="AZ304" s="76">
        <f t="shared" si="96"/>
        <v>444035035</v>
      </c>
      <c r="BA304" s="76">
        <f t="shared" si="97"/>
        <v>444</v>
      </c>
      <c r="BB304" s="564"/>
      <c r="BC304" s="266" t="str">
        <f t="shared" si="98"/>
        <v>NEIGHBORHOOD HOUSE</v>
      </c>
      <c r="BD304" s="266">
        <f t="shared" si="99"/>
        <v>35</v>
      </c>
      <c r="BE304" s="266" t="str">
        <f t="shared" si="81"/>
        <v>BOSTON</v>
      </c>
      <c r="BF304" s="266">
        <f t="shared" si="100"/>
        <v>816</v>
      </c>
    </row>
    <row r="305" spans="1:58">
      <c r="A305" s="265">
        <v>444</v>
      </c>
      <c r="B305" s="265">
        <v>444035040</v>
      </c>
      <c r="C305" s="266" t="s">
        <v>470</v>
      </c>
      <c r="D305" s="275">
        <f t="shared" si="82"/>
        <v>0</v>
      </c>
      <c r="E305" s="275">
        <f t="shared" si="83"/>
        <v>0</v>
      </c>
      <c r="F305" s="275">
        <f t="shared" si="84"/>
        <v>0</v>
      </c>
      <c r="G305" s="275">
        <f t="shared" si="85"/>
        <v>1</v>
      </c>
      <c r="H305" s="275">
        <f t="shared" si="86"/>
        <v>0</v>
      </c>
      <c r="I305" s="275">
        <f t="shared" si="87"/>
        <v>1</v>
      </c>
      <c r="J305" s="275">
        <f t="shared" si="88"/>
        <v>0</v>
      </c>
      <c r="K305" s="410">
        <f t="shared" si="89"/>
        <v>7.8600000000000003E-2</v>
      </c>
      <c r="L305" s="275"/>
      <c r="M305" s="275">
        <f t="shared" si="90"/>
        <v>0</v>
      </c>
      <c r="N305" s="275">
        <f t="shared" si="91"/>
        <v>0</v>
      </c>
      <c r="O305" s="275">
        <f t="shared" si="92"/>
        <v>0</v>
      </c>
      <c r="P305" s="275">
        <f t="shared" si="93"/>
        <v>1</v>
      </c>
      <c r="Q305" s="275">
        <f t="shared" si="94"/>
        <v>6</v>
      </c>
      <c r="R305" s="275">
        <f t="shared" si="95"/>
        <v>2</v>
      </c>
      <c r="S305" s="278"/>
      <c r="T305" s="278"/>
      <c r="U305" s="278"/>
      <c r="V305" s="278"/>
      <c r="W305" s="582"/>
      <c r="X305" s="582"/>
      <c r="Y305" s="600"/>
      <c r="Z305" s="278"/>
      <c r="AA305" s="76">
        <v>444</v>
      </c>
      <c r="AB305" s="76">
        <v>444035040</v>
      </c>
      <c r="AC305" s="294" t="s">
        <v>470</v>
      </c>
      <c r="AD305" s="76">
        <v>0</v>
      </c>
      <c r="AE305" s="76">
        <v>0</v>
      </c>
      <c r="AF305" s="76">
        <v>0</v>
      </c>
      <c r="AG305" s="76">
        <v>1</v>
      </c>
      <c r="AH305" s="76">
        <v>0</v>
      </c>
      <c r="AI305" s="76">
        <v>1</v>
      </c>
      <c r="AJ305" s="76">
        <v>0</v>
      </c>
      <c r="AK305" s="265">
        <v>0</v>
      </c>
      <c r="AL305" s="265">
        <v>0</v>
      </c>
      <c r="AM305" s="265">
        <v>0</v>
      </c>
      <c r="AN305" s="265">
        <v>0</v>
      </c>
      <c r="AO305" s="265">
        <v>0</v>
      </c>
      <c r="AP305" s="265">
        <v>0</v>
      </c>
      <c r="AQ305" s="265">
        <v>0</v>
      </c>
      <c r="AR305" s="265">
        <v>0</v>
      </c>
      <c r="AS305" s="76">
        <v>1</v>
      </c>
      <c r="AT305" s="266"/>
      <c r="AU305" s="76">
        <v>35</v>
      </c>
      <c r="AV305" s="76">
        <v>40</v>
      </c>
      <c r="AW305" s="579">
        <v>6</v>
      </c>
      <c r="AY305" s="76"/>
      <c r="AZ305" s="76">
        <f t="shared" si="96"/>
        <v>444035040</v>
      </c>
      <c r="BA305" s="76">
        <f t="shared" si="97"/>
        <v>444</v>
      </c>
      <c r="BB305" s="564"/>
      <c r="BC305" s="266" t="str">
        <f t="shared" si="98"/>
        <v>NEIGHBORHOOD HOUSE</v>
      </c>
      <c r="BD305" s="266">
        <f t="shared" si="99"/>
        <v>40</v>
      </c>
      <c r="BE305" s="266" t="str">
        <f t="shared" si="81"/>
        <v>BRAINTREE</v>
      </c>
      <c r="BF305" s="266">
        <f t="shared" si="100"/>
        <v>2</v>
      </c>
    </row>
    <row r="306" spans="1:58">
      <c r="A306" s="265">
        <v>444</v>
      </c>
      <c r="B306" s="265">
        <v>444035044</v>
      </c>
      <c r="C306" s="266" t="s">
        <v>470</v>
      </c>
      <c r="D306" s="275">
        <f t="shared" si="82"/>
        <v>0</v>
      </c>
      <c r="E306" s="275">
        <f t="shared" si="83"/>
        <v>0</v>
      </c>
      <c r="F306" s="275">
        <f t="shared" si="84"/>
        <v>0</v>
      </c>
      <c r="G306" s="275">
        <f t="shared" si="85"/>
        <v>5</v>
      </c>
      <c r="H306" s="275">
        <f t="shared" si="86"/>
        <v>2</v>
      </c>
      <c r="I306" s="275">
        <f t="shared" si="87"/>
        <v>4</v>
      </c>
      <c r="J306" s="275">
        <f t="shared" si="88"/>
        <v>0</v>
      </c>
      <c r="K306" s="410">
        <f t="shared" si="89"/>
        <v>0.43230000000000002</v>
      </c>
      <c r="L306" s="275"/>
      <c r="M306" s="275">
        <f t="shared" si="90"/>
        <v>0</v>
      </c>
      <c r="N306" s="275">
        <f t="shared" si="91"/>
        <v>0</v>
      </c>
      <c r="O306" s="275">
        <f t="shared" si="92"/>
        <v>0</v>
      </c>
      <c r="P306" s="275">
        <f t="shared" si="93"/>
        <v>8</v>
      </c>
      <c r="Q306" s="275">
        <f t="shared" si="94"/>
        <v>11</v>
      </c>
      <c r="R306" s="275">
        <f t="shared" si="95"/>
        <v>11</v>
      </c>
      <c r="S306" s="278"/>
      <c r="T306" s="278"/>
      <c r="U306" s="278"/>
      <c r="V306" s="278"/>
      <c r="W306" s="582"/>
      <c r="X306" s="582"/>
      <c r="Y306" s="600"/>
      <c r="Z306" s="278"/>
      <c r="AA306" s="76">
        <v>444</v>
      </c>
      <c r="AB306" s="76">
        <v>444035044</v>
      </c>
      <c r="AC306" s="294" t="s">
        <v>470</v>
      </c>
      <c r="AD306" s="76">
        <v>0</v>
      </c>
      <c r="AE306" s="76">
        <v>0</v>
      </c>
      <c r="AF306" s="76">
        <v>0</v>
      </c>
      <c r="AG306" s="76">
        <v>5</v>
      </c>
      <c r="AH306" s="76">
        <v>2</v>
      </c>
      <c r="AI306" s="76">
        <v>4</v>
      </c>
      <c r="AJ306" s="76">
        <v>0</v>
      </c>
      <c r="AK306" s="265">
        <v>0</v>
      </c>
      <c r="AL306" s="265">
        <v>0</v>
      </c>
      <c r="AM306" s="265">
        <v>0</v>
      </c>
      <c r="AN306" s="265">
        <v>0</v>
      </c>
      <c r="AO306" s="265">
        <v>6</v>
      </c>
      <c r="AP306" s="265">
        <v>0</v>
      </c>
      <c r="AQ306" s="265">
        <v>0</v>
      </c>
      <c r="AR306" s="265">
        <v>0</v>
      </c>
      <c r="AS306" s="76">
        <v>2</v>
      </c>
      <c r="AT306" s="266"/>
      <c r="AU306" s="76">
        <v>35</v>
      </c>
      <c r="AV306" s="76">
        <v>44</v>
      </c>
      <c r="AW306" s="579">
        <v>11</v>
      </c>
      <c r="AY306" s="76"/>
      <c r="AZ306" s="76">
        <f t="shared" si="96"/>
        <v>444035044</v>
      </c>
      <c r="BA306" s="76">
        <f t="shared" si="97"/>
        <v>444</v>
      </c>
      <c r="BB306" s="564"/>
      <c r="BC306" s="266" t="str">
        <f t="shared" si="98"/>
        <v>NEIGHBORHOOD HOUSE</v>
      </c>
      <c r="BD306" s="266">
        <f t="shared" si="99"/>
        <v>44</v>
      </c>
      <c r="BE306" s="266" t="str">
        <f t="shared" si="81"/>
        <v>BROCKTON</v>
      </c>
      <c r="BF306" s="266">
        <f t="shared" si="100"/>
        <v>11</v>
      </c>
    </row>
    <row r="307" spans="1:58">
      <c r="A307" s="265">
        <v>444</v>
      </c>
      <c r="B307" s="265">
        <v>444035073</v>
      </c>
      <c r="C307" s="266" t="s">
        <v>470</v>
      </c>
      <c r="D307" s="275">
        <f t="shared" si="82"/>
        <v>0</v>
      </c>
      <c r="E307" s="275">
        <f t="shared" si="83"/>
        <v>0</v>
      </c>
      <c r="F307" s="275">
        <f t="shared" si="84"/>
        <v>0</v>
      </c>
      <c r="G307" s="275">
        <f t="shared" si="85"/>
        <v>0</v>
      </c>
      <c r="H307" s="275">
        <f t="shared" si="86"/>
        <v>1</v>
      </c>
      <c r="I307" s="275">
        <f t="shared" si="87"/>
        <v>1</v>
      </c>
      <c r="J307" s="275">
        <f t="shared" si="88"/>
        <v>0</v>
      </c>
      <c r="K307" s="410">
        <f t="shared" si="89"/>
        <v>7.8600000000000003E-2</v>
      </c>
      <c r="L307" s="275"/>
      <c r="M307" s="275">
        <f t="shared" si="90"/>
        <v>0</v>
      </c>
      <c r="N307" s="275">
        <f t="shared" si="91"/>
        <v>0</v>
      </c>
      <c r="O307" s="275">
        <f t="shared" si="92"/>
        <v>0</v>
      </c>
      <c r="P307" s="275">
        <f t="shared" si="93"/>
        <v>1</v>
      </c>
      <c r="Q307" s="275">
        <f t="shared" si="94"/>
        <v>6</v>
      </c>
      <c r="R307" s="275">
        <f t="shared" si="95"/>
        <v>2</v>
      </c>
      <c r="S307" s="278"/>
      <c r="T307" s="278"/>
      <c r="U307" s="278"/>
      <c r="V307" s="278"/>
      <c r="W307" s="582"/>
      <c r="X307" s="582"/>
      <c r="Y307" s="600"/>
      <c r="Z307" s="278"/>
      <c r="AA307" s="76">
        <v>444</v>
      </c>
      <c r="AB307" s="76">
        <v>444035073</v>
      </c>
      <c r="AC307" s="294" t="s">
        <v>470</v>
      </c>
      <c r="AD307" s="76">
        <v>0</v>
      </c>
      <c r="AE307" s="76">
        <v>0</v>
      </c>
      <c r="AF307" s="76">
        <v>0</v>
      </c>
      <c r="AG307" s="76">
        <v>0</v>
      </c>
      <c r="AH307" s="76">
        <v>1</v>
      </c>
      <c r="AI307" s="76">
        <v>1</v>
      </c>
      <c r="AJ307" s="76">
        <v>0</v>
      </c>
      <c r="AK307" s="265">
        <v>0</v>
      </c>
      <c r="AL307" s="265">
        <v>0</v>
      </c>
      <c r="AM307" s="265">
        <v>0</v>
      </c>
      <c r="AN307" s="265">
        <v>0</v>
      </c>
      <c r="AO307" s="265">
        <v>1</v>
      </c>
      <c r="AP307" s="265">
        <v>0</v>
      </c>
      <c r="AQ307" s="265">
        <v>0</v>
      </c>
      <c r="AR307" s="265">
        <v>0</v>
      </c>
      <c r="AS307" s="76">
        <v>0</v>
      </c>
      <c r="AT307" s="266"/>
      <c r="AU307" s="76">
        <v>35</v>
      </c>
      <c r="AV307" s="76">
        <v>73</v>
      </c>
      <c r="AW307" s="579">
        <v>6</v>
      </c>
      <c r="AY307" s="76"/>
      <c r="AZ307" s="76">
        <f t="shared" si="96"/>
        <v>444035073</v>
      </c>
      <c r="BA307" s="76">
        <f t="shared" si="97"/>
        <v>444</v>
      </c>
      <c r="BB307" s="564"/>
      <c r="BC307" s="266" t="str">
        <f t="shared" si="98"/>
        <v>NEIGHBORHOOD HOUSE</v>
      </c>
      <c r="BD307" s="266">
        <f t="shared" si="99"/>
        <v>73</v>
      </c>
      <c r="BE307" s="266" t="str">
        <f t="shared" si="81"/>
        <v>DEDHAM</v>
      </c>
      <c r="BF307" s="266">
        <f t="shared" si="100"/>
        <v>2</v>
      </c>
    </row>
    <row r="308" spans="1:58">
      <c r="A308" s="265">
        <v>444</v>
      </c>
      <c r="B308" s="265">
        <v>444035100</v>
      </c>
      <c r="C308" s="266" t="s">
        <v>470</v>
      </c>
      <c r="D308" s="275">
        <f t="shared" si="82"/>
        <v>0</v>
      </c>
      <c r="E308" s="275">
        <f t="shared" si="83"/>
        <v>0</v>
      </c>
      <c r="F308" s="275">
        <f t="shared" si="84"/>
        <v>0</v>
      </c>
      <c r="G308" s="275">
        <f t="shared" si="85"/>
        <v>0</v>
      </c>
      <c r="H308" s="275">
        <f t="shared" si="86"/>
        <v>0</v>
      </c>
      <c r="I308" s="275">
        <f t="shared" si="87"/>
        <v>1</v>
      </c>
      <c r="J308" s="275">
        <f t="shared" si="88"/>
        <v>0</v>
      </c>
      <c r="K308" s="410">
        <f t="shared" si="89"/>
        <v>3.9300000000000002E-2</v>
      </c>
      <c r="L308" s="275"/>
      <c r="M308" s="275">
        <f t="shared" si="90"/>
        <v>0</v>
      </c>
      <c r="N308" s="275">
        <f t="shared" si="91"/>
        <v>0</v>
      </c>
      <c r="O308" s="275">
        <f t="shared" si="92"/>
        <v>0</v>
      </c>
      <c r="P308" s="275">
        <f t="shared" si="93"/>
        <v>1</v>
      </c>
      <c r="Q308" s="275">
        <f t="shared" si="94"/>
        <v>10</v>
      </c>
      <c r="R308" s="275">
        <f t="shared" si="95"/>
        <v>1</v>
      </c>
      <c r="S308" s="278"/>
      <c r="T308" s="278"/>
      <c r="U308" s="278"/>
      <c r="V308" s="278"/>
      <c r="W308" s="582"/>
      <c r="X308" s="582"/>
      <c r="Y308" s="600"/>
      <c r="Z308" s="278"/>
      <c r="AA308" s="76">
        <v>444</v>
      </c>
      <c r="AB308" s="76">
        <v>444035100</v>
      </c>
      <c r="AC308" s="294" t="s">
        <v>470</v>
      </c>
      <c r="AD308" s="76">
        <v>0</v>
      </c>
      <c r="AE308" s="76">
        <v>0</v>
      </c>
      <c r="AF308" s="76">
        <v>0</v>
      </c>
      <c r="AG308" s="76">
        <v>0</v>
      </c>
      <c r="AH308" s="76">
        <v>0</v>
      </c>
      <c r="AI308" s="76">
        <v>1</v>
      </c>
      <c r="AJ308" s="76">
        <v>0</v>
      </c>
      <c r="AK308" s="265">
        <v>0</v>
      </c>
      <c r="AL308" s="265">
        <v>0</v>
      </c>
      <c r="AM308" s="265">
        <v>0</v>
      </c>
      <c r="AN308" s="265">
        <v>0</v>
      </c>
      <c r="AO308" s="265">
        <v>0</v>
      </c>
      <c r="AP308" s="265">
        <v>0</v>
      </c>
      <c r="AQ308" s="265">
        <v>0</v>
      </c>
      <c r="AR308" s="265">
        <v>0</v>
      </c>
      <c r="AS308" s="76">
        <v>1</v>
      </c>
      <c r="AT308" s="266"/>
      <c r="AU308" s="76">
        <v>35</v>
      </c>
      <c r="AV308" s="76">
        <v>100</v>
      </c>
      <c r="AW308" s="579">
        <v>10</v>
      </c>
      <c r="AY308" s="76"/>
      <c r="AZ308" s="76">
        <f t="shared" si="96"/>
        <v>444035100</v>
      </c>
      <c r="BA308" s="76">
        <f t="shared" si="97"/>
        <v>444</v>
      </c>
      <c r="BB308" s="564"/>
      <c r="BC308" s="266" t="str">
        <f t="shared" si="98"/>
        <v>NEIGHBORHOOD HOUSE</v>
      </c>
      <c r="BD308" s="266">
        <f t="shared" si="99"/>
        <v>100</v>
      </c>
      <c r="BE308" s="266" t="str">
        <f t="shared" si="81"/>
        <v>FRAMINGHAM</v>
      </c>
      <c r="BF308" s="266">
        <f t="shared" si="100"/>
        <v>1</v>
      </c>
    </row>
    <row r="309" spans="1:58">
      <c r="A309" s="265">
        <v>444</v>
      </c>
      <c r="B309" s="265">
        <v>444035133</v>
      </c>
      <c r="C309" s="266" t="s">
        <v>470</v>
      </c>
      <c r="D309" s="275">
        <f t="shared" si="82"/>
        <v>0</v>
      </c>
      <c r="E309" s="275">
        <f t="shared" si="83"/>
        <v>0</v>
      </c>
      <c r="F309" s="275">
        <f t="shared" si="84"/>
        <v>0</v>
      </c>
      <c r="G309" s="275">
        <f t="shared" si="85"/>
        <v>0</v>
      </c>
      <c r="H309" s="275">
        <f t="shared" si="86"/>
        <v>1</v>
      </c>
      <c r="I309" s="275">
        <f t="shared" si="87"/>
        <v>0</v>
      </c>
      <c r="J309" s="275">
        <f t="shared" si="88"/>
        <v>0</v>
      </c>
      <c r="K309" s="410">
        <f t="shared" si="89"/>
        <v>3.9300000000000002E-2</v>
      </c>
      <c r="L309" s="275"/>
      <c r="M309" s="275">
        <f t="shared" si="90"/>
        <v>0</v>
      </c>
      <c r="N309" s="275">
        <f t="shared" si="91"/>
        <v>0</v>
      </c>
      <c r="O309" s="275">
        <f t="shared" si="92"/>
        <v>0</v>
      </c>
      <c r="P309" s="275">
        <f t="shared" si="93"/>
        <v>0</v>
      </c>
      <c r="Q309" s="275">
        <f t="shared" si="94"/>
        <v>9</v>
      </c>
      <c r="R309" s="275">
        <f t="shared" si="95"/>
        <v>1</v>
      </c>
      <c r="S309" s="278"/>
      <c r="T309" s="278"/>
      <c r="U309" s="278"/>
      <c r="V309" s="278"/>
      <c r="W309" s="582"/>
      <c r="X309" s="582"/>
      <c r="Y309" s="600"/>
      <c r="Z309" s="278"/>
      <c r="AA309" s="76">
        <v>444</v>
      </c>
      <c r="AB309" s="76">
        <v>444035133</v>
      </c>
      <c r="AC309" s="294" t="s">
        <v>470</v>
      </c>
      <c r="AD309" s="76">
        <v>0</v>
      </c>
      <c r="AE309" s="76">
        <v>0</v>
      </c>
      <c r="AF309" s="76">
        <v>0</v>
      </c>
      <c r="AG309" s="76">
        <v>0</v>
      </c>
      <c r="AH309" s="76">
        <v>1</v>
      </c>
      <c r="AI309" s="76">
        <v>0</v>
      </c>
      <c r="AJ309" s="76">
        <v>0</v>
      </c>
      <c r="AK309" s="265">
        <v>0</v>
      </c>
      <c r="AL309" s="265">
        <v>0</v>
      </c>
      <c r="AM309" s="265">
        <v>0</v>
      </c>
      <c r="AN309" s="265">
        <v>0</v>
      </c>
      <c r="AO309" s="265">
        <v>0</v>
      </c>
      <c r="AP309" s="265">
        <v>0</v>
      </c>
      <c r="AQ309" s="265">
        <v>0</v>
      </c>
      <c r="AR309" s="265">
        <v>0</v>
      </c>
      <c r="AS309" s="76">
        <v>0</v>
      </c>
      <c r="AT309" s="266"/>
      <c r="AU309" s="76">
        <v>35</v>
      </c>
      <c r="AV309" s="76">
        <v>133</v>
      </c>
      <c r="AW309" s="579">
        <v>9</v>
      </c>
      <c r="AY309" s="76"/>
      <c r="AZ309" s="76">
        <f t="shared" si="96"/>
        <v>444035133</v>
      </c>
      <c r="BA309" s="76">
        <f t="shared" si="97"/>
        <v>444</v>
      </c>
      <c r="BB309" s="564"/>
      <c r="BC309" s="266" t="str">
        <f t="shared" si="98"/>
        <v>NEIGHBORHOOD HOUSE</v>
      </c>
      <c r="BD309" s="266">
        <f t="shared" si="99"/>
        <v>133</v>
      </c>
      <c r="BE309" s="266" t="str">
        <f t="shared" si="81"/>
        <v>HOLBROOK</v>
      </c>
      <c r="BF309" s="266">
        <f t="shared" si="100"/>
        <v>1</v>
      </c>
    </row>
    <row r="310" spans="1:58">
      <c r="A310" s="265">
        <v>444</v>
      </c>
      <c r="B310" s="265">
        <v>444035189</v>
      </c>
      <c r="C310" s="266" t="s">
        <v>470</v>
      </c>
      <c r="D310" s="275">
        <f t="shared" si="82"/>
        <v>0</v>
      </c>
      <c r="E310" s="275">
        <f t="shared" si="83"/>
        <v>0</v>
      </c>
      <c r="F310" s="275">
        <f t="shared" si="84"/>
        <v>0</v>
      </c>
      <c r="G310" s="275">
        <f t="shared" si="85"/>
        <v>0</v>
      </c>
      <c r="H310" s="275">
        <f t="shared" si="86"/>
        <v>0</v>
      </c>
      <c r="I310" s="275">
        <f t="shared" si="87"/>
        <v>2</v>
      </c>
      <c r="J310" s="275">
        <f t="shared" si="88"/>
        <v>0</v>
      </c>
      <c r="K310" s="410">
        <f t="shared" si="89"/>
        <v>7.8600000000000003E-2</v>
      </c>
      <c r="L310" s="275"/>
      <c r="M310" s="275">
        <f t="shared" si="90"/>
        <v>0</v>
      </c>
      <c r="N310" s="275">
        <f t="shared" si="91"/>
        <v>0</v>
      </c>
      <c r="O310" s="275">
        <f t="shared" si="92"/>
        <v>0</v>
      </c>
      <c r="P310" s="275">
        <f t="shared" si="93"/>
        <v>2</v>
      </c>
      <c r="Q310" s="275">
        <f t="shared" si="94"/>
        <v>3</v>
      </c>
      <c r="R310" s="275">
        <f t="shared" si="95"/>
        <v>2</v>
      </c>
      <c r="S310" s="278"/>
      <c r="T310" s="278"/>
      <c r="U310" s="278"/>
      <c r="V310" s="278"/>
      <c r="W310" s="582"/>
      <c r="X310" s="582"/>
      <c r="Y310" s="600"/>
      <c r="Z310" s="278"/>
      <c r="AA310" s="76">
        <v>444</v>
      </c>
      <c r="AB310" s="76">
        <v>444035189</v>
      </c>
      <c r="AC310" s="294" t="s">
        <v>470</v>
      </c>
      <c r="AD310" s="76">
        <v>0</v>
      </c>
      <c r="AE310" s="76">
        <v>0</v>
      </c>
      <c r="AF310" s="76">
        <v>0</v>
      </c>
      <c r="AG310" s="76">
        <v>0</v>
      </c>
      <c r="AH310" s="76">
        <v>0</v>
      </c>
      <c r="AI310" s="76">
        <v>2</v>
      </c>
      <c r="AJ310" s="76">
        <v>0</v>
      </c>
      <c r="AK310" s="265">
        <v>0</v>
      </c>
      <c r="AL310" s="265">
        <v>0</v>
      </c>
      <c r="AM310" s="265">
        <v>0</v>
      </c>
      <c r="AN310" s="265">
        <v>0</v>
      </c>
      <c r="AO310" s="265">
        <v>0</v>
      </c>
      <c r="AP310" s="265">
        <v>0</v>
      </c>
      <c r="AQ310" s="265">
        <v>0</v>
      </c>
      <c r="AR310" s="265">
        <v>0</v>
      </c>
      <c r="AS310" s="76">
        <v>2</v>
      </c>
      <c r="AT310" s="266"/>
      <c r="AU310" s="76">
        <v>35</v>
      </c>
      <c r="AV310" s="76">
        <v>189</v>
      </c>
      <c r="AW310" s="579">
        <v>3</v>
      </c>
      <c r="AY310" s="76"/>
      <c r="AZ310" s="76">
        <f t="shared" si="96"/>
        <v>444035189</v>
      </c>
      <c r="BA310" s="76">
        <f t="shared" si="97"/>
        <v>444</v>
      </c>
      <c r="BB310" s="564"/>
      <c r="BC310" s="266" t="str">
        <f t="shared" si="98"/>
        <v>NEIGHBORHOOD HOUSE</v>
      </c>
      <c r="BD310" s="266">
        <f t="shared" si="99"/>
        <v>189</v>
      </c>
      <c r="BE310" s="266" t="str">
        <f t="shared" si="81"/>
        <v>MILTON</v>
      </c>
      <c r="BF310" s="266">
        <f t="shared" si="100"/>
        <v>2</v>
      </c>
    </row>
    <row r="311" spans="1:58">
      <c r="A311" s="265">
        <v>444</v>
      </c>
      <c r="B311" s="265">
        <v>444035220</v>
      </c>
      <c r="C311" s="266" t="s">
        <v>470</v>
      </c>
      <c r="D311" s="275">
        <f t="shared" si="82"/>
        <v>0</v>
      </c>
      <c r="E311" s="275">
        <f t="shared" si="83"/>
        <v>0</v>
      </c>
      <c r="F311" s="275">
        <f t="shared" si="84"/>
        <v>0</v>
      </c>
      <c r="G311" s="275">
        <f t="shared" si="85"/>
        <v>1</v>
      </c>
      <c r="H311" s="275">
        <f t="shared" si="86"/>
        <v>0</v>
      </c>
      <c r="I311" s="275">
        <f t="shared" si="87"/>
        <v>0</v>
      </c>
      <c r="J311" s="275">
        <f t="shared" si="88"/>
        <v>0</v>
      </c>
      <c r="K311" s="410">
        <f t="shared" si="89"/>
        <v>3.9300000000000002E-2</v>
      </c>
      <c r="L311" s="275"/>
      <c r="M311" s="275">
        <f t="shared" si="90"/>
        <v>0</v>
      </c>
      <c r="N311" s="275">
        <f t="shared" si="91"/>
        <v>0</v>
      </c>
      <c r="O311" s="275">
        <f t="shared" si="92"/>
        <v>0</v>
      </c>
      <c r="P311" s="275">
        <f t="shared" si="93"/>
        <v>0</v>
      </c>
      <c r="Q311" s="275">
        <f t="shared" si="94"/>
        <v>8</v>
      </c>
      <c r="R311" s="275">
        <f t="shared" si="95"/>
        <v>1</v>
      </c>
      <c r="S311" s="278"/>
      <c r="T311" s="278"/>
      <c r="U311" s="278"/>
      <c r="V311" s="278"/>
      <c r="W311" s="582"/>
      <c r="X311" s="582"/>
      <c r="Y311" s="600"/>
      <c r="Z311" s="278"/>
      <c r="AA311" s="76">
        <v>444</v>
      </c>
      <c r="AB311" s="76">
        <v>444035220</v>
      </c>
      <c r="AC311" s="294" t="s">
        <v>470</v>
      </c>
      <c r="AD311" s="76">
        <v>0</v>
      </c>
      <c r="AE311" s="76">
        <v>0</v>
      </c>
      <c r="AF311" s="76">
        <v>0</v>
      </c>
      <c r="AG311" s="76">
        <v>1</v>
      </c>
      <c r="AH311" s="76">
        <v>0</v>
      </c>
      <c r="AI311" s="76">
        <v>0</v>
      </c>
      <c r="AJ311" s="76">
        <v>0</v>
      </c>
      <c r="AK311" s="265">
        <v>0</v>
      </c>
      <c r="AL311" s="265">
        <v>0</v>
      </c>
      <c r="AM311" s="265">
        <v>0</v>
      </c>
      <c r="AN311" s="265">
        <v>0</v>
      </c>
      <c r="AO311" s="265">
        <v>0</v>
      </c>
      <c r="AP311" s="265">
        <v>0</v>
      </c>
      <c r="AQ311" s="265">
        <v>0</v>
      </c>
      <c r="AR311" s="265">
        <v>0</v>
      </c>
      <c r="AS311" s="76">
        <v>0</v>
      </c>
      <c r="AT311" s="266"/>
      <c r="AU311" s="76">
        <v>35</v>
      </c>
      <c r="AV311" s="76">
        <v>220</v>
      </c>
      <c r="AW311" s="579">
        <v>8</v>
      </c>
      <c r="AY311" s="76"/>
      <c r="AZ311" s="76">
        <f t="shared" si="96"/>
        <v>444035220</v>
      </c>
      <c r="BA311" s="76">
        <f t="shared" si="97"/>
        <v>444</v>
      </c>
      <c r="BB311" s="564"/>
      <c r="BC311" s="266" t="str">
        <f t="shared" si="98"/>
        <v>NEIGHBORHOOD HOUSE</v>
      </c>
      <c r="BD311" s="266">
        <f t="shared" si="99"/>
        <v>220</v>
      </c>
      <c r="BE311" s="266" t="str">
        <f t="shared" si="81"/>
        <v>NORWOOD</v>
      </c>
      <c r="BF311" s="266">
        <f t="shared" si="100"/>
        <v>1</v>
      </c>
    </row>
    <row r="312" spans="1:58">
      <c r="A312" s="265">
        <v>444</v>
      </c>
      <c r="B312" s="265">
        <v>444035243</v>
      </c>
      <c r="C312" s="266" t="s">
        <v>470</v>
      </c>
      <c r="D312" s="275">
        <f t="shared" si="82"/>
        <v>0</v>
      </c>
      <c r="E312" s="275">
        <f t="shared" si="83"/>
        <v>0</v>
      </c>
      <c r="F312" s="275">
        <f t="shared" si="84"/>
        <v>0</v>
      </c>
      <c r="G312" s="275">
        <f t="shared" si="85"/>
        <v>2</v>
      </c>
      <c r="H312" s="275">
        <f t="shared" si="86"/>
        <v>1</v>
      </c>
      <c r="I312" s="275">
        <f t="shared" si="87"/>
        <v>1</v>
      </c>
      <c r="J312" s="275">
        <f t="shared" si="88"/>
        <v>0</v>
      </c>
      <c r="K312" s="410">
        <f t="shared" si="89"/>
        <v>0.15720000000000001</v>
      </c>
      <c r="L312" s="275"/>
      <c r="M312" s="275">
        <f t="shared" si="90"/>
        <v>2</v>
      </c>
      <c r="N312" s="275">
        <f t="shared" si="91"/>
        <v>0</v>
      </c>
      <c r="O312" s="275">
        <f t="shared" si="92"/>
        <v>0</v>
      </c>
      <c r="P312" s="275">
        <f t="shared" si="93"/>
        <v>4</v>
      </c>
      <c r="Q312" s="275">
        <f t="shared" si="94"/>
        <v>9</v>
      </c>
      <c r="R312" s="275">
        <f t="shared" si="95"/>
        <v>4</v>
      </c>
      <c r="S312" s="278"/>
      <c r="T312" s="278"/>
      <c r="U312" s="278"/>
      <c r="V312" s="278"/>
      <c r="W312" s="582"/>
      <c r="X312" s="582"/>
      <c r="Y312" s="600"/>
      <c r="Z312" s="278"/>
      <c r="AA312" s="76">
        <v>444</v>
      </c>
      <c r="AB312" s="76">
        <v>444035243</v>
      </c>
      <c r="AC312" s="294" t="s">
        <v>470</v>
      </c>
      <c r="AD312" s="76">
        <v>0</v>
      </c>
      <c r="AE312" s="76">
        <v>0</v>
      </c>
      <c r="AF312" s="76">
        <v>0</v>
      </c>
      <c r="AG312" s="76">
        <v>2</v>
      </c>
      <c r="AH312" s="76">
        <v>1</v>
      </c>
      <c r="AI312" s="76">
        <v>1</v>
      </c>
      <c r="AJ312" s="76">
        <v>0</v>
      </c>
      <c r="AK312" s="265">
        <v>0</v>
      </c>
      <c r="AL312" s="265">
        <v>2</v>
      </c>
      <c r="AM312" s="265">
        <v>0</v>
      </c>
      <c r="AN312" s="265">
        <v>0</v>
      </c>
      <c r="AO312" s="265">
        <v>3</v>
      </c>
      <c r="AP312" s="265">
        <v>0</v>
      </c>
      <c r="AQ312" s="265">
        <v>0</v>
      </c>
      <c r="AR312" s="265">
        <v>0</v>
      </c>
      <c r="AS312" s="76">
        <v>1</v>
      </c>
      <c r="AT312" s="266"/>
      <c r="AU312" s="76">
        <v>35</v>
      </c>
      <c r="AV312" s="76">
        <v>243</v>
      </c>
      <c r="AW312" s="579">
        <v>9</v>
      </c>
      <c r="AY312" s="76"/>
      <c r="AZ312" s="76">
        <f t="shared" si="96"/>
        <v>444035243</v>
      </c>
      <c r="BA312" s="76">
        <f t="shared" si="97"/>
        <v>444</v>
      </c>
      <c r="BB312" s="564"/>
      <c r="BC312" s="266" t="str">
        <f t="shared" si="98"/>
        <v>NEIGHBORHOOD HOUSE</v>
      </c>
      <c r="BD312" s="266">
        <f t="shared" si="99"/>
        <v>243</v>
      </c>
      <c r="BE312" s="266" t="str">
        <f t="shared" si="81"/>
        <v>QUINCY</v>
      </c>
      <c r="BF312" s="266">
        <f t="shared" si="100"/>
        <v>4</v>
      </c>
    </row>
    <row r="313" spans="1:58">
      <c r="A313" s="265">
        <v>444</v>
      </c>
      <c r="B313" s="265">
        <v>444035244</v>
      </c>
      <c r="C313" s="266" t="s">
        <v>470</v>
      </c>
      <c r="D313" s="275">
        <f t="shared" si="82"/>
        <v>0</v>
      </c>
      <c r="E313" s="275">
        <f t="shared" si="83"/>
        <v>0</v>
      </c>
      <c r="F313" s="275">
        <f t="shared" si="84"/>
        <v>2</v>
      </c>
      <c r="G313" s="275">
        <f t="shared" si="85"/>
        <v>3</v>
      </c>
      <c r="H313" s="275">
        <f t="shared" si="86"/>
        <v>1</v>
      </c>
      <c r="I313" s="275">
        <f t="shared" si="87"/>
        <v>5</v>
      </c>
      <c r="J313" s="275">
        <f t="shared" si="88"/>
        <v>0</v>
      </c>
      <c r="K313" s="410">
        <f t="shared" si="89"/>
        <v>0.43230000000000002</v>
      </c>
      <c r="L313" s="275"/>
      <c r="M313" s="275">
        <f t="shared" si="90"/>
        <v>1</v>
      </c>
      <c r="N313" s="275">
        <f t="shared" si="91"/>
        <v>0</v>
      </c>
      <c r="O313" s="275">
        <f t="shared" si="92"/>
        <v>1</v>
      </c>
      <c r="P313" s="275">
        <f t="shared" si="93"/>
        <v>8</v>
      </c>
      <c r="Q313" s="275">
        <f t="shared" si="94"/>
        <v>10</v>
      </c>
      <c r="R313" s="275">
        <f t="shared" si="95"/>
        <v>11</v>
      </c>
      <c r="S313" s="278"/>
      <c r="T313" s="278"/>
      <c r="U313" s="278"/>
      <c r="V313" s="278"/>
      <c r="W313" s="582"/>
      <c r="X313" s="582"/>
      <c r="Y313" s="600"/>
      <c r="Z313" s="278"/>
      <c r="AA313" s="76">
        <v>444</v>
      </c>
      <c r="AB313" s="76">
        <v>444035244</v>
      </c>
      <c r="AC313" s="294" t="s">
        <v>470</v>
      </c>
      <c r="AD313" s="76">
        <v>0</v>
      </c>
      <c r="AE313" s="76">
        <v>0</v>
      </c>
      <c r="AF313" s="76">
        <v>2</v>
      </c>
      <c r="AG313" s="76">
        <v>3</v>
      </c>
      <c r="AH313" s="76">
        <v>1</v>
      </c>
      <c r="AI313" s="76">
        <v>5</v>
      </c>
      <c r="AJ313" s="76">
        <v>0</v>
      </c>
      <c r="AK313" s="265">
        <v>0</v>
      </c>
      <c r="AL313" s="265">
        <v>1</v>
      </c>
      <c r="AM313" s="265">
        <v>0</v>
      </c>
      <c r="AN313" s="265">
        <v>1</v>
      </c>
      <c r="AO313" s="265">
        <v>4</v>
      </c>
      <c r="AP313" s="265">
        <v>0</v>
      </c>
      <c r="AQ313" s="265">
        <v>0</v>
      </c>
      <c r="AR313" s="265">
        <v>2</v>
      </c>
      <c r="AS313" s="76">
        <v>2</v>
      </c>
      <c r="AT313" s="266"/>
      <c r="AU313" s="76">
        <v>35</v>
      </c>
      <c r="AV313" s="76">
        <v>244</v>
      </c>
      <c r="AW313" s="579">
        <v>10</v>
      </c>
      <c r="AY313" s="76"/>
      <c r="AZ313" s="76">
        <f t="shared" si="96"/>
        <v>444035244</v>
      </c>
      <c r="BA313" s="76">
        <f t="shared" si="97"/>
        <v>444</v>
      </c>
      <c r="BB313" s="564"/>
      <c r="BC313" s="266" t="str">
        <f t="shared" si="98"/>
        <v>NEIGHBORHOOD HOUSE</v>
      </c>
      <c r="BD313" s="266">
        <f t="shared" si="99"/>
        <v>244</v>
      </c>
      <c r="BE313" s="266" t="str">
        <f t="shared" si="81"/>
        <v>RANDOLPH</v>
      </c>
      <c r="BF313" s="266">
        <f t="shared" si="100"/>
        <v>11</v>
      </c>
    </row>
    <row r="314" spans="1:58">
      <c r="A314" s="265">
        <v>444</v>
      </c>
      <c r="B314" s="265">
        <v>444035285</v>
      </c>
      <c r="C314" s="266" t="s">
        <v>470</v>
      </c>
      <c r="D314" s="275">
        <f t="shared" si="82"/>
        <v>0</v>
      </c>
      <c r="E314" s="275">
        <f t="shared" si="83"/>
        <v>0</v>
      </c>
      <c r="F314" s="275">
        <f t="shared" si="84"/>
        <v>1</v>
      </c>
      <c r="G314" s="275">
        <f t="shared" si="85"/>
        <v>1</v>
      </c>
      <c r="H314" s="275">
        <f t="shared" si="86"/>
        <v>0</v>
      </c>
      <c r="I314" s="275">
        <f t="shared" si="87"/>
        <v>0</v>
      </c>
      <c r="J314" s="275">
        <f t="shared" si="88"/>
        <v>0</v>
      </c>
      <c r="K314" s="410">
        <f t="shared" si="89"/>
        <v>7.8600000000000003E-2</v>
      </c>
      <c r="L314" s="275"/>
      <c r="M314" s="275">
        <f t="shared" si="90"/>
        <v>0</v>
      </c>
      <c r="N314" s="275">
        <f t="shared" si="91"/>
        <v>0</v>
      </c>
      <c r="O314" s="275">
        <f t="shared" si="92"/>
        <v>0</v>
      </c>
      <c r="P314" s="275">
        <f t="shared" si="93"/>
        <v>0</v>
      </c>
      <c r="Q314" s="275">
        <f t="shared" si="94"/>
        <v>9</v>
      </c>
      <c r="R314" s="275">
        <f t="shared" si="95"/>
        <v>2</v>
      </c>
      <c r="S314" s="278"/>
      <c r="T314" s="278"/>
      <c r="U314" s="278"/>
      <c r="V314" s="278"/>
      <c r="W314" s="582"/>
      <c r="X314" s="582"/>
      <c r="Y314" s="600"/>
      <c r="Z314" s="278"/>
      <c r="AA314" s="76">
        <v>444</v>
      </c>
      <c r="AB314" s="76">
        <v>444035285</v>
      </c>
      <c r="AC314" s="294" t="s">
        <v>470</v>
      </c>
      <c r="AD314" s="76">
        <v>0</v>
      </c>
      <c r="AE314" s="76">
        <v>0</v>
      </c>
      <c r="AF314" s="76">
        <v>1</v>
      </c>
      <c r="AG314" s="76">
        <v>1</v>
      </c>
      <c r="AH314" s="76">
        <v>0</v>
      </c>
      <c r="AI314" s="76">
        <v>0</v>
      </c>
      <c r="AJ314" s="76">
        <v>0</v>
      </c>
      <c r="AK314" s="265">
        <v>0</v>
      </c>
      <c r="AL314" s="265">
        <v>0</v>
      </c>
      <c r="AM314" s="265">
        <v>0</v>
      </c>
      <c r="AN314" s="265">
        <v>0</v>
      </c>
      <c r="AO314" s="265">
        <v>0</v>
      </c>
      <c r="AP314" s="265">
        <v>0</v>
      </c>
      <c r="AQ314" s="265">
        <v>0</v>
      </c>
      <c r="AR314" s="265">
        <v>0</v>
      </c>
      <c r="AS314" s="76">
        <v>0</v>
      </c>
      <c r="AT314" s="266"/>
      <c r="AU314" s="76">
        <v>35</v>
      </c>
      <c r="AV314" s="76">
        <v>285</v>
      </c>
      <c r="AW314" s="579">
        <v>9</v>
      </c>
      <c r="AY314" s="76"/>
      <c r="AZ314" s="76">
        <f t="shared" si="96"/>
        <v>444035285</v>
      </c>
      <c r="BA314" s="76">
        <f t="shared" si="97"/>
        <v>444</v>
      </c>
      <c r="BB314" s="564"/>
      <c r="BC314" s="266" t="str">
        <f t="shared" si="98"/>
        <v>NEIGHBORHOOD HOUSE</v>
      </c>
      <c r="BD314" s="266">
        <f t="shared" si="99"/>
        <v>285</v>
      </c>
      <c r="BE314" s="266" t="str">
        <f t="shared" si="81"/>
        <v>STOUGHTON</v>
      </c>
      <c r="BF314" s="266">
        <f t="shared" si="100"/>
        <v>2</v>
      </c>
    </row>
    <row r="315" spans="1:58">
      <c r="A315" s="265">
        <v>444</v>
      </c>
      <c r="B315" s="265">
        <v>444035336</v>
      </c>
      <c r="C315" s="266" t="s">
        <v>470</v>
      </c>
      <c r="D315" s="275">
        <f t="shared" si="82"/>
        <v>0</v>
      </c>
      <c r="E315" s="275">
        <f t="shared" si="83"/>
        <v>0</v>
      </c>
      <c r="F315" s="275">
        <f t="shared" si="84"/>
        <v>0</v>
      </c>
      <c r="G315" s="275">
        <f t="shared" si="85"/>
        <v>0</v>
      </c>
      <c r="H315" s="275">
        <f t="shared" si="86"/>
        <v>0</v>
      </c>
      <c r="I315" s="275">
        <f t="shared" si="87"/>
        <v>2</v>
      </c>
      <c r="J315" s="275">
        <f t="shared" si="88"/>
        <v>0</v>
      </c>
      <c r="K315" s="410">
        <f t="shared" si="89"/>
        <v>7.8600000000000003E-2</v>
      </c>
      <c r="L315" s="275"/>
      <c r="M315" s="275">
        <f t="shared" si="90"/>
        <v>0</v>
      </c>
      <c r="N315" s="275">
        <f t="shared" si="91"/>
        <v>0</v>
      </c>
      <c r="O315" s="275">
        <f t="shared" si="92"/>
        <v>0</v>
      </c>
      <c r="P315" s="275">
        <f t="shared" si="93"/>
        <v>0</v>
      </c>
      <c r="Q315" s="275">
        <f t="shared" si="94"/>
        <v>8</v>
      </c>
      <c r="R315" s="275">
        <f t="shared" si="95"/>
        <v>2</v>
      </c>
      <c r="S315" s="278"/>
      <c r="T315" s="278"/>
      <c r="U315" s="278"/>
      <c r="V315" s="278"/>
      <c r="W315" s="582"/>
      <c r="X315" s="582"/>
      <c r="Y315" s="600"/>
      <c r="Z315" s="278"/>
      <c r="AA315" s="76">
        <v>444</v>
      </c>
      <c r="AB315" s="76">
        <v>444035336</v>
      </c>
      <c r="AC315" s="294" t="s">
        <v>470</v>
      </c>
      <c r="AD315" s="76">
        <v>0</v>
      </c>
      <c r="AE315" s="76">
        <v>0</v>
      </c>
      <c r="AF315" s="76">
        <v>0</v>
      </c>
      <c r="AG315" s="76">
        <v>0</v>
      </c>
      <c r="AH315" s="76">
        <v>0</v>
      </c>
      <c r="AI315" s="76">
        <v>2</v>
      </c>
      <c r="AJ315" s="76">
        <v>0</v>
      </c>
      <c r="AK315" s="265">
        <v>0</v>
      </c>
      <c r="AL315" s="265">
        <v>0</v>
      </c>
      <c r="AM315" s="265">
        <v>0</v>
      </c>
      <c r="AN315" s="265">
        <v>0</v>
      </c>
      <c r="AO315" s="265">
        <v>0</v>
      </c>
      <c r="AP315" s="265">
        <v>0</v>
      </c>
      <c r="AQ315" s="265">
        <v>0</v>
      </c>
      <c r="AR315" s="265">
        <v>0</v>
      </c>
      <c r="AS315" s="76">
        <v>0</v>
      </c>
      <c r="AT315" s="266"/>
      <c r="AU315" s="76">
        <v>35</v>
      </c>
      <c r="AV315" s="76">
        <v>336</v>
      </c>
      <c r="AW315" s="579">
        <v>8</v>
      </c>
      <c r="AY315" s="76"/>
      <c r="AZ315" s="76">
        <f t="shared" si="96"/>
        <v>444035336</v>
      </c>
      <c r="BA315" s="76">
        <f t="shared" si="97"/>
        <v>444</v>
      </c>
      <c r="BB315" s="564"/>
      <c r="BC315" s="266" t="str">
        <f t="shared" si="98"/>
        <v>NEIGHBORHOOD HOUSE</v>
      </c>
      <c r="BD315" s="266">
        <f t="shared" si="99"/>
        <v>336</v>
      </c>
      <c r="BE315" s="266" t="str">
        <f t="shared" si="81"/>
        <v>WEYMOUTH</v>
      </c>
      <c r="BF315" s="266">
        <f t="shared" si="100"/>
        <v>2</v>
      </c>
    </row>
    <row r="316" spans="1:58">
      <c r="A316" s="265">
        <v>445</v>
      </c>
      <c r="B316" s="265">
        <v>445348017</v>
      </c>
      <c r="C316" s="266" t="s">
        <v>1313</v>
      </c>
      <c r="D316" s="275">
        <f t="shared" si="82"/>
        <v>0</v>
      </c>
      <c r="E316" s="275">
        <f t="shared" si="83"/>
        <v>0</v>
      </c>
      <c r="F316" s="275">
        <f t="shared" si="84"/>
        <v>0</v>
      </c>
      <c r="G316" s="275">
        <f t="shared" si="85"/>
        <v>4</v>
      </c>
      <c r="H316" s="275">
        <f t="shared" si="86"/>
        <v>1</v>
      </c>
      <c r="I316" s="275">
        <f t="shared" si="87"/>
        <v>0</v>
      </c>
      <c r="J316" s="275">
        <f t="shared" si="88"/>
        <v>0</v>
      </c>
      <c r="K316" s="410">
        <f t="shared" si="89"/>
        <v>0.19650000000000001</v>
      </c>
      <c r="L316" s="275"/>
      <c r="M316" s="275">
        <f t="shared" si="90"/>
        <v>3</v>
      </c>
      <c r="N316" s="275">
        <f t="shared" si="91"/>
        <v>0</v>
      </c>
      <c r="O316" s="275">
        <f t="shared" si="92"/>
        <v>0</v>
      </c>
      <c r="P316" s="275">
        <f t="shared" si="93"/>
        <v>4</v>
      </c>
      <c r="Q316" s="275">
        <f t="shared" si="94"/>
        <v>6</v>
      </c>
      <c r="R316" s="275">
        <f t="shared" si="95"/>
        <v>5</v>
      </c>
      <c r="S316" s="278"/>
      <c r="T316" s="278"/>
      <c r="U316" s="278"/>
      <c r="V316" s="278"/>
      <c r="W316" s="582"/>
      <c r="X316" s="582"/>
      <c r="Y316" s="600"/>
      <c r="Z316" s="278"/>
      <c r="AA316" s="76">
        <v>445</v>
      </c>
      <c r="AB316" s="76">
        <v>445348017</v>
      </c>
      <c r="AC316" s="294" t="s">
        <v>1313</v>
      </c>
      <c r="AD316" s="76">
        <v>0</v>
      </c>
      <c r="AE316" s="76">
        <v>0</v>
      </c>
      <c r="AF316" s="76">
        <v>0</v>
      </c>
      <c r="AG316" s="76">
        <v>4</v>
      </c>
      <c r="AH316" s="76">
        <v>1</v>
      </c>
      <c r="AI316" s="76">
        <v>0</v>
      </c>
      <c r="AJ316" s="76">
        <v>0</v>
      </c>
      <c r="AK316" s="265">
        <v>0</v>
      </c>
      <c r="AL316" s="265">
        <v>3</v>
      </c>
      <c r="AM316" s="265">
        <v>0</v>
      </c>
      <c r="AN316" s="265">
        <v>0</v>
      </c>
      <c r="AO316" s="265">
        <v>4</v>
      </c>
      <c r="AP316" s="265">
        <v>0</v>
      </c>
      <c r="AQ316" s="265">
        <v>0</v>
      </c>
      <c r="AR316" s="265">
        <v>0</v>
      </c>
      <c r="AS316" s="76">
        <v>0</v>
      </c>
      <c r="AT316" s="266"/>
      <c r="AU316" s="76">
        <v>348</v>
      </c>
      <c r="AV316" s="76">
        <v>17</v>
      </c>
      <c r="AW316" s="579">
        <v>6</v>
      </c>
      <c r="AY316" s="76"/>
      <c r="AZ316" s="76">
        <f t="shared" si="96"/>
        <v>445348017</v>
      </c>
      <c r="BA316" s="76">
        <f t="shared" si="97"/>
        <v>445</v>
      </c>
      <c r="BB316" s="564"/>
      <c r="BC316" s="266" t="str">
        <f t="shared" si="98"/>
        <v>ABBY KELLEY FOSTER</v>
      </c>
      <c r="BD316" s="266">
        <f t="shared" si="99"/>
        <v>17</v>
      </c>
      <c r="BE316" s="266" t="str">
        <f t="shared" si="81"/>
        <v>AUBURN</v>
      </c>
      <c r="BF316" s="266">
        <f t="shared" si="100"/>
        <v>5</v>
      </c>
    </row>
    <row r="317" spans="1:58">
      <c r="A317" s="265">
        <v>445</v>
      </c>
      <c r="B317" s="265">
        <v>445348097</v>
      </c>
      <c r="C317" s="266" t="s">
        <v>1313</v>
      </c>
      <c r="D317" s="275">
        <f t="shared" si="82"/>
        <v>0</v>
      </c>
      <c r="E317" s="275">
        <f t="shared" si="83"/>
        <v>0</v>
      </c>
      <c r="F317" s="275">
        <f t="shared" si="84"/>
        <v>0</v>
      </c>
      <c r="G317" s="275">
        <f t="shared" si="85"/>
        <v>1</v>
      </c>
      <c r="H317" s="275">
        <f t="shared" si="86"/>
        <v>1</v>
      </c>
      <c r="I317" s="275">
        <f t="shared" si="87"/>
        <v>0</v>
      </c>
      <c r="J317" s="275">
        <f t="shared" si="88"/>
        <v>0</v>
      </c>
      <c r="K317" s="410">
        <f t="shared" si="89"/>
        <v>7.8600000000000003E-2</v>
      </c>
      <c r="L317" s="275"/>
      <c r="M317" s="275">
        <f t="shared" si="90"/>
        <v>1</v>
      </c>
      <c r="N317" s="275">
        <f t="shared" si="91"/>
        <v>0</v>
      </c>
      <c r="O317" s="275">
        <f t="shared" si="92"/>
        <v>0</v>
      </c>
      <c r="P317" s="275">
        <f t="shared" si="93"/>
        <v>2</v>
      </c>
      <c r="Q317" s="275">
        <f t="shared" si="94"/>
        <v>11</v>
      </c>
      <c r="R317" s="275">
        <f t="shared" si="95"/>
        <v>2</v>
      </c>
      <c r="S317" s="278"/>
      <c r="T317" s="278"/>
      <c r="U317" s="278"/>
      <c r="V317" s="278"/>
      <c r="W317" s="582"/>
      <c r="X317" s="582"/>
      <c r="Y317" s="600"/>
      <c r="Z317" s="278"/>
      <c r="AA317" s="76">
        <v>445</v>
      </c>
      <c r="AB317" s="76">
        <v>445348097</v>
      </c>
      <c r="AC317" s="294" t="s">
        <v>1313</v>
      </c>
      <c r="AD317" s="76">
        <v>0</v>
      </c>
      <c r="AE317" s="76">
        <v>0</v>
      </c>
      <c r="AF317" s="76">
        <v>0</v>
      </c>
      <c r="AG317" s="76">
        <v>1</v>
      </c>
      <c r="AH317" s="76">
        <v>1</v>
      </c>
      <c r="AI317" s="76">
        <v>0</v>
      </c>
      <c r="AJ317" s="76">
        <v>0</v>
      </c>
      <c r="AK317" s="265">
        <v>0</v>
      </c>
      <c r="AL317" s="265">
        <v>1</v>
      </c>
      <c r="AM317" s="265">
        <v>0</v>
      </c>
      <c r="AN317" s="265">
        <v>0</v>
      </c>
      <c r="AO317" s="265">
        <v>2</v>
      </c>
      <c r="AP317" s="265">
        <v>0</v>
      </c>
      <c r="AQ317" s="265">
        <v>0</v>
      </c>
      <c r="AR317" s="265">
        <v>0</v>
      </c>
      <c r="AS317" s="76">
        <v>0</v>
      </c>
      <c r="AT317" s="266"/>
      <c r="AU317" s="76">
        <v>348</v>
      </c>
      <c r="AV317" s="76">
        <v>97</v>
      </c>
      <c r="AW317" s="579">
        <v>11</v>
      </c>
      <c r="AY317" s="76"/>
      <c r="AZ317" s="76">
        <f t="shared" si="96"/>
        <v>445348097</v>
      </c>
      <c r="BA317" s="76">
        <f t="shared" si="97"/>
        <v>445</v>
      </c>
      <c r="BB317" s="564"/>
      <c r="BC317" s="266" t="str">
        <f t="shared" si="98"/>
        <v>ABBY KELLEY FOSTER</v>
      </c>
      <c r="BD317" s="266">
        <f t="shared" si="99"/>
        <v>97</v>
      </c>
      <c r="BE317" s="266" t="str">
        <f t="shared" si="81"/>
        <v>FITCHBURG</v>
      </c>
      <c r="BF317" s="266">
        <f t="shared" si="100"/>
        <v>2</v>
      </c>
    </row>
    <row r="318" spans="1:58">
      <c r="A318" s="265">
        <v>445</v>
      </c>
      <c r="B318" s="265">
        <v>445348110</v>
      </c>
      <c r="C318" s="266" t="s">
        <v>1313</v>
      </c>
      <c r="D318" s="275">
        <f t="shared" si="82"/>
        <v>0</v>
      </c>
      <c r="E318" s="275">
        <f t="shared" si="83"/>
        <v>0</v>
      </c>
      <c r="F318" s="275">
        <f t="shared" si="84"/>
        <v>0</v>
      </c>
      <c r="G318" s="275">
        <f t="shared" si="85"/>
        <v>2</v>
      </c>
      <c r="H318" s="275">
        <f t="shared" si="86"/>
        <v>0</v>
      </c>
      <c r="I318" s="275">
        <f t="shared" si="87"/>
        <v>1</v>
      </c>
      <c r="J318" s="275">
        <f t="shared" si="88"/>
        <v>0</v>
      </c>
      <c r="K318" s="410">
        <f t="shared" si="89"/>
        <v>0.1179</v>
      </c>
      <c r="L318" s="275"/>
      <c r="M318" s="275">
        <f t="shared" si="90"/>
        <v>0</v>
      </c>
      <c r="N318" s="275">
        <f t="shared" si="91"/>
        <v>0</v>
      </c>
      <c r="O318" s="275">
        <f t="shared" si="92"/>
        <v>0</v>
      </c>
      <c r="P318" s="275">
        <f t="shared" si="93"/>
        <v>1</v>
      </c>
      <c r="Q318" s="275">
        <f t="shared" si="94"/>
        <v>4</v>
      </c>
      <c r="R318" s="275">
        <f t="shared" si="95"/>
        <v>3</v>
      </c>
      <c r="S318" s="278"/>
      <c r="T318" s="278"/>
      <c r="U318" s="278"/>
      <c r="V318" s="278"/>
      <c r="W318" s="582"/>
      <c r="X318" s="582"/>
      <c r="Y318" s="600"/>
      <c r="Z318" s="278"/>
      <c r="AA318" s="76">
        <v>445</v>
      </c>
      <c r="AB318" s="76">
        <v>445348110</v>
      </c>
      <c r="AC318" s="294" t="s">
        <v>1313</v>
      </c>
      <c r="AD318" s="76">
        <v>0</v>
      </c>
      <c r="AE318" s="76">
        <v>0</v>
      </c>
      <c r="AF318" s="76">
        <v>0</v>
      </c>
      <c r="AG318" s="76">
        <v>2</v>
      </c>
      <c r="AH318" s="76">
        <v>0</v>
      </c>
      <c r="AI318" s="76">
        <v>1</v>
      </c>
      <c r="AJ318" s="76">
        <v>0</v>
      </c>
      <c r="AK318" s="265">
        <v>0</v>
      </c>
      <c r="AL318" s="265">
        <v>0</v>
      </c>
      <c r="AM318" s="265">
        <v>0</v>
      </c>
      <c r="AN318" s="265">
        <v>0</v>
      </c>
      <c r="AO318" s="265">
        <v>0</v>
      </c>
      <c r="AP318" s="265">
        <v>0</v>
      </c>
      <c r="AQ318" s="265">
        <v>0</v>
      </c>
      <c r="AR318" s="265">
        <v>0</v>
      </c>
      <c r="AS318" s="76">
        <v>1</v>
      </c>
      <c r="AT318" s="266"/>
      <c r="AU318" s="76">
        <v>348</v>
      </c>
      <c r="AV318" s="76">
        <v>110</v>
      </c>
      <c r="AW318" s="579">
        <v>4</v>
      </c>
      <c r="AY318" s="76"/>
      <c r="AZ318" s="76">
        <f t="shared" si="96"/>
        <v>445348110</v>
      </c>
      <c r="BA318" s="76">
        <f t="shared" si="97"/>
        <v>445</v>
      </c>
      <c r="BB318" s="564"/>
      <c r="BC318" s="266" t="str">
        <f t="shared" si="98"/>
        <v>ABBY KELLEY FOSTER</v>
      </c>
      <c r="BD318" s="266">
        <f t="shared" si="99"/>
        <v>110</v>
      </c>
      <c r="BE318" s="266" t="str">
        <f t="shared" si="81"/>
        <v>GRAFTON</v>
      </c>
      <c r="BF318" s="266">
        <f t="shared" si="100"/>
        <v>3</v>
      </c>
    </row>
    <row r="319" spans="1:58">
      <c r="A319" s="265">
        <v>445</v>
      </c>
      <c r="B319" s="265">
        <v>445348151</v>
      </c>
      <c r="C319" s="266" t="s">
        <v>1313</v>
      </c>
      <c r="D319" s="275">
        <f t="shared" si="82"/>
        <v>0</v>
      </c>
      <c r="E319" s="275">
        <f t="shared" si="83"/>
        <v>0</v>
      </c>
      <c r="F319" s="275">
        <f t="shared" si="84"/>
        <v>3</v>
      </c>
      <c r="G319" s="275">
        <f t="shared" si="85"/>
        <v>10</v>
      </c>
      <c r="H319" s="275">
        <f t="shared" si="86"/>
        <v>4</v>
      </c>
      <c r="I319" s="275">
        <f t="shared" si="87"/>
        <v>2</v>
      </c>
      <c r="J319" s="275">
        <f t="shared" si="88"/>
        <v>0</v>
      </c>
      <c r="K319" s="410">
        <f t="shared" si="89"/>
        <v>0.74670000000000003</v>
      </c>
      <c r="L319" s="275"/>
      <c r="M319" s="275">
        <f t="shared" si="90"/>
        <v>4</v>
      </c>
      <c r="N319" s="275">
        <f t="shared" si="91"/>
        <v>1</v>
      </c>
      <c r="O319" s="275">
        <f t="shared" si="92"/>
        <v>0</v>
      </c>
      <c r="P319" s="275">
        <f t="shared" si="93"/>
        <v>13</v>
      </c>
      <c r="Q319" s="275">
        <f t="shared" si="94"/>
        <v>8</v>
      </c>
      <c r="R319" s="275">
        <f t="shared" si="95"/>
        <v>19</v>
      </c>
      <c r="S319" s="278"/>
      <c r="T319" s="278"/>
      <c r="U319" s="278"/>
      <c r="V319" s="278"/>
      <c r="W319" s="582"/>
      <c r="X319" s="582"/>
      <c r="Y319" s="600"/>
      <c r="Z319" s="278"/>
      <c r="AA319" s="76">
        <v>445</v>
      </c>
      <c r="AB319" s="76">
        <v>445348151</v>
      </c>
      <c r="AC319" s="294" t="s">
        <v>1313</v>
      </c>
      <c r="AD319" s="76">
        <v>0</v>
      </c>
      <c r="AE319" s="76">
        <v>0</v>
      </c>
      <c r="AF319" s="76">
        <v>3</v>
      </c>
      <c r="AG319" s="76">
        <v>10</v>
      </c>
      <c r="AH319" s="76">
        <v>4</v>
      </c>
      <c r="AI319" s="76">
        <v>2</v>
      </c>
      <c r="AJ319" s="76">
        <v>0</v>
      </c>
      <c r="AK319" s="265">
        <v>0</v>
      </c>
      <c r="AL319" s="265">
        <v>4</v>
      </c>
      <c r="AM319" s="265">
        <v>1</v>
      </c>
      <c r="AN319" s="265">
        <v>0</v>
      </c>
      <c r="AO319" s="265">
        <v>9</v>
      </c>
      <c r="AP319" s="265">
        <v>0</v>
      </c>
      <c r="AQ319" s="265">
        <v>0</v>
      </c>
      <c r="AR319" s="265">
        <v>2</v>
      </c>
      <c r="AS319" s="76">
        <v>2</v>
      </c>
      <c r="AT319" s="266"/>
      <c r="AU319" s="76">
        <v>348</v>
      </c>
      <c r="AV319" s="76">
        <v>151</v>
      </c>
      <c r="AW319" s="579">
        <v>8</v>
      </c>
      <c r="AY319" s="76"/>
      <c r="AZ319" s="76">
        <f t="shared" si="96"/>
        <v>445348151</v>
      </c>
      <c r="BA319" s="76">
        <f t="shared" si="97"/>
        <v>445</v>
      </c>
      <c r="BB319" s="564"/>
      <c r="BC319" s="266" t="str">
        <f t="shared" si="98"/>
        <v>ABBY KELLEY FOSTER</v>
      </c>
      <c r="BD319" s="266">
        <f t="shared" si="99"/>
        <v>151</v>
      </c>
      <c r="BE319" s="266" t="str">
        <f t="shared" si="81"/>
        <v>LEICESTER</v>
      </c>
      <c r="BF319" s="266">
        <f t="shared" si="100"/>
        <v>19</v>
      </c>
    </row>
    <row r="320" spans="1:58">
      <c r="A320" s="265">
        <v>445</v>
      </c>
      <c r="B320" s="265">
        <v>445348153</v>
      </c>
      <c r="C320" s="266" t="s">
        <v>1313</v>
      </c>
      <c r="D320" s="275">
        <f t="shared" si="82"/>
        <v>0</v>
      </c>
      <c r="E320" s="275">
        <f t="shared" si="83"/>
        <v>0</v>
      </c>
      <c r="F320" s="275">
        <f t="shared" si="84"/>
        <v>0</v>
      </c>
      <c r="G320" s="275">
        <f t="shared" si="85"/>
        <v>2</v>
      </c>
      <c r="H320" s="275">
        <f t="shared" si="86"/>
        <v>0</v>
      </c>
      <c r="I320" s="275">
        <f t="shared" si="87"/>
        <v>1</v>
      </c>
      <c r="J320" s="275">
        <f t="shared" si="88"/>
        <v>0</v>
      </c>
      <c r="K320" s="410">
        <f t="shared" si="89"/>
        <v>0.1179</v>
      </c>
      <c r="L320" s="275"/>
      <c r="M320" s="275">
        <f t="shared" si="90"/>
        <v>0</v>
      </c>
      <c r="N320" s="275">
        <f t="shared" si="91"/>
        <v>0</v>
      </c>
      <c r="O320" s="275">
        <f t="shared" si="92"/>
        <v>0</v>
      </c>
      <c r="P320" s="275">
        <f t="shared" si="93"/>
        <v>2</v>
      </c>
      <c r="Q320" s="275">
        <f t="shared" si="94"/>
        <v>10</v>
      </c>
      <c r="R320" s="275">
        <f t="shared" si="95"/>
        <v>3</v>
      </c>
      <c r="S320" s="278"/>
      <c r="T320" s="278"/>
      <c r="U320" s="278"/>
      <c r="V320" s="278"/>
      <c r="W320" s="582"/>
      <c r="X320" s="582"/>
      <c r="Y320" s="600"/>
      <c r="Z320" s="278"/>
      <c r="AA320" s="76">
        <v>445</v>
      </c>
      <c r="AB320" s="76">
        <v>445348153</v>
      </c>
      <c r="AC320" s="294" t="s">
        <v>1313</v>
      </c>
      <c r="AD320" s="76">
        <v>0</v>
      </c>
      <c r="AE320" s="76">
        <v>0</v>
      </c>
      <c r="AF320" s="76">
        <v>0</v>
      </c>
      <c r="AG320" s="76">
        <v>2</v>
      </c>
      <c r="AH320" s="76">
        <v>0</v>
      </c>
      <c r="AI320" s="76">
        <v>1</v>
      </c>
      <c r="AJ320" s="76">
        <v>0</v>
      </c>
      <c r="AK320" s="265">
        <v>0</v>
      </c>
      <c r="AL320" s="265">
        <v>0</v>
      </c>
      <c r="AM320" s="265">
        <v>0</v>
      </c>
      <c r="AN320" s="265">
        <v>0</v>
      </c>
      <c r="AO320" s="265">
        <v>2</v>
      </c>
      <c r="AP320" s="265">
        <v>0</v>
      </c>
      <c r="AQ320" s="265">
        <v>0</v>
      </c>
      <c r="AR320" s="265">
        <v>0</v>
      </c>
      <c r="AS320" s="76">
        <v>0</v>
      </c>
      <c r="AT320" s="266"/>
      <c r="AU320" s="76">
        <v>348</v>
      </c>
      <c r="AV320" s="76">
        <v>153</v>
      </c>
      <c r="AW320" s="579">
        <v>10</v>
      </c>
      <c r="AY320" s="76"/>
      <c r="AZ320" s="76">
        <f t="shared" si="96"/>
        <v>445348153</v>
      </c>
      <c r="BA320" s="76">
        <f t="shared" si="97"/>
        <v>445</v>
      </c>
      <c r="BB320" s="564"/>
      <c r="BC320" s="266" t="str">
        <f t="shared" si="98"/>
        <v>ABBY KELLEY FOSTER</v>
      </c>
      <c r="BD320" s="266">
        <f t="shared" si="99"/>
        <v>153</v>
      </c>
      <c r="BE320" s="266" t="str">
        <f t="shared" si="81"/>
        <v>LEOMINSTER</v>
      </c>
      <c r="BF320" s="266">
        <f t="shared" si="100"/>
        <v>3</v>
      </c>
    </row>
    <row r="321" spans="1:58">
      <c r="A321" s="265">
        <v>445</v>
      </c>
      <c r="B321" s="265">
        <v>445348170</v>
      </c>
      <c r="C321" s="266" t="s">
        <v>1313</v>
      </c>
      <c r="D321" s="275">
        <f t="shared" si="82"/>
        <v>0</v>
      </c>
      <c r="E321" s="275">
        <f t="shared" si="83"/>
        <v>0</v>
      </c>
      <c r="F321" s="275">
        <f t="shared" si="84"/>
        <v>0</v>
      </c>
      <c r="G321" s="275">
        <f t="shared" si="85"/>
        <v>0</v>
      </c>
      <c r="H321" s="275">
        <f t="shared" si="86"/>
        <v>1</v>
      </c>
      <c r="I321" s="275">
        <f t="shared" si="87"/>
        <v>0</v>
      </c>
      <c r="J321" s="275">
        <f t="shared" si="88"/>
        <v>0</v>
      </c>
      <c r="K321" s="410">
        <f t="shared" si="89"/>
        <v>3.9300000000000002E-2</v>
      </c>
      <c r="L321" s="275"/>
      <c r="M321" s="275">
        <f t="shared" si="90"/>
        <v>0</v>
      </c>
      <c r="N321" s="275">
        <f t="shared" si="91"/>
        <v>0</v>
      </c>
      <c r="O321" s="275">
        <f t="shared" si="92"/>
        <v>0</v>
      </c>
      <c r="P321" s="275">
        <f t="shared" si="93"/>
        <v>0</v>
      </c>
      <c r="Q321" s="275">
        <f t="shared" si="94"/>
        <v>10</v>
      </c>
      <c r="R321" s="275">
        <f t="shared" si="95"/>
        <v>1</v>
      </c>
      <c r="S321" s="278"/>
      <c r="T321" s="278"/>
      <c r="U321" s="278"/>
      <c r="V321" s="278"/>
      <c r="W321" s="582"/>
      <c r="X321" s="582"/>
      <c r="Y321" s="600"/>
      <c r="Z321" s="278"/>
      <c r="AA321" s="76">
        <v>445</v>
      </c>
      <c r="AB321" s="76">
        <v>445348170</v>
      </c>
      <c r="AC321" s="294" t="s">
        <v>1313</v>
      </c>
      <c r="AD321" s="76">
        <v>0</v>
      </c>
      <c r="AE321" s="76">
        <v>0</v>
      </c>
      <c r="AF321" s="76">
        <v>0</v>
      </c>
      <c r="AG321" s="76">
        <v>0</v>
      </c>
      <c r="AH321" s="76">
        <v>1</v>
      </c>
      <c r="AI321" s="76">
        <v>0</v>
      </c>
      <c r="AJ321" s="76">
        <v>0</v>
      </c>
      <c r="AK321" s="265">
        <v>0</v>
      </c>
      <c r="AL321" s="265">
        <v>0</v>
      </c>
      <c r="AM321" s="265">
        <v>0</v>
      </c>
      <c r="AN321" s="265">
        <v>0</v>
      </c>
      <c r="AO321" s="265">
        <v>0</v>
      </c>
      <c r="AP321" s="265">
        <v>0</v>
      </c>
      <c r="AQ321" s="265">
        <v>0</v>
      </c>
      <c r="AR321" s="265">
        <v>0</v>
      </c>
      <c r="AS321" s="76">
        <v>0</v>
      </c>
      <c r="AT321" s="266"/>
      <c r="AU321" s="76">
        <v>348</v>
      </c>
      <c r="AV321" s="76">
        <v>170</v>
      </c>
      <c r="AW321" s="579">
        <v>10</v>
      </c>
      <c r="AY321" s="76"/>
      <c r="AZ321" s="76">
        <f t="shared" si="96"/>
        <v>445348170</v>
      </c>
      <c r="BA321" s="76">
        <f t="shared" si="97"/>
        <v>445</v>
      </c>
      <c r="BB321" s="564"/>
      <c r="BC321" s="266" t="str">
        <f t="shared" si="98"/>
        <v>ABBY KELLEY FOSTER</v>
      </c>
      <c r="BD321" s="266">
        <f t="shared" si="99"/>
        <v>170</v>
      </c>
      <c r="BE321" s="266" t="str">
        <f t="shared" si="81"/>
        <v>MARLBOROUGH</v>
      </c>
      <c r="BF321" s="266">
        <f t="shared" si="100"/>
        <v>1</v>
      </c>
    </row>
    <row r="322" spans="1:58">
      <c r="A322" s="265">
        <v>445</v>
      </c>
      <c r="B322" s="265">
        <v>445348186</v>
      </c>
      <c r="C322" s="266" t="s">
        <v>1313</v>
      </c>
      <c r="D322" s="275">
        <f t="shared" si="82"/>
        <v>0</v>
      </c>
      <c r="E322" s="275">
        <f t="shared" si="83"/>
        <v>0</v>
      </c>
      <c r="F322" s="275">
        <f t="shared" si="84"/>
        <v>1</v>
      </c>
      <c r="G322" s="275">
        <f t="shared" si="85"/>
        <v>4</v>
      </c>
      <c r="H322" s="275">
        <f t="shared" si="86"/>
        <v>3</v>
      </c>
      <c r="I322" s="275">
        <f t="shared" si="87"/>
        <v>1</v>
      </c>
      <c r="J322" s="275">
        <f t="shared" si="88"/>
        <v>0</v>
      </c>
      <c r="K322" s="410">
        <f t="shared" si="89"/>
        <v>0.35370000000000001</v>
      </c>
      <c r="L322" s="275"/>
      <c r="M322" s="275">
        <f t="shared" si="90"/>
        <v>0</v>
      </c>
      <c r="N322" s="275">
        <f t="shared" si="91"/>
        <v>0</v>
      </c>
      <c r="O322" s="275">
        <f t="shared" si="92"/>
        <v>0</v>
      </c>
      <c r="P322" s="275">
        <f t="shared" si="93"/>
        <v>6</v>
      </c>
      <c r="Q322" s="275">
        <f t="shared" si="94"/>
        <v>7</v>
      </c>
      <c r="R322" s="275">
        <f t="shared" si="95"/>
        <v>9</v>
      </c>
      <c r="S322" s="278"/>
      <c r="T322" s="278"/>
      <c r="U322" s="278"/>
      <c r="V322" s="278"/>
      <c r="W322" s="582"/>
      <c r="X322" s="582"/>
      <c r="Y322" s="600"/>
      <c r="Z322" s="278"/>
      <c r="AA322" s="76">
        <v>445</v>
      </c>
      <c r="AB322" s="76">
        <v>445348186</v>
      </c>
      <c r="AC322" s="294" t="s">
        <v>1313</v>
      </c>
      <c r="AD322" s="76">
        <v>0</v>
      </c>
      <c r="AE322" s="76">
        <v>0</v>
      </c>
      <c r="AF322" s="76">
        <v>1</v>
      </c>
      <c r="AG322" s="76">
        <v>4</v>
      </c>
      <c r="AH322" s="76">
        <v>3</v>
      </c>
      <c r="AI322" s="76">
        <v>1</v>
      </c>
      <c r="AJ322" s="76">
        <v>0</v>
      </c>
      <c r="AK322" s="265">
        <v>0</v>
      </c>
      <c r="AL322" s="265">
        <v>0</v>
      </c>
      <c r="AM322" s="265">
        <v>0</v>
      </c>
      <c r="AN322" s="265">
        <v>0</v>
      </c>
      <c r="AO322" s="265">
        <v>4</v>
      </c>
      <c r="AP322" s="265">
        <v>0</v>
      </c>
      <c r="AQ322" s="265">
        <v>0</v>
      </c>
      <c r="AR322" s="265">
        <v>1</v>
      </c>
      <c r="AS322" s="76">
        <v>1</v>
      </c>
      <c r="AT322" s="266"/>
      <c r="AU322" s="76">
        <v>348</v>
      </c>
      <c r="AV322" s="76">
        <v>186</v>
      </c>
      <c r="AW322" s="579">
        <v>7</v>
      </c>
      <c r="AY322" s="76"/>
      <c r="AZ322" s="76">
        <f t="shared" si="96"/>
        <v>445348186</v>
      </c>
      <c r="BA322" s="76">
        <f t="shared" si="97"/>
        <v>445</v>
      </c>
      <c r="BB322" s="564"/>
      <c r="BC322" s="266" t="str">
        <f t="shared" si="98"/>
        <v>ABBY KELLEY FOSTER</v>
      </c>
      <c r="BD322" s="266">
        <f t="shared" si="99"/>
        <v>186</v>
      </c>
      <c r="BE322" s="266" t="str">
        <f t="shared" si="81"/>
        <v>MILLBURY</v>
      </c>
      <c r="BF322" s="266">
        <f t="shared" si="100"/>
        <v>9</v>
      </c>
    </row>
    <row r="323" spans="1:58">
      <c r="A323" s="265">
        <v>445</v>
      </c>
      <c r="B323" s="265">
        <v>445348226</v>
      </c>
      <c r="C323" s="266" t="s">
        <v>1313</v>
      </c>
      <c r="D323" s="275">
        <f t="shared" si="82"/>
        <v>0</v>
      </c>
      <c r="E323" s="275">
        <f t="shared" si="83"/>
        <v>0</v>
      </c>
      <c r="F323" s="275">
        <f t="shared" si="84"/>
        <v>1</v>
      </c>
      <c r="G323" s="275">
        <f t="shared" si="85"/>
        <v>11</v>
      </c>
      <c r="H323" s="275">
        <f t="shared" si="86"/>
        <v>8</v>
      </c>
      <c r="I323" s="275">
        <f t="shared" si="87"/>
        <v>5</v>
      </c>
      <c r="J323" s="275">
        <f t="shared" si="88"/>
        <v>0</v>
      </c>
      <c r="K323" s="410">
        <f t="shared" si="89"/>
        <v>0.98250000000000004</v>
      </c>
      <c r="L323" s="275"/>
      <c r="M323" s="275">
        <f t="shared" si="90"/>
        <v>4</v>
      </c>
      <c r="N323" s="275">
        <f t="shared" si="91"/>
        <v>0</v>
      </c>
      <c r="O323" s="275">
        <f t="shared" si="92"/>
        <v>1</v>
      </c>
      <c r="P323" s="275">
        <f t="shared" si="93"/>
        <v>14</v>
      </c>
      <c r="Q323" s="275">
        <f t="shared" si="94"/>
        <v>9</v>
      </c>
      <c r="R323" s="275">
        <f t="shared" si="95"/>
        <v>25</v>
      </c>
      <c r="S323" s="278"/>
      <c r="T323" s="278"/>
      <c r="U323" s="278"/>
      <c r="V323" s="278"/>
      <c r="W323" s="582"/>
      <c r="X323" s="582"/>
      <c r="Y323" s="600"/>
      <c r="Z323" s="278"/>
      <c r="AA323" s="76">
        <v>445</v>
      </c>
      <c r="AB323" s="76">
        <v>445348226</v>
      </c>
      <c r="AC323" s="294" t="s">
        <v>1313</v>
      </c>
      <c r="AD323" s="76">
        <v>0</v>
      </c>
      <c r="AE323" s="76">
        <v>0</v>
      </c>
      <c r="AF323" s="76">
        <v>1</v>
      </c>
      <c r="AG323" s="76">
        <v>11</v>
      </c>
      <c r="AH323" s="76">
        <v>8</v>
      </c>
      <c r="AI323" s="76">
        <v>5</v>
      </c>
      <c r="AJ323" s="76">
        <v>0</v>
      </c>
      <c r="AK323" s="265">
        <v>0</v>
      </c>
      <c r="AL323" s="265">
        <v>4</v>
      </c>
      <c r="AM323" s="265">
        <v>0</v>
      </c>
      <c r="AN323" s="265">
        <v>1</v>
      </c>
      <c r="AO323" s="265">
        <v>13</v>
      </c>
      <c r="AP323" s="265">
        <v>0</v>
      </c>
      <c r="AQ323" s="265">
        <v>0</v>
      </c>
      <c r="AR323" s="265">
        <v>0</v>
      </c>
      <c r="AS323" s="76">
        <v>1</v>
      </c>
      <c r="AT323" s="266"/>
      <c r="AU323" s="76">
        <v>348</v>
      </c>
      <c r="AV323" s="76">
        <v>226</v>
      </c>
      <c r="AW323" s="579">
        <v>9</v>
      </c>
      <c r="AY323" s="76"/>
      <c r="AZ323" s="76">
        <f t="shared" si="96"/>
        <v>445348226</v>
      </c>
      <c r="BA323" s="76">
        <f t="shared" si="97"/>
        <v>445</v>
      </c>
      <c r="BB323" s="564"/>
      <c r="BC323" s="266" t="str">
        <f t="shared" si="98"/>
        <v>ABBY KELLEY FOSTER</v>
      </c>
      <c r="BD323" s="266">
        <f t="shared" si="99"/>
        <v>226</v>
      </c>
      <c r="BE323" s="266" t="str">
        <f t="shared" si="81"/>
        <v>OXFORD</v>
      </c>
      <c r="BF323" s="266">
        <f t="shared" si="100"/>
        <v>25</v>
      </c>
    </row>
    <row r="324" spans="1:58">
      <c r="A324" s="265">
        <v>445</v>
      </c>
      <c r="B324" s="265">
        <v>445348227</v>
      </c>
      <c r="C324" s="266" t="s">
        <v>1313</v>
      </c>
      <c r="D324" s="275">
        <f t="shared" si="82"/>
        <v>0</v>
      </c>
      <c r="E324" s="275">
        <f t="shared" si="83"/>
        <v>0</v>
      </c>
      <c r="F324" s="275">
        <f t="shared" si="84"/>
        <v>1</v>
      </c>
      <c r="G324" s="275">
        <f t="shared" si="85"/>
        <v>0</v>
      </c>
      <c r="H324" s="275">
        <f t="shared" si="86"/>
        <v>0</v>
      </c>
      <c r="I324" s="275">
        <f t="shared" si="87"/>
        <v>0</v>
      </c>
      <c r="J324" s="275">
        <f t="shared" si="88"/>
        <v>0</v>
      </c>
      <c r="K324" s="410">
        <f t="shared" si="89"/>
        <v>3.9300000000000002E-2</v>
      </c>
      <c r="L324" s="275"/>
      <c r="M324" s="275">
        <f t="shared" si="90"/>
        <v>1</v>
      </c>
      <c r="N324" s="275">
        <f t="shared" si="91"/>
        <v>0</v>
      </c>
      <c r="O324" s="275">
        <f t="shared" si="92"/>
        <v>0</v>
      </c>
      <c r="P324" s="275">
        <f t="shared" si="93"/>
        <v>1</v>
      </c>
      <c r="Q324" s="275">
        <f t="shared" si="94"/>
        <v>10</v>
      </c>
      <c r="R324" s="275">
        <f t="shared" si="95"/>
        <v>1</v>
      </c>
      <c r="S324" s="278"/>
      <c r="T324" s="278"/>
      <c r="U324" s="278"/>
      <c r="V324" s="278"/>
      <c r="W324" s="582"/>
      <c r="X324" s="582"/>
      <c r="Y324" s="600"/>
      <c r="Z324" s="278"/>
      <c r="AA324" s="76">
        <v>445</v>
      </c>
      <c r="AB324" s="76">
        <v>445348227</v>
      </c>
      <c r="AC324" s="294" t="s">
        <v>1313</v>
      </c>
      <c r="AD324" s="76">
        <v>0</v>
      </c>
      <c r="AE324" s="76">
        <v>0</v>
      </c>
      <c r="AF324" s="76">
        <v>1</v>
      </c>
      <c r="AG324" s="76">
        <v>0</v>
      </c>
      <c r="AH324" s="76">
        <v>0</v>
      </c>
      <c r="AI324" s="76">
        <v>0</v>
      </c>
      <c r="AJ324" s="76">
        <v>0</v>
      </c>
      <c r="AK324" s="265">
        <v>0</v>
      </c>
      <c r="AL324" s="265">
        <v>1</v>
      </c>
      <c r="AM324" s="265">
        <v>0</v>
      </c>
      <c r="AN324" s="265">
        <v>0</v>
      </c>
      <c r="AO324" s="265">
        <v>0</v>
      </c>
      <c r="AP324" s="265">
        <v>0</v>
      </c>
      <c r="AQ324" s="265">
        <v>0</v>
      </c>
      <c r="AR324" s="265">
        <v>1</v>
      </c>
      <c r="AS324" s="76">
        <v>0</v>
      </c>
      <c r="AT324" s="266"/>
      <c r="AU324" s="76">
        <v>348</v>
      </c>
      <c r="AV324" s="76">
        <v>227</v>
      </c>
      <c r="AW324" s="579">
        <v>10</v>
      </c>
      <c r="AY324" s="76"/>
      <c r="AZ324" s="76">
        <f t="shared" si="96"/>
        <v>445348227</v>
      </c>
      <c r="BA324" s="76">
        <f t="shared" si="97"/>
        <v>445</v>
      </c>
      <c r="BB324" s="564"/>
      <c r="BC324" s="266" t="str">
        <f t="shared" si="98"/>
        <v>ABBY KELLEY FOSTER</v>
      </c>
      <c r="BD324" s="266">
        <f t="shared" si="99"/>
        <v>227</v>
      </c>
      <c r="BE324" s="266" t="str">
        <f t="shared" si="81"/>
        <v>PALMER</v>
      </c>
      <c r="BF324" s="266">
        <f t="shared" si="100"/>
        <v>1</v>
      </c>
    </row>
    <row r="325" spans="1:58">
      <c r="A325" s="265">
        <v>445</v>
      </c>
      <c r="B325" s="265">
        <v>445348271</v>
      </c>
      <c r="C325" s="266" t="s">
        <v>1313</v>
      </c>
      <c r="D325" s="275">
        <f t="shared" si="82"/>
        <v>0</v>
      </c>
      <c r="E325" s="275">
        <f t="shared" si="83"/>
        <v>0</v>
      </c>
      <c r="F325" s="275">
        <f t="shared" si="84"/>
        <v>0</v>
      </c>
      <c r="G325" s="275">
        <f t="shared" si="85"/>
        <v>1</v>
      </c>
      <c r="H325" s="275">
        <f t="shared" si="86"/>
        <v>2</v>
      </c>
      <c r="I325" s="275">
        <f t="shared" si="87"/>
        <v>2</v>
      </c>
      <c r="J325" s="275">
        <f t="shared" si="88"/>
        <v>0</v>
      </c>
      <c r="K325" s="410">
        <f t="shared" si="89"/>
        <v>0.19650000000000001</v>
      </c>
      <c r="L325" s="275"/>
      <c r="M325" s="275">
        <f t="shared" si="90"/>
        <v>1</v>
      </c>
      <c r="N325" s="275">
        <f t="shared" si="91"/>
        <v>1</v>
      </c>
      <c r="O325" s="275">
        <f t="shared" si="92"/>
        <v>0</v>
      </c>
      <c r="P325" s="275">
        <f t="shared" si="93"/>
        <v>4</v>
      </c>
      <c r="Q325" s="275">
        <f t="shared" si="94"/>
        <v>4</v>
      </c>
      <c r="R325" s="275">
        <f t="shared" si="95"/>
        <v>5</v>
      </c>
      <c r="S325" s="278"/>
      <c r="T325" s="278"/>
      <c r="U325" s="278"/>
      <c r="V325" s="278"/>
      <c r="W325" s="582"/>
      <c r="X325" s="582"/>
      <c r="Y325" s="600"/>
      <c r="Z325" s="278"/>
      <c r="AA325" s="76">
        <v>445</v>
      </c>
      <c r="AB325" s="76">
        <v>445348271</v>
      </c>
      <c r="AC325" s="294" t="s">
        <v>1313</v>
      </c>
      <c r="AD325" s="76">
        <v>0</v>
      </c>
      <c r="AE325" s="76">
        <v>0</v>
      </c>
      <c r="AF325" s="76">
        <v>0</v>
      </c>
      <c r="AG325" s="76">
        <v>1</v>
      </c>
      <c r="AH325" s="76">
        <v>2</v>
      </c>
      <c r="AI325" s="76">
        <v>2</v>
      </c>
      <c r="AJ325" s="76">
        <v>0</v>
      </c>
      <c r="AK325" s="265">
        <v>0</v>
      </c>
      <c r="AL325" s="265">
        <v>1</v>
      </c>
      <c r="AM325" s="265">
        <v>1</v>
      </c>
      <c r="AN325" s="265">
        <v>0</v>
      </c>
      <c r="AO325" s="265">
        <v>2</v>
      </c>
      <c r="AP325" s="265">
        <v>0</v>
      </c>
      <c r="AQ325" s="265">
        <v>0</v>
      </c>
      <c r="AR325" s="265">
        <v>0</v>
      </c>
      <c r="AS325" s="76">
        <v>2</v>
      </c>
      <c r="AT325" s="266"/>
      <c r="AU325" s="76">
        <v>348</v>
      </c>
      <c r="AV325" s="76">
        <v>271</v>
      </c>
      <c r="AW325" s="579">
        <v>4</v>
      </c>
      <c r="AY325" s="76"/>
      <c r="AZ325" s="76">
        <f t="shared" si="96"/>
        <v>445348271</v>
      </c>
      <c r="BA325" s="76">
        <f t="shared" si="97"/>
        <v>445</v>
      </c>
      <c r="BB325" s="564"/>
      <c r="BC325" s="266" t="str">
        <f t="shared" si="98"/>
        <v>ABBY KELLEY FOSTER</v>
      </c>
      <c r="BD325" s="266">
        <f t="shared" si="99"/>
        <v>271</v>
      </c>
      <c r="BE325" s="266" t="str">
        <f t="shared" si="81"/>
        <v>SHREWSBURY</v>
      </c>
      <c r="BF325" s="266">
        <f t="shared" si="100"/>
        <v>5</v>
      </c>
    </row>
    <row r="326" spans="1:58">
      <c r="A326" s="265">
        <v>445</v>
      </c>
      <c r="B326" s="265">
        <v>445348316</v>
      </c>
      <c r="C326" s="266" t="s">
        <v>1313</v>
      </c>
      <c r="D326" s="275">
        <f t="shared" si="82"/>
        <v>0</v>
      </c>
      <c r="E326" s="275">
        <f t="shared" si="83"/>
        <v>0</v>
      </c>
      <c r="F326" s="275">
        <f t="shared" si="84"/>
        <v>0</v>
      </c>
      <c r="G326" s="275">
        <f t="shared" si="85"/>
        <v>7</v>
      </c>
      <c r="H326" s="275">
        <f t="shared" si="86"/>
        <v>0</v>
      </c>
      <c r="I326" s="275">
        <f t="shared" si="87"/>
        <v>3</v>
      </c>
      <c r="J326" s="275">
        <f t="shared" si="88"/>
        <v>0</v>
      </c>
      <c r="K326" s="410">
        <f t="shared" si="89"/>
        <v>0.39300000000000002</v>
      </c>
      <c r="L326" s="275"/>
      <c r="M326" s="275">
        <f t="shared" si="90"/>
        <v>1</v>
      </c>
      <c r="N326" s="275">
        <f t="shared" si="91"/>
        <v>0</v>
      </c>
      <c r="O326" s="275">
        <f t="shared" si="92"/>
        <v>0</v>
      </c>
      <c r="P326" s="275">
        <f t="shared" si="93"/>
        <v>9</v>
      </c>
      <c r="Q326" s="275">
        <f t="shared" si="94"/>
        <v>11</v>
      </c>
      <c r="R326" s="275">
        <f t="shared" si="95"/>
        <v>10</v>
      </c>
      <c r="S326" s="278"/>
      <c r="T326" s="278"/>
      <c r="U326" s="278"/>
      <c r="V326" s="278"/>
      <c r="W326" s="582"/>
      <c r="X326" s="582"/>
      <c r="Y326" s="600"/>
      <c r="Z326" s="278"/>
      <c r="AA326" s="76">
        <v>445</v>
      </c>
      <c r="AB326" s="76">
        <v>445348316</v>
      </c>
      <c r="AC326" s="294" t="s">
        <v>1313</v>
      </c>
      <c r="AD326" s="76">
        <v>0</v>
      </c>
      <c r="AE326" s="76">
        <v>0</v>
      </c>
      <c r="AF326" s="76">
        <v>0</v>
      </c>
      <c r="AG326" s="76">
        <v>7</v>
      </c>
      <c r="AH326" s="76">
        <v>0</v>
      </c>
      <c r="AI326" s="76">
        <v>3</v>
      </c>
      <c r="AJ326" s="76">
        <v>0</v>
      </c>
      <c r="AK326" s="265">
        <v>0</v>
      </c>
      <c r="AL326" s="265">
        <v>1</v>
      </c>
      <c r="AM326" s="265">
        <v>0</v>
      </c>
      <c r="AN326" s="265">
        <v>0</v>
      </c>
      <c r="AO326" s="265">
        <v>7</v>
      </c>
      <c r="AP326" s="265">
        <v>0</v>
      </c>
      <c r="AQ326" s="265">
        <v>0</v>
      </c>
      <c r="AR326" s="265">
        <v>0</v>
      </c>
      <c r="AS326" s="76">
        <v>2</v>
      </c>
      <c r="AT326" s="266"/>
      <c r="AU326" s="76">
        <v>348</v>
      </c>
      <c r="AV326" s="76">
        <v>316</v>
      </c>
      <c r="AW326" s="579">
        <v>11</v>
      </c>
      <c r="AY326" s="76"/>
      <c r="AZ326" s="76">
        <f t="shared" si="96"/>
        <v>445348316</v>
      </c>
      <c r="BA326" s="76">
        <f t="shared" si="97"/>
        <v>445</v>
      </c>
      <c r="BB326" s="564"/>
      <c r="BC326" s="266" t="str">
        <f t="shared" si="98"/>
        <v>ABBY KELLEY FOSTER</v>
      </c>
      <c r="BD326" s="266">
        <f t="shared" si="99"/>
        <v>316</v>
      </c>
      <c r="BE326" s="266" t="str">
        <f t="shared" si="81"/>
        <v>WEBSTER</v>
      </c>
      <c r="BF326" s="266">
        <f t="shared" si="100"/>
        <v>10</v>
      </c>
    </row>
    <row r="327" spans="1:58">
      <c r="A327" s="265">
        <v>445</v>
      </c>
      <c r="B327" s="265">
        <v>445348322</v>
      </c>
      <c r="C327" s="266" t="s">
        <v>1313</v>
      </c>
      <c r="D327" s="275">
        <f t="shared" si="82"/>
        <v>0</v>
      </c>
      <c r="E327" s="275">
        <f t="shared" si="83"/>
        <v>0</v>
      </c>
      <c r="F327" s="275">
        <f t="shared" si="84"/>
        <v>0</v>
      </c>
      <c r="G327" s="275">
        <f t="shared" si="85"/>
        <v>0</v>
      </c>
      <c r="H327" s="275">
        <f t="shared" si="86"/>
        <v>0</v>
      </c>
      <c r="I327" s="275">
        <f t="shared" si="87"/>
        <v>1</v>
      </c>
      <c r="J327" s="275">
        <f t="shared" si="88"/>
        <v>0</v>
      </c>
      <c r="K327" s="410">
        <f t="shared" si="89"/>
        <v>3.9300000000000002E-2</v>
      </c>
      <c r="L327" s="275"/>
      <c r="M327" s="275">
        <f t="shared" si="90"/>
        <v>0</v>
      </c>
      <c r="N327" s="275">
        <f t="shared" si="91"/>
        <v>0</v>
      </c>
      <c r="O327" s="275">
        <f t="shared" si="92"/>
        <v>0</v>
      </c>
      <c r="P327" s="275">
        <f t="shared" si="93"/>
        <v>1</v>
      </c>
      <c r="Q327" s="275">
        <f t="shared" si="94"/>
        <v>6</v>
      </c>
      <c r="R327" s="275">
        <f t="shared" si="95"/>
        <v>1</v>
      </c>
      <c r="S327" s="278"/>
      <c r="T327" s="278"/>
      <c r="U327" s="278"/>
      <c r="V327" s="278"/>
      <c r="W327" s="582"/>
      <c r="X327" s="582"/>
      <c r="Y327" s="600"/>
      <c r="Z327" s="278"/>
      <c r="AA327" s="76">
        <v>445</v>
      </c>
      <c r="AB327" s="76">
        <v>445348322</v>
      </c>
      <c r="AC327" s="294" t="s">
        <v>1313</v>
      </c>
      <c r="AD327" s="76">
        <v>0</v>
      </c>
      <c r="AE327" s="76">
        <v>0</v>
      </c>
      <c r="AF327" s="76">
        <v>0</v>
      </c>
      <c r="AG327" s="76">
        <v>0</v>
      </c>
      <c r="AH327" s="76">
        <v>0</v>
      </c>
      <c r="AI327" s="76">
        <v>1</v>
      </c>
      <c r="AJ327" s="76">
        <v>0</v>
      </c>
      <c r="AK327" s="265">
        <v>0</v>
      </c>
      <c r="AL327" s="265">
        <v>0</v>
      </c>
      <c r="AM327" s="265">
        <v>0</v>
      </c>
      <c r="AN327" s="265">
        <v>0</v>
      </c>
      <c r="AO327" s="265">
        <v>0</v>
      </c>
      <c r="AP327" s="265">
        <v>0</v>
      </c>
      <c r="AQ327" s="265">
        <v>0</v>
      </c>
      <c r="AR327" s="265">
        <v>0</v>
      </c>
      <c r="AS327" s="76">
        <v>1</v>
      </c>
      <c r="AT327" s="266"/>
      <c r="AU327" s="76">
        <v>348</v>
      </c>
      <c r="AV327" s="76">
        <v>322</v>
      </c>
      <c r="AW327" s="579">
        <v>6</v>
      </c>
      <c r="AY327" s="76"/>
      <c r="AZ327" s="76">
        <f t="shared" si="96"/>
        <v>445348322</v>
      </c>
      <c r="BA327" s="76">
        <f t="shared" si="97"/>
        <v>445</v>
      </c>
      <c r="BB327" s="564"/>
      <c r="BC327" s="266" t="str">
        <f t="shared" si="98"/>
        <v>ABBY KELLEY FOSTER</v>
      </c>
      <c r="BD327" s="266">
        <f t="shared" si="99"/>
        <v>322</v>
      </c>
      <c r="BE327" s="266" t="str">
        <f t="shared" si="81"/>
        <v>WEST BOYLSTON</v>
      </c>
      <c r="BF327" s="266">
        <f t="shared" si="100"/>
        <v>1</v>
      </c>
    </row>
    <row r="328" spans="1:58">
      <c r="A328" s="265">
        <v>445</v>
      </c>
      <c r="B328" s="265">
        <v>445348348</v>
      </c>
      <c r="C328" s="266" t="s">
        <v>1313</v>
      </c>
      <c r="D328" s="275">
        <f t="shared" si="82"/>
        <v>0</v>
      </c>
      <c r="E328" s="275">
        <f t="shared" si="83"/>
        <v>0</v>
      </c>
      <c r="F328" s="275">
        <f t="shared" si="84"/>
        <v>114</v>
      </c>
      <c r="G328" s="275">
        <f t="shared" si="85"/>
        <v>567</v>
      </c>
      <c r="H328" s="275">
        <f t="shared" si="86"/>
        <v>318</v>
      </c>
      <c r="I328" s="275">
        <f t="shared" si="87"/>
        <v>308</v>
      </c>
      <c r="J328" s="275">
        <f t="shared" si="88"/>
        <v>0</v>
      </c>
      <c r="K328" s="410">
        <f t="shared" si="89"/>
        <v>51.365099999999998</v>
      </c>
      <c r="L328" s="275"/>
      <c r="M328" s="275">
        <f t="shared" si="90"/>
        <v>267</v>
      </c>
      <c r="N328" s="275">
        <f t="shared" si="91"/>
        <v>21</v>
      </c>
      <c r="O328" s="275">
        <f t="shared" si="92"/>
        <v>7</v>
      </c>
      <c r="P328" s="275">
        <f t="shared" si="93"/>
        <v>904</v>
      </c>
      <c r="Q328" s="275">
        <f t="shared" si="94"/>
        <v>11</v>
      </c>
      <c r="R328" s="275">
        <f t="shared" si="95"/>
        <v>1307</v>
      </c>
      <c r="S328" s="278"/>
      <c r="T328" s="278"/>
      <c r="U328" s="278"/>
      <c r="V328" s="278"/>
      <c r="W328" s="582"/>
      <c r="X328" s="582"/>
      <c r="Y328" s="600"/>
      <c r="Z328" s="278"/>
      <c r="AA328" s="76">
        <v>445</v>
      </c>
      <c r="AB328" s="76">
        <v>445348348</v>
      </c>
      <c r="AC328" s="294" t="s">
        <v>1313</v>
      </c>
      <c r="AD328" s="76">
        <v>0</v>
      </c>
      <c r="AE328" s="76">
        <v>0</v>
      </c>
      <c r="AF328" s="76">
        <v>114</v>
      </c>
      <c r="AG328" s="76">
        <v>567</v>
      </c>
      <c r="AH328" s="76">
        <v>318</v>
      </c>
      <c r="AI328" s="76">
        <v>308</v>
      </c>
      <c r="AJ328" s="76">
        <v>0</v>
      </c>
      <c r="AK328" s="265">
        <v>0</v>
      </c>
      <c r="AL328" s="265">
        <v>267</v>
      </c>
      <c r="AM328" s="265">
        <v>21</v>
      </c>
      <c r="AN328" s="265">
        <v>7</v>
      </c>
      <c r="AO328" s="265">
        <v>625</v>
      </c>
      <c r="AP328" s="265">
        <v>0</v>
      </c>
      <c r="AQ328" s="265">
        <v>0</v>
      </c>
      <c r="AR328" s="265">
        <v>80</v>
      </c>
      <c r="AS328" s="76">
        <v>199</v>
      </c>
      <c r="AT328" s="266"/>
      <c r="AU328" s="76">
        <v>348</v>
      </c>
      <c r="AV328" s="76">
        <v>348</v>
      </c>
      <c r="AW328" s="579">
        <v>11</v>
      </c>
      <c r="AY328" s="76"/>
      <c r="AZ328" s="76">
        <f t="shared" si="96"/>
        <v>445348348</v>
      </c>
      <c r="BA328" s="76">
        <f t="shared" si="97"/>
        <v>445</v>
      </c>
      <c r="BB328" s="564"/>
      <c r="BC328" s="266" t="str">
        <f t="shared" si="98"/>
        <v>ABBY KELLEY FOSTER</v>
      </c>
      <c r="BD328" s="266">
        <f t="shared" si="99"/>
        <v>348</v>
      </c>
      <c r="BE328" s="266" t="str">
        <f t="shared" si="81"/>
        <v>WORCESTER</v>
      </c>
      <c r="BF328" s="266">
        <f t="shared" si="100"/>
        <v>1307</v>
      </c>
    </row>
    <row r="329" spans="1:58">
      <c r="A329" s="265">
        <v>445</v>
      </c>
      <c r="B329" s="265">
        <v>445348620</v>
      </c>
      <c r="C329" s="266" t="s">
        <v>1313</v>
      </c>
      <c r="D329" s="275">
        <f t="shared" si="82"/>
        <v>0</v>
      </c>
      <c r="E329" s="275">
        <f t="shared" si="83"/>
        <v>0</v>
      </c>
      <c r="F329" s="275">
        <f t="shared" si="84"/>
        <v>0</v>
      </c>
      <c r="G329" s="275">
        <f t="shared" si="85"/>
        <v>0</v>
      </c>
      <c r="H329" s="275">
        <f t="shared" si="86"/>
        <v>1</v>
      </c>
      <c r="I329" s="275">
        <f t="shared" si="87"/>
        <v>0</v>
      </c>
      <c r="J329" s="275">
        <f t="shared" si="88"/>
        <v>0</v>
      </c>
      <c r="K329" s="410">
        <f t="shared" si="89"/>
        <v>3.9300000000000002E-2</v>
      </c>
      <c r="L329" s="275"/>
      <c r="M329" s="275">
        <f t="shared" si="90"/>
        <v>0</v>
      </c>
      <c r="N329" s="275">
        <f t="shared" si="91"/>
        <v>0</v>
      </c>
      <c r="O329" s="275">
        <f t="shared" si="92"/>
        <v>0</v>
      </c>
      <c r="P329" s="275">
        <f t="shared" si="93"/>
        <v>0</v>
      </c>
      <c r="Q329" s="275">
        <f t="shared" si="94"/>
        <v>4</v>
      </c>
      <c r="R329" s="275">
        <f t="shared" si="95"/>
        <v>1</v>
      </c>
      <c r="S329" s="278"/>
      <c r="T329" s="278"/>
      <c r="U329" s="278"/>
      <c r="V329" s="278"/>
      <c r="W329" s="582"/>
      <c r="X329" s="582"/>
      <c r="Y329" s="600"/>
      <c r="Z329" s="278"/>
      <c r="AA329" s="76">
        <v>445</v>
      </c>
      <c r="AB329" s="76">
        <v>445348620</v>
      </c>
      <c r="AC329" s="294" t="s">
        <v>1313</v>
      </c>
      <c r="AD329" s="76">
        <v>0</v>
      </c>
      <c r="AE329" s="76">
        <v>0</v>
      </c>
      <c r="AF329" s="76">
        <v>0</v>
      </c>
      <c r="AG329" s="76">
        <v>0</v>
      </c>
      <c r="AH329" s="76">
        <v>1</v>
      </c>
      <c r="AI329" s="76">
        <v>0</v>
      </c>
      <c r="AJ329" s="76">
        <v>0</v>
      </c>
      <c r="AK329" s="265">
        <v>0</v>
      </c>
      <c r="AL329" s="265">
        <v>0</v>
      </c>
      <c r="AM329" s="265">
        <v>0</v>
      </c>
      <c r="AN329" s="265">
        <v>0</v>
      </c>
      <c r="AO329" s="265">
        <v>0</v>
      </c>
      <c r="AP329" s="265">
        <v>0</v>
      </c>
      <c r="AQ329" s="265">
        <v>0</v>
      </c>
      <c r="AR329" s="265">
        <v>0</v>
      </c>
      <c r="AS329" s="76">
        <v>0</v>
      </c>
      <c r="AT329" s="266"/>
      <c r="AU329" s="76">
        <v>348</v>
      </c>
      <c r="AV329" s="76">
        <v>620</v>
      </c>
      <c r="AW329" s="579">
        <v>4</v>
      </c>
      <c r="AY329" s="76"/>
      <c r="AZ329" s="76">
        <f t="shared" si="96"/>
        <v>445348620</v>
      </c>
      <c r="BA329" s="76">
        <f t="shared" si="97"/>
        <v>445</v>
      </c>
      <c r="BB329" s="564"/>
      <c r="BC329" s="266" t="str">
        <f t="shared" si="98"/>
        <v>ABBY KELLEY FOSTER</v>
      </c>
      <c r="BD329" s="266">
        <f t="shared" si="99"/>
        <v>620</v>
      </c>
      <c r="BE329" s="266" t="str">
        <f t="shared" si="81"/>
        <v>BERLIN BOYLSTON</v>
      </c>
      <c r="BF329" s="266">
        <f t="shared" si="100"/>
        <v>1</v>
      </c>
    </row>
    <row r="330" spans="1:58">
      <c r="A330" s="265">
        <v>445</v>
      </c>
      <c r="B330" s="265">
        <v>445348658</v>
      </c>
      <c r="C330" s="266" t="s">
        <v>1313</v>
      </c>
      <c r="D330" s="275">
        <f t="shared" si="82"/>
        <v>0</v>
      </c>
      <c r="E330" s="275">
        <f t="shared" si="83"/>
        <v>0</v>
      </c>
      <c r="F330" s="275">
        <f t="shared" si="84"/>
        <v>0</v>
      </c>
      <c r="G330" s="275">
        <f t="shared" si="85"/>
        <v>1</v>
      </c>
      <c r="H330" s="275">
        <f t="shared" si="86"/>
        <v>3</v>
      </c>
      <c r="I330" s="275">
        <f t="shared" si="87"/>
        <v>2</v>
      </c>
      <c r="J330" s="275">
        <f t="shared" si="88"/>
        <v>0</v>
      </c>
      <c r="K330" s="410">
        <f t="shared" si="89"/>
        <v>0.23580000000000001</v>
      </c>
      <c r="L330" s="275"/>
      <c r="M330" s="275">
        <f t="shared" si="90"/>
        <v>0</v>
      </c>
      <c r="N330" s="275">
        <f t="shared" si="91"/>
        <v>0</v>
      </c>
      <c r="O330" s="275">
        <f t="shared" si="92"/>
        <v>0</v>
      </c>
      <c r="P330" s="275">
        <f t="shared" si="93"/>
        <v>5</v>
      </c>
      <c r="Q330" s="275">
        <f t="shared" si="94"/>
        <v>7</v>
      </c>
      <c r="R330" s="275">
        <f t="shared" si="95"/>
        <v>6</v>
      </c>
      <c r="S330" s="278"/>
      <c r="T330" s="278"/>
      <c r="U330" s="278"/>
      <c r="V330" s="278"/>
      <c r="W330" s="582"/>
      <c r="X330" s="582"/>
      <c r="Y330" s="600"/>
      <c r="Z330" s="278"/>
      <c r="AA330" s="76">
        <v>445</v>
      </c>
      <c r="AB330" s="76">
        <v>445348658</v>
      </c>
      <c r="AC330" s="294" t="s">
        <v>1313</v>
      </c>
      <c r="AD330" s="76">
        <v>0</v>
      </c>
      <c r="AE330" s="76">
        <v>0</v>
      </c>
      <c r="AF330" s="76">
        <v>0</v>
      </c>
      <c r="AG330" s="76">
        <v>1</v>
      </c>
      <c r="AH330" s="76">
        <v>3</v>
      </c>
      <c r="AI330" s="76">
        <v>2</v>
      </c>
      <c r="AJ330" s="76">
        <v>0</v>
      </c>
      <c r="AK330" s="265">
        <v>0</v>
      </c>
      <c r="AL330" s="265">
        <v>0</v>
      </c>
      <c r="AM330" s="265">
        <v>0</v>
      </c>
      <c r="AN330" s="265">
        <v>0</v>
      </c>
      <c r="AO330" s="265">
        <v>3</v>
      </c>
      <c r="AP330" s="265">
        <v>0</v>
      </c>
      <c r="AQ330" s="265">
        <v>0</v>
      </c>
      <c r="AR330" s="265">
        <v>0</v>
      </c>
      <c r="AS330" s="76">
        <v>2</v>
      </c>
      <c r="AT330" s="266"/>
      <c r="AU330" s="76">
        <v>348</v>
      </c>
      <c r="AV330" s="76">
        <v>658</v>
      </c>
      <c r="AW330" s="579">
        <v>7</v>
      </c>
      <c r="AY330" s="76"/>
      <c r="AZ330" s="76">
        <f t="shared" si="96"/>
        <v>445348658</v>
      </c>
      <c r="BA330" s="76">
        <f t="shared" si="97"/>
        <v>445</v>
      </c>
      <c r="BB330" s="564"/>
      <c r="BC330" s="266" t="str">
        <f t="shared" si="98"/>
        <v>ABBY KELLEY FOSTER</v>
      </c>
      <c r="BD330" s="266">
        <f t="shared" si="99"/>
        <v>658</v>
      </c>
      <c r="BE330" s="266" t="str">
        <f t="shared" ref="BE330:BE393" si="101">VLOOKUP(BD330,distinfo,2,FALSE)</f>
        <v>DUDLEY CHARLTON</v>
      </c>
      <c r="BF330" s="266">
        <f t="shared" si="100"/>
        <v>6</v>
      </c>
    </row>
    <row r="331" spans="1:58">
      <c r="A331" s="265">
        <v>445</v>
      </c>
      <c r="B331" s="265">
        <v>445348753</v>
      </c>
      <c r="C331" s="266" t="s">
        <v>1313</v>
      </c>
      <c r="D331" s="275">
        <f t="shared" ref="D331:D394" si="102">ROUND(AD331,0)</f>
        <v>0</v>
      </c>
      <c r="E331" s="275">
        <f t="shared" ref="E331:E394" si="103">ROUND(AE331,0)</f>
        <v>0</v>
      </c>
      <c r="F331" s="275">
        <f t="shared" ref="F331:F394" si="104">ROUND(AF331,0)</f>
        <v>0</v>
      </c>
      <c r="G331" s="275">
        <f t="shared" ref="G331:G394" si="105">ROUND(AG331,0)</f>
        <v>2</v>
      </c>
      <c r="H331" s="275">
        <f t="shared" ref="H331:H394" si="106">ROUND(AH331,0)</f>
        <v>0</v>
      </c>
      <c r="I331" s="275">
        <f t="shared" ref="I331:I394" si="107">ROUND(AI331,0)-J331</f>
        <v>1</v>
      </c>
      <c r="J331" s="275">
        <f t="shared" ref="J331:J394" si="108">ROUND(AJ331,0)</f>
        <v>0</v>
      </c>
      <c r="K331" s="410">
        <f t="shared" ref="K331:K394" si="109">ROUND($K$2*(SUM(AF331:AI331)+(AE331*0.5))+$K$5*AJ331,4)</f>
        <v>0.1179</v>
      </c>
      <c r="L331" s="275"/>
      <c r="M331" s="275">
        <f t="shared" ref="M331:M394" si="110">ROUND(AL331+(AK331*0.5),0)</f>
        <v>0</v>
      </c>
      <c r="N331" s="275">
        <f t="shared" ref="N331:N394" si="111">ROUND(AM331,0)</f>
        <v>0</v>
      </c>
      <c r="O331" s="275">
        <f t="shared" ref="O331:O394" si="112">ROUND(AN331,0)</f>
        <v>0</v>
      </c>
      <c r="P331" s="275">
        <f t="shared" ref="P331:P394" si="113">ROUND(((AP331+AQ331)*0.5)+AO331+AR331+AS331,0)</f>
        <v>0</v>
      </c>
      <c r="Q331" s="275">
        <f t="shared" ref="Q331:Q394" si="114">AW331</f>
        <v>7</v>
      </c>
      <c r="R331" s="275">
        <f t="shared" ref="R331:R394" si="115">SUM(F331:I331)+ROUND(D331*0.5,0)+ROUND(J331,0)</f>
        <v>3</v>
      </c>
      <c r="S331" s="278"/>
      <c r="T331" s="278"/>
      <c r="U331" s="278"/>
      <c r="V331" s="278"/>
      <c r="W331" s="582"/>
      <c r="X331" s="582"/>
      <c r="Y331" s="600"/>
      <c r="Z331" s="278"/>
      <c r="AA331" s="76">
        <v>445</v>
      </c>
      <c r="AB331" s="76">
        <v>445348753</v>
      </c>
      <c r="AC331" s="294" t="s">
        <v>1313</v>
      </c>
      <c r="AD331" s="76">
        <v>0</v>
      </c>
      <c r="AE331" s="76">
        <v>0</v>
      </c>
      <c r="AF331" s="76">
        <v>0</v>
      </c>
      <c r="AG331" s="76">
        <v>2</v>
      </c>
      <c r="AH331" s="76">
        <v>0</v>
      </c>
      <c r="AI331" s="76">
        <v>1</v>
      </c>
      <c r="AJ331" s="76">
        <v>0</v>
      </c>
      <c r="AK331" s="265">
        <v>0</v>
      </c>
      <c r="AL331" s="265">
        <v>0</v>
      </c>
      <c r="AM331" s="265">
        <v>0</v>
      </c>
      <c r="AN331" s="265">
        <v>0</v>
      </c>
      <c r="AO331" s="265">
        <v>0</v>
      </c>
      <c r="AP331" s="265">
        <v>0</v>
      </c>
      <c r="AQ331" s="265">
        <v>0</v>
      </c>
      <c r="AR331" s="265">
        <v>0</v>
      </c>
      <c r="AS331" s="76">
        <v>0</v>
      </c>
      <c r="AT331" s="266"/>
      <c r="AU331" s="76">
        <v>348</v>
      </c>
      <c r="AV331" s="76">
        <v>753</v>
      </c>
      <c r="AW331" s="579">
        <v>7</v>
      </c>
      <c r="AY331" s="76"/>
      <c r="AZ331" s="76">
        <f t="shared" ref="AZ331:AZ394" si="116">AB331</f>
        <v>445348753</v>
      </c>
      <c r="BA331" s="76">
        <f t="shared" ref="BA331:BA394" si="117">AA331</f>
        <v>445</v>
      </c>
      <c r="BB331" s="564"/>
      <c r="BC331" s="266" t="str">
        <f t="shared" ref="BC331:BC394" si="118">AC331</f>
        <v>ABBY KELLEY FOSTER</v>
      </c>
      <c r="BD331" s="266">
        <f t="shared" ref="BD331:BD394" si="119">AV331</f>
        <v>753</v>
      </c>
      <c r="BE331" s="266" t="str">
        <f t="shared" si="101"/>
        <v>QUABBIN</v>
      </c>
      <c r="BF331" s="266">
        <f t="shared" ref="BF331:BF394" si="120">SUM(AD331:AJ331)</f>
        <v>3</v>
      </c>
    </row>
    <row r="332" spans="1:58">
      <c r="A332" s="265">
        <v>445</v>
      </c>
      <c r="B332" s="265">
        <v>445348767</v>
      </c>
      <c r="C332" s="266" t="s">
        <v>1313</v>
      </c>
      <c r="D332" s="275">
        <f t="shared" si="102"/>
        <v>0</v>
      </c>
      <c r="E332" s="275">
        <f t="shared" si="103"/>
        <v>0</v>
      </c>
      <c r="F332" s="275">
        <f t="shared" si="104"/>
        <v>0</v>
      </c>
      <c r="G332" s="275">
        <f t="shared" si="105"/>
        <v>1</v>
      </c>
      <c r="H332" s="275">
        <f t="shared" si="106"/>
        <v>0</v>
      </c>
      <c r="I332" s="275">
        <f t="shared" si="107"/>
        <v>1</v>
      </c>
      <c r="J332" s="275">
        <f t="shared" si="108"/>
        <v>0</v>
      </c>
      <c r="K332" s="410">
        <f t="shared" si="109"/>
        <v>7.8600000000000003E-2</v>
      </c>
      <c r="L332" s="275"/>
      <c r="M332" s="275">
        <f t="shared" si="110"/>
        <v>1</v>
      </c>
      <c r="N332" s="275">
        <f t="shared" si="111"/>
        <v>0</v>
      </c>
      <c r="O332" s="275">
        <f t="shared" si="112"/>
        <v>0</v>
      </c>
      <c r="P332" s="275">
        <f t="shared" si="113"/>
        <v>1</v>
      </c>
      <c r="Q332" s="275">
        <f t="shared" si="114"/>
        <v>10</v>
      </c>
      <c r="R332" s="275">
        <f t="shared" si="115"/>
        <v>2</v>
      </c>
      <c r="S332" s="278"/>
      <c r="T332" s="278"/>
      <c r="U332" s="278"/>
      <c r="V332" s="278"/>
      <c r="W332" s="582"/>
      <c r="X332" s="582"/>
      <c r="Y332" s="600"/>
      <c r="Z332" s="278"/>
      <c r="AA332" s="76">
        <v>445</v>
      </c>
      <c r="AB332" s="76">
        <v>445348767</v>
      </c>
      <c r="AC332" s="294" t="s">
        <v>1313</v>
      </c>
      <c r="AD332" s="76">
        <v>0</v>
      </c>
      <c r="AE332" s="76">
        <v>0</v>
      </c>
      <c r="AF332" s="76">
        <v>0</v>
      </c>
      <c r="AG332" s="76">
        <v>1</v>
      </c>
      <c r="AH332" s="76">
        <v>0</v>
      </c>
      <c r="AI332" s="76">
        <v>1</v>
      </c>
      <c r="AJ332" s="76">
        <v>0</v>
      </c>
      <c r="AK332" s="265">
        <v>0</v>
      </c>
      <c r="AL332" s="265">
        <v>1</v>
      </c>
      <c r="AM332" s="265">
        <v>0</v>
      </c>
      <c r="AN332" s="265">
        <v>0</v>
      </c>
      <c r="AO332" s="265">
        <v>1</v>
      </c>
      <c r="AP332" s="265">
        <v>0</v>
      </c>
      <c r="AQ332" s="265">
        <v>0</v>
      </c>
      <c r="AR332" s="265">
        <v>0</v>
      </c>
      <c r="AS332" s="76">
        <v>0</v>
      </c>
      <c r="AT332" s="266"/>
      <c r="AU332" s="76">
        <v>348</v>
      </c>
      <c r="AV332" s="76">
        <v>767</v>
      </c>
      <c r="AW332" s="579">
        <v>10</v>
      </c>
      <c r="AY332" s="76"/>
      <c r="AZ332" s="76">
        <f t="shared" si="116"/>
        <v>445348767</v>
      </c>
      <c r="BA332" s="76">
        <f t="shared" si="117"/>
        <v>445</v>
      </c>
      <c r="BB332" s="564"/>
      <c r="BC332" s="266" t="str">
        <f t="shared" si="118"/>
        <v>ABBY KELLEY FOSTER</v>
      </c>
      <c r="BD332" s="266">
        <f t="shared" si="119"/>
        <v>767</v>
      </c>
      <c r="BE332" s="266" t="str">
        <f t="shared" si="101"/>
        <v>SPENCER EAST BROOKFIELD</v>
      </c>
      <c r="BF332" s="266">
        <f t="shared" si="120"/>
        <v>2</v>
      </c>
    </row>
    <row r="333" spans="1:58">
      <c r="A333" s="265">
        <v>445</v>
      </c>
      <c r="B333" s="265">
        <v>445348775</v>
      </c>
      <c r="C333" s="266" t="s">
        <v>1313</v>
      </c>
      <c r="D333" s="275">
        <f t="shared" si="102"/>
        <v>0</v>
      </c>
      <c r="E333" s="275">
        <f t="shared" si="103"/>
        <v>0</v>
      </c>
      <c r="F333" s="275">
        <f t="shared" si="104"/>
        <v>1</v>
      </c>
      <c r="G333" s="275">
        <f t="shared" si="105"/>
        <v>4</v>
      </c>
      <c r="H333" s="275">
        <f t="shared" si="106"/>
        <v>3</v>
      </c>
      <c r="I333" s="275">
        <f t="shared" si="107"/>
        <v>10</v>
      </c>
      <c r="J333" s="275">
        <f t="shared" si="108"/>
        <v>0</v>
      </c>
      <c r="K333" s="410">
        <f t="shared" si="109"/>
        <v>0.70740000000000003</v>
      </c>
      <c r="L333" s="275"/>
      <c r="M333" s="275">
        <f t="shared" si="110"/>
        <v>2</v>
      </c>
      <c r="N333" s="275">
        <f t="shared" si="111"/>
        <v>0</v>
      </c>
      <c r="O333" s="275">
        <f t="shared" si="112"/>
        <v>0</v>
      </c>
      <c r="P333" s="275">
        <f t="shared" si="113"/>
        <v>4</v>
      </c>
      <c r="Q333" s="275">
        <f t="shared" si="114"/>
        <v>4</v>
      </c>
      <c r="R333" s="275">
        <f t="shared" si="115"/>
        <v>18</v>
      </c>
      <c r="S333" s="278"/>
      <c r="T333" s="278"/>
      <c r="U333" s="278"/>
      <c r="V333" s="278"/>
      <c r="W333" s="582"/>
      <c r="X333" s="582"/>
      <c r="Y333" s="600"/>
      <c r="Z333" s="278"/>
      <c r="AA333" s="76">
        <v>445</v>
      </c>
      <c r="AB333" s="76">
        <v>445348775</v>
      </c>
      <c r="AC333" s="294" t="s">
        <v>1313</v>
      </c>
      <c r="AD333" s="76">
        <v>0</v>
      </c>
      <c r="AE333" s="76">
        <v>0</v>
      </c>
      <c r="AF333" s="76">
        <v>1</v>
      </c>
      <c r="AG333" s="76">
        <v>4</v>
      </c>
      <c r="AH333" s="76">
        <v>3</v>
      </c>
      <c r="AI333" s="76">
        <v>10</v>
      </c>
      <c r="AJ333" s="76">
        <v>0</v>
      </c>
      <c r="AK333" s="265">
        <v>0</v>
      </c>
      <c r="AL333" s="265">
        <v>2</v>
      </c>
      <c r="AM333" s="265">
        <v>0</v>
      </c>
      <c r="AN333" s="265">
        <v>0</v>
      </c>
      <c r="AO333" s="265">
        <v>2</v>
      </c>
      <c r="AP333" s="265">
        <v>0</v>
      </c>
      <c r="AQ333" s="265">
        <v>0</v>
      </c>
      <c r="AR333" s="265">
        <v>1</v>
      </c>
      <c r="AS333" s="76">
        <v>1</v>
      </c>
      <c r="AT333" s="266"/>
      <c r="AU333" s="76">
        <v>348</v>
      </c>
      <c r="AV333" s="76">
        <v>775</v>
      </c>
      <c r="AW333" s="579">
        <v>4</v>
      </c>
      <c r="AY333" s="76"/>
      <c r="AZ333" s="76">
        <f t="shared" si="116"/>
        <v>445348775</v>
      </c>
      <c r="BA333" s="76">
        <f t="shared" si="117"/>
        <v>445</v>
      </c>
      <c r="BB333" s="564"/>
      <c r="BC333" s="266" t="str">
        <f t="shared" si="118"/>
        <v>ABBY KELLEY FOSTER</v>
      </c>
      <c r="BD333" s="266">
        <f t="shared" si="119"/>
        <v>775</v>
      </c>
      <c r="BE333" s="266" t="str">
        <f t="shared" si="101"/>
        <v>WACHUSETT</v>
      </c>
      <c r="BF333" s="266">
        <f t="shared" si="120"/>
        <v>18</v>
      </c>
    </row>
    <row r="334" spans="1:58">
      <c r="A334" s="265">
        <v>446</v>
      </c>
      <c r="B334" s="265">
        <v>446099001</v>
      </c>
      <c r="C334" s="266" t="s">
        <v>1286</v>
      </c>
      <c r="D334" s="275">
        <f t="shared" si="102"/>
        <v>0</v>
      </c>
      <c r="E334" s="275">
        <f t="shared" si="103"/>
        <v>0</v>
      </c>
      <c r="F334" s="275">
        <f t="shared" si="104"/>
        <v>0</v>
      </c>
      <c r="G334" s="275">
        <f t="shared" si="105"/>
        <v>0</v>
      </c>
      <c r="H334" s="275">
        <f t="shared" si="106"/>
        <v>1</v>
      </c>
      <c r="I334" s="275">
        <f t="shared" si="107"/>
        <v>0</v>
      </c>
      <c r="J334" s="275">
        <f t="shared" si="108"/>
        <v>0</v>
      </c>
      <c r="K334" s="410">
        <f t="shared" si="109"/>
        <v>3.9300000000000002E-2</v>
      </c>
      <c r="L334" s="275"/>
      <c r="M334" s="275">
        <f t="shared" si="110"/>
        <v>0</v>
      </c>
      <c r="N334" s="275">
        <f t="shared" si="111"/>
        <v>0</v>
      </c>
      <c r="O334" s="275">
        <f t="shared" si="112"/>
        <v>0</v>
      </c>
      <c r="P334" s="275">
        <f t="shared" si="113"/>
        <v>1</v>
      </c>
      <c r="Q334" s="275">
        <f t="shared" si="114"/>
        <v>7</v>
      </c>
      <c r="R334" s="275">
        <f t="shared" si="115"/>
        <v>1</v>
      </c>
      <c r="S334" s="278"/>
      <c r="T334" s="278"/>
      <c r="U334" s="278"/>
      <c r="V334" s="278"/>
      <c r="W334" s="582"/>
      <c r="X334" s="582"/>
      <c r="Y334" s="600"/>
      <c r="Z334" s="278"/>
      <c r="AA334" s="76">
        <v>446</v>
      </c>
      <c r="AB334" s="76">
        <v>446099001</v>
      </c>
      <c r="AC334" s="294" t="s">
        <v>1286</v>
      </c>
      <c r="AD334" s="76">
        <v>0</v>
      </c>
      <c r="AE334" s="76">
        <v>0</v>
      </c>
      <c r="AF334" s="76">
        <v>0</v>
      </c>
      <c r="AG334" s="76">
        <v>0</v>
      </c>
      <c r="AH334" s="76">
        <v>1</v>
      </c>
      <c r="AI334" s="76">
        <v>0</v>
      </c>
      <c r="AJ334" s="76">
        <v>0</v>
      </c>
      <c r="AK334" s="265">
        <v>0</v>
      </c>
      <c r="AL334" s="265">
        <v>0</v>
      </c>
      <c r="AM334" s="265">
        <v>0</v>
      </c>
      <c r="AN334" s="265">
        <v>0</v>
      </c>
      <c r="AO334" s="265">
        <v>1</v>
      </c>
      <c r="AP334" s="265">
        <v>0</v>
      </c>
      <c r="AQ334" s="265">
        <v>0</v>
      </c>
      <c r="AR334" s="265">
        <v>0</v>
      </c>
      <c r="AS334" s="76">
        <v>0</v>
      </c>
      <c r="AT334" s="266"/>
      <c r="AU334" s="76">
        <v>99</v>
      </c>
      <c r="AV334" s="76">
        <v>1</v>
      </c>
      <c r="AW334" s="579">
        <v>7</v>
      </c>
      <c r="AY334" s="76"/>
      <c r="AZ334" s="76">
        <f t="shared" si="116"/>
        <v>446099001</v>
      </c>
      <c r="BA334" s="76">
        <f t="shared" si="117"/>
        <v>446</v>
      </c>
      <c r="BB334" s="564"/>
      <c r="BC334" s="266" t="str">
        <f t="shared" si="118"/>
        <v>FOXBOROUGH REGIONAL</v>
      </c>
      <c r="BD334" s="266">
        <f t="shared" si="119"/>
        <v>1</v>
      </c>
      <c r="BE334" s="266" t="str">
        <f t="shared" si="101"/>
        <v>ABINGTON</v>
      </c>
      <c r="BF334" s="266">
        <f t="shared" si="120"/>
        <v>1</v>
      </c>
    </row>
    <row r="335" spans="1:58">
      <c r="A335" s="265">
        <v>446</v>
      </c>
      <c r="B335" s="265">
        <v>446099016</v>
      </c>
      <c r="C335" s="266" t="s">
        <v>1286</v>
      </c>
      <c r="D335" s="275">
        <f t="shared" si="102"/>
        <v>0</v>
      </c>
      <c r="E335" s="275">
        <f t="shared" si="103"/>
        <v>0</v>
      </c>
      <c r="F335" s="275">
        <f t="shared" si="104"/>
        <v>13</v>
      </c>
      <c r="G335" s="275">
        <f t="shared" si="105"/>
        <v>103</v>
      </c>
      <c r="H335" s="275">
        <f t="shared" si="106"/>
        <v>35</v>
      </c>
      <c r="I335" s="275">
        <f t="shared" si="107"/>
        <v>49</v>
      </c>
      <c r="J335" s="275">
        <f t="shared" si="108"/>
        <v>0</v>
      </c>
      <c r="K335" s="410">
        <f t="shared" si="109"/>
        <v>7.86</v>
      </c>
      <c r="L335" s="275"/>
      <c r="M335" s="275">
        <f t="shared" si="110"/>
        <v>9</v>
      </c>
      <c r="N335" s="275">
        <f t="shared" si="111"/>
        <v>1</v>
      </c>
      <c r="O335" s="275">
        <f t="shared" si="112"/>
        <v>1</v>
      </c>
      <c r="P335" s="275">
        <f t="shared" si="113"/>
        <v>85</v>
      </c>
      <c r="Q335" s="275">
        <f t="shared" si="114"/>
        <v>8</v>
      </c>
      <c r="R335" s="275">
        <f t="shared" si="115"/>
        <v>200</v>
      </c>
      <c r="S335" s="278"/>
      <c r="T335" s="278"/>
      <c r="U335" s="278"/>
      <c r="V335" s="278"/>
      <c r="W335" s="582"/>
      <c r="X335" s="582"/>
      <c r="Y335" s="600"/>
      <c r="Z335" s="278"/>
      <c r="AA335" s="76">
        <v>446</v>
      </c>
      <c r="AB335" s="76">
        <v>446099016</v>
      </c>
      <c r="AC335" s="294" t="s">
        <v>1286</v>
      </c>
      <c r="AD335" s="76">
        <v>0</v>
      </c>
      <c r="AE335" s="76">
        <v>0</v>
      </c>
      <c r="AF335" s="76">
        <v>13</v>
      </c>
      <c r="AG335" s="76">
        <v>103</v>
      </c>
      <c r="AH335" s="76">
        <v>35</v>
      </c>
      <c r="AI335" s="76">
        <v>49</v>
      </c>
      <c r="AJ335" s="76">
        <v>0</v>
      </c>
      <c r="AK335" s="265">
        <v>0</v>
      </c>
      <c r="AL335" s="265">
        <v>9</v>
      </c>
      <c r="AM335" s="265">
        <v>1</v>
      </c>
      <c r="AN335" s="265">
        <v>1</v>
      </c>
      <c r="AO335" s="265">
        <v>63</v>
      </c>
      <c r="AP335" s="265">
        <v>0</v>
      </c>
      <c r="AQ335" s="265">
        <v>0</v>
      </c>
      <c r="AR335" s="265">
        <v>7</v>
      </c>
      <c r="AS335" s="76">
        <v>15</v>
      </c>
      <c r="AT335" s="266"/>
      <c r="AU335" s="76">
        <v>99</v>
      </c>
      <c r="AV335" s="76">
        <v>16</v>
      </c>
      <c r="AW335" s="579">
        <v>8</v>
      </c>
      <c r="AY335" s="76"/>
      <c r="AZ335" s="76">
        <f t="shared" si="116"/>
        <v>446099016</v>
      </c>
      <c r="BA335" s="76">
        <f t="shared" si="117"/>
        <v>446</v>
      </c>
      <c r="BB335" s="564"/>
      <c r="BC335" s="266" t="str">
        <f t="shared" si="118"/>
        <v>FOXBOROUGH REGIONAL</v>
      </c>
      <c r="BD335" s="266">
        <f t="shared" si="119"/>
        <v>16</v>
      </c>
      <c r="BE335" s="266" t="str">
        <f t="shared" si="101"/>
        <v>ATTLEBORO</v>
      </c>
      <c r="BF335" s="266">
        <f t="shared" si="120"/>
        <v>200</v>
      </c>
    </row>
    <row r="336" spans="1:58">
      <c r="A336" s="265">
        <v>446</v>
      </c>
      <c r="B336" s="265">
        <v>446099018</v>
      </c>
      <c r="C336" s="266" t="s">
        <v>1286</v>
      </c>
      <c r="D336" s="275">
        <f t="shared" si="102"/>
        <v>0</v>
      </c>
      <c r="E336" s="275">
        <f t="shared" si="103"/>
        <v>0</v>
      </c>
      <c r="F336" s="275">
        <f t="shared" si="104"/>
        <v>0</v>
      </c>
      <c r="G336" s="275">
        <f t="shared" si="105"/>
        <v>2</v>
      </c>
      <c r="H336" s="275">
        <f t="shared" si="106"/>
        <v>2</v>
      </c>
      <c r="I336" s="275">
        <f t="shared" si="107"/>
        <v>1</v>
      </c>
      <c r="J336" s="275">
        <f t="shared" si="108"/>
        <v>0</v>
      </c>
      <c r="K336" s="410">
        <f t="shared" si="109"/>
        <v>0.19650000000000001</v>
      </c>
      <c r="L336" s="275"/>
      <c r="M336" s="275">
        <f t="shared" si="110"/>
        <v>0</v>
      </c>
      <c r="N336" s="275">
        <f t="shared" si="111"/>
        <v>0</v>
      </c>
      <c r="O336" s="275">
        <f t="shared" si="112"/>
        <v>0</v>
      </c>
      <c r="P336" s="275">
        <f t="shared" si="113"/>
        <v>2</v>
      </c>
      <c r="Q336" s="275">
        <f t="shared" si="114"/>
        <v>9</v>
      </c>
      <c r="R336" s="275">
        <f t="shared" si="115"/>
        <v>5</v>
      </c>
      <c r="S336" s="278"/>
      <c r="T336" s="278"/>
      <c r="U336" s="278"/>
      <c r="V336" s="278"/>
      <c r="W336" s="582"/>
      <c r="X336" s="582"/>
      <c r="Y336" s="600"/>
      <c r="Z336" s="278"/>
      <c r="AA336" s="76">
        <v>446</v>
      </c>
      <c r="AB336" s="76">
        <v>446099018</v>
      </c>
      <c r="AC336" s="294" t="s">
        <v>1286</v>
      </c>
      <c r="AD336" s="76">
        <v>0</v>
      </c>
      <c r="AE336" s="76">
        <v>0</v>
      </c>
      <c r="AF336" s="76">
        <v>0</v>
      </c>
      <c r="AG336" s="76">
        <v>2</v>
      </c>
      <c r="AH336" s="76">
        <v>2</v>
      </c>
      <c r="AI336" s="76">
        <v>1</v>
      </c>
      <c r="AJ336" s="76">
        <v>0</v>
      </c>
      <c r="AK336" s="265">
        <v>0</v>
      </c>
      <c r="AL336" s="265">
        <v>0</v>
      </c>
      <c r="AM336" s="265">
        <v>0</v>
      </c>
      <c r="AN336" s="265">
        <v>0</v>
      </c>
      <c r="AO336" s="265">
        <v>2</v>
      </c>
      <c r="AP336" s="265">
        <v>0</v>
      </c>
      <c r="AQ336" s="265">
        <v>0</v>
      </c>
      <c r="AR336" s="265">
        <v>0</v>
      </c>
      <c r="AS336" s="76">
        <v>0</v>
      </c>
      <c r="AT336" s="266"/>
      <c r="AU336" s="76">
        <v>99</v>
      </c>
      <c r="AV336" s="76">
        <v>18</v>
      </c>
      <c r="AW336" s="579">
        <v>9</v>
      </c>
      <c r="AY336" s="76"/>
      <c r="AZ336" s="76">
        <f t="shared" si="116"/>
        <v>446099018</v>
      </c>
      <c r="BA336" s="76">
        <f t="shared" si="117"/>
        <v>446</v>
      </c>
      <c r="BB336" s="564"/>
      <c r="BC336" s="266" t="str">
        <f t="shared" si="118"/>
        <v>FOXBOROUGH REGIONAL</v>
      </c>
      <c r="BD336" s="266">
        <f t="shared" si="119"/>
        <v>18</v>
      </c>
      <c r="BE336" s="266" t="str">
        <f t="shared" si="101"/>
        <v>AVON</v>
      </c>
      <c r="BF336" s="266">
        <f t="shared" si="120"/>
        <v>5</v>
      </c>
    </row>
    <row r="337" spans="1:58">
      <c r="A337" s="265">
        <v>446</v>
      </c>
      <c r="B337" s="265">
        <v>446099025</v>
      </c>
      <c r="C337" s="266" t="s">
        <v>1286</v>
      </c>
      <c r="D337" s="275">
        <f t="shared" si="102"/>
        <v>0</v>
      </c>
      <c r="E337" s="275">
        <f t="shared" si="103"/>
        <v>0</v>
      </c>
      <c r="F337" s="275">
        <f t="shared" si="104"/>
        <v>0</v>
      </c>
      <c r="G337" s="275">
        <f t="shared" si="105"/>
        <v>1</v>
      </c>
      <c r="H337" s="275">
        <f t="shared" si="106"/>
        <v>0</v>
      </c>
      <c r="I337" s="275">
        <f t="shared" si="107"/>
        <v>3</v>
      </c>
      <c r="J337" s="275">
        <f t="shared" si="108"/>
        <v>0</v>
      </c>
      <c r="K337" s="410">
        <f t="shared" si="109"/>
        <v>0.15720000000000001</v>
      </c>
      <c r="L337" s="275"/>
      <c r="M337" s="275">
        <f t="shared" si="110"/>
        <v>0</v>
      </c>
      <c r="N337" s="275">
        <f t="shared" si="111"/>
        <v>0</v>
      </c>
      <c r="O337" s="275">
        <f t="shared" si="112"/>
        <v>0</v>
      </c>
      <c r="P337" s="275">
        <f t="shared" si="113"/>
        <v>0</v>
      </c>
      <c r="Q337" s="275">
        <f t="shared" si="114"/>
        <v>6</v>
      </c>
      <c r="R337" s="275">
        <f t="shared" si="115"/>
        <v>4</v>
      </c>
      <c r="S337" s="278"/>
      <c r="T337" s="278"/>
      <c r="U337" s="278"/>
      <c r="V337" s="278"/>
      <c r="W337" s="582"/>
      <c r="X337" s="582"/>
      <c r="Y337" s="600"/>
      <c r="Z337" s="278"/>
      <c r="AA337" s="76">
        <v>446</v>
      </c>
      <c r="AB337" s="76">
        <v>446099025</v>
      </c>
      <c r="AC337" s="294" t="s">
        <v>1286</v>
      </c>
      <c r="AD337" s="76">
        <v>0</v>
      </c>
      <c r="AE337" s="76">
        <v>0</v>
      </c>
      <c r="AF337" s="76">
        <v>0</v>
      </c>
      <c r="AG337" s="76">
        <v>1</v>
      </c>
      <c r="AH337" s="76">
        <v>0</v>
      </c>
      <c r="AI337" s="76">
        <v>3</v>
      </c>
      <c r="AJ337" s="76">
        <v>0</v>
      </c>
      <c r="AK337" s="265">
        <v>0</v>
      </c>
      <c r="AL337" s="265">
        <v>0</v>
      </c>
      <c r="AM337" s="265">
        <v>0</v>
      </c>
      <c r="AN337" s="265">
        <v>0</v>
      </c>
      <c r="AO337" s="265">
        <v>0</v>
      </c>
      <c r="AP337" s="265">
        <v>0</v>
      </c>
      <c r="AQ337" s="265">
        <v>0</v>
      </c>
      <c r="AR337" s="265">
        <v>0</v>
      </c>
      <c r="AS337" s="76">
        <v>0</v>
      </c>
      <c r="AT337" s="266"/>
      <c r="AU337" s="76">
        <v>99</v>
      </c>
      <c r="AV337" s="76">
        <v>25</v>
      </c>
      <c r="AW337" s="579">
        <v>6</v>
      </c>
      <c r="AY337" s="76"/>
      <c r="AZ337" s="76">
        <f t="shared" si="116"/>
        <v>446099025</v>
      </c>
      <c r="BA337" s="76">
        <f t="shared" si="117"/>
        <v>446</v>
      </c>
      <c r="BB337" s="564"/>
      <c r="BC337" s="266" t="str">
        <f t="shared" si="118"/>
        <v>FOXBOROUGH REGIONAL</v>
      </c>
      <c r="BD337" s="266">
        <f t="shared" si="119"/>
        <v>25</v>
      </c>
      <c r="BE337" s="266" t="str">
        <f t="shared" si="101"/>
        <v>BELLINGHAM</v>
      </c>
      <c r="BF337" s="266">
        <f t="shared" si="120"/>
        <v>4</v>
      </c>
    </row>
    <row r="338" spans="1:58">
      <c r="A338" s="265">
        <v>446</v>
      </c>
      <c r="B338" s="265">
        <v>446099044</v>
      </c>
      <c r="C338" s="266" t="s">
        <v>1286</v>
      </c>
      <c r="D338" s="275">
        <f t="shared" si="102"/>
        <v>0</v>
      </c>
      <c r="E338" s="275">
        <f t="shared" si="103"/>
        <v>0</v>
      </c>
      <c r="F338" s="275">
        <f t="shared" si="104"/>
        <v>53</v>
      </c>
      <c r="G338" s="275">
        <f t="shared" si="105"/>
        <v>334</v>
      </c>
      <c r="H338" s="275">
        <f t="shared" si="106"/>
        <v>187</v>
      </c>
      <c r="I338" s="275">
        <f t="shared" si="107"/>
        <v>159</v>
      </c>
      <c r="J338" s="275">
        <f t="shared" si="108"/>
        <v>0</v>
      </c>
      <c r="K338" s="410">
        <f t="shared" si="109"/>
        <v>28.806899999999999</v>
      </c>
      <c r="L338" s="275"/>
      <c r="M338" s="275">
        <f t="shared" si="110"/>
        <v>63</v>
      </c>
      <c r="N338" s="275">
        <f t="shared" si="111"/>
        <v>18</v>
      </c>
      <c r="O338" s="275">
        <f t="shared" si="112"/>
        <v>10</v>
      </c>
      <c r="P338" s="275">
        <f t="shared" si="113"/>
        <v>469</v>
      </c>
      <c r="Q338" s="275">
        <f t="shared" si="114"/>
        <v>11</v>
      </c>
      <c r="R338" s="275">
        <f t="shared" si="115"/>
        <v>733</v>
      </c>
      <c r="S338" s="278"/>
      <c r="T338" s="278"/>
      <c r="U338" s="278"/>
      <c r="V338" s="278"/>
      <c r="W338" s="582"/>
      <c r="X338" s="582"/>
      <c r="Y338" s="600"/>
      <c r="Z338" s="278"/>
      <c r="AA338" s="76">
        <v>446</v>
      </c>
      <c r="AB338" s="76">
        <v>446099044</v>
      </c>
      <c r="AC338" s="294" t="s">
        <v>1286</v>
      </c>
      <c r="AD338" s="76">
        <v>0</v>
      </c>
      <c r="AE338" s="76">
        <v>0</v>
      </c>
      <c r="AF338" s="76">
        <v>53</v>
      </c>
      <c r="AG338" s="76">
        <v>334</v>
      </c>
      <c r="AH338" s="76">
        <v>187</v>
      </c>
      <c r="AI338" s="76">
        <v>159</v>
      </c>
      <c r="AJ338" s="76">
        <v>0</v>
      </c>
      <c r="AK338" s="265">
        <v>0</v>
      </c>
      <c r="AL338" s="265">
        <v>63</v>
      </c>
      <c r="AM338" s="265">
        <v>18</v>
      </c>
      <c r="AN338" s="265">
        <v>10</v>
      </c>
      <c r="AO338" s="265">
        <v>343</v>
      </c>
      <c r="AP338" s="265">
        <v>0</v>
      </c>
      <c r="AQ338" s="265">
        <v>0</v>
      </c>
      <c r="AR338" s="265">
        <v>34</v>
      </c>
      <c r="AS338" s="76">
        <v>92</v>
      </c>
      <c r="AT338" s="266"/>
      <c r="AU338" s="76">
        <v>99</v>
      </c>
      <c r="AV338" s="76">
        <v>44</v>
      </c>
      <c r="AW338" s="579">
        <v>11</v>
      </c>
      <c r="AY338" s="76"/>
      <c r="AZ338" s="76">
        <f t="shared" si="116"/>
        <v>446099044</v>
      </c>
      <c r="BA338" s="76">
        <f t="shared" si="117"/>
        <v>446</v>
      </c>
      <c r="BB338" s="564"/>
      <c r="BC338" s="266" t="str">
        <f t="shared" si="118"/>
        <v>FOXBOROUGH REGIONAL</v>
      </c>
      <c r="BD338" s="266">
        <f t="shared" si="119"/>
        <v>44</v>
      </c>
      <c r="BE338" s="266" t="str">
        <f t="shared" si="101"/>
        <v>BROCKTON</v>
      </c>
      <c r="BF338" s="266">
        <f t="shared" si="120"/>
        <v>733</v>
      </c>
    </row>
    <row r="339" spans="1:58">
      <c r="A339" s="265">
        <v>446</v>
      </c>
      <c r="B339" s="265">
        <v>446099050</v>
      </c>
      <c r="C339" s="266" t="s">
        <v>1286</v>
      </c>
      <c r="D339" s="275">
        <f t="shared" si="102"/>
        <v>0</v>
      </c>
      <c r="E339" s="275">
        <f t="shared" si="103"/>
        <v>0</v>
      </c>
      <c r="F339" s="275">
        <f t="shared" si="104"/>
        <v>1</v>
      </c>
      <c r="G339" s="275">
        <f t="shared" si="105"/>
        <v>2</v>
      </c>
      <c r="H339" s="275">
        <f t="shared" si="106"/>
        <v>0</v>
      </c>
      <c r="I339" s="275">
        <f t="shared" si="107"/>
        <v>6</v>
      </c>
      <c r="J339" s="275">
        <f t="shared" si="108"/>
        <v>0</v>
      </c>
      <c r="K339" s="410">
        <f t="shared" si="109"/>
        <v>0.35370000000000001</v>
      </c>
      <c r="L339" s="275"/>
      <c r="M339" s="275">
        <f t="shared" si="110"/>
        <v>0</v>
      </c>
      <c r="N339" s="275">
        <f t="shared" si="111"/>
        <v>0</v>
      </c>
      <c r="O339" s="275">
        <f t="shared" si="112"/>
        <v>0</v>
      </c>
      <c r="P339" s="275">
        <f t="shared" si="113"/>
        <v>5</v>
      </c>
      <c r="Q339" s="275">
        <f t="shared" si="114"/>
        <v>5</v>
      </c>
      <c r="R339" s="275">
        <f t="shared" si="115"/>
        <v>9</v>
      </c>
      <c r="S339" s="278"/>
      <c r="T339" s="278"/>
      <c r="U339" s="278"/>
      <c r="V339" s="278"/>
      <c r="W339" s="582"/>
      <c r="X339" s="582"/>
      <c r="Y339" s="600"/>
      <c r="Z339" s="278"/>
      <c r="AA339" s="76">
        <v>446</v>
      </c>
      <c r="AB339" s="76">
        <v>446099050</v>
      </c>
      <c r="AC339" s="294" t="s">
        <v>1286</v>
      </c>
      <c r="AD339" s="76">
        <v>0</v>
      </c>
      <c r="AE339" s="76">
        <v>0</v>
      </c>
      <c r="AF339" s="76">
        <v>1</v>
      </c>
      <c r="AG339" s="76">
        <v>2</v>
      </c>
      <c r="AH339" s="76">
        <v>0</v>
      </c>
      <c r="AI339" s="76">
        <v>6</v>
      </c>
      <c r="AJ339" s="76">
        <v>0</v>
      </c>
      <c r="AK339" s="265">
        <v>0</v>
      </c>
      <c r="AL339" s="265">
        <v>0</v>
      </c>
      <c r="AM339" s="265">
        <v>0</v>
      </c>
      <c r="AN339" s="265">
        <v>0</v>
      </c>
      <c r="AO339" s="265">
        <v>2</v>
      </c>
      <c r="AP339" s="265">
        <v>0</v>
      </c>
      <c r="AQ339" s="265">
        <v>0</v>
      </c>
      <c r="AR339" s="265">
        <v>0</v>
      </c>
      <c r="AS339" s="76">
        <v>3</v>
      </c>
      <c r="AT339" s="266"/>
      <c r="AU339" s="76">
        <v>99</v>
      </c>
      <c r="AV339" s="76">
        <v>50</v>
      </c>
      <c r="AW339" s="579">
        <v>5</v>
      </c>
      <c r="AY339" s="76"/>
      <c r="AZ339" s="76">
        <f t="shared" si="116"/>
        <v>446099050</v>
      </c>
      <c r="BA339" s="76">
        <f t="shared" si="117"/>
        <v>446</v>
      </c>
      <c r="BB339" s="564"/>
      <c r="BC339" s="266" t="str">
        <f t="shared" si="118"/>
        <v>FOXBOROUGH REGIONAL</v>
      </c>
      <c r="BD339" s="266">
        <f t="shared" si="119"/>
        <v>50</v>
      </c>
      <c r="BE339" s="266" t="str">
        <f t="shared" si="101"/>
        <v>CANTON</v>
      </c>
      <c r="BF339" s="266">
        <f t="shared" si="120"/>
        <v>9</v>
      </c>
    </row>
    <row r="340" spans="1:58">
      <c r="A340" s="265">
        <v>446</v>
      </c>
      <c r="B340" s="265">
        <v>446099083</v>
      </c>
      <c r="C340" s="266" t="s">
        <v>1286</v>
      </c>
      <c r="D340" s="275">
        <f t="shared" si="102"/>
        <v>0</v>
      </c>
      <c r="E340" s="275">
        <f t="shared" si="103"/>
        <v>0</v>
      </c>
      <c r="F340" s="275">
        <f t="shared" si="104"/>
        <v>0</v>
      </c>
      <c r="G340" s="275">
        <f t="shared" si="105"/>
        <v>1</v>
      </c>
      <c r="H340" s="275">
        <f t="shared" si="106"/>
        <v>0</v>
      </c>
      <c r="I340" s="275">
        <f t="shared" si="107"/>
        <v>1</v>
      </c>
      <c r="J340" s="275">
        <f t="shared" si="108"/>
        <v>0</v>
      </c>
      <c r="K340" s="410">
        <f t="shared" si="109"/>
        <v>7.8600000000000003E-2</v>
      </c>
      <c r="L340" s="275"/>
      <c r="M340" s="275">
        <f t="shared" si="110"/>
        <v>0</v>
      </c>
      <c r="N340" s="275">
        <f t="shared" si="111"/>
        <v>0</v>
      </c>
      <c r="O340" s="275">
        <f t="shared" si="112"/>
        <v>0</v>
      </c>
      <c r="P340" s="275">
        <f t="shared" si="113"/>
        <v>1</v>
      </c>
      <c r="Q340" s="275">
        <f t="shared" si="114"/>
        <v>6</v>
      </c>
      <c r="R340" s="275">
        <f t="shared" si="115"/>
        <v>2</v>
      </c>
      <c r="S340" s="278"/>
      <c r="T340" s="278"/>
      <c r="U340" s="278"/>
      <c r="V340" s="278"/>
      <c r="W340" s="582"/>
      <c r="X340" s="582"/>
      <c r="Y340" s="600"/>
      <c r="Z340" s="278"/>
      <c r="AA340" s="76">
        <v>446</v>
      </c>
      <c r="AB340" s="76">
        <v>446099083</v>
      </c>
      <c r="AC340" s="294" t="s">
        <v>1286</v>
      </c>
      <c r="AD340" s="76">
        <v>0</v>
      </c>
      <c r="AE340" s="76">
        <v>0</v>
      </c>
      <c r="AF340" s="76">
        <v>0</v>
      </c>
      <c r="AG340" s="76">
        <v>1</v>
      </c>
      <c r="AH340" s="76">
        <v>0</v>
      </c>
      <c r="AI340" s="76">
        <v>1</v>
      </c>
      <c r="AJ340" s="76">
        <v>0</v>
      </c>
      <c r="AK340" s="265">
        <v>0</v>
      </c>
      <c r="AL340" s="265">
        <v>0</v>
      </c>
      <c r="AM340" s="265">
        <v>0</v>
      </c>
      <c r="AN340" s="265">
        <v>0</v>
      </c>
      <c r="AO340" s="265">
        <v>1</v>
      </c>
      <c r="AP340" s="265">
        <v>0</v>
      </c>
      <c r="AQ340" s="265">
        <v>0</v>
      </c>
      <c r="AR340" s="265">
        <v>0</v>
      </c>
      <c r="AS340" s="76">
        <v>0</v>
      </c>
      <c r="AT340" s="266"/>
      <c r="AU340" s="76">
        <v>99</v>
      </c>
      <c r="AV340" s="76">
        <v>83</v>
      </c>
      <c r="AW340" s="579">
        <v>6</v>
      </c>
      <c r="AY340" s="76"/>
      <c r="AZ340" s="76">
        <f t="shared" si="116"/>
        <v>446099083</v>
      </c>
      <c r="BA340" s="76">
        <f t="shared" si="117"/>
        <v>446</v>
      </c>
      <c r="BB340" s="564"/>
      <c r="BC340" s="266" t="str">
        <f t="shared" si="118"/>
        <v>FOXBOROUGH REGIONAL</v>
      </c>
      <c r="BD340" s="266">
        <f t="shared" si="119"/>
        <v>83</v>
      </c>
      <c r="BE340" s="266" t="str">
        <f t="shared" si="101"/>
        <v>EAST BRIDGEWATER</v>
      </c>
      <c r="BF340" s="266">
        <f t="shared" si="120"/>
        <v>2</v>
      </c>
    </row>
    <row r="341" spans="1:58">
      <c r="A341" s="265">
        <v>446</v>
      </c>
      <c r="B341" s="265">
        <v>446099088</v>
      </c>
      <c r="C341" s="266" t="s">
        <v>1286</v>
      </c>
      <c r="D341" s="275">
        <f t="shared" si="102"/>
        <v>0</v>
      </c>
      <c r="E341" s="275">
        <f t="shared" si="103"/>
        <v>0</v>
      </c>
      <c r="F341" s="275">
        <f t="shared" si="104"/>
        <v>6</v>
      </c>
      <c r="G341" s="275">
        <f t="shared" si="105"/>
        <v>8</v>
      </c>
      <c r="H341" s="275">
        <f t="shared" si="106"/>
        <v>3</v>
      </c>
      <c r="I341" s="275">
        <f t="shared" si="107"/>
        <v>6</v>
      </c>
      <c r="J341" s="275">
        <f t="shared" si="108"/>
        <v>0</v>
      </c>
      <c r="K341" s="410">
        <f t="shared" si="109"/>
        <v>0.90390000000000004</v>
      </c>
      <c r="L341" s="275"/>
      <c r="M341" s="275">
        <f t="shared" si="110"/>
        <v>1</v>
      </c>
      <c r="N341" s="275">
        <f t="shared" si="111"/>
        <v>0</v>
      </c>
      <c r="O341" s="275">
        <f t="shared" si="112"/>
        <v>0</v>
      </c>
      <c r="P341" s="275">
        <f t="shared" si="113"/>
        <v>13</v>
      </c>
      <c r="Q341" s="275">
        <f t="shared" si="114"/>
        <v>4</v>
      </c>
      <c r="R341" s="275">
        <f t="shared" si="115"/>
        <v>23</v>
      </c>
      <c r="S341" s="278"/>
      <c r="T341" s="278"/>
      <c r="U341" s="278"/>
      <c r="V341" s="278"/>
      <c r="W341" s="582"/>
      <c r="X341" s="582"/>
      <c r="Y341" s="600"/>
      <c r="Z341" s="278"/>
      <c r="AA341" s="76">
        <v>446</v>
      </c>
      <c r="AB341" s="76">
        <v>446099088</v>
      </c>
      <c r="AC341" s="294" t="s">
        <v>1286</v>
      </c>
      <c r="AD341" s="76">
        <v>0</v>
      </c>
      <c r="AE341" s="76">
        <v>0</v>
      </c>
      <c r="AF341" s="76">
        <v>6</v>
      </c>
      <c r="AG341" s="76">
        <v>8</v>
      </c>
      <c r="AH341" s="76">
        <v>3</v>
      </c>
      <c r="AI341" s="76">
        <v>6</v>
      </c>
      <c r="AJ341" s="76">
        <v>0</v>
      </c>
      <c r="AK341" s="265">
        <v>0</v>
      </c>
      <c r="AL341" s="265">
        <v>1</v>
      </c>
      <c r="AM341" s="265">
        <v>0</v>
      </c>
      <c r="AN341" s="265">
        <v>0</v>
      </c>
      <c r="AO341" s="265">
        <v>9</v>
      </c>
      <c r="AP341" s="265">
        <v>0</v>
      </c>
      <c r="AQ341" s="265">
        <v>0</v>
      </c>
      <c r="AR341" s="265">
        <v>3</v>
      </c>
      <c r="AS341" s="76">
        <v>1</v>
      </c>
      <c r="AT341" s="266"/>
      <c r="AU341" s="76">
        <v>99</v>
      </c>
      <c r="AV341" s="76">
        <v>88</v>
      </c>
      <c r="AW341" s="579">
        <v>4</v>
      </c>
      <c r="AY341" s="76"/>
      <c r="AZ341" s="76">
        <f t="shared" si="116"/>
        <v>446099088</v>
      </c>
      <c r="BA341" s="76">
        <f t="shared" si="117"/>
        <v>446</v>
      </c>
      <c r="BB341" s="564"/>
      <c r="BC341" s="266" t="str">
        <f t="shared" si="118"/>
        <v>FOXBOROUGH REGIONAL</v>
      </c>
      <c r="BD341" s="266">
        <f t="shared" si="119"/>
        <v>88</v>
      </c>
      <c r="BE341" s="266" t="str">
        <f t="shared" si="101"/>
        <v>EASTON</v>
      </c>
      <c r="BF341" s="266">
        <f t="shared" si="120"/>
        <v>23</v>
      </c>
    </row>
    <row r="342" spans="1:58">
      <c r="A342" s="265">
        <v>446</v>
      </c>
      <c r="B342" s="265">
        <v>446099095</v>
      </c>
      <c r="C342" s="266" t="s">
        <v>1286</v>
      </c>
      <c r="D342" s="275">
        <f t="shared" si="102"/>
        <v>0</v>
      </c>
      <c r="E342" s="275">
        <f t="shared" si="103"/>
        <v>0</v>
      </c>
      <c r="F342" s="275">
        <f t="shared" si="104"/>
        <v>0</v>
      </c>
      <c r="G342" s="275">
        <f t="shared" si="105"/>
        <v>0</v>
      </c>
      <c r="H342" s="275">
        <f t="shared" si="106"/>
        <v>2</v>
      </c>
      <c r="I342" s="275">
        <f t="shared" si="107"/>
        <v>1</v>
      </c>
      <c r="J342" s="275">
        <f t="shared" si="108"/>
        <v>0</v>
      </c>
      <c r="K342" s="410">
        <f t="shared" si="109"/>
        <v>0.1179</v>
      </c>
      <c r="L342" s="275"/>
      <c r="M342" s="275">
        <f t="shared" si="110"/>
        <v>0</v>
      </c>
      <c r="N342" s="275">
        <f t="shared" si="111"/>
        <v>0</v>
      </c>
      <c r="O342" s="275">
        <f t="shared" si="112"/>
        <v>0</v>
      </c>
      <c r="P342" s="275">
        <f t="shared" si="113"/>
        <v>2</v>
      </c>
      <c r="Q342" s="275">
        <f t="shared" si="114"/>
        <v>12</v>
      </c>
      <c r="R342" s="275">
        <f t="shared" si="115"/>
        <v>3</v>
      </c>
      <c r="S342" s="278"/>
      <c r="T342" s="278"/>
      <c r="U342" s="278"/>
      <c r="V342" s="278"/>
      <c r="W342" s="582"/>
      <c r="X342" s="582"/>
      <c r="Y342" s="600"/>
      <c r="Z342" s="278"/>
      <c r="AA342" s="76">
        <v>446</v>
      </c>
      <c r="AB342" s="76">
        <v>446099095</v>
      </c>
      <c r="AC342" s="294" t="s">
        <v>1286</v>
      </c>
      <c r="AD342" s="76">
        <v>0</v>
      </c>
      <c r="AE342" s="76">
        <v>0</v>
      </c>
      <c r="AF342" s="76">
        <v>0</v>
      </c>
      <c r="AG342" s="76">
        <v>0</v>
      </c>
      <c r="AH342" s="76">
        <v>2</v>
      </c>
      <c r="AI342" s="76">
        <v>1</v>
      </c>
      <c r="AJ342" s="76">
        <v>0</v>
      </c>
      <c r="AK342" s="265">
        <v>0</v>
      </c>
      <c r="AL342" s="265">
        <v>0</v>
      </c>
      <c r="AM342" s="265">
        <v>0</v>
      </c>
      <c r="AN342" s="265">
        <v>0</v>
      </c>
      <c r="AO342" s="265">
        <v>1</v>
      </c>
      <c r="AP342" s="265">
        <v>0</v>
      </c>
      <c r="AQ342" s="265">
        <v>0</v>
      </c>
      <c r="AR342" s="265">
        <v>0</v>
      </c>
      <c r="AS342" s="76">
        <v>1</v>
      </c>
      <c r="AT342" s="266"/>
      <c r="AU342" s="76">
        <v>99</v>
      </c>
      <c r="AV342" s="76">
        <v>95</v>
      </c>
      <c r="AW342" s="579">
        <v>12</v>
      </c>
      <c r="AY342" s="76"/>
      <c r="AZ342" s="76">
        <f t="shared" si="116"/>
        <v>446099095</v>
      </c>
      <c r="BA342" s="76">
        <f t="shared" si="117"/>
        <v>446</v>
      </c>
      <c r="BB342" s="564"/>
      <c r="BC342" s="266" t="str">
        <f t="shared" si="118"/>
        <v>FOXBOROUGH REGIONAL</v>
      </c>
      <c r="BD342" s="266">
        <f t="shared" si="119"/>
        <v>95</v>
      </c>
      <c r="BE342" s="266" t="str">
        <f t="shared" si="101"/>
        <v>FALL RIVER</v>
      </c>
      <c r="BF342" s="266">
        <f t="shared" si="120"/>
        <v>3</v>
      </c>
    </row>
    <row r="343" spans="1:58">
      <c r="A343" s="265">
        <v>446</v>
      </c>
      <c r="B343" s="265">
        <v>446099099</v>
      </c>
      <c r="C343" s="266" t="s">
        <v>1286</v>
      </c>
      <c r="D343" s="275">
        <f t="shared" si="102"/>
        <v>0</v>
      </c>
      <c r="E343" s="275">
        <f t="shared" si="103"/>
        <v>0</v>
      </c>
      <c r="F343" s="275">
        <f t="shared" si="104"/>
        <v>12</v>
      </c>
      <c r="G343" s="275">
        <f t="shared" si="105"/>
        <v>45</v>
      </c>
      <c r="H343" s="275">
        <f t="shared" si="106"/>
        <v>17</v>
      </c>
      <c r="I343" s="275">
        <f t="shared" si="107"/>
        <v>16</v>
      </c>
      <c r="J343" s="275">
        <f t="shared" si="108"/>
        <v>0</v>
      </c>
      <c r="K343" s="410">
        <f t="shared" si="109"/>
        <v>3.5369999999999999</v>
      </c>
      <c r="L343" s="275"/>
      <c r="M343" s="275">
        <f t="shared" si="110"/>
        <v>6</v>
      </c>
      <c r="N343" s="275">
        <f t="shared" si="111"/>
        <v>0</v>
      </c>
      <c r="O343" s="275">
        <f t="shared" si="112"/>
        <v>2</v>
      </c>
      <c r="P343" s="275">
        <f t="shared" si="113"/>
        <v>44</v>
      </c>
      <c r="Q343" s="275">
        <f t="shared" si="114"/>
        <v>5</v>
      </c>
      <c r="R343" s="275">
        <f t="shared" si="115"/>
        <v>90</v>
      </c>
      <c r="S343" s="278"/>
      <c r="T343" s="278"/>
      <c r="U343" s="278"/>
      <c r="V343" s="278"/>
      <c r="W343" s="582"/>
      <c r="X343" s="582"/>
      <c r="Y343" s="600"/>
      <c r="Z343" s="278"/>
      <c r="AA343" s="76">
        <v>446</v>
      </c>
      <c r="AB343" s="76">
        <v>446099099</v>
      </c>
      <c r="AC343" s="294" t="s">
        <v>1286</v>
      </c>
      <c r="AD343" s="76">
        <v>0</v>
      </c>
      <c r="AE343" s="76">
        <v>0</v>
      </c>
      <c r="AF343" s="76">
        <v>12</v>
      </c>
      <c r="AG343" s="76">
        <v>45</v>
      </c>
      <c r="AH343" s="76">
        <v>17</v>
      </c>
      <c r="AI343" s="76">
        <v>16</v>
      </c>
      <c r="AJ343" s="76">
        <v>0</v>
      </c>
      <c r="AK343" s="265">
        <v>0</v>
      </c>
      <c r="AL343" s="265">
        <v>6</v>
      </c>
      <c r="AM343" s="265">
        <v>0</v>
      </c>
      <c r="AN343" s="265">
        <v>2</v>
      </c>
      <c r="AO343" s="265">
        <v>30</v>
      </c>
      <c r="AP343" s="265">
        <v>0</v>
      </c>
      <c r="AQ343" s="265">
        <v>0</v>
      </c>
      <c r="AR343" s="265">
        <v>7</v>
      </c>
      <c r="AS343" s="76">
        <v>7</v>
      </c>
      <c r="AT343" s="266"/>
      <c r="AU343" s="76">
        <v>99</v>
      </c>
      <c r="AV343" s="76">
        <v>99</v>
      </c>
      <c r="AW343" s="579">
        <v>5</v>
      </c>
      <c r="AY343" s="76"/>
      <c r="AZ343" s="76">
        <f t="shared" si="116"/>
        <v>446099099</v>
      </c>
      <c r="BA343" s="76">
        <f t="shared" si="117"/>
        <v>446</v>
      </c>
      <c r="BB343" s="564"/>
      <c r="BC343" s="266" t="str">
        <f t="shared" si="118"/>
        <v>FOXBOROUGH REGIONAL</v>
      </c>
      <c r="BD343" s="266">
        <f t="shared" si="119"/>
        <v>99</v>
      </c>
      <c r="BE343" s="266" t="str">
        <f t="shared" si="101"/>
        <v>FOXBOROUGH</v>
      </c>
      <c r="BF343" s="266">
        <f t="shared" si="120"/>
        <v>90</v>
      </c>
    </row>
    <row r="344" spans="1:58">
      <c r="A344" s="265">
        <v>446</v>
      </c>
      <c r="B344" s="265">
        <v>446099101</v>
      </c>
      <c r="C344" s="266" t="s">
        <v>1286</v>
      </c>
      <c r="D344" s="275">
        <f t="shared" si="102"/>
        <v>0</v>
      </c>
      <c r="E344" s="275">
        <f t="shared" si="103"/>
        <v>0</v>
      </c>
      <c r="F344" s="275">
        <f t="shared" si="104"/>
        <v>0</v>
      </c>
      <c r="G344" s="275">
        <f t="shared" si="105"/>
        <v>1</v>
      </c>
      <c r="H344" s="275">
        <f t="shared" si="106"/>
        <v>2</v>
      </c>
      <c r="I344" s="275">
        <f t="shared" si="107"/>
        <v>1</v>
      </c>
      <c r="J344" s="275">
        <f t="shared" si="108"/>
        <v>0</v>
      </c>
      <c r="K344" s="410">
        <f t="shared" si="109"/>
        <v>0.15720000000000001</v>
      </c>
      <c r="L344" s="275"/>
      <c r="M344" s="275">
        <f t="shared" si="110"/>
        <v>0</v>
      </c>
      <c r="N344" s="275">
        <f t="shared" si="111"/>
        <v>0</v>
      </c>
      <c r="O344" s="275">
        <f t="shared" si="112"/>
        <v>0</v>
      </c>
      <c r="P344" s="275">
        <f t="shared" si="113"/>
        <v>4</v>
      </c>
      <c r="Q344" s="275">
        <f t="shared" si="114"/>
        <v>3</v>
      </c>
      <c r="R344" s="275">
        <f t="shared" si="115"/>
        <v>4</v>
      </c>
      <c r="S344" s="278"/>
      <c r="T344" s="278"/>
      <c r="U344" s="278"/>
      <c r="V344" s="278"/>
      <c r="W344" s="582"/>
      <c r="X344" s="582"/>
      <c r="Y344" s="600"/>
      <c r="Z344" s="278"/>
      <c r="AA344" s="76">
        <v>446</v>
      </c>
      <c r="AB344" s="76">
        <v>446099101</v>
      </c>
      <c r="AC344" s="294" t="s">
        <v>1286</v>
      </c>
      <c r="AD344" s="76">
        <v>0</v>
      </c>
      <c r="AE344" s="76">
        <v>0</v>
      </c>
      <c r="AF344" s="76">
        <v>0</v>
      </c>
      <c r="AG344" s="76">
        <v>1</v>
      </c>
      <c r="AH344" s="76">
        <v>2</v>
      </c>
      <c r="AI344" s="76">
        <v>1</v>
      </c>
      <c r="AJ344" s="76">
        <v>0</v>
      </c>
      <c r="AK344" s="265">
        <v>0</v>
      </c>
      <c r="AL344" s="265">
        <v>0</v>
      </c>
      <c r="AM344" s="265">
        <v>0</v>
      </c>
      <c r="AN344" s="265">
        <v>0</v>
      </c>
      <c r="AO344" s="265">
        <v>3</v>
      </c>
      <c r="AP344" s="265">
        <v>0</v>
      </c>
      <c r="AQ344" s="265">
        <v>0</v>
      </c>
      <c r="AR344" s="265">
        <v>0</v>
      </c>
      <c r="AS344" s="76">
        <v>1</v>
      </c>
      <c r="AT344" s="266"/>
      <c r="AU344" s="76">
        <v>99</v>
      </c>
      <c r="AV344" s="76">
        <v>101</v>
      </c>
      <c r="AW344" s="579">
        <v>3</v>
      </c>
      <c r="AY344" s="76"/>
      <c r="AZ344" s="76">
        <f t="shared" si="116"/>
        <v>446099101</v>
      </c>
      <c r="BA344" s="76">
        <f t="shared" si="117"/>
        <v>446</v>
      </c>
      <c r="BB344" s="564"/>
      <c r="BC344" s="266" t="str">
        <f t="shared" si="118"/>
        <v>FOXBOROUGH REGIONAL</v>
      </c>
      <c r="BD344" s="266">
        <f t="shared" si="119"/>
        <v>101</v>
      </c>
      <c r="BE344" s="266" t="str">
        <f t="shared" si="101"/>
        <v>FRANKLIN</v>
      </c>
      <c r="BF344" s="266">
        <f t="shared" si="120"/>
        <v>4</v>
      </c>
    </row>
    <row r="345" spans="1:58">
      <c r="A345" s="265">
        <v>446</v>
      </c>
      <c r="B345" s="265">
        <v>446099133</v>
      </c>
      <c r="C345" s="266" t="s">
        <v>1286</v>
      </c>
      <c r="D345" s="275">
        <f t="shared" si="102"/>
        <v>0</v>
      </c>
      <c r="E345" s="275">
        <f t="shared" si="103"/>
        <v>0</v>
      </c>
      <c r="F345" s="275">
        <f t="shared" si="104"/>
        <v>0</v>
      </c>
      <c r="G345" s="275">
        <f t="shared" si="105"/>
        <v>6</v>
      </c>
      <c r="H345" s="275">
        <f t="shared" si="106"/>
        <v>1</v>
      </c>
      <c r="I345" s="275">
        <f t="shared" si="107"/>
        <v>1</v>
      </c>
      <c r="J345" s="275">
        <f t="shared" si="108"/>
        <v>0</v>
      </c>
      <c r="K345" s="410">
        <f t="shared" si="109"/>
        <v>0.31440000000000001</v>
      </c>
      <c r="L345" s="275"/>
      <c r="M345" s="275">
        <f t="shared" si="110"/>
        <v>1</v>
      </c>
      <c r="N345" s="275">
        <f t="shared" si="111"/>
        <v>0</v>
      </c>
      <c r="O345" s="275">
        <f t="shared" si="112"/>
        <v>0</v>
      </c>
      <c r="P345" s="275">
        <f t="shared" si="113"/>
        <v>6</v>
      </c>
      <c r="Q345" s="275">
        <f t="shared" si="114"/>
        <v>9</v>
      </c>
      <c r="R345" s="275">
        <f t="shared" si="115"/>
        <v>8</v>
      </c>
      <c r="S345" s="278"/>
      <c r="T345" s="278"/>
      <c r="U345" s="278"/>
      <c r="V345" s="278"/>
      <c r="W345" s="582"/>
      <c r="X345" s="582"/>
      <c r="Y345" s="600"/>
      <c r="Z345" s="278"/>
      <c r="AA345" s="76">
        <v>446</v>
      </c>
      <c r="AB345" s="76">
        <v>446099133</v>
      </c>
      <c r="AC345" s="294" t="s">
        <v>1286</v>
      </c>
      <c r="AD345" s="76">
        <v>0</v>
      </c>
      <c r="AE345" s="76">
        <v>0</v>
      </c>
      <c r="AF345" s="76">
        <v>0</v>
      </c>
      <c r="AG345" s="76">
        <v>6</v>
      </c>
      <c r="AH345" s="76">
        <v>1</v>
      </c>
      <c r="AI345" s="76">
        <v>1</v>
      </c>
      <c r="AJ345" s="76">
        <v>0</v>
      </c>
      <c r="AK345" s="265">
        <v>0</v>
      </c>
      <c r="AL345" s="265">
        <v>1</v>
      </c>
      <c r="AM345" s="265">
        <v>0</v>
      </c>
      <c r="AN345" s="265">
        <v>0</v>
      </c>
      <c r="AO345" s="265">
        <v>5</v>
      </c>
      <c r="AP345" s="265">
        <v>0</v>
      </c>
      <c r="AQ345" s="265">
        <v>0</v>
      </c>
      <c r="AR345" s="265">
        <v>0</v>
      </c>
      <c r="AS345" s="76">
        <v>1</v>
      </c>
      <c r="AT345" s="266"/>
      <c r="AU345" s="76">
        <v>99</v>
      </c>
      <c r="AV345" s="76">
        <v>133</v>
      </c>
      <c r="AW345" s="579">
        <v>9</v>
      </c>
      <c r="AY345" s="76"/>
      <c r="AZ345" s="76">
        <f t="shared" si="116"/>
        <v>446099133</v>
      </c>
      <c r="BA345" s="76">
        <f t="shared" si="117"/>
        <v>446</v>
      </c>
      <c r="BB345" s="564"/>
      <c r="BC345" s="266" t="str">
        <f t="shared" si="118"/>
        <v>FOXBOROUGH REGIONAL</v>
      </c>
      <c r="BD345" s="266">
        <f t="shared" si="119"/>
        <v>133</v>
      </c>
      <c r="BE345" s="266" t="str">
        <f t="shared" si="101"/>
        <v>HOLBROOK</v>
      </c>
      <c r="BF345" s="266">
        <f t="shared" si="120"/>
        <v>8</v>
      </c>
    </row>
    <row r="346" spans="1:58">
      <c r="A346" s="265">
        <v>446</v>
      </c>
      <c r="B346" s="265">
        <v>446099136</v>
      </c>
      <c r="C346" s="266" t="s">
        <v>1286</v>
      </c>
      <c r="D346" s="275">
        <f t="shared" si="102"/>
        <v>0</v>
      </c>
      <c r="E346" s="275">
        <f t="shared" si="103"/>
        <v>0</v>
      </c>
      <c r="F346" s="275">
        <f t="shared" si="104"/>
        <v>0</v>
      </c>
      <c r="G346" s="275">
        <f t="shared" si="105"/>
        <v>0</v>
      </c>
      <c r="H346" s="275">
        <f t="shared" si="106"/>
        <v>0</v>
      </c>
      <c r="I346" s="275">
        <f t="shared" si="107"/>
        <v>1</v>
      </c>
      <c r="J346" s="275">
        <f t="shared" si="108"/>
        <v>0</v>
      </c>
      <c r="K346" s="410">
        <f t="shared" si="109"/>
        <v>3.9300000000000002E-2</v>
      </c>
      <c r="L346" s="275"/>
      <c r="M346" s="275">
        <f t="shared" si="110"/>
        <v>0</v>
      </c>
      <c r="N346" s="275">
        <f t="shared" si="111"/>
        <v>0</v>
      </c>
      <c r="O346" s="275">
        <f t="shared" si="112"/>
        <v>0</v>
      </c>
      <c r="P346" s="275">
        <f t="shared" si="113"/>
        <v>1</v>
      </c>
      <c r="Q346" s="275">
        <f t="shared" si="114"/>
        <v>3</v>
      </c>
      <c r="R346" s="275">
        <f t="shared" si="115"/>
        <v>1</v>
      </c>
      <c r="S346" s="278"/>
      <c r="T346" s="278"/>
      <c r="U346" s="278"/>
      <c r="V346" s="278"/>
      <c r="W346" s="582"/>
      <c r="X346" s="582"/>
      <c r="Y346" s="600"/>
      <c r="Z346" s="278"/>
      <c r="AA346" s="76">
        <v>446</v>
      </c>
      <c r="AB346" s="76">
        <v>446099136</v>
      </c>
      <c r="AC346" s="294" t="s">
        <v>1286</v>
      </c>
      <c r="AD346" s="76">
        <v>0</v>
      </c>
      <c r="AE346" s="76">
        <v>0</v>
      </c>
      <c r="AF346" s="76">
        <v>0</v>
      </c>
      <c r="AG346" s="76">
        <v>0</v>
      </c>
      <c r="AH346" s="76">
        <v>0</v>
      </c>
      <c r="AI346" s="76">
        <v>1</v>
      </c>
      <c r="AJ346" s="76">
        <v>0</v>
      </c>
      <c r="AK346" s="265">
        <v>0</v>
      </c>
      <c r="AL346" s="265">
        <v>0</v>
      </c>
      <c r="AM346" s="265">
        <v>0</v>
      </c>
      <c r="AN346" s="265">
        <v>0</v>
      </c>
      <c r="AO346" s="265">
        <v>0</v>
      </c>
      <c r="AP346" s="265">
        <v>0</v>
      </c>
      <c r="AQ346" s="265">
        <v>0</v>
      </c>
      <c r="AR346" s="265">
        <v>0</v>
      </c>
      <c r="AS346" s="76">
        <v>1</v>
      </c>
      <c r="AT346" s="266"/>
      <c r="AU346" s="76">
        <v>99</v>
      </c>
      <c r="AV346" s="76">
        <v>136</v>
      </c>
      <c r="AW346" s="579">
        <v>3</v>
      </c>
      <c r="AY346" s="76"/>
      <c r="AZ346" s="76">
        <f t="shared" si="116"/>
        <v>446099136</v>
      </c>
      <c r="BA346" s="76">
        <f t="shared" si="117"/>
        <v>446</v>
      </c>
      <c r="BB346" s="564"/>
      <c r="BC346" s="266" t="str">
        <f t="shared" si="118"/>
        <v>FOXBOROUGH REGIONAL</v>
      </c>
      <c r="BD346" s="266">
        <f t="shared" si="119"/>
        <v>136</v>
      </c>
      <c r="BE346" s="266" t="str">
        <f t="shared" si="101"/>
        <v>HOLLISTON</v>
      </c>
      <c r="BF346" s="266">
        <f t="shared" si="120"/>
        <v>1</v>
      </c>
    </row>
    <row r="347" spans="1:58">
      <c r="A347" s="265">
        <v>446</v>
      </c>
      <c r="B347" s="265">
        <v>446099167</v>
      </c>
      <c r="C347" s="266" t="s">
        <v>1286</v>
      </c>
      <c r="D347" s="275">
        <f t="shared" si="102"/>
        <v>0</v>
      </c>
      <c r="E347" s="275">
        <f t="shared" si="103"/>
        <v>0</v>
      </c>
      <c r="F347" s="275">
        <f t="shared" si="104"/>
        <v>4</v>
      </c>
      <c r="G347" s="275">
        <f t="shared" si="105"/>
        <v>23</v>
      </c>
      <c r="H347" s="275">
        <f t="shared" si="106"/>
        <v>7</v>
      </c>
      <c r="I347" s="275">
        <f t="shared" si="107"/>
        <v>10</v>
      </c>
      <c r="J347" s="275">
        <f t="shared" si="108"/>
        <v>0</v>
      </c>
      <c r="K347" s="410">
        <f t="shared" si="109"/>
        <v>1.7292000000000001</v>
      </c>
      <c r="L347" s="275"/>
      <c r="M347" s="275">
        <f t="shared" si="110"/>
        <v>0</v>
      </c>
      <c r="N347" s="275">
        <f t="shared" si="111"/>
        <v>0</v>
      </c>
      <c r="O347" s="275">
        <f t="shared" si="112"/>
        <v>0</v>
      </c>
      <c r="P347" s="275">
        <f t="shared" si="113"/>
        <v>25</v>
      </c>
      <c r="Q347" s="275">
        <f t="shared" si="114"/>
        <v>4</v>
      </c>
      <c r="R347" s="275">
        <f t="shared" si="115"/>
        <v>44</v>
      </c>
      <c r="S347" s="278"/>
      <c r="T347" s="278"/>
      <c r="U347" s="278"/>
      <c r="V347" s="278"/>
      <c r="W347" s="582"/>
      <c r="X347" s="582"/>
      <c r="Y347" s="600"/>
      <c r="Z347" s="278"/>
      <c r="AA347" s="76">
        <v>446</v>
      </c>
      <c r="AB347" s="76">
        <v>446099167</v>
      </c>
      <c r="AC347" s="294" t="s">
        <v>1286</v>
      </c>
      <c r="AD347" s="76">
        <v>0</v>
      </c>
      <c r="AE347" s="76">
        <v>0</v>
      </c>
      <c r="AF347" s="76">
        <v>4</v>
      </c>
      <c r="AG347" s="76">
        <v>23</v>
      </c>
      <c r="AH347" s="76">
        <v>7</v>
      </c>
      <c r="AI347" s="76">
        <v>10</v>
      </c>
      <c r="AJ347" s="76">
        <v>0</v>
      </c>
      <c r="AK347" s="265">
        <v>0</v>
      </c>
      <c r="AL347" s="265">
        <v>0</v>
      </c>
      <c r="AM347" s="265">
        <v>0</v>
      </c>
      <c r="AN347" s="265">
        <v>0</v>
      </c>
      <c r="AO347" s="265">
        <v>19</v>
      </c>
      <c r="AP347" s="265">
        <v>0</v>
      </c>
      <c r="AQ347" s="265">
        <v>0</v>
      </c>
      <c r="AR347" s="265">
        <v>2</v>
      </c>
      <c r="AS347" s="76">
        <v>4</v>
      </c>
      <c r="AT347" s="266"/>
      <c r="AU347" s="76">
        <v>99</v>
      </c>
      <c r="AV347" s="76">
        <v>167</v>
      </c>
      <c r="AW347" s="579">
        <v>4</v>
      </c>
      <c r="AY347" s="76"/>
      <c r="AZ347" s="76">
        <f t="shared" si="116"/>
        <v>446099167</v>
      </c>
      <c r="BA347" s="76">
        <f t="shared" si="117"/>
        <v>446</v>
      </c>
      <c r="BB347" s="564"/>
      <c r="BC347" s="266" t="str">
        <f t="shared" si="118"/>
        <v>FOXBOROUGH REGIONAL</v>
      </c>
      <c r="BD347" s="266">
        <f t="shared" si="119"/>
        <v>167</v>
      </c>
      <c r="BE347" s="266" t="str">
        <f t="shared" si="101"/>
        <v>MANSFIELD</v>
      </c>
      <c r="BF347" s="266">
        <f t="shared" si="120"/>
        <v>44</v>
      </c>
    </row>
    <row r="348" spans="1:58">
      <c r="A348" s="265">
        <v>446</v>
      </c>
      <c r="B348" s="265">
        <v>446099182</v>
      </c>
      <c r="C348" s="266" t="s">
        <v>1286</v>
      </c>
      <c r="D348" s="275">
        <f t="shared" si="102"/>
        <v>0</v>
      </c>
      <c r="E348" s="275">
        <f t="shared" si="103"/>
        <v>0</v>
      </c>
      <c r="F348" s="275">
        <f t="shared" si="104"/>
        <v>0</v>
      </c>
      <c r="G348" s="275">
        <f t="shared" si="105"/>
        <v>1</v>
      </c>
      <c r="H348" s="275">
        <f t="shared" si="106"/>
        <v>0</v>
      </c>
      <c r="I348" s="275">
        <f t="shared" si="107"/>
        <v>2</v>
      </c>
      <c r="J348" s="275">
        <f t="shared" si="108"/>
        <v>0</v>
      </c>
      <c r="K348" s="410">
        <f t="shared" si="109"/>
        <v>0.1179</v>
      </c>
      <c r="L348" s="275"/>
      <c r="M348" s="275">
        <f t="shared" si="110"/>
        <v>0</v>
      </c>
      <c r="N348" s="275">
        <f t="shared" si="111"/>
        <v>0</v>
      </c>
      <c r="O348" s="275">
        <f t="shared" si="112"/>
        <v>0</v>
      </c>
      <c r="P348" s="275">
        <f t="shared" si="113"/>
        <v>1</v>
      </c>
      <c r="Q348" s="275">
        <f t="shared" si="114"/>
        <v>8</v>
      </c>
      <c r="R348" s="275">
        <f t="shared" si="115"/>
        <v>3</v>
      </c>
      <c r="S348" s="278"/>
      <c r="T348" s="278"/>
      <c r="U348" s="278"/>
      <c r="V348" s="278"/>
      <c r="W348" s="582"/>
      <c r="X348" s="582"/>
      <c r="Y348" s="600"/>
      <c r="Z348" s="278"/>
      <c r="AA348" s="76">
        <v>446</v>
      </c>
      <c r="AB348" s="76">
        <v>446099182</v>
      </c>
      <c r="AC348" s="294" t="s">
        <v>1286</v>
      </c>
      <c r="AD348" s="76">
        <v>0</v>
      </c>
      <c r="AE348" s="76">
        <v>0</v>
      </c>
      <c r="AF348" s="76">
        <v>0</v>
      </c>
      <c r="AG348" s="76">
        <v>1</v>
      </c>
      <c r="AH348" s="76">
        <v>0</v>
      </c>
      <c r="AI348" s="76">
        <v>2</v>
      </c>
      <c r="AJ348" s="76">
        <v>0</v>
      </c>
      <c r="AK348" s="265">
        <v>0</v>
      </c>
      <c r="AL348" s="265">
        <v>0</v>
      </c>
      <c r="AM348" s="265">
        <v>0</v>
      </c>
      <c r="AN348" s="265">
        <v>0</v>
      </c>
      <c r="AO348" s="265">
        <v>1</v>
      </c>
      <c r="AP348" s="265">
        <v>0</v>
      </c>
      <c r="AQ348" s="265">
        <v>0</v>
      </c>
      <c r="AR348" s="265">
        <v>0</v>
      </c>
      <c r="AS348" s="76">
        <v>0</v>
      </c>
      <c r="AT348" s="266"/>
      <c r="AU348" s="76">
        <v>99</v>
      </c>
      <c r="AV348" s="76">
        <v>182</v>
      </c>
      <c r="AW348" s="579">
        <v>8</v>
      </c>
      <c r="AY348" s="76"/>
      <c r="AZ348" s="76">
        <f t="shared" si="116"/>
        <v>446099182</v>
      </c>
      <c r="BA348" s="76">
        <f t="shared" si="117"/>
        <v>446</v>
      </c>
      <c r="BB348" s="564"/>
      <c r="BC348" s="266" t="str">
        <f t="shared" si="118"/>
        <v>FOXBOROUGH REGIONAL</v>
      </c>
      <c r="BD348" s="266">
        <f t="shared" si="119"/>
        <v>182</v>
      </c>
      <c r="BE348" s="266" t="str">
        <f t="shared" si="101"/>
        <v>MIDDLEBOROUGH</v>
      </c>
      <c r="BF348" s="266">
        <f t="shared" si="120"/>
        <v>3</v>
      </c>
    </row>
    <row r="349" spans="1:58">
      <c r="A349" s="265">
        <v>446</v>
      </c>
      <c r="B349" s="265">
        <v>446099208</v>
      </c>
      <c r="C349" s="266" t="s">
        <v>1286</v>
      </c>
      <c r="D349" s="275">
        <f t="shared" si="102"/>
        <v>0</v>
      </c>
      <c r="E349" s="275">
        <f t="shared" si="103"/>
        <v>0</v>
      </c>
      <c r="F349" s="275">
        <f t="shared" si="104"/>
        <v>1</v>
      </c>
      <c r="G349" s="275">
        <f t="shared" si="105"/>
        <v>2</v>
      </c>
      <c r="H349" s="275">
        <f t="shared" si="106"/>
        <v>1</v>
      </c>
      <c r="I349" s="275">
        <f t="shared" si="107"/>
        <v>0</v>
      </c>
      <c r="J349" s="275">
        <f t="shared" si="108"/>
        <v>0</v>
      </c>
      <c r="K349" s="410">
        <f t="shared" si="109"/>
        <v>0.15720000000000001</v>
      </c>
      <c r="L349" s="275"/>
      <c r="M349" s="275">
        <f t="shared" si="110"/>
        <v>1</v>
      </c>
      <c r="N349" s="275">
        <f t="shared" si="111"/>
        <v>0</v>
      </c>
      <c r="O349" s="275">
        <f t="shared" si="112"/>
        <v>0</v>
      </c>
      <c r="P349" s="275">
        <f t="shared" si="113"/>
        <v>2</v>
      </c>
      <c r="Q349" s="275">
        <f t="shared" si="114"/>
        <v>2</v>
      </c>
      <c r="R349" s="275">
        <f t="shared" si="115"/>
        <v>4</v>
      </c>
      <c r="S349" s="278"/>
      <c r="T349" s="278"/>
      <c r="U349" s="278"/>
      <c r="V349" s="278"/>
      <c r="W349" s="582"/>
      <c r="X349" s="582"/>
      <c r="Y349" s="600"/>
      <c r="Z349" s="278"/>
      <c r="AA349" s="76">
        <v>446</v>
      </c>
      <c r="AB349" s="76">
        <v>446099208</v>
      </c>
      <c r="AC349" s="294" t="s">
        <v>1286</v>
      </c>
      <c r="AD349" s="76">
        <v>0</v>
      </c>
      <c r="AE349" s="76">
        <v>0</v>
      </c>
      <c r="AF349" s="76">
        <v>1</v>
      </c>
      <c r="AG349" s="76">
        <v>2</v>
      </c>
      <c r="AH349" s="76">
        <v>1</v>
      </c>
      <c r="AI349" s="76">
        <v>0</v>
      </c>
      <c r="AJ349" s="76">
        <v>0</v>
      </c>
      <c r="AK349" s="265">
        <v>0</v>
      </c>
      <c r="AL349" s="265">
        <v>1</v>
      </c>
      <c r="AM349" s="265">
        <v>0</v>
      </c>
      <c r="AN349" s="265">
        <v>0</v>
      </c>
      <c r="AO349" s="265">
        <v>1</v>
      </c>
      <c r="AP349" s="265">
        <v>0</v>
      </c>
      <c r="AQ349" s="265">
        <v>0</v>
      </c>
      <c r="AR349" s="265">
        <v>1</v>
      </c>
      <c r="AS349" s="76">
        <v>0</v>
      </c>
      <c r="AT349" s="266"/>
      <c r="AU349" s="76">
        <v>99</v>
      </c>
      <c r="AV349" s="76">
        <v>208</v>
      </c>
      <c r="AW349" s="579">
        <v>2</v>
      </c>
      <c r="AY349" s="76"/>
      <c r="AZ349" s="76">
        <f t="shared" si="116"/>
        <v>446099208</v>
      </c>
      <c r="BA349" s="76">
        <f t="shared" si="117"/>
        <v>446</v>
      </c>
      <c r="BB349" s="564"/>
      <c r="BC349" s="266" t="str">
        <f t="shared" si="118"/>
        <v>FOXBOROUGH REGIONAL</v>
      </c>
      <c r="BD349" s="266">
        <f t="shared" si="119"/>
        <v>208</v>
      </c>
      <c r="BE349" s="266" t="str">
        <f t="shared" si="101"/>
        <v>NORFOLK</v>
      </c>
      <c r="BF349" s="266">
        <f t="shared" si="120"/>
        <v>4</v>
      </c>
    </row>
    <row r="350" spans="1:58">
      <c r="A350" s="265">
        <v>446</v>
      </c>
      <c r="B350" s="265">
        <v>446099212</v>
      </c>
      <c r="C350" s="266" t="s">
        <v>1286</v>
      </c>
      <c r="D350" s="275">
        <f t="shared" si="102"/>
        <v>0</v>
      </c>
      <c r="E350" s="275">
        <f t="shared" si="103"/>
        <v>0</v>
      </c>
      <c r="F350" s="275">
        <f t="shared" si="104"/>
        <v>8</v>
      </c>
      <c r="G350" s="275">
        <f t="shared" si="105"/>
        <v>48</v>
      </c>
      <c r="H350" s="275">
        <f t="shared" si="106"/>
        <v>12</v>
      </c>
      <c r="I350" s="275">
        <f t="shared" si="107"/>
        <v>16</v>
      </c>
      <c r="J350" s="275">
        <f t="shared" si="108"/>
        <v>0</v>
      </c>
      <c r="K350" s="410">
        <f t="shared" si="109"/>
        <v>3.3012000000000001</v>
      </c>
      <c r="L350" s="275"/>
      <c r="M350" s="275">
        <f t="shared" si="110"/>
        <v>2</v>
      </c>
      <c r="N350" s="275">
        <f t="shared" si="111"/>
        <v>1</v>
      </c>
      <c r="O350" s="275">
        <f t="shared" si="112"/>
        <v>0</v>
      </c>
      <c r="P350" s="275">
        <f t="shared" si="113"/>
        <v>30</v>
      </c>
      <c r="Q350" s="275">
        <f t="shared" si="114"/>
        <v>5</v>
      </c>
      <c r="R350" s="275">
        <f t="shared" si="115"/>
        <v>84</v>
      </c>
      <c r="S350" s="278"/>
      <c r="T350" s="278"/>
      <c r="U350" s="278"/>
      <c r="V350" s="278"/>
      <c r="W350" s="582"/>
      <c r="X350" s="582"/>
      <c r="Y350" s="600"/>
      <c r="Z350" s="278"/>
      <c r="AA350" s="76">
        <v>446</v>
      </c>
      <c r="AB350" s="76">
        <v>446099212</v>
      </c>
      <c r="AC350" s="294" t="s">
        <v>1286</v>
      </c>
      <c r="AD350" s="76">
        <v>0</v>
      </c>
      <c r="AE350" s="76">
        <v>0</v>
      </c>
      <c r="AF350" s="76">
        <v>8</v>
      </c>
      <c r="AG350" s="76">
        <v>48</v>
      </c>
      <c r="AH350" s="76">
        <v>12</v>
      </c>
      <c r="AI350" s="76">
        <v>16</v>
      </c>
      <c r="AJ350" s="76">
        <v>0</v>
      </c>
      <c r="AK350" s="265">
        <v>0</v>
      </c>
      <c r="AL350" s="265">
        <v>2</v>
      </c>
      <c r="AM350" s="265">
        <v>1</v>
      </c>
      <c r="AN350" s="265">
        <v>0</v>
      </c>
      <c r="AO350" s="265">
        <v>22</v>
      </c>
      <c r="AP350" s="265">
        <v>0</v>
      </c>
      <c r="AQ350" s="265">
        <v>0</v>
      </c>
      <c r="AR350" s="265">
        <v>5</v>
      </c>
      <c r="AS350" s="76">
        <v>3</v>
      </c>
      <c r="AT350" s="266"/>
      <c r="AU350" s="76">
        <v>99</v>
      </c>
      <c r="AV350" s="76">
        <v>212</v>
      </c>
      <c r="AW350" s="579">
        <v>5</v>
      </c>
      <c r="AY350" s="76"/>
      <c r="AZ350" s="76">
        <f t="shared" si="116"/>
        <v>446099212</v>
      </c>
      <c r="BA350" s="76">
        <f t="shared" si="117"/>
        <v>446</v>
      </c>
      <c r="BB350" s="564"/>
      <c r="BC350" s="266" t="str">
        <f t="shared" si="118"/>
        <v>FOXBOROUGH REGIONAL</v>
      </c>
      <c r="BD350" s="266">
        <f t="shared" si="119"/>
        <v>212</v>
      </c>
      <c r="BE350" s="266" t="str">
        <f t="shared" si="101"/>
        <v>NORTH ATTLEBOROUGH</v>
      </c>
      <c r="BF350" s="266">
        <f t="shared" si="120"/>
        <v>84</v>
      </c>
    </row>
    <row r="351" spans="1:58">
      <c r="A351" s="265">
        <v>446</v>
      </c>
      <c r="B351" s="265">
        <v>446099218</v>
      </c>
      <c r="C351" s="266" t="s">
        <v>1286</v>
      </c>
      <c r="D351" s="275">
        <f t="shared" si="102"/>
        <v>0</v>
      </c>
      <c r="E351" s="275">
        <f t="shared" si="103"/>
        <v>0</v>
      </c>
      <c r="F351" s="275">
        <f t="shared" si="104"/>
        <v>6</v>
      </c>
      <c r="G351" s="275">
        <f t="shared" si="105"/>
        <v>21</v>
      </c>
      <c r="H351" s="275">
        <f t="shared" si="106"/>
        <v>10</v>
      </c>
      <c r="I351" s="275">
        <f t="shared" si="107"/>
        <v>13</v>
      </c>
      <c r="J351" s="275">
        <f t="shared" si="108"/>
        <v>0</v>
      </c>
      <c r="K351" s="410">
        <f t="shared" si="109"/>
        <v>1.9650000000000001</v>
      </c>
      <c r="L351" s="275"/>
      <c r="M351" s="275">
        <f t="shared" si="110"/>
        <v>1</v>
      </c>
      <c r="N351" s="275">
        <f t="shared" si="111"/>
        <v>1</v>
      </c>
      <c r="O351" s="275">
        <f t="shared" si="112"/>
        <v>0</v>
      </c>
      <c r="P351" s="275">
        <f t="shared" si="113"/>
        <v>14</v>
      </c>
      <c r="Q351" s="275">
        <f t="shared" si="114"/>
        <v>5</v>
      </c>
      <c r="R351" s="275">
        <f t="shared" si="115"/>
        <v>50</v>
      </c>
      <c r="S351" s="278"/>
      <c r="T351" s="278"/>
      <c r="U351" s="278"/>
      <c r="V351" s="278"/>
      <c r="W351" s="582"/>
      <c r="X351" s="582"/>
      <c r="Y351" s="600"/>
      <c r="Z351" s="278"/>
      <c r="AA351" s="76">
        <v>446</v>
      </c>
      <c r="AB351" s="76">
        <v>446099218</v>
      </c>
      <c r="AC351" s="294" t="s">
        <v>1286</v>
      </c>
      <c r="AD351" s="76">
        <v>0</v>
      </c>
      <c r="AE351" s="76">
        <v>0</v>
      </c>
      <c r="AF351" s="76">
        <v>6</v>
      </c>
      <c r="AG351" s="76">
        <v>21</v>
      </c>
      <c r="AH351" s="76">
        <v>10</v>
      </c>
      <c r="AI351" s="76">
        <v>13</v>
      </c>
      <c r="AJ351" s="76">
        <v>0</v>
      </c>
      <c r="AK351" s="265">
        <v>0</v>
      </c>
      <c r="AL351" s="265">
        <v>1</v>
      </c>
      <c r="AM351" s="265">
        <v>1</v>
      </c>
      <c r="AN351" s="265">
        <v>0</v>
      </c>
      <c r="AO351" s="265">
        <v>9</v>
      </c>
      <c r="AP351" s="265">
        <v>0</v>
      </c>
      <c r="AQ351" s="265">
        <v>0</v>
      </c>
      <c r="AR351" s="265">
        <v>3</v>
      </c>
      <c r="AS351" s="76">
        <v>2</v>
      </c>
      <c r="AT351" s="266"/>
      <c r="AU351" s="76">
        <v>99</v>
      </c>
      <c r="AV351" s="76">
        <v>218</v>
      </c>
      <c r="AW351" s="579">
        <v>5</v>
      </c>
      <c r="AY351" s="76"/>
      <c r="AZ351" s="76">
        <f t="shared" si="116"/>
        <v>446099218</v>
      </c>
      <c r="BA351" s="76">
        <f t="shared" si="117"/>
        <v>446</v>
      </c>
      <c r="BB351" s="564"/>
      <c r="BC351" s="266" t="str">
        <f t="shared" si="118"/>
        <v>FOXBOROUGH REGIONAL</v>
      </c>
      <c r="BD351" s="266">
        <f t="shared" si="119"/>
        <v>218</v>
      </c>
      <c r="BE351" s="266" t="str">
        <f t="shared" si="101"/>
        <v>NORTON</v>
      </c>
      <c r="BF351" s="266">
        <f t="shared" si="120"/>
        <v>50</v>
      </c>
    </row>
    <row r="352" spans="1:58">
      <c r="A352" s="265">
        <v>446</v>
      </c>
      <c r="B352" s="265">
        <v>446099220</v>
      </c>
      <c r="C352" s="266" t="s">
        <v>1286</v>
      </c>
      <c r="D352" s="275">
        <f t="shared" si="102"/>
        <v>0</v>
      </c>
      <c r="E352" s="275">
        <f t="shared" si="103"/>
        <v>0</v>
      </c>
      <c r="F352" s="275">
        <f t="shared" si="104"/>
        <v>5</v>
      </c>
      <c r="G352" s="275">
        <f t="shared" si="105"/>
        <v>17</v>
      </c>
      <c r="H352" s="275">
        <f t="shared" si="106"/>
        <v>4</v>
      </c>
      <c r="I352" s="275">
        <f t="shared" si="107"/>
        <v>5</v>
      </c>
      <c r="J352" s="275">
        <f t="shared" si="108"/>
        <v>0</v>
      </c>
      <c r="K352" s="410">
        <f t="shared" si="109"/>
        <v>1.2182999999999999</v>
      </c>
      <c r="L352" s="275"/>
      <c r="M352" s="275">
        <f t="shared" si="110"/>
        <v>0</v>
      </c>
      <c r="N352" s="275">
        <f t="shared" si="111"/>
        <v>0</v>
      </c>
      <c r="O352" s="275">
        <f t="shared" si="112"/>
        <v>0</v>
      </c>
      <c r="P352" s="275">
        <f t="shared" si="113"/>
        <v>19</v>
      </c>
      <c r="Q352" s="275">
        <f t="shared" si="114"/>
        <v>8</v>
      </c>
      <c r="R352" s="275">
        <f t="shared" si="115"/>
        <v>31</v>
      </c>
      <c r="S352" s="278"/>
      <c r="T352" s="278"/>
      <c r="U352" s="278"/>
      <c r="V352" s="278"/>
      <c r="W352" s="582"/>
      <c r="X352" s="582"/>
      <c r="Y352" s="600"/>
      <c r="Z352" s="278"/>
      <c r="AA352" s="76">
        <v>446</v>
      </c>
      <c r="AB352" s="76">
        <v>446099220</v>
      </c>
      <c r="AC352" s="294" t="s">
        <v>1286</v>
      </c>
      <c r="AD352" s="76">
        <v>0</v>
      </c>
      <c r="AE352" s="76">
        <v>0</v>
      </c>
      <c r="AF352" s="76">
        <v>5</v>
      </c>
      <c r="AG352" s="76">
        <v>17</v>
      </c>
      <c r="AH352" s="76">
        <v>4</v>
      </c>
      <c r="AI352" s="76">
        <v>5</v>
      </c>
      <c r="AJ352" s="76">
        <v>0</v>
      </c>
      <c r="AK352" s="265">
        <v>0</v>
      </c>
      <c r="AL352" s="265">
        <v>0</v>
      </c>
      <c r="AM352" s="265">
        <v>0</v>
      </c>
      <c r="AN352" s="265">
        <v>0</v>
      </c>
      <c r="AO352" s="265">
        <v>13</v>
      </c>
      <c r="AP352" s="265">
        <v>0</v>
      </c>
      <c r="AQ352" s="265">
        <v>0</v>
      </c>
      <c r="AR352" s="265">
        <v>4</v>
      </c>
      <c r="AS352" s="76">
        <v>2</v>
      </c>
      <c r="AT352" s="266"/>
      <c r="AU352" s="76">
        <v>99</v>
      </c>
      <c r="AV352" s="76">
        <v>220</v>
      </c>
      <c r="AW352" s="579">
        <v>8</v>
      </c>
      <c r="AY352" s="76"/>
      <c r="AZ352" s="76">
        <f t="shared" si="116"/>
        <v>446099220</v>
      </c>
      <c r="BA352" s="76">
        <f t="shared" si="117"/>
        <v>446</v>
      </c>
      <c r="BB352" s="564"/>
      <c r="BC352" s="266" t="str">
        <f t="shared" si="118"/>
        <v>FOXBOROUGH REGIONAL</v>
      </c>
      <c r="BD352" s="266">
        <f t="shared" si="119"/>
        <v>220</v>
      </c>
      <c r="BE352" s="266" t="str">
        <f t="shared" si="101"/>
        <v>NORWOOD</v>
      </c>
      <c r="BF352" s="266">
        <f t="shared" si="120"/>
        <v>31</v>
      </c>
    </row>
    <row r="353" spans="1:58">
      <c r="A353" s="265">
        <v>446</v>
      </c>
      <c r="B353" s="265">
        <v>446099238</v>
      </c>
      <c r="C353" s="266" t="s">
        <v>1286</v>
      </c>
      <c r="D353" s="275">
        <f t="shared" si="102"/>
        <v>0</v>
      </c>
      <c r="E353" s="275">
        <f t="shared" si="103"/>
        <v>0</v>
      </c>
      <c r="F353" s="275">
        <f t="shared" si="104"/>
        <v>1</v>
      </c>
      <c r="G353" s="275">
        <f t="shared" si="105"/>
        <v>10</v>
      </c>
      <c r="H353" s="275">
        <f t="shared" si="106"/>
        <v>3</v>
      </c>
      <c r="I353" s="275">
        <f t="shared" si="107"/>
        <v>0</v>
      </c>
      <c r="J353" s="275">
        <f t="shared" si="108"/>
        <v>0</v>
      </c>
      <c r="K353" s="410">
        <f t="shared" si="109"/>
        <v>0.55020000000000002</v>
      </c>
      <c r="L353" s="275"/>
      <c r="M353" s="275">
        <f t="shared" si="110"/>
        <v>0</v>
      </c>
      <c r="N353" s="275">
        <f t="shared" si="111"/>
        <v>0</v>
      </c>
      <c r="O353" s="275">
        <f t="shared" si="112"/>
        <v>0</v>
      </c>
      <c r="P353" s="275">
        <f t="shared" si="113"/>
        <v>3</v>
      </c>
      <c r="Q353" s="275">
        <f t="shared" si="114"/>
        <v>6</v>
      </c>
      <c r="R353" s="275">
        <f t="shared" si="115"/>
        <v>14</v>
      </c>
      <c r="S353" s="278"/>
      <c r="T353" s="278"/>
      <c r="U353" s="278"/>
      <c r="V353" s="278"/>
      <c r="W353" s="582"/>
      <c r="X353" s="582"/>
      <c r="Y353" s="600"/>
      <c r="Z353" s="278"/>
      <c r="AA353" s="76">
        <v>446</v>
      </c>
      <c r="AB353" s="76">
        <v>446099238</v>
      </c>
      <c r="AC353" s="294" t="s">
        <v>1286</v>
      </c>
      <c r="AD353" s="76">
        <v>0</v>
      </c>
      <c r="AE353" s="76">
        <v>0</v>
      </c>
      <c r="AF353" s="76">
        <v>1</v>
      </c>
      <c r="AG353" s="76">
        <v>10</v>
      </c>
      <c r="AH353" s="76">
        <v>3</v>
      </c>
      <c r="AI353" s="76">
        <v>0</v>
      </c>
      <c r="AJ353" s="76">
        <v>0</v>
      </c>
      <c r="AK353" s="265">
        <v>0</v>
      </c>
      <c r="AL353" s="265">
        <v>0</v>
      </c>
      <c r="AM353" s="265">
        <v>0</v>
      </c>
      <c r="AN353" s="265">
        <v>0</v>
      </c>
      <c r="AO353" s="265">
        <v>3</v>
      </c>
      <c r="AP353" s="265">
        <v>0</v>
      </c>
      <c r="AQ353" s="265">
        <v>0</v>
      </c>
      <c r="AR353" s="265">
        <v>0</v>
      </c>
      <c r="AS353" s="76">
        <v>0</v>
      </c>
      <c r="AT353" s="266"/>
      <c r="AU353" s="76">
        <v>99</v>
      </c>
      <c r="AV353" s="76">
        <v>238</v>
      </c>
      <c r="AW353" s="579">
        <v>6</v>
      </c>
      <c r="AY353" s="76"/>
      <c r="AZ353" s="76">
        <f t="shared" si="116"/>
        <v>446099238</v>
      </c>
      <c r="BA353" s="76">
        <f t="shared" si="117"/>
        <v>446</v>
      </c>
      <c r="BB353" s="564"/>
      <c r="BC353" s="266" t="str">
        <f t="shared" si="118"/>
        <v>FOXBOROUGH REGIONAL</v>
      </c>
      <c r="BD353" s="266">
        <f t="shared" si="119"/>
        <v>238</v>
      </c>
      <c r="BE353" s="266" t="str">
        <f t="shared" si="101"/>
        <v>PLAINVILLE</v>
      </c>
      <c r="BF353" s="266">
        <f t="shared" si="120"/>
        <v>14</v>
      </c>
    </row>
    <row r="354" spans="1:58">
      <c r="A354" s="265">
        <v>446</v>
      </c>
      <c r="B354" s="265">
        <v>446099244</v>
      </c>
      <c r="C354" s="266" t="s">
        <v>1286</v>
      </c>
      <c r="D354" s="275">
        <f t="shared" si="102"/>
        <v>0</v>
      </c>
      <c r="E354" s="275">
        <f t="shared" si="103"/>
        <v>0</v>
      </c>
      <c r="F354" s="275">
        <f t="shared" si="104"/>
        <v>0</v>
      </c>
      <c r="G354" s="275">
        <f t="shared" si="105"/>
        <v>2</v>
      </c>
      <c r="H354" s="275">
        <f t="shared" si="106"/>
        <v>4</v>
      </c>
      <c r="I354" s="275">
        <f t="shared" si="107"/>
        <v>11</v>
      </c>
      <c r="J354" s="275">
        <f t="shared" si="108"/>
        <v>0</v>
      </c>
      <c r="K354" s="410">
        <f t="shared" si="109"/>
        <v>0.66810000000000003</v>
      </c>
      <c r="L354" s="275"/>
      <c r="M354" s="275">
        <f t="shared" si="110"/>
        <v>0</v>
      </c>
      <c r="N354" s="275">
        <f t="shared" si="111"/>
        <v>0</v>
      </c>
      <c r="O354" s="275">
        <f t="shared" si="112"/>
        <v>0</v>
      </c>
      <c r="P354" s="275">
        <f t="shared" si="113"/>
        <v>5</v>
      </c>
      <c r="Q354" s="275">
        <f t="shared" si="114"/>
        <v>10</v>
      </c>
      <c r="R354" s="275">
        <f t="shared" si="115"/>
        <v>17</v>
      </c>
      <c r="S354" s="278"/>
      <c r="T354" s="278"/>
      <c r="U354" s="278"/>
      <c r="V354" s="278"/>
      <c r="W354" s="582"/>
      <c r="X354" s="582"/>
      <c r="Y354" s="600"/>
      <c r="Z354" s="278"/>
      <c r="AA354" s="76">
        <v>446</v>
      </c>
      <c r="AB354" s="76">
        <v>446099244</v>
      </c>
      <c r="AC354" s="294" t="s">
        <v>1286</v>
      </c>
      <c r="AD354" s="76">
        <v>0</v>
      </c>
      <c r="AE354" s="76">
        <v>0</v>
      </c>
      <c r="AF354" s="76">
        <v>0</v>
      </c>
      <c r="AG354" s="76">
        <v>2</v>
      </c>
      <c r="AH354" s="76">
        <v>4</v>
      </c>
      <c r="AI354" s="76">
        <v>11</v>
      </c>
      <c r="AJ354" s="76">
        <v>0</v>
      </c>
      <c r="AK354" s="265">
        <v>0</v>
      </c>
      <c r="AL354" s="265">
        <v>0</v>
      </c>
      <c r="AM354" s="265">
        <v>0</v>
      </c>
      <c r="AN354" s="265">
        <v>0</v>
      </c>
      <c r="AO354" s="265">
        <v>0</v>
      </c>
      <c r="AP354" s="265">
        <v>0</v>
      </c>
      <c r="AQ354" s="265">
        <v>0</v>
      </c>
      <c r="AR354" s="265">
        <v>0</v>
      </c>
      <c r="AS354" s="76">
        <v>5</v>
      </c>
      <c r="AT354" s="266"/>
      <c r="AU354" s="76">
        <v>99</v>
      </c>
      <c r="AV354" s="76">
        <v>244</v>
      </c>
      <c r="AW354" s="579">
        <v>10</v>
      </c>
      <c r="AY354" s="76"/>
      <c r="AZ354" s="76">
        <f t="shared" si="116"/>
        <v>446099244</v>
      </c>
      <c r="BA354" s="76">
        <f t="shared" si="117"/>
        <v>446</v>
      </c>
      <c r="BB354" s="564"/>
      <c r="BC354" s="266" t="str">
        <f t="shared" si="118"/>
        <v>FOXBOROUGH REGIONAL</v>
      </c>
      <c r="BD354" s="266">
        <f t="shared" si="119"/>
        <v>244</v>
      </c>
      <c r="BE354" s="266" t="str">
        <f t="shared" si="101"/>
        <v>RANDOLPH</v>
      </c>
      <c r="BF354" s="266">
        <f t="shared" si="120"/>
        <v>17</v>
      </c>
    </row>
    <row r="355" spans="1:58">
      <c r="A355" s="265">
        <v>446</v>
      </c>
      <c r="B355" s="265">
        <v>446099265</v>
      </c>
      <c r="C355" s="266" t="s">
        <v>1286</v>
      </c>
      <c r="D355" s="275">
        <f t="shared" si="102"/>
        <v>0</v>
      </c>
      <c r="E355" s="275">
        <f t="shared" si="103"/>
        <v>0</v>
      </c>
      <c r="F355" s="275">
        <f t="shared" si="104"/>
        <v>1</v>
      </c>
      <c r="G355" s="275">
        <f t="shared" si="105"/>
        <v>0</v>
      </c>
      <c r="H355" s="275">
        <f t="shared" si="106"/>
        <v>0</v>
      </c>
      <c r="I355" s="275">
        <f t="shared" si="107"/>
        <v>0</v>
      </c>
      <c r="J355" s="275">
        <f t="shared" si="108"/>
        <v>0</v>
      </c>
      <c r="K355" s="410">
        <f t="shared" si="109"/>
        <v>3.9300000000000002E-2</v>
      </c>
      <c r="L355" s="275"/>
      <c r="M355" s="275">
        <f t="shared" si="110"/>
        <v>0</v>
      </c>
      <c r="N355" s="275">
        <f t="shared" si="111"/>
        <v>0</v>
      </c>
      <c r="O355" s="275">
        <f t="shared" si="112"/>
        <v>0</v>
      </c>
      <c r="P355" s="275">
        <f t="shared" si="113"/>
        <v>0</v>
      </c>
      <c r="Q355" s="275">
        <f t="shared" si="114"/>
        <v>4</v>
      </c>
      <c r="R355" s="275">
        <f t="shared" si="115"/>
        <v>1</v>
      </c>
      <c r="S355" s="278"/>
      <c r="T355" s="278"/>
      <c r="U355" s="278"/>
      <c r="V355" s="278"/>
      <c r="W355" s="582"/>
      <c r="X355" s="582"/>
      <c r="Y355" s="600"/>
      <c r="Z355" s="278"/>
      <c r="AA355" s="76">
        <v>446</v>
      </c>
      <c r="AB355" s="76">
        <v>446099265</v>
      </c>
      <c r="AC355" s="294" t="s">
        <v>1286</v>
      </c>
      <c r="AD355" s="76">
        <v>0</v>
      </c>
      <c r="AE355" s="76">
        <v>0</v>
      </c>
      <c r="AF355" s="76">
        <v>1</v>
      </c>
      <c r="AG355" s="76">
        <v>0</v>
      </c>
      <c r="AH355" s="76">
        <v>0</v>
      </c>
      <c r="AI355" s="76">
        <v>0</v>
      </c>
      <c r="AJ355" s="76">
        <v>0</v>
      </c>
      <c r="AK355" s="265">
        <v>0</v>
      </c>
      <c r="AL355" s="265">
        <v>0</v>
      </c>
      <c r="AM355" s="265">
        <v>0</v>
      </c>
      <c r="AN355" s="265">
        <v>0</v>
      </c>
      <c r="AO355" s="265">
        <v>0</v>
      </c>
      <c r="AP355" s="265">
        <v>0</v>
      </c>
      <c r="AQ355" s="265">
        <v>0</v>
      </c>
      <c r="AR355" s="265">
        <v>0</v>
      </c>
      <c r="AS355" s="76">
        <v>0</v>
      </c>
      <c r="AT355" s="266"/>
      <c r="AU355" s="76">
        <v>99</v>
      </c>
      <c r="AV355" s="76">
        <v>265</v>
      </c>
      <c r="AW355" s="579">
        <v>4</v>
      </c>
      <c r="AY355" s="76"/>
      <c r="AZ355" s="76">
        <f t="shared" si="116"/>
        <v>446099265</v>
      </c>
      <c r="BA355" s="76">
        <f t="shared" si="117"/>
        <v>446</v>
      </c>
      <c r="BB355" s="564"/>
      <c r="BC355" s="266" t="str">
        <f t="shared" si="118"/>
        <v>FOXBOROUGH REGIONAL</v>
      </c>
      <c r="BD355" s="266">
        <f t="shared" si="119"/>
        <v>265</v>
      </c>
      <c r="BE355" s="266" t="str">
        <f t="shared" si="101"/>
        <v>SEEKONK</v>
      </c>
      <c r="BF355" s="266">
        <f t="shared" si="120"/>
        <v>1</v>
      </c>
    </row>
    <row r="356" spans="1:58">
      <c r="A356" s="265">
        <v>446</v>
      </c>
      <c r="B356" s="265">
        <v>446099266</v>
      </c>
      <c r="C356" s="266" t="s">
        <v>1286</v>
      </c>
      <c r="D356" s="275">
        <f t="shared" si="102"/>
        <v>0</v>
      </c>
      <c r="E356" s="275">
        <f t="shared" si="103"/>
        <v>0</v>
      </c>
      <c r="F356" s="275">
        <f t="shared" si="104"/>
        <v>0</v>
      </c>
      <c r="G356" s="275">
        <f t="shared" si="105"/>
        <v>7</v>
      </c>
      <c r="H356" s="275">
        <f t="shared" si="106"/>
        <v>1</v>
      </c>
      <c r="I356" s="275">
        <f t="shared" si="107"/>
        <v>0</v>
      </c>
      <c r="J356" s="275">
        <f t="shared" si="108"/>
        <v>0</v>
      </c>
      <c r="K356" s="410">
        <f t="shared" si="109"/>
        <v>0.31440000000000001</v>
      </c>
      <c r="L356" s="275"/>
      <c r="M356" s="275">
        <f t="shared" si="110"/>
        <v>1</v>
      </c>
      <c r="N356" s="275">
        <f t="shared" si="111"/>
        <v>0</v>
      </c>
      <c r="O356" s="275">
        <f t="shared" si="112"/>
        <v>0</v>
      </c>
      <c r="P356" s="275">
        <f t="shared" si="113"/>
        <v>7</v>
      </c>
      <c r="Q356" s="275">
        <f t="shared" si="114"/>
        <v>3</v>
      </c>
      <c r="R356" s="275">
        <f t="shared" si="115"/>
        <v>8</v>
      </c>
      <c r="S356" s="278"/>
      <c r="T356" s="278"/>
      <c r="U356" s="278"/>
      <c r="V356" s="278"/>
      <c r="W356" s="582"/>
      <c r="X356" s="582"/>
      <c r="Y356" s="600"/>
      <c r="Z356" s="278"/>
      <c r="AA356" s="76">
        <v>446</v>
      </c>
      <c r="AB356" s="76">
        <v>446099266</v>
      </c>
      <c r="AC356" s="294" t="s">
        <v>1286</v>
      </c>
      <c r="AD356" s="76">
        <v>0</v>
      </c>
      <c r="AE356" s="76">
        <v>0</v>
      </c>
      <c r="AF356" s="76">
        <v>0</v>
      </c>
      <c r="AG356" s="76">
        <v>7</v>
      </c>
      <c r="AH356" s="76">
        <v>1</v>
      </c>
      <c r="AI356" s="76">
        <v>0</v>
      </c>
      <c r="AJ356" s="76">
        <v>0</v>
      </c>
      <c r="AK356" s="265">
        <v>0</v>
      </c>
      <c r="AL356" s="265">
        <v>1</v>
      </c>
      <c r="AM356" s="265">
        <v>0</v>
      </c>
      <c r="AN356" s="265">
        <v>0</v>
      </c>
      <c r="AO356" s="265">
        <v>7</v>
      </c>
      <c r="AP356" s="265">
        <v>0</v>
      </c>
      <c r="AQ356" s="265">
        <v>0</v>
      </c>
      <c r="AR356" s="265">
        <v>0</v>
      </c>
      <c r="AS356" s="76">
        <v>0</v>
      </c>
      <c r="AT356" s="266"/>
      <c r="AU356" s="76">
        <v>99</v>
      </c>
      <c r="AV356" s="76">
        <v>266</v>
      </c>
      <c r="AW356" s="579">
        <v>3</v>
      </c>
      <c r="AY356" s="76"/>
      <c r="AZ356" s="76">
        <f t="shared" si="116"/>
        <v>446099266</v>
      </c>
      <c r="BA356" s="76">
        <f t="shared" si="117"/>
        <v>446</v>
      </c>
      <c r="BB356" s="564"/>
      <c r="BC356" s="266" t="str">
        <f t="shared" si="118"/>
        <v>FOXBOROUGH REGIONAL</v>
      </c>
      <c r="BD356" s="266">
        <f t="shared" si="119"/>
        <v>266</v>
      </c>
      <c r="BE356" s="266" t="str">
        <f t="shared" si="101"/>
        <v>SHARON</v>
      </c>
      <c r="BF356" s="266">
        <f t="shared" si="120"/>
        <v>8</v>
      </c>
    </row>
    <row r="357" spans="1:58">
      <c r="A357" s="265">
        <v>446</v>
      </c>
      <c r="B357" s="265">
        <v>446099285</v>
      </c>
      <c r="C357" s="266" t="s">
        <v>1286</v>
      </c>
      <c r="D357" s="275">
        <f t="shared" si="102"/>
        <v>0</v>
      </c>
      <c r="E357" s="275">
        <f t="shared" si="103"/>
        <v>0</v>
      </c>
      <c r="F357" s="275">
        <f t="shared" si="104"/>
        <v>6</v>
      </c>
      <c r="G357" s="275">
        <f t="shared" si="105"/>
        <v>32</v>
      </c>
      <c r="H357" s="275">
        <f t="shared" si="106"/>
        <v>18</v>
      </c>
      <c r="I357" s="275">
        <f t="shared" si="107"/>
        <v>29</v>
      </c>
      <c r="J357" s="275">
        <f t="shared" si="108"/>
        <v>0</v>
      </c>
      <c r="K357" s="410">
        <f t="shared" si="109"/>
        <v>3.3405</v>
      </c>
      <c r="L357" s="275"/>
      <c r="M357" s="275">
        <f t="shared" si="110"/>
        <v>6</v>
      </c>
      <c r="N357" s="275">
        <f t="shared" si="111"/>
        <v>3</v>
      </c>
      <c r="O357" s="275">
        <f t="shared" si="112"/>
        <v>1</v>
      </c>
      <c r="P357" s="275">
        <f t="shared" si="113"/>
        <v>27</v>
      </c>
      <c r="Q357" s="275">
        <f t="shared" si="114"/>
        <v>9</v>
      </c>
      <c r="R357" s="275">
        <f t="shared" si="115"/>
        <v>85</v>
      </c>
      <c r="S357" s="278"/>
      <c r="T357" s="278"/>
      <c r="U357" s="278"/>
      <c r="V357" s="278"/>
      <c r="W357" s="582"/>
      <c r="X357" s="582"/>
      <c r="Y357" s="600"/>
      <c r="Z357" s="278"/>
      <c r="AA357" s="76">
        <v>446</v>
      </c>
      <c r="AB357" s="76">
        <v>446099285</v>
      </c>
      <c r="AC357" s="294" t="s">
        <v>1286</v>
      </c>
      <c r="AD357" s="76">
        <v>0</v>
      </c>
      <c r="AE357" s="76">
        <v>0</v>
      </c>
      <c r="AF357" s="76">
        <v>6</v>
      </c>
      <c r="AG357" s="76">
        <v>32</v>
      </c>
      <c r="AH357" s="76">
        <v>18</v>
      </c>
      <c r="AI357" s="76">
        <v>29</v>
      </c>
      <c r="AJ357" s="76">
        <v>0</v>
      </c>
      <c r="AK357" s="265">
        <v>0</v>
      </c>
      <c r="AL357" s="265">
        <v>6</v>
      </c>
      <c r="AM357" s="265">
        <v>3</v>
      </c>
      <c r="AN357" s="265">
        <v>1</v>
      </c>
      <c r="AO357" s="265">
        <v>18</v>
      </c>
      <c r="AP357" s="265">
        <v>0</v>
      </c>
      <c r="AQ357" s="265">
        <v>0</v>
      </c>
      <c r="AR357" s="265">
        <v>4</v>
      </c>
      <c r="AS357" s="76">
        <v>5</v>
      </c>
      <c r="AT357" s="266"/>
      <c r="AU357" s="76">
        <v>99</v>
      </c>
      <c r="AV357" s="76">
        <v>285</v>
      </c>
      <c r="AW357" s="579">
        <v>9</v>
      </c>
      <c r="AY357" s="76"/>
      <c r="AZ357" s="76">
        <f t="shared" si="116"/>
        <v>446099285</v>
      </c>
      <c r="BA357" s="76">
        <f t="shared" si="117"/>
        <v>446</v>
      </c>
      <c r="BB357" s="564"/>
      <c r="BC357" s="266" t="str">
        <f t="shared" si="118"/>
        <v>FOXBOROUGH REGIONAL</v>
      </c>
      <c r="BD357" s="266">
        <f t="shared" si="119"/>
        <v>285</v>
      </c>
      <c r="BE357" s="266" t="str">
        <f t="shared" si="101"/>
        <v>STOUGHTON</v>
      </c>
      <c r="BF357" s="266">
        <f t="shared" si="120"/>
        <v>85</v>
      </c>
    </row>
    <row r="358" spans="1:58">
      <c r="A358" s="265">
        <v>446</v>
      </c>
      <c r="B358" s="265">
        <v>446099293</v>
      </c>
      <c r="C358" s="266" t="s">
        <v>1286</v>
      </c>
      <c r="D358" s="275">
        <f t="shared" si="102"/>
        <v>0</v>
      </c>
      <c r="E358" s="275">
        <f t="shared" si="103"/>
        <v>0</v>
      </c>
      <c r="F358" s="275">
        <f t="shared" si="104"/>
        <v>8</v>
      </c>
      <c r="G358" s="275">
        <f t="shared" si="105"/>
        <v>17</v>
      </c>
      <c r="H358" s="275">
        <f t="shared" si="106"/>
        <v>17</v>
      </c>
      <c r="I358" s="275">
        <f t="shared" si="107"/>
        <v>8</v>
      </c>
      <c r="J358" s="275">
        <f t="shared" si="108"/>
        <v>0</v>
      </c>
      <c r="K358" s="410">
        <f t="shared" si="109"/>
        <v>1.9650000000000001</v>
      </c>
      <c r="L358" s="275"/>
      <c r="M358" s="275">
        <f t="shared" si="110"/>
        <v>4</v>
      </c>
      <c r="N358" s="275">
        <f t="shared" si="111"/>
        <v>3</v>
      </c>
      <c r="O358" s="275">
        <f t="shared" si="112"/>
        <v>0</v>
      </c>
      <c r="P358" s="275">
        <f t="shared" si="113"/>
        <v>36</v>
      </c>
      <c r="Q358" s="275">
        <f t="shared" si="114"/>
        <v>10</v>
      </c>
      <c r="R358" s="275">
        <f t="shared" si="115"/>
        <v>50</v>
      </c>
      <c r="S358" s="278"/>
      <c r="T358" s="278"/>
      <c r="U358" s="278"/>
      <c r="V358" s="278"/>
      <c r="W358" s="582"/>
      <c r="X358" s="582"/>
      <c r="Y358" s="600"/>
      <c r="Z358" s="278"/>
      <c r="AA358" s="76">
        <v>446</v>
      </c>
      <c r="AB358" s="76">
        <v>446099293</v>
      </c>
      <c r="AC358" s="294" t="s">
        <v>1286</v>
      </c>
      <c r="AD358" s="76">
        <v>0</v>
      </c>
      <c r="AE358" s="76">
        <v>0</v>
      </c>
      <c r="AF358" s="76">
        <v>8</v>
      </c>
      <c r="AG358" s="76">
        <v>17</v>
      </c>
      <c r="AH358" s="76">
        <v>17</v>
      </c>
      <c r="AI358" s="76">
        <v>8</v>
      </c>
      <c r="AJ358" s="76">
        <v>0</v>
      </c>
      <c r="AK358" s="265">
        <v>0</v>
      </c>
      <c r="AL358" s="265">
        <v>4</v>
      </c>
      <c r="AM358" s="265">
        <v>3</v>
      </c>
      <c r="AN358" s="265">
        <v>0</v>
      </c>
      <c r="AO358" s="265">
        <v>25</v>
      </c>
      <c r="AP358" s="265">
        <v>0</v>
      </c>
      <c r="AQ358" s="265">
        <v>0</v>
      </c>
      <c r="AR358" s="265">
        <v>7</v>
      </c>
      <c r="AS358" s="76">
        <v>4</v>
      </c>
      <c r="AT358" s="266"/>
      <c r="AU358" s="76">
        <v>99</v>
      </c>
      <c r="AV358" s="76">
        <v>293</v>
      </c>
      <c r="AW358" s="579">
        <v>10</v>
      </c>
      <c r="AY358" s="76"/>
      <c r="AZ358" s="76">
        <f t="shared" si="116"/>
        <v>446099293</v>
      </c>
      <c r="BA358" s="76">
        <f t="shared" si="117"/>
        <v>446</v>
      </c>
      <c r="BB358" s="564"/>
      <c r="BC358" s="266" t="str">
        <f t="shared" si="118"/>
        <v>FOXBOROUGH REGIONAL</v>
      </c>
      <c r="BD358" s="266">
        <f t="shared" si="119"/>
        <v>293</v>
      </c>
      <c r="BE358" s="266" t="str">
        <f t="shared" si="101"/>
        <v>TAUNTON</v>
      </c>
      <c r="BF358" s="266">
        <f t="shared" si="120"/>
        <v>50</v>
      </c>
    </row>
    <row r="359" spans="1:58">
      <c r="A359" s="265">
        <v>446</v>
      </c>
      <c r="B359" s="265">
        <v>446099307</v>
      </c>
      <c r="C359" s="266" t="s">
        <v>1286</v>
      </c>
      <c r="D359" s="275">
        <f t="shared" si="102"/>
        <v>0</v>
      </c>
      <c r="E359" s="275">
        <f t="shared" si="103"/>
        <v>0</v>
      </c>
      <c r="F359" s="275">
        <f t="shared" si="104"/>
        <v>0</v>
      </c>
      <c r="G359" s="275">
        <f t="shared" si="105"/>
        <v>5</v>
      </c>
      <c r="H359" s="275">
        <f t="shared" si="106"/>
        <v>1</v>
      </c>
      <c r="I359" s="275">
        <f t="shared" si="107"/>
        <v>2</v>
      </c>
      <c r="J359" s="275">
        <f t="shared" si="108"/>
        <v>0</v>
      </c>
      <c r="K359" s="410">
        <f t="shared" si="109"/>
        <v>0.31440000000000001</v>
      </c>
      <c r="L359" s="275"/>
      <c r="M359" s="275">
        <f t="shared" si="110"/>
        <v>2</v>
      </c>
      <c r="N359" s="275">
        <f t="shared" si="111"/>
        <v>0</v>
      </c>
      <c r="O359" s="275">
        <f t="shared" si="112"/>
        <v>0</v>
      </c>
      <c r="P359" s="275">
        <f t="shared" si="113"/>
        <v>5</v>
      </c>
      <c r="Q359" s="275">
        <f t="shared" si="114"/>
        <v>3</v>
      </c>
      <c r="R359" s="275">
        <f t="shared" si="115"/>
        <v>8</v>
      </c>
      <c r="S359" s="278"/>
      <c r="T359" s="278"/>
      <c r="U359" s="278"/>
      <c r="V359" s="278"/>
      <c r="W359" s="582"/>
      <c r="X359" s="582"/>
      <c r="Y359" s="600"/>
      <c r="Z359" s="278"/>
      <c r="AA359" s="76">
        <v>446</v>
      </c>
      <c r="AB359" s="76">
        <v>446099307</v>
      </c>
      <c r="AC359" s="294" t="s">
        <v>1286</v>
      </c>
      <c r="AD359" s="76">
        <v>0</v>
      </c>
      <c r="AE359" s="76">
        <v>0</v>
      </c>
      <c r="AF359" s="76">
        <v>0</v>
      </c>
      <c r="AG359" s="76">
        <v>5</v>
      </c>
      <c r="AH359" s="76">
        <v>1</v>
      </c>
      <c r="AI359" s="76">
        <v>2</v>
      </c>
      <c r="AJ359" s="76">
        <v>0</v>
      </c>
      <c r="AK359" s="265">
        <v>0</v>
      </c>
      <c r="AL359" s="265">
        <v>2</v>
      </c>
      <c r="AM359" s="265">
        <v>0</v>
      </c>
      <c r="AN359" s="265">
        <v>0</v>
      </c>
      <c r="AO359" s="265">
        <v>4</v>
      </c>
      <c r="AP359" s="265">
        <v>0</v>
      </c>
      <c r="AQ359" s="265">
        <v>0</v>
      </c>
      <c r="AR359" s="265">
        <v>0</v>
      </c>
      <c r="AS359" s="76">
        <v>1</v>
      </c>
      <c r="AT359" s="266"/>
      <c r="AU359" s="76">
        <v>99</v>
      </c>
      <c r="AV359" s="76">
        <v>307</v>
      </c>
      <c r="AW359" s="579">
        <v>3</v>
      </c>
      <c r="AY359" s="76"/>
      <c r="AZ359" s="76">
        <f t="shared" si="116"/>
        <v>446099307</v>
      </c>
      <c r="BA359" s="76">
        <f t="shared" si="117"/>
        <v>446</v>
      </c>
      <c r="BB359" s="564"/>
      <c r="BC359" s="266" t="str">
        <f t="shared" si="118"/>
        <v>FOXBOROUGH REGIONAL</v>
      </c>
      <c r="BD359" s="266">
        <f t="shared" si="119"/>
        <v>307</v>
      </c>
      <c r="BE359" s="266" t="str">
        <f t="shared" si="101"/>
        <v>WALPOLE</v>
      </c>
      <c r="BF359" s="266">
        <f t="shared" si="120"/>
        <v>8</v>
      </c>
    </row>
    <row r="360" spans="1:58">
      <c r="A360" s="265">
        <v>446</v>
      </c>
      <c r="B360" s="265">
        <v>446099323</v>
      </c>
      <c r="C360" s="266" t="s">
        <v>1286</v>
      </c>
      <c r="D360" s="275">
        <f t="shared" si="102"/>
        <v>0</v>
      </c>
      <c r="E360" s="275">
        <f t="shared" si="103"/>
        <v>0</v>
      </c>
      <c r="F360" s="275">
        <f t="shared" si="104"/>
        <v>0</v>
      </c>
      <c r="G360" s="275">
        <f t="shared" si="105"/>
        <v>2</v>
      </c>
      <c r="H360" s="275">
        <f t="shared" si="106"/>
        <v>2</v>
      </c>
      <c r="I360" s="275">
        <f t="shared" si="107"/>
        <v>2</v>
      </c>
      <c r="J360" s="275">
        <f t="shared" si="108"/>
        <v>0</v>
      </c>
      <c r="K360" s="410">
        <f t="shared" si="109"/>
        <v>0.23580000000000001</v>
      </c>
      <c r="L360" s="275"/>
      <c r="M360" s="275">
        <f t="shared" si="110"/>
        <v>0</v>
      </c>
      <c r="N360" s="275">
        <f t="shared" si="111"/>
        <v>0</v>
      </c>
      <c r="O360" s="275">
        <f t="shared" si="112"/>
        <v>0</v>
      </c>
      <c r="P360" s="275">
        <f t="shared" si="113"/>
        <v>0</v>
      </c>
      <c r="Q360" s="275">
        <f t="shared" si="114"/>
        <v>6</v>
      </c>
      <c r="R360" s="275">
        <f t="shared" si="115"/>
        <v>6</v>
      </c>
      <c r="S360" s="278"/>
      <c r="T360" s="278"/>
      <c r="U360" s="278"/>
      <c r="V360" s="278"/>
      <c r="W360" s="582"/>
      <c r="X360" s="582"/>
      <c r="Y360" s="600"/>
      <c r="Z360" s="278"/>
      <c r="AA360" s="76">
        <v>446</v>
      </c>
      <c r="AB360" s="76">
        <v>446099323</v>
      </c>
      <c r="AC360" s="294" t="s">
        <v>1286</v>
      </c>
      <c r="AD360" s="76">
        <v>0</v>
      </c>
      <c r="AE360" s="76">
        <v>0</v>
      </c>
      <c r="AF360" s="76">
        <v>0</v>
      </c>
      <c r="AG360" s="76">
        <v>2</v>
      </c>
      <c r="AH360" s="76">
        <v>2</v>
      </c>
      <c r="AI360" s="76">
        <v>2</v>
      </c>
      <c r="AJ360" s="76">
        <v>0</v>
      </c>
      <c r="AK360" s="265">
        <v>0</v>
      </c>
      <c r="AL360" s="265">
        <v>0</v>
      </c>
      <c r="AM360" s="265">
        <v>0</v>
      </c>
      <c r="AN360" s="265">
        <v>0</v>
      </c>
      <c r="AO360" s="265">
        <v>0</v>
      </c>
      <c r="AP360" s="265">
        <v>0</v>
      </c>
      <c r="AQ360" s="265">
        <v>0</v>
      </c>
      <c r="AR360" s="265">
        <v>0</v>
      </c>
      <c r="AS360" s="76">
        <v>0</v>
      </c>
      <c r="AT360" s="266"/>
      <c r="AU360" s="76">
        <v>99</v>
      </c>
      <c r="AV360" s="76">
        <v>323</v>
      </c>
      <c r="AW360" s="579">
        <v>6</v>
      </c>
      <c r="AY360" s="76"/>
      <c r="AZ360" s="76">
        <f t="shared" si="116"/>
        <v>446099323</v>
      </c>
      <c r="BA360" s="76">
        <f t="shared" si="117"/>
        <v>446</v>
      </c>
      <c r="BB360" s="564"/>
      <c r="BC360" s="266" t="str">
        <f t="shared" si="118"/>
        <v>FOXBOROUGH REGIONAL</v>
      </c>
      <c r="BD360" s="266">
        <f t="shared" si="119"/>
        <v>323</v>
      </c>
      <c r="BE360" s="266" t="str">
        <f t="shared" si="101"/>
        <v>WEST BRIDGEWATER</v>
      </c>
      <c r="BF360" s="266">
        <f t="shared" si="120"/>
        <v>6</v>
      </c>
    </row>
    <row r="361" spans="1:58">
      <c r="A361" s="265">
        <v>446</v>
      </c>
      <c r="B361" s="265">
        <v>446099350</v>
      </c>
      <c r="C361" s="266" t="s">
        <v>1286</v>
      </c>
      <c r="D361" s="275">
        <f t="shared" si="102"/>
        <v>0</v>
      </c>
      <c r="E361" s="275">
        <f t="shared" si="103"/>
        <v>0</v>
      </c>
      <c r="F361" s="275">
        <f t="shared" si="104"/>
        <v>0</v>
      </c>
      <c r="G361" s="275">
        <f t="shared" si="105"/>
        <v>3</v>
      </c>
      <c r="H361" s="275">
        <f t="shared" si="106"/>
        <v>1</v>
      </c>
      <c r="I361" s="275">
        <f t="shared" si="107"/>
        <v>0</v>
      </c>
      <c r="J361" s="275">
        <f t="shared" si="108"/>
        <v>0</v>
      </c>
      <c r="K361" s="410">
        <f t="shared" si="109"/>
        <v>0.15720000000000001</v>
      </c>
      <c r="L361" s="275"/>
      <c r="M361" s="275">
        <f t="shared" si="110"/>
        <v>0</v>
      </c>
      <c r="N361" s="275">
        <f t="shared" si="111"/>
        <v>0</v>
      </c>
      <c r="O361" s="275">
        <f t="shared" si="112"/>
        <v>0</v>
      </c>
      <c r="P361" s="275">
        <f t="shared" si="113"/>
        <v>1</v>
      </c>
      <c r="Q361" s="275">
        <f t="shared" si="114"/>
        <v>3</v>
      </c>
      <c r="R361" s="275">
        <f t="shared" si="115"/>
        <v>4</v>
      </c>
      <c r="S361" s="278"/>
      <c r="T361" s="278"/>
      <c r="U361" s="278"/>
      <c r="V361" s="278"/>
      <c r="W361" s="582"/>
      <c r="X361" s="582"/>
      <c r="Y361" s="600"/>
      <c r="Z361" s="278"/>
      <c r="AA361" s="76">
        <v>446</v>
      </c>
      <c r="AB361" s="76">
        <v>446099350</v>
      </c>
      <c r="AC361" s="294" t="s">
        <v>1286</v>
      </c>
      <c r="AD361" s="76">
        <v>0</v>
      </c>
      <c r="AE361" s="76">
        <v>0</v>
      </c>
      <c r="AF361" s="76">
        <v>0</v>
      </c>
      <c r="AG361" s="76">
        <v>3</v>
      </c>
      <c r="AH361" s="76">
        <v>1</v>
      </c>
      <c r="AI361" s="76">
        <v>0</v>
      </c>
      <c r="AJ361" s="76">
        <v>0</v>
      </c>
      <c r="AK361" s="265">
        <v>0</v>
      </c>
      <c r="AL361" s="265">
        <v>0</v>
      </c>
      <c r="AM361" s="265">
        <v>0</v>
      </c>
      <c r="AN361" s="265">
        <v>0</v>
      </c>
      <c r="AO361" s="265">
        <v>1</v>
      </c>
      <c r="AP361" s="265">
        <v>0</v>
      </c>
      <c r="AQ361" s="265">
        <v>0</v>
      </c>
      <c r="AR361" s="265">
        <v>0</v>
      </c>
      <c r="AS361" s="76">
        <v>0</v>
      </c>
      <c r="AT361" s="266"/>
      <c r="AU361" s="76">
        <v>99</v>
      </c>
      <c r="AV361" s="76">
        <v>350</v>
      </c>
      <c r="AW361" s="579">
        <v>3</v>
      </c>
      <c r="AY361" s="76"/>
      <c r="AZ361" s="76">
        <f t="shared" si="116"/>
        <v>446099350</v>
      </c>
      <c r="BA361" s="76">
        <f t="shared" si="117"/>
        <v>446</v>
      </c>
      <c r="BB361" s="564"/>
      <c r="BC361" s="266" t="str">
        <f t="shared" si="118"/>
        <v>FOXBOROUGH REGIONAL</v>
      </c>
      <c r="BD361" s="266">
        <f t="shared" si="119"/>
        <v>350</v>
      </c>
      <c r="BE361" s="266" t="str">
        <f t="shared" si="101"/>
        <v>WRENTHAM</v>
      </c>
      <c r="BF361" s="266">
        <f t="shared" si="120"/>
        <v>4</v>
      </c>
    </row>
    <row r="362" spans="1:58">
      <c r="A362" s="265">
        <v>446</v>
      </c>
      <c r="B362" s="265">
        <v>446099625</v>
      </c>
      <c r="C362" s="266" t="s">
        <v>1286</v>
      </c>
      <c r="D362" s="275">
        <f t="shared" si="102"/>
        <v>0</v>
      </c>
      <c r="E362" s="275">
        <f t="shared" si="103"/>
        <v>0</v>
      </c>
      <c r="F362" s="275">
        <f t="shared" si="104"/>
        <v>2</v>
      </c>
      <c r="G362" s="275">
        <f t="shared" si="105"/>
        <v>4</v>
      </c>
      <c r="H362" s="275">
        <f t="shared" si="106"/>
        <v>1</v>
      </c>
      <c r="I362" s="275">
        <f t="shared" si="107"/>
        <v>3</v>
      </c>
      <c r="J362" s="275">
        <f t="shared" si="108"/>
        <v>0</v>
      </c>
      <c r="K362" s="410">
        <f t="shared" si="109"/>
        <v>0.39300000000000002</v>
      </c>
      <c r="L362" s="275"/>
      <c r="M362" s="275">
        <f t="shared" si="110"/>
        <v>0</v>
      </c>
      <c r="N362" s="275">
        <f t="shared" si="111"/>
        <v>0</v>
      </c>
      <c r="O362" s="275">
        <f t="shared" si="112"/>
        <v>0</v>
      </c>
      <c r="P362" s="275">
        <f t="shared" si="113"/>
        <v>7</v>
      </c>
      <c r="Q362" s="275">
        <f t="shared" si="114"/>
        <v>6</v>
      </c>
      <c r="R362" s="275">
        <f t="shared" si="115"/>
        <v>10</v>
      </c>
      <c r="S362" s="278"/>
      <c r="T362" s="278"/>
      <c r="U362" s="278"/>
      <c r="V362" s="278"/>
      <c r="W362" s="582"/>
      <c r="X362" s="582"/>
      <c r="Y362" s="600"/>
      <c r="Z362" s="278"/>
      <c r="AA362" s="76">
        <v>446</v>
      </c>
      <c r="AB362" s="76">
        <v>446099625</v>
      </c>
      <c r="AC362" s="294" t="s">
        <v>1286</v>
      </c>
      <c r="AD362" s="76">
        <v>0</v>
      </c>
      <c r="AE362" s="76">
        <v>0</v>
      </c>
      <c r="AF362" s="76">
        <v>2</v>
      </c>
      <c r="AG362" s="76">
        <v>4</v>
      </c>
      <c r="AH362" s="76">
        <v>1</v>
      </c>
      <c r="AI362" s="76">
        <v>3</v>
      </c>
      <c r="AJ362" s="76">
        <v>0</v>
      </c>
      <c r="AK362" s="265">
        <v>0</v>
      </c>
      <c r="AL362" s="265">
        <v>0</v>
      </c>
      <c r="AM362" s="265">
        <v>0</v>
      </c>
      <c r="AN362" s="265">
        <v>0</v>
      </c>
      <c r="AO362" s="265">
        <v>3</v>
      </c>
      <c r="AP362" s="265">
        <v>0</v>
      </c>
      <c r="AQ362" s="265">
        <v>0</v>
      </c>
      <c r="AR362" s="265">
        <v>2</v>
      </c>
      <c r="AS362" s="76">
        <v>2</v>
      </c>
      <c r="AT362" s="266"/>
      <c r="AU362" s="76">
        <v>99</v>
      </c>
      <c r="AV362" s="76">
        <v>625</v>
      </c>
      <c r="AW362" s="579">
        <v>6</v>
      </c>
      <c r="AY362" s="76"/>
      <c r="AZ362" s="76">
        <f t="shared" si="116"/>
        <v>446099625</v>
      </c>
      <c r="BA362" s="76">
        <f t="shared" si="117"/>
        <v>446</v>
      </c>
      <c r="BB362" s="564"/>
      <c r="BC362" s="266" t="str">
        <f t="shared" si="118"/>
        <v>FOXBOROUGH REGIONAL</v>
      </c>
      <c r="BD362" s="266">
        <f t="shared" si="119"/>
        <v>625</v>
      </c>
      <c r="BE362" s="266" t="str">
        <f t="shared" si="101"/>
        <v>BRIDGEWATER RAYNHAM</v>
      </c>
      <c r="BF362" s="266">
        <f t="shared" si="120"/>
        <v>10</v>
      </c>
    </row>
    <row r="363" spans="1:58">
      <c r="A363" s="265">
        <v>446</v>
      </c>
      <c r="B363" s="265">
        <v>446099650</v>
      </c>
      <c r="C363" s="266" t="s">
        <v>1286</v>
      </c>
      <c r="D363" s="275">
        <f t="shared" si="102"/>
        <v>0</v>
      </c>
      <c r="E363" s="275">
        <f t="shared" si="103"/>
        <v>0</v>
      </c>
      <c r="F363" s="275">
        <f t="shared" si="104"/>
        <v>0</v>
      </c>
      <c r="G363" s="275">
        <f t="shared" si="105"/>
        <v>1</v>
      </c>
      <c r="H363" s="275">
        <f t="shared" si="106"/>
        <v>0</v>
      </c>
      <c r="I363" s="275">
        <f t="shared" si="107"/>
        <v>0</v>
      </c>
      <c r="J363" s="275">
        <f t="shared" si="108"/>
        <v>0</v>
      </c>
      <c r="K363" s="410">
        <f t="shared" si="109"/>
        <v>3.9300000000000002E-2</v>
      </c>
      <c r="L363" s="275"/>
      <c r="M363" s="275">
        <f t="shared" si="110"/>
        <v>1</v>
      </c>
      <c r="N363" s="275">
        <f t="shared" si="111"/>
        <v>0</v>
      </c>
      <c r="O363" s="275">
        <f t="shared" si="112"/>
        <v>0</v>
      </c>
      <c r="P363" s="275">
        <f t="shared" si="113"/>
        <v>0</v>
      </c>
      <c r="Q363" s="275">
        <f t="shared" si="114"/>
        <v>5</v>
      </c>
      <c r="R363" s="275">
        <f t="shared" si="115"/>
        <v>1</v>
      </c>
      <c r="S363" s="278"/>
      <c r="T363" s="278"/>
      <c r="U363" s="278"/>
      <c r="V363" s="278"/>
      <c r="W363" s="582"/>
      <c r="X363" s="582"/>
      <c r="Y363" s="600"/>
      <c r="Z363" s="278"/>
      <c r="AA363" s="76">
        <v>446</v>
      </c>
      <c r="AB363" s="76">
        <v>446099650</v>
      </c>
      <c r="AC363" s="294" t="s">
        <v>1286</v>
      </c>
      <c r="AD363" s="76">
        <v>0</v>
      </c>
      <c r="AE363" s="76">
        <v>0</v>
      </c>
      <c r="AF363" s="76">
        <v>0</v>
      </c>
      <c r="AG363" s="76">
        <v>1</v>
      </c>
      <c r="AH363" s="76">
        <v>0</v>
      </c>
      <c r="AI363" s="76">
        <v>0</v>
      </c>
      <c r="AJ363" s="76">
        <v>0</v>
      </c>
      <c r="AK363" s="265">
        <v>0</v>
      </c>
      <c r="AL363" s="265">
        <v>1</v>
      </c>
      <c r="AM363" s="265">
        <v>0</v>
      </c>
      <c r="AN363" s="265">
        <v>0</v>
      </c>
      <c r="AO363" s="265">
        <v>0</v>
      </c>
      <c r="AP363" s="265">
        <v>0</v>
      </c>
      <c r="AQ363" s="265">
        <v>0</v>
      </c>
      <c r="AR363" s="265">
        <v>0</v>
      </c>
      <c r="AS363" s="76">
        <v>0</v>
      </c>
      <c r="AT363" s="266"/>
      <c r="AU363" s="76">
        <v>99</v>
      </c>
      <c r="AV363" s="76">
        <v>650</v>
      </c>
      <c r="AW363" s="579">
        <v>5</v>
      </c>
      <c r="AY363" s="76"/>
      <c r="AZ363" s="76">
        <f t="shared" si="116"/>
        <v>446099650</v>
      </c>
      <c r="BA363" s="76">
        <f t="shared" si="117"/>
        <v>446</v>
      </c>
      <c r="BB363" s="564"/>
      <c r="BC363" s="266" t="str">
        <f t="shared" si="118"/>
        <v>FOXBOROUGH REGIONAL</v>
      </c>
      <c r="BD363" s="266">
        <f t="shared" si="119"/>
        <v>650</v>
      </c>
      <c r="BE363" s="266" t="str">
        <f t="shared" si="101"/>
        <v>DIGHTON REHOBOTH</v>
      </c>
      <c r="BF363" s="266">
        <f t="shared" si="120"/>
        <v>1</v>
      </c>
    </row>
    <row r="364" spans="1:58">
      <c r="A364" s="265">
        <v>446</v>
      </c>
      <c r="B364" s="265">
        <v>446099665</v>
      </c>
      <c r="C364" s="266" t="s">
        <v>1286</v>
      </c>
      <c r="D364" s="275">
        <f t="shared" si="102"/>
        <v>0</v>
      </c>
      <c r="E364" s="275">
        <f t="shared" si="103"/>
        <v>0</v>
      </c>
      <c r="F364" s="275">
        <f t="shared" si="104"/>
        <v>1</v>
      </c>
      <c r="G364" s="275">
        <f t="shared" si="105"/>
        <v>0</v>
      </c>
      <c r="H364" s="275">
        <f t="shared" si="106"/>
        <v>1</v>
      </c>
      <c r="I364" s="275">
        <f t="shared" si="107"/>
        <v>0</v>
      </c>
      <c r="J364" s="275">
        <f t="shared" si="108"/>
        <v>0</v>
      </c>
      <c r="K364" s="410">
        <f t="shared" si="109"/>
        <v>7.8600000000000003E-2</v>
      </c>
      <c r="L364" s="275"/>
      <c r="M364" s="275">
        <f t="shared" si="110"/>
        <v>0</v>
      </c>
      <c r="N364" s="275">
        <f t="shared" si="111"/>
        <v>0</v>
      </c>
      <c r="O364" s="275">
        <f t="shared" si="112"/>
        <v>0</v>
      </c>
      <c r="P364" s="275">
        <f t="shared" si="113"/>
        <v>0</v>
      </c>
      <c r="Q364" s="275">
        <f t="shared" si="114"/>
        <v>5</v>
      </c>
      <c r="R364" s="275">
        <f t="shared" si="115"/>
        <v>2</v>
      </c>
      <c r="S364" s="278"/>
      <c r="T364" s="278"/>
      <c r="U364" s="278"/>
      <c r="V364" s="278"/>
      <c r="W364" s="582"/>
      <c r="X364" s="582"/>
      <c r="Y364" s="600"/>
      <c r="Z364" s="278"/>
      <c r="AA364" s="76">
        <v>446</v>
      </c>
      <c r="AB364" s="76">
        <v>446099665</v>
      </c>
      <c r="AC364" s="294" t="s">
        <v>1286</v>
      </c>
      <c r="AD364" s="76">
        <v>0</v>
      </c>
      <c r="AE364" s="76">
        <v>0</v>
      </c>
      <c r="AF364" s="76">
        <v>1</v>
      </c>
      <c r="AG364" s="76">
        <v>0</v>
      </c>
      <c r="AH364" s="76">
        <v>1</v>
      </c>
      <c r="AI364" s="76">
        <v>0</v>
      </c>
      <c r="AJ364" s="76">
        <v>0</v>
      </c>
      <c r="AK364" s="265">
        <v>0</v>
      </c>
      <c r="AL364" s="265">
        <v>0</v>
      </c>
      <c r="AM364" s="265">
        <v>0</v>
      </c>
      <c r="AN364" s="265">
        <v>0</v>
      </c>
      <c r="AO364" s="265">
        <v>0</v>
      </c>
      <c r="AP364" s="265">
        <v>0</v>
      </c>
      <c r="AQ364" s="265">
        <v>0</v>
      </c>
      <c r="AR364" s="265">
        <v>0</v>
      </c>
      <c r="AS364" s="76">
        <v>0</v>
      </c>
      <c r="AT364" s="266"/>
      <c r="AU364" s="76">
        <v>99</v>
      </c>
      <c r="AV364" s="76">
        <v>665</v>
      </c>
      <c r="AW364" s="579">
        <v>5</v>
      </c>
      <c r="AY364" s="76"/>
      <c r="AZ364" s="76">
        <f t="shared" si="116"/>
        <v>446099665</v>
      </c>
      <c r="BA364" s="76">
        <f t="shared" si="117"/>
        <v>446</v>
      </c>
      <c r="BB364" s="564"/>
      <c r="BC364" s="266" t="str">
        <f t="shared" si="118"/>
        <v>FOXBOROUGH REGIONAL</v>
      </c>
      <c r="BD364" s="266">
        <f t="shared" si="119"/>
        <v>665</v>
      </c>
      <c r="BE364" s="266" t="str">
        <f t="shared" si="101"/>
        <v>FREETOWN LAKEVILLE</v>
      </c>
      <c r="BF364" s="266">
        <f t="shared" si="120"/>
        <v>2</v>
      </c>
    </row>
    <row r="365" spans="1:58">
      <c r="A365" s="265">
        <v>446</v>
      </c>
      <c r="B365" s="265">
        <v>446099690</v>
      </c>
      <c r="C365" s="266" t="s">
        <v>1286</v>
      </c>
      <c r="D365" s="275">
        <f t="shared" si="102"/>
        <v>0</v>
      </c>
      <c r="E365" s="275">
        <f t="shared" si="103"/>
        <v>0</v>
      </c>
      <c r="F365" s="275">
        <f t="shared" si="104"/>
        <v>0</v>
      </c>
      <c r="G365" s="275">
        <f t="shared" si="105"/>
        <v>0</v>
      </c>
      <c r="H365" s="275">
        <f t="shared" si="106"/>
        <v>6</v>
      </c>
      <c r="I365" s="275">
        <f t="shared" si="107"/>
        <v>6</v>
      </c>
      <c r="J365" s="275">
        <f t="shared" si="108"/>
        <v>0</v>
      </c>
      <c r="K365" s="410">
        <f t="shared" si="109"/>
        <v>0.47160000000000002</v>
      </c>
      <c r="L365" s="275"/>
      <c r="M365" s="275">
        <f t="shared" si="110"/>
        <v>0</v>
      </c>
      <c r="N365" s="275">
        <f t="shared" si="111"/>
        <v>0</v>
      </c>
      <c r="O365" s="275">
        <f t="shared" si="112"/>
        <v>0</v>
      </c>
      <c r="P365" s="275">
        <f t="shared" si="113"/>
        <v>4</v>
      </c>
      <c r="Q365" s="275">
        <f t="shared" si="114"/>
        <v>4</v>
      </c>
      <c r="R365" s="275">
        <f t="shared" si="115"/>
        <v>12</v>
      </c>
      <c r="S365" s="278"/>
      <c r="T365" s="278"/>
      <c r="U365" s="278"/>
      <c r="V365" s="278"/>
      <c r="W365" s="582"/>
      <c r="X365" s="582"/>
      <c r="Y365" s="600"/>
      <c r="Z365" s="278"/>
      <c r="AA365" s="76">
        <v>446</v>
      </c>
      <c r="AB365" s="76">
        <v>446099690</v>
      </c>
      <c r="AC365" s="294" t="s">
        <v>1286</v>
      </c>
      <c r="AD365" s="76">
        <v>0</v>
      </c>
      <c r="AE365" s="76">
        <v>0</v>
      </c>
      <c r="AF365" s="76">
        <v>0</v>
      </c>
      <c r="AG365" s="76">
        <v>0</v>
      </c>
      <c r="AH365" s="76">
        <v>6</v>
      </c>
      <c r="AI365" s="76">
        <v>6</v>
      </c>
      <c r="AJ365" s="76">
        <v>0</v>
      </c>
      <c r="AK365" s="265">
        <v>0</v>
      </c>
      <c r="AL365" s="265">
        <v>0</v>
      </c>
      <c r="AM365" s="265">
        <v>0</v>
      </c>
      <c r="AN365" s="265">
        <v>0</v>
      </c>
      <c r="AO365" s="265">
        <v>2</v>
      </c>
      <c r="AP365" s="265">
        <v>0</v>
      </c>
      <c r="AQ365" s="265">
        <v>0</v>
      </c>
      <c r="AR365" s="265">
        <v>0</v>
      </c>
      <c r="AS365" s="76">
        <v>2</v>
      </c>
      <c r="AT365" s="266"/>
      <c r="AU365" s="76">
        <v>99</v>
      </c>
      <c r="AV365" s="76">
        <v>690</v>
      </c>
      <c r="AW365" s="579">
        <v>4</v>
      </c>
      <c r="AY365" s="76"/>
      <c r="AZ365" s="76">
        <f t="shared" si="116"/>
        <v>446099690</v>
      </c>
      <c r="BA365" s="76">
        <f t="shared" si="117"/>
        <v>446</v>
      </c>
      <c r="BB365" s="564"/>
      <c r="BC365" s="266" t="str">
        <f t="shared" si="118"/>
        <v>FOXBOROUGH REGIONAL</v>
      </c>
      <c r="BD365" s="266">
        <f t="shared" si="119"/>
        <v>690</v>
      </c>
      <c r="BE365" s="266" t="str">
        <f t="shared" si="101"/>
        <v>KING PHILIP</v>
      </c>
      <c r="BF365" s="266">
        <f t="shared" si="120"/>
        <v>12</v>
      </c>
    </row>
    <row r="366" spans="1:58">
      <c r="A366" s="265">
        <v>446</v>
      </c>
      <c r="B366" s="265">
        <v>446099780</v>
      </c>
      <c r="C366" s="266" t="s">
        <v>1286</v>
      </c>
      <c r="D366" s="275">
        <f t="shared" si="102"/>
        <v>0</v>
      </c>
      <c r="E366" s="275">
        <f t="shared" si="103"/>
        <v>0</v>
      </c>
      <c r="F366" s="275">
        <f t="shared" si="104"/>
        <v>1</v>
      </c>
      <c r="G366" s="275">
        <f t="shared" si="105"/>
        <v>0</v>
      </c>
      <c r="H366" s="275">
        <f t="shared" si="106"/>
        <v>1</v>
      </c>
      <c r="I366" s="275">
        <f t="shared" si="107"/>
        <v>1</v>
      </c>
      <c r="J366" s="275">
        <f t="shared" si="108"/>
        <v>0</v>
      </c>
      <c r="K366" s="410">
        <f t="shared" si="109"/>
        <v>0.1179</v>
      </c>
      <c r="L366" s="275"/>
      <c r="M366" s="275">
        <f t="shared" si="110"/>
        <v>0</v>
      </c>
      <c r="N366" s="275">
        <f t="shared" si="111"/>
        <v>0</v>
      </c>
      <c r="O366" s="275">
        <f t="shared" si="112"/>
        <v>0</v>
      </c>
      <c r="P366" s="275">
        <f t="shared" si="113"/>
        <v>3</v>
      </c>
      <c r="Q366" s="275">
        <f t="shared" si="114"/>
        <v>6</v>
      </c>
      <c r="R366" s="275">
        <f t="shared" si="115"/>
        <v>3</v>
      </c>
      <c r="S366" s="278"/>
      <c r="T366" s="278"/>
      <c r="U366" s="278"/>
      <c r="V366" s="278"/>
      <c r="W366" s="582"/>
      <c r="X366" s="582"/>
      <c r="Y366" s="600"/>
      <c r="Z366" s="278"/>
      <c r="AA366" s="76">
        <v>446</v>
      </c>
      <c r="AB366" s="76">
        <v>446099780</v>
      </c>
      <c r="AC366" s="294" t="s">
        <v>1286</v>
      </c>
      <c r="AD366" s="76">
        <v>0</v>
      </c>
      <c r="AE366" s="76">
        <v>0</v>
      </c>
      <c r="AF366" s="76">
        <v>1</v>
      </c>
      <c r="AG366" s="76">
        <v>0</v>
      </c>
      <c r="AH366" s="76">
        <v>1</v>
      </c>
      <c r="AI366" s="76">
        <v>1</v>
      </c>
      <c r="AJ366" s="76">
        <v>0</v>
      </c>
      <c r="AK366" s="265">
        <v>0</v>
      </c>
      <c r="AL366" s="265">
        <v>0</v>
      </c>
      <c r="AM366" s="265">
        <v>0</v>
      </c>
      <c r="AN366" s="265">
        <v>0</v>
      </c>
      <c r="AO366" s="265">
        <v>1</v>
      </c>
      <c r="AP366" s="265">
        <v>0</v>
      </c>
      <c r="AQ366" s="265">
        <v>0</v>
      </c>
      <c r="AR366" s="265">
        <v>1</v>
      </c>
      <c r="AS366" s="76">
        <v>1</v>
      </c>
      <c r="AT366" s="266"/>
      <c r="AU366" s="76">
        <v>99</v>
      </c>
      <c r="AV366" s="76">
        <v>780</v>
      </c>
      <c r="AW366" s="579">
        <v>6</v>
      </c>
      <c r="AY366" s="76"/>
      <c r="AZ366" s="76">
        <f t="shared" si="116"/>
        <v>446099780</v>
      </c>
      <c r="BA366" s="76">
        <f t="shared" si="117"/>
        <v>446</v>
      </c>
      <c r="BB366" s="564"/>
      <c r="BC366" s="266" t="str">
        <f t="shared" si="118"/>
        <v>FOXBOROUGH REGIONAL</v>
      </c>
      <c r="BD366" s="266">
        <f t="shared" si="119"/>
        <v>780</v>
      </c>
      <c r="BE366" s="266" t="str">
        <f t="shared" si="101"/>
        <v>WHITMAN HANSON</v>
      </c>
      <c r="BF366" s="266">
        <f t="shared" si="120"/>
        <v>3</v>
      </c>
    </row>
    <row r="367" spans="1:58">
      <c r="A367" s="265">
        <v>447</v>
      </c>
      <c r="B367" s="265">
        <v>447101025</v>
      </c>
      <c r="C367" s="266" t="s">
        <v>1297</v>
      </c>
      <c r="D367" s="275">
        <f t="shared" si="102"/>
        <v>0</v>
      </c>
      <c r="E367" s="275">
        <f t="shared" si="103"/>
        <v>0</v>
      </c>
      <c r="F367" s="275">
        <f t="shared" si="104"/>
        <v>19</v>
      </c>
      <c r="G367" s="275">
        <f t="shared" si="105"/>
        <v>103</v>
      </c>
      <c r="H367" s="275">
        <f t="shared" si="106"/>
        <v>53</v>
      </c>
      <c r="I367" s="275">
        <f t="shared" si="107"/>
        <v>0</v>
      </c>
      <c r="J367" s="275">
        <f t="shared" si="108"/>
        <v>0</v>
      </c>
      <c r="K367" s="410">
        <f t="shared" si="109"/>
        <v>6.8775000000000004</v>
      </c>
      <c r="L367" s="275"/>
      <c r="M367" s="275">
        <f t="shared" si="110"/>
        <v>16</v>
      </c>
      <c r="N367" s="275">
        <f t="shared" si="111"/>
        <v>0</v>
      </c>
      <c r="O367" s="275">
        <f t="shared" si="112"/>
        <v>0</v>
      </c>
      <c r="P367" s="275">
        <f t="shared" si="113"/>
        <v>38</v>
      </c>
      <c r="Q367" s="275">
        <f t="shared" si="114"/>
        <v>6</v>
      </c>
      <c r="R367" s="275">
        <f t="shared" si="115"/>
        <v>175</v>
      </c>
      <c r="S367" s="278"/>
      <c r="T367" s="278"/>
      <c r="U367" s="278"/>
      <c r="V367" s="278"/>
      <c r="W367" s="582"/>
      <c r="X367" s="582"/>
      <c r="Y367" s="600"/>
      <c r="Z367" s="278"/>
      <c r="AA367" s="76">
        <v>447</v>
      </c>
      <c r="AB367" s="76">
        <v>447101025</v>
      </c>
      <c r="AC367" s="294" t="s">
        <v>1297</v>
      </c>
      <c r="AD367" s="76">
        <v>0</v>
      </c>
      <c r="AE367" s="76">
        <v>0</v>
      </c>
      <c r="AF367" s="76">
        <v>19</v>
      </c>
      <c r="AG367" s="76">
        <v>103</v>
      </c>
      <c r="AH367" s="76">
        <v>53</v>
      </c>
      <c r="AI367" s="76">
        <v>0</v>
      </c>
      <c r="AJ367" s="76">
        <v>0</v>
      </c>
      <c r="AK367" s="265">
        <v>0</v>
      </c>
      <c r="AL367" s="265">
        <v>16</v>
      </c>
      <c r="AM367" s="265">
        <v>0</v>
      </c>
      <c r="AN367" s="265">
        <v>0</v>
      </c>
      <c r="AO367" s="265">
        <v>32</v>
      </c>
      <c r="AP367" s="265">
        <v>0</v>
      </c>
      <c r="AQ367" s="265">
        <v>0</v>
      </c>
      <c r="AR367" s="265">
        <v>6</v>
      </c>
      <c r="AS367" s="76">
        <v>0</v>
      </c>
      <c r="AT367" s="266"/>
      <c r="AU367" s="76">
        <v>101</v>
      </c>
      <c r="AV367" s="76">
        <v>25</v>
      </c>
      <c r="AW367" s="579">
        <v>6</v>
      </c>
      <c r="AY367" s="76"/>
      <c r="AZ367" s="76">
        <f t="shared" si="116"/>
        <v>447101025</v>
      </c>
      <c r="BA367" s="76">
        <f t="shared" si="117"/>
        <v>447</v>
      </c>
      <c r="BB367" s="564"/>
      <c r="BC367" s="266" t="str">
        <f t="shared" si="118"/>
        <v>BENJAMIN FRANKLIN CLASSICAL</v>
      </c>
      <c r="BD367" s="266">
        <f t="shared" si="119"/>
        <v>25</v>
      </c>
      <c r="BE367" s="266" t="str">
        <f t="shared" si="101"/>
        <v>BELLINGHAM</v>
      </c>
      <c r="BF367" s="266">
        <f t="shared" si="120"/>
        <v>175</v>
      </c>
    </row>
    <row r="368" spans="1:58">
      <c r="A368" s="265">
        <v>447</v>
      </c>
      <c r="B368" s="265">
        <v>447101035</v>
      </c>
      <c r="C368" s="266" t="s">
        <v>1297</v>
      </c>
      <c r="D368" s="275">
        <f t="shared" si="102"/>
        <v>0</v>
      </c>
      <c r="E368" s="275">
        <f t="shared" si="103"/>
        <v>0</v>
      </c>
      <c r="F368" s="275">
        <f t="shared" si="104"/>
        <v>0</v>
      </c>
      <c r="G368" s="275">
        <f t="shared" si="105"/>
        <v>1</v>
      </c>
      <c r="H368" s="275">
        <f t="shared" si="106"/>
        <v>0</v>
      </c>
      <c r="I368" s="275">
        <f t="shared" si="107"/>
        <v>0</v>
      </c>
      <c r="J368" s="275">
        <f t="shared" si="108"/>
        <v>0</v>
      </c>
      <c r="K368" s="410">
        <f t="shared" si="109"/>
        <v>3.9300000000000002E-2</v>
      </c>
      <c r="L368" s="275"/>
      <c r="M368" s="275">
        <f t="shared" si="110"/>
        <v>1</v>
      </c>
      <c r="N368" s="275">
        <f t="shared" si="111"/>
        <v>0</v>
      </c>
      <c r="O368" s="275">
        <f t="shared" si="112"/>
        <v>0</v>
      </c>
      <c r="P368" s="275">
        <f t="shared" si="113"/>
        <v>1</v>
      </c>
      <c r="Q368" s="275">
        <f t="shared" si="114"/>
        <v>11</v>
      </c>
      <c r="R368" s="275">
        <f t="shared" si="115"/>
        <v>1</v>
      </c>
      <c r="S368" s="278"/>
      <c r="T368" s="278"/>
      <c r="U368" s="278"/>
      <c r="V368" s="278"/>
      <c r="W368" s="582"/>
      <c r="X368" s="582"/>
      <c r="Y368" s="600"/>
      <c r="Z368" s="278"/>
      <c r="AA368" s="76">
        <v>447</v>
      </c>
      <c r="AB368" s="76">
        <v>447101035</v>
      </c>
      <c r="AC368" s="294" t="s">
        <v>1297</v>
      </c>
      <c r="AD368" s="76">
        <v>0</v>
      </c>
      <c r="AE368" s="76">
        <v>0</v>
      </c>
      <c r="AF368" s="76">
        <v>0</v>
      </c>
      <c r="AG368" s="76">
        <v>1</v>
      </c>
      <c r="AH368" s="76">
        <v>0</v>
      </c>
      <c r="AI368" s="76">
        <v>0</v>
      </c>
      <c r="AJ368" s="76">
        <v>0</v>
      </c>
      <c r="AK368" s="265">
        <v>0</v>
      </c>
      <c r="AL368" s="265">
        <v>1</v>
      </c>
      <c r="AM368" s="265">
        <v>0</v>
      </c>
      <c r="AN368" s="265">
        <v>0</v>
      </c>
      <c r="AO368" s="265">
        <v>1</v>
      </c>
      <c r="AP368" s="265">
        <v>0</v>
      </c>
      <c r="AQ368" s="265">
        <v>0</v>
      </c>
      <c r="AR368" s="265">
        <v>0</v>
      </c>
      <c r="AS368" s="76">
        <v>0</v>
      </c>
      <c r="AT368" s="266"/>
      <c r="AU368" s="76">
        <v>101</v>
      </c>
      <c r="AV368" s="76">
        <v>35</v>
      </c>
      <c r="AW368" s="579">
        <v>11</v>
      </c>
      <c r="AY368" s="76"/>
      <c r="AZ368" s="76">
        <f t="shared" si="116"/>
        <v>447101035</v>
      </c>
      <c r="BA368" s="76">
        <f t="shared" si="117"/>
        <v>447</v>
      </c>
      <c r="BB368" s="564"/>
      <c r="BC368" s="266" t="str">
        <f t="shared" si="118"/>
        <v>BENJAMIN FRANKLIN CLASSICAL</v>
      </c>
      <c r="BD368" s="266">
        <f t="shared" si="119"/>
        <v>35</v>
      </c>
      <c r="BE368" s="266" t="str">
        <f t="shared" si="101"/>
        <v>BOSTON</v>
      </c>
      <c r="BF368" s="266">
        <f t="shared" si="120"/>
        <v>1</v>
      </c>
    </row>
    <row r="369" spans="1:58">
      <c r="A369" s="265">
        <v>447</v>
      </c>
      <c r="B369" s="265">
        <v>447101100</v>
      </c>
      <c r="C369" s="266" t="s">
        <v>1297</v>
      </c>
      <c r="D369" s="275">
        <f t="shared" si="102"/>
        <v>0</v>
      </c>
      <c r="E369" s="275">
        <f t="shared" si="103"/>
        <v>0</v>
      </c>
      <c r="F369" s="275">
        <f t="shared" si="104"/>
        <v>0</v>
      </c>
      <c r="G369" s="275">
        <f t="shared" si="105"/>
        <v>1</v>
      </c>
      <c r="H369" s="275">
        <f t="shared" si="106"/>
        <v>1</v>
      </c>
      <c r="I369" s="275">
        <f t="shared" si="107"/>
        <v>0</v>
      </c>
      <c r="J369" s="275">
        <f t="shared" si="108"/>
        <v>0</v>
      </c>
      <c r="K369" s="410">
        <f t="shared" si="109"/>
        <v>7.8600000000000003E-2</v>
      </c>
      <c r="L369" s="275"/>
      <c r="M369" s="275">
        <f t="shared" si="110"/>
        <v>0</v>
      </c>
      <c r="N369" s="275">
        <f t="shared" si="111"/>
        <v>0</v>
      </c>
      <c r="O369" s="275">
        <f t="shared" si="112"/>
        <v>0</v>
      </c>
      <c r="P369" s="275">
        <f t="shared" si="113"/>
        <v>2</v>
      </c>
      <c r="Q369" s="275">
        <f t="shared" si="114"/>
        <v>10</v>
      </c>
      <c r="R369" s="275">
        <f t="shared" si="115"/>
        <v>2</v>
      </c>
      <c r="S369" s="278"/>
      <c r="T369" s="278"/>
      <c r="U369" s="278"/>
      <c r="V369" s="278"/>
      <c r="W369" s="582"/>
      <c r="X369" s="582"/>
      <c r="Y369" s="600"/>
      <c r="Z369" s="278"/>
      <c r="AA369" s="76">
        <v>447</v>
      </c>
      <c r="AB369" s="76">
        <v>447101100</v>
      </c>
      <c r="AC369" s="294" t="s">
        <v>1297</v>
      </c>
      <c r="AD369" s="76">
        <v>0</v>
      </c>
      <c r="AE369" s="76">
        <v>0</v>
      </c>
      <c r="AF369" s="76">
        <v>0</v>
      </c>
      <c r="AG369" s="76">
        <v>1</v>
      </c>
      <c r="AH369" s="76">
        <v>1</v>
      </c>
      <c r="AI369" s="76">
        <v>0</v>
      </c>
      <c r="AJ369" s="76">
        <v>0</v>
      </c>
      <c r="AK369" s="265">
        <v>0</v>
      </c>
      <c r="AL369" s="265">
        <v>0</v>
      </c>
      <c r="AM369" s="265">
        <v>0</v>
      </c>
      <c r="AN369" s="265">
        <v>0</v>
      </c>
      <c r="AO369" s="265">
        <v>2</v>
      </c>
      <c r="AP369" s="265">
        <v>0</v>
      </c>
      <c r="AQ369" s="265">
        <v>0</v>
      </c>
      <c r="AR369" s="265">
        <v>0</v>
      </c>
      <c r="AS369" s="76">
        <v>0</v>
      </c>
      <c r="AT369" s="266"/>
      <c r="AU369" s="76">
        <v>101</v>
      </c>
      <c r="AV369" s="76">
        <v>100</v>
      </c>
      <c r="AW369" s="579">
        <v>10</v>
      </c>
      <c r="AY369" s="76"/>
      <c r="AZ369" s="76">
        <f t="shared" si="116"/>
        <v>447101100</v>
      </c>
      <c r="BA369" s="76">
        <f t="shared" si="117"/>
        <v>447</v>
      </c>
      <c r="BB369" s="564"/>
      <c r="BC369" s="266" t="str">
        <f t="shared" si="118"/>
        <v>BENJAMIN FRANKLIN CLASSICAL</v>
      </c>
      <c r="BD369" s="266">
        <f t="shared" si="119"/>
        <v>100</v>
      </c>
      <c r="BE369" s="266" t="str">
        <f t="shared" si="101"/>
        <v>FRAMINGHAM</v>
      </c>
      <c r="BF369" s="266">
        <f t="shared" si="120"/>
        <v>2</v>
      </c>
    </row>
    <row r="370" spans="1:58">
      <c r="A370" s="265">
        <v>447</v>
      </c>
      <c r="B370" s="265">
        <v>447101101</v>
      </c>
      <c r="C370" s="266" t="s">
        <v>1297</v>
      </c>
      <c r="D370" s="275">
        <f t="shared" si="102"/>
        <v>0</v>
      </c>
      <c r="E370" s="275">
        <f t="shared" si="103"/>
        <v>0</v>
      </c>
      <c r="F370" s="275">
        <f t="shared" si="104"/>
        <v>35</v>
      </c>
      <c r="G370" s="275">
        <f t="shared" si="105"/>
        <v>172</v>
      </c>
      <c r="H370" s="275">
        <f t="shared" si="106"/>
        <v>117</v>
      </c>
      <c r="I370" s="275">
        <f t="shared" si="107"/>
        <v>0</v>
      </c>
      <c r="J370" s="275">
        <f t="shared" si="108"/>
        <v>0</v>
      </c>
      <c r="K370" s="410">
        <f t="shared" si="109"/>
        <v>12.7332</v>
      </c>
      <c r="L370" s="275"/>
      <c r="M370" s="275">
        <f t="shared" si="110"/>
        <v>18</v>
      </c>
      <c r="N370" s="275">
        <f t="shared" si="111"/>
        <v>0</v>
      </c>
      <c r="O370" s="275">
        <f t="shared" si="112"/>
        <v>0</v>
      </c>
      <c r="P370" s="275">
        <f t="shared" si="113"/>
        <v>43</v>
      </c>
      <c r="Q370" s="275">
        <f t="shared" si="114"/>
        <v>3</v>
      </c>
      <c r="R370" s="275">
        <f t="shared" si="115"/>
        <v>324</v>
      </c>
      <c r="S370" s="278"/>
      <c r="T370" s="278"/>
      <c r="U370" s="278"/>
      <c r="V370" s="278"/>
      <c r="W370" s="582"/>
      <c r="X370" s="582"/>
      <c r="Y370" s="600"/>
      <c r="Z370" s="278"/>
      <c r="AA370" s="76">
        <v>447</v>
      </c>
      <c r="AB370" s="76">
        <v>447101101</v>
      </c>
      <c r="AC370" s="294" t="s">
        <v>1297</v>
      </c>
      <c r="AD370" s="76">
        <v>0</v>
      </c>
      <c r="AE370" s="76">
        <v>0</v>
      </c>
      <c r="AF370" s="76">
        <v>35</v>
      </c>
      <c r="AG370" s="76">
        <v>172</v>
      </c>
      <c r="AH370" s="76">
        <v>117</v>
      </c>
      <c r="AI370" s="76">
        <v>0</v>
      </c>
      <c r="AJ370" s="76">
        <v>0</v>
      </c>
      <c r="AK370" s="265">
        <v>0</v>
      </c>
      <c r="AL370" s="265">
        <v>18</v>
      </c>
      <c r="AM370" s="265">
        <v>0</v>
      </c>
      <c r="AN370" s="265">
        <v>0</v>
      </c>
      <c r="AO370" s="265">
        <v>41</v>
      </c>
      <c r="AP370" s="265">
        <v>0</v>
      </c>
      <c r="AQ370" s="265">
        <v>0</v>
      </c>
      <c r="AR370" s="265">
        <v>2</v>
      </c>
      <c r="AS370" s="76">
        <v>0</v>
      </c>
      <c r="AT370" s="266"/>
      <c r="AU370" s="76">
        <v>101</v>
      </c>
      <c r="AV370" s="76">
        <v>101</v>
      </c>
      <c r="AW370" s="579">
        <v>3</v>
      </c>
      <c r="AY370" s="76"/>
      <c r="AZ370" s="76">
        <f t="shared" si="116"/>
        <v>447101101</v>
      </c>
      <c r="BA370" s="76">
        <f t="shared" si="117"/>
        <v>447</v>
      </c>
      <c r="BB370" s="564"/>
      <c r="BC370" s="266" t="str">
        <f t="shared" si="118"/>
        <v>BENJAMIN FRANKLIN CLASSICAL</v>
      </c>
      <c r="BD370" s="266">
        <f t="shared" si="119"/>
        <v>101</v>
      </c>
      <c r="BE370" s="266" t="str">
        <f t="shared" si="101"/>
        <v>FRANKLIN</v>
      </c>
      <c r="BF370" s="266">
        <f t="shared" si="120"/>
        <v>324</v>
      </c>
    </row>
    <row r="371" spans="1:58">
      <c r="A371" s="265">
        <v>447</v>
      </c>
      <c r="B371" s="265">
        <v>447101136</v>
      </c>
      <c r="C371" s="266" t="s">
        <v>1297</v>
      </c>
      <c r="D371" s="275">
        <f t="shared" si="102"/>
        <v>0</v>
      </c>
      <c r="E371" s="275">
        <f t="shared" si="103"/>
        <v>0</v>
      </c>
      <c r="F371" s="275">
        <f t="shared" si="104"/>
        <v>0</v>
      </c>
      <c r="G371" s="275">
        <f t="shared" si="105"/>
        <v>4</v>
      </c>
      <c r="H371" s="275">
        <f t="shared" si="106"/>
        <v>2</v>
      </c>
      <c r="I371" s="275">
        <f t="shared" si="107"/>
        <v>0</v>
      </c>
      <c r="J371" s="275">
        <f t="shared" si="108"/>
        <v>0</v>
      </c>
      <c r="K371" s="410">
        <f t="shared" si="109"/>
        <v>0.23580000000000001</v>
      </c>
      <c r="L371" s="275"/>
      <c r="M371" s="275">
        <f t="shared" si="110"/>
        <v>0</v>
      </c>
      <c r="N371" s="275">
        <f t="shared" si="111"/>
        <v>0</v>
      </c>
      <c r="O371" s="275">
        <f t="shared" si="112"/>
        <v>0</v>
      </c>
      <c r="P371" s="275">
        <f t="shared" si="113"/>
        <v>3</v>
      </c>
      <c r="Q371" s="275">
        <f t="shared" si="114"/>
        <v>3</v>
      </c>
      <c r="R371" s="275">
        <f t="shared" si="115"/>
        <v>6</v>
      </c>
      <c r="S371" s="278"/>
      <c r="T371" s="278"/>
      <c r="U371" s="278"/>
      <c r="V371" s="278"/>
      <c r="W371" s="582"/>
      <c r="X371" s="582"/>
      <c r="Y371" s="600"/>
      <c r="Z371" s="278"/>
      <c r="AA371" s="76">
        <v>447</v>
      </c>
      <c r="AB371" s="76">
        <v>447101136</v>
      </c>
      <c r="AC371" s="294" t="s">
        <v>1297</v>
      </c>
      <c r="AD371" s="76">
        <v>0</v>
      </c>
      <c r="AE371" s="76">
        <v>0</v>
      </c>
      <c r="AF371" s="76">
        <v>0</v>
      </c>
      <c r="AG371" s="76">
        <v>4</v>
      </c>
      <c r="AH371" s="76">
        <v>2</v>
      </c>
      <c r="AI371" s="76">
        <v>0</v>
      </c>
      <c r="AJ371" s="76">
        <v>0</v>
      </c>
      <c r="AK371" s="265">
        <v>0</v>
      </c>
      <c r="AL371" s="265">
        <v>0</v>
      </c>
      <c r="AM371" s="265">
        <v>0</v>
      </c>
      <c r="AN371" s="265">
        <v>0</v>
      </c>
      <c r="AO371" s="265">
        <v>3</v>
      </c>
      <c r="AP371" s="265">
        <v>0</v>
      </c>
      <c r="AQ371" s="265">
        <v>0</v>
      </c>
      <c r="AR371" s="265">
        <v>0</v>
      </c>
      <c r="AS371" s="76">
        <v>0</v>
      </c>
      <c r="AT371" s="266"/>
      <c r="AU371" s="76">
        <v>101</v>
      </c>
      <c r="AV371" s="76">
        <v>136</v>
      </c>
      <c r="AW371" s="579">
        <v>3</v>
      </c>
      <c r="AY371" s="76"/>
      <c r="AZ371" s="76">
        <f t="shared" si="116"/>
        <v>447101136</v>
      </c>
      <c r="BA371" s="76">
        <f t="shared" si="117"/>
        <v>447</v>
      </c>
      <c r="BB371" s="564"/>
      <c r="BC371" s="266" t="str">
        <f t="shared" si="118"/>
        <v>BENJAMIN FRANKLIN CLASSICAL</v>
      </c>
      <c r="BD371" s="266">
        <f t="shared" si="119"/>
        <v>136</v>
      </c>
      <c r="BE371" s="266" t="str">
        <f t="shared" si="101"/>
        <v>HOLLISTON</v>
      </c>
      <c r="BF371" s="266">
        <f t="shared" si="120"/>
        <v>6</v>
      </c>
    </row>
    <row r="372" spans="1:58">
      <c r="A372" s="265">
        <v>447</v>
      </c>
      <c r="B372" s="265">
        <v>447101138</v>
      </c>
      <c r="C372" s="266" t="s">
        <v>1297</v>
      </c>
      <c r="D372" s="275">
        <f t="shared" si="102"/>
        <v>0</v>
      </c>
      <c r="E372" s="275">
        <f t="shared" si="103"/>
        <v>0</v>
      </c>
      <c r="F372" s="275">
        <f t="shared" si="104"/>
        <v>1</v>
      </c>
      <c r="G372" s="275">
        <f t="shared" si="105"/>
        <v>4</v>
      </c>
      <c r="H372" s="275">
        <f t="shared" si="106"/>
        <v>3</v>
      </c>
      <c r="I372" s="275">
        <f t="shared" si="107"/>
        <v>0</v>
      </c>
      <c r="J372" s="275">
        <f t="shared" si="108"/>
        <v>0</v>
      </c>
      <c r="K372" s="410">
        <f t="shared" si="109"/>
        <v>0.31440000000000001</v>
      </c>
      <c r="L372" s="275"/>
      <c r="M372" s="275">
        <f t="shared" si="110"/>
        <v>0</v>
      </c>
      <c r="N372" s="275">
        <f t="shared" si="111"/>
        <v>0</v>
      </c>
      <c r="O372" s="275">
        <f t="shared" si="112"/>
        <v>0</v>
      </c>
      <c r="P372" s="275">
        <f t="shared" si="113"/>
        <v>3</v>
      </c>
      <c r="Q372" s="275">
        <f t="shared" si="114"/>
        <v>5</v>
      </c>
      <c r="R372" s="275">
        <f t="shared" si="115"/>
        <v>8</v>
      </c>
      <c r="S372" s="278"/>
      <c r="T372" s="278"/>
      <c r="U372" s="278"/>
      <c r="V372" s="278"/>
      <c r="W372" s="582"/>
      <c r="X372" s="582"/>
      <c r="Y372" s="600"/>
      <c r="Z372" s="278"/>
      <c r="AA372" s="76">
        <v>447</v>
      </c>
      <c r="AB372" s="76">
        <v>447101138</v>
      </c>
      <c r="AC372" s="294" t="s">
        <v>1297</v>
      </c>
      <c r="AD372" s="76">
        <v>0</v>
      </c>
      <c r="AE372" s="76">
        <v>0</v>
      </c>
      <c r="AF372" s="76">
        <v>1</v>
      </c>
      <c r="AG372" s="76">
        <v>4</v>
      </c>
      <c r="AH372" s="76">
        <v>3</v>
      </c>
      <c r="AI372" s="76">
        <v>0</v>
      </c>
      <c r="AJ372" s="76">
        <v>0</v>
      </c>
      <c r="AK372" s="265">
        <v>0</v>
      </c>
      <c r="AL372" s="265">
        <v>0</v>
      </c>
      <c r="AM372" s="265">
        <v>0</v>
      </c>
      <c r="AN372" s="265">
        <v>0</v>
      </c>
      <c r="AO372" s="265">
        <v>3</v>
      </c>
      <c r="AP372" s="265">
        <v>0</v>
      </c>
      <c r="AQ372" s="265">
        <v>0</v>
      </c>
      <c r="AR372" s="265">
        <v>0</v>
      </c>
      <c r="AS372" s="76">
        <v>0</v>
      </c>
      <c r="AT372" s="266"/>
      <c r="AU372" s="76">
        <v>101</v>
      </c>
      <c r="AV372" s="76">
        <v>138</v>
      </c>
      <c r="AW372" s="579">
        <v>5</v>
      </c>
      <c r="AY372" s="76"/>
      <c r="AZ372" s="76">
        <f t="shared" si="116"/>
        <v>447101138</v>
      </c>
      <c r="BA372" s="76">
        <f t="shared" si="117"/>
        <v>447</v>
      </c>
      <c r="BB372" s="564"/>
      <c r="BC372" s="266" t="str">
        <f t="shared" si="118"/>
        <v>BENJAMIN FRANKLIN CLASSICAL</v>
      </c>
      <c r="BD372" s="266">
        <f t="shared" si="119"/>
        <v>138</v>
      </c>
      <c r="BE372" s="266" t="str">
        <f t="shared" si="101"/>
        <v>HOPEDALE</v>
      </c>
      <c r="BF372" s="266">
        <f t="shared" si="120"/>
        <v>8</v>
      </c>
    </row>
    <row r="373" spans="1:58">
      <c r="A373" s="265">
        <v>447</v>
      </c>
      <c r="B373" s="265">
        <v>447101170</v>
      </c>
      <c r="C373" s="266" t="s">
        <v>1297</v>
      </c>
      <c r="D373" s="275">
        <f t="shared" si="102"/>
        <v>0</v>
      </c>
      <c r="E373" s="275">
        <f t="shared" si="103"/>
        <v>0</v>
      </c>
      <c r="F373" s="275">
        <f t="shared" si="104"/>
        <v>0</v>
      </c>
      <c r="G373" s="275">
        <f t="shared" si="105"/>
        <v>1</v>
      </c>
      <c r="H373" s="275">
        <f t="shared" si="106"/>
        <v>0</v>
      </c>
      <c r="I373" s="275">
        <f t="shared" si="107"/>
        <v>0</v>
      </c>
      <c r="J373" s="275">
        <f t="shared" si="108"/>
        <v>0</v>
      </c>
      <c r="K373" s="410">
        <f t="shared" si="109"/>
        <v>3.9300000000000002E-2</v>
      </c>
      <c r="L373" s="275"/>
      <c r="M373" s="275">
        <f t="shared" si="110"/>
        <v>0</v>
      </c>
      <c r="N373" s="275">
        <f t="shared" si="111"/>
        <v>0</v>
      </c>
      <c r="O373" s="275">
        <f t="shared" si="112"/>
        <v>0</v>
      </c>
      <c r="P373" s="275">
        <f t="shared" si="113"/>
        <v>0</v>
      </c>
      <c r="Q373" s="275">
        <f t="shared" si="114"/>
        <v>10</v>
      </c>
      <c r="R373" s="275">
        <f t="shared" si="115"/>
        <v>1</v>
      </c>
      <c r="S373" s="278"/>
      <c r="T373" s="278"/>
      <c r="U373" s="278"/>
      <c r="V373" s="278"/>
      <c r="W373" s="582"/>
      <c r="X373" s="582"/>
      <c r="Y373" s="600"/>
      <c r="Z373" s="278"/>
      <c r="AA373" s="76">
        <v>447</v>
      </c>
      <c r="AB373" s="76">
        <v>447101170</v>
      </c>
      <c r="AC373" s="294" t="s">
        <v>1297</v>
      </c>
      <c r="AD373" s="76">
        <v>0</v>
      </c>
      <c r="AE373" s="76">
        <v>0</v>
      </c>
      <c r="AF373" s="76">
        <v>0</v>
      </c>
      <c r="AG373" s="76">
        <v>1</v>
      </c>
      <c r="AH373" s="76">
        <v>0</v>
      </c>
      <c r="AI373" s="76">
        <v>0</v>
      </c>
      <c r="AJ373" s="76">
        <v>0</v>
      </c>
      <c r="AK373" s="265">
        <v>0</v>
      </c>
      <c r="AL373" s="265">
        <v>0</v>
      </c>
      <c r="AM373" s="265">
        <v>0</v>
      </c>
      <c r="AN373" s="265">
        <v>0</v>
      </c>
      <c r="AO373" s="265">
        <v>0</v>
      </c>
      <c r="AP373" s="265">
        <v>0</v>
      </c>
      <c r="AQ373" s="265">
        <v>0</v>
      </c>
      <c r="AR373" s="265">
        <v>0</v>
      </c>
      <c r="AS373" s="76">
        <v>0</v>
      </c>
      <c r="AT373" s="266"/>
      <c r="AU373" s="76">
        <v>101</v>
      </c>
      <c r="AV373" s="76">
        <v>170</v>
      </c>
      <c r="AW373" s="579">
        <v>10</v>
      </c>
      <c r="AY373" s="76"/>
      <c r="AZ373" s="76">
        <f t="shared" si="116"/>
        <v>447101170</v>
      </c>
      <c r="BA373" s="76">
        <f t="shared" si="117"/>
        <v>447</v>
      </c>
      <c r="BB373" s="564"/>
      <c r="BC373" s="266" t="str">
        <f t="shared" si="118"/>
        <v>BENJAMIN FRANKLIN CLASSICAL</v>
      </c>
      <c r="BD373" s="266">
        <f t="shared" si="119"/>
        <v>170</v>
      </c>
      <c r="BE373" s="266" t="str">
        <f t="shared" si="101"/>
        <v>MARLBOROUGH</v>
      </c>
      <c r="BF373" s="266">
        <f t="shared" si="120"/>
        <v>1</v>
      </c>
    </row>
    <row r="374" spans="1:58">
      <c r="A374" s="265">
        <v>447</v>
      </c>
      <c r="B374" s="265">
        <v>447101177</v>
      </c>
      <c r="C374" s="266" t="s">
        <v>1297</v>
      </c>
      <c r="D374" s="275">
        <f t="shared" si="102"/>
        <v>0</v>
      </c>
      <c r="E374" s="275">
        <f t="shared" si="103"/>
        <v>0</v>
      </c>
      <c r="F374" s="275">
        <f t="shared" si="104"/>
        <v>3</v>
      </c>
      <c r="G374" s="275">
        <f t="shared" si="105"/>
        <v>12</v>
      </c>
      <c r="H374" s="275">
        <f t="shared" si="106"/>
        <v>7</v>
      </c>
      <c r="I374" s="275">
        <f t="shared" si="107"/>
        <v>0</v>
      </c>
      <c r="J374" s="275">
        <f t="shared" si="108"/>
        <v>0</v>
      </c>
      <c r="K374" s="410">
        <f t="shared" si="109"/>
        <v>0.86460000000000004</v>
      </c>
      <c r="L374" s="275"/>
      <c r="M374" s="275">
        <f t="shared" si="110"/>
        <v>2</v>
      </c>
      <c r="N374" s="275">
        <f t="shared" si="111"/>
        <v>0</v>
      </c>
      <c r="O374" s="275">
        <f t="shared" si="112"/>
        <v>0</v>
      </c>
      <c r="P374" s="275">
        <f t="shared" si="113"/>
        <v>3</v>
      </c>
      <c r="Q374" s="275">
        <f t="shared" si="114"/>
        <v>4</v>
      </c>
      <c r="R374" s="275">
        <f t="shared" si="115"/>
        <v>22</v>
      </c>
      <c r="S374" s="278"/>
      <c r="T374" s="278"/>
      <c r="U374" s="278"/>
      <c r="V374" s="278"/>
      <c r="W374" s="582"/>
      <c r="X374" s="582"/>
      <c r="Y374" s="600"/>
      <c r="Z374" s="278"/>
      <c r="AA374" s="76">
        <v>447</v>
      </c>
      <c r="AB374" s="76">
        <v>447101177</v>
      </c>
      <c r="AC374" s="294" t="s">
        <v>1297</v>
      </c>
      <c r="AD374" s="76">
        <v>0</v>
      </c>
      <c r="AE374" s="76">
        <v>0</v>
      </c>
      <c r="AF374" s="76">
        <v>3</v>
      </c>
      <c r="AG374" s="76">
        <v>12</v>
      </c>
      <c r="AH374" s="76">
        <v>7</v>
      </c>
      <c r="AI374" s="76">
        <v>0</v>
      </c>
      <c r="AJ374" s="76">
        <v>0</v>
      </c>
      <c r="AK374" s="265">
        <v>0</v>
      </c>
      <c r="AL374" s="265">
        <v>2</v>
      </c>
      <c r="AM374" s="265">
        <v>0</v>
      </c>
      <c r="AN374" s="265">
        <v>0</v>
      </c>
      <c r="AO374" s="265">
        <v>3</v>
      </c>
      <c r="AP374" s="265">
        <v>0</v>
      </c>
      <c r="AQ374" s="265">
        <v>0</v>
      </c>
      <c r="AR374" s="265">
        <v>0</v>
      </c>
      <c r="AS374" s="76">
        <v>0</v>
      </c>
      <c r="AT374" s="266"/>
      <c r="AU374" s="76">
        <v>101</v>
      </c>
      <c r="AV374" s="76">
        <v>177</v>
      </c>
      <c r="AW374" s="579">
        <v>4</v>
      </c>
      <c r="AY374" s="76"/>
      <c r="AZ374" s="76">
        <f t="shared" si="116"/>
        <v>447101177</v>
      </c>
      <c r="BA374" s="76">
        <f t="shared" si="117"/>
        <v>447</v>
      </c>
      <c r="BB374" s="564"/>
      <c r="BC374" s="266" t="str">
        <f t="shared" si="118"/>
        <v>BENJAMIN FRANKLIN CLASSICAL</v>
      </c>
      <c r="BD374" s="266">
        <f t="shared" si="119"/>
        <v>177</v>
      </c>
      <c r="BE374" s="266" t="str">
        <f t="shared" si="101"/>
        <v>MEDWAY</v>
      </c>
      <c r="BF374" s="266">
        <f t="shared" si="120"/>
        <v>22</v>
      </c>
    </row>
    <row r="375" spans="1:58">
      <c r="A375" s="265">
        <v>447</v>
      </c>
      <c r="B375" s="265">
        <v>447101185</v>
      </c>
      <c r="C375" s="266" t="s">
        <v>1297</v>
      </c>
      <c r="D375" s="275">
        <f t="shared" si="102"/>
        <v>0</v>
      </c>
      <c r="E375" s="275">
        <f t="shared" si="103"/>
        <v>0</v>
      </c>
      <c r="F375" s="275">
        <f t="shared" si="104"/>
        <v>19</v>
      </c>
      <c r="G375" s="275">
        <f t="shared" si="105"/>
        <v>86</v>
      </c>
      <c r="H375" s="275">
        <f t="shared" si="106"/>
        <v>40</v>
      </c>
      <c r="I375" s="275">
        <f t="shared" si="107"/>
        <v>0</v>
      </c>
      <c r="J375" s="275">
        <f t="shared" si="108"/>
        <v>0</v>
      </c>
      <c r="K375" s="410">
        <f t="shared" si="109"/>
        <v>5.6985000000000001</v>
      </c>
      <c r="L375" s="275"/>
      <c r="M375" s="275">
        <f t="shared" si="110"/>
        <v>24</v>
      </c>
      <c r="N375" s="275">
        <f t="shared" si="111"/>
        <v>1</v>
      </c>
      <c r="O375" s="275">
        <f t="shared" si="112"/>
        <v>0</v>
      </c>
      <c r="P375" s="275">
        <f t="shared" si="113"/>
        <v>63</v>
      </c>
      <c r="Q375" s="275">
        <f t="shared" si="114"/>
        <v>10</v>
      </c>
      <c r="R375" s="275">
        <f t="shared" si="115"/>
        <v>145</v>
      </c>
      <c r="S375" s="278"/>
      <c r="T375" s="278"/>
      <c r="U375" s="278"/>
      <c r="V375" s="278"/>
      <c r="W375" s="582"/>
      <c r="X375" s="582"/>
      <c r="Y375" s="600"/>
      <c r="Z375" s="278"/>
      <c r="AA375" s="76">
        <v>447</v>
      </c>
      <c r="AB375" s="76">
        <v>447101185</v>
      </c>
      <c r="AC375" s="294" t="s">
        <v>1297</v>
      </c>
      <c r="AD375" s="76">
        <v>0</v>
      </c>
      <c r="AE375" s="76">
        <v>0</v>
      </c>
      <c r="AF375" s="76">
        <v>19</v>
      </c>
      <c r="AG375" s="76">
        <v>86</v>
      </c>
      <c r="AH375" s="76">
        <v>40</v>
      </c>
      <c r="AI375" s="76">
        <v>0</v>
      </c>
      <c r="AJ375" s="76">
        <v>0</v>
      </c>
      <c r="AK375" s="265">
        <v>0</v>
      </c>
      <c r="AL375" s="265">
        <v>24</v>
      </c>
      <c r="AM375" s="265">
        <v>1</v>
      </c>
      <c r="AN375" s="265">
        <v>0</v>
      </c>
      <c r="AO375" s="265">
        <v>56</v>
      </c>
      <c r="AP375" s="265">
        <v>0</v>
      </c>
      <c r="AQ375" s="265">
        <v>0</v>
      </c>
      <c r="AR375" s="265">
        <v>7</v>
      </c>
      <c r="AS375" s="76">
        <v>0</v>
      </c>
      <c r="AT375" s="266"/>
      <c r="AU375" s="76">
        <v>101</v>
      </c>
      <c r="AV375" s="76">
        <v>185</v>
      </c>
      <c r="AW375" s="579">
        <v>10</v>
      </c>
      <c r="AY375" s="76"/>
      <c r="AZ375" s="76">
        <f t="shared" si="116"/>
        <v>447101185</v>
      </c>
      <c r="BA375" s="76">
        <f t="shared" si="117"/>
        <v>447</v>
      </c>
      <c r="BB375" s="564"/>
      <c r="BC375" s="266" t="str">
        <f t="shared" si="118"/>
        <v>BENJAMIN FRANKLIN CLASSICAL</v>
      </c>
      <c r="BD375" s="266">
        <f t="shared" si="119"/>
        <v>185</v>
      </c>
      <c r="BE375" s="266" t="str">
        <f t="shared" si="101"/>
        <v>MILFORD</v>
      </c>
      <c r="BF375" s="266">
        <f t="shared" si="120"/>
        <v>145</v>
      </c>
    </row>
    <row r="376" spans="1:58">
      <c r="A376" s="265">
        <v>447</v>
      </c>
      <c r="B376" s="265">
        <v>447101187</v>
      </c>
      <c r="C376" s="266" t="s">
        <v>1297</v>
      </c>
      <c r="D376" s="275">
        <f t="shared" si="102"/>
        <v>0</v>
      </c>
      <c r="E376" s="275">
        <f t="shared" si="103"/>
        <v>0</v>
      </c>
      <c r="F376" s="275">
        <f t="shared" si="104"/>
        <v>0</v>
      </c>
      <c r="G376" s="275">
        <f t="shared" si="105"/>
        <v>0</v>
      </c>
      <c r="H376" s="275">
        <f t="shared" si="106"/>
        <v>2</v>
      </c>
      <c r="I376" s="275">
        <f t="shared" si="107"/>
        <v>0</v>
      </c>
      <c r="J376" s="275">
        <f t="shared" si="108"/>
        <v>0</v>
      </c>
      <c r="K376" s="410">
        <f t="shared" si="109"/>
        <v>7.8600000000000003E-2</v>
      </c>
      <c r="L376" s="275"/>
      <c r="M376" s="275">
        <f t="shared" si="110"/>
        <v>0</v>
      </c>
      <c r="N376" s="275">
        <f t="shared" si="111"/>
        <v>0</v>
      </c>
      <c r="O376" s="275">
        <f t="shared" si="112"/>
        <v>0</v>
      </c>
      <c r="P376" s="275">
        <f t="shared" si="113"/>
        <v>1</v>
      </c>
      <c r="Q376" s="275">
        <f t="shared" si="114"/>
        <v>4</v>
      </c>
      <c r="R376" s="275">
        <f t="shared" si="115"/>
        <v>2</v>
      </c>
      <c r="S376" s="278"/>
      <c r="T376" s="278"/>
      <c r="U376" s="278"/>
      <c r="V376" s="278"/>
      <c r="W376" s="582"/>
      <c r="X376" s="582"/>
      <c r="Y376" s="600"/>
      <c r="Z376" s="278"/>
      <c r="AA376" s="76">
        <v>447</v>
      </c>
      <c r="AB376" s="76">
        <v>447101187</v>
      </c>
      <c r="AC376" s="294" t="s">
        <v>1297</v>
      </c>
      <c r="AD376" s="76">
        <v>0</v>
      </c>
      <c r="AE376" s="76">
        <v>0</v>
      </c>
      <c r="AF376" s="76">
        <v>0</v>
      </c>
      <c r="AG376" s="76">
        <v>0</v>
      </c>
      <c r="AH376" s="76">
        <v>2</v>
      </c>
      <c r="AI376" s="76">
        <v>0</v>
      </c>
      <c r="AJ376" s="76">
        <v>0</v>
      </c>
      <c r="AK376" s="265">
        <v>0</v>
      </c>
      <c r="AL376" s="265">
        <v>0</v>
      </c>
      <c r="AM376" s="265">
        <v>0</v>
      </c>
      <c r="AN376" s="265">
        <v>0</v>
      </c>
      <c r="AO376" s="265">
        <v>1</v>
      </c>
      <c r="AP376" s="265">
        <v>0</v>
      </c>
      <c r="AQ376" s="265">
        <v>0</v>
      </c>
      <c r="AR376" s="265">
        <v>0</v>
      </c>
      <c r="AS376" s="76">
        <v>0</v>
      </c>
      <c r="AT376" s="266"/>
      <c r="AU376" s="76">
        <v>101</v>
      </c>
      <c r="AV376" s="76">
        <v>187</v>
      </c>
      <c r="AW376" s="579">
        <v>4</v>
      </c>
      <c r="AY376" s="76"/>
      <c r="AZ376" s="76">
        <f t="shared" si="116"/>
        <v>447101187</v>
      </c>
      <c r="BA376" s="76">
        <f t="shared" si="117"/>
        <v>447</v>
      </c>
      <c r="BB376" s="564"/>
      <c r="BC376" s="266" t="str">
        <f t="shared" si="118"/>
        <v>BENJAMIN FRANKLIN CLASSICAL</v>
      </c>
      <c r="BD376" s="266">
        <f t="shared" si="119"/>
        <v>187</v>
      </c>
      <c r="BE376" s="266" t="str">
        <f t="shared" si="101"/>
        <v>MILLIS</v>
      </c>
      <c r="BF376" s="266">
        <f t="shared" si="120"/>
        <v>2</v>
      </c>
    </row>
    <row r="377" spans="1:58">
      <c r="A377" s="265">
        <v>447</v>
      </c>
      <c r="B377" s="265">
        <v>447101208</v>
      </c>
      <c r="C377" s="266" t="s">
        <v>1297</v>
      </c>
      <c r="D377" s="275">
        <f t="shared" si="102"/>
        <v>0</v>
      </c>
      <c r="E377" s="275">
        <f t="shared" si="103"/>
        <v>0</v>
      </c>
      <c r="F377" s="275">
        <f t="shared" si="104"/>
        <v>1</v>
      </c>
      <c r="G377" s="275">
        <f t="shared" si="105"/>
        <v>7</v>
      </c>
      <c r="H377" s="275">
        <f t="shared" si="106"/>
        <v>1</v>
      </c>
      <c r="I377" s="275">
        <f t="shared" si="107"/>
        <v>0</v>
      </c>
      <c r="J377" s="275">
        <f t="shared" si="108"/>
        <v>0</v>
      </c>
      <c r="K377" s="410">
        <f t="shared" si="109"/>
        <v>0.35370000000000001</v>
      </c>
      <c r="L377" s="275"/>
      <c r="M377" s="275">
        <f t="shared" si="110"/>
        <v>2</v>
      </c>
      <c r="N377" s="275">
        <f t="shared" si="111"/>
        <v>0</v>
      </c>
      <c r="O377" s="275">
        <f t="shared" si="112"/>
        <v>0</v>
      </c>
      <c r="P377" s="275">
        <f t="shared" si="113"/>
        <v>1</v>
      </c>
      <c r="Q377" s="275">
        <f t="shared" si="114"/>
        <v>2</v>
      </c>
      <c r="R377" s="275">
        <f t="shared" si="115"/>
        <v>9</v>
      </c>
      <c r="S377" s="278"/>
      <c r="T377" s="278"/>
      <c r="U377" s="278"/>
      <c r="V377" s="278"/>
      <c r="W377" s="582"/>
      <c r="X377" s="582"/>
      <c r="Y377" s="600"/>
      <c r="Z377" s="278"/>
      <c r="AA377" s="76">
        <v>447</v>
      </c>
      <c r="AB377" s="76">
        <v>447101208</v>
      </c>
      <c r="AC377" s="294" t="s">
        <v>1297</v>
      </c>
      <c r="AD377" s="76">
        <v>0</v>
      </c>
      <c r="AE377" s="76">
        <v>0</v>
      </c>
      <c r="AF377" s="76">
        <v>1</v>
      </c>
      <c r="AG377" s="76">
        <v>7</v>
      </c>
      <c r="AH377" s="76">
        <v>1</v>
      </c>
      <c r="AI377" s="76">
        <v>0</v>
      </c>
      <c r="AJ377" s="76">
        <v>0</v>
      </c>
      <c r="AK377" s="265">
        <v>0</v>
      </c>
      <c r="AL377" s="265">
        <v>2</v>
      </c>
      <c r="AM377" s="265">
        <v>0</v>
      </c>
      <c r="AN377" s="265">
        <v>0</v>
      </c>
      <c r="AO377" s="265">
        <v>1</v>
      </c>
      <c r="AP377" s="265">
        <v>0</v>
      </c>
      <c r="AQ377" s="265">
        <v>0</v>
      </c>
      <c r="AR377" s="265">
        <v>0</v>
      </c>
      <c r="AS377" s="76">
        <v>0</v>
      </c>
      <c r="AT377" s="266"/>
      <c r="AU377" s="76">
        <v>101</v>
      </c>
      <c r="AV377" s="76">
        <v>208</v>
      </c>
      <c r="AW377" s="579">
        <v>2</v>
      </c>
      <c r="AY377" s="76"/>
      <c r="AZ377" s="76">
        <f t="shared" si="116"/>
        <v>447101208</v>
      </c>
      <c r="BA377" s="76">
        <f t="shared" si="117"/>
        <v>447</v>
      </c>
      <c r="BB377" s="564"/>
      <c r="BC377" s="266" t="str">
        <f t="shared" si="118"/>
        <v>BENJAMIN FRANKLIN CLASSICAL</v>
      </c>
      <c r="BD377" s="266">
        <f t="shared" si="119"/>
        <v>208</v>
      </c>
      <c r="BE377" s="266" t="str">
        <f t="shared" si="101"/>
        <v>NORFOLK</v>
      </c>
      <c r="BF377" s="266">
        <f t="shared" si="120"/>
        <v>9</v>
      </c>
    </row>
    <row r="378" spans="1:58">
      <c r="A378" s="265">
        <v>447</v>
      </c>
      <c r="B378" s="265">
        <v>447101212</v>
      </c>
      <c r="C378" s="266" t="s">
        <v>1297</v>
      </c>
      <c r="D378" s="275">
        <f t="shared" si="102"/>
        <v>0</v>
      </c>
      <c r="E378" s="275">
        <f t="shared" si="103"/>
        <v>0</v>
      </c>
      <c r="F378" s="275">
        <f t="shared" si="104"/>
        <v>0</v>
      </c>
      <c r="G378" s="275">
        <f t="shared" si="105"/>
        <v>2</v>
      </c>
      <c r="H378" s="275">
        <f t="shared" si="106"/>
        <v>2</v>
      </c>
      <c r="I378" s="275">
        <f t="shared" si="107"/>
        <v>0</v>
      </c>
      <c r="J378" s="275">
        <f t="shared" si="108"/>
        <v>0</v>
      </c>
      <c r="K378" s="410">
        <f t="shared" si="109"/>
        <v>0.15720000000000001</v>
      </c>
      <c r="L378" s="275"/>
      <c r="M378" s="275">
        <f t="shared" si="110"/>
        <v>0</v>
      </c>
      <c r="N378" s="275">
        <f t="shared" si="111"/>
        <v>0</v>
      </c>
      <c r="O378" s="275">
        <f t="shared" si="112"/>
        <v>0</v>
      </c>
      <c r="P378" s="275">
        <f t="shared" si="113"/>
        <v>0</v>
      </c>
      <c r="Q378" s="275">
        <f t="shared" si="114"/>
        <v>5</v>
      </c>
      <c r="R378" s="275">
        <f t="shared" si="115"/>
        <v>4</v>
      </c>
      <c r="S378" s="278"/>
      <c r="T378" s="278"/>
      <c r="U378" s="278"/>
      <c r="V378" s="278"/>
      <c r="W378" s="582"/>
      <c r="X378" s="582"/>
      <c r="Y378" s="600"/>
      <c r="Z378" s="278"/>
      <c r="AA378" s="76">
        <v>447</v>
      </c>
      <c r="AB378" s="76">
        <v>447101212</v>
      </c>
      <c r="AC378" s="294" t="s">
        <v>1297</v>
      </c>
      <c r="AD378" s="76">
        <v>0</v>
      </c>
      <c r="AE378" s="76">
        <v>0</v>
      </c>
      <c r="AF378" s="76">
        <v>0</v>
      </c>
      <c r="AG378" s="76">
        <v>2</v>
      </c>
      <c r="AH378" s="76">
        <v>2</v>
      </c>
      <c r="AI378" s="76">
        <v>0</v>
      </c>
      <c r="AJ378" s="76">
        <v>0</v>
      </c>
      <c r="AK378" s="265">
        <v>0</v>
      </c>
      <c r="AL378" s="265">
        <v>0</v>
      </c>
      <c r="AM378" s="265">
        <v>0</v>
      </c>
      <c r="AN378" s="265">
        <v>0</v>
      </c>
      <c r="AO378" s="265">
        <v>0</v>
      </c>
      <c r="AP378" s="265">
        <v>0</v>
      </c>
      <c r="AQ378" s="265">
        <v>0</v>
      </c>
      <c r="AR378" s="265">
        <v>0</v>
      </c>
      <c r="AS378" s="76">
        <v>0</v>
      </c>
      <c r="AT378" s="266"/>
      <c r="AU378" s="76">
        <v>101</v>
      </c>
      <c r="AV378" s="76">
        <v>212</v>
      </c>
      <c r="AW378" s="579">
        <v>5</v>
      </c>
      <c r="AY378" s="76"/>
      <c r="AZ378" s="76">
        <f t="shared" si="116"/>
        <v>447101212</v>
      </c>
      <c r="BA378" s="76">
        <f t="shared" si="117"/>
        <v>447</v>
      </c>
      <c r="BB378" s="564"/>
      <c r="BC378" s="266" t="str">
        <f t="shared" si="118"/>
        <v>BENJAMIN FRANKLIN CLASSICAL</v>
      </c>
      <c r="BD378" s="266">
        <f t="shared" si="119"/>
        <v>212</v>
      </c>
      <c r="BE378" s="266" t="str">
        <f t="shared" si="101"/>
        <v>NORTH ATTLEBOROUGH</v>
      </c>
      <c r="BF378" s="266">
        <f t="shared" si="120"/>
        <v>4</v>
      </c>
    </row>
    <row r="379" spans="1:58">
      <c r="A379" s="265">
        <v>447</v>
      </c>
      <c r="B379" s="265">
        <v>447101214</v>
      </c>
      <c r="C379" s="266" t="s">
        <v>1297</v>
      </c>
      <c r="D379" s="275">
        <f t="shared" si="102"/>
        <v>0</v>
      </c>
      <c r="E379" s="275">
        <f t="shared" si="103"/>
        <v>0</v>
      </c>
      <c r="F379" s="275">
        <f t="shared" si="104"/>
        <v>0</v>
      </c>
      <c r="G379" s="275">
        <f t="shared" si="105"/>
        <v>1</v>
      </c>
      <c r="H379" s="275">
        <f t="shared" si="106"/>
        <v>0</v>
      </c>
      <c r="I379" s="275">
        <f t="shared" si="107"/>
        <v>0</v>
      </c>
      <c r="J379" s="275">
        <f t="shared" si="108"/>
        <v>0</v>
      </c>
      <c r="K379" s="410">
        <f t="shared" si="109"/>
        <v>3.9300000000000002E-2</v>
      </c>
      <c r="L379" s="275"/>
      <c r="M379" s="275">
        <f t="shared" si="110"/>
        <v>1</v>
      </c>
      <c r="N379" s="275">
        <f t="shared" si="111"/>
        <v>0</v>
      </c>
      <c r="O379" s="275">
        <f t="shared" si="112"/>
        <v>0</v>
      </c>
      <c r="P379" s="275">
        <f t="shared" si="113"/>
        <v>0</v>
      </c>
      <c r="Q379" s="275">
        <f t="shared" si="114"/>
        <v>8</v>
      </c>
      <c r="R379" s="275">
        <f t="shared" si="115"/>
        <v>1</v>
      </c>
      <c r="S379" s="278"/>
      <c r="T379" s="278"/>
      <c r="U379" s="278"/>
      <c r="V379" s="278"/>
      <c r="W379" s="582"/>
      <c r="X379" s="582"/>
      <c r="Y379" s="600"/>
      <c r="Z379" s="278"/>
      <c r="AA379" s="76">
        <v>447</v>
      </c>
      <c r="AB379" s="76">
        <v>447101214</v>
      </c>
      <c r="AC379" s="294" t="s">
        <v>1297</v>
      </c>
      <c r="AD379" s="76">
        <v>0</v>
      </c>
      <c r="AE379" s="76">
        <v>0</v>
      </c>
      <c r="AF379" s="76">
        <v>0</v>
      </c>
      <c r="AG379" s="76">
        <v>1</v>
      </c>
      <c r="AH379" s="76">
        <v>0</v>
      </c>
      <c r="AI379" s="76">
        <v>0</v>
      </c>
      <c r="AJ379" s="76">
        <v>0</v>
      </c>
      <c r="AK379" s="265">
        <v>0</v>
      </c>
      <c r="AL379" s="265">
        <v>1</v>
      </c>
      <c r="AM379" s="265">
        <v>0</v>
      </c>
      <c r="AN379" s="265">
        <v>0</v>
      </c>
      <c r="AO379" s="265">
        <v>0</v>
      </c>
      <c r="AP379" s="265">
        <v>0</v>
      </c>
      <c r="AQ379" s="265">
        <v>0</v>
      </c>
      <c r="AR379" s="265">
        <v>0</v>
      </c>
      <c r="AS379" s="76">
        <v>0</v>
      </c>
      <c r="AT379" s="266"/>
      <c r="AU379" s="76">
        <v>101</v>
      </c>
      <c r="AV379" s="76">
        <v>214</v>
      </c>
      <c r="AW379" s="579">
        <v>8</v>
      </c>
      <c r="AY379" s="76"/>
      <c r="AZ379" s="76">
        <f t="shared" si="116"/>
        <v>447101214</v>
      </c>
      <c r="BA379" s="76">
        <f t="shared" si="117"/>
        <v>447</v>
      </c>
      <c r="BB379" s="564"/>
      <c r="BC379" s="266" t="str">
        <f t="shared" si="118"/>
        <v>BENJAMIN FRANKLIN CLASSICAL</v>
      </c>
      <c r="BD379" s="266">
        <f t="shared" si="119"/>
        <v>214</v>
      </c>
      <c r="BE379" s="266" t="str">
        <f t="shared" si="101"/>
        <v>NORTHBRIDGE</v>
      </c>
      <c r="BF379" s="266">
        <f t="shared" si="120"/>
        <v>1</v>
      </c>
    </row>
    <row r="380" spans="1:58">
      <c r="A380" s="265">
        <v>447</v>
      </c>
      <c r="B380" s="265">
        <v>447101218</v>
      </c>
      <c r="C380" s="266" t="s">
        <v>1297</v>
      </c>
      <c r="D380" s="275">
        <f t="shared" si="102"/>
        <v>0</v>
      </c>
      <c r="E380" s="275">
        <f t="shared" si="103"/>
        <v>0</v>
      </c>
      <c r="F380" s="275">
        <f t="shared" si="104"/>
        <v>0</v>
      </c>
      <c r="G380" s="275">
        <f t="shared" si="105"/>
        <v>0</v>
      </c>
      <c r="H380" s="275">
        <f t="shared" si="106"/>
        <v>1</v>
      </c>
      <c r="I380" s="275">
        <f t="shared" si="107"/>
        <v>0</v>
      </c>
      <c r="J380" s="275">
        <f t="shared" si="108"/>
        <v>0</v>
      </c>
      <c r="K380" s="410">
        <f t="shared" si="109"/>
        <v>3.9300000000000002E-2</v>
      </c>
      <c r="L380" s="275"/>
      <c r="M380" s="275">
        <f t="shared" si="110"/>
        <v>0</v>
      </c>
      <c r="N380" s="275">
        <f t="shared" si="111"/>
        <v>0</v>
      </c>
      <c r="O380" s="275">
        <f t="shared" si="112"/>
        <v>0</v>
      </c>
      <c r="P380" s="275">
        <f t="shared" si="113"/>
        <v>0</v>
      </c>
      <c r="Q380" s="275">
        <f t="shared" si="114"/>
        <v>5</v>
      </c>
      <c r="R380" s="275">
        <f t="shared" si="115"/>
        <v>1</v>
      </c>
      <c r="S380" s="278"/>
      <c r="T380" s="278"/>
      <c r="U380" s="278"/>
      <c r="V380" s="278"/>
      <c r="W380" s="582"/>
      <c r="X380" s="582"/>
      <c r="Y380" s="600"/>
      <c r="Z380" s="278"/>
      <c r="AA380" s="76">
        <v>447</v>
      </c>
      <c r="AB380" s="76">
        <v>447101218</v>
      </c>
      <c r="AC380" s="294" t="s">
        <v>1297</v>
      </c>
      <c r="AD380" s="76">
        <v>0</v>
      </c>
      <c r="AE380" s="76">
        <v>0</v>
      </c>
      <c r="AF380" s="76">
        <v>0</v>
      </c>
      <c r="AG380" s="76">
        <v>0</v>
      </c>
      <c r="AH380" s="76">
        <v>1</v>
      </c>
      <c r="AI380" s="76">
        <v>0</v>
      </c>
      <c r="AJ380" s="76">
        <v>0</v>
      </c>
      <c r="AK380" s="265">
        <v>0</v>
      </c>
      <c r="AL380" s="265">
        <v>0</v>
      </c>
      <c r="AM380" s="265">
        <v>0</v>
      </c>
      <c r="AN380" s="265">
        <v>0</v>
      </c>
      <c r="AO380" s="265">
        <v>0</v>
      </c>
      <c r="AP380" s="265">
        <v>0</v>
      </c>
      <c r="AQ380" s="265">
        <v>0</v>
      </c>
      <c r="AR380" s="265">
        <v>0</v>
      </c>
      <c r="AS380" s="76">
        <v>0</v>
      </c>
      <c r="AT380" s="266"/>
      <c r="AU380" s="76">
        <v>101</v>
      </c>
      <c r="AV380" s="76">
        <v>218</v>
      </c>
      <c r="AW380" s="579">
        <v>5</v>
      </c>
      <c r="AY380" s="76"/>
      <c r="AZ380" s="76">
        <f t="shared" si="116"/>
        <v>447101218</v>
      </c>
      <c r="BA380" s="76">
        <f t="shared" si="117"/>
        <v>447</v>
      </c>
      <c r="BB380" s="564"/>
      <c r="BC380" s="266" t="str">
        <f t="shared" si="118"/>
        <v>BENJAMIN FRANKLIN CLASSICAL</v>
      </c>
      <c r="BD380" s="266">
        <f t="shared" si="119"/>
        <v>218</v>
      </c>
      <c r="BE380" s="266" t="str">
        <f t="shared" si="101"/>
        <v>NORTON</v>
      </c>
      <c r="BF380" s="266">
        <f t="shared" si="120"/>
        <v>1</v>
      </c>
    </row>
    <row r="381" spans="1:58">
      <c r="A381" s="265">
        <v>447</v>
      </c>
      <c r="B381" s="265">
        <v>447101220</v>
      </c>
      <c r="C381" s="266" t="s">
        <v>1297</v>
      </c>
      <c r="D381" s="275">
        <f t="shared" si="102"/>
        <v>0</v>
      </c>
      <c r="E381" s="275">
        <f t="shared" si="103"/>
        <v>0</v>
      </c>
      <c r="F381" s="275">
        <f t="shared" si="104"/>
        <v>0</v>
      </c>
      <c r="G381" s="275">
        <f t="shared" si="105"/>
        <v>0</v>
      </c>
      <c r="H381" s="275">
        <f t="shared" si="106"/>
        <v>1</v>
      </c>
      <c r="I381" s="275">
        <f t="shared" si="107"/>
        <v>0</v>
      </c>
      <c r="J381" s="275">
        <f t="shared" si="108"/>
        <v>0</v>
      </c>
      <c r="K381" s="410">
        <f t="shared" si="109"/>
        <v>3.9300000000000002E-2</v>
      </c>
      <c r="L381" s="275"/>
      <c r="M381" s="275">
        <f t="shared" si="110"/>
        <v>0</v>
      </c>
      <c r="N381" s="275">
        <f t="shared" si="111"/>
        <v>0</v>
      </c>
      <c r="O381" s="275">
        <f t="shared" si="112"/>
        <v>0</v>
      </c>
      <c r="P381" s="275">
        <f t="shared" si="113"/>
        <v>1</v>
      </c>
      <c r="Q381" s="275">
        <f t="shared" si="114"/>
        <v>8</v>
      </c>
      <c r="R381" s="275">
        <f t="shared" si="115"/>
        <v>1</v>
      </c>
      <c r="S381" s="278"/>
      <c r="T381" s="278"/>
      <c r="U381" s="278"/>
      <c r="V381" s="278"/>
      <c r="W381" s="582"/>
      <c r="X381" s="582"/>
      <c r="Y381" s="600"/>
      <c r="Z381" s="278"/>
      <c r="AA381" s="76">
        <v>447</v>
      </c>
      <c r="AB381" s="76">
        <v>447101220</v>
      </c>
      <c r="AC381" s="294" t="s">
        <v>1297</v>
      </c>
      <c r="AD381" s="76">
        <v>0</v>
      </c>
      <c r="AE381" s="76">
        <v>0</v>
      </c>
      <c r="AF381" s="76">
        <v>0</v>
      </c>
      <c r="AG381" s="76">
        <v>0</v>
      </c>
      <c r="AH381" s="76">
        <v>1</v>
      </c>
      <c r="AI381" s="76">
        <v>0</v>
      </c>
      <c r="AJ381" s="76">
        <v>0</v>
      </c>
      <c r="AK381" s="265">
        <v>0</v>
      </c>
      <c r="AL381" s="265">
        <v>0</v>
      </c>
      <c r="AM381" s="265">
        <v>0</v>
      </c>
      <c r="AN381" s="265">
        <v>0</v>
      </c>
      <c r="AO381" s="265">
        <v>1</v>
      </c>
      <c r="AP381" s="265">
        <v>0</v>
      </c>
      <c r="AQ381" s="265">
        <v>0</v>
      </c>
      <c r="AR381" s="265">
        <v>0</v>
      </c>
      <c r="AS381" s="76">
        <v>0</v>
      </c>
      <c r="AT381" s="266"/>
      <c r="AU381" s="76">
        <v>101</v>
      </c>
      <c r="AV381" s="76">
        <v>220</v>
      </c>
      <c r="AW381" s="579">
        <v>8</v>
      </c>
      <c r="AY381" s="76"/>
      <c r="AZ381" s="76">
        <f t="shared" si="116"/>
        <v>447101220</v>
      </c>
      <c r="BA381" s="76">
        <f t="shared" si="117"/>
        <v>447</v>
      </c>
      <c r="BB381" s="564"/>
      <c r="BC381" s="266" t="str">
        <f t="shared" si="118"/>
        <v>BENJAMIN FRANKLIN CLASSICAL</v>
      </c>
      <c r="BD381" s="266">
        <f t="shared" si="119"/>
        <v>220</v>
      </c>
      <c r="BE381" s="266" t="str">
        <f t="shared" si="101"/>
        <v>NORWOOD</v>
      </c>
      <c r="BF381" s="266">
        <f t="shared" si="120"/>
        <v>1</v>
      </c>
    </row>
    <row r="382" spans="1:58">
      <c r="A382" s="265">
        <v>447</v>
      </c>
      <c r="B382" s="265">
        <v>447101238</v>
      </c>
      <c r="C382" s="266" t="s">
        <v>1297</v>
      </c>
      <c r="D382" s="275">
        <f t="shared" si="102"/>
        <v>0</v>
      </c>
      <c r="E382" s="275">
        <f t="shared" si="103"/>
        <v>0</v>
      </c>
      <c r="F382" s="275">
        <f t="shared" si="104"/>
        <v>0</v>
      </c>
      <c r="G382" s="275">
        <f t="shared" si="105"/>
        <v>11</v>
      </c>
      <c r="H382" s="275">
        <f t="shared" si="106"/>
        <v>2</v>
      </c>
      <c r="I382" s="275">
        <f t="shared" si="107"/>
        <v>0</v>
      </c>
      <c r="J382" s="275">
        <f t="shared" si="108"/>
        <v>0</v>
      </c>
      <c r="K382" s="410">
        <f t="shared" si="109"/>
        <v>0.51090000000000002</v>
      </c>
      <c r="L382" s="275"/>
      <c r="M382" s="275">
        <f t="shared" si="110"/>
        <v>0</v>
      </c>
      <c r="N382" s="275">
        <f t="shared" si="111"/>
        <v>0</v>
      </c>
      <c r="O382" s="275">
        <f t="shared" si="112"/>
        <v>0</v>
      </c>
      <c r="P382" s="275">
        <f t="shared" si="113"/>
        <v>2</v>
      </c>
      <c r="Q382" s="275">
        <f t="shared" si="114"/>
        <v>6</v>
      </c>
      <c r="R382" s="275">
        <f t="shared" si="115"/>
        <v>13</v>
      </c>
      <c r="S382" s="278"/>
      <c r="T382" s="278"/>
      <c r="U382" s="278"/>
      <c r="V382" s="278"/>
      <c r="W382" s="582"/>
      <c r="X382" s="582"/>
      <c r="Y382" s="600"/>
      <c r="Z382" s="278"/>
      <c r="AA382" s="76">
        <v>447</v>
      </c>
      <c r="AB382" s="76">
        <v>447101238</v>
      </c>
      <c r="AC382" s="294" t="s">
        <v>1297</v>
      </c>
      <c r="AD382" s="76">
        <v>0</v>
      </c>
      <c r="AE382" s="76">
        <v>0</v>
      </c>
      <c r="AF382" s="76">
        <v>0</v>
      </c>
      <c r="AG382" s="76">
        <v>11</v>
      </c>
      <c r="AH382" s="76">
        <v>2</v>
      </c>
      <c r="AI382" s="76">
        <v>0</v>
      </c>
      <c r="AJ382" s="76">
        <v>0</v>
      </c>
      <c r="AK382" s="265">
        <v>0</v>
      </c>
      <c r="AL382" s="265">
        <v>0</v>
      </c>
      <c r="AM382" s="265">
        <v>0</v>
      </c>
      <c r="AN382" s="265">
        <v>0</v>
      </c>
      <c r="AO382" s="265">
        <v>2</v>
      </c>
      <c r="AP382" s="265">
        <v>0</v>
      </c>
      <c r="AQ382" s="265">
        <v>0</v>
      </c>
      <c r="AR382" s="265">
        <v>0</v>
      </c>
      <c r="AS382" s="76">
        <v>0</v>
      </c>
      <c r="AT382" s="266"/>
      <c r="AU382" s="76">
        <v>101</v>
      </c>
      <c r="AV382" s="76">
        <v>238</v>
      </c>
      <c r="AW382" s="579">
        <v>6</v>
      </c>
      <c r="AY382" s="76"/>
      <c r="AZ382" s="76">
        <f t="shared" si="116"/>
        <v>447101238</v>
      </c>
      <c r="BA382" s="76">
        <f t="shared" si="117"/>
        <v>447</v>
      </c>
      <c r="BB382" s="564"/>
      <c r="BC382" s="266" t="str">
        <f t="shared" si="118"/>
        <v>BENJAMIN FRANKLIN CLASSICAL</v>
      </c>
      <c r="BD382" s="266">
        <f t="shared" si="119"/>
        <v>238</v>
      </c>
      <c r="BE382" s="266" t="str">
        <f t="shared" si="101"/>
        <v>PLAINVILLE</v>
      </c>
      <c r="BF382" s="266">
        <f t="shared" si="120"/>
        <v>13</v>
      </c>
    </row>
    <row r="383" spans="1:58">
      <c r="A383" s="265">
        <v>447</v>
      </c>
      <c r="B383" s="265">
        <v>447101304</v>
      </c>
      <c r="C383" s="266" t="s">
        <v>1297</v>
      </c>
      <c r="D383" s="275">
        <f t="shared" si="102"/>
        <v>0</v>
      </c>
      <c r="E383" s="275">
        <f t="shared" si="103"/>
        <v>0</v>
      </c>
      <c r="F383" s="275">
        <f t="shared" si="104"/>
        <v>0</v>
      </c>
      <c r="G383" s="275">
        <f t="shared" si="105"/>
        <v>1</v>
      </c>
      <c r="H383" s="275">
        <f t="shared" si="106"/>
        <v>1</v>
      </c>
      <c r="I383" s="275">
        <f t="shared" si="107"/>
        <v>0</v>
      </c>
      <c r="J383" s="275">
        <f t="shared" si="108"/>
        <v>0</v>
      </c>
      <c r="K383" s="410">
        <f t="shared" si="109"/>
        <v>7.8600000000000003E-2</v>
      </c>
      <c r="L383" s="275"/>
      <c r="M383" s="275">
        <f t="shared" si="110"/>
        <v>0</v>
      </c>
      <c r="N383" s="275">
        <f t="shared" si="111"/>
        <v>0</v>
      </c>
      <c r="O383" s="275">
        <f t="shared" si="112"/>
        <v>0</v>
      </c>
      <c r="P383" s="275">
        <f t="shared" si="113"/>
        <v>2</v>
      </c>
      <c r="Q383" s="275">
        <f t="shared" si="114"/>
        <v>6</v>
      </c>
      <c r="R383" s="275">
        <f t="shared" si="115"/>
        <v>2</v>
      </c>
      <c r="S383" s="278"/>
      <c r="T383" s="278"/>
      <c r="U383" s="278"/>
      <c r="V383" s="278"/>
      <c r="W383" s="582"/>
      <c r="X383" s="582"/>
      <c r="Y383" s="600"/>
      <c r="Z383" s="278"/>
      <c r="AA383" s="76">
        <v>447</v>
      </c>
      <c r="AB383" s="76">
        <v>447101304</v>
      </c>
      <c r="AC383" s="294" t="s">
        <v>1297</v>
      </c>
      <c r="AD383" s="76">
        <v>0</v>
      </c>
      <c r="AE383" s="76">
        <v>0</v>
      </c>
      <c r="AF383" s="76">
        <v>0</v>
      </c>
      <c r="AG383" s="76">
        <v>1</v>
      </c>
      <c r="AH383" s="76">
        <v>1</v>
      </c>
      <c r="AI383" s="76">
        <v>0</v>
      </c>
      <c r="AJ383" s="76">
        <v>0</v>
      </c>
      <c r="AK383" s="265">
        <v>0</v>
      </c>
      <c r="AL383" s="265">
        <v>0</v>
      </c>
      <c r="AM383" s="265">
        <v>0</v>
      </c>
      <c r="AN383" s="265">
        <v>0</v>
      </c>
      <c r="AO383" s="265">
        <v>2</v>
      </c>
      <c r="AP383" s="265">
        <v>0</v>
      </c>
      <c r="AQ383" s="265">
        <v>0</v>
      </c>
      <c r="AR383" s="265">
        <v>0</v>
      </c>
      <c r="AS383" s="76">
        <v>0</v>
      </c>
      <c r="AT383" s="266"/>
      <c r="AU383" s="76">
        <v>101</v>
      </c>
      <c r="AV383" s="76">
        <v>304</v>
      </c>
      <c r="AW383" s="579">
        <v>6</v>
      </c>
      <c r="AY383" s="76"/>
      <c r="AZ383" s="76">
        <f t="shared" si="116"/>
        <v>447101304</v>
      </c>
      <c r="BA383" s="76">
        <f t="shared" si="117"/>
        <v>447</v>
      </c>
      <c r="BB383" s="564"/>
      <c r="BC383" s="266" t="str">
        <f t="shared" si="118"/>
        <v>BENJAMIN FRANKLIN CLASSICAL</v>
      </c>
      <c r="BD383" s="266">
        <f t="shared" si="119"/>
        <v>304</v>
      </c>
      <c r="BE383" s="266" t="str">
        <f t="shared" si="101"/>
        <v>UXBRIDGE</v>
      </c>
      <c r="BF383" s="266">
        <f t="shared" si="120"/>
        <v>2</v>
      </c>
    </row>
    <row r="384" spans="1:58">
      <c r="A384" s="265">
        <v>447</v>
      </c>
      <c r="B384" s="265">
        <v>447101307</v>
      </c>
      <c r="C384" s="266" t="s">
        <v>1297</v>
      </c>
      <c r="D384" s="275">
        <f t="shared" si="102"/>
        <v>0</v>
      </c>
      <c r="E384" s="275">
        <f t="shared" si="103"/>
        <v>0</v>
      </c>
      <c r="F384" s="275">
        <f t="shared" si="104"/>
        <v>2</v>
      </c>
      <c r="G384" s="275">
        <f t="shared" si="105"/>
        <v>3</v>
      </c>
      <c r="H384" s="275">
        <f t="shared" si="106"/>
        <v>1</v>
      </c>
      <c r="I384" s="275">
        <f t="shared" si="107"/>
        <v>0</v>
      </c>
      <c r="J384" s="275">
        <f t="shared" si="108"/>
        <v>0</v>
      </c>
      <c r="K384" s="410">
        <f t="shared" si="109"/>
        <v>0.23580000000000001</v>
      </c>
      <c r="L384" s="275"/>
      <c r="M384" s="275">
        <f t="shared" si="110"/>
        <v>0</v>
      </c>
      <c r="N384" s="275">
        <f t="shared" si="111"/>
        <v>0</v>
      </c>
      <c r="O384" s="275">
        <f t="shared" si="112"/>
        <v>0</v>
      </c>
      <c r="P384" s="275">
        <f t="shared" si="113"/>
        <v>0</v>
      </c>
      <c r="Q384" s="275">
        <f t="shared" si="114"/>
        <v>3</v>
      </c>
      <c r="R384" s="275">
        <f t="shared" si="115"/>
        <v>6</v>
      </c>
      <c r="S384" s="278"/>
      <c r="T384" s="278"/>
      <c r="U384" s="278"/>
      <c r="V384" s="278"/>
      <c r="W384" s="582"/>
      <c r="X384" s="582"/>
      <c r="Y384" s="600"/>
      <c r="Z384" s="278"/>
      <c r="AA384" s="76">
        <v>447</v>
      </c>
      <c r="AB384" s="76">
        <v>447101307</v>
      </c>
      <c r="AC384" s="294" t="s">
        <v>1297</v>
      </c>
      <c r="AD384" s="76">
        <v>0</v>
      </c>
      <c r="AE384" s="76">
        <v>0</v>
      </c>
      <c r="AF384" s="76">
        <v>2</v>
      </c>
      <c r="AG384" s="76">
        <v>3</v>
      </c>
      <c r="AH384" s="76">
        <v>1</v>
      </c>
      <c r="AI384" s="76">
        <v>0</v>
      </c>
      <c r="AJ384" s="76">
        <v>0</v>
      </c>
      <c r="AK384" s="265">
        <v>0</v>
      </c>
      <c r="AL384" s="265">
        <v>0</v>
      </c>
      <c r="AM384" s="265">
        <v>0</v>
      </c>
      <c r="AN384" s="265">
        <v>0</v>
      </c>
      <c r="AO384" s="265">
        <v>0</v>
      </c>
      <c r="AP384" s="265">
        <v>0</v>
      </c>
      <c r="AQ384" s="265">
        <v>0</v>
      </c>
      <c r="AR384" s="265">
        <v>0</v>
      </c>
      <c r="AS384" s="76">
        <v>0</v>
      </c>
      <c r="AT384" s="266"/>
      <c r="AU384" s="76">
        <v>101</v>
      </c>
      <c r="AV384" s="76">
        <v>307</v>
      </c>
      <c r="AW384" s="579">
        <v>3</v>
      </c>
      <c r="AY384" s="76"/>
      <c r="AZ384" s="76">
        <f t="shared" si="116"/>
        <v>447101307</v>
      </c>
      <c r="BA384" s="76">
        <f t="shared" si="117"/>
        <v>447</v>
      </c>
      <c r="BB384" s="564"/>
      <c r="BC384" s="266" t="str">
        <f t="shared" si="118"/>
        <v>BENJAMIN FRANKLIN CLASSICAL</v>
      </c>
      <c r="BD384" s="266">
        <f t="shared" si="119"/>
        <v>307</v>
      </c>
      <c r="BE384" s="266" t="str">
        <f t="shared" si="101"/>
        <v>WALPOLE</v>
      </c>
      <c r="BF384" s="266">
        <f t="shared" si="120"/>
        <v>6</v>
      </c>
    </row>
    <row r="385" spans="1:58">
      <c r="A385" s="265">
        <v>447</v>
      </c>
      <c r="B385" s="265">
        <v>447101350</v>
      </c>
      <c r="C385" s="266" t="s">
        <v>1297</v>
      </c>
      <c r="D385" s="275">
        <f t="shared" si="102"/>
        <v>0</v>
      </c>
      <c r="E385" s="275">
        <f t="shared" si="103"/>
        <v>0</v>
      </c>
      <c r="F385" s="275">
        <f t="shared" si="104"/>
        <v>9</v>
      </c>
      <c r="G385" s="275">
        <f t="shared" si="105"/>
        <v>34</v>
      </c>
      <c r="H385" s="275">
        <f t="shared" si="106"/>
        <v>4</v>
      </c>
      <c r="I385" s="275">
        <f t="shared" si="107"/>
        <v>0</v>
      </c>
      <c r="J385" s="275">
        <f t="shared" si="108"/>
        <v>0</v>
      </c>
      <c r="K385" s="410">
        <f t="shared" si="109"/>
        <v>1.8471</v>
      </c>
      <c r="L385" s="275"/>
      <c r="M385" s="275">
        <f t="shared" si="110"/>
        <v>5</v>
      </c>
      <c r="N385" s="275">
        <f t="shared" si="111"/>
        <v>0</v>
      </c>
      <c r="O385" s="275">
        <f t="shared" si="112"/>
        <v>0</v>
      </c>
      <c r="P385" s="275">
        <f t="shared" si="113"/>
        <v>10</v>
      </c>
      <c r="Q385" s="275">
        <f t="shared" si="114"/>
        <v>3</v>
      </c>
      <c r="R385" s="275">
        <f t="shared" si="115"/>
        <v>47</v>
      </c>
      <c r="S385" s="278"/>
      <c r="T385" s="278"/>
      <c r="U385" s="278"/>
      <c r="V385" s="278"/>
      <c r="W385" s="582"/>
      <c r="X385" s="582"/>
      <c r="Y385" s="600"/>
      <c r="Z385" s="278"/>
      <c r="AA385" s="76">
        <v>447</v>
      </c>
      <c r="AB385" s="76">
        <v>447101350</v>
      </c>
      <c r="AC385" s="294" t="s">
        <v>1297</v>
      </c>
      <c r="AD385" s="76">
        <v>0</v>
      </c>
      <c r="AE385" s="76">
        <v>0</v>
      </c>
      <c r="AF385" s="76">
        <v>9</v>
      </c>
      <c r="AG385" s="76">
        <v>34</v>
      </c>
      <c r="AH385" s="76">
        <v>4</v>
      </c>
      <c r="AI385" s="76">
        <v>0</v>
      </c>
      <c r="AJ385" s="76">
        <v>0</v>
      </c>
      <c r="AK385" s="265">
        <v>0</v>
      </c>
      <c r="AL385" s="265">
        <v>5</v>
      </c>
      <c r="AM385" s="265">
        <v>0</v>
      </c>
      <c r="AN385" s="265">
        <v>0</v>
      </c>
      <c r="AO385" s="265">
        <v>8</v>
      </c>
      <c r="AP385" s="265">
        <v>0</v>
      </c>
      <c r="AQ385" s="265">
        <v>0</v>
      </c>
      <c r="AR385" s="265">
        <v>2</v>
      </c>
      <c r="AS385" s="76">
        <v>0</v>
      </c>
      <c r="AT385" s="266"/>
      <c r="AU385" s="76">
        <v>101</v>
      </c>
      <c r="AV385" s="76">
        <v>350</v>
      </c>
      <c r="AW385" s="579">
        <v>3</v>
      </c>
      <c r="AY385" s="76"/>
      <c r="AZ385" s="76">
        <f t="shared" si="116"/>
        <v>447101350</v>
      </c>
      <c r="BA385" s="76">
        <f t="shared" si="117"/>
        <v>447</v>
      </c>
      <c r="BB385" s="564"/>
      <c r="BC385" s="266" t="str">
        <f t="shared" si="118"/>
        <v>BENJAMIN FRANKLIN CLASSICAL</v>
      </c>
      <c r="BD385" s="266">
        <f t="shared" si="119"/>
        <v>350</v>
      </c>
      <c r="BE385" s="266" t="str">
        <f t="shared" si="101"/>
        <v>WRENTHAM</v>
      </c>
      <c r="BF385" s="266">
        <f t="shared" si="120"/>
        <v>47</v>
      </c>
    </row>
    <row r="386" spans="1:58">
      <c r="A386" s="265">
        <v>447</v>
      </c>
      <c r="B386" s="265">
        <v>447101622</v>
      </c>
      <c r="C386" s="266" t="s">
        <v>1297</v>
      </c>
      <c r="D386" s="275">
        <f t="shared" si="102"/>
        <v>0</v>
      </c>
      <c r="E386" s="275">
        <f t="shared" si="103"/>
        <v>0</v>
      </c>
      <c r="F386" s="275">
        <f t="shared" si="104"/>
        <v>9</v>
      </c>
      <c r="G386" s="275">
        <f t="shared" si="105"/>
        <v>46</v>
      </c>
      <c r="H386" s="275">
        <f t="shared" si="106"/>
        <v>21</v>
      </c>
      <c r="I386" s="275">
        <f t="shared" si="107"/>
        <v>0</v>
      </c>
      <c r="J386" s="275">
        <f t="shared" si="108"/>
        <v>0</v>
      </c>
      <c r="K386" s="410">
        <f t="shared" si="109"/>
        <v>2.9868000000000001</v>
      </c>
      <c r="L386" s="275"/>
      <c r="M386" s="275">
        <f t="shared" si="110"/>
        <v>3</v>
      </c>
      <c r="N386" s="275">
        <f t="shared" si="111"/>
        <v>0</v>
      </c>
      <c r="O386" s="275">
        <f t="shared" si="112"/>
        <v>0</v>
      </c>
      <c r="P386" s="275">
        <f t="shared" si="113"/>
        <v>11</v>
      </c>
      <c r="Q386" s="275">
        <f t="shared" si="114"/>
        <v>7</v>
      </c>
      <c r="R386" s="275">
        <f t="shared" si="115"/>
        <v>76</v>
      </c>
      <c r="S386" s="278"/>
      <c r="T386" s="278"/>
      <c r="U386" s="278"/>
      <c r="V386" s="278"/>
      <c r="W386" s="582"/>
      <c r="X386" s="582"/>
      <c r="Y386" s="600"/>
      <c r="Z386" s="278"/>
      <c r="AA386" s="76">
        <v>447</v>
      </c>
      <c r="AB386" s="76">
        <v>447101622</v>
      </c>
      <c r="AC386" s="294" t="s">
        <v>1297</v>
      </c>
      <c r="AD386" s="76">
        <v>0</v>
      </c>
      <c r="AE386" s="76">
        <v>0</v>
      </c>
      <c r="AF386" s="76">
        <v>9</v>
      </c>
      <c r="AG386" s="76">
        <v>46</v>
      </c>
      <c r="AH386" s="76">
        <v>21</v>
      </c>
      <c r="AI386" s="76">
        <v>0</v>
      </c>
      <c r="AJ386" s="76">
        <v>0</v>
      </c>
      <c r="AK386" s="265">
        <v>0</v>
      </c>
      <c r="AL386" s="265">
        <v>3</v>
      </c>
      <c r="AM386" s="265">
        <v>0</v>
      </c>
      <c r="AN386" s="265">
        <v>0</v>
      </c>
      <c r="AO386" s="265">
        <v>9</v>
      </c>
      <c r="AP386" s="265">
        <v>0</v>
      </c>
      <c r="AQ386" s="265">
        <v>0</v>
      </c>
      <c r="AR386" s="265">
        <v>2</v>
      </c>
      <c r="AS386" s="76">
        <v>0</v>
      </c>
      <c r="AT386" s="266"/>
      <c r="AU386" s="76">
        <v>101</v>
      </c>
      <c r="AV386" s="76">
        <v>622</v>
      </c>
      <c r="AW386" s="579">
        <v>7</v>
      </c>
      <c r="AY386" s="76"/>
      <c r="AZ386" s="76">
        <f t="shared" si="116"/>
        <v>447101622</v>
      </c>
      <c r="BA386" s="76">
        <f t="shared" si="117"/>
        <v>447</v>
      </c>
      <c r="BB386" s="564"/>
      <c r="BC386" s="266" t="str">
        <f t="shared" si="118"/>
        <v>BENJAMIN FRANKLIN CLASSICAL</v>
      </c>
      <c r="BD386" s="266">
        <f t="shared" si="119"/>
        <v>622</v>
      </c>
      <c r="BE386" s="266" t="str">
        <f t="shared" si="101"/>
        <v>BLACKSTONE MILLVILLE</v>
      </c>
      <c r="BF386" s="266">
        <f t="shared" si="120"/>
        <v>76</v>
      </c>
    </row>
    <row r="387" spans="1:58">
      <c r="A387" s="265">
        <v>447</v>
      </c>
      <c r="B387" s="265">
        <v>447101690</v>
      </c>
      <c r="C387" s="266" t="s">
        <v>1297</v>
      </c>
      <c r="D387" s="275">
        <f t="shared" si="102"/>
        <v>0</v>
      </c>
      <c r="E387" s="275">
        <f t="shared" si="103"/>
        <v>0</v>
      </c>
      <c r="F387" s="275">
        <f t="shared" si="104"/>
        <v>0</v>
      </c>
      <c r="G387" s="275">
        <f t="shared" si="105"/>
        <v>0</v>
      </c>
      <c r="H387" s="275">
        <f t="shared" si="106"/>
        <v>25</v>
      </c>
      <c r="I387" s="275">
        <f t="shared" si="107"/>
        <v>0</v>
      </c>
      <c r="J387" s="275">
        <f t="shared" si="108"/>
        <v>0</v>
      </c>
      <c r="K387" s="410">
        <f t="shared" si="109"/>
        <v>0.98250000000000004</v>
      </c>
      <c r="L387" s="275"/>
      <c r="M387" s="275">
        <f t="shared" si="110"/>
        <v>0</v>
      </c>
      <c r="N387" s="275">
        <f t="shared" si="111"/>
        <v>0</v>
      </c>
      <c r="O387" s="275">
        <f t="shared" si="112"/>
        <v>0</v>
      </c>
      <c r="P387" s="275">
        <f t="shared" si="113"/>
        <v>1</v>
      </c>
      <c r="Q387" s="275">
        <f t="shared" si="114"/>
        <v>4</v>
      </c>
      <c r="R387" s="275">
        <f t="shared" si="115"/>
        <v>25</v>
      </c>
      <c r="S387" s="278"/>
      <c r="T387" s="278"/>
      <c r="U387" s="278"/>
      <c r="V387" s="278"/>
      <c r="W387" s="582"/>
      <c r="X387" s="582"/>
      <c r="Y387" s="600"/>
      <c r="Z387" s="278"/>
      <c r="AA387" s="76">
        <v>447</v>
      </c>
      <c r="AB387" s="76">
        <v>447101690</v>
      </c>
      <c r="AC387" s="294" t="s">
        <v>1297</v>
      </c>
      <c r="AD387" s="76">
        <v>0</v>
      </c>
      <c r="AE387" s="76">
        <v>0</v>
      </c>
      <c r="AF387" s="76">
        <v>0</v>
      </c>
      <c r="AG387" s="76">
        <v>0</v>
      </c>
      <c r="AH387" s="76">
        <v>25</v>
      </c>
      <c r="AI387" s="76">
        <v>0</v>
      </c>
      <c r="AJ387" s="76">
        <v>0</v>
      </c>
      <c r="AK387" s="265">
        <v>0</v>
      </c>
      <c r="AL387" s="265">
        <v>0</v>
      </c>
      <c r="AM387" s="265">
        <v>0</v>
      </c>
      <c r="AN387" s="265">
        <v>0</v>
      </c>
      <c r="AO387" s="265">
        <v>1</v>
      </c>
      <c r="AP387" s="265">
        <v>0</v>
      </c>
      <c r="AQ387" s="265">
        <v>0</v>
      </c>
      <c r="AR387" s="265">
        <v>0</v>
      </c>
      <c r="AS387" s="76">
        <v>0</v>
      </c>
      <c r="AT387" s="266"/>
      <c r="AU387" s="76">
        <v>101</v>
      </c>
      <c r="AV387" s="76">
        <v>690</v>
      </c>
      <c r="AW387" s="579">
        <v>4</v>
      </c>
      <c r="AY387" s="76"/>
      <c r="AZ387" s="76">
        <f t="shared" si="116"/>
        <v>447101690</v>
      </c>
      <c r="BA387" s="76">
        <f t="shared" si="117"/>
        <v>447</v>
      </c>
      <c r="BB387" s="564"/>
      <c r="BC387" s="266" t="str">
        <f t="shared" si="118"/>
        <v>BENJAMIN FRANKLIN CLASSICAL</v>
      </c>
      <c r="BD387" s="266">
        <f t="shared" si="119"/>
        <v>690</v>
      </c>
      <c r="BE387" s="266" t="str">
        <f t="shared" si="101"/>
        <v>KING PHILIP</v>
      </c>
      <c r="BF387" s="266">
        <f t="shared" si="120"/>
        <v>25</v>
      </c>
    </row>
    <row r="388" spans="1:58">
      <c r="A388" s="265">
        <v>447</v>
      </c>
      <c r="B388" s="265">
        <v>447101710</v>
      </c>
      <c r="C388" s="266" t="s">
        <v>1297</v>
      </c>
      <c r="D388" s="275">
        <f t="shared" si="102"/>
        <v>0</v>
      </c>
      <c r="E388" s="275">
        <f t="shared" si="103"/>
        <v>0</v>
      </c>
      <c r="F388" s="275">
        <f t="shared" si="104"/>
        <v>2</v>
      </c>
      <c r="G388" s="275">
        <f t="shared" si="105"/>
        <v>11</v>
      </c>
      <c r="H388" s="275">
        <f t="shared" si="106"/>
        <v>4</v>
      </c>
      <c r="I388" s="275">
        <f t="shared" si="107"/>
        <v>0</v>
      </c>
      <c r="J388" s="275">
        <f t="shared" si="108"/>
        <v>0</v>
      </c>
      <c r="K388" s="410">
        <f t="shared" si="109"/>
        <v>0.66810000000000003</v>
      </c>
      <c r="L388" s="275"/>
      <c r="M388" s="275">
        <f t="shared" si="110"/>
        <v>0</v>
      </c>
      <c r="N388" s="275">
        <f t="shared" si="111"/>
        <v>0</v>
      </c>
      <c r="O388" s="275">
        <f t="shared" si="112"/>
        <v>0</v>
      </c>
      <c r="P388" s="275">
        <f t="shared" si="113"/>
        <v>0</v>
      </c>
      <c r="Q388" s="275">
        <f t="shared" si="114"/>
        <v>3</v>
      </c>
      <c r="R388" s="275">
        <f t="shared" si="115"/>
        <v>17</v>
      </c>
      <c r="S388" s="278"/>
      <c r="T388" s="278"/>
      <c r="U388" s="278"/>
      <c r="V388" s="278"/>
      <c r="W388" s="582"/>
      <c r="X388" s="582"/>
      <c r="Y388" s="600"/>
      <c r="Z388" s="278"/>
      <c r="AA388" s="76">
        <v>447</v>
      </c>
      <c r="AB388" s="76">
        <v>447101710</v>
      </c>
      <c r="AC388" s="294" t="s">
        <v>1297</v>
      </c>
      <c r="AD388" s="76">
        <v>0</v>
      </c>
      <c r="AE388" s="76">
        <v>0</v>
      </c>
      <c r="AF388" s="76">
        <v>2</v>
      </c>
      <c r="AG388" s="76">
        <v>11</v>
      </c>
      <c r="AH388" s="76">
        <v>4</v>
      </c>
      <c r="AI388" s="76">
        <v>0</v>
      </c>
      <c r="AJ388" s="76">
        <v>0</v>
      </c>
      <c r="AK388" s="265">
        <v>0</v>
      </c>
      <c r="AL388" s="265">
        <v>0</v>
      </c>
      <c r="AM388" s="265">
        <v>0</v>
      </c>
      <c r="AN388" s="265">
        <v>0</v>
      </c>
      <c r="AO388" s="265">
        <v>0</v>
      </c>
      <c r="AP388" s="265">
        <v>0</v>
      </c>
      <c r="AQ388" s="265">
        <v>0</v>
      </c>
      <c r="AR388" s="265">
        <v>0</v>
      </c>
      <c r="AS388" s="76">
        <v>0</v>
      </c>
      <c r="AT388" s="266"/>
      <c r="AU388" s="76">
        <v>101</v>
      </c>
      <c r="AV388" s="76">
        <v>710</v>
      </c>
      <c r="AW388" s="579">
        <v>3</v>
      </c>
      <c r="AY388" s="76"/>
      <c r="AZ388" s="76">
        <f t="shared" si="116"/>
        <v>447101710</v>
      </c>
      <c r="BA388" s="76">
        <f t="shared" si="117"/>
        <v>447</v>
      </c>
      <c r="BB388" s="564"/>
      <c r="BC388" s="266" t="str">
        <f t="shared" si="118"/>
        <v>BENJAMIN FRANKLIN CLASSICAL</v>
      </c>
      <c r="BD388" s="266">
        <f t="shared" si="119"/>
        <v>710</v>
      </c>
      <c r="BE388" s="266" t="str">
        <f t="shared" si="101"/>
        <v>MENDON UPTON</v>
      </c>
      <c r="BF388" s="266">
        <f t="shared" si="120"/>
        <v>17</v>
      </c>
    </row>
    <row r="389" spans="1:58">
      <c r="A389" s="265">
        <v>449</v>
      </c>
      <c r="B389" s="265">
        <v>449035001</v>
      </c>
      <c r="C389" s="266" t="s">
        <v>475</v>
      </c>
      <c r="D389" s="275">
        <f t="shared" si="102"/>
        <v>0</v>
      </c>
      <c r="E389" s="275">
        <f t="shared" si="103"/>
        <v>0</v>
      </c>
      <c r="F389" s="275">
        <f t="shared" si="104"/>
        <v>0</v>
      </c>
      <c r="G389" s="275">
        <f t="shared" si="105"/>
        <v>0</v>
      </c>
      <c r="H389" s="275">
        <f t="shared" si="106"/>
        <v>1</v>
      </c>
      <c r="I389" s="275">
        <f t="shared" si="107"/>
        <v>0</v>
      </c>
      <c r="J389" s="275">
        <f t="shared" si="108"/>
        <v>0</v>
      </c>
      <c r="K389" s="410">
        <f t="shared" si="109"/>
        <v>3.9300000000000002E-2</v>
      </c>
      <c r="L389" s="275"/>
      <c r="M389" s="275">
        <f t="shared" si="110"/>
        <v>0</v>
      </c>
      <c r="N389" s="275">
        <f t="shared" si="111"/>
        <v>0</v>
      </c>
      <c r="O389" s="275">
        <f t="shared" si="112"/>
        <v>0</v>
      </c>
      <c r="P389" s="275">
        <f t="shared" si="113"/>
        <v>0</v>
      </c>
      <c r="Q389" s="275">
        <f t="shared" si="114"/>
        <v>7</v>
      </c>
      <c r="R389" s="275">
        <f t="shared" si="115"/>
        <v>1</v>
      </c>
      <c r="S389" s="278"/>
      <c r="T389" s="278"/>
      <c r="U389" s="278"/>
      <c r="V389" s="278"/>
      <c r="W389" s="582"/>
      <c r="X389" s="582"/>
      <c r="Y389" s="600"/>
      <c r="Z389" s="278"/>
      <c r="AA389" s="76">
        <v>449</v>
      </c>
      <c r="AB389" s="76">
        <v>449035001</v>
      </c>
      <c r="AC389" s="294" t="s">
        <v>475</v>
      </c>
      <c r="AD389" s="76">
        <v>0</v>
      </c>
      <c r="AE389" s="76">
        <v>0</v>
      </c>
      <c r="AF389" s="76">
        <v>0</v>
      </c>
      <c r="AG389" s="76">
        <v>0</v>
      </c>
      <c r="AH389" s="76">
        <v>1</v>
      </c>
      <c r="AI389" s="76">
        <v>0</v>
      </c>
      <c r="AJ389" s="76">
        <v>0</v>
      </c>
      <c r="AK389" s="265">
        <v>0</v>
      </c>
      <c r="AL389" s="265">
        <v>0</v>
      </c>
      <c r="AM389" s="265">
        <v>0</v>
      </c>
      <c r="AN389" s="265">
        <v>0</v>
      </c>
      <c r="AO389" s="265">
        <v>0</v>
      </c>
      <c r="AP389" s="265">
        <v>0</v>
      </c>
      <c r="AQ389" s="265">
        <v>0</v>
      </c>
      <c r="AR389" s="265">
        <v>0</v>
      </c>
      <c r="AS389" s="76">
        <v>0</v>
      </c>
      <c r="AT389" s="266"/>
      <c r="AU389" s="76">
        <v>35</v>
      </c>
      <c r="AV389" s="76">
        <v>1</v>
      </c>
      <c r="AW389" s="579">
        <v>7</v>
      </c>
      <c r="AY389" s="76"/>
      <c r="AZ389" s="76">
        <f t="shared" si="116"/>
        <v>449035001</v>
      </c>
      <c r="BA389" s="76">
        <f t="shared" si="117"/>
        <v>449</v>
      </c>
      <c r="BB389" s="564"/>
      <c r="BC389" s="266" t="str">
        <f t="shared" si="118"/>
        <v>BOSTON COLLEGIATE</v>
      </c>
      <c r="BD389" s="266">
        <f t="shared" si="119"/>
        <v>1</v>
      </c>
      <c r="BE389" s="266" t="str">
        <f t="shared" si="101"/>
        <v>ABINGTON</v>
      </c>
      <c r="BF389" s="266">
        <f t="shared" si="120"/>
        <v>1</v>
      </c>
    </row>
    <row r="390" spans="1:58">
      <c r="A390" s="265">
        <v>449</v>
      </c>
      <c r="B390" s="265">
        <v>449035018</v>
      </c>
      <c r="C390" s="266" t="s">
        <v>475</v>
      </c>
      <c r="D390" s="275">
        <f t="shared" si="102"/>
        <v>0</v>
      </c>
      <c r="E390" s="275">
        <f t="shared" si="103"/>
        <v>0</v>
      </c>
      <c r="F390" s="275">
        <f t="shared" si="104"/>
        <v>0</v>
      </c>
      <c r="G390" s="275">
        <f t="shared" si="105"/>
        <v>0</v>
      </c>
      <c r="H390" s="275">
        <f t="shared" si="106"/>
        <v>1</v>
      </c>
      <c r="I390" s="275">
        <f t="shared" si="107"/>
        <v>1</v>
      </c>
      <c r="J390" s="275">
        <f t="shared" si="108"/>
        <v>0</v>
      </c>
      <c r="K390" s="410">
        <f t="shared" si="109"/>
        <v>7.8600000000000003E-2</v>
      </c>
      <c r="L390" s="275"/>
      <c r="M390" s="275">
        <f t="shared" si="110"/>
        <v>0</v>
      </c>
      <c r="N390" s="275">
        <f t="shared" si="111"/>
        <v>0</v>
      </c>
      <c r="O390" s="275">
        <f t="shared" si="112"/>
        <v>0</v>
      </c>
      <c r="P390" s="275">
        <f t="shared" si="113"/>
        <v>2</v>
      </c>
      <c r="Q390" s="275">
        <f t="shared" si="114"/>
        <v>9</v>
      </c>
      <c r="R390" s="275">
        <f t="shared" si="115"/>
        <v>2</v>
      </c>
      <c r="S390" s="278"/>
      <c r="T390" s="278"/>
      <c r="U390" s="278"/>
      <c r="V390" s="278"/>
      <c r="W390" s="582"/>
      <c r="X390" s="582"/>
      <c r="Y390" s="600"/>
      <c r="Z390" s="278"/>
      <c r="AA390" s="76">
        <v>449</v>
      </c>
      <c r="AB390" s="76">
        <v>449035018</v>
      </c>
      <c r="AC390" s="294" t="s">
        <v>475</v>
      </c>
      <c r="AD390" s="76">
        <v>0</v>
      </c>
      <c r="AE390" s="76">
        <v>0</v>
      </c>
      <c r="AF390" s="76">
        <v>0</v>
      </c>
      <c r="AG390" s="76">
        <v>0</v>
      </c>
      <c r="AH390" s="76">
        <v>1</v>
      </c>
      <c r="AI390" s="76">
        <v>1</v>
      </c>
      <c r="AJ390" s="76">
        <v>0</v>
      </c>
      <c r="AK390" s="265">
        <v>0</v>
      </c>
      <c r="AL390" s="265">
        <v>0</v>
      </c>
      <c r="AM390" s="265">
        <v>0</v>
      </c>
      <c r="AN390" s="265">
        <v>0</v>
      </c>
      <c r="AO390" s="265">
        <v>1</v>
      </c>
      <c r="AP390" s="265">
        <v>0</v>
      </c>
      <c r="AQ390" s="265">
        <v>0</v>
      </c>
      <c r="AR390" s="265">
        <v>0</v>
      </c>
      <c r="AS390" s="76">
        <v>1</v>
      </c>
      <c r="AT390" s="266"/>
      <c r="AU390" s="76">
        <v>35</v>
      </c>
      <c r="AV390" s="76">
        <v>18</v>
      </c>
      <c r="AW390" s="579">
        <v>9</v>
      </c>
      <c r="AY390" s="76"/>
      <c r="AZ390" s="76">
        <f t="shared" si="116"/>
        <v>449035018</v>
      </c>
      <c r="BA390" s="76">
        <f t="shared" si="117"/>
        <v>449</v>
      </c>
      <c r="BB390" s="564"/>
      <c r="BC390" s="266" t="str">
        <f t="shared" si="118"/>
        <v>BOSTON COLLEGIATE</v>
      </c>
      <c r="BD390" s="266">
        <f t="shared" si="119"/>
        <v>18</v>
      </c>
      <c r="BE390" s="266" t="str">
        <f t="shared" si="101"/>
        <v>AVON</v>
      </c>
      <c r="BF390" s="266">
        <f t="shared" si="120"/>
        <v>2</v>
      </c>
    </row>
    <row r="391" spans="1:58">
      <c r="A391" s="265">
        <v>449</v>
      </c>
      <c r="B391" s="265">
        <v>449035035</v>
      </c>
      <c r="C391" s="266" t="s">
        <v>475</v>
      </c>
      <c r="D391" s="275">
        <f t="shared" si="102"/>
        <v>0</v>
      </c>
      <c r="E391" s="275">
        <f t="shared" si="103"/>
        <v>0</v>
      </c>
      <c r="F391" s="275">
        <f t="shared" si="104"/>
        <v>0</v>
      </c>
      <c r="G391" s="275">
        <f t="shared" si="105"/>
        <v>102</v>
      </c>
      <c r="H391" s="275">
        <f t="shared" si="106"/>
        <v>269</v>
      </c>
      <c r="I391" s="275">
        <f t="shared" si="107"/>
        <v>302</v>
      </c>
      <c r="J391" s="275">
        <f t="shared" si="108"/>
        <v>0</v>
      </c>
      <c r="K391" s="410">
        <f t="shared" si="109"/>
        <v>26.448899999999998</v>
      </c>
      <c r="L391" s="275"/>
      <c r="M391" s="275">
        <f t="shared" si="110"/>
        <v>11</v>
      </c>
      <c r="N391" s="275">
        <f t="shared" si="111"/>
        <v>12</v>
      </c>
      <c r="O391" s="275">
        <f t="shared" si="112"/>
        <v>22</v>
      </c>
      <c r="P391" s="275">
        <f t="shared" si="113"/>
        <v>329</v>
      </c>
      <c r="Q391" s="275">
        <f t="shared" si="114"/>
        <v>11</v>
      </c>
      <c r="R391" s="275">
        <f t="shared" si="115"/>
        <v>673</v>
      </c>
      <c r="S391" s="278"/>
      <c r="T391" s="278"/>
      <c r="U391" s="278"/>
      <c r="V391" s="278"/>
      <c r="W391" s="582"/>
      <c r="X391" s="582"/>
      <c r="Y391" s="600"/>
      <c r="Z391" s="278"/>
      <c r="AA391" s="76">
        <v>449</v>
      </c>
      <c r="AB391" s="76">
        <v>449035035</v>
      </c>
      <c r="AC391" s="294" t="s">
        <v>475</v>
      </c>
      <c r="AD391" s="76">
        <v>0</v>
      </c>
      <c r="AE391" s="76">
        <v>0</v>
      </c>
      <c r="AF391" s="76">
        <v>0</v>
      </c>
      <c r="AG391" s="76">
        <v>102</v>
      </c>
      <c r="AH391" s="76">
        <v>269</v>
      </c>
      <c r="AI391" s="76">
        <v>302</v>
      </c>
      <c r="AJ391" s="76">
        <v>0</v>
      </c>
      <c r="AK391" s="265">
        <v>0</v>
      </c>
      <c r="AL391" s="265">
        <v>11</v>
      </c>
      <c r="AM391" s="265">
        <v>12</v>
      </c>
      <c r="AN391" s="265">
        <v>22</v>
      </c>
      <c r="AO391" s="265">
        <v>168</v>
      </c>
      <c r="AP391" s="265">
        <v>0</v>
      </c>
      <c r="AQ391" s="265">
        <v>0</v>
      </c>
      <c r="AR391" s="265">
        <v>0</v>
      </c>
      <c r="AS391" s="76">
        <v>161</v>
      </c>
      <c r="AT391" s="266"/>
      <c r="AU391" s="76">
        <v>35</v>
      </c>
      <c r="AV391" s="76">
        <v>35</v>
      </c>
      <c r="AW391" s="579">
        <v>11</v>
      </c>
      <c r="AY391" s="76"/>
      <c r="AZ391" s="76">
        <f t="shared" si="116"/>
        <v>449035035</v>
      </c>
      <c r="BA391" s="76">
        <f t="shared" si="117"/>
        <v>449</v>
      </c>
      <c r="BB391" s="564"/>
      <c r="BC391" s="266" t="str">
        <f t="shared" si="118"/>
        <v>BOSTON COLLEGIATE</v>
      </c>
      <c r="BD391" s="266">
        <f t="shared" si="119"/>
        <v>35</v>
      </c>
      <c r="BE391" s="266" t="str">
        <f t="shared" si="101"/>
        <v>BOSTON</v>
      </c>
      <c r="BF391" s="266">
        <f t="shared" si="120"/>
        <v>673</v>
      </c>
    </row>
    <row r="392" spans="1:58">
      <c r="A392" s="265">
        <v>449</v>
      </c>
      <c r="B392" s="265">
        <v>449035044</v>
      </c>
      <c r="C392" s="266" t="s">
        <v>475</v>
      </c>
      <c r="D392" s="275">
        <f t="shared" si="102"/>
        <v>0</v>
      </c>
      <c r="E392" s="275">
        <f t="shared" si="103"/>
        <v>0</v>
      </c>
      <c r="F392" s="275">
        <f t="shared" si="104"/>
        <v>0</v>
      </c>
      <c r="G392" s="275">
        <f t="shared" si="105"/>
        <v>0</v>
      </c>
      <c r="H392" s="275">
        <f t="shared" si="106"/>
        <v>0</v>
      </c>
      <c r="I392" s="275">
        <f t="shared" si="107"/>
        <v>2</v>
      </c>
      <c r="J392" s="275">
        <f t="shared" si="108"/>
        <v>0</v>
      </c>
      <c r="K392" s="410">
        <f t="shared" si="109"/>
        <v>7.8600000000000003E-2</v>
      </c>
      <c r="L392" s="275"/>
      <c r="M392" s="275">
        <f t="shared" si="110"/>
        <v>0</v>
      </c>
      <c r="N392" s="275">
        <f t="shared" si="111"/>
        <v>0</v>
      </c>
      <c r="O392" s="275">
        <f t="shared" si="112"/>
        <v>0</v>
      </c>
      <c r="P392" s="275">
        <f t="shared" si="113"/>
        <v>0</v>
      </c>
      <c r="Q392" s="275">
        <f t="shared" si="114"/>
        <v>11</v>
      </c>
      <c r="R392" s="275">
        <f t="shared" si="115"/>
        <v>2</v>
      </c>
      <c r="S392" s="278"/>
      <c r="T392" s="278"/>
      <c r="U392" s="278"/>
      <c r="V392" s="278"/>
      <c r="W392" s="582"/>
      <c r="X392" s="582"/>
      <c r="Y392" s="600"/>
      <c r="Z392" s="278"/>
      <c r="AA392" s="76">
        <v>449</v>
      </c>
      <c r="AB392" s="76">
        <v>449035044</v>
      </c>
      <c r="AC392" s="294" t="s">
        <v>475</v>
      </c>
      <c r="AD392" s="76">
        <v>0</v>
      </c>
      <c r="AE392" s="76">
        <v>0</v>
      </c>
      <c r="AF392" s="76">
        <v>0</v>
      </c>
      <c r="AG392" s="76">
        <v>0</v>
      </c>
      <c r="AH392" s="76">
        <v>0</v>
      </c>
      <c r="AI392" s="76">
        <v>2</v>
      </c>
      <c r="AJ392" s="76">
        <v>0</v>
      </c>
      <c r="AK392" s="265">
        <v>0</v>
      </c>
      <c r="AL392" s="265">
        <v>0</v>
      </c>
      <c r="AM392" s="265">
        <v>0</v>
      </c>
      <c r="AN392" s="265">
        <v>0</v>
      </c>
      <c r="AO392" s="265">
        <v>0</v>
      </c>
      <c r="AP392" s="265">
        <v>0</v>
      </c>
      <c r="AQ392" s="265">
        <v>0</v>
      </c>
      <c r="AR392" s="265">
        <v>0</v>
      </c>
      <c r="AS392" s="76">
        <v>0</v>
      </c>
      <c r="AT392" s="266"/>
      <c r="AU392" s="76">
        <v>35</v>
      </c>
      <c r="AV392" s="76">
        <v>44</v>
      </c>
      <c r="AW392" s="579">
        <v>11</v>
      </c>
      <c r="AY392" s="76"/>
      <c r="AZ392" s="76">
        <f t="shared" si="116"/>
        <v>449035044</v>
      </c>
      <c r="BA392" s="76">
        <f t="shared" si="117"/>
        <v>449</v>
      </c>
      <c r="BB392" s="564"/>
      <c r="BC392" s="266" t="str">
        <f t="shared" si="118"/>
        <v>BOSTON COLLEGIATE</v>
      </c>
      <c r="BD392" s="266">
        <f t="shared" si="119"/>
        <v>44</v>
      </c>
      <c r="BE392" s="266" t="str">
        <f t="shared" si="101"/>
        <v>BROCKTON</v>
      </c>
      <c r="BF392" s="266">
        <f t="shared" si="120"/>
        <v>2</v>
      </c>
    </row>
    <row r="393" spans="1:58">
      <c r="A393" s="265">
        <v>449</v>
      </c>
      <c r="B393" s="265">
        <v>449035073</v>
      </c>
      <c r="C393" s="266" t="s">
        <v>475</v>
      </c>
      <c r="D393" s="275">
        <f t="shared" si="102"/>
        <v>0</v>
      </c>
      <c r="E393" s="275">
        <f t="shared" si="103"/>
        <v>0</v>
      </c>
      <c r="F393" s="275">
        <f t="shared" si="104"/>
        <v>0</v>
      </c>
      <c r="G393" s="275">
        <f t="shared" si="105"/>
        <v>0</v>
      </c>
      <c r="H393" s="275">
        <f t="shared" si="106"/>
        <v>0</v>
      </c>
      <c r="I393" s="275">
        <f t="shared" si="107"/>
        <v>1</v>
      </c>
      <c r="J393" s="275">
        <f t="shared" si="108"/>
        <v>0</v>
      </c>
      <c r="K393" s="410">
        <f t="shared" si="109"/>
        <v>3.9300000000000002E-2</v>
      </c>
      <c r="L393" s="275"/>
      <c r="M393" s="275">
        <f t="shared" si="110"/>
        <v>0</v>
      </c>
      <c r="N393" s="275">
        <f t="shared" si="111"/>
        <v>0</v>
      </c>
      <c r="O393" s="275">
        <f t="shared" si="112"/>
        <v>0</v>
      </c>
      <c r="P393" s="275">
        <f t="shared" si="113"/>
        <v>1</v>
      </c>
      <c r="Q393" s="275">
        <f t="shared" si="114"/>
        <v>6</v>
      </c>
      <c r="R393" s="275">
        <f t="shared" si="115"/>
        <v>1</v>
      </c>
      <c r="S393" s="278"/>
      <c r="T393" s="278"/>
      <c r="U393" s="278"/>
      <c r="V393" s="278"/>
      <c r="W393" s="582"/>
      <c r="X393" s="582"/>
      <c r="Y393" s="600"/>
      <c r="Z393" s="278"/>
      <c r="AA393" s="76">
        <v>449</v>
      </c>
      <c r="AB393" s="76">
        <v>449035073</v>
      </c>
      <c r="AC393" s="294" t="s">
        <v>475</v>
      </c>
      <c r="AD393" s="76">
        <v>0</v>
      </c>
      <c r="AE393" s="76">
        <v>0</v>
      </c>
      <c r="AF393" s="76">
        <v>0</v>
      </c>
      <c r="AG393" s="76">
        <v>0</v>
      </c>
      <c r="AH393" s="76">
        <v>0</v>
      </c>
      <c r="AI393" s="76">
        <v>1</v>
      </c>
      <c r="AJ393" s="76">
        <v>0</v>
      </c>
      <c r="AK393" s="265">
        <v>0</v>
      </c>
      <c r="AL393" s="265">
        <v>0</v>
      </c>
      <c r="AM393" s="265">
        <v>0</v>
      </c>
      <c r="AN393" s="265">
        <v>0</v>
      </c>
      <c r="AO393" s="265">
        <v>0</v>
      </c>
      <c r="AP393" s="265">
        <v>0</v>
      </c>
      <c r="AQ393" s="265">
        <v>0</v>
      </c>
      <c r="AR393" s="265">
        <v>0</v>
      </c>
      <c r="AS393" s="76">
        <v>1</v>
      </c>
      <c r="AT393" s="266"/>
      <c r="AU393" s="76">
        <v>35</v>
      </c>
      <c r="AV393" s="76">
        <v>73</v>
      </c>
      <c r="AW393" s="579">
        <v>6</v>
      </c>
      <c r="AY393" s="76"/>
      <c r="AZ393" s="76">
        <f t="shared" si="116"/>
        <v>449035073</v>
      </c>
      <c r="BA393" s="76">
        <f t="shared" si="117"/>
        <v>449</v>
      </c>
      <c r="BB393" s="564"/>
      <c r="BC393" s="266" t="str">
        <f t="shared" si="118"/>
        <v>BOSTON COLLEGIATE</v>
      </c>
      <c r="BD393" s="266">
        <f t="shared" si="119"/>
        <v>73</v>
      </c>
      <c r="BE393" s="266" t="str">
        <f t="shared" si="101"/>
        <v>DEDHAM</v>
      </c>
      <c r="BF393" s="266">
        <f t="shared" si="120"/>
        <v>1</v>
      </c>
    </row>
    <row r="394" spans="1:58">
      <c r="A394" s="265">
        <v>449</v>
      </c>
      <c r="B394" s="265">
        <v>449035217</v>
      </c>
      <c r="C394" s="266" t="s">
        <v>475</v>
      </c>
      <c r="D394" s="275">
        <f t="shared" si="102"/>
        <v>0</v>
      </c>
      <c r="E394" s="275">
        <f t="shared" si="103"/>
        <v>0</v>
      </c>
      <c r="F394" s="275">
        <f t="shared" si="104"/>
        <v>0</v>
      </c>
      <c r="G394" s="275">
        <f t="shared" si="105"/>
        <v>0</v>
      </c>
      <c r="H394" s="275">
        <f t="shared" si="106"/>
        <v>0</v>
      </c>
      <c r="I394" s="275">
        <f t="shared" si="107"/>
        <v>1</v>
      </c>
      <c r="J394" s="275">
        <f t="shared" si="108"/>
        <v>0</v>
      </c>
      <c r="K394" s="410">
        <f t="shared" si="109"/>
        <v>3.9300000000000002E-2</v>
      </c>
      <c r="L394" s="275"/>
      <c r="M394" s="275">
        <f t="shared" si="110"/>
        <v>0</v>
      </c>
      <c r="N394" s="275">
        <f t="shared" si="111"/>
        <v>0</v>
      </c>
      <c r="O394" s="275">
        <f t="shared" si="112"/>
        <v>0</v>
      </c>
      <c r="P394" s="275">
        <f t="shared" si="113"/>
        <v>1</v>
      </c>
      <c r="Q394" s="275">
        <f t="shared" si="114"/>
        <v>3</v>
      </c>
      <c r="R394" s="275">
        <f t="shared" si="115"/>
        <v>1</v>
      </c>
      <c r="S394" s="278"/>
      <c r="T394" s="278"/>
      <c r="U394" s="278"/>
      <c r="V394" s="278"/>
      <c r="W394" s="582"/>
      <c r="X394" s="582"/>
      <c r="Y394" s="600"/>
      <c r="Z394" s="278"/>
      <c r="AA394" s="76">
        <v>449</v>
      </c>
      <c r="AB394" s="76">
        <v>449035217</v>
      </c>
      <c r="AC394" s="294" t="s">
        <v>475</v>
      </c>
      <c r="AD394" s="76">
        <v>0</v>
      </c>
      <c r="AE394" s="76">
        <v>0</v>
      </c>
      <c r="AF394" s="76">
        <v>0</v>
      </c>
      <c r="AG394" s="76">
        <v>0</v>
      </c>
      <c r="AH394" s="76">
        <v>0</v>
      </c>
      <c r="AI394" s="76">
        <v>1</v>
      </c>
      <c r="AJ394" s="76">
        <v>0</v>
      </c>
      <c r="AK394" s="265">
        <v>0</v>
      </c>
      <c r="AL394" s="265">
        <v>0</v>
      </c>
      <c r="AM394" s="265">
        <v>0</v>
      </c>
      <c r="AN394" s="265">
        <v>0</v>
      </c>
      <c r="AO394" s="265">
        <v>0</v>
      </c>
      <c r="AP394" s="265">
        <v>0</v>
      </c>
      <c r="AQ394" s="265">
        <v>0</v>
      </c>
      <c r="AR394" s="265">
        <v>0</v>
      </c>
      <c r="AS394" s="76">
        <v>1</v>
      </c>
      <c r="AT394" s="266"/>
      <c r="AU394" s="76">
        <v>35</v>
      </c>
      <c r="AV394" s="76">
        <v>217</v>
      </c>
      <c r="AW394" s="579">
        <v>3</v>
      </c>
      <c r="AY394" s="76"/>
      <c r="AZ394" s="76">
        <f t="shared" si="116"/>
        <v>449035217</v>
      </c>
      <c r="BA394" s="76">
        <f t="shared" si="117"/>
        <v>449</v>
      </c>
      <c r="BB394" s="564"/>
      <c r="BC394" s="266" t="str">
        <f t="shared" si="118"/>
        <v>BOSTON COLLEGIATE</v>
      </c>
      <c r="BD394" s="266">
        <f t="shared" si="119"/>
        <v>217</v>
      </c>
      <c r="BE394" s="266" t="str">
        <f t="shared" ref="BE394:BE457" si="121">VLOOKUP(BD394,distinfo,2,FALSE)</f>
        <v>NORTH READING</v>
      </c>
      <c r="BF394" s="266">
        <f t="shared" si="120"/>
        <v>1</v>
      </c>
    </row>
    <row r="395" spans="1:58">
      <c r="A395" s="265">
        <v>449</v>
      </c>
      <c r="B395" s="265">
        <v>449035243</v>
      </c>
      <c r="C395" s="266" t="s">
        <v>475</v>
      </c>
      <c r="D395" s="275">
        <f t="shared" ref="D395:D458" si="122">ROUND(AD395,0)</f>
        <v>0</v>
      </c>
      <c r="E395" s="275">
        <f t="shared" ref="E395:E458" si="123">ROUND(AE395,0)</f>
        <v>0</v>
      </c>
      <c r="F395" s="275">
        <f t="shared" ref="F395:F458" si="124">ROUND(AF395,0)</f>
        <v>0</v>
      </c>
      <c r="G395" s="275">
        <f t="shared" ref="G395:G458" si="125">ROUND(AG395,0)</f>
        <v>0</v>
      </c>
      <c r="H395" s="275">
        <f t="shared" ref="H395:H458" si="126">ROUND(AH395,0)</f>
        <v>1</v>
      </c>
      <c r="I395" s="275">
        <f t="shared" ref="I395:I458" si="127">ROUND(AI395,0)-J395</f>
        <v>1</v>
      </c>
      <c r="J395" s="275">
        <f t="shared" ref="J395:J458" si="128">ROUND(AJ395,0)</f>
        <v>0</v>
      </c>
      <c r="K395" s="410">
        <f t="shared" ref="K395:K458" si="129">ROUND($K$2*(SUM(AF395:AI395)+(AE395*0.5))+$K$5*AJ395,4)</f>
        <v>7.8600000000000003E-2</v>
      </c>
      <c r="L395" s="275"/>
      <c r="M395" s="275">
        <f t="shared" ref="M395:M458" si="130">ROUND(AL395+(AK395*0.5),0)</f>
        <v>0</v>
      </c>
      <c r="N395" s="275">
        <f t="shared" ref="N395:N458" si="131">ROUND(AM395,0)</f>
        <v>0</v>
      </c>
      <c r="O395" s="275">
        <f t="shared" ref="O395:O458" si="132">ROUND(AN395,0)</f>
        <v>0</v>
      </c>
      <c r="P395" s="275">
        <f t="shared" ref="P395:P458" si="133">ROUND(((AP395+AQ395)*0.5)+AO395+AR395+AS395,0)</f>
        <v>2</v>
      </c>
      <c r="Q395" s="275">
        <f t="shared" ref="Q395:Q458" si="134">AW395</f>
        <v>9</v>
      </c>
      <c r="R395" s="275">
        <f t="shared" ref="R395:R458" si="135">SUM(F395:I395)+ROUND(D395*0.5,0)+ROUND(J395,0)</f>
        <v>2</v>
      </c>
      <c r="S395" s="278"/>
      <c r="T395" s="278"/>
      <c r="U395" s="278"/>
      <c r="V395" s="278"/>
      <c r="W395" s="582"/>
      <c r="X395" s="582"/>
      <c r="Y395" s="600"/>
      <c r="Z395" s="278"/>
      <c r="AA395" s="76">
        <v>449</v>
      </c>
      <c r="AB395" s="76">
        <v>449035243</v>
      </c>
      <c r="AC395" s="294" t="s">
        <v>475</v>
      </c>
      <c r="AD395" s="76">
        <v>0</v>
      </c>
      <c r="AE395" s="76">
        <v>0</v>
      </c>
      <c r="AF395" s="76">
        <v>0</v>
      </c>
      <c r="AG395" s="76">
        <v>0</v>
      </c>
      <c r="AH395" s="76">
        <v>1</v>
      </c>
      <c r="AI395" s="76">
        <v>1</v>
      </c>
      <c r="AJ395" s="76">
        <v>0</v>
      </c>
      <c r="AK395" s="265">
        <v>0</v>
      </c>
      <c r="AL395" s="265">
        <v>0</v>
      </c>
      <c r="AM395" s="265">
        <v>0</v>
      </c>
      <c r="AN395" s="265">
        <v>0</v>
      </c>
      <c r="AO395" s="265">
        <v>1</v>
      </c>
      <c r="AP395" s="265">
        <v>0</v>
      </c>
      <c r="AQ395" s="265">
        <v>0</v>
      </c>
      <c r="AR395" s="265">
        <v>0</v>
      </c>
      <c r="AS395" s="76">
        <v>1</v>
      </c>
      <c r="AT395" s="266"/>
      <c r="AU395" s="76">
        <v>35</v>
      </c>
      <c r="AV395" s="76">
        <v>243</v>
      </c>
      <c r="AW395" s="579">
        <v>9</v>
      </c>
      <c r="AY395" s="76"/>
      <c r="AZ395" s="76">
        <f t="shared" ref="AZ395:AZ458" si="136">AB395</f>
        <v>449035243</v>
      </c>
      <c r="BA395" s="76">
        <f t="shared" ref="BA395:BA458" si="137">AA395</f>
        <v>449</v>
      </c>
      <c r="BB395" s="564"/>
      <c r="BC395" s="266" t="str">
        <f t="shared" ref="BC395:BC458" si="138">AC395</f>
        <v>BOSTON COLLEGIATE</v>
      </c>
      <c r="BD395" s="266">
        <f t="shared" ref="BD395:BD458" si="139">AV395</f>
        <v>243</v>
      </c>
      <c r="BE395" s="266" t="str">
        <f t="shared" si="121"/>
        <v>QUINCY</v>
      </c>
      <c r="BF395" s="266">
        <f t="shared" ref="BF395:BF458" si="140">SUM(AD395:AJ395)</f>
        <v>2</v>
      </c>
    </row>
    <row r="396" spans="1:58">
      <c r="A396" s="265">
        <v>449</v>
      </c>
      <c r="B396" s="265">
        <v>449035244</v>
      </c>
      <c r="C396" s="266" t="s">
        <v>475</v>
      </c>
      <c r="D396" s="275">
        <f t="shared" si="122"/>
        <v>0</v>
      </c>
      <c r="E396" s="275">
        <f t="shared" si="123"/>
        <v>0</v>
      </c>
      <c r="F396" s="275">
        <f t="shared" si="124"/>
        <v>0</v>
      </c>
      <c r="G396" s="275">
        <f t="shared" si="125"/>
        <v>0</v>
      </c>
      <c r="H396" s="275">
        <f t="shared" si="126"/>
        <v>2</v>
      </c>
      <c r="I396" s="275">
        <f t="shared" si="127"/>
        <v>2</v>
      </c>
      <c r="J396" s="275">
        <f t="shared" si="128"/>
        <v>0</v>
      </c>
      <c r="K396" s="410">
        <f t="shared" si="129"/>
        <v>0.15720000000000001</v>
      </c>
      <c r="L396" s="275"/>
      <c r="M396" s="275">
        <f t="shared" si="130"/>
        <v>0</v>
      </c>
      <c r="N396" s="275">
        <f t="shared" si="131"/>
        <v>0</v>
      </c>
      <c r="O396" s="275">
        <f t="shared" si="132"/>
        <v>1</v>
      </c>
      <c r="P396" s="275">
        <f t="shared" si="133"/>
        <v>1</v>
      </c>
      <c r="Q396" s="275">
        <f t="shared" si="134"/>
        <v>10</v>
      </c>
      <c r="R396" s="275">
        <f t="shared" si="135"/>
        <v>4</v>
      </c>
      <c r="S396" s="278"/>
      <c r="T396" s="278"/>
      <c r="U396" s="278"/>
      <c r="V396" s="278"/>
      <c r="W396" s="582"/>
      <c r="X396" s="582"/>
      <c r="Y396" s="600"/>
      <c r="Z396" s="278"/>
      <c r="AA396" s="76">
        <v>449</v>
      </c>
      <c r="AB396" s="76">
        <v>449035244</v>
      </c>
      <c r="AC396" s="294" t="s">
        <v>475</v>
      </c>
      <c r="AD396" s="76">
        <v>0</v>
      </c>
      <c r="AE396" s="76">
        <v>0</v>
      </c>
      <c r="AF396" s="76">
        <v>0</v>
      </c>
      <c r="AG396" s="76">
        <v>0</v>
      </c>
      <c r="AH396" s="76">
        <v>2</v>
      </c>
      <c r="AI396" s="76">
        <v>2</v>
      </c>
      <c r="AJ396" s="76">
        <v>0</v>
      </c>
      <c r="AK396" s="265">
        <v>0</v>
      </c>
      <c r="AL396" s="265">
        <v>0</v>
      </c>
      <c r="AM396" s="265">
        <v>0</v>
      </c>
      <c r="AN396" s="265">
        <v>1</v>
      </c>
      <c r="AO396" s="265">
        <v>1</v>
      </c>
      <c r="AP396" s="265">
        <v>0</v>
      </c>
      <c r="AQ396" s="265">
        <v>0</v>
      </c>
      <c r="AR396" s="265">
        <v>0</v>
      </c>
      <c r="AS396" s="76">
        <v>0</v>
      </c>
      <c r="AT396" s="266"/>
      <c r="AU396" s="76">
        <v>35</v>
      </c>
      <c r="AV396" s="76">
        <v>244</v>
      </c>
      <c r="AW396" s="579">
        <v>10</v>
      </c>
      <c r="AY396" s="76"/>
      <c r="AZ396" s="76">
        <f t="shared" si="136"/>
        <v>449035244</v>
      </c>
      <c r="BA396" s="76">
        <f t="shared" si="137"/>
        <v>449</v>
      </c>
      <c r="BB396" s="564"/>
      <c r="BC396" s="266" t="str">
        <f t="shared" si="138"/>
        <v>BOSTON COLLEGIATE</v>
      </c>
      <c r="BD396" s="266">
        <f t="shared" si="139"/>
        <v>244</v>
      </c>
      <c r="BE396" s="266" t="str">
        <f t="shared" si="121"/>
        <v>RANDOLPH</v>
      </c>
      <c r="BF396" s="266">
        <f t="shared" si="140"/>
        <v>4</v>
      </c>
    </row>
    <row r="397" spans="1:58">
      <c r="A397" s="265">
        <v>449</v>
      </c>
      <c r="B397" s="265">
        <v>449035248</v>
      </c>
      <c r="C397" s="266" t="s">
        <v>475</v>
      </c>
      <c r="D397" s="275">
        <f t="shared" si="122"/>
        <v>0</v>
      </c>
      <c r="E397" s="275">
        <f t="shared" si="123"/>
        <v>0</v>
      </c>
      <c r="F397" s="275">
        <f t="shared" si="124"/>
        <v>0</v>
      </c>
      <c r="G397" s="275">
        <f t="shared" si="125"/>
        <v>0</v>
      </c>
      <c r="H397" s="275">
        <f t="shared" si="126"/>
        <v>1</v>
      </c>
      <c r="I397" s="275">
        <f t="shared" si="127"/>
        <v>0</v>
      </c>
      <c r="J397" s="275">
        <f t="shared" si="128"/>
        <v>0</v>
      </c>
      <c r="K397" s="410">
        <f t="shared" si="129"/>
        <v>3.9300000000000002E-2</v>
      </c>
      <c r="L397" s="275"/>
      <c r="M397" s="275">
        <f t="shared" si="130"/>
        <v>0</v>
      </c>
      <c r="N397" s="275">
        <f t="shared" si="131"/>
        <v>0</v>
      </c>
      <c r="O397" s="275">
        <f t="shared" si="132"/>
        <v>0</v>
      </c>
      <c r="P397" s="275">
        <f t="shared" si="133"/>
        <v>0</v>
      </c>
      <c r="Q397" s="275">
        <f t="shared" si="134"/>
        <v>11</v>
      </c>
      <c r="R397" s="275">
        <f t="shared" si="135"/>
        <v>1</v>
      </c>
      <c r="S397" s="278"/>
      <c r="T397" s="278"/>
      <c r="U397" s="278"/>
      <c r="V397" s="278"/>
      <c r="W397" s="582"/>
      <c r="X397" s="582"/>
      <c r="Y397" s="600"/>
      <c r="Z397" s="278"/>
      <c r="AA397" s="76">
        <v>449</v>
      </c>
      <c r="AB397" s="76">
        <v>449035248</v>
      </c>
      <c r="AC397" s="294" t="s">
        <v>475</v>
      </c>
      <c r="AD397" s="76">
        <v>0</v>
      </c>
      <c r="AE397" s="76">
        <v>0</v>
      </c>
      <c r="AF397" s="76">
        <v>0</v>
      </c>
      <c r="AG397" s="76">
        <v>0</v>
      </c>
      <c r="AH397" s="76">
        <v>1</v>
      </c>
      <c r="AI397" s="76">
        <v>0</v>
      </c>
      <c r="AJ397" s="76">
        <v>0</v>
      </c>
      <c r="AK397" s="265">
        <v>0</v>
      </c>
      <c r="AL397" s="265">
        <v>0</v>
      </c>
      <c r="AM397" s="265">
        <v>0</v>
      </c>
      <c r="AN397" s="265">
        <v>0</v>
      </c>
      <c r="AO397" s="265">
        <v>0</v>
      </c>
      <c r="AP397" s="265">
        <v>0</v>
      </c>
      <c r="AQ397" s="265">
        <v>0</v>
      </c>
      <c r="AR397" s="265">
        <v>0</v>
      </c>
      <c r="AS397" s="76">
        <v>0</v>
      </c>
      <c r="AT397" s="266"/>
      <c r="AU397" s="76">
        <v>35</v>
      </c>
      <c r="AV397" s="76">
        <v>248</v>
      </c>
      <c r="AW397" s="579">
        <v>11</v>
      </c>
      <c r="AY397" s="76"/>
      <c r="AZ397" s="76">
        <f t="shared" si="136"/>
        <v>449035248</v>
      </c>
      <c r="BA397" s="76">
        <f t="shared" si="137"/>
        <v>449</v>
      </c>
      <c r="BB397" s="564"/>
      <c r="BC397" s="266" t="str">
        <f t="shared" si="138"/>
        <v>BOSTON COLLEGIATE</v>
      </c>
      <c r="BD397" s="266">
        <f t="shared" si="139"/>
        <v>248</v>
      </c>
      <c r="BE397" s="266" t="str">
        <f t="shared" si="121"/>
        <v>REVERE</v>
      </c>
      <c r="BF397" s="266">
        <f t="shared" si="140"/>
        <v>1</v>
      </c>
    </row>
    <row r="398" spans="1:58">
      <c r="A398" s="265">
        <v>449</v>
      </c>
      <c r="B398" s="265">
        <v>449035336</v>
      </c>
      <c r="C398" s="266" t="s">
        <v>475</v>
      </c>
      <c r="D398" s="275">
        <f t="shared" si="122"/>
        <v>0</v>
      </c>
      <c r="E398" s="275">
        <f t="shared" si="123"/>
        <v>0</v>
      </c>
      <c r="F398" s="275">
        <f t="shared" si="124"/>
        <v>0</v>
      </c>
      <c r="G398" s="275">
        <f t="shared" si="125"/>
        <v>0</v>
      </c>
      <c r="H398" s="275">
        <f t="shared" si="126"/>
        <v>0</v>
      </c>
      <c r="I398" s="275">
        <f t="shared" si="127"/>
        <v>1</v>
      </c>
      <c r="J398" s="275">
        <f t="shared" si="128"/>
        <v>0</v>
      </c>
      <c r="K398" s="410">
        <f t="shared" si="129"/>
        <v>3.9300000000000002E-2</v>
      </c>
      <c r="L398" s="275"/>
      <c r="M398" s="275">
        <f t="shared" si="130"/>
        <v>0</v>
      </c>
      <c r="N398" s="275">
        <f t="shared" si="131"/>
        <v>0</v>
      </c>
      <c r="O398" s="275">
        <f t="shared" si="132"/>
        <v>0</v>
      </c>
      <c r="P398" s="275">
        <f t="shared" si="133"/>
        <v>0</v>
      </c>
      <c r="Q398" s="275">
        <f t="shared" si="134"/>
        <v>8</v>
      </c>
      <c r="R398" s="275">
        <f t="shared" si="135"/>
        <v>1</v>
      </c>
      <c r="S398" s="278"/>
      <c r="T398" s="278"/>
      <c r="U398" s="278"/>
      <c r="V398" s="278"/>
      <c r="W398" s="582"/>
      <c r="X398" s="582"/>
      <c r="Y398" s="600"/>
      <c r="Z398" s="278"/>
      <c r="AA398" s="76">
        <v>449</v>
      </c>
      <c r="AB398" s="76">
        <v>449035336</v>
      </c>
      <c r="AC398" s="294" t="s">
        <v>475</v>
      </c>
      <c r="AD398" s="76">
        <v>0</v>
      </c>
      <c r="AE398" s="76">
        <v>0</v>
      </c>
      <c r="AF398" s="76">
        <v>0</v>
      </c>
      <c r="AG398" s="76">
        <v>0</v>
      </c>
      <c r="AH398" s="76">
        <v>0</v>
      </c>
      <c r="AI398" s="76">
        <v>1</v>
      </c>
      <c r="AJ398" s="76">
        <v>0</v>
      </c>
      <c r="AK398" s="265">
        <v>0</v>
      </c>
      <c r="AL398" s="265">
        <v>0</v>
      </c>
      <c r="AM398" s="265">
        <v>0</v>
      </c>
      <c r="AN398" s="265">
        <v>0</v>
      </c>
      <c r="AO398" s="265">
        <v>0</v>
      </c>
      <c r="AP398" s="265">
        <v>0</v>
      </c>
      <c r="AQ398" s="265">
        <v>0</v>
      </c>
      <c r="AR398" s="265">
        <v>0</v>
      </c>
      <c r="AS398" s="76">
        <v>0</v>
      </c>
      <c r="AT398" s="266"/>
      <c r="AU398" s="76">
        <v>35</v>
      </c>
      <c r="AV398" s="76">
        <v>336</v>
      </c>
      <c r="AW398" s="579">
        <v>8</v>
      </c>
      <c r="AY398" s="76"/>
      <c r="AZ398" s="76">
        <f t="shared" si="136"/>
        <v>449035336</v>
      </c>
      <c r="BA398" s="76">
        <f t="shared" si="137"/>
        <v>449</v>
      </c>
      <c r="BB398" s="564"/>
      <c r="BC398" s="266" t="str">
        <f t="shared" si="138"/>
        <v>BOSTON COLLEGIATE</v>
      </c>
      <c r="BD398" s="266">
        <f t="shared" si="139"/>
        <v>336</v>
      </c>
      <c r="BE398" s="266" t="str">
        <f t="shared" si="121"/>
        <v>WEYMOUTH</v>
      </c>
      <c r="BF398" s="266">
        <f t="shared" si="140"/>
        <v>1</v>
      </c>
    </row>
    <row r="399" spans="1:58">
      <c r="A399" s="265">
        <v>450</v>
      </c>
      <c r="B399" s="265">
        <v>450086008</v>
      </c>
      <c r="C399" s="266" t="s">
        <v>1298</v>
      </c>
      <c r="D399" s="275">
        <f t="shared" si="122"/>
        <v>0</v>
      </c>
      <c r="E399" s="275">
        <f t="shared" si="123"/>
        <v>0</v>
      </c>
      <c r="F399" s="275">
        <f t="shared" si="124"/>
        <v>0</v>
      </c>
      <c r="G399" s="275">
        <f t="shared" si="125"/>
        <v>1</v>
      </c>
      <c r="H399" s="275">
        <f t="shared" si="126"/>
        <v>2</v>
      </c>
      <c r="I399" s="275">
        <f t="shared" si="127"/>
        <v>0</v>
      </c>
      <c r="J399" s="275">
        <f t="shared" si="128"/>
        <v>0</v>
      </c>
      <c r="K399" s="410">
        <f t="shared" si="129"/>
        <v>0.1179</v>
      </c>
      <c r="L399" s="275"/>
      <c r="M399" s="275">
        <f t="shared" si="130"/>
        <v>0</v>
      </c>
      <c r="N399" s="275">
        <f t="shared" si="131"/>
        <v>0</v>
      </c>
      <c r="O399" s="275">
        <f t="shared" si="132"/>
        <v>0</v>
      </c>
      <c r="P399" s="275">
        <f t="shared" si="133"/>
        <v>0</v>
      </c>
      <c r="Q399" s="275">
        <f t="shared" si="134"/>
        <v>6</v>
      </c>
      <c r="R399" s="275">
        <f t="shared" si="135"/>
        <v>3</v>
      </c>
      <c r="S399" s="278"/>
      <c r="T399" s="278"/>
      <c r="U399" s="278"/>
      <c r="V399" s="278"/>
      <c r="W399" s="582"/>
      <c r="X399" s="582"/>
      <c r="Y399" s="600"/>
      <c r="Z399" s="278"/>
      <c r="AA399" s="76">
        <v>450</v>
      </c>
      <c r="AB399" s="76">
        <v>450086008</v>
      </c>
      <c r="AC399" s="294" t="s">
        <v>1298</v>
      </c>
      <c r="AD399" s="76">
        <v>0</v>
      </c>
      <c r="AE399" s="76">
        <v>0</v>
      </c>
      <c r="AF399" s="76">
        <v>0</v>
      </c>
      <c r="AG399" s="76">
        <v>1</v>
      </c>
      <c r="AH399" s="76">
        <v>2</v>
      </c>
      <c r="AI399" s="76">
        <v>0</v>
      </c>
      <c r="AJ399" s="76">
        <v>0</v>
      </c>
      <c r="AK399" s="265">
        <v>0</v>
      </c>
      <c r="AL399" s="265">
        <v>0</v>
      </c>
      <c r="AM399" s="265">
        <v>0</v>
      </c>
      <c r="AN399" s="265">
        <v>0</v>
      </c>
      <c r="AO399" s="265">
        <v>0</v>
      </c>
      <c r="AP399" s="265">
        <v>0</v>
      </c>
      <c r="AQ399" s="265">
        <v>0</v>
      </c>
      <c r="AR399" s="265">
        <v>0</v>
      </c>
      <c r="AS399" s="76">
        <v>0</v>
      </c>
      <c r="AT399" s="266"/>
      <c r="AU399" s="76">
        <v>86</v>
      </c>
      <c r="AV399" s="76">
        <v>8</v>
      </c>
      <c r="AW399" s="579">
        <v>6</v>
      </c>
      <c r="AY399" s="76"/>
      <c r="AZ399" s="76">
        <f t="shared" si="136"/>
        <v>450086008</v>
      </c>
      <c r="BA399" s="76">
        <f t="shared" si="137"/>
        <v>450</v>
      </c>
      <c r="BB399" s="564"/>
      <c r="BC399" s="266" t="str">
        <f t="shared" si="138"/>
        <v>HILLTOWN COOPERATIVE</v>
      </c>
      <c r="BD399" s="266">
        <f t="shared" si="139"/>
        <v>8</v>
      </c>
      <c r="BE399" s="266" t="str">
        <f t="shared" si="121"/>
        <v>AMHERST</v>
      </c>
      <c r="BF399" s="266">
        <f t="shared" si="140"/>
        <v>3</v>
      </c>
    </row>
    <row r="400" spans="1:58">
      <c r="A400" s="265">
        <v>450</v>
      </c>
      <c r="B400" s="265">
        <v>450086086</v>
      </c>
      <c r="C400" s="266" t="s">
        <v>1298</v>
      </c>
      <c r="D400" s="275">
        <f t="shared" si="122"/>
        <v>0</v>
      </c>
      <c r="E400" s="275">
        <f t="shared" si="123"/>
        <v>0</v>
      </c>
      <c r="F400" s="275">
        <f t="shared" si="124"/>
        <v>10</v>
      </c>
      <c r="G400" s="275">
        <f t="shared" si="125"/>
        <v>47</v>
      </c>
      <c r="H400" s="275">
        <f t="shared" si="126"/>
        <v>20</v>
      </c>
      <c r="I400" s="275">
        <f t="shared" si="127"/>
        <v>0</v>
      </c>
      <c r="J400" s="275">
        <f t="shared" si="128"/>
        <v>0</v>
      </c>
      <c r="K400" s="410">
        <f t="shared" si="129"/>
        <v>3.0261</v>
      </c>
      <c r="L400" s="275"/>
      <c r="M400" s="275">
        <f t="shared" si="130"/>
        <v>0</v>
      </c>
      <c r="N400" s="275">
        <f t="shared" si="131"/>
        <v>0</v>
      </c>
      <c r="O400" s="275">
        <f t="shared" si="132"/>
        <v>0</v>
      </c>
      <c r="P400" s="275">
        <f t="shared" si="133"/>
        <v>19</v>
      </c>
      <c r="Q400" s="275">
        <f t="shared" si="134"/>
        <v>8</v>
      </c>
      <c r="R400" s="275">
        <f t="shared" si="135"/>
        <v>77</v>
      </c>
      <c r="S400" s="278"/>
      <c r="T400" s="278"/>
      <c r="U400" s="278"/>
      <c r="V400" s="278"/>
      <c r="W400" s="582"/>
      <c r="X400" s="582"/>
      <c r="Y400" s="600"/>
      <c r="Z400" s="278"/>
      <c r="AA400" s="76">
        <v>450</v>
      </c>
      <c r="AB400" s="76">
        <v>450086086</v>
      </c>
      <c r="AC400" s="294" t="s">
        <v>1298</v>
      </c>
      <c r="AD400" s="76">
        <v>0</v>
      </c>
      <c r="AE400" s="76">
        <v>0</v>
      </c>
      <c r="AF400" s="76">
        <v>10</v>
      </c>
      <c r="AG400" s="76">
        <v>47</v>
      </c>
      <c r="AH400" s="76">
        <v>20</v>
      </c>
      <c r="AI400" s="76">
        <v>0</v>
      </c>
      <c r="AJ400" s="76">
        <v>0</v>
      </c>
      <c r="AK400" s="265">
        <v>0</v>
      </c>
      <c r="AL400" s="265">
        <v>0</v>
      </c>
      <c r="AM400" s="265">
        <v>0</v>
      </c>
      <c r="AN400" s="265">
        <v>0</v>
      </c>
      <c r="AO400" s="265">
        <v>18</v>
      </c>
      <c r="AP400" s="265">
        <v>0</v>
      </c>
      <c r="AQ400" s="265">
        <v>0</v>
      </c>
      <c r="AR400" s="265">
        <v>1</v>
      </c>
      <c r="AS400" s="76">
        <v>0</v>
      </c>
      <c r="AT400" s="266"/>
      <c r="AU400" s="76">
        <v>86</v>
      </c>
      <c r="AV400" s="76">
        <v>86</v>
      </c>
      <c r="AW400" s="579">
        <v>8</v>
      </c>
      <c r="AY400" s="76"/>
      <c r="AZ400" s="76">
        <f t="shared" si="136"/>
        <v>450086086</v>
      </c>
      <c r="BA400" s="76">
        <f t="shared" si="137"/>
        <v>450</v>
      </c>
      <c r="BB400" s="564"/>
      <c r="BC400" s="266" t="str">
        <f t="shared" si="138"/>
        <v>HILLTOWN COOPERATIVE</v>
      </c>
      <c r="BD400" s="266">
        <f t="shared" si="139"/>
        <v>86</v>
      </c>
      <c r="BE400" s="266" t="str">
        <f t="shared" si="121"/>
        <v>EASTHAMPTON</v>
      </c>
      <c r="BF400" s="266">
        <f t="shared" si="140"/>
        <v>77</v>
      </c>
    </row>
    <row r="401" spans="1:58">
      <c r="A401" s="265">
        <v>450</v>
      </c>
      <c r="B401" s="265">
        <v>450086114</v>
      </c>
      <c r="C401" s="266" t="s">
        <v>1298</v>
      </c>
      <c r="D401" s="275">
        <f t="shared" si="122"/>
        <v>0</v>
      </c>
      <c r="E401" s="275">
        <f t="shared" si="123"/>
        <v>0</v>
      </c>
      <c r="F401" s="275">
        <f t="shared" si="124"/>
        <v>0</v>
      </c>
      <c r="G401" s="275">
        <f t="shared" si="125"/>
        <v>0</v>
      </c>
      <c r="H401" s="275">
        <f t="shared" si="126"/>
        <v>1</v>
      </c>
      <c r="I401" s="275">
        <f t="shared" si="127"/>
        <v>0</v>
      </c>
      <c r="J401" s="275">
        <f t="shared" si="128"/>
        <v>0</v>
      </c>
      <c r="K401" s="410">
        <f t="shared" si="129"/>
        <v>3.9300000000000002E-2</v>
      </c>
      <c r="L401" s="275"/>
      <c r="M401" s="275">
        <f t="shared" si="130"/>
        <v>0</v>
      </c>
      <c r="N401" s="275">
        <f t="shared" si="131"/>
        <v>0</v>
      </c>
      <c r="O401" s="275">
        <f t="shared" si="132"/>
        <v>0</v>
      </c>
      <c r="P401" s="275">
        <f t="shared" si="133"/>
        <v>0</v>
      </c>
      <c r="Q401" s="275">
        <f t="shared" si="134"/>
        <v>10</v>
      </c>
      <c r="R401" s="275">
        <f t="shared" si="135"/>
        <v>1</v>
      </c>
      <c r="S401" s="278"/>
      <c r="T401" s="278"/>
      <c r="U401" s="278"/>
      <c r="V401" s="278"/>
      <c r="W401" s="582"/>
      <c r="X401" s="582"/>
      <c r="Y401" s="600"/>
      <c r="Z401" s="278"/>
      <c r="AA401" s="76">
        <v>450</v>
      </c>
      <c r="AB401" s="76">
        <v>450086114</v>
      </c>
      <c r="AC401" s="294" t="s">
        <v>1298</v>
      </c>
      <c r="AD401" s="76">
        <v>0</v>
      </c>
      <c r="AE401" s="76">
        <v>0</v>
      </c>
      <c r="AF401" s="76">
        <v>0</v>
      </c>
      <c r="AG401" s="76">
        <v>0</v>
      </c>
      <c r="AH401" s="76">
        <v>1</v>
      </c>
      <c r="AI401" s="76">
        <v>0</v>
      </c>
      <c r="AJ401" s="76">
        <v>0</v>
      </c>
      <c r="AK401" s="265">
        <v>0</v>
      </c>
      <c r="AL401" s="265">
        <v>0</v>
      </c>
      <c r="AM401" s="265">
        <v>0</v>
      </c>
      <c r="AN401" s="265">
        <v>0</v>
      </c>
      <c r="AO401" s="265">
        <v>0</v>
      </c>
      <c r="AP401" s="265">
        <v>0</v>
      </c>
      <c r="AQ401" s="265">
        <v>0</v>
      </c>
      <c r="AR401" s="265">
        <v>0</v>
      </c>
      <c r="AS401" s="76">
        <v>0</v>
      </c>
      <c r="AT401" s="266"/>
      <c r="AU401" s="76">
        <v>86</v>
      </c>
      <c r="AV401" s="76">
        <v>114</v>
      </c>
      <c r="AW401" s="579">
        <v>10</v>
      </c>
      <c r="AY401" s="76"/>
      <c r="AZ401" s="76">
        <f t="shared" si="136"/>
        <v>450086114</v>
      </c>
      <c r="BA401" s="76">
        <f t="shared" si="137"/>
        <v>450</v>
      </c>
      <c r="BB401" s="564"/>
      <c r="BC401" s="266" t="str">
        <f t="shared" si="138"/>
        <v>HILLTOWN COOPERATIVE</v>
      </c>
      <c r="BD401" s="266">
        <f t="shared" si="139"/>
        <v>114</v>
      </c>
      <c r="BE401" s="266" t="str">
        <f t="shared" si="121"/>
        <v>GREENFIELD</v>
      </c>
      <c r="BF401" s="266">
        <f t="shared" si="140"/>
        <v>1</v>
      </c>
    </row>
    <row r="402" spans="1:58">
      <c r="A402" s="265">
        <v>450</v>
      </c>
      <c r="B402" s="265">
        <v>450086127</v>
      </c>
      <c r="C402" s="266" t="s">
        <v>1298</v>
      </c>
      <c r="D402" s="275">
        <f t="shared" si="122"/>
        <v>0</v>
      </c>
      <c r="E402" s="275">
        <f t="shared" si="123"/>
        <v>0</v>
      </c>
      <c r="F402" s="275">
        <f t="shared" si="124"/>
        <v>1</v>
      </c>
      <c r="G402" s="275">
        <f t="shared" si="125"/>
        <v>2</v>
      </c>
      <c r="H402" s="275">
        <f t="shared" si="126"/>
        <v>0</v>
      </c>
      <c r="I402" s="275">
        <f t="shared" si="127"/>
        <v>0</v>
      </c>
      <c r="J402" s="275">
        <f t="shared" si="128"/>
        <v>0</v>
      </c>
      <c r="K402" s="410">
        <f t="shared" si="129"/>
        <v>0.1179</v>
      </c>
      <c r="L402" s="275"/>
      <c r="M402" s="275">
        <f t="shared" si="130"/>
        <v>0</v>
      </c>
      <c r="N402" s="275">
        <f t="shared" si="131"/>
        <v>0</v>
      </c>
      <c r="O402" s="275">
        <f t="shared" si="132"/>
        <v>0</v>
      </c>
      <c r="P402" s="275">
        <f t="shared" si="133"/>
        <v>0</v>
      </c>
      <c r="Q402" s="275">
        <f t="shared" si="134"/>
        <v>4</v>
      </c>
      <c r="R402" s="275">
        <f t="shared" si="135"/>
        <v>3</v>
      </c>
      <c r="S402" s="278"/>
      <c r="T402" s="278"/>
      <c r="U402" s="278"/>
      <c r="V402" s="278"/>
      <c r="W402" s="582"/>
      <c r="X402" s="582"/>
      <c r="Y402" s="600"/>
      <c r="Z402" s="278"/>
      <c r="AA402" s="76">
        <v>450</v>
      </c>
      <c r="AB402" s="76">
        <v>450086127</v>
      </c>
      <c r="AC402" s="294" t="s">
        <v>1298</v>
      </c>
      <c r="AD402" s="76">
        <v>0</v>
      </c>
      <c r="AE402" s="76">
        <v>0</v>
      </c>
      <c r="AF402" s="76">
        <v>1</v>
      </c>
      <c r="AG402" s="76">
        <v>2</v>
      </c>
      <c r="AH402" s="76">
        <v>0</v>
      </c>
      <c r="AI402" s="76">
        <v>0</v>
      </c>
      <c r="AJ402" s="76">
        <v>0</v>
      </c>
      <c r="AK402" s="265">
        <v>0</v>
      </c>
      <c r="AL402" s="265">
        <v>0</v>
      </c>
      <c r="AM402" s="265">
        <v>0</v>
      </c>
      <c r="AN402" s="265">
        <v>0</v>
      </c>
      <c r="AO402" s="265">
        <v>0</v>
      </c>
      <c r="AP402" s="265">
        <v>0</v>
      </c>
      <c r="AQ402" s="265">
        <v>0</v>
      </c>
      <c r="AR402" s="265">
        <v>0</v>
      </c>
      <c r="AS402" s="76">
        <v>0</v>
      </c>
      <c r="AT402" s="266"/>
      <c r="AU402" s="76">
        <v>86</v>
      </c>
      <c r="AV402" s="76">
        <v>127</v>
      </c>
      <c r="AW402" s="579">
        <v>4</v>
      </c>
      <c r="AY402" s="76"/>
      <c r="AZ402" s="76">
        <f t="shared" si="136"/>
        <v>450086127</v>
      </c>
      <c r="BA402" s="76">
        <f t="shared" si="137"/>
        <v>450</v>
      </c>
      <c r="BB402" s="564"/>
      <c r="BC402" s="266" t="str">
        <f t="shared" si="138"/>
        <v>HILLTOWN COOPERATIVE</v>
      </c>
      <c r="BD402" s="266">
        <f t="shared" si="139"/>
        <v>127</v>
      </c>
      <c r="BE402" s="266" t="str">
        <f t="shared" si="121"/>
        <v>HATFIELD</v>
      </c>
      <c r="BF402" s="266">
        <f t="shared" si="140"/>
        <v>3</v>
      </c>
    </row>
    <row r="403" spans="1:58">
      <c r="A403" s="265">
        <v>450</v>
      </c>
      <c r="B403" s="265">
        <v>450086137</v>
      </c>
      <c r="C403" s="266" t="s">
        <v>1298</v>
      </c>
      <c r="D403" s="275">
        <f t="shared" si="122"/>
        <v>0</v>
      </c>
      <c r="E403" s="275">
        <f t="shared" si="123"/>
        <v>0</v>
      </c>
      <c r="F403" s="275">
        <f t="shared" si="124"/>
        <v>0</v>
      </c>
      <c r="G403" s="275">
        <f t="shared" si="125"/>
        <v>3</v>
      </c>
      <c r="H403" s="275">
        <f t="shared" si="126"/>
        <v>1</v>
      </c>
      <c r="I403" s="275">
        <f t="shared" si="127"/>
        <v>0</v>
      </c>
      <c r="J403" s="275">
        <f t="shared" si="128"/>
        <v>0</v>
      </c>
      <c r="K403" s="410">
        <f t="shared" si="129"/>
        <v>0.15720000000000001</v>
      </c>
      <c r="L403" s="275"/>
      <c r="M403" s="275">
        <f t="shared" si="130"/>
        <v>0</v>
      </c>
      <c r="N403" s="275">
        <f t="shared" si="131"/>
        <v>0</v>
      </c>
      <c r="O403" s="275">
        <f t="shared" si="132"/>
        <v>0</v>
      </c>
      <c r="P403" s="275">
        <f t="shared" si="133"/>
        <v>4</v>
      </c>
      <c r="Q403" s="275">
        <f t="shared" si="134"/>
        <v>12</v>
      </c>
      <c r="R403" s="275">
        <f t="shared" si="135"/>
        <v>4</v>
      </c>
      <c r="S403" s="278"/>
      <c r="T403" s="278"/>
      <c r="U403" s="278"/>
      <c r="V403" s="278"/>
      <c r="W403" s="582"/>
      <c r="X403" s="582"/>
      <c r="Y403" s="600"/>
      <c r="Z403" s="278"/>
      <c r="AA403" s="76">
        <v>450</v>
      </c>
      <c r="AB403" s="76">
        <v>450086137</v>
      </c>
      <c r="AC403" s="294" t="s">
        <v>1298</v>
      </c>
      <c r="AD403" s="76">
        <v>0</v>
      </c>
      <c r="AE403" s="76">
        <v>0</v>
      </c>
      <c r="AF403" s="76">
        <v>0</v>
      </c>
      <c r="AG403" s="76">
        <v>3</v>
      </c>
      <c r="AH403" s="76">
        <v>1</v>
      </c>
      <c r="AI403" s="76">
        <v>0</v>
      </c>
      <c r="AJ403" s="76">
        <v>0</v>
      </c>
      <c r="AK403" s="265">
        <v>0</v>
      </c>
      <c r="AL403" s="265">
        <v>0</v>
      </c>
      <c r="AM403" s="265">
        <v>0</v>
      </c>
      <c r="AN403" s="265">
        <v>0</v>
      </c>
      <c r="AO403" s="265">
        <v>4</v>
      </c>
      <c r="AP403" s="265">
        <v>0</v>
      </c>
      <c r="AQ403" s="265">
        <v>0</v>
      </c>
      <c r="AR403" s="265">
        <v>0</v>
      </c>
      <c r="AS403" s="76">
        <v>0</v>
      </c>
      <c r="AT403" s="266"/>
      <c r="AU403" s="76">
        <v>86</v>
      </c>
      <c r="AV403" s="76">
        <v>137</v>
      </c>
      <c r="AW403" s="579">
        <v>12</v>
      </c>
      <c r="AY403" s="76"/>
      <c r="AZ403" s="76">
        <f t="shared" si="136"/>
        <v>450086137</v>
      </c>
      <c r="BA403" s="76">
        <f t="shared" si="137"/>
        <v>450</v>
      </c>
      <c r="BB403" s="564"/>
      <c r="BC403" s="266" t="str">
        <f t="shared" si="138"/>
        <v>HILLTOWN COOPERATIVE</v>
      </c>
      <c r="BD403" s="266">
        <f t="shared" si="139"/>
        <v>137</v>
      </c>
      <c r="BE403" s="266" t="str">
        <f t="shared" si="121"/>
        <v>HOLYOKE</v>
      </c>
      <c r="BF403" s="266">
        <f t="shared" si="140"/>
        <v>4</v>
      </c>
    </row>
    <row r="404" spans="1:58">
      <c r="A404" s="265">
        <v>450</v>
      </c>
      <c r="B404" s="265">
        <v>450086210</v>
      </c>
      <c r="C404" s="266" t="s">
        <v>1298</v>
      </c>
      <c r="D404" s="275">
        <f t="shared" si="122"/>
        <v>0</v>
      </c>
      <c r="E404" s="275">
        <f t="shared" si="123"/>
        <v>0</v>
      </c>
      <c r="F404" s="275">
        <f t="shared" si="124"/>
        <v>6</v>
      </c>
      <c r="G404" s="275">
        <f t="shared" si="125"/>
        <v>36</v>
      </c>
      <c r="H404" s="275">
        <f t="shared" si="126"/>
        <v>58</v>
      </c>
      <c r="I404" s="275">
        <f t="shared" si="127"/>
        <v>0</v>
      </c>
      <c r="J404" s="275">
        <f t="shared" si="128"/>
        <v>0</v>
      </c>
      <c r="K404" s="410">
        <f t="shared" si="129"/>
        <v>3.93</v>
      </c>
      <c r="L404" s="275"/>
      <c r="M404" s="275">
        <f t="shared" si="130"/>
        <v>0</v>
      </c>
      <c r="N404" s="275">
        <f t="shared" si="131"/>
        <v>0</v>
      </c>
      <c r="O404" s="275">
        <f t="shared" si="132"/>
        <v>0</v>
      </c>
      <c r="P404" s="275">
        <f t="shared" si="133"/>
        <v>17</v>
      </c>
      <c r="Q404" s="275">
        <f t="shared" si="134"/>
        <v>6</v>
      </c>
      <c r="R404" s="275">
        <f t="shared" si="135"/>
        <v>100</v>
      </c>
      <c r="S404" s="278"/>
      <c r="T404" s="278"/>
      <c r="U404" s="278"/>
      <c r="V404" s="278"/>
      <c r="W404" s="582"/>
      <c r="X404" s="582"/>
      <c r="Y404" s="600"/>
      <c r="Z404" s="278"/>
      <c r="AA404" s="76">
        <v>450</v>
      </c>
      <c r="AB404" s="76">
        <v>450086210</v>
      </c>
      <c r="AC404" s="294" t="s">
        <v>1298</v>
      </c>
      <c r="AD404" s="76">
        <v>0</v>
      </c>
      <c r="AE404" s="76">
        <v>0</v>
      </c>
      <c r="AF404" s="76">
        <v>6</v>
      </c>
      <c r="AG404" s="76">
        <v>36</v>
      </c>
      <c r="AH404" s="76">
        <v>58</v>
      </c>
      <c r="AI404" s="76">
        <v>0</v>
      </c>
      <c r="AJ404" s="76">
        <v>0</v>
      </c>
      <c r="AK404" s="265">
        <v>0</v>
      </c>
      <c r="AL404" s="265">
        <v>0</v>
      </c>
      <c r="AM404" s="265">
        <v>0</v>
      </c>
      <c r="AN404" s="265">
        <v>0</v>
      </c>
      <c r="AO404" s="265">
        <v>16</v>
      </c>
      <c r="AP404" s="265">
        <v>0</v>
      </c>
      <c r="AQ404" s="265">
        <v>0</v>
      </c>
      <c r="AR404" s="265">
        <v>1</v>
      </c>
      <c r="AS404" s="76">
        <v>0</v>
      </c>
      <c r="AT404" s="266"/>
      <c r="AU404" s="76">
        <v>86</v>
      </c>
      <c r="AV404" s="76">
        <v>210</v>
      </c>
      <c r="AW404" s="579">
        <v>6</v>
      </c>
      <c r="AY404" s="76"/>
      <c r="AZ404" s="76">
        <f t="shared" si="136"/>
        <v>450086210</v>
      </c>
      <c r="BA404" s="76">
        <f t="shared" si="137"/>
        <v>450</v>
      </c>
      <c r="BB404" s="564"/>
      <c r="BC404" s="266" t="str">
        <f t="shared" si="138"/>
        <v>HILLTOWN COOPERATIVE</v>
      </c>
      <c r="BD404" s="266">
        <f t="shared" si="139"/>
        <v>210</v>
      </c>
      <c r="BE404" s="266" t="str">
        <f t="shared" si="121"/>
        <v>NORTHAMPTON</v>
      </c>
      <c r="BF404" s="266">
        <f t="shared" si="140"/>
        <v>100</v>
      </c>
    </row>
    <row r="405" spans="1:58">
      <c r="A405" s="265">
        <v>450</v>
      </c>
      <c r="B405" s="265">
        <v>450086275</v>
      </c>
      <c r="C405" s="266" t="s">
        <v>1298</v>
      </c>
      <c r="D405" s="275">
        <f t="shared" si="122"/>
        <v>0</v>
      </c>
      <c r="E405" s="275">
        <f t="shared" si="123"/>
        <v>0</v>
      </c>
      <c r="F405" s="275">
        <f t="shared" si="124"/>
        <v>1</v>
      </c>
      <c r="G405" s="275">
        <f t="shared" si="125"/>
        <v>6</v>
      </c>
      <c r="H405" s="275">
        <f t="shared" si="126"/>
        <v>0</v>
      </c>
      <c r="I405" s="275">
        <f t="shared" si="127"/>
        <v>0</v>
      </c>
      <c r="J405" s="275">
        <f t="shared" si="128"/>
        <v>0</v>
      </c>
      <c r="K405" s="410">
        <f t="shared" si="129"/>
        <v>0.27510000000000001</v>
      </c>
      <c r="L405" s="275"/>
      <c r="M405" s="275">
        <f t="shared" si="130"/>
        <v>0</v>
      </c>
      <c r="N405" s="275">
        <f t="shared" si="131"/>
        <v>0</v>
      </c>
      <c r="O405" s="275">
        <f t="shared" si="132"/>
        <v>0</v>
      </c>
      <c r="P405" s="275">
        <f t="shared" si="133"/>
        <v>2</v>
      </c>
      <c r="Q405" s="275">
        <f t="shared" si="134"/>
        <v>4</v>
      </c>
      <c r="R405" s="275">
        <f t="shared" si="135"/>
        <v>7</v>
      </c>
      <c r="S405" s="278"/>
      <c r="T405" s="278"/>
      <c r="U405" s="278"/>
      <c r="V405" s="278"/>
      <c r="W405" s="582"/>
      <c r="X405" s="582"/>
      <c r="Y405" s="600"/>
      <c r="Z405" s="278"/>
      <c r="AA405" s="76">
        <v>450</v>
      </c>
      <c r="AB405" s="76">
        <v>450086275</v>
      </c>
      <c r="AC405" s="294" t="s">
        <v>1298</v>
      </c>
      <c r="AD405" s="76">
        <v>0</v>
      </c>
      <c r="AE405" s="76">
        <v>0</v>
      </c>
      <c r="AF405" s="76">
        <v>1</v>
      </c>
      <c r="AG405" s="76">
        <v>6</v>
      </c>
      <c r="AH405" s="76">
        <v>0</v>
      </c>
      <c r="AI405" s="76">
        <v>0</v>
      </c>
      <c r="AJ405" s="76">
        <v>0</v>
      </c>
      <c r="AK405" s="265">
        <v>0</v>
      </c>
      <c r="AL405" s="265">
        <v>0</v>
      </c>
      <c r="AM405" s="265">
        <v>0</v>
      </c>
      <c r="AN405" s="265">
        <v>0</v>
      </c>
      <c r="AO405" s="265">
        <v>2</v>
      </c>
      <c r="AP405" s="265">
        <v>0</v>
      </c>
      <c r="AQ405" s="265">
        <v>0</v>
      </c>
      <c r="AR405" s="265">
        <v>0</v>
      </c>
      <c r="AS405" s="76">
        <v>0</v>
      </c>
      <c r="AT405" s="266"/>
      <c r="AU405" s="76">
        <v>86</v>
      </c>
      <c r="AV405" s="76">
        <v>275</v>
      </c>
      <c r="AW405" s="579">
        <v>4</v>
      </c>
      <c r="AY405" s="76"/>
      <c r="AZ405" s="76">
        <f t="shared" si="136"/>
        <v>450086275</v>
      </c>
      <c r="BA405" s="76">
        <f t="shared" si="137"/>
        <v>450</v>
      </c>
      <c r="BB405" s="564"/>
      <c r="BC405" s="266" t="str">
        <f t="shared" si="138"/>
        <v>HILLTOWN COOPERATIVE</v>
      </c>
      <c r="BD405" s="266">
        <f t="shared" si="139"/>
        <v>275</v>
      </c>
      <c r="BE405" s="266" t="str">
        <f t="shared" si="121"/>
        <v>SOUTHAMPTON</v>
      </c>
      <c r="BF405" s="266">
        <f t="shared" si="140"/>
        <v>7</v>
      </c>
    </row>
    <row r="406" spans="1:58">
      <c r="A406" s="265">
        <v>450</v>
      </c>
      <c r="B406" s="265">
        <v>450086278</v>
      </c>
      <c r="C406" s="266" t="s">
        <v>1298</v>
      </c>
      <c r="D406" s="275">
        <f t="shared" si="122"/>
        <v>0</v>
      </c>
      <c r="E406" s="275">
        <f t="shared" si="123"/>
        <v>0</v>
      </c>
      <c r="F406" s="275">
        <f t="shared" si="124"/>
        <v>2</v>
      </c>
      <c r="G406" s="275">
        <f t="shared" si="125"/>
        <v>5</v>
      </c>
      <c r="H406" s="275">
        <f t="shared" si="126"/>
        <v>3</v>
      </c>
      <c r="I406" s="275">
        <f t="shared" si="127"/>
        <v>0</v>
      </c>
      <c r="J406" s="275">
        <f t="shared" si="128"/>
        <v>0</v>
      </c>
      <c r="K406" s="410">
        <f t="shared" si="129"/>
        <v>0.39300000000000002</v>
      </c>
      <c r="L406" s="275"/>
      <c r="M406" s="275">
        <f t="shared" si="130"/>
        <v>0</v>
      </c>
      <c r="N406" s="275">
        <f t="shared" si="131"/>
        <v>0</v>
      </c>
      <c r="O406" s="275">
        <f t="shared" si="132"/>
        <v>0</v>
      </c>
      <c r="P406" s="275">
        <f t="shared" si="133"/>
        <v>2</v>
      </c>
      <c r="Q406" s="275">
        <f t="shared" si="134"/>
        <v>7</v>
      </c>
      <c r="R406" s="275">
        <f t="shared" si="135"/>
        <v>10</v>
      </c>
      <c r="S406" s="278"/>
      <c r="T406" s="278"/>
      <c r="U406" s="278"/>
      <c r="V406" s="278"/>
      <c r="W406" s="582"/>
      <c r="X406" s="582"/>
      <c r="Y406" s="600"/>
      <c r="Z406" s="278"/>
      <c r="AA406" s="76">
        <v>450</v>
      </c>
      <c r="AB406" s="76">
        <v>450086278</v>
      </c>
      <c r="AC406" s="294" t="s">
        <v>1298</v>
      </c>
      <c r="AD406" s="76">
        <v>0</v>
      </c>
      <c r="AE406" s="76">
        <v>0</v>
      </c>
      <c r="AF406" s="76">
        <v>2</v>
      </c>
      <c r="AG406" s="76">
        <v>5</v>
      </c>
      <c r="AH406" s="76">
        <v>3</v>
      </c>
      <c r="AI406" s="76">
        <v>0</v>
      </c>
      <c r="AJ406" s="76">
        <v>0</v>
      </c>
      <c r="AK406" s="265">
        <v>0</v>
      </c>
      <c r="AL406" s="265">
        <v>0</v>
      </c>
      <c r="AM406" s="265">
        <v>0</v>
      </c>
      <c r="AN406" s="265">
        <v>0</v>
      </c>
      <c r="AO406" s="265">
        <v>2</v>
      </c>
      <c r="AP406" s="265">
        <v>0</v>
      </c>
      <c r="AQ406" s="265">
        <v>0</v>
      </c>
      <c r="AR406" s="265">
        <v>0</v>
      </c>
      <c r="AS406" s="76">
        <v>0</v>
      </c>
      <c r="AT406" s="266"/>
      <c r="AU406" s="76">
        <v>86</v>
      </c>
      <c r="AV406" s="76">
        <v>278</v>
      </c>
      <c r="AW406" s="579">
        <v>7</v>
      </c>
      <c r="AY406" s="76"/>
      <c r="AZ406" s="76">
        <f t="shared" si="136"/>
        <v>450086278</v>
      </c>
      <c r="BA406" s="76">
        <f t="shared" si="137"/>
        <v>450</v>
      </c>
      <c r="BB406" s="564"/>
      <c r="BC406" s="266" t="str">
        <f t="shared" si="138"/>
        <v>HILLTOWN COOPERATIVE</v>
      </c>
      <c r="BD406" s="266">
        <f t="shared" si="139"/>
        <v>278</v>
      </c>
      <c r="BE406" s="266" t="str">
        <f t="shared" si="121"/>
        <v>SOUTH HADLEY</v>
      </c>
      <c r="BF406" s="266">
        <f t="shared" si="140"/>
        <v>10</v>
      </c>
    </row>
    <row r="407" spans="1:58">
      <c r="A407" s="265">
        <v>450</v>
      </c>
      <c r="B407" s="265">
        <v>450086327</v>
      </c>
      <c r="C407" s="266" t="s">
        <v>1298</v>
      </c>
      <c r="D407" s="275">
        <f t="shared" si="122"/>
        <v>0</v>
      </c>
      <c r="E407" s="275">
        <f t="shared" si="123"/>
        <v>0</v>
      </c>
      <c r="F407" s="275">
        <f t="shared" si="124"/>
        <v>0</v>
      </c>
      <c r="G407" s="275">
        <f t="shared" si="125"/>
        <v>1</v>
      </c>
      <c r="H407" s="275">
        <f t="shared" si="126"/>
        <v>0</v>
      </c>
      <c r="I407" s="275">
        <f t="shared" si="127"/>
        <v>0</v>
      </c>
      <c r="J407" s="275">
        <f t="shared" si="128"/>
        <v>0</v>
      </c>
      <c r="K407" s="410">
        <f t="shared" si="129"/>
        <v>3.9300000000000002E-2</v>
      </c>
      <c r="L407" s="275"/>
      <c r="M407" s="275">
        <f t="shared" si="130"/>
        <v>0</v>
      </c>
      <c r="N407" s="275">
        <f t="shared" si="131"/>
        <v>0</v>
      </c>
      <c r="O407" s="275">
        <f t="shared" si="132"/>
        <v>0</v>
      </c>
      <c r="P407" s="275">
        <f t="shared" si="133"/>
        <v>0</v>
      </c>
      <c r="Q407" s="275">
        <f t="shared" si="134"/>
        <v>6</v>
      </c>
      <c r="R407" s="275">
        <f t="shared" si="135"/>
        <v>1</v>
      </c>
      <c r="S407" s="278"/>
      <c r="T407" s="278"/>
      <c r="U407" s="278"/>
      <c r="V407" s="278"/>
      <c r="W407" s="582"/>
      <c r="X407" s="582"/>
      <c r="Y407" s="600"/>
      <c r="Z407" s="278"/>
      <c r="AA407" s="76">
        <v>450</v>
      </c>
      <c r="AB407" s="76">
        <v>450086327</v>
      </c>
      <c r="AC407" s="294" t="s">
        <v>1298</v>
      </c>
      <c r="AD407" s="76">
        <v>0</v>
      </c>
      <c r="AE407" s="76">
        <v>0</v>
      </c>
      <c r="AF407" s="76">
        <v>0</v>
      </c>
      <c r="AG407" s="76">
        <v>1</v>
      </c>
      <c r="AH407" s="76">
        <v>0</v>
      </c>
      <c r="AI407" s="76">
        <v>0</v>
      </c>
      <c r="AJ407" s="76">
        <v>0</v>
      </c>
      <c r="AK407" s="265">
        <v>0</v>
      </c>
      <c r="AL407" s="265">
        <v>0</v>
      </c>
      <c r="AM407" s="265">
        <v>0</v>
      </c>
      <c r="AN407" s="265">
        <v>0</v>
      </c>
      <c r="AO407" s="265">
        <v>0</v>
      </c>
      <c r="AP407" s="265">
        <v>0</v>
      </c>
      <c r="AQ407" s="265">
        <v>0</v>
      </c>
      <c r="AR407" s="265">
        <v>0</v>
      </c>
      <c r="AS407" s="76">
        <v>0</v>
      </c>
      <c r="AT407" s="266"/>
      <c r="AU407" s="76">
        <v>86</v>
      </c>
      <c r="AV407" s="76">
        <v>327</v>
      </c>
      <c r="AW407" s="579">
        <v>6</v>
      </c>
      <c r="AY407" s="76"/>
      <c r="AZ407" s="76">
        <f t="shared" si="136"/>
        <v>450086327</v>
      </c>
      <c r="BA407" s="76">
        <f t="shared" si="137"/>
        <v>450</v>
      </c>
      <c r="BB407" s="564"/>
      <c r="BC407" s="266" t="str">
        <f t="shared" si="138"/>
        <v>HILLTOWN COOPERATIVE</v>
      </c>
      <c r="BD407" s="266">
        <f t="shared" si="139"/>
        <v>327</v>
      </c>
      <c r="BE407" s="266" t="str">
        <f t="shared" si="121"/>
        <v>WESTHAMPTON</v>
      </c>
      <c r="BF407" s="266">
        <f t="shared" si="140"/>
        <v>1</v>
      </c>
    </row>
    <row r="408" spans="1:58">
      <c r="A408" s="265">
        <v>450</v>
      </c>
      <c r="B408" s="265">
        <v>450086337</v>
      </c>
      <c r="C408" s="266" t="s">
        <v>1298</v>
      </c>
      <c r="D408" s="275">
        <f t="shared" si="122"/>
        <v>0</v>
      </c>
      <c r="E408" s="275">
        <f t="shared" si="123"/>
        <v>0</v>
      </c>
      <c r="F408" s="275">
        <f t="shared" si="124"/>
        <v>0</v>
      </c>
      <c r="G408" s="275">
        <f t="shared" si="125"/>
        <v>1</v>
      </c>
      <c r="H408" s="275">
        <f t="shared" si="126"/>
        <v>0</v>
      </c>
      <c r="I408" s="275">
        <f t="shared" si="127"/>
        <v>0</v>
      </c>
      <c r="J408" s="275">
        <f t="shared" si="128"/>
        <v>0</v>
      </c>
      <c r="K408" s="410">
        <f t="shared" si="129"/>
        <v>3.9300000000000002E-2</v>
      </c>
      <c r="L408" s="275"/>
      <c r="M408" s="275">
        <f t="shared" si="130"/>
        <v>0</v>
      </c>
      <c r="N408" s="275">
        <f t="shared" si="131"/>
        <v>0</v>
      </c>
      <c r="O408" s="275">
        <f t="shared" si="132"/>
        <v>0</v>
      </c>
      <c r="P408" s="275">
        <f t="shared" si="133"/>
        <v>1</v>
      </c>
      <c r="Q408" s="275">
        <f t="shared" si="134"/>
        <v>5</v>
      </c>
      <c r="R408" s="275">
        <f t="shared" si="135"/>
        <v>1</v>
      </c>
      <c r="S408" s="278"/>
      <c r="T408" s="278"/>
      <c r="U408" s="278"/>
      <c r="V408" s="278"/>
      <c r="W408" s="582"/>
      <c r="X408" s="582"/>
      <c r="Y408" s="600"/>
      <c r="Z408" s="278"/>
      <c r="AA408" s="76">
        <v>450</v>
      </c>
      <c r="AB408" s="76">
        <v>450086337</v>
      </c>
      <c r="AC408" s="294" t="s">
        <v>1298</v>
      </c>
      <c r="AD408" s="76">
        <v>0</v>
      </c>
      <c r="AE408" s="76">
        <v>0</v>
      </c>
      <c r="AF408" s="76">
        <v>0</v>
      </c>
      <c r="AG408" s="76">
        <v>1</v>
      </c>
      <c r="AH408" s="76">
        <v>0</v>
      </c>
      <c r="AI408" s="76">
        <v>0</v>
      </c>
      <c r="AJ408" s="76">
        <v>0</v>
      </c>
      <c r="AK408" s="265">
        <v>0</v>
      </c>
      <c r="AL408" s="265">
        <v>0</v>
      </c>
      <c r="AM408" s="265">
        <v>0</v>
      </c>
      <c r="AN408" s="265">
        <v>0</v>
      </c>
      <c r="AO408" s="265">
        <v>1</v>
      </c>
      <c r="AP408" s="265">
        <v>0</v>
      </c>
      <c r="AQ408" s="265">
        <v>0</v>
      </c>
      <c r="AR408" s="265">
        <v>0</v>
      </c>
      <c r="AS408" s="76">
        <v>0</v>
      </c>
      <c r="AT408" s="266"/>
      <c r="AU408" s="76">
        <v>86</v>
      </c>
      <c r="AV408" s="76">
        <v>337</v>
      </c>
      <c r="AW408" s="579">
        <v>5</v>
      </c>
      <c r="AY408" s="76"/>
      <c r="AZ408" s="76">
        <f t="shared" si="136"/>
        <v>450086337</v>
      </c>
      <c r="BA408" s="76">
        <f t="shared" si="137"/>
        <v>450</v>
      </c>
      <c r="BB408" s="564"/>
      <c r="BC408" s="266" t="str">
        <f t="shared" si="138"/>
        <v>HILLTOWN COOPERATIVE</v>
      </c>
      <c r="BD408" s="266">
        <f t="shared" si="139"/>
        <v>337</v>
      </c>
      <c r="BE408" s="266" t="str">
        <f t="shared" si="121"/>
        <v>WHATELY</v>
      </c>
      <c r="BF408" s="266">
        <f t="shared" si="140"/>
        <v>1</v>
      </c>
    </row>
    <row r="409" spans="1:58">
      <c r="A409" s="265">
        <v>450</v>
      </c>
      <c r="B409" s="265">
        <v>450086340</v>
      </c>
      <c r="C409" s="266" t="s">
        <v>1298</v>
      </c>
      <c r="D409" s="275">
        <f t="shared" si="122"/>
        <v>0</v>
      </c>
      <c r="E409" s="275">
        <f t="shared" si="123"/>
        <v>0</v>
      </c>
      <c r="F409" s="275">
        <f t="shared" si="124"/>
        <v>0</v>
      </c>
      <c r="G409" s="275">
        <f t="shared" si="125"/>
        <v>3</v>
      </c>
      <c r="H409" s="275">
        <f t="shared" si="126"/>
        <v>3</v>
      </c>
      <c r="I409" s="275">
        <f t="shared" si="127"/>
        <v>0</v>
      </c>
      <c r="J409" s="275">
        <f t="shared" si="128"/>
        <v>0</v>
      </c>
      <c r="K409" s="410">
        <f t="shared" si="129"/>
        <v>0.23580000000000001</v>
      </c>
      <c r="L409" s="275"/>
      <c r="M409" s="275">
        <f t="shared" si="130"/>
        <v>0</v>
      </c>
      <c r="N409" s="275">
        <f t="shared" si="131"/>
        <v>0</v>
      </c>
      <c r="O409" s="275">
        <f t="shared" si="132"/>
        <v>0</v>
      </c>
      <c r="P409" s="275">
        <f t="shared" si="133"/>
        <v>3</v>
      </c>
      <c r="Q409" s="275">
        <f t="shared" si="134"/>
        <v>7</v>
      </c>
      <c r="R409" s="275">
        <f t="shared" si="135"/>
        <v>6</v>
      </c>
      <c r="S409" s="278"/>
      <c r="T409" s="278"/>
      <c r="U409" s="278"/>
      <c r="V409" s="278"/>
      <c r="W409" s="582"/>
      <c r="X409" s="582"/>
      <c r="Y409" s="600"/>
      <c r="Z409" s="278"/>
      <c r="AA409" s="76">
        <v>450</v>
      </c>
      <c r="AB409" s="76">
        <v>450086340</v>
      </c>
      <c r="AC409" s="294" t="s">
        <v>1298</v>
      </c>
      <c r="AD409" s="76">
        <v>0</v>
      </c>
      <c r="AE409" s="76">
        <v>0</v>
      </c>
      <c r="AF409" s="76">
        <v>0</v>
      </c>
      <c r="AG409" s="76">
        <v>3</v>
      </c>
      <c r="AH409" s="76">
        <v>3</v>
      </c>
      <c r="AI409" s="76">
        <v>0</v>
      </c>
      <c r="AJ409" s="76">
        <v>0</v>
      </c>
      <c r="AK409" s="265">
        <v>0</v>
      </c>
      <c r="AL409" s="265">
        <v>0</v>
      </c>
      <c r="AM409" s="265">
        <v>0</v>
      </c>
      <c r="AN409" s="265">
        <v>0</v>
      </c>
      <c r="AO409" s="265">
        <v>3</v>
      </c>
      <c r="AP409" s="265">
        <v>0</v>
      </c>
      <c r="AQ409" s="265">
        <v>0</v>
      </c>
      <c r="AR409" s="265">
        <v>0</v>
      </c>
      <c r="AS409" s="76">
        <v>0</v>
      </c>
      <c r="AT409" s="266"/>
      <c r="AU409" s="76">
        <v>86</v>
      </c>
      <c r="AV409" s="76">
        <v>340</v>
      </c>
      <c r="AW409" s="579">
        <v>7</v>
      </c>
      <c r="AY409" s="76"/>
      <c r="AZ409" s="76">
        <f t="shared" si="136"/>
        <v>450086340</v>
      </c>
      <c r="BA409" s="76">
        <f t="shared" si="137"/>
        <v>450</v>
      </c>
      <c r="BB409" s="564"/>
      <c r="BC409" s="266" t="str">
        <f t="shared" si="138"/>
        <v>HILLTOWN COOPERATIVE</v>
      </c>
      <c r="BD409" s="266">
        <f t="shared" si="139"/>
        <v>340</v>
      </c>
      <c r="BE409" s="266" t="str">
        <f t="shared" si="121"/>
        <v>WILLIAMSBURG</v>
      </c>
      <c r="BF409" s="266">
        <f t="shared" si="140"/>
        <v>6</v>
      </c>
    </row>
    <row r="410" spans="1:58">
      <c r="A410" s="265">
        <v>450</v>
      </c>
      <c r="B410" s="265">
        <v>450086670</v>
      </c>
      <c r="C410" s="266" t="s">
        <v>1298</v>
      </c>
      <c r="D410" s="275">
        <f t="shared" si="122"/>
        <v>0</v>
      </c>
      <c r="E410" s="275">
        <f t="shared" si="123"/>
        <v>0</v>
      </c>
      <c r="F410" s="275">
        <f t="shared" si="124"/>
        <v>0</v>
      </c>
      <c r="G410" s="275">
        <f t="shared" si="125"/>
        <v>0</v>
      </c>
      <c r="H410" s="275">
        <f t="shared" si="126"/>
        <v>1</v>
      </c>
      <c r="I410" s="275">
        <f t="shared" si="127"/>
        <v>0</v>
      </c>
      <c r="J410" s="275">
        <f t="shared" si="128"/>
        <v>0</v>
      </c>
      <c r="K410" s="410">
        <f t="shared" si="129"/>
        <v>3.9300000000000002E-2</v>
      </c>
      <c r="L410" s="275"/>
      <c r="M410" s="275">
        <f t="shared" si="130"/>
        <v>0</v>
      </c>
      <c r="N410" s="275">
        <f t="shared" si="131"/>
        <v>0</v>
      </c>
      <c r="O410" s="275">
        <f t="shared" si="132"/>
        <v>0</v>
      </c>
      <c r="P410" s="275">
        <f t="shared" si="133"/>
        <v>1</v>
      </c>
      <c r="Q410" s="275">
        <f t="shared" si="134"/>
        <v>6</v>
      </c>
      <c r="R410" s="275">
        <f t="shared" si="135"/>
        <v>1</v>
      </c>
      <c r="S410" s="278"/>
      <c r="T410" s="278"/>
      <c r="U410" s="278"/>
      <c r="V410" s="278"/>
      <c r="W410" s="582"/>
      <c r="X410" s="582"/>
      <c r="Y410" s="600"/>
      <c r="Z410" s="278"/>
      <c r="AA410" s="76">
        <v>450</v>
      </c>
      <c r="AB410" s="76">
        <v>450086670</v>
      </c>
      <c r="AC410" s="294" t="s">
        <v>1298</v>
      </c>
      <c r="AD410" s="76">
        <v>0</v>
      </c>
      <c r="AE410" s="76">
        <v>0</v>
      </c>
      <c r="AF410" s="76">
        <v>0</v>
      </c>
      <c r="AG410" s="76">
        <v>0</v>
      </c>
      <c r="AH410" s="76">
        <v>1</v>
      </c>
      <c r="AI410" s="76">
        <v>0</v>
      </c>
      <c r="AJ410" s="76">
        <v>0</v>
      </c>
      <c r="AK410" s="265">
        <v>0</v>
      </c>
      <c r="AL410" s="265">
        <v>0</v>
      </c>
      <c r="AM410" s="265">
        <v>0</v>
      </c>
      <c r="AN410" s="265">
        <v>0</v>
      </c>
      <c r="AO410" s="265">
        <v>1</v>
      </c>
      <c r="AP410" s="265">
        <v>0</v>
      </c>
      <c r="AQ410" s="265">
        <v>0</v>
      </c>
      <c r="AR410" s="265">
        <v>0</v>
      </c>
      <c r="AS410" s="76">
        <v>0</v>
      </c>
      <c r="AT410" s="266"/>
      <c r="AU410" s="76">
        <v>86</v>
      </c>
      <c r="AV410" s="76">
        <v>670</v>
      </c>
      <c r="AW410" s="579">
        <v>6</v>
      </c>
      <c r="AY410" s="76"/>
      <c r="AZ410" s="76">
        <f t="shared" si="136"/>
        <v>450086670</v>
      </c>
      <c r="BA410" s="76">
        <f t="shared" si="137"/>
        <v>450</v>
      </c>
      <c r="BB410" s="564"/>
      <c r="BC410" s="266" t="str">
        <f t="shared" si="138"/>
        <v>HILLTOWN COOPERATIVE</v>
      </c>
      <c r="BD410" s="266">
        <f t="shared" si="139"/>
        <v>670</v>
      </c>
      <c r="BE410" s="266" t="str">
        <f t="shared" si="121"/>
        <v>FRONTIER</v>
      </c>
      <c r="BF410" s="266">
        <f t="shared" si="140"/>
        <v>1</v>
      </c>
    </row>
    <row r="411" spans="1:58">
      <c r="A411" s="265">
        <v>450</v>
      </c>
      <c r="B411" s="265">
        <v>450086674</v>
      </c>
      <c r="C411" s="266" t="s">
        <v>1298</v>
      </c>
      <c r="D411" s="275">
        <f t="shared" si="122"/>
        <v>0</v>
      </c>
      <c r="E411" s="275">
        <f t="shared" si="123"/>
        <v>0</v>
      </c>
      <c r="F411" s="275">
        <f t="shared" si="124"/>
        <v>0</v>
      </c>
      <c r="G411" s="275">
        <f t="shared" si="125"/>
        <v>1</v>
      </c>
      <c r="H411" s="275">
        <f t="shared" si="126"/>
        <v>0</v>
      </c>
      <c r="I411" s="275">
        <f t="shared" si="127"/>
        <v>0</v>
      </c>
      <c r="J411" s="275">
        <f t="shared" si="128"/>
        <v>0</v>
      </c>
      <c r="K411" s="410">
        <f t="shared" si="129"/>
        <v>3.9300000000000002E-2</v>
      </c>
      <c r="L411" s="275"/>
      <c r="M411" s="275">
        <f t="shared" si="130"/>
        <v>0</v>
      </c>
      <c r="N411" s="275">
        <f t="shared" si="131"/>
        <v>0</v>
      </c>
      <c r="O411" s="275">
        <f t="shared" si="132"/>
        <v>0</v>
      </c>
      <c r="P411" s="275">
        <f t="shared" si="133"/>
        <v>0</v>
      </c>
      <c r="Q411" s="275">
        <f t="shared" si="134"/>
        <v>10</v>
      </c>
      <c r="R411" s="275">
        <f t="shared" si="135"/>
        <v>1</v>
      </c>
      <c r="S411" s="278"/>
      <c r="T411" s="278"/>
      <c r="U411" s="278"/>
      <c r="V411" s="278"/>
      <c r="W411" s="582"/>
      <c r="X411" s="582"/>
      <c r="Y411" s="600"/>
      <c r="Z411" s="278"/>
      <c r="AA411" s="76">
        <v>450</v>
      </c>
      <c r="AB411" s="76">
        <v>450086674</v>
      </c>
      <c r="AC411" s="294" t="s">
        <v>1298</v>
      </c>
      <c r="AD411" s="76">
        <v>0</v>
      </c>
      <c r="AE411" s="76">
        <v>0</v>
      </c>
      <c r="AF411" s="76">
        <v>0</v>
      </c>
      <c r="AG411" s="76">
        <v>1</v>
      </c>
      <c r="AH411" s="76">
        <v>0</v>
      </c>
      <c r="AI411" s="76">
        <v>0</v>
      </c>
      <c r="AJ411" s="76">
        <v>0</v>
      </c>
      <c r="AK411" s="265">
        <v>0</v>
      </c>
      <c r="AL411" s="265">
        <v>0</v>
      </c>
      <c r="AM411" s="265">
        <v>0</v>
      </c>
      <c r="AN411" s="265">
        <v>0</v>
      </c>
      <c r="AO411" s="265">
        <v>0</v>
      </c>
      <c r="AP411" s="265">
        <v>0</v>
      </c>
      <c r="AQ411" s="265">
        <v>0</v>
      </c>
      <c r="AR411" s="265">
        <v>0</v>
      </c>
      <c r="AS411" s="76">
        <v>0</v>
      </c>
      <c r="AT411" s="266"/>
      <c r="AU411" s="76">
        <v>86</v>
      </c>
      <c r="AV411" s="76">
        <v>674</v>
      </c>
      <c r="AW411" s="579">
        <v>10</v>
      </c>
      <c r="AY411" s="76"/>
      <c r="AZ411" s="76">
        <f t="shared" si="136"/>
        <v>450086674</v>
      </c>
      <c r="BA411" s="76">
        <f t="shared" si="137"/>
        <v>450</v>
      </c>
      <c r="BB411" s="564"/>
      <c r="BC411" s="266" t="str">
        <f t="shared" si="138"/>
        <v>HILLTOWN COOPERATIVE</v>
      </c>
      <c r="BD411" s="266">
        <f t="shared" si="139"/>
        <v>674</v>
      </c>
      <c r="BE411" s="266" t="str">
        <f t="shared" si="121"/>
        <v>GILL MONTAGUE</v>
      </c>
      <c r="BF411" s="266">
        <f t="shared" si="140"/>
        <v>1</v>
      </c>
    </row>
    <row r="412" spans="1:58">
      <c r="A412" s="265">
        <v>450</v>
      </c>
      <c r="B412" s="265">
        <v>450086683</v>
      </c>
      <c r="C412" s="266" t="s">
        <v>1298</v>
      </c>
      <c r="D412" s="275">
        <f t="shared" si="122"/>
        <v>0</v>
      </c>
      <c r="E412" s="275">
        <f t="shared" si="123"/>
        <v>0</v>
      </c>
      <c r="F412" s="275">
        <f t="shared" si="124"/>
        <v>0</v>
      </c>
      <c r="G412" s="275">
        <f t="shared" si="125"/>
        <v>0</v>
      </c>
      <c r="H412" s="275">
        <f t="shared" si="126"/>
        <v>2</v>
      </c>
      <c r="I412" s="275">
        <f t="shared" si="127"/>
        <v>0</v>
      </c>
      <c r="J412" s="275">
        <f t="shared" si="128"/>
        <v>0</v>
      </c>
      <c r="K412" s="410">
        <f t="shared" si="129"/>
        <v>7.8600000000000003E-2</v>
      </c>
      <c r="L412" s="275"/>
      <c r="M412" s="275">
        <f t="shared" si="130"/>
        <v>0</v>
      </c>
      <c r="N412" s="275">
        <f t="shared" si="131"/>
        <v>0</v>
      </c>
      <c r="O412" s="275">
        <f t="shared" si="132"/>
        <v>0</v>
      </c>
      <c r="P412" s="275">
        <f t="shared" si="133"/>
        <v>0</v>
      </c>
      <c r="Q412" s="275">
        <f t="shared" si="134"/>
        <v>4</v>
      </c>
      <c r="R412" s="275">
        <f t="shared" si="135"/>
        <v>2</v>
      </c>
      <c r="S412" s="278"/>
      <c r="T412" s="278"/>
      <c r="U412" s="278"/>
      <c r="V412" s="278"/>
      <c r="W412" s="582"/>
      <c r="X412" s="582"/>
      <c r="Y412" s="600"/>
      <c r="Z412" s="278"/>
      <c r="AA412" s="76">
        <v>450</v>
      </c>
      <c r="AB412" s="76">
        <v>450086683</v>
      </c>
      <c r="AC412" s="294" t="s">
        <v>1298</v>
      </c>
      <c r="AD412" s="76">
        <v>0</v>
      </c>
      <c r="AE412" s="76">
        <v>0</v>
      </c>
      <c r="AF412" s="76">
        <v>0</v>
      </c>
      <c r="AG412" s="76">
        <v>0</v>
      </c>
      <c r="AH412" s="76">
        <v>2</v>
      </c>
      <c r="AI412" s="76">
        <v>0</v>
      </c>
      <c r="AJ412" s="76">
        <v>0</v>
      </c>
      <c r="AK412" s="265">
        <v>0</v>
      </c>
      <c r="AL412" s="265">
        <v>0</v>
      </c>
      <c r="AM412" s="265">
        <v>0</v>
      </c>
      <c r="AN412" s="265">
        <v>0</v>
      </c>
      <c r="AO412" s="265">
        <v>0</v>
      </c>
      <c r="AP412" s="265">
        <v>0</v>
      </c>
      <c r="AQ412" s="265">
        <v>0</v>
      </c>
      <c r="AR412" s="265">
        <v>0</v>
      </c>
      <c r="AS412" s="76">
        <v>0</v>
      </c>
      <c r="AT412" s="266"/>
      <c r="AU412" s="76">
        <v>86</v>
      </c>
      <c r="AV412" s="76">
        <v>683</v>
      </c>
      <c r="AW412" s="579">
        <v>4</v>
      </c>
      <c r="AY412" s="76"/>
      <c r="AZ412" s="76">
        <f t="shared" si="136"/>
        <v>450086683</v>
      </c>
      <c r="BA412" s="76">
        <f t="shared" si="137"/>
        <v>450</v>
      </c>
      <c r="BB412" s="564"/>
      <c r="BC412" s="266" t="str">
        <f t="shared" si="138"/>
        <v>HILLTOWN COOPERATIVE</v>
      </c>
      <c r="BD412" s="266">
        <f t="shared" si="139"/>
        <v>683</v>
      </c>
      <c r="BE412" s="266" t="str">
        <f t="shared" si="121"/>
        <v>HAMPSHIRE</v>
      </c>
      <c r="BF412" s="266">
        <f t="shared" si="140"/>
        <v>2</v>
      </c>
    </row>
    <row r="413" spans="1:58">
      <c r="A413" s="265">
        <v>453</v>
      </c>
      <c r="B413" s="265">
        <v>453137005</v>
      </c>
      <c r="C413" s="266" t="s">
        <v>479</v>
      </c>
      <c r="D413" s="275">
        <f t="shared" si="122"/>
        <v>0</v>
      </c>
      <c r="E413" s="275">
        <f t="shared" si="123"/>
        <v>0</v>
      </c>
      <c r="F413" s="275">
        <f t="shared" si="124"/>
        <v>0</v>
      </c>
      <c r="G413" s="275">
        <f t="shared" si="125"/>
        <v>2</v>
      </c>
      <c r="H413" s="275">
        <f t="shared" si="126"/>
        <v>1</v>
      </c>
      <c r="I413" s="275">
        <f t="shared" si="127"/>
        <v>0</v>
      </c>
      <c r="J413" s="275">
        <f t="shared" si="128"/>
        <v>0</v>
      </c>
      <c r="K413" s="410">
        <f t="shared" si="129"/>
        <v>0.1179</v>
      </c>
      <c r="L413" s="275"/>
      <c r="M413" s="275">
        <f t="shared" si="130"/>
        <v>0</v>
      </c>
      <c r="N413" s="275">
        <f t="shared" si="131"/>
        <v>0</v>
      </c>
      <c r="O413" s="275">
        <f t="shared" si="132"/>
        <v>0</v>
      </c>
      <c r="P413" s="275">
        <f t="shared" si="133"/>
        <v>1</v>
      </c>
      <c r="Q413" s="275">
        <f t="shared" si="134"/>
        <v>8</v>
      </c>
      <c r="R413" s="275">
        <f t="shared" si="135"/>
        <v>3</v>
      </c>
      <c r="S413" s="278"/>
      <c r="T413" s="278"/>
      <c r="U413" s="278"/>
      <c r="V413" s="278"/>
      <c r="W413" s="582"/>
      <c r="X413" s="582"/>
      <c r="Y413" s="600"/>
      <c r="Z413" s="278"/>
      <c r="AA413" s="76">
        <v>453</v>
      </c>
      <c r="AB413" s="76">
        <v>453137005</v>
      </c>
      <c r="AC413" s="294" t="s">
        <v>479</v>
      </c>
      <c r="AD413" s="76">
        <v>0</v>
      </c>
      <c r="AE413" s="76">
        <v>0</v>
      </c>
      <c r="AF413" s="76">
        <v>0</v>
      </c>
      <c r="AG413" s="76">
        <v>2</v>
      </c>
      <c r="AH413" s="76">
        <v>1</v>
      </c>
      <c r="AI413" s="76">
        <v>0</v>
      </c>
      <c r="AJ413" s="76">
        <v>0</v>
      </c>
      <c r="AK413" s="265">
        <v>0</v>
      </c>
      <c r="AL413" s="265">
        <v>0</v>
      </c>
      <c r="AM413" s="265">
        <v>0</v>
      </c>
      <c r="AN413" s="265">
        <v>0</v>
      </c>
      <c r="AO413" s="265">
        <v>1</v>
      </c>
      <c r="AP413" s="265">
        <v>0</v>
      </c>
      <c r="AQ413" s="265">
        <v>0</v>
      </c>
      <c r="AR413" s="265">
        <v>0</v>
      </c>
      <c r="AS413" s="76">
        <v>0</v>
      </c>
      <c r="AT413" s="266"/>
      <c r="AU413" s="76">
        <v>137</v>
      </c>
      <c r="AV413" s="76">
        <v>5</v>
      </c>
      <c r="AW413" s="579">
        <v>8</v>
      </c>
      <c r="AY413" s="76"/>
      <c r="AZ413" s="76">
        <f t="shared" si="136"/>
        <v>453137005</v>
      </c>
      <c r="BA413" s="76">
        <f t="shared" si="137"/>
        <v>453</v>
      </c>
      <c r="BB413" s="564"/>
      <c r="BC413" s="266" t="str">
        <f t="shared" si="138"/>
        <v>HOLYOKE COMMUNITY</v>
      </c>
      <c r="BD413" s="266">
        <f t="shared" si="139"/>
        <v>5</v>
      </c>
      <c r="BE413" s="266" t="str">
        <f t="shared" si="121"/>
        <v>AGAWAM</v>
      </c>
      <c r="BF413" s="266">
        <f t="shared" si="140"/>
        <v>3</v>
      </c>
    </row>
    <row r="414" spans="1:58">
      <c r="A414" s="265">
        <v>453</v>
      </c>
      <c r="B414" s="265">
        <v>453137061</v>
      </c>
      <c r="C414" s="266" t="s">
        <v>479</v>
      </c>
      <c r="D414" s="275">
        <f t="shared" si="122"/>
        <v>0</v>
      </c>
      <c r="E414" s="275">
        <f t="shared" si="123"/>
        <v>0</v>
      </c>
      <c r="F414" s="275">
        <f t="shared" si="124"/>
        <v>7</v>
      </c>
      <c r="G414" s="275">
        <f t="shared" si="125"/>
        <v>44</v>
      </c>
      <c r="H414" s="275">
        <f t="shared" si="126"/>
        <v>23</v>
      </c>
      <c r="I414" s="275">
        <f t="shared" si="127"/>
        <v>0</v>
      </c>
      <c r="J414" s="275">
        <f t="shared" si="128"/>
        <v>0</v>
      </c>
      <c r="K414" s="410">
        <f t="shared" si="129"/>
        <v>2.9081999999999999</v>
      </c>
      <c r="L414" s="275"/>
      <c r="M414" s="275">
        <f t="shared" si="130"/>
        <v>6</v>
      </c>
      <c r="N414" s="275">
        <f t="shared" si="131"/>
        <v>1</v>
      </c>
      <c r="O414" s="275">
        <f t="shared" si="132"/>
        <v>0</v>
      </c>
      <c r="P414" s="275">
        <f t="shared" si="133"/>
        <v>58</v>
      </c>
      <c r="Q414" s="275">
        <f t="shared" si="134"/>
        <v>11</v>
      </c>
      <c r="R414" s="275">
        <f t="shared" si="135"/>
        <v>74</v>
      </c>
      <c r="S414" s="278"/>
      <c r="T414" s="278"/>
      <c r="U414" s="278"/>
      <c r="V414" s="278"/>
      <c r="W414" s="582"/>
      <c r="X414" s="582"/>
      <c r="Y414" s="600"/>
      <c r="Z414" s="278"/>
      <c r="AA414" s="76">
        <v>453</v>
      </c>
      <c r="AB414" s="76">
        <v>453137061</v>
      </c>
      <c r="AC414" s="294" t="s">
        <v>479</v>
      </c>
      <c r="AD414" s="76">
        <v>0</v>
      </c>
      <c r="AE414" s="76">
        <v>0</v>
      </c>
      <c r="AF414" s="76">
        <v>7</v>
      </c>
      <c r="AG414" s="76">
        <v>44</v>
      </c>
      <c r="AH414" s="76">
        <v>23</v>
      </c>
      <c r="AI414" s="76">
        <v>0</v>
      </c>
      <c r="AJ414" s="76">
        <v>0</v>
      </c>
      <c r="AK414" s="265">
        <v>0</v>
      </c>
      <c r="AL414" s="265">
        <v>6</v>
      </c>
      <c r="AM414" s="265">
        <v>1</v>
      </c>
      <c r="AN414" s="265">
        <v>0</v>
      </c>
      <c r="AO414" s="265">
        <v>51</v>
      </c>
      <c r="AP414" s="265">
        <v>0</v>
      </c>
      <c r="AQ414" s="265">
        <v>0</v>
      </c>
      <c r="AR414" s="265">
        <v>7</v>
      </c>
      <c r="AS414" s="76">
        <v>0</v>
      </c>
      <c r="AT414" s="266"/>
      <c r="AU414" s="76">
        <v>137</v>
      </c>
      <c r="AV414" s="76">
        <v>61</v>
      </c>
      <c r="AW414" s="579">
        <v>11</v>
      </c>
      <c r="AY414" s="76"/>
      <c r="AZ414" s="76">
        <f t="shared" si="136"/>
        <v>453137061</v>
      </c>
      <c r="BA414" s="76">
        <f t="shared" si="137"/>
        <v>453</v>
      </c>
      <c r="BB414" s="564"/>
      <c r="BC414" s="266" t="str">
        <f t="shared" si="138"/>
        <v>HOLYOKE COMMUNITY</v>
      </c>
      <c r="BD414" s="266">
        <f t="shared" si="139"/>
        <v>61</v>
      </c>
      <c r="BE414" s="266" t="str">
        <f t="shared" si="121"/>
        <v>CHICOPEE</v>
      </c>
      <c r="BF414" s="266">
        <f t="shared" si="140"/>
        <v>74</v>
      </c>
    </row>
    <row r="415" spans="1:58">
      <c r="A415" s="265">
        <v>453</v>
      </c>
      <c r="B415" s="265">
        <v>453137086</v>
      </c>
      <c r="C415" s="266" t="s">
        <v>479</v>
      </c>
      <c r="D415" s="275">
        <f t="shared" si="122"/>
        <v>0</v>
      </c>
      <c r="E415" s="275">
        <f t="shared" si="123"/>
        <v>0</v>
      </c>
      <c r="F415" s="275">
        <f t="shared" si="124"/>
        <v>0</v>
      </c>
      <c r="G415" s="275">
        <f t="shared" si="125"/>
        <v>0</v>
      </c>
      <c r="H415" s="275">
        <f t="shared" si="126"/>
        <v>1</v>
      </c>
      <c r="I415" s="275">
        <f t="shared" si="127"/>
        <v>0</v>
      </c>
      <c r="J415" s="275">
        <f t="shared" si="128"/>
        <v>0</v>
      </c>
      <c r="K415" s="410">
        <f t="shared" si="129"/>
        <v>3.9300000000000002E-2</v>
      </c>
      <c r="L415" s="275"/>
      <c r="M415" s="275">
        <f t="shared" si="130"/>
        <v>0</v>
      </c>
      <c r="N415" s="275">
        <f t="shared" si="131"/>
        <v>0</v>
      </c>
      <c r="O415" s="275">
        <f t="shared" si="132"/>
        <v>0</v>
      </c>
      <c r="P415" s="275">
        <f t="shared" si="133"/>
        <v>1</v>
      </c>
      <c r="Q415" s="275">
        <f t="shared" si="134"/>
        <v>8</v>
      </c>
      <c r="R415" s="275">
        <f t="shared" si="135"/>
        <v>1</v>
      </c>
      <c r="S415" s="278"/>
      <c r="T415" s="278"/>
      <c r="U415" s="278"/>
      <c r="V415" s="278"/>
      <c r="W415" s="582"/>
      <c r="X415" s="582"/>
      <c r="Y415" s="600"/>
      <c r="Z415" s="278"/>
      <c r="AA415" s="76">
        <v>453</v>
      </c>
      <c r="AB415" s="76">
        <v>453137086</v>
      </c>
      <c r="AC415" s="294" t="s">
        <v>479</v>
      </c>
      <c r="AD415" s="76">
        <v>0</v>
      </c>
      <c r="AE415" s="76">
        <v>0</v>
      </c>
      <c r="AF415" s="76">
        <v>0</v>
      </c>
      <c r="AG415" s="76">
        <v>0</v>
      </c>
      <c r="AH415" s="76">
        <v>1</v>
      </c>
      <c r="AI415" s="76">
        <v>0</v>
      </c>
      <c r="AJ415" s="76">
        <v>0</v>
      </c>
      <c r="AK415" s="265">
        <v>0</v>
      </c>
      <c r="AL415" s="265">
        <v>0</v>
      </c>
      <c r="AM415" s="265">
        <v>0</v>
      </c>
      <c r="AN415" s="265">
        <v>0</v>
      </c>
      <c r="AO415" s="265">
        <v>1</v>
      </c>
      <c r="AP415" s="265">
        <v>0</v>
      </c>
      <c r="AQ415" s="265">
        <v>0</v>
      </c>
      <c r="AR415" s="265">
        <v>0</v>
      </c>
      <c r="AS415" s="76">
        <v>0</v>
      </c>
      <c r="AT415" s="266"/>
      <c r="AU415" s="76">
        <v>137</v>
      </c>
      <c r="AV415" s="76">
        <v>86</v>
      </c>
      <c r="AW415" s="579">
        <v>8</v>
      </c>
      <c r="AY415" s="76"/>
      <c r="AZ415" s="76">
        <f t="shared" si="136"/>
        <v>453137086</v>
      </c>
      <c r="BA415" s="76">
        <f t="shared" si="137"/>
        <v>453</v>
      </c>
      <c r="BB415" s="564"/>
      <c r="BC415" s="266" t="str">
        <f t="shared" si="138"/>
        <v>HOLYOKE COMMUNITY</v>
      </c>
      <c r="BD415" s="266">
        <f t="shared" si="139"/>
        <v>86</v>
      </c>
      <c r="BE415" s="266" t="str">
        <f t="shared" si="121"/>
        <v>EASTHAMPTON</v>
      </c>
      <c r="BF415" s="266">
        <f t="shared" si="140"/>
        <v>1</v>
      </c>
    </row>
    <row r="416" spans="1:58">
      <c r="A416" s="265">
        <v>453</v>
      </c>
      <c r="B416" s="265">
        <v>453137114</v>
      </c>
      <c r="C416" s="266" t="s">
        <v>479</v>
      </c>
      <c r="D416" s="275">
        <f t="shared" si="122"/>
        <v>0</v>
      </c>
      <c r="E416" s="275">
        <f t="shared" si="123"/>
        <v>0</v>
      </c>
      <c r="F416" s="275">
        <f t="shared" si="124"/>
        <v>0</v>
      </c>
      <c r="G416" s="275">
        <f t="shared" si="125"/>
        <v>0</v>
      </c>
      <c r="H416" s="275">
        <f t="shared" si="126"/>
        <v>2</v>
      </c>
      <c r="I416" s="275">
        <f t="shared" si="127"/>
        <v>0</v>
      </c>
      <c r="J416" s="275">
        <f t="shared" si="128"/>
        <v>0</v>
      </c>
      <c r="K416" s="410">
        <f t="shared" si="129"/>
        <v>7.8600000000000003E-2</v>
      </c>
      <c r="L416" s="275"/>
      <c r="M416" s="275">
        <f t="shared" si="130"/>
        <v>0</v>
      </c>
      <c r="N416" s="275">
        <f t="shared" si="131"/>
        <v>0</v>
      </c>
      <c r="O416" s="275">
        <f t="shared" si="132"/>
        <v>0</v>
      </c>
      <c r="P416" s="275">
        <f t="shared" si="133"/>
        <v>2</v>
      </c>
      <c r="Q416" s="275">
        <f t="shared" si="134"/>
        <v>10</v>
      </c>
      <c r="R416" s="275">
        <f t="shared" si="135"/>
        <v>2</v>
      </c>
      <c r="S416" s="278"/>
      <c r="T416" s="278"/>
      <c r="U416" s="278"/>
      <c r="V416" s="278"/>
      <c r="W416" s="582"/>
      <c r="X416" s="582"/>
      <c r="Y416" s="600"/>
      <c r="Z416" s="278"/>
      <c r="AA416" s="76">
        <v>453</v>
      </c>
      <c r="AB416" s="76">
        <v>453137114</v>
      </c>
      <c r="AC416" s="294" t="s">
        <v>479</v>
      </c>
      <c r="AD416" s="76">
        <v>0</v>
      </c>
      <c r="AE416" s="76">
        <v>0</v>
      </c>
      <c r="AF416" s="76">
        <v>0</v>
      </c>
      <c r="AG416" s="76">
        <v>0</v>
      </c>
      <c r="AH416" s="76">
        <v>2</v>
      </c>
      <c r="AI416" s="76">
        <v>0</v>
      </c>
      <c r="AJ416" s="76">
        <v>0</v>
      </c>
      <c r="AK416" s="265">
        <v>0</v>
      </c>
      <c r="AL416" s="265">
        <v>0</v>
      </c>
      <c r="AM416" s="265">
        <v>0</v>
      </c>
      <c r="AN416" s="265">
        <v>0</v>
      </c>
      <c r="AO416" s="265">
        <v>2</v>
      </c>
      <c r="AP416" s="265">
        <v>0</v>
      </c>
      <c r="AQ416" s="265">
        <v>0</v>
      </c>
      <c r="AR416" s="265">
        <v>0</v>
      </c>
      <c r="AS416" s="76">
        <v>0</v>
      </c>
      <c r="AT416" s="266"/>
      <c r="AU416" s="76">
        <v>137</v>
      </c>
      <c r="AV416" s="76">
        <v>114</v>
      </c>
      <c r="AW416" s="579">
        <v>10</v>
      </c>
      <c r="AY416" s="76"/>
      <c r="AZ416" s="76">
        <f t="shared" si="136"/>
        <v>453137114</v>
      </c>
      <c r="BA416" s="76">
        <f t="shared" si="137"/>
        <v>453</v>
      </c>
      <c r="BB416" s="564"/>
      <c r="BC416" s="266" t="str">
        <f t="shared" si="138"/>
        <v>HOLYOKE COMMUNITY</v>
      </c>
      <c r="BD416" s="266">
        <f t="shared" si="139"/>
        <v>114</v>
      </c>
      <c r="BE416" s="266" t="str">
        <f t="shared" si="121"/>
        <v>GREENFIELD</v>
      </c>
      <c r="BF416" s="266">
        <f t="shared" si="140"/>
        <v>2</v>
      </c>
    </row>
    <row r="417" spans="1:58">
      <c r="A417" s="265">
        <v>453</v>
      </c>
      <c r="B417" s="265">
        <v>453137137</v>
      </c>
      <c r="C417" s="266" t="s">
        <v>479</v>
      </c>
      <c r="D417" s="275">
        <f t="shared" si="122"/>
        <v>0</v>
      </c>
      <c r="E417" s="275">
        <f t="shared" si="123"/>
        <v>0</v>
      </c>
      <c r="F417" s="275">
        <f t="shared" si="124"/>
        <v>51</v>
      </c>
      <c r="G417" s="275">
        <f t="shared" si="125"/>
        <v>289</v>
      </c>
      <c r="H417" s="275">
        <f t="shared" si="126"/>
        <v>151</v>
      </c>
      <c r="I417" s="275">
        <f t="shared" si="127"/>
        <v>0</v>
      </c>
      <c r="J417" s="275">
        <f t="shared" si="128"/>
        <v>0</v>
      </c>
      <c r="K417" s="410">
        <f t="shared" si="129"/>
        <v>19.296299999999999</v>
      </c>
      <c r="L417" s="275"/>
      <c r="M417" s="275">
        <f t="shared" si="130"/>
        <v>50</v>
      </c>
      <c r="N417" s="275">
        <f t="shared" si="131"/>
        <v>7</v>
      </c>
      <c r="O417" s="275">
        <f t="shared" si="132"/>
        <v>0</v>
      </c>
      <c r="P417" s="275">
        <f t="shared" si="133"/>
        <v>449</v>
      </c>
      <c r="Q417" s="275">
        <f t="shared" si="134"/>
        <v>12</v>
      </c>
      <c r="R417" s="275">
        <f t="shared" si="135"/>
        <v>491</v>
      </c>
      <c r="S417" s="278"/>
      <c r="T417" s="278"/>
      <c r="U417" s="278"/>
      <c r="V417" s="278"/>
      <c r="W417" s="582"/>
      <c r="X417" s="582"/>
      <c r="Y417" s="600"/>
      <c r="Z417" s="278"/>
      <c r="AA417" s="76">
        <v>453</v>
      </c>
      <c r="AB417" s="76">
        <v>453137137</v>
      </c>
      <c r="AC417" s="294" t="s">
        <v>479</v>
      </c>
      <c r="AD417" s="76">
        <v>0</v>
      </c>
      <c r="AE417" s="76">
        <v>0</v>
      </c>
      <c r="AF417" s="76">
        <v>51</v>
      </c>
      <c r="AG417" s="76">
        <v>289</v>
      </c>
      <c r="AH417" s="76">
        <v>151</v>
      </c>
      <c r="AI417" s="76">
        <v>0</v>
      </c>
      <c r="AJ417" s="76">
        <v>0</v>
      </c>
      <c r="AK417" s="265">
        <v>0</v>
      </c>
      <c r="AL417" s="265">
        <v>50</v>
      </c>
      <c r="AM417" s="265">
        <v>7</v>
      </c>
      <c r="AN417" s="265">
        <v>0</v>
      </c>
      <c r="AO417" s="265">
        <v>399</v>
      </c>
      <c r="AP417" s="265">
        <v>0</v>
      </c>
      <c r="AQ417" s="265">
        <v>0</v>
      </c>
      <c r="AR417" s="265">
        <v>50</v>
      </c>
      <c r="AS417" s="76">
        <v>0</v>
      </c>
      <c r="AT417" s="266"/>
      <c r="AU417" s="76">
        <v>137</v>
      </c>
      <c r="AV417" s="76">
        <v>137</v>
      </c>
      <c r="AW417" s="579">
        <v>12</v>
      </c>
      <c r="AY417" s="76"/>
      <c r="AZ417" s="76">
        <f t="shared" si="136"/>
        <v>453137137</v>
      </c>
      <c r="BA417" s="76">
        <f t="shared" si="137"/>
        <v>453</v>
      </c>
      <c r="BB417" s="564"/>
      <c r="BC417" s="266" t="str">
        <f t="shared" si="138"/>
        <v>HOLYOKE COMMUNITY</v>
      </c>
      <c r="BD417" s="266">
        <f t="shared" si="139"/>
        <v>137</v>
      </c>
      <c r="BE417" s="266" t="str">
        <f t="shared" si="121"/>
        <v>HOLYOKE</v>
      </c>
      <c r="BF417" s="266">
        <f t="shared" si="140"/>
        <v>491</v>
      </c>
    </row>
    <row r="418" spans="1:58">
      <c r="A418" s="265">
        <v>453</v>
      </c>
      <c r="B418" s="265">
        <v>453137161</v>
      </c>
      <c r="C418" s="266" t="s">
        <v>479</v>
      </c>
      <c r="D418" s="275">
        <f t="shared" si="122"/>
        <v>0</v>
      </c>
      <c r="E418" s="275">
        <f t="shared" si="123"/>
        <v>0</v>
      </c>
      <c r="F418" s="275">
        <f t="shared" si="124"/>
        <v>0</v>
      </c>
      <c r="G418" s="275">
        <f t="shared" si="125"/>
        <v>1</v>
      </c>
      <c r="H418" s="275">
        <f t="shared" si="126"/>
        <v>0</v>
      </c>
      <c r="I418" s="275">
        <f t="shared" si="127"/>
        <v>0</v>
      </c>
      <c r="J418" s="275">
        <f t="shared" si="128"/>
        <v>0</v>
      </c>
      <c r="K418" s="410">
        <f t="shared" si="129"/>
        <v>3.9300000000000002E-2</v>
      </c>
      <c r="L418" s="275"/>
      <c r="M418" s="275">
        <f t="shared" si="130"/>
        <v>0</v>
      </c>
      <c r="N418" s="275">
        <f t="shared" si="131"/>
        <v>0</v>
      </c>
      <c r="O418" s="275">
        <f t="shared" si="132"/>
        <v>0</v>
      </c>
      <c r="P418" s="275">
        <f t="shared" si="133"/>
        <v>1</v>
      </c>
      <c r="Q418" s="275">
        <f t="shared" si="134"/>
        <v>8</v>
      </c>
      <c r="R418" s="275">
        <f t="shared" si="135"/>
        <v>1</v>
      </c>
      <c r="S418" s="278"/>
      <c r="T418" s="278"/>
      <c r="U418" s="278"/>
      <c r="V418" s="278"/>
      <c r="W418" s="582"/>
      <c r="X418" s="582"/>
      <c r="Y418" s="600"/>
      <c r="Z418" s="278"/>
      <c r="AA418" s="76">
        <v>453</v>
      </c>
      <c r="AB418" s="76">
        <v>453137161</v>
      </c>
      <c r="AC418" s="294" t="s">
        <v>479</v>
      </c>
      <c r="AD418" s="76">
        <v>0</v>
      </c>
      <c r="AE418" s="76">
        <v>0</v>
      </c>
      <c r="AF418" s="76">
        <v>0</v>
      </c>
      <c r="AG418" s="76">
        <v>1</v>
      </c>
      <c r="AH418" s="76">
        <v>0</v>
      </c>
      <c r="AI418" s="76">
        <v>0</v>
      </c>
      <c r="AJ418" s="76">
        <v>0</v>
      </c>
      <c r="AK418" s="265">
        <v>0</v>
      </c>
      <c r="AL418" s="265">
        <v>0</v>
      </c>
      <c r="AM418" s="265">
        <v>0</v>
      </c>
      <c r="AN418" s="265">
        <v>0</v>
      </c>
      <c r="AO418" s="265">
        <v>1</v>
      </c>
      <c r="AP418" s="265">
        <v>0</v>
      </c>
      <c r="AQ418" s="265">
        <v>0</v>
      </c>
      <c r="AR418" s="265">
        <v>0</v>
      </c>
      <c r="AS418" s="76">
        <v>0</v>
      </c>
      <c r="AT418" s="266"/>
      <c r="AU418" s="76">
        <v>137</v>
      </c>
      <c r="AV418" s="76">
        <v>161</v>
      </c>
      <c r="AW418" s="579">
        <v>8</v>
      </c>
      <c r="AY418" s="76"/>
      <c r="AZ418" s="76">
        <f t="shared" si="136"/>
        <v>453137161</v>
      </c>
      <c r="BA418" s="76">
        <f t="shared" si="137"/>
        <v>453</v>
      </c>
      <c r="BB418" s="564"/>
      <c r="BC418" s="266" t="str">
        <f t="shared" si="138"/>
        <v>HOLYOKE COMMUNITY</v>
      </c>
      <c r="BD418" s="266">
        <f t="shared" si="139"/>
        <v>161</v>
      </c>
      <c r="BE418" s="266" t="str">
        <f t="shared" si="121"/>
        <v>LUDLOW</v>
      </c>
      <c r="BF418" s="266">
        <f t="shared" si="140"/>
        <v>1</v>
      </c>
    </row>
    <row r="419" spans="1:58">
      <c r="A419" s="265">
        <v>453</v>
      </c>
      <c r="B419" s="265">
        <v>453137210</v>
      </c>
      <c r="C419" s="266" t="s">
        <v>479</v>
      </c>
      <c r="D419" s="275">
        <f t="shared" si="122"/>
        <v>0</v>
      </c>
      <c r="E419" s="275">
        <f t="shared" si="123"/>
        <v>0</v>
      </c>
      <c r="F419" s="275">
        <f t="shared" si="124"/>
        <v>1</v>
      </c>
      <c r="G419" s="275">
        <f t="shared" si="125"/>
        <v>2</v>
      </c>
      <c r="H419" s="275">
        <f t="shared" si="126"/>
        <v>1</v>
      </c>
      <c r="I419" s="275">
        <f t="shared" si="127"/>
        <v>0</v>
      </c>
      <c r="J419" s="275">
        <f t="shared" si="128"/>
        <v>0</v>
      </c>
      <c r="K419" s="410">
        <f t="shared" si="129"/>
        <v>0.15720000000000001</v>
      </c>
      <c r="L419" s="275"/>
      <c r="M419" s="275">
        <f t="shared" si="130"/>
        <v>0</v>
      </c>
      <c r="N419" s="275">
        <f t="shared" si="131"/>
        <v>0</v>
      </c>
      <c r="O419" s="275">
        <f t="shared" si="132"/>
        <v>0</v>
      </c>
      <c r="P419" s="275">
        <f t="shared" si="133"/>
        <v>4</v>
      </c>
      <c r="Q419" s="275">
        <f t="shared" si="134"/>
        <v>6</v>
      </c>
      <c r="R419" s="275">
        <f t="shared" si="135"/>
        <v>4</v>
      </c>
      <c r="S419" s="278"/>
      <c r="T419" s="278"/>
      <c r="U419" s="278"/>
      <c r="V419" s="278"/>
      <c r="W419" s="582"/>
      <c r="X419" s="582"/>
      <c r="Y419" s="600"/>
      <c r="Z419" s="278"/>
      <c r="AA419" s="76">
        <v>453</v>
      </c>
      <c r="AB419" s="76">
        <v>453137210</v>
      </c>
      <c r="AC419" s="294" t="s">
        <v>479</v>
      </c>
      <c r="AD419" s="76">
        <v>0</v>
      </c>
      <c r="AE419" s="76">
        <v>0</v>
      </c>
      <c r="AF419" s="76">
        <v>1</v>
      </c>
      <c r="AG419" s="76">
        <v>2</v>
      </c>
      <c r="AH419" s="76">
        <v>1</v>
      </c>
      <c r="AI419" s="76">
        <v>0</v>
      </c>
      <c r="AJ419" s="76">
        <v>0</v>
      </c>
      <c r="AK419" s="265">
        <v>0</v>
      </c>
      <c r="AL419" s="265">
        <v>0</v>
      </c>
      <c r="AM419" s="265">
        <v>0</v>
      </c>
      <c r="AN419" s="265">
        <v>0</v>
      </c>
      <c r="AO419" s="265">
        <v>3</v>
      </c>
      <c r="AP419" s="265">
        <v>0</v>
      </c>
      <c r="AQ419" s="265">
        <v>0</v>
      </c>
      <c r="AR419" s="265">
        <v>1</v>
      </c>
      <c r="AS419" s="76">
        <v>0</v>
      </c>
      <c r="AT419" s="266"/>
      <c r="AU419" s="76">
        <v>137</v>
      </c>
      <c r="AV419" s="76">
        <v>210</v>
      </c>
      <c r="AW419" s="579">
        <v>6</v>
      </c>
      <c r="AY419" s="76"/>
      <c r="AZ419" s="76">
        <f t="shared" si="136"/>
        <v>453137210</v>
      </c>
      <c r="BA419" s="76">
        <f t="shared" si="137"/>
        <v>453</v>
      </c>
      <c r="BB419" s="564"/>
      <c r="BC419" s="266" t="str">
        <f t="shared" si="138"/>
        <v>HOLYOKE COMMUNITY</v>
      </c>
      <c r="BD419" s="266">
        <f t="shared" si="139"/>
        <v>210</v>
      </c>
      <c r="BE419" s="266" t="str">
        <f t="shared" si="121"/>
        <v>NORTHAMPTON</v>
      </c>
      <c r="BF419" s="266">
        <f t="shared" si="140"/>
        <v>4</v>
      </c>
    </row>
    <row r="420" spans="1:58">
      <c r="A420" s="265">
        <v>453</v>
      </c>
      <c r="B420" s="265">
        <v>453137278</v>
      </c>
      <c r="C420" s="266" t="s">
        <v>479</v>
      </c>
      <c r="D420" s="275">
        <f t="shared" si="122"/>
        <v>0</v>
      </c>
      <c r="E420" s="275">
        <f t="shared" si="123"/>
        <v>0</v>
      </c>
      <c r="F420" s="275">
        <f t="shared" si="124"/>
        <v>1</v>
      </c>
      <c r="G420" s="275">
        <f t="shared" si="125"/>
        <v>4</v>
      </c>
      <c r="H420" s="275">
        <f t="shared" si="126"/>
        <v>1</v>
      </c>
      <c r="I420" s="275">
        <f t="shared" si="127"/>
        <v>0</v>
      </c>
      <c r="J420" s="275">
        <f t="shared" si="128"/>
        <v>0</v>
      </c>
      <c r="K420" s="410">
        <f t="shared" si="129"/>
        <v>0.23580000000000001</v>
      </c>
      <c r="L420" s="275"/>
      <c r="M420" s="275">
        <f t="shared" si="130"/>
        <v>0</v>
      </c>
      <c r="N420" s="275">
        <f t="shared" si="131"/>
        <v>0</v>
      </c>
      <c r="O420" s="275">
        <f t="shared" si="132"/>
        <v>0</v>
      </c>
      <c r="P420" s="275">
        <f t="shared" si="133"/>
        <v>4</v>
      </c>
      <c r="Q420" s="275">
        <f t="shared" si="134"/>
        <v>7</v>
      </c>
      <c r="R420" s="275">
        <f t="shared" si="135"/>
        <v>6</v>
      </c>
      <c r="S420" s="278"/>
      <c r="T420" s="278"/>
      <c r="U420" s="278"/>
      <c r="V420" s="278"/>
      <c r="W420" s="582"/>
      <c r="X420" s="582"/>
      <c r="Y420" s="600"/>
      <c r="Z420" s="278"/>
      <c r="AA420" s="76">
        <v>453</v>
      </c>
      <c r="AB420" s="76">
        <v>453137278</v>
      </c>
      <c r="AC420" s="294" t="s">
        <v>479</v>
      </c>
      <c r="AD420" s="76">
        <v>0</v>
      </c>
      <c r="AE420" s="76">
        <v>0</v>
      </c>
      <c r="AF420" s="76">
        <v>1</v>
      </c>
      <c r="AG420" s="76">
        <v>4</v>
      </c>
      <c r="AH420" s="76">
        <v>1</v>
      </c>
      <c r="AI420" s="76">
        <v>0</v>
      </c>
      <c r="AJ420" s="76">
        <v>0</v>
      </c>
      <c r="AK420" s="265">
        <v>0</v>
      </c>
      <c r="AL420" s="265">
        <v>0</v>
      </c>
      <c r="AM420" s="265">
        <v>0</v>
      </c>
      <c r="AN420" s="265">
        <v>0</v>
      </c>
      <c r="AO420" s="265">
        <v>3</v>
      </c>
      <c r="AP420" s="265">
        <v>0</v>
      </c>
      <c r="AQ420" s="265">
        <v>0</v>
      </c>
      <c r="AR420" s="265">
        <v>1</v>
      </c>
      <c r="AS420" s="76">
        <v>0</v>
      </c>
      <c r="AT420" s="266"/>
      <c r="AU420" s="76">
        <v>137</v>
      </c>
      <c r="AV420" s="76">
        <v>278</v>
      </c>
      <c r="AW420" s="579">
        <v>7</v>
      </c>
      <c r="AY420" s="76"/>
      <c r="AZ420" s="76">
        <f t="shared" si="136"/>
        <v>453137278</v>
      </c>
      <c r="BA420" s="76">
        <f t="shared" si="137"/>
        <v>453</v>
      </c>
      <c r="BB420" s="564"/>
      <c r="BC420" s="266" t="str">
        <f t="shared" si="138"/>
        <v>HOLYOKE COMMUNITY</v>
      </c>
      <c r="BD420" s="266">
        <f t="shared" si="139"/>
        <v>278</v>
      </c>
      <c r="BE420" s="266" t="str">
        <f t="shared" si="121"/>
        <v>SOUTH HADLEY</v>
      </c>
      <c r="BF420" s="266">
        <f t="shared" si="140"/>
        <v>6</v>
      </c>
    </row>
    <row r="421" spans="1:58">
      <c r="A421" s="265">
        <v>453</v>
      </c>
      <c r="B421" s="265">
        <v>453137281</v>
      </c>
      <c r="C421" s="266" t="s">
        <v>479</v>
      </c>
      <c r="D421" s="275">
        <f t="shared" si="122"/>
        <v>0</v>
      </c>
      <c r="E421" s="275">
        <f t="shared" si="123"/>
        <v>0</v>
      </c>
      <c r="F421" s="275">
        <f t="shared" si="124"/>
        <v>11</v>
      </c>
      <c r="G421" s="275">
        <f t="shared" si="125"/>
        <v>50</v>
      </c>
      <c r="H421" s="275">
        <f t="shared" si="126"/>
        <v>35</v>
      </c>
      <c r="I421" s="275">
        <f t="shared" si="127"/>
        <v>0</v>
      </c>
      <c r="J421" s="275">
        <f t="shared" si="128"/>
        <v>0</v>
      </c>
      <c r="K421" s="410">
        <f t="shared" si="129"/>
        <v>3.7728000000000002</v>
      </c>
      <c r="L421" s="275"/>
      <c r="M421" s="275">
        <f t="shared" si="130"/>
        <v>5</v>
      </c>
      <c r="N421" s="275">
        <f t="shared" si="131"/>
        <v>2</v>
      </c>
      <c r="O421" s="275">
        <f t="shared" si="132"/>
        <v>0</v>
      </c>
      <c r="P421" s="275">
        <f t="shared" si="133"/>
        <v>80</v>
      </c>
      <c r="Q421" s="275">
        <f t="shared" si="134"/>
        <v>12</v>
      </c>
      <c r="R421" s="275">
        <f t="shared" si="135"/>
        <v>96</v>
      </c>
      <c r="S421" s="278"/>
      <c r="T421" s="278"/>
      <c r="U421" s="278"/>
      <c r="V421" s="278"/>
      <c r="W421" s="582"/>
      <c r="X421" s="582"/>
      <c r="Y421" s="600"/>
      <c r="Z421" s="278"/>
      <c r="AA421" s="76">
        <v>453</v>
      </c>
      <c r="AB421" s="76">
        <v>453137281</v>
      </c>
      <c r="AC421" s="294" t="s">
        <v>479</v>
      </c>
      <c r="AD421" s="76">
        <v>0</v>
      </c>
      <c r="AE421" s="76">
        <v>0</v>
      </c>
      <c r="AF421" s="76">
        <v>11</v>
      </c>
      <c r="AG421" s="76">
        <v>50</v>
      </c>
      <c r="AH421" s="76">
        <v>35</v>
      </c>
      <c r="AI421" s="76">
        <v>0</v>
      </c>
      <c r="AJ421" s="76">
        <v>0</v>
      </c>
      <c r="AK421" s="265">
        <v>0</v>
      </c>
      <c r="AL421" s="265">
        <v>5</v>
      </c>
      <c r="AM421" s="265">
        <v>2</v>
      </c>
      <c r="AN421" s="265">
        <v>0</v>
      </c>
      <c r="AO421" s="265">
        <v>72</v>
      </c>
      <c r="AP421" s="265">
        <v>0</v>
      </c>
      <c r="AQ421" s="265">
        <v>0</v>
      </c>
      <c r="AR421" s="265">
        <v>8</v>
      </c>
      <c r="AS421" s="76">
        <v>0</v>
      </c>
      <c r="AT421" s="266"/>
      <c r="AU421" s="76">
        <v>137</v>
      </c>
      <c r="AV421" s="76">
        <v>281</v>
      </c>
      <c r="AW421" s="579">
        <v>12</v>
      </c>
      <c r="AY421" s="76"/>
      <c r="AZ421" s="76">
        <f t="shared" si="136"/>
        <v>453137281</v>
      </c>
      <c r="BA421" s="76">
        <f t="shared" si="137"/>
        <v>453</v>
      </c>
      <c r="BB421" s="564"/>
      <c r="BC421" s="266" t="str">
        <f t="shared" si="138"/>
        <v>HOLYOKE COMMUNITY</v>
      </c>
      <c r="BD421" s="266">
        <f t="shared" si="139"/>
        <v>281</v>
      </c>
      <c r="BE421" s="266" t="str">
        <f t="shared" si="121"/>
        <v>SPRINGFIELD</v>
      </c>
      <c r="BF421" s="266">
        <f t="shared" si="140"/>
        <v>96</v>
      </c>
    </row>
    <row r="422" spans="1:58">
      <c r="A422" s="265">
        <v>453</v>
      </c>
      <c r="B422" s="265">
        <v>453137309</v>
      </c>
      <c r="C422" s="266" t="s">
        <v>479</v>
      </c>
      <c r="D422" s="275">
        <f t="shared" si="122"/>
        <v>0</v>
      </c>
      <c r="E422" s="275">
        <f t="shared" si="123"/>
        <v>0</v>
      </c>
      <c r="F422" s="275">
        <f t="shared" si="124"/>
        <v>1</v>
      </c>
      <c r="G422" s="275">
        <f t="shared" si="125"/>
        <v>0</v>
      </c>
      <c r="H422" s="275">
        <f t="shared" si="126"/>
        <v>0</v>
      </c>
      <c r="I422" s="275">
        <f t="shared" si="127"/>
        <v>0</v>
      </c>
      <c r="J422" s="275">
        <f t="shared" si="128"/>
        <v>0</v>
      </c>
      <c r="K422" s="410">
        <f t="shared" si="129"/>
        <v>3.9300000000000002E-2</v>
      </c>
      <c r="L422" s="275"/>
      <c r="M422" s="275">
        <f t="shared" si="130"/>
        <v>0</v>
      </c>
      <c r="N422" s="275">
        <f t="shared" si="131"/>
        <v>0</v>
      </c>
      <c r="O422" s="275">
        <f t="shared" si="132"/>
        <v>0</v>
      </c>
      <c r="P422" s="275">
        <f t="shared" si="133"/>
        <v>1</v>
      </c>
      <c r="Q422" s="275">
        <f t="shared" si="134"/>
        <v>10</v>
      </c>
      <c r="R422" s="275">
        <f t="shared" si="135"/>
        <v>1</v>
      </c>
      <c r="S422" s="278"/>
      <c r="T422" s="278"/>
      <c r="U422" s="278"/>
      <c r="V422" s="278"/>
      <c r="W422" s="582"/>
      <c r="X422" s="582"/>
      <c r="Y422" s="600"/>
      <c r="Z422" s="278"/>
      <c r="AA422" s="76">
        <v>453</v>
      </c>
      <c r="AB422" s="76">
        <v>453137309</v>
      </c>
      <c r="AC422" s="294" t="s">
        <v>479</v>
      </c>
      <c r="AD422" s="76">
        <v>0</v>
      </c>
      <c r="AE422" s="76">
        <v>0</v>
      </c>
      <c r="AF422" s="76">
        <v>1</v>
      </c>
      <c r="AG422" s="76">
        <v>0</v>
      </c>
      <c r="AH422" s="76">
        <v>0</v>
      </c>
      <c r="AI422" s="76">
        <v>0</v>
      </c>
      <c r="AJ422" s="76">
        <v>0</v>
      </c>
      <c r="AK422" s="265">
        <v>0</v>
      </c>
      <c r="AL422" s="265">
        <v>0</v>
      </c>
      <c r="AM422" s="265">
        <v>0</v>
      </c>
      <c r="AN422" s="265">
        <v>0</v>
      </c>
      <c r="AO422" s="265">
        <v>0</v>
      </c>
      <c r="AP422" s="265">
        <v>0</v>
      </c>
      <c r="AQ422" s="265">
        <v>0</v>
      </c>
      <c r="AR422" s="265">
        <v>1</v>
      </c>
      <c r="AS422" s="76">
        <v>0</v>
      </c>
      <c r="AT422" s="266"/>
      <c r="AU422" s="76">
        <v>137</v>
      </c>
      <c r="AV422" s="76">
        <v>309</v>
      </c>
      <c r="AW422" s="579">
        <v>10</v>
      </c>
      <c r="AY422" s="76"/>
      <c r="AZ422" s="76">
        <f t="shared" si="136"/>
        <v>453137309</v>
      </c>
      <c r="BA422" s="76">
        <f t="shared" si="137"/>
        <v>453</v>
      </c>
      <c r="BB422" s="564"/>
      <c r="BC422" s="266" t="str">
        <f t="shared" si="138"/>
        <v>HOLYOKE COMMUNITY</v>
      </c>
      <c r="BD422" s="266">
        <f t="shared" si="139"/>
        <v>309</v>
      </c>
      <c r="BE422" s="266" t="str">
        <f t="shared" si="121"/>
        <v>WARE</v>
      </c>
      <c r="BF422" s="266">
        <f t="shared" si="140"/>
        <v>1</v>
      </c>
    </row>
    <row r="423" spans="1:58">
      <c r="A423" s="265">
        <v>453</v>
      </c>
      <c r="B423" s="265">
        <v>453137325</v>
      </c>
      <c r="C423" s="266" t="s">
        <v>479</v>
      </c>
      <c r="D423" s="275">
        <f t="shared" si="122"/>
        <v>0</v>
      </c>
      <c r="E423" s="275">
        <f t="shared" si="123"/>
        <v>0</v>
      </c>
      <c r="F423" s="275">
        <f t="shared" si="124"/>
        <v>0</v>
      </c>
      <c r="G423" s="275">
        <f t="shared" si="125"/>
        <v>1</v>
      </c>
      <c r="H423" s="275">
        <f t="shared" si="126"/>
        <v>1</v>
      </c>
      <c r="I423" s="275">
        <f t="shared" si="127"/>
        <v>0</v>
      </c>
      <c r="J423" s="275">
        <f t="shared" si="128"/>
        <v>0</v>
      </c>
      <c r="K423" s="410">
        <f t="shared" si="129"/>
        <v>7.8600000000000003E-2</v>
      </c>
      <c r="L423" s="275"/>
      <c r="M423" s="275">
        <f t="shared" si="130"/>
        <v>0</v>
      </c>
      <c r="N423" s="275">
        <f t="shared" si="131"/>
        <v>0</v>
      </c>
      <c r="O423" s="275">
        <f t="shared" si="132"/>
        <v>0</v>
      </c>
      <c r="P423" s="275">
        <f t="shared" si="133"/>
        <v>0</v>
      </c>
      <c r="Q423" s="275">
        <f t="shared" si="134"/>
        <v>9</v>
      </c>
      <c r="R423" s="275">
        <f t="shared" si="135"/>
        <v>2</v>
      </c>
      <c r="S423" s="278"/>
      <c r="T423" s="278"/>
      <c r="U423" s="278"/>
      <c r="V423" s="278"/>
      <c r="W423" s="582"/>
      <c r="X423" s="582"/>
      <c r="Y423" s="600"/>
      <c r="Z423" s="278"/>
      <c r="AA423" s="76">
        <v>453</v>
      </c>
      <c r="AB423" s="76">
        <v>453137325</v>
      </c>
      <c r="AC423" s="294" t="s">
        <v>479</v>
      </c>
      <c r="AD423" s="76">
        <v>0</v>
      </c>
      <c r="AE423" s="76">
        <v>0</v>
      </c>
      <c r="AF423" s="76">
        <v>0</v>
      </c>
      <c r="AG423" s="76">
        <v>1</v>
      </c>
      <c r="AH423" s="76">
        <v>1</v>
      </c>
      <c r="AI423" s="76">
        <v>0</v>
      </c>
      <c r="AJ423" s="76">
        <v>0</v>
      </c>
      <c r="AK423" s="265">
        <v>0</v>
      </c>
      <c r="AL423" s="265">
        <v>0</v>
      </c>
      <c r="AM423" s="265">
        <v>0</v>
      </c>
      <c r="AN423" s="265">
        <v>0</v>
      </c>
      <c r="AO423" s="265">
        <v>0</v>
      </c>
      <c r="AP423" s="265">
        <v>0</v>
      </c>
      <c r="AQ423" s="265">
        <v>0</v>
      </c>
      <c r="AR423" s="265">
        <v>0</v>
      </c>
      <c r="AS423" s="76">
        <v>0</v>
      </c>
      <c r="AT423" s="266"/>
      <c r="AU423" s="76">
        <v>137</v>
      </c>
      <c r="AV423" s="76">
        <v>325</v>
      </c>
      <c r="AW423" s="579">
        <v>9</v>
      </c>
      <c r="AY423" s="76"/>
      <c r="AZ423" s="76">
        <f t="shared" si="136"/>
        <v>453137325</v>
      </c>
      <c r="BA423" s="76">
        <f t="shared" si="137"/>
        <v>453</v>
      </c>
      <c r="BB423" s="564"/>
      <c r="BC423" s="266" t="str">
        <f t="shared" si="138"/>
        <v>HOLYOKE COMMUNITY</v>
      </c>
      <c r="BD423" s="266">
        <f t="shared" si="139"/>
        <v>325</v>
      </c>
      <c r="BE423" s="266" t="str">
        <f t="shared" si="121"/>
        <v>WESTFIELD</v>
      </c>
      <c r="BF423" s="266">
        <f t="shared" si="140"/>
        <v>2</v>
      </c>
    </row>
    <row r="424" spans="1:58">
      <c r="A424" s="265">
        <v>453</v>
      </c>
      <c r="B424" s="265">
        <v>453137332</v>
      </c>
      <c r="C424" s="266" t="s">
        <v>479</v>
      </c>
      <c r="D424" s="275">
        <f t="shared" si="122"/>
        <v>0</v>
      </c>
      <c r="E424" s="275">
        <f t="shared" si="123"/>
        <v>0</v>
      </c>
      <c r="F424" s="275">
        <f t="shared" si="124"/>
        <v>1</v>
      </c>
      <c r="G424" s="275">
        <f t="shared" si="125"/>
        <v>5</v>
      </c>
      <c r="H424" s="275">
        <f t="shared" si="126"/>
        <v>5</v>
      </c>
      <c r="I424" s="275">
        <f t="shared" si="127"/>
        <v>0</v>
      </c>
      <c r="J424" s="275">
        <f t="shared" si="128"/>
        <v>0</v>
      </c>
      <c r="K424" s="410">
        <f t="shared" si="129"/>
        <v>0.43230000000000002</v>
      </c>
      <c r="L424" s="275"/>
      <c r="M424" s="275">
        <f t="shared" si="130"/>
        <v>1</v>
      </c>
      <c r="N424" s="275">
        <f t="shared" si="131"/>
        <v>0</v>
      </c>
      <c r="O424" s="275">
        <f t="shared" si="132"/>
        <v>0</v>
      </c>
      <c r="P424" s="275">
        <f t="shared" si="133"/>
        <v>9</v>
      </c>
      <c r="Q424" s="275">
        <f t="shared" si="134"/>
        <v>10</v>
      </c>
      <c r="R424" s="275">
        <f t="shared" si="135"/>
        <v>11</v>
      </c>
      <c r="S424" s="278"/>
      <c r="T424" s="278"/>
      <c r="U424" s="278"/>
      <c r="V424" s="278"/>
      <c r="W424" s="582"/>
      <c r="X424" s="582"/>
      <c r="Y424" s="600"/>
      <c r="Z424" s="278"/>
      <c r="AA424" s="76">
        <v>453</v>
      </c>
      <c r="AB424" s="76">
        <v>453137332</v>
      </c>
      <c r="AC424" s="294" t="s">
        <v>479</v>
      </c>
      <c r="AD424" s="76">
        <v>0</v>
      </c>
      <c r="AE424" s="76">
        <v>0</v>
      </c>
      <c r="AF424" s="76">
        <v>1</v>
      </c>
      <c r="AG424" s="76">
        <v>5</v>
      </c>
      <c r="AH424" s="76">
        <v>5</v>
      </c>
      <c r="AI424" s="76">
        <v>0</v>
      </c>
      <c r="AJ424" s="76">
        <v>0</v>
      </c>
      <c r="AK424" s="265">
        <v>0</v>
      </c>
      <c r="AL424" s="265">
        <v>1</v>
      </c>
      <c r="AM424" s="265">
        <v>0</v>
      </c>
      <c r="AN424" s="265">
        <v>0</v>
      </c>
      <c r="AO424" s="265">
        <v>8</v>
      </c>
      <c r="AP424" s="265">
        <v>0</v>
      </c>
      <c r="AQ424" s="265">
        <v>0</v>
      </c>
      <c r="AR424" s="265">
        <v>1</v>
      </c>
      <c r="AS424" s="76">
        <v>0</v>
      </c>
      <c r="AT424" s="266"/>
      <c r="AU424" s="76">
        <v>137</v>
      </c>
      <c r="AV424" s="76">
        <v>332</v>
      </c>
      <c r="AW424" s="579">
        <v>10</v>
      </c>
      <c r="AY424" s="76"/>
      <c r="AZ424" s="76">
        <f t="shared" si="136"/>
        <v>453137332</v>
      </c>
      <c r="BA424" s="76">
        <f t="shared" si="137"/>
        <v>453</v>
      </c>
      <c r="BB424" s="564"/>
      <c r="BC424" s="266" t="str">
        <f t="shared" si="138"/>
        <v>HOLYOKE COMMUNITY</v>
      </c>
      <c r="BD424" s="266">
        <f t="shared" si="139"/>
        <v>332</v>
      </c>
      <c r="BE424" s="266" t="str">
        <f t="shared" si="121"/>
        <v>WEST SPRINGFIELD</v>
      </c>
      <c r="BF424" s="266">
        <f t="shared" si="140"/>
        <v>11</v>
      </c>
    </row>
    <row r="425" spans="1:58">
      <c r="A425" s="265">
        <v>454</v>
      </c>
      <c r="B425" s="265">
        <v>454149009</v>
      </c>
      <c r="C425" s="266" t="s">
        <v>481</v>
      </c>
      <c r="D425" s="275">
        <f t="shared" si="122"/>
        <v>0</v>
      </c>
      <c r="E425" s="275">
        <f t="shared" si="123"/>
        <v>0</v>
      </c>
      <c r="F425" s="275">
        <f t="shared" si="124"/>
        <v>0</v>
      </c>
      <c r="G425" s="275">
        <f t="shared" si="125"/>
        <v>2</v>
      </c>
      <c r="H425" s="275">
        <f t="shared" si="126"/>
        <v>1</v>
      </c>
      <c r="I425" s="275">
        <f t="shared" si="127"/>
        <v>0</v>
      </c>
      <c r="J425" s="275">
        <f t="shared" si="128"/>
        <v>0</v>
      </c>
      <c r="K425" s="410">
        <f t="shared" si="129"/>
        <v>0.1179</v>
      </c>
      <c r="L425" s="275"/>
      <c r="M425" s="275">
        <f t="shared" si="130"/>
        <v>2</v>
      </c>
      <c r="N425" s="275">
        <f t="shared" si="131"/>
        <v>0</v>
      </c>
      <c r="O425" s="275">
        <f t="shared" si="132"/>
        <v>0</v>
      </c>
      <c r="P425" s="275">
        <f t="shared" si="133"/>
        <v>2</v>
      </c>
      <c r="Q425" s="275">
        <f t="shared" si="134"/>
        <v>3</v>
      </c>
      <c r="R425" s="275">
        <f t="shared" si="135"/>
        <v>3</v>
      </c>
      <c r="S425" s="278"/>
      <c r="T425" s="278"/>
      <c r="U425" s="278"/>
      <c r="V425" s="278"/>
      <c r="W425" s="582"/>
      <c r="X425" s="582"/>
      <c r="Y425" s="600"/>
      <c r="Z425" s="278"/>
      <c r="AA425" s="76">
        <v>454</v>
      </c>
      <c r="AB425" s="76">
        <v>454149009</v>
      </c>
      <c r="AC425" s="294" t="s">
        <v>481</v>
      </c>
      <c r="AD425" s="76">
        <v>0</v>
      </c>
      <c r="AE425" s="76">
        <v>0</v>
      </c>
      <c r="AF425" s="76">
        <v>0</v>
      </c>
      <c r="AG425" s="76">
        <v>2</v>
      </c>
      <c r="AH425" s="76">
        <v>1</v>
      </c>
      <c r="AI425" s="76">
        <v>0</v>
      </c>
      <c r="AJ425" s="76">
        <v>0</v>
      </c>
      <c r="AK425" s="265">
        <v>0</v>
      </c>
      <c r="AL425" s="265">
        <v>2</v>
      </c>
      <c r="AM425" s="265">
        <v>0</v>
      </c>
      <c r="AN425" s="265">
        <v>0</v>
      </c>
      <c r="AO425" s="265">
        <v>2</v>
      </c>
      <c r="AP425" s="265">
        <v>0</v>
      </c>
      <c r="AQ425" s="265">
        <v>0</v>
      </c>
      <c r="AR425" s="265">
        <v>0</v>
      </c>
      <c r="AS425" s="76">
        <v>0</v>
      </c>
      <c r="AT425" s="266"/>
      <c r="AU425" s="76">
        <v>149</v>
      </c>
      <c r="AV425" s="76">
        <v>9</v>
      </c>
      <c r="AW425" s="579">
        <v>3</v>
      </c>
      <c r="AY425" s="76"/>
      <c r="AZ425" s="76">
        <f t="shared" si="136"/>
        <v>454149009</v>
      </c>
      <c r="BA425" s="76">
        <f t="shared" si="137"/>
        <v>454</v>
      </c>
      <c r="BB425" s="564"/>
      <c r="BC425" s="266" t="str">
        <f t="shared" si="138"/>
        <v>LAWRENCE FAMILY DEVELOPMENT</v>
      </c>
      <c r="BD425" s="266">
        <f t="shared" si="139"/>
        <v>9</v>
      </c>
      <c r="BE425" s="266" t="str">
        <f t="shared" si="121"/>
        <v>ANDOVER</v>
      </c>
      <c r="BF425" s="266">
        <f t="shared" si="140"/>
        <v>3</v>
      </c>
    </row>
    <row r="426" spans="1:58">
      <c r="A426" s="265">
        <v>454</v>
      </c>
      <c r="B426" s="265">
        <v>454149128</v>
      </c>
      <c r="C426" s="266" t="s">
        <v>481</v>
      </c>
      <c r="D426" s="275">
        <f t="shared" si="122"/>
        <v>1</v>
      </c>
      <c r="E426" s="275">
        <f t="shared" si="123"/>
        <v>0</v>
      </c>
      <c r="F426" s="275">
        <f t="shared" si="124"/>
        <v>4</v>
      </c>
      <c r="G426" s="275">
        <f t="shared" si="125"/>
        <v>11</v>
      </c>
      <c r="H426" s="275">
        <f t="shared" si="126"/>
        <v>6</v>
      </c>
      <c r="I426" s="275">
        <f t="shared" si="127"/>
        <v>0</v>
      </c>
      <c r="J426" s="275">
        <f t="shared" si="128"/>
        <v>0</v>
      </c>
      <c r="K426" s="410">
        <f t="shared" si="129"/>
        <v>0.82530000000000003</v>
      </c>
      <c r="L426" s="275"/>
      <c r="M426" s="275">
        <f t="shared" si="130"/>
        <v>4</v>
      </c>
      <c r="N426" s="275">
        <f t="shared" si="131"/>
        <v>0</v>
      </c>
      <c r="O426" s="275">
        <f t="shared" si="132"/>
        <v>0</v>
      </c>
      <c r="P426" s="275">
        <f t="shared" si="133"/>
        <v>17</v>
      </c>
      <c r="Q426" s="275">
        <f t="shared" si="134"/>
        <v>10</v>
      </c>
      <c r="R426" s="275">
        <f t="shared" si="135"/>
        <v>22</v>
      </c>
      <c r="S426" s="278"/>
      <c r="T426" s="278"/>
      <c r="U426" s="278"/>
      <c r="V426" s="278"/>
      <c r="W426" s="582"/>
      <c r="X426" s="582"/>
      <c r="Y426" s="600"/>
      <c r="Z426" s="278"/>
      <c r="AA426" s="76">
        <v>454</v>
      </c>
      <c r="AB426" s="76">
        <v>454149128</v>
      </c>
      <c r="AC426" s="294" t="s">
        <v>481</v>
      </c>
      <c r="AD426" s="76">
        <v>1</v>
      </c>
      <c r="AE426" s="76">
        <v>0</v>
      </c>
      <c r="AF426" s="76">
        <v>4</v>
      </c>
      <c r="AG426" s="76">
        <v>11</v>
      </c>
      <c r="AH426" s="76">
        <v>6</v>
      </c>
      <c r="AI426" s="76">
        <v>0</v>
      </c>
      <c r="AJ426" s="76">
        <v>0</v>
      </c>
      <c r="AK426" s="265">
        <v>1</v>
      </c>
      <c r="AL426" s="265">
        <v>3</v>
      </c>
      <c r="AM426" s="265">
        <v>0</v>
      </c>
      <c r="AN426" s="265">
        <v>0</v>
      </c>
      <c r="AO426" s="265">
        <v>13</v>
      </c>
      <c r="AP426" s="265">
        <v>1</v>
      </c>
      <c r="AQ426" s="265">
        <v>0</v>
      </c>
      <c r="AR426" s="265">
        <v>3</v>
      </c>
      <c r="AS426" s="76">
        <v>0</v>
      </c>
      <c r="AT426" s="266"/>
      <c r="AU426" s="76">
        <v>149</v>
      </c>
      <c r="AV426" s="76">
        <v>128</v>
      </c>
      <c r="AW426" s="579">
        <v>10</v>
      </c>
      <c r="AY426" s="76"/>
      <c r="AZ426" s="76">
        <f t="shared" si="136"/>
        <v>454149128</v>
      </c>
      <c r="BA426" s="76">
        <f t="shared" si="137"/>
        <v>454</v>
      </c>
      <c r="BB426" s="564"/>
      <c r="BC426" s="266" t="str">
        <f t="shared" si="138"/>
        <v>LAWRENCE FAMILY DEVELOPMENT</v>
      </c>
      <c r="BD426" s="266">
        <f t="shared" si="139"/>
        <v>128</v>
      </c>
      <c r="BE426" s="266" t="str">
        <f t="shared" si="121"/>
        <v>HAVERHILL</v>
      </c>
      <c r="BF426" s="266">
        <f t="shared" si="140"/>
        <v>22</v>
      </c>
    </row>
    <row r="427" spans="1:58">
      <c r="A427" s="265">
        <v>454</v>
      </c>
      <c r="B427" s="265">
        <v>454149149</v>
      </c>
      <c r="C427" s="266" t="s">
        <v>481</v>
      </c>
      <c r="D427" s="275">
        <f t="shared" si="122"/>
        <v>97</v>
      </c>
      <c r="E427" s="275">
        <f t="shared" si="123"/>
        <v>0</v>
      </c>
      <c r="F427" s="275">
        <f t="shared" si="124"/>
        <v>94</v>
      </c>
      <c r="G427" s="275">
        <f t="shared" si="125"/>
        <v>405</v>
      </c>
      <c r="H427" s="275">
        <f t="shared" si="126"/>
        <v>180</v>
      </c>
      <c r="I427" s="275">
        <f t="shared" si="127"/>
        <v>0</v>
      </c>
      <c r="J427" s="275">
        <f t="shared" si="128"/>
        <v>0</v>
      </c>
      <c r="K427" s="410">
        <f t="shared" si="129"/>
        <v>26.684699999999999</v>
      </c>
      <c r="L427" s="275"/>
      <c r="M427" s="275">
        <f t="shared" si="130"/>
        <v>263</v>
      </c>
      <c r="N427" s="275">
        <f t="shared" si="131"/>
        <v>9</v>
      </c>
      <c r="O427" s="275">
        <f t="shared" si="132"/>
        <v>0</v>
      </c>
      <c r="P427" s="275">
        <f t="shared" si="133"/>
        <v>618</v>
      </c>
      <c r="Q427" s="275">
        <f t="shared" si="134"/>
        <v>12</v>
      </c>
      <c r="R427" s="275">
        <f t="shared" si="135"/>
        <v>728</v>
      </c>
      <c r="S427" s="278"/>
      <c r="T427" s="278"/>
      <c r="U427" s="278"/>
      <c r="V427" s="278"/>
      <c r="W427" s="582"/>
      <c r="X427" s="582"/>
      <c r="Y427" s="600"/>
      <c r="Z427" s="278"/>
      <c r="AA427" s="76">
        <v>454</v>
      </c>
      <c r="AB427" s="76">
        <v>454149149</v>
      </c>
      <c r="AC427" s="294" t="s">
        <v>481</v>
      </c>
      <c r="AD427" s="76">
        <v>97</v>
      </c>
      <c r="AE427" s="76">
        <v>0</v>
      </c>
      <c r="AF427" s="76">
        <v>94</v>
      </c>
      <c r="AG427" s="76">
        <v>405</v>
      </c>
      <c r="AH427" s="76">
        <v>180</v>
      </c>
      <c r="AI427" s="76">
        <v>0</v>
      </c>
      <c r="AJ427" s="76">
        <v>0</v>
      </c>
      <c r="AK427" s="265">
        <v>67</v>
      </c>
      <c r="AL427" s="265">
        <v>229</v>
      </c>
      <c r="AM427" s="265">
        <v>9</v>
      </c>
      <c r="AN427" s="265">
        <v>0</v>
      </c>
      <c r="AO427" s="265">
        <v>500</v>
      </c>
      <c r="AP427" s="265">
        <v>80</v>
      </c>
      <c r="AQ427" s="265">
        <v>0</v>
      </c>
      <c r="AR427" s="265">
        <v>78</v>
      </c>
      <c r="AS427" s="76">
        <v>0</v>
      </c>
      <c r="AT427" s="266"/>
      <c r="AU427" s="76">
        <v>149</v>
      </c>
      <c r="AV427" s="76">
        <v>149</v>
      </c>
      <c r="AW427" s="579">
        <v>12</v>
      </c>
      <c r="AY427" s="76"/>
      <c r="AZ427" s="76">
        <f t="shared" si="136"/>
        <v>454149149</v>
      </c>
      <c r="BA427" s="76">
        <f t="shared" si="137"/>
        <v>454</v>
      </c>
      <c r="BB427" s="564"/>
      <c r="BC427" s="266" t="str">
        <f t="shared" si="138"/>
        <v>LAWRENCE FAMILY DEVELOPMENT</v>
      </c>
      <c r="BD427" s="266">
        <f t="shared" si="139"/>
        <v>149</v>
      </c>
      <c r="BE427" s="266" t="str">
        <f t="shared" si="121"/>
        <v>LAWRENCE</v>
      </c>
      <c r="BF427" s="266">
        <f t="shared" si="140"/>
        <v>776</v>
      </c>
    </row>
    <row r="428" spans="1:58">
      <c r="A428" s="265">
        <v>454</v>
      </c>
      <c r="B428" s="265">
        <v>454149181</v>
      </c>
      <c r="C428" s="266" t="s">
        <v>481</v>
      </c>
      <c r="D428" s="275">
        <f t="shared" si="122"/>
        <v>6</v>
      </c>
      <c r="E428" s="275">
        <f t="shared" si="123"/>
        <v>0</v>
      </c>
      <c r="F428" s="275">
        <f t="shared" si="124"/>
        <v>5</v>
      </c>
      <c r="G428" s="275">
        <f t="shared" si="125"/>
        <v>36</v>
      </c>
      <c r="H428" s="275">
        <f t="shared" si="126"/>
        <v>29</v>
      </c>
      <c r="I428" s="275">
        <f t="shared" si="127"/>
        <v>0</v>
      </c>
      <c r="J428" s="275">
        <f t="shared" si="128"/>
        <v>0</v>
      </c>
      <c r="K428" s="410">
        <f t="shared" si="129"/>
        <v>2.7509999999999999</v>
      </c>
      <c r="L428" s="275"/>
      <c r="M428" s="275">
        <f t="shared" si="130"/>
        <v>14</v>
      </c>
      <c r="N428" s="275">
        <f t="shared" si="131"/>
        <v>0</v>
      </c>
      <c r="O428" s="275">
        <f t="shared" si="132"/>
        <v>0</v>
      </c>
      <c r="P428" s="275">
        <f t="shared" si="133"/>
        <v>51</v>
      </c>
      <c r="Q428" s="275">
        <f t="shared" si="134"/>
        <v>10</v>
      </c>
      <c r="R428" s="275">
        <f t="shared" si="135"/>
        <v>73</v>
      </c>
      <c r="S428" s="278"/>
      <c r="T428" s="278"/>
      <c r="U428" s="278"/>
      <c r="V428" s="278"/>
      <c r="W428" s="582"/>
      <c r="X428" s="582"/>
      <c r="Y428" s="600"/>
      <c r="Z428" s="278"/>
      <c r="AA428" s="76">
        <v>454</v>
      </c>
      <c r="AB428" s="76">
        <v>454149181</v>
      </c>
      <c r="AC428" s="294" t="s">
        <v>481</v>
      </c>
      <c r="AD428" s="76">
        <v>6</v>
      </c>
      <c r="AE428" s="76">
        <v>0</v>
      </c>
      <c r="AF428" s="76">
        <v>5</v>
      </c>
      <c r="AG428" s="76">
        <v>36</v>
      </c>
      <c r="AH428" s="76">
        <v>29</v>
      </c>
      <c r="AI428" s="76">
        <v>0</v>
      </c>
      <c r="AJ428" s="76">
        <v>0</v>
      </c>
      <c r="AK428" s="265">
        <v>5</v>
      </c>
      <c r="AL428" s="265">
        <v>11</v>
      </c>
      <c r="AM428" s="265">
        <v>0</v>
      </c>
      <c r="AN428" s="265">
        <v>0</v>
      </c>
      <c r="AO428" s="265">
        <v>45</v>
      </c>
      <c r="AP428" s="265">
        <v>6</v>
      </c>
      <c r="AQ428" s="265">
        <v>0</v>
      </c>
      <c r="AR428" s="265">
        <v>3</v>
      </c>
      <c r="AS428" s="76">
        <v>0</v>
      </c>
      <c r="AT428" s="266"/>
      <c r="AU428" s="76">
        <v>149</v>
      </c>
      <c r="AV428" s="76">
        <v>181</v>
      </c>
      <c r="AW428" s="579">
        <v>10</v>
      </c>
      <c r="AY428" s="76"/>
      <c r="AZ428" s="76">
        <f t="shared" si="136"/>
        <v>454149181</v>
      </c>
      <c r="BA428" s="76">
        <f t="shared" si="137"/>
        <v>454</v>
      </c>
      <c r="BB428" s="564"/>
      <c r="BC428" s="266" t="str">
        <f t="shared" si="138"/>
        <v>LAWRENCE FAMILY DEVELOPMENT</v>
      </c>
      <c r="BD428" s="266">
        <f t="shared" si="139"/>
        <v>181</v>
      </c>
      <c r="BE428" s="266" t="str">
        <f t="shared" si="121"/>
        <v>METHUEN</v>
      </c>
      <c r="BF428" s="266">
        <f t="shared" si="140"/>
        <v>76</v>
      </c>
    </row>
    <row r="429" spans="1:58">
      <c r="A429" s="265">
        <v>454</v>
      </c>
      <c r="B429" s="265">
        <v>454149211</v>
      </c>
      <c r="C429" s="266" t="s">
        <v>481</v>
      </c>
      <c r="D429" s="275">
        <f t="shared" si="122"/>
        <v>0</v>
      </c>
      <c r="E429" s="275">
        <f t="shared" si="123"/>
        <v>0</v>
      </c>
      <c r="F429" s="275">
        <f t="shared" si="124"/>
        <v>1</v>
      </c>
      <c r="G429" s="275">
        <f t="shared" si="125"/>
        <v>1</v>
      </c>
      <c r="H429" s="275">
        <f t="shared" si="126"/>
        <v>0</v>
      </c>
      <c r="I429" s="275">
        <f t="shared" si="127"/>
        <v>0</v>
      </c>
      <c r="J429" s="275">
        <f t="shared" si="128"/>
        <v>0</v>
      </c>
      <c r="K429" s="410">
        <f t="shared" si="129"/>
        <v>7.8600000000000003E-2</v>
      </c>
      <c r="L429" s="275"/>
      <c r="M429" s="275">
        <f t="shared" si="130"/>
        <v>0</v>
      </c>
      <c r="N429" s="275">
        <f t="shared" si="131"/>
        <v>0</v>
      </c>
      <c r="O429" s="275">
        <f t="shared" si="132"/>
        <v>0</v>
      </c>
      <c r="P429" s="275">
        <f t="shared" si="133"/>
        <v>1</v>
      </c>
      <c r="Q429" s="275">
        <f t="shared" si="134"/>
        <v>5</v>
      </c>
      <c r="R429" s="275">
        <f t="shared" si="135"/>
        <v>2</v>
      </c>
      <c r="S429" s="278"/>
      <c r="T429" s="278"/>
      <c r="U429" s="278"/>
      <c r="V429" s="278"/>
      <c r="W429" s="582"/>
      <c r="X429" s="582"/>
      <c r="Y429" s="600"/>
      <c r="Z429" s="278"/>
      <c r="AA429" s="76">
        <v>454</v>
      </c>
      <c r="AB429" s="76">
        <v>454149211</v>
      </c>
      <c r="AC429" s="294" t="s">
        <v>481</v>
      </c>
      <c r="AD429" s="76">
        <v>0</v>
      </c>
      <c r="AE429" s="76">
        <v>0</v>
      </c>
      <c r="AF429" s="76">
        <v>1</v>
      </c>
      <c r="AG429" s="76">
        <v>1</v>
      </c>
      <c r="AH429" s="76">
        <v>0</v>
      </c>
      <c r="AI429" s="76">
        <v>0</v>
      </c>
      <c r="AJ429" s="76">
        <v>0</v>
      </c>
      <c r="AK429" s="265">
        <v>0</v>
      </c>
      <c r="AL429" s="265">
        <v>0</v>
      </c>
      <c r="AM429" s="265">
        <v>0</v>
      </c>
      <c r="AN429" s="265">
        <v>0</v>
      </c>
      <c r="AO429" s="265">
        <v>1</v>
      </c>
      <c r="AP429" s="265">
        <v>0</v>
      </c>
      <c r="AQ429" s="265">
        <v>0</v>
      </c>
      <c r="AR429" s="265">
        <v>0</v>
      </c>
      <c r="AS429" s="76">
        <v>0</v>
      </c>
      <c r="AT429" s="266"/>
      <c r="AU429" s="76">
        <v>149</v>
      </c>
      <c r="AV429" s="76">
        <v>211</v>
      </c>
      <c r="AW429" s="579">
        <v>5</v>
      </c>
      <c r="AY429" s="76"/>
      <c r="AZ429" s="76">
        <f t="shared" si="136"/>
        <v>454149211</v>
      </c>
      <c r="BA429" s="76">
        <f t="shared" si="137"/>
        <v>454</v>
      </c>
      <c r="BB429" s="564"/>
      <c r="BC429" s="266" t="str">
        <f t="shared" si="138"/>
        <v>LAWRENCE FAMILY DEVELOPMENT</v>
      </c>
      <c r="BD429" s="266">
        <f t="shared" si="139"/>
        <v>211</v>
      </c>
      <c r="BE429" s="266" t="str">
        <f t="shared" si="121"/>
        <v>NORTH ANDOVER</v>
      </c>
      <c r="BF429" s="266">
        <f t="shared" si="140"/>
        <v>2</v>
      </c>
    </row>
    <row r="430" spans="1:58">
      <c r="A430" s="265">
        <v>455</v>
      </c>
      <c r="B430" s="265">
        <v>455128128</v>
      </c>
      <c r="C430" s="266" t="s">
        <v>1299</v>
      </c>
      <c r="D430" s="275">
        <f t="shared" si="122"/>
        <v>0</v>
      </c>
      <c r="E430" s="275">
        <f t="shared" si="123"/>
        <v>0</v>
      </c>
      <c r="F430" s="275">
        <f t="shared" si="124"/>
        <v>34</v>
      </c>
      <c r="G430" s="275">
        <f t="shared" si="125"/>
        <v>164</v>
      </c>
      <c r="H430" s="275">
        <f t="shared" si="126"/>
        <v>94</v>
      </c>
      <c r="I430" s="275">
        <f t="shared" si="127"/>
        <v>0</v>
      </c>
      <c r="J430" s="275">
        <f t="shared" si="128"/>
        <v>0</v>
      </c>
      <c r="K430" s="410">
        <f t="shared" si="129"/>
        <v>11.4756</v>
      </c>
      <c r="L430" s="275"/>
      <c r="M430" s="275">
        <f t="shared" si="130"/>
        <v>23</v>
      </c>
      <c r="N430" s="275">
        <f t="shared" si="131"/>
        <v>1</v>
      </c>
      <c r="O430" s="275">
        <f t="shared" si="132"/>
        <v>0</v>
      </c>
      <c r="P430" s="275">
        <f t="shared" si="133"/>
        <v>137</v>
      </c>
      <c r="Q430" s="275">
        <f t="shared" si="134"/>
        <v>10</v>
      </c>
      <c r="R430" s="275">
        <f t="shared" si="135"/>
        <v>292</v>
      </c>
      <c r="S430" s="278"/>
      <c r="T430" s="278"/>
      <c r="U430" s="278"/>
      <c r="V430" s="278"/>
      <c r="W430" s="582"/>
      <c r="X430" s="582"/>
      <c r="Y430" s="600"/>
      <c r="Z430" s="278"/>
      <c r="AA430" s="76">
        <v>455</v>
      </c>
      <c r="AB430" s="76">
        <v>455128128</v>
      </c>
      <c r="AC430" s="294" t="s">
        <v>1299</v>
      </c>
      <c r="AD430" s="76">
        <v>0</v>
      </c>
      <c r="AE430" s="76">
        <v>0</v>
      </c>
      <c r="AF430" s="76">
        <v>34</v>
      </c>
      <c r="AG430" s="76">
        <v>164</v>
      </c>
      <c r="AH430" s="76">
        <v>94</v>
      </c>
      <c r="AI430" s="76">
        <v>0</v>
      </c>
      <c r="AJ430" s="76">
        <v>0</v>
      </c>
      <c r="AK430" s="265">
        <v>0</v>
      </c>
      <c r="AL430" s="265">
        <v>23</v>
      </c>
      <c r="AM430" s="265">
        <v>1</v>
      </c>
      <c r="AN430" s="265">
        <v>0</v>
      </c>
      <c r="AO430" s="265">
        <v>123</v>
      </c>
      <c r="AP430" s="265">
        <v>0</v>
      </c>
      <c r="AQ430" s="265">
        <v>0</v>
      </c>
      <c r="AR430" s="265">
        <v>14</v>
      </c>
      <c r="AS430" s="76">
        <v>0</v>
      </c>
      <c r="AT430" s="266"/>
      <c r="AU430" s="76">
        <v>128</v>
      </c>
      <c r="AV430" s="76">
        <v>128</v>
      </c>
      <c r="AW430" s="579">
        <v>10</v>
      </c>
      <c r="AY430" s="76"/>
      <c r="AZ430" s="76">
        <f t="shared" si="136"/>
        <v>455128128</v>
      </c>
      <c r="BA430" s="76">
        <f t="shared" si="137"/>
        <v>455</v>
      </c>
      <c r="BB430" s="564"/>
      <c r="BC430" s="266" t="str">
        <f t="shared" si="138"/>
        <v>HILL VIEW MONTESSORI</v>
      </c>
      <c r="BD430" s="266">
        <f t="shared" si="139"/>
        <v>128</v>
      </c>
      <c r="BE430" s="266" t="str">
        <f t="shared" si="121"/>
        <v>HAVERHILL</v>
      </c>
      <c r="BF430" s="266">
        <f t="shared" si="140"/>
        <v>292</v>
      </c>
    </row>
    <row r="431" spans="1:58">
      <c r="A431" s="265">
        <v>455</v>
      </c>
      <c r="B431" s="265">
        <v>455128149</v>
      </c>
      <c r="C431" s="266" t="s">
        <v>1299</v>
      </c>
      <c r="D431" s="275">
        <f t="shared" si="122"/>
        <v>0</v>
      </c>
      <c r="E431" s="275">
        <f t="shared" si="123"/>
        <v>0</v>
      </c>
      <c r="F431" s="275">
        <f t="shared" si="124"/>
        <v>1</v>
      </c>
      <c r="G431" s="275">
        <f t="shared" si="125"/>
        <v>2</v>
      </c>
      <c r="H431" s="275">
        <f t="shared" si="126"/>
        <v>1</v>
      </c>
      <c r="I431" s="275">
        <f t="shared" si="127"/>
        <v>0</v>
      </c>
      <c r="J431" s="275">
        <f t="shared" si="128"/>
        <v>0</v>
      </c>
      <c r="K431" s="410">
        <f t="shared" si="129"/>
        <v>0.15720000000000001</v>
      </c>
      <c r="L431" s="275"/>
      <c r="M431" s="275">
        <f t="shared" si="130"/>
        <v>0</v>
      </c>
      <c r="N431" s="275">
        <f t="shared" si="131"/>
        <v>0</v>
      </c>
      <c r="O431" s="275">
        <f t="shared" si="132"/>
        <v>0</v>
      </c>
      <c r="P431" s="275">
        <f t="shared" si="133"/>
        <v>2</v>
      </c>
      <c r="Q431" s="275">
        <f t="shared" si="134"/>
        <v>12</v>
      </c>
      <c r="R431" s="275">
        <f t="shared" si="135"/>
        <v>4</v>
      </c>
      <c r="S431" s="278"/>
      <c r="T431" s="278"/>
      <c r="U431" s="278"/>
      <c r="V431" s="278"/>
      <c r="W431" s="582"/>
      <c r="X431" s="582"/>
      <c r="Y431" s="600"/>
      <c r="Z431" s="278"/>
      <c r="AA431" s="76">
        <v>455</v>
      </c>
      <c r="AB431" s="76">
        <v>455128149</v>
      </c>
      <c r="AC431" s="294" t="s">
        <v>1299</v>
      </c>
      <c r="AD431" s="76">
        <v>0</v>
      </c>
      <c r="AE431" s="76">
        <v>0</v>
      </c>
      <c r="AF431" s="76">
        <v>1</v>
      </c>
      <c r="AG431" s="76">
        <v>2</v>
      </c>
      <c r="AH431" s="76">
        <v>1</v>
      </c>
      <c r="AI431" s="76">
        <v>0</v>
      </c>
      <c r="AJ431" s="76">
        <v>0</v>
      </c>
      <c r="AK431" s="265">
        <v>0</v>
      </c>
      <c r="AL431" s="265">
        <v>0</v>
      </c>
      <c r="AM431" s="265">
        <v>0</v>
      </c>
      <c r="AN431" s="265">
        <v>0</v>
      </c>
      <c r="AO431" s="265">
        <v>2</v>
      </c>
      <c r="AP431" s="265">
        <v>0</v>
      </c>
      <c r="AQ431" s="265">
        <v>0</v>
      </c>
      <c r="AR431" s="265">
        <v>0</v>
      </c>
      <c r="AS431" s="76">
        <v>0</v>
      </c>
      <c r="AT431" s="266"/>
      <c r="AU431" s="76">
        <v>128</v>
      </c>
      <c r="AV431" s="76">
        <v>149</v>
      </c>
      <c r="AW431" s="579">
        <v>12</v>
      </c>
      <c r="AY431" s="76"/>
      <c r="AZ431" s="76">
        <f t="shared" si="136"/>
        <v>455128149</v>
      </c>
      <c r="BA431" s="76">
        <f t="shared" si="137"/>
        <v>455</v>
      </c>
      <c r="BB431" s="564"/>
      <c r="BC431" s="266" t="str">
        <f t="shared" si="138"/>
        <v>HILL VIEW MONTESSORI</v>
      </c>
      <c r="BD431" s="266">
        <f t="shared" si="139"/>
        <v>149</v>
      </c>
      <c r="BE431" s="266" t="str">
        <f t="shared" si="121"/>
        <v>LAWRENCE</v>
      </c>
      <c r="BF431" s="266">
        <f t="shared" si="140"/>
        <v>4</v>
      </c>
    </row>
    <row r="432" spans="1:58">
      <c r="A432" s="265">
        <v>455</v>
      </c>
      <c r="B432" s="265">
        <v>455128181</v>
      </c>
      <c r="C432" s="266" t="s">
        <v>1299</v>
      </c>
      <c r="D432" s="275">
        <f t="shared" si="122"/>
        <v>0</v>
      </c>
      <c r="E432" s="275">
        <f t="shared" si="123"/>
        <v>0</v>
      </c>
      <c r="F432" s="275">
        <f t="shared" si="124"/>
        <v>0</v>
      </c>
      <c r="G432" s="275">
        <f t="shared" si="125"/>
        <v>1</v>
      </c>
      <c r="H432" s="275">
        <f t="shared" si="126"/>
        <v>4</v>
      </c>
      <c r="I432" s="275">
        <f t="shared" si="127"/>
        <v>0</v>
      </c>
      <c r="J432" s="275">
        <f t="shared" si="128"/>
        <v>0</v>
      </c>
      <c r="K432" s="410">
        <f t="shared" si="129"/>
        <v>0.19650000000000001</v>
      </c>
      <c r="L432" s="275"/>
      <c r="M432" s="275">
        <f t="shared" si="130"/>
        <v>0</v>
      </c>
      <c r="N432" s="275">
        <f t="shared" si="131"/>
        <v>0</v>
      </c>
      <c r="O432" s="275">
        <f t="shared" si="132"/>
        <v>0</v>
      </c>
      <c r="P432" s="275">
        <f t="shared" si="133"/>
        <v>2</v>
      </c>
      <c r="Q432" s="275">
        <f t="shared" si="134"/>
        <v>10</v>
      </c>
      <c r="R432" s="275">
        <f t="shared" si="135"/>
        <v>5</v>
      </c>
      <c r="S432" s="278"/>
      <c r="T432" s="278"/>
      <c r="U432" s="278"/>
      <c r="V432" s="278"/>
      <c r="W432" s="582"/>
      <c r="X432" s="582"/>
      <c r="Y432" s="600"/>
      <c r="Z432" s="278"/>
      <c r="AA432" s="76">
        <v>455</v>
      </c>
      <c r="AB432" s="76">
        <v>455128181</v>
      </c>
      <c r="AC432" s="294" t="s">
        <v>1299</v>
      </c>
      <c r="AD432" s="76">
        <v>0</v>
      </c>
      <c r="AE432" s="76">
        <v>0</v>
      </c>
      <c r="AF432" s="76">
        <v>0</v>
      </c>
      <c r="AG432" s="76">
        <v>1</v>
      </c>
      <c r="AH432" s="76">
        <v>4</v>
      </c>
      <c r="AI432" s="76">
        <v>0</v>
      </c>
      <c r="AJ432" s="76">
        <v>0</v>
      </c>
      <c r="AK432" s="265">
        <v>0</v>
      </c>
      <c r="AL432" s="265">
        <v>0</v>
      </c>
      <c r="AM432" s="265">
        <v>0</v>
      </c>
      <c r="AN432" s="265">
        <v>0</v>
      </c>
      <c r="AO432" s="265">
        <v>2</v>
      </c>
      <c r="AP432" s="265">
        <v>0</v>
      </c>
      <c r="AQ432" s="265">
        <v>0</v>
      </c>
      <c r="AR432" s="265">
        <v>0</v>
      </c>
      <c r="AS432" s="76">
        <v>0</v>
      </c>
      <c r="AT432" s="266"/>
      <c r="AU432" s="76">
        <v>128</v>
      </c>
      <c r="AV432" s="76">
        <v>181</v>
      </c>
      <c r="AW432" s="579">
        <v>10</v>
      </c>
      <c r="AY432" s="76"/>
      <c r="AZ432" s="76">
        <f t="shared" si="136"/>
        <v>455128181</v>
      </c>
      <c r="BA432" s="76">
        <f t="shared" si="137"/>
        <v>455</v>
      </c>
      <c r="BB432" s="564"/>
      <c r="BC432" s="266" t="str">
        <f t="shared" si="138"/>
        <v>HILL VIEW MONTESSORI</v>
      </c>
      <c r="BD432" s="266">
        <f t="shared" si="139"/>
        <v>181</v>
      </c>
      <c r="BE432" s="266" t="str">
        <f t="shared" si="121"/>
        <v>METHUEN</v>
      </c>
      <c r="BF432" s="266">
        <f t="shared" si="140"/>
        <v>5</v>
      </c>
    </row>
    <row r="433" spans="1:58">
      <c r="A433" s="265">
        <v>455</v>
      </c>
      <c r="B433" s="265">
        <v>455128745</v>
      </c>
      <c r="C433" s="266" t="s">
        <v>1299</v>
      </c>
      <c r="D433" s="275">
        <f t="shared" si="122"/>
        <v>0</v>
      </c>
      <c r="E433" s="275">
        <f t="shared" si="123"/>
        <v>0</v>
      </c>
      <c r="F433" s="275">
        <f t="shared" si="124"/>
        <v>0</v>
      </c>
      <c r="G433" s="275">
        <f t="shared" si="125"/>
        <v>2</v>
      </c>
      <c r="H433" s="275">
        <f t="shared" si="126"/>
        <v>1</v>
      </c>
      <c r="I433" s="275">
        <f t="shared" si="127"/>
        <v>0</v>
      </c>
      <c r="J433" s="275">
        <f t="shared" si="128"/>
        <v>0</v>
      </c>
      <c r="K433" s="410">
        <f t="shared" si="129"/>
        <v>0.1179</v>
      </c>
      <c r="L433" s="275"/>
      <c r="M433" s="275">
        <f t="shared" si="130"/>
        <v>0</v>
      </c>
      <c r="N433" s="275">
        <f t="shared" si="131"/>
        <v>0</v>
      </c>
      <c r="O433" s="275">
        <f t="shared" si="132"/>
        <v>0</v>
      </c>
      <c r="P433" s="275">
        <f t="shared" si="133"/>
        <v>0</v>
      </c>
      <c r="Q433" s="275">
        <f t="shared" si="134"/>
        <v>4</v>
      </c>
      <c r="R433" s="275">
        <f t="shared" si="135"/>
        <v>3</v>
      </c>
      <c r="S433" s="278"/>
      <c r="T433" s="278"/>
      <c r="U433" s="278"/>
      <c r="V433" s="278"/>
      <c r="W433" s="582"/>
      <c r="X433" s="582"/>
      <c r="Y433" s="600"/>
      <c r="Z433" s="278"/>
      <c r="AA433" s="76">
        <v>455</v>
      </c>
      <c r="AB433" s="76">
        <v>455128745</v>
      </c>
      <c r="AC433" s="294" t="s">
        <v>1299</v>
      </c>
      <c r="AD433" s="76">
        <v>0</v>
      </c>
      <c r="AE433" s="76">
        <v>0</v>
      </c>
      <c r="AF433" s="76">
        <v>0</v>
      </c>
      <c r="AG433" s="76">
        <v>2</v>
      </c>
      <c r="AH433" s="76">
        <v>1</v>
      </c>
      <c r="AI433" s="76">
        <v>0</v>
      </c>
      <c r="AJ433" s="76">
        <v>0</v>
      </c>
      <c r="AK433" s="265">
        <v>0</v>
      </c>
      <c r="AL433" s="265">
        <v>0</v>
      </c>
      <c r="AM433" s="265">
        <v>0</v>
      </c>
      <c r="AN433" s="265">
        <v>0</v>
      </c>
      <c r="AO433" s="265">
        <v>0</v>
      </c>
      <c r="AP433" s="265">
        <v>0</v>
      </c>
      <c r="AQ433" s="265">
        <v>0</v>
      </c>
      <c r="AR433" s="265">
        <v>0</v>
      </c>
      <c r="AS433" s="76">
        <v>0</v>
      </c>
      <c r="AT433" s="266"/>
      <c r="AU433" s="76">
        <v>128</v>
      </c>
      <c r="AV433" s="76">
        <v>745</v>
      </c>
      <c r="AW433" s="579">
        <v>4</v>
      </c>
      <c r="AY433" s="76"/>
      <c r="AZ433" s="76">
        <f t="shared" si="136"/>
        <v>455128745</v>
      </c>
      <c r="BA433" s="76">
        <f t="shared" si="137"/>
        <v>455</v>
      </c>
      <c r="BB433" s="564"/>
      <c r="BC433" s="266" t="str">
        <f t="shared" si="138"/>
        <v>HILL VIEW MONTESSORI</v>
      </c>
      <c r="BD433" s="266">
        <f t="shared" si="139"/>
        <v>745</v>
      </c>
      <c r="BE433" s="266" t="str">
        <f t="shared" si="121"/>
        <v>PENTUCKET</v>
      </c>
      <c r="BF433" s="266">
        <f t="shared" si="140"/>
        <v>3</v>
      </c>
    </row>
    <row r="434" spans="1:58">
      <c r="A434" s="265">
        <v>456</v>
      </c>
      <c r="B434" s="265">
        <v>456160009</v>
      </c>
      <c r="C434" s="266" t="s">
        <v>1300</v>
      </c>
      <c r="D434" s="275">
        <f t="shared" si="122"/>
        <v>0</v>
      </c>
      <c r="E434" s="275">
        <f t="shared" si="123"/>
        <v>0</v>
      </c>
      <c r="F434" s="275">
        <f t="shared" si="124"/>
        <v>0</v>
      </c>
      <c r="G434" s="275">
        <f t="shared" si="125"/>
        <v>1</v>
      </c>
      <c r="H434" s="275">
        <f t="shared" si="126"/>
        <v>0</v>
      </c>
      <c r="I434" s="275">
        <f t="shared" si="127"/>
        <v>0</v>
      </c>
      <c r="J434" s="275">
        <f t="shared" si="128"/>
        <v>0</v>
      </c>
      <c r="K434" s="410">
        <f t="shared" si="129"/>
        <v>3.9300000000000002E-2</v>
      </c>
      <c r="L434" s="275"/>
      <c r="M434" s="275">
        <f t="shared" si="130"/>
        <v>0</v>
      </c>
      <c r="N434" s="275">
        <f t="shared" si="131"/>
        <v>0</v>
      </c>
      <c r="O434" s="275">
        <f t="shared" si="132"/>
        <v>0</v>
      </c>
      <c r="P434" s="275">
        <f t="shared" si="133"/>
        <v>0</v>
      </c>
      <c r="Q434" s="275">
        <f t="shared" si="134"/>
        <v>3</v>
      </c>
      <c r="R434" s="275">
        <f t="shared" si="135"/>
        <v>1</v>
      </c>
      <c r="S434" s="278"/>
      <c r="T434" s="278"/>
      <c r="U434" s="278"/>
      <c r="V434" s="278"/>
      <c r="W434" s="582"/>
      <c r="X434" s="582"/>
      <c r="Y434" s="600"/>
      <c r="Z434" s="278"/>
      <c r="AA434" s="76">
        <v>456</v>
      </c>
      <c r="AB434" s="76">
        <v>456160009</v>
      </c>
      <c r="AC434" s="294" t="s">
        <v>1300</v>
      </c>
      <c r="AD434" s="76">
        <v>0</v>
      </c>
      <c r="AE434" s="76">
        <v>0</v>
      </c>
      <c r="AF434" s="76">
        <v>0</v>
      </c>
      <c r="AG434" s="76">
        <v>1</v>
      </c>
      <c r="AH434" s="76">
        <v>0</v>
      </c>
      <c r="AI434" s="76">
        <v>0</v>
      </c>
      <c r="AJ434" s="76">
        <v>0</v>
      </c>
      <c r="AK434" s="265">
        <v>0</v>
      </c>
      <c r="AL434" s="265">
        <v>0</v>
      </c>
      <c r="AM434" s="265">
        <v>0</v>
      </c>
      <c r="AN434" s="265">
        <v>0</v>
      </c>
      <c r="AO434" s="265">
        <v>0</v>
      </c>
      <c r="AP434" s="265">
        <v>0</v>
      </c>
      <c r="AQ434" s="265">
        <v>0</v>
      </c>
      <c r="AR434" s="265">
        <v>0</v>
      </c>
      <c r="AS434" s="76">
        <v>0</v>
      </c>
      <c r="AT434" s="266"/>
      <c r="AU434" s="76">
        <v>160</v>
      </c>
      <c r="AV434" s="76">
        <v>9</v>
      </c>
      <c r="AW434" s="579">
        <v>3</v>
      </c>
      <c r="AY434" s="76"/>
      <c r="AZ434" s="76">
        <f t="shared" si="136"/>
        <v>456160009</v>
      </c>
      <c r="BA434" s="76">
        <f t="shared" si="137"/>
        <v>456</v>
      </c>
      <c r="BB434" s="564"/>
      <c r="BC434" s="266" t="str">
        <f t="shared" si="138"/>
        <v>LOWELL COMMUNITY</v>
      </c>
      <c r="BD434" s="266">
        <f t="shared" si="139"/>
        <v>9</v>
      </c>
      <c r="BE434" s="266" t="str">
        <f t="shared" si="121"/>
        <v>ANDOVER</v>
      </c>
      <c r="BF434" s="266">
        <f t="shared" si="140"/>
        <v>1</v>
      </c>
    </row>
    <row r="435" spans="1:58">
      <c r="A435" s="265">
        <v>456</v>
      </c>
      <c r="B435" s="265">
        <v>456160031</v>
      </c>
      <c r="C435" s="266" t="s">
        <v>1300</v>
      </c>
      <c r="D435" s="275">
        <f t="shared" si="122"/>
        <v>0</v>
      </c>
      <c r="E435" s="275">
        <f t="shared" si="123"/>
        <v>0</v>
      </c>
      <c r="F435" s="275">
        <f t="shared" si="124"/>
        <v>0</v>
      </c>
      <c r="G435" s="275">
        <f t="shared" si="125"/>
        <v>4</v>
      </c>
      <c r="H435" s="275">
        <f t="shared" si="126"/>
        <v>2</v>
      </c>
      <c r="I435" s="275">
        <f t="shared" si="127"/>
        <v>0</v>
      </c>
      <c r="J435" s="275">
        <f t="shared" si="128"/>
        <v>0</v>
      </c>
      <c r="K435" s="410">
        <f t="shared" si="129"/>
        <v>0.23580000000000001</v>
      </c>
      <c r="L435" s="275"/>
      <c r="M435" s="275">
        <f t="shared" si="130"/>
        <v>2</v>
      </c>
      <c r="N435" s="275">
        <f t="shared" si="131"/>
        <v>0</v>
      </c>
      <c r="O435" s="275">
        <f t="shared" si="132"/>
        <v>0</v>
      </c>
      <c r="P435" s="275">
        <f t="shared" si="133"/>
        <v>2</v>
      </c>
      <c r="Q435" s="275">
        <f t="shared" si="134"/>
        <v>5</v>
      </c>
      <c r="R435" s="275">
        <f t="shared" si="135"/>
        <v>6</v>
      </c>
      <c r="S435" s="278"/>
      <c r="T435" s="278"/>
      <c r="U435" s="278"/>
      <c r="V435" s="278"/>
      <c r="W435" s="582"/>
      <c r="X435" s="582"/>
      <c r="Y435" s="600"/>
      <c r="Z435" s="278"/>
      <c r="AA435" s="76">
        <v>456</v>
      </c>
      <c r="AB435" s="76">
        <v>456160031</v>
      </c>
      <c r="AC435" s="294" t="s">
        <v>1300</v>
      </c>
      <c r="AD435" s="76">
        <v>0</v>
      </c>
      <c r="AE435" s="76">
        <v>0</v>
      </c>
      <c r="AF435" s="76">
        <v>0</v>
      </c>
      <c r="AG435" s="76">
        <v>4</v>
      </c>
      <c r="AH435" s="76">
        <v>2</v>
      </c>
      <c r="AI435" s="76">
        <v>0</v>
      </c>
      <c r="AJ435" s="76">
        <v>0</v>
      </c>
      <c r="AK435" s="265">
        <v>0</v>
      </c>
      <c r="AL435" s="265">
        <v>2</v>
      </c>
      <c r="AM435" s="265">
        <v>0</v>
      </c>
      <c r="AN435" s="265">
        <v>0</v>
      </c>
      <c r="AO435" s="265">
        <v>2</v>
      </c>
      <c r="AP435" s="265">
        <v>0</v>
      </c>
      <c r="AQ435" s="265">
        <v>0</v>
      </c>
      <c r="AR435" s="265">
        <v>0</v>
      </c>
      <c r="AS435" s="76">
        <v>0</v>
      </c>
      <c r="AT435" s="266"/>
      <c r="AU435" s="76">
        <v>160</v>
      </c>
      <c r="AV435" s="76">
        <v>31</v>
      </c>
      <c r="AW435" s="579">
        <v>5</v>
      </c>
      <c r="AY435" s="76"/>
      <c r="AZ435" s="76">
        <f t="shared" si="136"/>
        <v>456160031</v>
      </c>
      <c r="BA435" s="76">
        <f t="shared" si="137"/>
        <v>456</v>
      </c>
      <c r="BB435" s="564"/>
      <c r="BC435" s="266" t="str">
        <f t="shared" si="138"/>
        <v>LOWELL COMMUNITY</v>
      </c>
      <c r="BD435" s="266">
        <f t="shared" si="139"/>
        <v>31</v>
      </c>
      <c r="BE435" s="266" t="str">
        <f t="shared" si="121"/>
        <v>BILLERICA</v>
      </c>
      <c r="BF435" s="266">
        <f t="shared" si="140"/>
        <v>6</v>
      </c>
    </row>
    <row r="436" spans="1:58">
      <c r="A436" s="265">
        <v>456</v>
      </c>
      <c r="B436" s="265">
        <v>456160056</v>
      </c>
      <c r="C436" s="266" t="s">
        <v>1300</v>
      </c>
      <c r="D436" s="275">
        <f t="shared" si="122"/>
        <v>0</v>
      </c>
      <c r="E436" s="275">
        <f t="shared" si="123"/>
        <v>0</v>
      </c>
      <c r="F436" s="275">
        <f t="shared" si="124"/>
        <v>0</v>
      </c>
      <c r="G436" s="275">
        <f t="shared" si="125"/>
        <v>3</v>
      </c>
      <c r="H436" s="275">
        <f t="shared" si="126"/>
        <v>3</v>
      </c>
      <c r="I436" s="275">
        <f t="shared" si="127"/>
        <v>0</v>
      </c>
      <c r="J436" s="275">
        <f t="shared" si="128"/>
        <v>0</v>
      </c>
      <c r="K436" s="410">
        <f t="shared" si="129"/>
        <v>0.23580000000000001</v>
      </c>
      <c r="L436" s="275"/>
      <c r="M436" s="275">
        <f t="shared" si="130"/>
        <v>0</v>
      </c>
      <c r="N436" s="275">
        <f t="shared" si="131"/>
        <v>0</v>
      </c>
      <c r="O436" s="275">
        <f t="shared" si="132"/>
        <v>0</v>
      </c>
      <c r="P436" s="275">
        <f t="shared" si="133"/>
        <v>3</v>
      </c>
      <c r="Q436" s="275">
        <f t="shared" si="134"/>
        <v>4</v>
      </c>
      <c r="R436" s="275">
        <f t="shared" si="135"/>
        <v>6</v>
      </c>
      <c r="S436" s="278"/>
      <c r="T436" s="278"/>
      <c r="U436" s="278"/>
      <c r="V436" s="278"/>
      <c r="W436" s="582"/>
      <c r="X436" s="582"/>
      <c r="Y436" s="600"/>
      <c r="Z436" s="278"/>
      <c r="AA436" s="76">
        <v>456</v>
      </c>
      <c r="AB436" s="76">
        <v>456160056</v>
      </c>
      <c r="AC436" s="294" t="s">
        <v>1300</v>
      </c>
      <c r="AD436" s="76">
        <v>0</v>
      </c>
      <c r="AE436" s="76">
        <v>0</v>
      </c>
      <c r="AF436" s="76">
        <v>0</v>
      </c>
      <c r="AG436" s="76">
        <v>3</v>
      </c>
      <c r="AH436" s="76">
        <v>3</v>
      </c>
      <c r="AI436" s="76">
        <v>0</v>
      </c>
      <c r="AJ436" s="76">
        <v>0</v>
      </c>
      <c r="AK436" s="265">
        <v>0</v>
      </c>
      <c r="AL436" s="265">
        <v>0</v>
      </c>
      <c r="AM436" s="265">
        <v>0</v>
      </c>
      <c r="AN436" s="265">
        <v>0</v>
      </c>
      <c r="AO436" s="265">
        <v>3</v>
      </c>
      <c r="AP436" s="265">
        <v>0</v>
      </c>
      <c r="AQ436" s="265">
        <v>0</v>
      </c>
      <c r="AR436" s="265">
        <v>0</v>
      </c>
      <c r="AS436" s="76">
        <v>0</v>
      </c>
      <c r="AT436" s="266"/>
      <c r="AU436" s="76">
        <v>160</v>
      </c>
      <c r="AV436" s="76">
        <v>56</v>
      </c>
      <c r="AW436" s="579">
        <v>4</v>
      </c>
      <c r="AY436" s="76"/>
      <c r="AZ436" s="76">
        <f t="shared" si="136"/>
        <v>456160056</v>
      </c>
      <c r="BA436" s="76">
        <f t="shared" si="137"/>
        <v>456</v>
      </c>
      <c r="BB436" s="564"/>
      <c r="BC436" s="266" t="str">
        <f t="shared" si="138"/>
        <v>LOWELL COMMUNITY</v>
      </c>
      <c r="BD436" s="266">
        <f t="shared" si="139"/>
        <v>56</v>
      </c>
      <c r="BE436" s="266" t="str">
        <f t="shared" si="121"/>
        <v>CHELMSFORD</v>
      </c>
      <c r="BF436" s="266">
        <f t="shared" si="140"/>
        <v>6</v>
      </c>
    </row>
    <row r="437" spans="1:58">
      <c r="A437" s="265">
        <v>456</v>
      </c>
      <c r="B437" s="265">
        <v>456160079</v>
      </c>
      <c r="C437" s="266" t="s">
        <v>1300</v>
      </c>
      <c r="D437" s="275">
        <f t="shared" si="122"/>
        <v>2</v>
      </c>
      <c r="E437" s="275">
        <f t="shared" si="123"/>
        <v>0</v>
      </c>
      <c r="F437" s="275">
        <f t="shared" si="124"/>
        <v>4</v>
      </c>
      <c r="G437" s="275">
        <f t="shared" si="125"/>
        <v>34</v>
      </c>
      <c r="H437" s="275">
        <f t="shared" si="126"/>
        <v>12</v>
      </c>
      <c r="I437" s="275">
        <f t="shared" si="127"/>
        <v>0</v>
      </c>
      <c r="J437" s="275">
        <f t="shared" si="128"/>
        <v>0</v>
      </c>
      <c r="K437" s="410">
        <f t="shared" si="129"/>
        <v>1.9650000000000001</v>
      </c>
      <c r="L437" s="275"/>
      <c r="M437" s="275">
        <f t="shared" si="130"/>
        <v>22</v>
      </c>
      <c r="N437" s="275">
        <f t="shared" si="131"/>
        <v>5</v>
      </c>
      <c r="O437" s="275">
        <f t="shared" si="132"/>
        <v>0</v>
      </c>
      <c r="P437" s="275">
        <f t="shared" si="133"/>
        <v>41</v>
      </c>
      <c r="Q437" s="275">
        <f t="shared" si="134"/>
        <v>7</v>
      </c>
      <c r="R437" s="275">
        <f t="shared" si="135"/>
        <v>51</v>
      </c>
      <c r="S437" s="278"/>
      <c r="T437" s="278"/>
      <c r="U437" s="278"/>
      <c r="V437" s="278"/>
      <c r="W437" s="582"/>
      <c r="X437" s="582"/>
      <c r="Y437" s="600"/>
      <c r="Z437" s="278"/>
      <c r="AA437" s="76">
        <v>456</v>
      </c>
      <c r="AB437" s="76">
        <v>456160079</v>
      </c>
      <c r="AC437" s="294" t="s">
        <v>1300</v>
      </c>
      <c r="AD437" s="76">
        <v>2</v>
      </c>
      <c r="AE437" s="76">
        <v>0</v>
      </c>
      <c r="AF437" s="76">
        <v>4</v>
      </c>
      <c r="AG437" s="76">
        <v>34</v>
      </c>
      <c r="AH437" s="76">
        <v>12</v>
      </c>
      <c r="AI437" s="76">
        <v>0</v>
      </c>
      <c r="AJ437" s="76">
        <v>0</v>
      </c>
      <c r="AK437" s="265">
        <v>0</v>
      </c>
      <c r="AL437" s="265">
        <v>22</v>
      </c>
      <c r="AM437" s="265">
        <v>5</v>
      </c>
      <c r="AN437" s="265">
        <v>0</v>
      </c>
      <c r="AO437" s="265">
        <v>37</v>
      </c>
      <c r="AP437" s="265">
        <v>1</v>
      </c>
      <c r="AQ437" s="265">
        <v>0</v>
      </c>
      <c r="AR437" s="265">
        <v>3</v>
      </c>
      <c r="AS437" s="76">
        <v>0</v>
      </c>
      <c r="AT437" s="266"/>
      <c r="AU437" s="76">
        <v>160</v>
      </c>
      <c r="AV437" s="76">
        <v>79</v>
      </c>
      <c r="AW437" s="579">
        <v>7</v>
      </c>
      <c r="AY437" s="76"/>
      <c r="AZ437" s="76">
        <f t="shared" si="136"/>
        <v>456160079</v>
      </c>
      <c r="BA437" s="76">
        <f t="shared" si="137"/>
        <v>456</v>
      </c>
      <c r="BB437" s="564"/>
      <c r="BC437" s="266" t="str">
        <f t="shared" si="138"/>
        <v>LOWELL COMMUNITY</v>
      </c>
      <c r="BD437" s="266">
        <f t="shared" si="139"/>
        <v>79</v>
      </c>
      <c r="BE437" s="266" t="str">
        <f t="shared" si="121"/>
        <v>DRACUT</v>
      </c>
      <c r="BF437" s="266">
        <f t="shared" si="140"/>
        <v>52</v>
      </c>
    </row>
    <row r="438" spans="1:58">
      <c r="A438" s="265">
        <v>456</v>
      </c>
      <c r="B438" s="265">
        <v>456160128</v>
      </c>
      <c r="C438" s="266" t="s">
        <v>1300</v>
      </c>
      <c r="D438" s="275">
        <f t="shared" si="122"/>
        <v>0</v>
      </c>
      <c r="E438" s="275">
        <f t="shared" si="123"/>
        <v>0</v>
      </c>
      <c r="F438" s="275">
        <f t="shared" si="124"/>
        <v>0</v>
      </c>
      <c r="G438" s="275">
        <f t="shared" si="125"/>
        <v>0</v>
      </c>
      <c r="H438" s="275">
        <f t="shared" si="126"/>
        <v>1</v>
      </c>
      <c r="I438" s="275">
        <f t="shared" si="127"/>
        <v>0</v>
      </c>
      <c r="J438" s="275">
        <f t="shared" si="128"/>
        <v>0</v>
      </c>
      <c r="K438" s="410">
        <f t="shared" si="129"/>
        <v>3.9300000000000002E-2</v>
      </c>
      <c r="L438" s="275"/>
      <c r="M438" s="275">
        <f t="shared" si="130"/>
        <v>0</v>
      </c>
      <c r="N438" s="275">
        <f t="shared" si="131"/>
        <v>1</v>
      </c>
      <c r="O438" s="275">
        <f t="shared" si="132"/>
        <v>0</v>
      </c>
      <c r="P438" s="275">
        <f t="shared" si="133"/>
        <v>1</v>
      </c>
      <c r="Q438" s="275">
        <f t="shared" si="134"/>
        <v>10</v>
      </c>
      <c r="R438" s="275">
        <f t="shared" si="135"/>
        <v>1</v>
      </c>
      <c r="S438" s="278"/>
      <c r="T438" s="278"/>
      <c r="U438" s="278"/>
      <c r="V438" s="278"/>
      <c r="W438" s="582"/>
      <c r="X438" s="582"/>
      <c r="Y438" s="600"/>
      <c r="Z438" s="278"/>
      <c r="AA438" s="76">
        <v>456</v>
      </c>
      <c r="AB438" s="76">
        <v>456160128</v>
      </c>
      <c r="AC438" s="294" t="s">
        <v>1300</v>
      </c>
      <c r="AD438" s="76">
        <v>0</v>
      </c>
      <c r="AE438" s="76">
        <v>0</v>
      </c>
      <c r="AF438" s="76">
        <v>0</v>
      </c>
      <c r="AG438" s="76">
        <v>0</v>
      </c>
      <c r="AH438" s="76">
        <v>1</v>
      </c>
      <c r="AI438" s="76">
        <v>0</v>
      </c>
      <c r="AJ438" s="76">
        <v>0</v>
      </c>
      <c r="AK438" s="265">
        <v>0</v>
      </c>
      <c r="AL438" s="265">
        <v>0</v>
      </c>
      <c r="AM438" s="265">
        <v>1</v>
      </c>
      <c r="AN438" s="265">
        <v>0</v>
      </c>
      <c r="AO438" s="265">
        <v>1</v>
      </c>
      <c r="AP438" s="265">
        <v>0</v>
      </c>
      <c r="AQ438" s="265">
        <v>0</v>
      </c>
      <c r="AR438" s="265">
        <v>0</v>
      </c>
      <c r="AS438" s="76">
        <v>0</v>
      </c>
      <c r="AT438" s="266"/>
      <c r="AU438" s="76">
        <v>160</v>
      </c>
      <c r="AV438" s="76">
        <v>128</v>
      </c>
      <c r="AW438" s="579">
        <v>10</v>
      </c>
      <c r="AY438" s="76"/>
      <c r="AZ438" s="76">
        <f t="shared" si="136"/>
        <v>456160128</v>
      </c>
      <c r="BA438" s="76">
        <f t="shared" si="137"/>
        <v>456</v>
      </c>
      <c r="BB438" s="564"/>
      <c r="BC438" s="266" t="str">
        <f t="shared" si="138"/>
        <v>LOWELL COMMUNITY</v>
      </c>
      <c r="BD438" s="266">
        <f t="shared" si="139"/>
        <v>128</v>
      </c>
      <c r="BE438" s="266" t="str">
        <f t="shared" si="121"/>
        <v>HAVERHILL</v>
      </c>
      <c r="BF438" s="266">
        <f t="shared" si="140"/>
        <v>1</v>
      </c>
    </row>
    <row r="439" spans="1:58">
      <c r="A439" s="265">
        <v>456</v>
      </c>
      <c r="B439" s="265">
        <v>456160149</v>
      </c>
      <c r="C439" s="266" t="s">
        <v>1300</v>
      </c>
      <c r="D439" s="275">
        <f t="shared" si="122"/>
        <v>0</v>
      </c>
      <c r="E439" s="275">
        <f t="shared" si="123"/>
        <v>0</v>
      </c>
      <c r="F439" s="275">
        <f t="shared" si="124"/>
        <v>1</v>
      </c>
      <c r="G439" s="275">
        <f t="shared" si="125"/>
        <v>2</v>
      </c>
      <c r="H439" s="275">
        <f t="shared" si="126"/>
        <v>0</v>
      </c>
      <c r="I439" s="275">
        <f t="shared" si="127"/>
        <v>0</v>
      </c>
      <c r="J439" s="275">
        <f t="shared" si="128"/>
        <v>0</v>
      </c>
      <c r="K439" s="410">
        <f t="shared" si="129"/>
        <v>0.1179</v>
      </c>
      <c r="L439" s="275"/>
      <c r="M439" s="275">
        <f t="shared" si="130"/>
        <v>1</v>
      </c>
      <c r="N439" s="275">
        <f t="shared" si="131"/>
        <v>0</v>
      </c>
      <c r="O439" s="275">
        <f t="shared" si="132"/>
        <v>0</v>
      </c>
      <c r="P439" s="275">
        <f t="shared" si="133"/>
        <v>2</v>
      </c>
      <c r="Q439" s="275">
        <f t="shared" si="134"/>
        <v>12</v>
      </c>
      <c r="R439" s="275">
        <f t="shared" si="135"/>
        <v>3</v>
      </c>
      <c r="S439" s="278"/>
      <c r="T439" s="278"/>
      <c r="U439" s="278"/>
      <c r="V439" s="278"/>
      <c r="W439" s="582"/>
      <c r="X439" s="582"/>
      <c r="Y439" s="600"/>
      <c r="Z439" s="278"/>
      <c r="AA439" s="76">
        <v>456</v>
      </c>
      <c r="AB439" s="76">
        <v>456160149</v>
      </c>
      <c r="AC439" s="294" t="s">
        <v>1300</v>
      </c>
      <c r="AD439" s="76">
        <v>0</v>
      </c>
      <c r="AE439" s="76">
        <v>0</v>
      </c>
      <c r="AF439" s="76">
        <v>1</v>
      </c>
      <c r="AG439" s="76">
        <v>2</v>
      </c>
      <c r="AH439" s="76">
        <v>0</v>
      </c>
      <c r="AI439" s="76">
        <v>0</v>
      </c>
      <c r="AJ439" s="76">
        <v>0</v>
      </c>
      <c r="AK439" s="265">
        <v>0</v>
      </c>
      <c r="AL439" s="265">
        <v>1</v>
      </c>
      <c r="AM439" s="265">
        <v>0</v>
      </c>
      <c r="AN439" s="265">
        <v>0</v>
      </c>
      <c r="AO439" s="265">
        <v>2</v>
      </c>
      <c r="AP439" s="265">
        <v>0</v>
      </c>
      <c r="AQ439" s="265">
        <v>0</v>
      </c>
      <c r="AR439" s="265">
        <v>0</v>
      </c>
      <c r="AS439" s="76">
        <v>0</v>
      </c>
      <c r="AT439" s="266"/>
      <c r="AU439" s="76">
        <v>160</v>
      </c>
      <c r="AV439" s="76">
        <v>149</v>
      </c>
      <c r="AW439" s="579">
        <v>12</v>
      </c>
      <c r="AY439" s="76"/>
      <c r="AZ439" s="76">
        <f t="shared" si="136"/>
        <v>456160149</v>
      </c>
      <c r="BA439" s="76">
        <f t="shared" si="137"/>
        <v>456</v>
      </c>
      <c r="BB439" s="564"/>
      <c r="BC439" s="266" t="str">
        <f t="shared" si="138"/>
        <v>LOWELL COMMUNITY</v>
      </c>
      <c r="BD439" s="266">
        <f t="shared" si="139"/>
        <v>149</v>
      </c>
      <c r="BE439" s="266" t="str">
        <f t="shared" si="121"/>
        <v>LAWRENCE</v>
      </c>
      <c r="BF439" s="266">
        <f t="shared" si="140"/>
        <v>3</v>
      </c>
    </row>
    <row r="440" spans="1:58">
      <c r="A440" s="265">
        <v>456</v>
      </c>
      <c r="B440" s="265">
        <v>456160153</v>
      </c>
      <c r="C440" s="266" t="s">
        <v>1300</v>
      </c>
      <c r="D440" s="275">
        <f t="shared" si="122"/>
        <v>0</v>
      </c>
      <c r="E440" s="275">
        <f t="shared" si="123"/>
        <v>0</v>
      </c>
      <c r="F440" s="275">
        <f t="shared" si="124"/>
        <v>0</v>
      </c>
      <c r="G440" s="275">
        <f t="shared" si="125"/>
        <v>1</v>
      </c>
      <c r="H440" s="275">
        <f t="shared" si="126"/>
        <v>0</v>
      </c>
      <c r="I440" s="275">
        <f t="shared" si="127"/>
        <v>0</v>
      </c>
      <c r="J440" s="275">
        <f t="shared" si="128"/>
        <v>0</v>
      </c>
      <c r="K440" s="410">
        <f t="shared" si="129"/>
        <v>3.9300000000000002E-2</v>
      </c>
      <c r="L440" s="275"/>
      <c r="M440" s="275">
        <f t="shared" si="130"/>
        <v>1</v>
      </c>
      <c r="N440" s="275">
        <f t="shared" si="131"/>
        <v>0</v>
      </c>
      <c r="O440" s="275">
        <f t="shared" si="132"/>
        <v>0</v>
      </c>
      <c r="P440" s="275">
        <f t="shared" si="133"/>
        <v>1</v>
      </c>
      <c r="Q440" s="275">
        <f t="shared" si="134"/>
        <v>10</v>
      </c>
      <c r="R440" s="275">
        <f t="shared" si="135"/>
        <v>1</v>
      </c>
      <c r="S440" s="278"/>
      <c r="T440" s="278"/>
      <c r="U440" s="278"/>
      <c r="V440" s="278"/>
      <c r="W440" s="582"/>
      <c r="X440" s="582"/>
      <c r="Y440" s="600"/>
      <c r="Z440" s="278"/>
      <c r="AA440" s="76">
        <v>456</v>
      </c>
      <c r="AB440" s="76">
        <v>456160153</v>
      </c>
      <c r="AC440" s="294" t="s">
        <v>1300</v>
      </c>
      <c r="AD440" s="76">
        <v>0</v>
      </c>
      <c r="AE440" s="76">
        <v>0</v>
      </c>
      <c r="AF440" s="76">
        <v>0</v>
      </c>
      <c r="AG440" s="76">
        <v>1</v>
      </c>
      <c r="AH440" s="76">
        <v>0</v>
      </c>
      <c r="AI440" s="76">
        <v>0</v>
      </c>
      <c r="AJ440" s="76">
        <v>0</v>
      </c>
      <c r="AK440" s="265">
        <v>0</v>
      </c>
      <c r="AL440" s="265">
        <v>1</v>
      </c>
      <c r="AM440" s="265">
        <v>0</v>
      </c>
      <c r="AN440" s="265">
        <v>0</v>
      </c>
      <c r="AO440" s="265">
        <v>1</v>
      </c>
      <c r="AP440" s="265">
        <v>0</v>
      </c>
      <c r="AQ440" s="265">
        <v>0</v>
      </c>
      <c r="AR440" s="265">
        <v>0</v>
      </c>
      <c r="AS440" s="76">
        <v>0</v>
      </c>
      <c r="AT440" s="266"/>
      <c r="AU440" s="76">
        <v>160</v>
      </c>
      <c r="AV440" s="76">
        <v>153</v>
      </c>
      <c r="AW440" s="579">
        <v>10</v>
      </c>
      <c r="AY440" s="76"/>
      <c r="AZ440" s="76">
        <f t="shared" si="136"/>
        <v>456160153</v>
      </c>
      <c r="BA440" s="76">
        <f t="shared" si="137"/>
        <v>456</v>
      </c>
      <c r="BB440" s="564"/>
      <c r="BC440" s="266" t="str">
        <f t="shared" si="138"/>
        <v>LOWELL COMMUNITY</v>
      </c>
      <c r="BD440" s="266">
        <f t="shared" si="139"/>
        <v>153</v>
      </c>
      <c r="BE440" s="266" t="str">
        <f t="shared" si="121"/>
        <v>LEOMINSTER</v>
      </c>
      <c r="BF440" s="266">
        <f t="shared" si="140"/>
        <v>1</v>
      </c>
    </row>
    <row r="441" spans="1:58">
      <c r="A441" s="265">
        <v>456</v>
      </c>
      <c r="B441" s="265">
        <v>456160160</v>
      </c>
      <c r="C441" s="266" t="s">
        <v>1300</v>
      </c>
      <c r="D441" s="275">
        <f t="shared" si="122"/>
        <v>37</v>
      </c>
      <c r="E441" s="275">
        <f t="shared" si="123"/>
        <v>0</v>
      </c>
      <c r="F441" s="275">
        <f t="shared" si="124"/>
        <v>95</v>
      </c>
      <c r="G441" s="275">
        <f t="shared" si="125"/>
        <v>401</v>
      </c>
      <c r="H441" s="275">
        <f t="shared" si="126"/>
        <v>199</v>
      </c>
      <c r="I441" s="275">
        <f t="shared" si="127"/>
        <v>0</v>
      </c>
      <c r="J441" s="275">
        <f t="shared" si="128"/>
        <v>0</v>
      </c>
      <c r="K441" s="410">
        <f t="shared" si="129"/>
        <v>27.313500000000001</v>
      </c>
      <c r="L441" s="275"/>
      <c r="M441" s="275">
        <f t="shared" si="130"/>
        <v>284</v>
      </c>
      <c r="N441" s="275">
        <f t="shared" si="131"/>
        <v>118</v>
      </c>
      <c r="O441" s="275">
        <f t="shared" si="132"/>
        <v>0</v>
      </c>
      <c r="P441" s="275">
        <f t="shared" si="133"/>
        <v>528</v>
      </c>
      <c r="Q441" s="275">
        <f t="shared" si="134"/>
        <v>11</v>
      </c>
      <c r="R441" s="275">
        <f t="shared" si="135"/>
        <v>714</v>
      </c>
      <c r="S441" s="278"/>
      <c r="T441" s="278"/>
      <c r="U441" s="278"/>
      <c r="V441" s="278"/>
      <c r="W441" s="582"/>
      <c r="X441" s="582"/>
      <c r="Y441" s="600"/>
      <c r="Z441" s="278"/>
      <c r="AA441" s="76">
        <v>456</v>
      </c>
      <c r="AB441" s="76">
        <v>456160160</v>
      </c>
      <c r="AC441" s="294" t="s">
        <v>1300</v>
      </c>
      <c r="AD441" s="76">
        <v>37</v>
      </c>
      <c r="AE441" s="76">
        <v>0</v>
      </c>
      <c r="AF441" s="76">
        <v>95</v>
      </c>
      <c r="AG441" s="76">
        <v>401</v>
      </c>
      <c r="AH441" s="76">
        <v>199</v>
      </c>
      <c r="AI441" s="76">
        <v>0</v>
      </c>
      <c r="AJ441" s="76">
        <v>0</v>
      </c>
      <c r="AK441" s="265">
        <v>0</v>
      </c>
      <c r="AL441" s="265">
        <v>284</v>
      </c>
      <c r="AM441" s="265">
        <v>118</v>
      </c>
      <c r="AN441" s="265">
        <v>0</v>
      </c>
      <c r="AO441" s="265">
        <v>442</v>
      </c>
      <c r="AP441" s="265">
        <v>23</v>
      </c>
      <c r="AQ441" s="265">
        <v>0</v>
      </c>
      <c r="AR441" s="265">
        <v>74</v>
      </c>
      <c r="AS441" s="76">
        <v>0</v>
      </c>
      <c r="AT441" s="266"/>
      <c r="AU441" s="76">
        <v>160</v>
      </c>
      <c r="AV441" s="76">
        <v>160</v>
      </c>
      <c r="AW441" s="579">
        <v>11</v>
      </c>
      <c r="AY441" s="76"/>
      <c r="AZ441" s="76">
        <f t="shared" si="136"/>
        <v>456160160</v>
      </c>
      <c r="BA441" s="76">
        <f t="shared" si="137"/>
        <v>456</v>
      </c>
      <c r="BB441" s="564"/>
      <c r="BC441" s="266" t="str">
        <f t="shared" si="138"/>
        <v>LOWELL COMMUNITY</v>
      </c>
      <c r="BD441" s="266">
        <f t="shared" si="139"/>
        <v>160</v>
      </c>
      <c r="BE441" s="266" t="str">
        <f t="shared" si="121"/>
        <v>LOWELL</v>
      </c>
      <c r="BF441" s="266">
        <f t="shared" si="140"/>
        <v>732</v>
      </c>
    </row>
    <row r="442" spans="1:58">
      <c r="A442" s="265">
        <v>456</v>
      </c>
      <c r="B442" s="265">
        <v>456160170</v>
      </c>
      <c r="C442" s="266" t="s">
        <v>1300</v>
      </c>
      <c r="D442" s="275">
        <f t="shared" si="122"/>
        <v>0</v>
      </c>
      <c r="E442" s="275">
        <f t="shared" si="123"/>
        <v>0</v>
      </c>
      <c r="F442" s="275">
        <f t="shared" si="124"/>
        <v>0</v>
      </c>
      <c r="G442" s="275">
        <f t="shared" si="125"/>
        <v>1</v>
      </c>
      <c r="H442" s="275">
        <f t="shared" si="126"/>
        <v>1</v>
      </c>
      <c r="I442" s="275">
        <f t="shared" si="127"/>
        <v>0</v>
      </c>
      <c r="J442" s="275">
        <f t="shared" si="128"/>
        <v>0</v>
      </c>
      <c r="K442" s="410">
        <f t="shared" si="129"/>
        <v>7.8600000000000003E-2</v>
      </c>
      <c r="L442" s="275"/>
      <c r="M442" s="275">
        <f t="shared" si="130"/>
        <v>1</v>
      </c>
      <c r="N442" s="275">
        <f t="shared" si="131"/>
        <v>1</v>
      </c>
      <c r="O442" s="275">
        <f t="shared" si="132"/>
        <v>0</v>
      </c>
      <c r="P442" s="275">
        <f t="shared" si="133"/>
        <v>0</v>
      </c>
      <c r="Q442" s="275">
        <f t="shared" si="134"/>
        <v>10</v>
      </c>
      <c r="R442" s="275">
        <f t="shared" si="135"/>
        <v>2</v>
      </c>
      <c r="S442" s="278"/>
      <c r="T442" s="278"/>
      <c r="U442" s="278"/>
      <c r="V442" s="278"/>
      <c r="W442" s="582"/>
      <c r="X442" s="582"/>
      <c r="Y442" s="600"/>
      <c r="Z442" s="278"/>
      <c r="AA442" s="76">
        <v>456</v>
      </c>
      <c r="AB442" s="76">
        <v>456160170</v>
      </c>
      <c r="AC442" s="294" t="s">
        <v>1300</v>
      </c>
      <c r="AD442" s="76">
        <v>0</v>
      </c>
      <c r="AE442" s="76">
        <v>0</v>
      </c>
      <c r="AF442" s="76">
        <v>0</v>
      </c>
      <c r="AG442" s="76">
        <v>1</v>
      </c>
      <c r="AH442" s="76">
        <v>1</v>
      </c>
      <c r="AI442" s="76">
        <v>0</v>
      </c>
      <c r="AJ442" s="76">
        <v>0</v>
      </c>
      <c r="AK442" s="265">
        <v>0</v>
      </c>
      <c r="AL442" s="265">
        <v>1</v>
      </c>
      <c r="AM442" s="265">
        <v>1</v>
      </c>
      <c r="AN442" s="265">
        <v>0</v>
      </c>
      <c r="AO442" s="265">
        <v>0</v>
      </c>
      <c r="AP442" s="265">
        <v>0</v>
      </c>
      <c r="AQ442" s="265">
        <v>0</v>
      </c>
      <c r="AR442" s="265">
        <v>0</v>
      </c>
      <c r="AS442" s="76">
        <v>0</v>
      </c>
      <c r="AT442" s="266"/>
      <c r="AU442" s="76">
        <v>160</v>
      </c>
      <c r="AV442" s="76">
        <v>170</v>
      </c>
      <c r="AW442" s="579">
        <v>10</v>
      </c>
      <c r="AY442" s="76"/>
      <c r="AZ442" s="76">
        <f t="shared" si="136"/>
        <v>456160170</v>
      </c>
      <c r="BA442" s="76">
        <f t="shared" si="137"/>
        <v>456</v>
      </c>
      <c r="BB442" s="564"/>
      <c r="BC442" s="266" t="str">
        <f t="shared" si="138"/>
        <v>LOWELL COMMUNITY</v>
      </c>
      <c r="BD442" s="266">
        <f t="shared" si="139"/>
        <v>170</v>
      </c>
      <c r="BE442" s="266" t="str">
        <f t="shared" si="121"/>
        <v>MARLBOROUGH</v>
      </c>
      <c r="BF442" s="266">
        <f t="shared" si="140"/>
        <v>2</v>
      </c>
    </row>
    <row r="443" spans="1:58">
      <c r="A443" s="265">
        <v>456</v>
      </c>
      <c r="B443" s="265">
        <v>456160181</v>
      </c>
      <c r="C443" s="266" t="s">
        <v>1300</v>
      </c>
      <c r="D443" s="275">
        <f t="shared" si="122"/>
        <v>0</v>
      </c>
      <c r="E443" s="275">
        <f t="shared" si="123"/>
        <v>0</v>
      </c>
      <c r="F443" s="275">
        <f t="shared" si="124"/>
        <v>0</v>
      </c>
      <c r="G443" s="275">
        <f t="shared" si="125"/>
        <v>0</v>
      </c>
      <c r="H443" s="275">
        <f t="shared" si="126"/>
        <v>1</v>
      </c>
      <c r="I443" s="275">
        <f t="shared" si="127"/>
        <v>0</v>
      </c>
      <c r="J443" s="275">
        <f t="shared" si="128"/>
        <v>0</v>
      </c>
      <c r="K443" s="410">
        <f t="shared" si="129"/>
        <v>3.9300000000000002E-2</v>
      </c>
      <c r="L443" s="275"/>
      <c r="M443" s="275">
        <f t="shared" si="130"/>
        <v>0</v>
      </c>
      <c r="N443" s="275">
        <f t="shared" si="131"/>
        <v>0</v>
      </c>
      <c r="O443" s="275">
        <f t="shared" si="132"/>
        <v>0</v>
      </c>
      <c r="P443" s="275">
        <f t="shared" si="133"/>
        <v>1</v>
      </c>
      <c r="Q443" s="275">
        <f t="shared" si="134"/>
        <v>10</v>
      </c>
      <c r="R443" s="275">
        <f t="shared" si="135"/>
        <v>1</v>
      </c>
      <c r="S443" s="278"/>
      <c r="T443" s="278"/>
      <c r="U443" s="278"/>
      <c r="V443" s="278"/>
      <c r="W443" s="582"/>
      <c r="X443" s="582"/>
      <c r="Y443" s="600"/>
      <c r="Z443" s="278"/>
      <c r="AA443" s="76">
        <v>456</v>
      </c>
      <c r="AB443" s="76">
        <v>456160181</v>
      </c>
      <c r="AC443" s="294" t="s">
        <v>1300</v>
      </c>
      <c r="AD443" s="76">
        <v>0</v>
      </c>
      <c r="AE443" s="76">
        <v>0</v>
      </c>
      <c r="AF443" s="76">
        <v>0</v>
      </c>
      <c r="AG443" s="76">
        <v>0</v>
      </c>
      <c r="AH443" s="76">
        <v>1</v>
      </c>
      <c r="AI443" s="76">
        <v>0</v>
      </c>
      <c r="AJ443" s="76">
        <v>0</v>
      </c>
      <c r="AK443" s="265">
        <v>0</v>
      </c>
      <c r="AL443" s="265">
        <v>0</v>
      </c>
      <c r="AM443" s="265">
        <v>0</v>
      </c>
      <c r="AN443" s="265">
        <v>0</v>
      </c>
      <c r="AO443" s="265">
        <v>1</v>
      </c>
      <c r="AP443" s="265">
        <v>0</v>
      </c>
      <c r="AQ443" s="265">
        <v>0</v>
      </c>
      <c r="AR443" s="265">
        <v>0</v>
      </c>
      <c r="AS443" s="76">
        <v>0</v>
      </c>
      <c r="AT443" s="266"/>
      <c r="AU443" s="76">
        <v>160</v>
      </c>
      <c r="AV443" s="76">
        <v>181</v>
      </c>
      <c r="AW443" s="579">
        <v>10</v>
      </c>
      <c r="AY443" s="76"/>
      <c r="AZ443" s="76">
        <f t="shared" si="136"/>
        <v>456160181</v>
      </c>
      <c r="BA443" s="76">
        <f t="shared" si="137"/>
        <v>456</v>
      </c>
      <c r="BB443" s="564"/>
      <c r="BC443" s="266" t="str">
        <f t="shared" si="138"/>
        <v>LOWELL COMMUNITY</v>
      </c>
      <c r="BD443" s="266">
        <f t="shared" si="139"/>
        <v>181</v>
      </c>
      <c r="BE443" s="266" t="str">
        <f t="shared" si="121"/>
        <v>METHUEN</v>
      </c>
      <c r="BF443" s="266">
        <f t="shared" si="140"/>
        <v>1</v>
      </c>
    </row>
    <row r="444" spans="1:58">
      <c r="A444" s="265">
        <v>456</v>
      </c>
      <c r="B444" s="265">
        <v>456160295</v>
      </c>
      <c r="C444" s="266" t="s">
        <v>1300</v>
      </c>
      <c r="D444" s="275">
        <f t="shared" si="122"/>
        <v>1</v>
      </c>
      <c r="E444" s="275">
        <f t="shared" si="123"/>
        <v>0</v>
      </c>
      <c r="F444" s="275">
        <f t="shared" si="124"/>
        <v>0</v>
      </c>
      <c r="G444" s="275">
        <f t="shared" si="125"/>
        <v>3</v>
      </c>
      <c r="H444" s="275">
        <f t="shared" si="126"/>
        <v>2</v>
      </c>
      <c r="I444" s="275">
        <f t="shared" si="127"/>
        <v>0</v>
      </c>
      <c r="J444" s="275">
        <f t="shared" si="128"/>
        <v>0</v>
      </c>
      <c r="K444" s="410">
        <f t="shared" si="129"/>
        <v>0.19650000000000001</v>
      </c>
      <c r="L444" s="275"/>
      <c r="M444" s="275">
        <f t="shared" si="130"/>
        <v>0</v>
      </c>
      <c r="N444" s="275">
        <f t="shared" si="131"/>
        <v>0</v>
      </c>
      <c r="O444" s="275">
        <f t="shared" si="132"/>
        <v>0</v>
      </c>
      <c r="P444" s="275">
        <f t="shared" si="133"/>
        <v>5</v>
      </c>
      <c r="Q444" s="275">
        <f t="shared" si="134"/>
        <v>5</v>
      </c>
      <c r="R444" s="275">
        <f t="shared" si="135"/>
        <v>6</v>
      </c>
      <c r="S444" s="278"/>
      <c r="T444" s="278"/>
      <c r="U444" s="278"/>
      <c r="V444" s="278"/>
      <c r="W444" s="582"/>
      <c r="X444" s="582"/>
      <c r="Y444" s="600"/>
      <c r="Z444" s="278"/>
      <c r="AA444" s="76">
        <v>456</v>
      </c>
      <c r="AB444" s="76">
        <v>456160295</v>
      </c>
      <c r="AC444" s="294" t="s">
        <v>1300</v>
      </c>
      <c r="AD444" s="76">
        <v>1</v>
      </c>
      <c r="AE444" s="76">
        <v>0</v>
      </c>
      <c r="AF444" s="76">
        <v>0</v>
      </c>
      <c r="AG444" s="76">
        <v>3</v>
      </c>
      <c r="AH444" s="76">
        <v>2</v>
      </c>
      <c r="AI444" s="76">
        <v>0</v>
      </c>
      <c r="AJ444" s="76">
        <v>0</v>
      </c>
      <c r="AK444" s="265">
        <v>0</v>
      </c>
      <c r="AL444" s="265">
        <v>0</v>
      </c>
      <c r="AM444" s="265">
        <v>0</v>
      </c>
      <c r="AN444" s="265">
        <v>0</v>
      </c>
      <c r="AO444" s="265">
        <v>5</v>
      </c>
      <c r="AP444" s="265">
        <v>0</v>
      </c>
      <c r="AQ444" s="265">
        <v>0</v>
      </c>
      <c r="AR444" s="265">
        <v>0</v>
      </c>
      <c r="AS444" s="76">
        <v>0</v>
      </c>
      <c r="AT444" s="266"/>
      <c r="AU444" s="76">
        <v>160</v>
      </c>
      <c r="AV444" s="76">
        <v>295</v>
      </c>
      <c r="AW444" s="579">
        <v>5</v>
      </c>
      <c r="AY444" s="76"/>
      <c r="AZ444" s="76">
        <f t="shared" si="136"/>
        <v>456160295</v>
      </c>
      <c r="BA444" s="76">
        <f t="shared" si="137"/>
        <v>456</v>
      </c>
      <c r="BB444" s="564"/>
      <c r="BC444" s="266" t="str">
        <f t="shared" si="138"/>
        <v>LOWELL COMMUNITY</v>
      </c>
      <c r="BD444" s="266">
        <f t="shared" si="139"/>
        <v>295</v>
      </c>
      <c r="BE444" s="266" t="str">
        <f t="shared" si="121"/>
        <v>TEWKSBURY</v>
      </c>
      <c r="BF444" s="266">
        <f t="shared" si="140"/>
        <v>6</v>
      </c>
    </row>
    <row r="445" spans="1:58">
      <c r="A445" s="265">
        <v>456</v>
      </c>
      <c r="B445" s="265">
        <v>456160301</v>
      </c>
      <c r="C445" s="266" t="s">
        <v>1300</v>
      </c>
      <c r="D445" s="275">
        <f t="shared" si="122"/>
        <v>0</v>
      </c>
      <c r="E445" s="275">
        <f t="shared" si="123"/>
        <v>0</v>
      </c>
      <c r="F445" s="275">
        <f t="shared" si="124"/>
        <v>0</v>
      </c>
      <c r="G445" s="275">
        <f t="shared" si="125"/>
        <v>2</v>
      </c>
      <c r="H445" s="275">
        <f t="shared" si="126"/>
        <v>0</v>
      </c>
      <c r="I445" s="275">
        <f t="shared" si="127"/>
        <v>0</v>
      </c>
      <c r="J445" s="275">
        <f t="shared" si="128"/>
        <v>0</v>
      </c>
      <c r="K445" s="410">
        <f t="shared" si="129"/>
        <v>7.8600000000000003E-2</v>
      </c>
      <c r="L445" s="275"/>
      <c r="M445" s="275">
        <f t="shared" si="130"/>
        <v>1</v>
      </c>
      <c r="N445" s="275">
        <f t="shared" si="131"/>
        <v>0</v>
      </c>
      <c r="O445" s="275">
        <f t="shared" si="132"/>
        <v>0</v>
      </c>
      <c r="P445" s="275">
        <f t="shared" si="133"/>
        <v>2</v>
      </c>
      <c r="Q445" s="275">
        <f t="shared" si="134"/>
        <v>5</v>
      </c>
      <c r="R445" s="275">
        <f t="shared" si="135"/>
        <v>2</v>
      </c>
      <c r="S445" s="278"/>
      <c r="T445" s="278"/>
      <c r="U445" s="278"/>
      <c r="V445" s="278"/>
      <c r="W445" s="582"/>
      <c r="X445" s="582"/>
      <c r="Y445" s="600"/>
      <c r="Z445" s="278"/>
      <c r="AA445" s="76">
        <v>456</v>
      </c>
      <c r="AB445" s="76">
        <v>456160301</v>
      </c>
      <c r="AC445" s="294" t="s">
        <v>1300</v>
      </c>
      <c r="AD445" s="76">
        <v>0</v>
      </c>
      <c r="AE445" s="76">
        <v>0</v>
      </c>
      <c r="AF445" s="76">
        <v>0</v>
      </c>
      <c r="AG445" s="76">
        <v>2</v>
      </c>
      <c r="AH445" s="76">
        <v>0</v>
      </c>
      <c r="AI445" s="76">
        <v>0</v>
      </c>
      <c r="AJ445" s="76">
        <v>0</v>
      </c>
      <c r="AK445" s="265">
        <v>0</v>
      </c>
      <c r="AL445" s="265">
        <v>1</v>
      </c>
      <c r="AM445" s="265">
        <v>0</v>
      </c>
      <c r="AN445" s="265">
        <v>0</v>
      </c>
      <c r="AO445" s="265">
        <v>2</v>
      </c>
      <c r="AP445" s="265">
        <v>0</v>
      </c>
      <c r="AQ445" s="265">
        <v>0</v>
      </c>
      <c r="AR445" s="265">
        <v>0</v>
      </c>
      <c r="AS445" s="76">
        <v>0</v>
      </c>
      <c r="AT445" s="266"/>
      <c r="AU445" s="76">
        <v>160</v>
      </c>
      <c r="AV445" s="76">
        <v>301</v>
      </c>
      <c r="AW445" s="579">
        <v>5</v>
      </c>
      <c r="AY445" s="76"/>
      <c r="AZ445" s="76">
        <f t="shared" si="136"/>
        <v>456160301</v>
      </c>
      <c r="BA445" s="76">
        <f t="shared" si="137"/>
        <v>456</v>
      </c>
      <c r="BB445" s="564"/>
      <c r="BC445" s="266" t="str">
        <f t="shared" si="138"/>
        <v>LOWELL COMMUNITY</v>
      </c>
      <c r="BD445" s="266">
        <f t="shared" si="139"/>
        <v>301</v>
      </c>
      <c r="BE445" s="266" t="str">
        <f t="shared" si="121"/>
        <v>TYNGSBOROUGH</v>
      </c>
      <c r="BF445" s="266">
        <f t="shared" si="140"/>
        <v>2</v>
      </c>
    </row>
    <row r="446" spans="1:58">
      <c r="A446" s="265">
        <v>456</v>
      </c>
      <c r="B446" s="265">
        <v>456160616</v>
      </c>
      <c r="C446" s="266" t="s">
        <v>1300</v>
      </c>
      <c r="D446" s="275">
        <f t="shared" si="122"/>
        <v>0</v>
      </c>
      <c r="E446" s="275">
        <f t="shared" si="123"/>
        <v>0</v>
      </c>
      <c r="F446" s="275">
        <f t="shared" si="124"/>
        <v>0</v>
      </c>
      <c r="G446" s="275">
        <f t="shared" si="125"/>
        <v>0</v>
      </c>
      <c r="H446" s="275">
        <f t="shared" si="126"/>
        <v>1</v>
      </c>
      <c r="I446" s="275">
        <f t="shared" si="127"/>
        <v>0</v>
      </c>
      <c r="J446" s="275">
        <f t="shared" si="128"/>
        <v>0</v>
      </c>
      <c r="K446" s="410">
        <f t="shared" si="129"/>
        <v>3.9300000000000002E-2</v>
      </c>
      <c r="L446" s="275"/>
      <c r="M446" s="275">
        <f t="shared" si="130"/>
        <v>0</v>
      </c>
      <c r="N446" s="275">
        <f t="shared" si="131"/>
        <v>0</v>
      </c>
      <c r="O446" s="275">
        <f t="shared" si="132"/>
        <v>0</v>
      </c>
      <c r="P446" s="275">
        <f t="shared" si="133"/>
        <v>1</v>
      </c>
      <c r="Q446" s="275">
        <f t="shared" si="134"/>
        <v>7</v>
      </c>
      <c r="R446" s="275">
        <f t="shared" si="135"/>
        <v>1</v>
      </c>
      <c r="S446" s="278"/>
      <c r="T446" s="278"/>
      <c r="U446" s="278"/>
      <c r="V446" s="278"/>
      <c r="W446" s="582"/>
      <c r="X446" s="582"/>
      <c r="Y446" s="600"/>
      <c r="Z446" s="278"/>
      <c r="AA446" s="76">
        <v>456</v>
      </c>
      <c r="AB446" s="76">
        <v>456160616</v>
      </c>
      <c r="AC446" s="294" t="s">
        <v>1300</v>
      </c>
      <c r="AD446" s="76">
        <v>0</v>
      </c>
      <c r="AE446" s="76">
        <v>0</v>
      </c>
      <c r="AF446" s="76">
        <v>0</v>
      </c>
      <c r="AG446" s="76">
        <v>0</v>
      </c>
      <c r="AH446" s="76">
        <v>1</v>
      </c>
      <c r="AI446" s="76">
        <v>0</v>
      </c>
      <c r="AJ446" s="76">
        <v>0</v>
      </c>
      <c r="AK446" s="265">
        <v>0</v>
      </c>
      <c r="AL446" s="265">
        <v>0</v>
      </c>
      <c r="AM446" s="265">
        <v>0</v>
      </c>
      <c r="AN446" s="265">
        <v>0</v>
      </c>
      <c r="AO446" s="265">
        <v>1</v>
      </c>
      <c r="AP446" s="265">
        <v>0</v>
      </c>
      <c r="AQ446" s="265">
        <v>0</v>
      </c>
      <c r="AR446" s="265">
        <v>0</v>
      </c>
      <c r="AS446" s="76">
        <v>0</v>
      </c>
      <c r="AT446" s="266"/>
      <c r="AU446" s="76">
        <v>160</v>
      </c>
      <c r="AV446" s="76">
        <v>616</v>
      </c>
      <c r="AW446" s="579">
        <v>7</v>
      </c>
      <c r="AY446" s="76"/>
      <c r="AZ446" s="76">
        <f t="shared" si="136"/>
        <v>456160616</v>
      </c>
      <c r="BA446" s="76">
        <f t="shared" si="137"/>
        <v>456</v>
      </c>
      <c r="BB446" s="564"/>
      <c r="BC446" s="266" t="str">
        <f t="shared" si="138"/>
        <v>LOWELL COMMUNITY</v>
      </c>
      <c r="BD446" s="266">
        <f t="shared" si="139"/>
        <v>616</v>
      </c>
      <c r="BE446" s="266" t="str">
        <f t="shared" si="121"/>
        <v>AYER SHIRLEY</v>
      </c>
      <c r="BF446" s="266">
        <f t="shared" si="140"/>
        <v>1</v>
      </c>
    </row>
    <row r="447" spans="1:58">
      <c r="A447" s="265">
        <v>456</v>
      </c>
      <c r="B447" s="265">
        <v>456160735</v>
      </c>
      <c r="C447" s="266" t="s">
        <v>1300</v>
      </c>
      <c r="D447" s="275">
        <f t="shared" si="122"/>
        <v>0</v>
      </c>
      <c r="E447" s="275">
        <f t="shared" si="123"/>
        <v>0</v>
      </c>
      <c r="F447" s="275">
        <f t="shared" si="124"/>
        <v>0</v>
      </c>
      <c r="G447" s="275">
        <f t="shared" si="125"/>
        <v>2</v>
      </c>
      <c r="H447" s="275">
        <f t="shared" si="126"/>
        <v>1</v>
      </c>
      <c r="I447" s="275">
        <f t="shared" si="127"/>
        <v>0</v>
      </c>
      <c r="J447" s="275">
        <f t="shared" si="128"/>
        <v>0</v>
      </c>
      <c r="K447" s="410">
        <f t="shared" si="129"/>
        <v>0.1179</v>
      </c>
      <c r="L447" s="275"/>
      <c r="M447" s="275">
        <f t="shared" si="130"/>
        <v>1</v>
      </c>
      <c r="N447" s="275">
        <f t="shared" si="131"/>
        <v>0</v>
      </c>
      <c r="O447" s="275">
        <f t="shared" si="132"/>
        <v>0</v>
      </c>
      <c r="P447" s="275">
        <f t="shared" si="133"/>
        <v>1</v>
      </c>
      <c r="Q447" s="275">
        <f t="shared" si="134"/>
        <v>6</v>
      </c>
      <c r="R447" s="275">
        <f t="shared" si="135"/>
        <v>3</v>
      </c>
      <c r="S447" s="278"/>
      <c r="T447" s="278"/>
      <c r="U447" s="278"/>
      <c r="V447" s="278"/>
      <c r="W447" s="582"/>
      <c r="X447" s="582"/>
      <c r="Y447" s="600"/>
      <c r="Z447" s="278"/>
      <c r="AA447" s="76">
        <v>456</v>
      </c>
      <c r="AB447" s="76">
        <v>456160735</v>
      </c>
      <c r="AC447" s="294" t="s">
        <v>1300</v>
      </c>
      <c r="AD447" s="76">
        <v>0</v>
      </c>
      <c r="AE447" s="76">
        <v>0</v>
      </c>
      <c r="AF447" s="76">
        <v>0</v>
      </c>
      <c r="AG447" s="76">
        <v>2</v>
      </c>
      <c r="AH447" s="76">
        <v>1</v>
      </c>
      <c r="AI447" s="76">
        <v>0</v>
      </c>
      <c r="AJ447" s="76">
        <v>0</v>
      </c>
      <c r="AK447" s="265">
        <v>0</v>
      </c>
      <c r="AL447" s="265">
        <v>1</v>
      </c>
      <c r="AM447" s="265">
        <v>0</v>
      </c>
      <c r="AN447" s="265">
        <v>0</v>
      </c>
      <c r="AO447" s="265">
        <v>1</v>
      </c>
      <c r="AP447" s="265">
        <v>0</v>
      </c>
      <c r="AQ447" s="265">
        <v>0</v>
      </c>
      <c r="AR447" s="265">
        <v>0</v>
      </c>
      <c r="AS447" s="76">
        <v>0</v>
      </c>
      <c r="AT447" s="266"/>
      <c r="AU447" s="76">
        <v>160</v>
      </c>
      <c r="AV447" s="76">
        <v>735</v>
      </c>
      <c r="AW447" s="579">
        <v>6</v>
      </c>
      <c r="AY447" s="76"/>
      <c r="AZ447" s="76">
        <f t="shared" si="136"/>
        <v>456160735</v>
      </c>
      <c r="BA447" s="76">
        <f t="shared" si="137"/>
        <v>456</v>
      </c>
      <c r="BB447" s="564"/>
      <c r="BC447" s="266" t="str">
        <f t="shared" si="138"/>
        <v>LOWELL COMMUNITY</v>
      </c>
      <c r="BD447" s="266">
        <f t="shared" si="139"/>
        <v>735</v>
      </c>
      <c r="BE447" s="266" t="str">
        <f t="shared" si="121"/>
        <v>NORTH MIDDLESEX</v>
      </c>
      <c r="BF447" s="266">
        <f t="shared" si="140"/>
        <v>3</v>
      </c>
    </row>
    <row r="448" spans="1:58">
      <c r="A448" s="265">
        <v>458</v>
      </c>
      <c r="B448" s="265">
        <v>458160056</v>
      </c>
      <c r="C448" s="266" t="s">
        <v>485</v>
      </c>
      <c r="D448" s="275">
        <f t="shared" si="122"/>
        <v>0</v>
      </c>
      <c r="E448" s="275">
        <f t="shared" si="123"/>
        <v>0</v>
      </c>
      <c r="F448" s="275">
        <f t="shared" si="124"/>
        <v>0</v>
      </c>
      <c r="G448" s="275">
        <f t="shared" si="125"/>
        <v>0</v>
      </c>
      <c r="H448" s="275">
        <f t="shared" si="126"/>
        <v>0</v>
      </c>
      <c r="I448" s="275">
        <f t="shared" si="127"/>
        <v>2</v>
      </c>
      <c r="J448" s="275">
        <f t="shared" si="128"/>
        <v>0</v>
      </c>
      <c r="K448" s="410">
        <f t="shared" si="129"/>
        <v>7.8600000000000003E-2</v>
      </c>
      <c r="L448" s="275"/>
      <c r="M448" s="275">
        <f t="shared" si="130"/>
        <v>0</v>
      </c>
      <c r="N448" s="275">
        <f t="shared" si="131"/>
        <v>0</v>
      </c>
      <c r="O448" s="275">
        <f t="shared" si="132"/>
        <v>0</v>
      </c>
      <c r="P448" s="275">
        <f t="shared" si="133"/>
        <v>1</v>
      </c>
      <c r="Q448" s="275">
        <f t="shared" si="134"/>
        <v>4</v>
      </c>
      <c r="R448" s="275">
        <f t="shared" si="135"/>
        <v>2</v>
      </c>
      <c r="S448" s="278"/>
      <c r="T448" s="278"/>
      <c r="U448" s="278"/>
      <c r="V448" s="278"/>
      <c r="W448" s="582"/>
      <c r="X448" s="582"/>
      <c r="Y448" s="600"/>
      <c r="Z448" s="278"/>
      <c r="AA448" s="76">
        <v>458</v>
      </c>
      <c r="AB448" s="76">
        <v>458160056</v>
      </c>
      <c r="AC448" s="294" t="s">
        <v>485</v>
      </c>
      <c r="AD448" s="76">
        <v>0</v>
      </c>
      <c r="AE448" s="76">
        <v>0</v>
      </c>
      <c r="AF448" s="76">
        <v>0</v>
      </c>
      <c r="AG448" s="76">
        <v>0</v>
      </c>
      <c r="AH448" s="76">
        <v>0</v>
      </c>
      <c r="AI448" s="76">
        <v>2</v>
      </c>
      <c r="AJ448" s="76">
        <v>0</v>
      </c>
      <c r="AK448" s="265">
        <v>0</v>
      </c>
      <c r="AL448" s="265">
        <v>0</v>
      </c>
      <c r="AM448" s="265">
        <v>0</v>
      </c>
      <c r="AN448" s="265">
        <v>0</v>
      </c>
      <c r="AO448" s="265">
        <v>0</v>
      </c>
      <c r="AP448" s="265">
        <v>0</v>
      </c>
      <c r="AQ448" s="265">
        <v>0</v>
      </c>
      <c r="AR448" s="265">
        <v>0</v>
      </c>
      <c r="AS448" s="76">
        <v>1</v>
      </c>
      <c r="AT448" s="266"/>
      <c r="AU448" s="76">
        <v>160</v>
      </c>
      <c r="AV448" s="76">
        <v>56</v>
      </c>
      <c r="AW448" s="579">
        <v>4</v>
      </c>
      <c r="AY448" s="76"/>
      <c r="AZ448" s="76">
        <f t="shared" si="136"/>
        <v>458160056</v>
      </c>
      <c r="BA448" s="76">
        <f t="shared" si="137"/>
        <v>458</v>
      </c>
      <c r="BB448" s="564"/>
      <c r="BC448" s="266" t="str">
        <f t="shared" si="138"/>
        <v>LOWELL MIDDLESEX ACADEMY</v>
      </c>
      <c r="BD448" s="266">
        <f t="shared" si="139"/>
        <v>56</v>
      </c>
      <c r="BE448" s="266" t="str">
        <f t="shared" si="121"/>
        <v>CHELMSFORD</v>
      </c>
      <c r="BF448" s="266">
        <f t="shared" si="140"/>
        <v>2</v>
      </c>
    </row>
    <row r="449" spans="1:58">
      <c r="A449" s="265">
        <v>458</v>
      </c>
      <c r="B449" s="265">
        <v>458160079</v>
      </c>
      <c r="C449" s="266" t="s">
        <v>485</v>
      </c>
      <c r="D449" s="275">
        <f t="shared" si="122"/>
        <v>0</v>
      </c>
      <c r="E449" s="275">
        <f t="shared" si="123"/>
        <v>0</v>
      </c>
      <c r="F449" s="275">
        <f t="shared" si="124"/>
        <v>0</v>
      </c>
      <c r="G449" s="275">
        <f t="shared" si="125"/>
        <v>0</v>
      </c>
      <c r="H449" s="275">
        <f t="shared" si="126"/>
        <v>0</v>
      </c>
      <c r="I449" s="275">
        <f t="shared" si="127"/>
        <v>9</v>
      </c>
      <c r="J449" s="275">
        <f t="shared" si="128"/>
        <v>0</v>
      </c>
      <c r="K449" s="410">
        <f t="shared" si="129"/>
        <v>0.35370000000000001</v>
      </c>
      <c r="L449" s="275"/>
      <c r="M449" s="275">
        <f t="shared" si="130"/>
        <v>0</v>
      </c>
      <c r="N449" s="275">
        <f t="shared" si="131"/>
        <v>0</v>
      </c>
      <c r="O449" s="275">
        <f t="shared" si="132"/>
        <v>0</v>
      </c>
      <c r="P449" s="275">
        <f t="shared" si="133"/>
        <v>5</v>
      </c>
      <c r="Q449" s="275">
        <f t="shared" si="134"/>
        <v>7</v>
      </c>
      <c r="R449" s="275">
        <f t="shared" si="135"/>
        <v>9</v>
      </c>
      <c r="S449" s="278"/>
      <c r="T449" s="278"/>
      <c r="U449" s="278"/>
      <c r="V449" s="278"/>
      <c r="W449" s="582"/>
      <c r="X449" s="582"/>
      <c r="Y449" s="600"/>
      <c r="Z449" s="278"/>
      <c r="AA449" s="76">
        <v>458</v>
      </c>
      <c r="AB449" s="76">
        <v>458160079</v>
      </c>
      <c r="AC449" s="294" t="s">
        <v>485</v>
      </c>
      <c r="AD449" s="76">
        <v>0</v>
      </c>
      <c r="AE449" s="76">
        <v>0</v>
      </c>
      <c r="AF449" s="76">
        <v>0</v>
      </c>
      <c r="AG449" s="76">
        <v>0</v>
      </c>
      <c r="AH449" s="76">
        <v>0</v>
      </c>
      <c r="AI449" s="76">
        <v>9</v>
      </c>
      <c r="AJ449" s="76">
        <v>0</v>
      </c>
      <c r="AK449" s="265">
        <v>0</v>
      </c>
      <c r="AL449" s="265">
        <v>0</v>
      </c>
      <c r="AM449" s="265">
        <v>0</v>
      </c>
      <c r="AN449" s="265">
        <v>0</v>
      </c>
      <c r="AO449" s="265">
        <v>0</v>
      </c>
      <c r="AP449" s="265">
        <v>0</v>
      </c>
      <c r="AQ449" s="265">
        <v>0</v>
      </c>
      <c r="AR449" s="265">
        <v>0</v>
      </c>
      <c r="AS449" s="76">
        <v>5</v>
      </c>
      <c r="AT449" s="266"/>
      <c r="AU449" s="76">
        <v>160</v>
      </c>
      <c r="AV449" s="76">
        <v>79</v>
      </c>
      <c r="AW449" s="579">
        <v>7</v>
      </c>
      <c r="AY449" s="76"/>
      <c r="AZ449" s="76">
        <f t="shared" si="136"/>
        <v>458160079</v>
      </c>
      <c r="BA449" s="76">
        <f t="shared" si="137"/>
        <v>458</v>
      </c>
      <c r="BB449" s="564"/>
      <c r="BC449" s="266" t="str">
        <f t="shared" si="138"/>
        <v>LOWELL MIDDLESEX ACADEMY</v>
      </c>
      <c r="BD449" s="266">
        <f t="shared" si="139"/>
        <v>79</v>
      </c>
      <c r="BE449" s="266" t="str">
        <f t="shared" si="121"/>
        <v>DRACUT</v>
      </c>
      <c r="BF449" s="266">
        <f t="shared" si="140"/>
        <v>9</v>
      </c>
    </row>
    <row r="450" spans="1:58">
      <c r="A450" s="265">
        <v>458</v>
      </c>
      <c r="B450" s="265">
        <v>458160160</v>
      </c>
      <c r="C450" s="266" t="s">
        <v>485</v>
      </c>
      <c r="D450" s="275">
        <f t="shared" si="122"/>
        <v>0</v>
      </c>
      <c r="E450" s="275">
        <f t="shared" si="123"/>
        <v>0</v>
      </c>
      <c r="F450" s="275">
        <f t="shared" si="124"/>
        <v>0</v>
      </c>
      <c r="G450" s="275">
        <f t="shared" si="125"/>
        <v>0</v>
      </c>
      <c r="H450" s="275">
        <f t="shared" si="126"/>
        <v>0</v>
      </c>
      <c r="I450" s="275">
        <f t="shared" si="127"/>
        <v>90</v>
      </c>
      <c r="J450" s="275">
        <f t="shared" si="128"/>
        <v>0</v>
      </c>
      <c r="K450" s="410">
        <f t="shared" si="129"/>
        <v>3.5369999999999999</v>
      </c>
      <c r="L450" s="275"/>
      <c r="M450" s="275">
        <f t="shared" si="130"/>
        <v>0</v>
      </c>
      <c r="N450" s="275">
        <f t="shared" si="131"/>
        <v>0</v>
      </c>
      <c r="O450" s="275">
        <f t="shared" si="132"/>
        <v>1</v>
      </c>
      <c r="P450" s="275">
        <f t="shared" si="133"/>
        <v>81</v>
      </c>
      <c r="Q450" s="275">
        <f t="shared" si="134"/>
        <v>11</v>
      </c>
      <c r="R450" s="275">
        <f t="shared" si="135"/>
        <v>90</v>
      </c>
      <c r="S450" s="278"/>
      <c r="T450" s="278"/>
      <c r="U450" s="278"/>
      <c r="V450" s="278"/>
      <c r="W450" s="582"/>
      <c r="X450" s="582"/>
      <c r="Y450" s="600"/>
      <c r="Z450" s="278"/>
      <c r="AA450" s="76">
        <v>458</v>
      </c>
      <c r="AB450" s="76">
        <v>458160160</v>
      </c>
      <c r="AC450" s="294" t="s">
        <v>485</v>
      </c>
      <c r="AD450" s="76">
        <v>0</v>
      </c>
      <c r="AE450" s="76">
        <v>0</v>
      </c>
      <c r="AF450" s="76">
        <v>0</v>
      </c>
      <c r="AG450" s="76">
        <v>0</v>
      </c>
      <c r="AH450" s="76">
        <v>0</v>
      </c>
      <c r="AI450" s="76">
        <v>90</v>
      </c>
      <c r="AJ450" s="76">
        <v>0</v>
      </c>
      <c r="AK450" s="265">
        <v>0</v>
      </c>
      <c r="AL450" s="265">
        <v>0</v>
      </c>
      <c r="AM450" s="265">
        <v>0</v>
      </c>
      <c r="AN450" s="265">
        <v>1</v>
      </c>
      <c r="AO450" s="265">
        <v>0</v>
      </c>
      <c r="AP450" s="265">
        <v>0</v>
      </c>
      <c r="AQ450" s="265">
        <v>0</v>
      </c>
      <c r="AR450" s="265">
        <v>0</v>
      </c>
      <c r="AS450" s="76">
        <v>81</v>
      </c>
      <c r="AT450" s="266"/>
      <c r="AU450" s="76">
        <v>160</v>
      </c>
      <c r="AV450" s="76">
        <v>160</v>
      </c>
      <c r="AW450" s="579">
        <v>11</v>
      </c>
      <c r="AY450" s="76"/>
      <c r="AZ450" s="76">
        <f t="shared" si="136"/>
        <v>458160160</v>
      </c>
      <c r="BA450" s="76">
        <f t="shared" si="137"/>
        <v>458</v>
      </c>
      <c r="BB450" s="564"/>
      <c r="BC450" s="266" t="str">
        <f t="shared" si="138"/>
        <v>LOWELL MIDDLESEX ACADEMY</v>
      </c>
      <c r="BD450" s="266">
        <f t="shared" si="139"/>
        <v>160</v>
      </c>
      <c r="BE450" s="266" t="str">
        <f t="shared" si="121"/>
        <v>LOWELL</v>
      </c>
      <c r="BF450" s="266">
        <f t="shared" si="140"/>
        <v>90</v>
      </c>
    </row>
    <row r="451" spans="1:58">
      <c r="A451" s="265">
        <v>458</v>
      </c>
      <c r="B451" s="265">
        <v>458160163</v>
      </c>
      <c r="C451" s="266" t="s">
        <v>485</v>
      </c>
      <c r="D451" s="275">
        <f t="shared" si="122"/>
        <v>0</v>
      </c>
      <c r="E451" s="275">
        <f t="shared" si="123"/>
        <v>0</v>
      </c>
      <c r="F451" s="275">
        <f t="shared" si="124"/>
        <v>0</v>
      </c>
      <c r="G451" s="275">
        <f t="shared" si="125"/>
        <v>0</v>
      </c>
      <c r="H451" s="275">
        <f t="shared" si="126"/>
        <v>0</v>
      </c>
      <c r="I451" s="275">
        <f t="shared" si="127"/>
        <v>1</v>
      </c>
      <c r="J451" s="275">
        <f t="shared" si="128"/>
        <v>0</v>
      </c>
      <c r="K451" s="410">
        <f t="shared" si="129"/>
        <v>3.9300000000000002E-2</v>
      </c>
      <c r="L451" s="275"/>
      <c r="M451" s="275">
        <f t="shared" si="130"/>
        <v>0</v>
      </c>
      <c r="N451" s="275">
        <f t="shared" si="131"/>
        <v>0</v>
      </c>
      <c r="O451" s="275">
        <f t="shared" si="132"/>
        <v>0</v>
      </c>
      <c r="P451" s="275">
        <f t="shared" si="133"/>
        <v>1</v>
      </c>
      <c r="Q451" s="275">
        <f t="shared" si="134"/>
        <v>11</v>
      </c>
      <c r="R451" s="275">
        <f t="shared" si="135"/>
        <v>1</v>
      </c>
      <c r="S451" s="278"/>
      <c r="T451" s="278"/>
      <c r="U451" s="278"/>
      <c r="V451" s="278"/>
      <c r="W451" s="582"/>
      <c r="X451" s="582"/>
      <c r="Y451" s="600"/>
      <c r="Z451" s="278"/>
      <c r="AA451" s="76">
        <v>458</v>
      </c>
      <c r="AB451" s="76">
        <v>458160163</v>
      </c>
      <c r="AC451" s="294" t="s">
        <v>485</v>
      </c>
      <c r="AD451" s="76">
        <v>0</v>
      </c>
      <c r="AE451" s="76">
        <v>0</v>
      </c>
      <c r="AF451" s="76">
        <v>0</v>
      </c>
      <c r="AG451" s="76">
        <v>0</v>
      </c>
      <c r="AH451" s="76">
        <v>0</v>
      </c>
      <c r="AI451" s="76">
        <v>1</v>
      </c>
      <c r="AJ451" s="76">
        <v>0</v>
      </c>
      <c r="AK451" s="265">
        <v>0</v>
      </c>
      <c r="AL451" s="265">
        <v>0</v>
      </c>
      <c r="AM451" s="265">
        <v>0</v>
      </c>
      <c r="AN451" s="265">
        <v>0</v>
      </c>
      <c r="AO451" s="265">
        <v>0</v>
      </c>
      <c r="AP451" s="265">
        <v>0</v>
      </c>
      <c r="AQ451" s="265">
        <v>0</v>
      </c>
      <c r="AR451" s="265">
        <v>0</v>
      </c>
      <c r="AS451" s="76">
        <v>1</v>
      </c>
      <c r="AT451" s="266"/>
      <c r="AU451" s="76">
        <v>160</v>
      </c>
      <c r="AV451" s="76">
        <v>163</v>
      </c>
      <c r="AW451" s="579">
        <v>11</v>
      </c>
      <c r="AY451" s="76"/>
      <c r="AZ451" s="76">
        <f t="shared" si="136"/>
        <v>458160163</v>
      </c>
      <c r="BA451" s="76">
        <f t="shared" si="137"/>
        <v>458</v>
      </c>
      <c r="BB451" s="564"/>
      <c r="BC451" s="266" t="str">
        <f t="shared" si="138"/>
        <v>LOWELL MIDDLESEX ACADEMY</v>
      </c>
      <c r="BD451" s="266">
        <f t="shared" si="139"/>
        <v>163</v>
      </c>
      <c r="BE451" s="266" t="str">
        <f t="shared" si="121"/>
        <v>LYNN</v>
      </c>
      <c r="BF451" s="266">
        <f t="shared" si="140"/>
        <v>1</v>
      </c>
    </row>
    <row r="452" spans="1:58">
      <c r="A452" s="265">
        <v>458</v>
      </c>
      <c r="B452" s="265">
        <v>458160295</v>
      </c>
      <c r="C452" s="266" t="s">
        <v>485</v>
      </c>
      <c r="D452" s="275">
        <f t="shared" si="122"/>
        <v>0</v>
      </c>
      <c r="E452" s="275">
        <f t="shared" si="123"/>
        <v>0</v>
      </c>
      <c r="F452" s="275">
        <f t="shared" si="124"/>
        <v>0</v>
      </c>
      <c r="G452" s="275">
        <f t="shared" si="125"/>
        <v>0</v>
      </c>
      <c r="H452" s="275">
        <f t="shared" si="126"/>
        <v>0</v>
      </c>
      <c r="I452" s="275">
        <f t="shared" si="127"/>
        <v>1</v>
      </c>
      <c r="J452" s="275">
        <f t="shared" si="128"/>
        <v>0</v>
      </c>
      <c r="K452" s="410">
        <f t="shared" si="129"/>
        <v>3.9300000000000002E-2</v>
      </c>
      <c r="L452" s="275"/>
      <c r="M452" s="275">
        <f t="shared" si="130"/>
        <v>0</v>
      </c>
      <c r="N452" s="275">
        <f t="shared" si="131"/>
        <v>0</v>
      </c>
      <c r="O452" s="275">
        <f t="shared" si="132"/>
        <v>0</v>
      </c>
      <c r="P452" s="275">
        <f t="shared" si="133"/>
        <v>0</v>
      </c>
      <c r="Q452" s="275">
        <f t="shared" si="134"/>
        <v>5</v>
      </c>
      <c r="R452" s="275">
        <f t="shared" si="135"/>
        <v>1</v>
      </c>
      <c r="S452" s="278"/>
      <c r="T452" s="278"/>
      <c r="U452" s="278"/>
      <c r="V452" s="278"/>
      <c r="W452" s="582"/>
      <c r="X452" s="582"/>
      <c r="Y452" s="600"/>
      <c r="Z452" s="278"/>
      <c r="AA452" s="76">
        <v>458</v>
      </c>
      <c r="AB452" s="76">
        <v>458160295</v>
      </c>
      <c r="AC452" s="294" t="s">
        <v>485</v>
      </c>
      <c r="AD452" s="76">
        <v>0</v>
      </c>
      <c r="AE452" s="76">
        <v>0</v>
      </c>
      <c r="AF452" s="76">
        <v>0</v>
      </c>
      <c r="AG452" s="76">
        <v>0</v>
      </c>
      <c r="AH452" s="76">
        <v>0</v>
      </c>
      <c r="AI452" s="76">
        <v>1</v>
      </c>
      <c r="AJ452" s="76">
        <v>0</v>
      </c>
      <c r="AK452" s="265">
        <v>0</v>
      </c>
      <c r="AL452" s="265">
        <v>0</v>
      </c>
      <c r="AM452" s="265">
        <v>0</v>
      </c>
      <c r="AN452" s="265">
        <v>0</v>
      </c>
      <c r="AO452" s="265">
        <v>0</v>
      </c>
      <c r="AP452" s="265">
        <v>0</v>
      </c>
      <c r="AQ452" s="265">
        <v>0</v>
      </c>
      <c r="AR452" s="265">
        <v>0</v>
      </c>
      <c r="AS452" s="76">
        <v>0</v>
      </c>
      <c r="AT452" s="266"/>
      <c r="AU452" s="76">
        <v>160</v>
      </c>
      <c r="AV452" s="76">
        <v>295</v>
      </c>
      <c r="AW452" s="579">
        <v>5</v>
      </c>
      <c r="AY452" s="76"/>
      <c r="AZ452" s="76">
        <f t="shared" si="136"/>
        <v>458160295</v>
      </c>
      <c r="BA452" s="76">
        <f t="shared" si="137"/>
        <v>458</v>
      </c>
      <c r="BB452" s="564"/>
      <c r="BC452" s="266" t="str">
        <f t="shared" si="138"/>
        <v>LOWELL MIDDLESEX ACADEMY</v>
      </c>
      <c r="BD452" s="266">
        <f t="shared" si="139"/>
        <v>295</v>
      </c>
      <c r="BE452" s="266" t="str">
        <f t="shared" si="121"/>
        <v>TEWKSBURY</v>
      </c>
      <c r="BF452" s="266">
        <f t="shared" si="140"/>
        <v>1</v>
      </c>
    </row>
    <row r="453" spans="1:58">
      <c r="A453" s="265">
        <v>458</v>
      </c>
      <c r="B453" s="265">
        <v>458160301</v>
      </c>
      <c r="C453" s="266" t="s">
        <v>485</v>
      </c>
      <c r="D453" s="275">
        <f t="shared" si="122"/>
        <v>0</v>
      </c>
      <c r="E453" s="275">
        <f t="shared" si="123"/>
        <v>0</v>
      </c>
      <c r="F453" s="275">
        <f t="shared" si="124"/>
        <v>0</v>
      </c>
      <c r="G453" s="275">
        <f t="shared" si="125"/>
        <v>0</v>
      </c>
      <c r="H453" s="275">
        <f t="shared" si="126"/>
        <v>0</v>
      </c>
      <c r="I453" s="275">
        <f t="shared" si="127"/>
        <v>3</v>
      </c>
      <c r="J453" s="275">
        <f t="shared" si="128"/>
        <v>0</v>
      </c>
      <c r="K453" s="410">
        <f t="shared" si="129"/>
        <v>0.1179</v>
      </c>
      <c r="L453" s="275"/>
      <c r="M453" s="275">
        <f t="shared" si="130"/>
        <v>0</v>
      </c>
      <c r="N453" s="275">
        <f t="shared" si="131"/>
        <v>0</v>
      </c>
      <c r="O453" s="275">
        <f t="shared" si="132"/>
        <v>0</v>
      </c>
      <c r="P453" s="275">
        <f t="shared" si="133"/>
        <v>1</v>
      </c>
      <c r="Q453" s="275">
        <f t="shared" si="134"/>
        <v>5</v>
      </c>
      <c r="R453" s="275">
        <f t="shared" si="135"/>
        <v>3</v>
      </c>
      <c r="S453" s="278"/>
      <c r="T453" s="278"/>
      <c r="U453" s="278"/>
      <c r="V453" s="278"/>
      <c r="W453" s="582"/>
      <c r="X453" s="582"/>
      <c r="Y453" s="600"/>
      <c r="Z453" s="278"/>
      <c r="AA453" s="76">
        <v>458</v>
      </c>
      <c r="AB453" s="76">
        <v>458160301</v>
      </c>
      <c r="AC453" s="294" t="s">
        <v>485</v>
      </c>
      <c r="AD453" s="76">
        <v>0</v>
      </c>
      <c r="AE453" s="76">
        <v>0</v>
      </c>
      <c r="AF453" s="76">
        <v>0</v>
      </c>
      <c r="AG453" s="76">
        <v>0</v>
      </c>
      <c r="AH453" s="76">
        <v>0</v>
      </c>
      <c r="AI453" s="76">
        <v>3</v>
      </c>
      <c r="AJ453" s="76">
        <v>0</v>
      </c>
      <c r="AK453" s="265">
        <v>0</v>
      </c>
      <c r="AL453" s="265">
        <v>0</v>
      </c>
      <c r="AM453" s="265">
        <v>0</v>
      </c>
      <c r="AN453" s="265">
        <v>0</v>
      </c>
      <c r="AO453" s="265">
        <v>0</v>
      </c>
      <c r="AP453" s="265">
        <v>0</v>
      </c>
      <c r="AQ453" s="265">
        <v>0</v>
      </c>
      <c r="AR453" s="265">
        <v>0</v>
      </c>
      <c r="AS453" s="76">
        <v>1</v>
      </c>
      <c r="AT453" s="266"/>
      <c r="AU453" s="76">
        <v>160</v>
      </c>
      <c r="AV453" s="76">
        <v>301</v>
      </c>
      <c r="AW453" s="579">
        <v>5</v>
      </c>
      <c r="AY453" s="76"/>
      <c r="AZ453" s="76">
        <f t="shared" si="136"/>
        <v>458160301</v>
      </c>
      <c r="BA453" s="76">
        <f t="shared" si="137"/>
        <v>458</v>
      </c>
      <c r="BB453" s="564"/>
      <c r="BC453" s="266" t="str">
        <f t="shared" si="138"/>
        <v>LOWELL MIDDLESEX ACADEMY</v>
      </c>
      <c r="BD453" s="266">
        <f t="shared" si="139"/>
        <v>301</v>
      </c>
      <c r="BE453" s="266" t="str">
        <f t="shared" si="121"/>
        <v>TYNGSBOROUGH</v>
      </c>
      <c r="BF453" s="266">
        <f t="shared" si="140"/>
        <v>3</v>
      </c>
    </row>
    <row r="454" spans="1:58">
      <c r="A454" s="265">
        <v>463</v>
      </c>
      <c r="B454" s="265">
        <v>463035035</v>
      </c>
      <c r="C454" s="266" t="s">
        <v>1278</v>
      </c>
      <c r="D454" s="275">
        <f t="shared" si="122"/>
        <v>0</v>
      </c>
      <c r="E454" s="275">
        <f t="shared" si="123"/>
        <v>0</v>
      </c>
      <c r="F454" s="275">
        <f t="shared" si="124"/>
        <v>60</v>
      </c>
      <c r="G454" s="275">
        <f t="shared" si="125"/>
        <v>339</v>
      </c>
      <c r="H454" s="275">
        <f t="shared" si="126"/>
        <v>167</v>
      </c>
      <c r="I454" s="275">
        <f t="shared" si="127"/>
        <v>0</v>
      </c>
      <c r="J454" s="275">
        <f t="shared" si="128"/>
        <v>0</v>
      </c>
      <c r="K454" s="410">
        <f t="shared" si="129"/>
        <v>22.2438</v>
      </c>
      <c r="L454" s="275"/>
      <c r="M454" s="275">
        <f t="shared" si="130"/>
        <v>67</v>
      </c>
      <c r="N454" s="275">
        <f t="shared" si="131"/>
        <v>21</v>
      </c>
      <c r="O454" s="275">
        <f t="shared" si="132"/>
        <v>0</v>
      </c>
      <c r="P454" s="275">
        <f t="shared" si="133"/>
        <v>471</v>
      </c>
      <c r="Q454" s="275">
        <f t="shared" si="134"/>
        <v>11</v>
      </c>
      <c r="R454" s="275">
        <f t="shared" si="135"/>
        <v>566</v>
      </c>
      <c r="S454" s="278"/>
      <c r="T454" s="278"/>
      <c r="U454" s="278"/>
      <c r="V454" s="278"/>
      <c r="W454" s="582"/>
      <c r="X454" s="582"/>
      <c r="Y454" s="600"/>
      <c r="Z454" s="278"/>
      <c r="AA454" s="76">
        <v>463</v>
      </c>
      <c r="AB454" s="76">
        <v>463035035</v>
      </c>
      <c r="AC454" s="294" t="s">
        <v>1278</v>
      </c>
      <c r="AD454" s="76">
        <v>0</v>
      </c>
      <c r="AE454" s="76">
        <v>0</v>
      </c>
      <c r="AF454" s="76">
        <v>60</v>
      </c>
      <c r="AG454" s="76">
        <v>339</v>
      </c>
      <c r="AH454" s="76">
        <v>167</v>
      </c>
      <c r="AI454" s="76">
        <v>0</v>
      </c>
      <c r="AJ454" s="76">
        <v>0</v>
      </c>
      <c r="AK454" s="265">
        <v>0</v>
      </c>
      <c r="AL454" s="265">
        <v>67</v>
      </c>
      <c r="AM454" s="265">
        <v>21</v>
      </c>
      <c r="AN454" s="265">
        <v>0</v>
      </c>
      <c r="AO454" s="265">
        <v>415</v>
      </c>
      <c r="AP454" s="265">
        <v>0</v>
      </c>
      <c r="AQ454" s="265">
        <v>0</v>
      </c>
      <c r="AR454" s="265">
        <v>56</v>
      </c>
      <c r="AS454" s="76">
        <v>0</v>
      </c>
      <c r="AT454" s="266"/>
      <c r="AU454" s="76">
        <v>35</v>
      </c>
      <c r="AV454" s="76">
        <v>35</v>
      </c>
      <c r="AW454" s="579">
        <v>11</v>
      </c>
      <c r="AY454" s="76"/>
      <c r="AZ454" s="76">
        <f t="shared" si="136"/>
        <v>463035035</v>
      </c>
      <c r="BA454" s="76">
        <f t="shared" si="137"/>
        <v>463</v>
      </c>
      <c r="BB454" s="564"/>
      <c r="BC454" s="266" t="str">
        <f t="shared" si="138"/>
        <v>KIPP ACADEMY BOSTON</v>
      </c>
      <c r="BD454" s="266">
        <f t="shared" si="139"/>
        <v>35</v>
      </c>
      <c r="BE454" s="266" t="str">
        <f t="shared" si="121"/>
        <v>BOSTON</v>
      </c>
      <c r="BF454" s="266">
        <f t="shared" si="140"/>
        <v>566</v>
      </c>
    </row>
    <row r="455" spans="1:58">
      <c r="A455" s="265">
        <v>463</v>
      </c>
      <c r="B455" s="265">
        <v>463035044</v>
      </c>
      <c r="C455" s="266" t="s">
        <v>1278</v>
      </c>
      <c r="D455" s="275">
        <f t="shared" si="122"/>
        <v>0</v>
      </c>
      <c r="E455" s="275">
        <f t="shared" si="123"/>
        <v>0</v>
      </c>
      <c r="F455" s="275">
        <f t="shared" si="124"/>
        <v>0</v>
      </c>
      <c r="G455" s="275">
        <f t="shared" si="125"/>
        <v>6</v>
      </c>
      <c r="H455" s="275">
        <f t="shared" si="126"/>
        <v>4</v>
      </c>
      <c r="I455" s="275">
        <f t="shared" si="127"/>
        <v>0</v>
      </c>
      <c r="J455" s="275">
        <f t="shared" si="128"/>
        <v>0</v>
      </c>
      <c r="K455" s="410">
        <f t="shared" si="129"/>
        <v>0.39300000000000002</v>
      </c>
      <c r="L455" s="275"/>
      <c r="M455" s="275">
        <f t="shared" si="130"/>
        <v>0</v>
      </c>
      <c r="N455" s="275">
        <f t="shared" si="131"/>
        <v>1</v>
      </c>
      <c r="O455" s="275">
        <f t="shared" si="132"/>
        <v>0</v>
      </c>
      <c r="P455" s="275">
        <f t="shared" si="133"/>
        <v>9</v>
      </c>
      <c r="Q455" s="275">
        <f t="shared" si="134"/>
        <v>11</v>
      </c>
      <c r="R455" s="275">
        <f t="shared" si="135"/>
        <v>10</v>
      </c>
      <c r="S455" s="278"/>
      <c r="T455" s="278"/>
      <c r="U455" s="278"/>
      <c r="V455" s="278"/>
      <c r="W455" s="582"/>
      <c r="X455" s="582"/>
      <c r="Y455" s="600"/>
      <c r="Z455" s="278"/>
      <c r="AA455" s="76">
        <v>463</v>
      </c>
      <c r="AB455" s="76">
        <v>463035044</v>
      </c>
      <c r="AC455" s="294" t="s">
        <v>1278</v>
      </c>
      <c r="AD455" s="76">
        <v>0</v>
      </c>
      <c r="AE455" s="76">
        <v>0</v>
      </c>
      <c r="AF455" s="76">
        <v>0</v>
      </c>
      <c r="AG455" s="76">
        <v>6</v>
      </c>
      <c r="AH455" s="76">
        <v>4</v>
      </c>
      <c r="AI455" s="76">
        <v>0</v>
      </c>
      <c r="AJ455" s="76">
        <v>0</v>
      </c>
      <c r="AK455" s="265">
        <v>0</v>
      </c>
      <c r="AL455" s="265">
        <v>0</v>
      </c>
      <c r="AM455" s="265">
        <v>1</v>
      </c>
      <c r="AN455" s="265">
        <v>0</v>
      </c>
      <c r="AO455" s="265">
        <v>9</v>
      </c>
      <c r="AP455" s="265">
        <v>0</v>
      </c>
      <c r="AQ455" s="265">
        <v>0</v>
      </c>
      <c r="AR455" s="265">
        <v>0</v>
      </c>
      <c r="AS455" s="76">
        <v>0</v>
      </c>
      <c r="AT455" s="266"/>
      <c r="AU455" s="76">
        <v>35</v>
      </c>
      <c r="AV455" s="76">
        <v>44</v>
      </c>
      <c r="AW455" s="579">
        <v>11</v>
      </c>
      <c r="AY455" s="76"/>
      <c r="AZ455" s="76">
        <f t="shared" si="136"/>
        <v>463035044</v>
      </c>
      <c r="BA455" s="76">
        <f t="shared" si="137"/>
        <v>463</v>
      </c>
      <c r="BB455" s="564"/>
      <c r="BC455" s="266" t="str">
        <f t="shared" si="138"/>
        <v>KIPP ACADEMY BOSTON</v>
      </c>
      <c r="BD455" s="266">
        <f t="shared" si="139"/>
        <v>44</v>
      </c>
      <c r="BE455" s="266" t="str">
        <f t="shared" si="121"/>
        <v>BROCKTON</v>
      </c>
      <c r="BF455" s="266">
        <f t="shared" si="140"/>
        <v>10</v>
      </c>
    </row>
    <row r="456" spans="1:58">
      <c r="A456" s="265">
        <v>463</v>
      </c>
      <c r="B456" s="265">
        <v>463035093</v>
      </c>
      <c r="C456" s="266" t="s">
        <v>1278</v>
      </c>
      <c r="D456" s="275">
        <f t="shared" si="122"/>
        <v>0</v>
      </c>
      <c r="E456" s="275">
        <f t="shared" si="123"/>
        <v>0</v>
      </c>
      <c r="F456" s="275">
        <f t="shared" si="124"/>
        <v>0</v>
      </c>
      <c r="G456" s="275">
        <f t="shared" si="125"/>
        <v>0</v>
      </c>
      <c r="H456" s="275">
        <f t="shared" si="126"/>
        <v>2</v>
      </c>
      <c r="I456" s="275">
        <f t="shared" si="127"/>
        <v>0</v>
      </c>
      <c r="J456" s="275">
        <f t="shared" si="128"/>
        <v>0</v>
      </c>
      <c r="K456" s="410">
        <f t="shared" si="129"/>
        <v>7.8600000000000003E-2</v>
      </c>
      <c r="L456" s="275"/>
      <c r="M456" s="275">
        <f t="shared" si="130"/>
        <v>0</v>
      </c>
      <c r="N456" s="275">
        <f t="shared" si="131"/>
        <v>1</v>
      </c>
      <c r="O456" s="275">
        <f t="shared" si="132"/>
        <v>0</v>
      </c>
      <c r="P456" s="275">
        <f t="shared" si="133"/>
        <v>1</v>
      </c>
      <c r="Q456" s="275">
        <f t="shared" si="134"/>
        <v>11</v>
      </c>
      <c r="R456" s="275">
        <f t="shared" si="135"/>
        <v>2</v>
      </c>
      <c r="S456" s="278"/>
      <c r="T456" s="278"/>
      <c r="U456" s="278"/>
      <c r="V456" s="278"/>
      <c r="W456" s="582"/>
      <c r="X456" s="582"/>
      <c r="Y456" s="600"/>
      <c r="Z456" s="278"/>
      <c r="AA456" s="76">
        <v>463</v>
      </c>
      <c r="AB456" s="76">
        <v>463035093</v>
      </c>
      <c r="AC456" s="294" t="s">
        <v>1278</v>
      </c>
      <c r="AD456" s="76">
        <v>0</v>
      </c>
      <c r="AE456" s="76">
        <v>0</v>
      </c>
      <c r="AF456" s="76">
        <v>0</v>
      </c>
      <c r="AG456" s="76">
        <v>0</v>
      </c>
      <c r="AH456" s="76">
        <v>2</v>
      </c>
      <c r="AI456" s="76">
        <v>0</v>
      </c>
      <c r="AJ456" s="76">
        <v>0</v>
      </c>
      <c r="AK456" s="265">
        <v>0</v>
      </c>
      <c r="AL456" s="265">
        <v>0</v>
      </c>
      <c r="AM456" s="265">
        <v>1</v>
      </c>
      <c r="AN456" s="265">
        <v>0</v>
      </c>
      <c r="AO456" s="265">
        <v>1</v>
      </c>
      <c r="AP456" s="265">
        <v>0</v>
      </c>
      <c r="AQ456" s="265">
        <v>0</v>
      </c>
      <c r="AR456" s="265">
        <v>0</v>
      </c>
      <c r="AS456" s="76">
        <v>0</v>
      </c>
      <c r="AT456" s="266"/>
      <c r="AU456" s="76">
        <v>35</v>
      </c>
      <c r="AV456" s="76">
        <v>93</v>
      </c>
      <c r="AW456" s="579">
        <v>11</v>
      </c>
      <c r="AY456" s="76"/>
      <c r="AZ456" s="76">
        <f t="shared" si="136"/>
        <v>463035093</v>
      </c>
      <c r="BA456" s="76">
        <f t="shared" si="137"/>
        <v>463</v>
      </c>
      <c r="BB456" s="564"/>
      <c r="BC456" s="266" t="str">
        <f t="shared" si="138"/>
        <v>KIPP ACADEMY BOSTON</v>
      </c>
      <c r="BD456" s="266">
        <f t="shared" si="139"/>
        <v>93</v>
      </c>
      <c r="BE456" s="266" t="str">
        <f t="shared" si="121"/>
        <v>EVERETT</v>
      </c>
      <c r="BF456" s="266">
        <f t="shared" si="140"/>
        <v>2</v>
      </c>
    </row>
    <row r="457" spans="1:58">
      <c r="A457" s="265">
        <v>463</v>
      </c>
      <c r="B457" s="265">
        <v>463035099</v>
      </c>
      <c r="C457" s="266" t="s">
        <v>1278</v>
      </c>
      <c r="D457" s="275">
        <f t="shared" si="122"/>
        <v>0</v>
      </c>
      <c r="E457" s="275">
        <f t="shared" si="123"/>
        <v>0</v>
      </c>
      <c r="F457" s="275">
        <f t="shared" si="124"/>
        <v>0</v>
      </c>
      <c r="G457" s="275">
        <f t="shared" si="125"/>
        <v>1</v>
      </c>
      <c r="H457" s="275">
        <f t="shared" si="126"/>
        <v>0</v>
      </c>
      <c r="I457" s="275">
        <f t="shared" si="127"/>
        <v>0</v>
      </c>
      <c r="J457" s="275">
        <f t="shared" si="128"/>
        <v>0</v>
      </c>
      <c r="K457" s="410">
        <f t="shared" si="129"/>
        <v>3.9300000000000002E-2</v>
      </c>
      <c r="L457" s="275"/>
      <c r="M457" s="275">
        <f t="shared" si="130"/>
        <v>0</v>
      </c>
      <c r="N457" s="275">
        <f t="shared" si="131"/>
        <v>0</v>
      </c>
      <c r="O457" s="275">
        <f t="shared" si="132"/>
        <v>0</v>
      </c>
      <c r="P457" s="275">
        <f t="shared" si="133"/>
        <v>0</v>
      </c>
      <c r="Q457" s="275">
        <f t="shared" si="134"/>
        <v>5</v>
      </c>
      <c r="R457" s="275">
        <f t="shared" si="135"/>
        <v>1</v>
      </c>
      <c r="S457" s="278"/>
      <c r="T457" s="278"/>
      <c r="U457" s="278"/>
      <c r="V457" s="278"/>
      <c r="W457" s="582"/>
      <c r="X457" s="582"/>
      <c r="Y457" s="600"/>
      <c r="Z457" s="278"/>
      <c r="AA457" s="76">
        <v>463</v>
      </c>
      <c r="AB457" s="76">
        <v>463035099</v>
      </c>
      <c r="AC457" s="294" t="s">
        <v>1278</v>
      </c>
      <c r="AD457" s="76">
        <v>0</v>
      </c>
      <c r="AE457" s="76">
        <v>0</v>
      </c>
      <c r="AF457" s="76">
        <v>0</v>
      </c>
      <c r="AG457" s="76">
        <v>1</v>
      </c>
      <c r="AH457" s="76">
        <v>0</v>
      </c>
      <c r="AI457" s="76">
        <v>0</v>
      </c>
      <c r="AJ457" s="76">
        <v>0</v>
      </c>
      <c r="AK457" s="265">
        <v>0</v>
      </c>
      <c r="AL457" s="265">
        <v>0</v>
      </c>
      <c r="AM457" s="265">
        <v>0</v>
      </c>
      <c r="AN457" s="265">
        <v>0</v>
      </c>
      <c r="AO457" s="265">
        <v>0</v>
      </c>
      <c r="AP457" s="265">
        <v>0</v>
      </c>
      <c r="AQ457" s="265">
        <v>0</v>
      </c>
      <c r="AR457" s="265">
        <v>0</v>
      </c>
      <c r="AS457" s="76">
        <v>0</v>
      </c>
      <c r="AT457" s="266"/>
      <c r="AU457" s="76">
        <v>35</v>
      </c>
      <c r="AV457" s="76">
        <v>99</v>
      </c>
      <c r="AW457" s="579">
        <v>5</v>
      </c>
      <c r="AY457" s="76"/>
      <c r="AZ457" s="76">
        <f t="shared" si="136"/>
        <v>463035099</v>
      </c>
      <c r="BA457" s="76">
        <f t="shared" si="137"/>
        <v>463</v>
      </c>
      <c r="BB457" s="564"/>
      <c r="BC457" s="266" t="str">
        <f t="shared" si="138"/>
        <v>KIPP ACADEMY BOSTON</v>
      </c>
      <c r="BD457" s="266">
        <f t="shared" si="139"/>
        <v>99</v>
      </c>
      <c r="BE457" s="266" t="str">
        <f t="shared" si="121"/>
        <v>FOXBOROUGH</v>
      </c>
      <c r="BF457" s="266">
        <f t="shared" si="140"/>
        <v>1</v>
      </c>
    </row>
    <row r="458" spans="1:58">
      <c r="A458" s="265">
        <v>463</v>
      </c>
      <c r="B458" s="265">
        <v>463035133</v>
      </c>
      <c r="C458" s="266" t="s">
        <v>1278</v>
      </c>
      <c r="D458" s="275">
        <f t="shared" si="122"/>
        <v>0</v>
      </c>
      <c r="E458" s="275">
        <f t="shared" si="123"/>
        <v>0</v>
      </c>
      <c r="F458" s="275">
        <f t="shared" si="124"/>
        <v>0</v>
      </c>
      <c r="G458" s="275">
        <f t="shared" si="125"/>
        <v>0</v>
      </c>
      <c r="H458" s="275">
        <f t="shared" si="126"/>
        <v>1</v>
      </c>
      <c r="I458" s="275">
        <f t="shared" si="127"/>
        <v>0</v>
      </c>
      <c r="J458" s="275">
        <f t="shared" si="128"/>
        <v>0</v>
      </c>
      <c r="K458" s="410">
        <f t="shared" si="129"/>
        <v>3.9300000000000002E-2</v>
      </c>
      <c r="L458" s="275"/>
      <c r="M458" s="275">
        <f t="shared" si="130"/>
        <v>0</v>
      </c>
      <c r="N458" s="275">
        <f t="shared" si="131"/>
        <v>0</v>
      </c>
      <c r="O458" s="275">
        <f t="shared" si="132"/>
        <v>0</v>
      </c>
      <c r="P458" s="275">
        <f t="shared" si="133"/>
        <v>1</v>
      </c>
      <c r="Q458" s="275">
        <f t="shared" si="134"/>
        <v>9</v>
      </c>
      <c r="R458" s="275">
        <f t="shared" si="135"/>
        <v>1</v>
      </c>
      <c r="S458" s="278"/>
      <c r="T458" s="278"/>
      <c r="U458" s="278"/>
      <c r="V458" s="278"/>
      <c r="W458" s="582"/>
      <c r="X458" s="582"/>
      <c r="Y458" s="600"/>
      <c r="Z458" s="278"/>
      <c r="AA458" s="76">
        <v>463</v>
      </c>
      <c r="AB458" s="76">
        <v>463035133</v>
      </c>
      <c r="AC458" s="294" t="s">
        <v>1278</v>
      </c>
      <c r="AD458" s="76">
        <v>0</v>
      </c>
      <c r="AE458" s="76">
        <v>0</v>
      </c>
      <c r="AF458" s="76">
        <v>0</v>
      </c>
      <c r="AG458" s="76">
        <v>0</v>
      </c>
      <c r="AH458" s="76">
        <v>1</v>
      </c>
      <c r="AI458" s="76">
        <v>0</v>
      </c>
      <c r="AJ458" s="76">
        <v>0</v>
      </c>
      <c r="AK458" s="265">
        <v>0</v>
      </c>
      <c r="AL458" s="265">
        <v>0</v>
      </c>
      <c r="AM458" s="265">
        <v>0</v>
      </c>
      <c r="AN458" s="265">
        <v>0</v>
      </c>
      <c r="AO458" s="265">
        <v>1</v>
      </c>
      <c r="AP458" s="265">
        <v>0</v>
      </c>
      <c r="AQ458" s="265">
        <v>0</v>
      </c>
      <c r="AR458" s="265">
        <v>0</v>
      </c>
      <c r="AS458" s="76">
        <v>0</v>
      </c>
      <c r="AT458" s="266"/>
      <c r="AU458" s="76">
        <v>35</v>
      </c>
      <c r="AV458" s="76">
        <v>133</v>
      </c>
      <c r="AW458" s="579">
        <v>9</v>
      </c>
      <c r="AY458" s="76"/>
      <c r="AZ458" s="76">
        <f t="shared" si="136"/>
        <v>463035133</v>
      </c>
      <c r="BA458" s="76">
        <f t="shared" si="137"/>
        <v>463</v>
      </c>
      <c r="BB458" s="564"/>
      <c r="BC458" s="266" t="str">
        <f t="shared" si="138"/>
        <v>KIPP ACADEMY BOSTON</v>
      </c>
      <c r="BD458" s="266">
        <f t="shared" si="139"/>
        <v>133</v>
      </c>
      <c r="BE458" s="266" t="str">
        <f t="shared" ref="BE458:BE521" si="141">VLOOKUP(BD458,distinfo,2,FALSE)</f>
        <v>HOLBROOK</v>
      </c>
      <c r="BF458" s="266">
        <f t="shared" si="140"/>
        <v>1</v>
      </c>
    </row>
    <row r="459" spans="1:58">
      <c r="A459" s="265">
        <v>463</v>
      </c>
      <c r="B459" s="265">
        <v>463035207</v>
      </c>
      <c r="C459" s="266" t="s">
        <v>1278</v>
      </c>
      <c r="D459" s="275">
        <f t="shared" ref="D459:D522" si="142">ROUND(AD459,0)</f>
        <v>0</v>
      </c>
      <c r="E459" s="275">
        <f t="shared" ref="E459:E522" si="143">ROUND(AE459,0)</f>
        <v>0</v>
      </c>
      <c r="F459" s="275">
        <f t="shared" ref="F459:F522" si="144">ROUND(AF459,0)</f>
        <v>0</v>
      </c>
      <c r="G459" s="275">
        <f t="shared" ref="G459:G522" si="145">ROUND(AG459,0)</f>
        <v>0</v>
      </c>
      <c r="H459" s="275">
        <f t="shared" ref="H459:H522" si="146">ROUND(AH459,0)</f>
        <v>1</v>
      </c>
      <c r="I459" s="275">
        <f t="shared" ref="I459:I522" si="147">ROUND(AI459,0)-J459</f>
        <v>0</v>
      </c>
      <c r="J459" s="275">
        <f t="shared" ref="J459:J522" si="148">ROUND(AJ459,0)</f>
        <v>0</v>
      </c>
      <c r="K459" s="410">
        <f t="shared" ref="K459:K522" si="149">ROUND($K$2*(SUM(AF459:AI459)+(AE459*0.5))+$K$5*AJ459,4)</f>
        <v>3.9300000000000002E-2</v>
      </c>
      <c r="L459" s="275"/>
      <c r="M459" s="275">
        <f t="shared" ref="M459:M522" si="150">ROUND(AL459+(AK459*0.5),0)</f>
        <v>0</v>
      </c>
      <c r="N459" s="275">
        <f t="shared" ref="N459:N522" si="151">ROUND(AM459,0)</f>
        <v>0</v>
      </c>
      <c r="O459" s="275">
        <f t="shared" ref="O459:O522" si="152">ROUND(AN459,0)</f>
        <v>0</v>
      </c>
      <c r="P459" s="275">
        <f t="shared" ref="P459:P522" si="153">ROUND(((AP459+AQ459)*0.5)+AO459+AR459+AS459,0)</f>
        <v>1</v>
      </c>
      <c r="Q459" s="275">
        <f t="shared" ref="Q459:Q522" si="154">AW459</f>
        <v>3</v>
      </c>
      <c r="R459" s="275">
        <f t="shared" ref="R459:R522" si="155">SUM(F459:I459)+ROUND(D459*0.5,0)+ROUND(J459,0)</f>
        <v>1</v>
      </c>
      <c r="S459" s="278"/>
      <c r="T459" s="278"/>
      <c r="U459" s="278"/>
      <c r="V459" s="278"/>
      <c r="W459" s="582"/>
      <c r="X459" s="582"/>
      <c r="Y459" s="600"/>
      <c r="Z459" s="278"/>
      <c r="AA459" s="76">
        <v>463</v>
      </c>
      <c r="AB459" s="76">
        <v>463035207</v>
      </c>
      <c r="AC459" s="294" t="s">
        <v>1278</v>
      </c>
      <c r="AD459" s="76">
        <v>0</v>
      </c>
      <c r="AE459" s="76">
        <v>0</v>
      </c>
      <c r="AF459" s="76">
        <v>0</v>
      </c>
      <c r="AG459" s="76">
        <v>0</v>
      </c>
      <c r="AH459" s="76">
        <v>1</v>
      </c>
      <c r="AI459" s="76">
        <v>0</v>
      </c>
      <c r="AJ459" s="76">
        <v>0</v>
      </c>
      <c r="AK459" s="265">
        <v>0</v>
      </c>
      <c r="AL459" s="265">
        <v>0</v>
      </c>
      <c r="AM459" s="265">
        <v>0</v>
      </c>
      <c r="AN459" s="265">
        <v>0</v>
      </c>
      <c r="AO459" s="265">
        <v>1</v>
      </c>
      <c r="AP459" s="265">
        <v>0</v>
      </c>
      <c r="AQ459" s="265">
        <v>0</v>
      </c>
      <c r="AR459" s="265">
        <v>0</v>
      </c>
      <c r="AS459" s="76">
        <v>0</v>
      </c>
      <c r="AT459" s="266"/>
      <c r="AU459" s="76">
        <v>35</v>
      </c>
      <c r="AV459" s="76">
        <v>207</v>
      </c>
      <c r="AW459" s="579">
        <v>3</v>
      </c>
      <c r="AY459" s="76"/>
      <c r="AZ459" s="76">
        <f t="shared" ref="AZ459:AZ522" si="156">AB459</f>
        <v>463035207</v>
      </c>
      <c r="BA459" s="76">
        <f t="shared" ref="BA459:BA522" si="157">AA459</f>
        <v>463</v>
      </c>
      <c r="BB459" s="564"/>
      <c r="BC459" s="266" t="str">
        <f t="shared" ref="BC459:BC522" si="158">AC459</f>
        <v>KIPP ACADEMY BOSTON</v>
      </c>
      <c r="BD459" s="266">
        <f t="shared" ref="BD459:BD522" si="159">AV459</f>
        <v>207</v>
      </c>
      <c r="BE459" s="266" t="str">
        <f t="shared" si="141"/>
        <v>NEWTON</v>
      </c>
      <c r="BF459" s="266">
        <f t="shared" ref="BF459:BF522" si="160">SUM(AD459:AJ459)</f>
        <v>1</v>
      </c>
    </row>
    <row r="460" spans="1:58">
      <c r="A460" s="265">
        <v>463</v>
      </c>
      <c r="B460" s="265">
        <v>463035220</v>
      </c>
      <c r="C460" s="266" t="s">
        <v>1278</v>
      </c>
      <c r="D460" s="275">
        <f t="shared" si="142"/>
        <v>0</v>
      </c>
      <c r="E460" s="275">
        <f t="shared" si="143"/>
        <v>0</v>
      </c>
      <c r="F460" s="275">
        <f t="shared" si="144"/>
        <v>0</v>
      </c>
      <c r="G460" s="275">
        <f t="shared" si="145"/>
        <v>1</v>
      </c>
      <c r="H460" s="275">
        <f t="shared" si="146"/>
        <v>0</v>
      </c>
      <c r="I460" s="275">
        <f t="shared" si="147"/>
        <v>0</v>
      </c>
      <c r="J460" s="275">
        <f t="shared" si="148"/>
        <v>0</v>
      </c>
      <c r="K460" s="410">
        <f t="shared" si="149"/>
        <v>3.9300000000000002E-2</v>
      </c>
      <c r="L460" s="275"/>
      <c r="M460" s="275">
        <f t="shared" si="150"/>
        <v>0</v>
      </c>
      <c r="N460" s="275">
        <f t="shared" si="151"/>
        <v>0</v>
      </c>
      <c r="O460" s="275">
        <f t="shared" si="152"/>
        <v>0</v>
      </c>
      <c r="P460" s="275">
        <f t="shared" si="153"/>
        <v>1</v>
      </c>
      <c r="Q460" s="275">
        <f t="shared" si="154"/>
        <v>8</v>
      </c>
      <c r="R460" s="275">
        <f t="shared" si="155"/>
        <v>1</v>
      </c>
      <c r="S460" s="278"/>
      <c r="T460" s="278"/>
      <c r="U460" s="278"/>
      <c r="V460" s="278"/>
      <c r="W460" s="582"/>
      <c r="X460" s="582"/>
      <c r="Y460" s="600"/>
      <c r="Z460" s="278"/>
      <c r="AA460" s="76">
        <v>463</v>
      </c>
      <c r="AB460" s="76">
        <v>463035220</v>
      </c>
      <c r="AC460" s="294" t="s">
        <v>1278</v>
      </c>
      <c r="AD460" s="76">
        <v>0</v>
      </c>
      <c r="AE460" s="76">
        <v>0</v>
      </c>
      <c r="AF460" s="76">
        <v>0</v>
      </c>
      <c r="AG460" s="76">
        <v>1</v>
      </c>
      <c r="AH460" s="76">
        <v>0</v>
      </c>
      <c r="AI460" s="76">
        <v>0</v>
      </c>
      <c r="AJ460" s="76">
        <v>0</v>
      </c>
      <c r="AK460" s="265">
        <v>0</v>
      </c>
      <c r="AL460" s="265">
        <v>0</v>
      </c>
      <c r="AM460" s="265">
        <v>0</v>
      </c>
      <c r="AN460" s="265">
        <v>0</v>
      </c>
      <c r="AO460" s="265">
        <v>1</v>
      </c>
      <c r="AP460" s="265">
        <v>0</v>
      </c>
      <c r="AQ460" s="265">
        <v>0</v>
      </c>
      <c r="AR460" s="265">
        <v>0</v>
      </c>
      <c r="AS460" s="76">
        <v>0</v>
      </c>
      <c r="AT460" s="266"/>
      <c r="AU460" s="76">
        <v>35</v>
      </c>
      <c r="AV460" s="76">
        <v>220</v>
      </c>
      <c r="AW460" s="579">
        <v>8</v>
      </c>
      <c r="AY460" s="76"/>
      <c r="AZ460" s="76">
        <f t="shared" si="156"/>
        <v>463035220</v>
      </c>
      <c r="BA460" s="76">
        <f t="shared" si="157"/>
        <v>463</v>
      </c>
      <c r="BB460" s="564"/>
      <c r="BC460" s="266" t="str">
        <f t="shared" si="158"/>
        <v>KIPP ACADEMY BOSTON</v>
      </c>
      <c r="BD460" s="266">
        <f t="shared" si="159"/>
        <v>220</v>
      </c>
      <c r="BE460" s="266" t="str">
        <f t="shared" si="141"/>
        <v>NORWOOD</v>
      </c>
      <c r="BF460" s="266">
        <f t="shared" si="160"/>
        <v>1</v>
      </c>
    </row>
    <row r="461" spans="1:58">
      <c r="A461" s="265">
        <v>463</v>
      </c>
      <c r="B461" s="265">
        <v>463035243</v>
      </c>
      <c r="C461" s="266" t="s">
        <v>1278</v>
      </c>
      <c r="D461" s="275">
        <f t="shared" si="142"/>
        <v>0</v>
      </c>
      <c r="E461" s="275">
        <f t="shared" si="143"/>
        <v>0</v>
      </c>
      <c r="F461" s="275">
        <f t="shared" si="144"/>
        <v>0</v>
      </c>
      <c r="G461" s="275">
        <f t="shared" si="145"/>
        <v>1</v>
      </c>
      <c r="H461" s="275">
        <f t="shared" si="146"/>
        <v>1</v>
      </c>
      <c r="I461" s="275">
        <f t="shared" si="147"/>
        <v>0</v>
      </c>
      <c r="J461" s="275">
        <f t="shared" si="148"/>
        <v>0</v>
      </c>
      <c r="K461" s="410">
        <f t="shared" si="149"/>
        <v>7.8600000000000003E-2</v>
      </c>
      <c r="L461" s="275"/>
      <c r="M461" s="275">
        <f t="shared" si="150"/>
        <v>0</v>
      </c>
      <c r="N461" s="275">
        <f t="shared" si="151"/>
        <v>0</v>
      </c>
      <c r="O461" s="275">
        <f t="shared" si="152"/>
        <v>0</v>
      </c>
      <c r="P461" s="275">
        <f t="shared" si="153"/>
        <v>2</v>
      </c>
      <c r="Q461" s="275">
        <f t="shared" si="154"/>
        <v>9</v>
      </c>
      <c r="R461" s="275">
        <f t="shared" si="155"/>
        <v>2</v>
      </c>
      <c r="S461" s="278"/>
      <c r="T461" s="278"/>
      <c r="U461" s="278"/>
      <c r="V461" s="278"/>
      <c r="W461" s="582"/>
      <c r="X461" s="582"/>
      <c r="Y461" s="600"/>
      <c r="Z461" s="278"/>
      <c r="AA461" s="76">
        <v>463</v>
      </c>
      <c r="AB461" s="76">
        <v>463035243</v>
      </c>
      <c r="AC461" s="294" t="s">
        <v>1278</v>
      </c>
      <c r="AD461" s="76">
        <v>0</v>
      </c>
      <c r="AE461" s="76">
        <v>0</v>
      </c>
      <c r="AF461" s="76">
        <v>0</v>
      </c>
      <c r="AG461" s="76">
        <v>1</v>
      </c>
      <c r="AH461" s="76">
        <v>1</v>
      </c>
      <c r="AI461" s="76">
        <v>0</v>
      </c>
      <c r="AJ461" s="76">
        <v>0</v>
      </c>
      <c r="AK461" s="265">
        <v>0</v>
      </c>
      <c r="AL461" s="265">
        <v>0</v>
      </c>
      <c r="AM461" s="265">
        <v>0</v>
      </c>
      <c r="AN461" s="265">
        <v>0</v>
      </c>
      <c r="AO461" s="265">
        <v>2</v>
      </c>
      <c r="AP461" s="265">
        <v>0</v>
      </c>
      <c r="AQ461" s="265">
        <v>0</v>
      </c>
      <c r="AR461" s="265">
        <v>0</v>
      </c>
      <c r="AS461" s="76">
        <v>0</v>
      </c>
      <c r="AT461" s="266"/>
      <c r="AU461" s="76">
        <v>35</v>
      </c>
      <c r="AV461" s="76">
        <v>243</v>
      </c>
      <c r="AW461" s="579">
        <v>9</v>
      </c>
      <c r="AY461" s="76"/>
      <c r="AZ461" s="76">
        <f t="shared" si="156"/>
        <v>463035243</v>
      </c>
      <c r="BA461" s="76">
        <f t="shared" si="157"/>
        <v>463</v>
      </c>
      <c r="BB461" s="564"/>
      <c r="BC461" s="266" t="str">
        <f t="shared" si="158"/>
        <v>KIPP ACADEMY BOSTON</v>
      </c>
      <c r="BD461" s="266">
        <f t="shared" si="159"/>
        <v>243</v>
      </c>
      <c r="BE461" s="266" t="str">
        <f t="shared" si="141"/>
        <v>QUINCY</v>
      </c>
      <c r="BF461" s="266">
        <f t="shared" si="160"/>
        <v>2</v>
      </c>
    </row>
    <row r="462" spans="1:58">
      <c r="A462" s="265">
        <v>463</v>
      </c>
      <c r="B462" s="265">
        <v>463035244</v>
      </c>
      <c r="C462" s="266" t="s">
        <v>1278</v>
      </c>
      <c r="D462" s="275">
        <f t="shared" si="142"/>
        <v>0</v>
      </c>
      <c r="E462" s="275">
        <f t="shared" si="143"/>
        <v>0</v>
      </c>
      <c r="F462" s="275">
        <f t="shared" si="144"/>
        <v>0</v>
      </c>
      <c r="G462" s="275">
        <f t="shared" si="145"/>
        <v>4</v>
      </c>
      <c r="H462" s="275">
        <f t="shared" si="146"/>
        <v>2</v>
      </c>
      <c r="I462" s="275">
        <f t="shared" si="147"/>
        <v>0</v>
      </c>
      <c r="J462" s="275">
        <f t="shared" si="148"/>
        <v>0</v>
      </c>
      <c r="K462" s="410">
        <f t="shared" si="149"/>
        <v>0.23580000000000001</v>
      </c>
      <c r="L462" s="275"/>
      <c r="M462" s="275">
        <f t="shared" si="150"/>
        <v>0</v>
      </c>
      <c r="N462" s="275">
        <f t="shared" si="151"/>
        <v>0</v>
      </c>
      <c r="O462" s="275">
        <f t="shared" si="152"/>
        <v>0</v>
      </c>
      <c r="P462" s="275">
        <f t="shared" si="153"/>
        <v>3</v>
      </c>
      <c r="Q462" s="275">
        <f t="shared" si="154"/>
        <v>10</v>
      </c>
      <c r="R462" s="275">
        <f t="shared" si="155"/>
        <v>6</v>
      </c>
      <c r="S462" s="278"/>
      <c r="T462" s="278"/>
      <c r="U462" s="278"/>
      <c r="V462" s="278"/>
      <c r="W462" s="582"/>
      <c r="X462" s="582"/>
      <c r="Y462" s="600"/>
      <c r="Z462" s="278"/>
      <c r="AA462" s="76">
        <v>463</v>
      </c>
      <c r="AB462" s="76">
        <v>463035244</v>
      </c>
      <c r="AC462" s="294" t="s">
        <v>1278</v>
      </c>
      <c r="AD462" s="76">
        <v>0</v>
      </c>
      <c r="AE462" s="76">
        <v>0</v>
      </c>
      <c r="AF462" s="76">
        <v>0</v>
      </c>
      <c r="AG462" s="76">
        <v>4</v>
      </c>
      <c r="AH462" s="76">
        <v>2</v>
      </c>
      <c r="AI462" s="76">
        <v>0</v>
      </c>
      <c r="AJ462" s="76">
        <v>0</v>
      </c>
      <c r="AK462" s="265">
        <v>0</v>
      </c>
      <c r="AL462" s="265">
        <v>0</v>
      </c>
      <c r="AM462" s="265">
        <v>0</v>
      </c>
      <c r="AN462" s="265">
        <v>0</v>
      </c>
      <c r="AO462" s="265">
        <v>3</v>
      </c>
      <c r="AP462" s="265">
        <v>0</v>
      </c>
      <c r="AQ462" s="265">
        <v>0</v>
      </c>
      <c r="AR462" s="265">
        <v>0</v>
      </c>
      <c r="AS462" s="76">
        <v>0</v>
      </c>
      <c r="AT462" s="266"/>
      <c r="AU462" s="76">
        <v>35</v>
      </c>
      <c r="AV462" s="76">
        <v>244</v>
      </c>
      <c r="AW462" s="579">
        <v>10</v>
      </c>
      <c r="AY462" s="76"/>
      <c r="AZ462" s="76">
        <f t="shared" si="156"/>
        <v>463035244</v>
      </c>
      <c r="BA462" s="76">
        <f t="shared" si="157"/>
        <v>463</v>
      </c>
      <c r="BB462" s="564"/>
      <c r="BC462" s="266" t="str">
        <f t="shared" si="158"/>
        <v>KIPP ACADEMY BOSTON</v>
      </c>
      <c r="BD462" s="266">
        <f t="shared" si="159"/>
        <v>244</v>
      </c>
      <c r="BE462" s="266" t="str">
        <f t="shared" si="141"/>
        <v>RANDOLPH</v>
      </c>
      <c r="BF462" s="266">
        <f t="shared" si="160"/>
        <v>6</v>
      </c>
    </row>
    <row r="463" spans="1:58">
      <c r="A463" s="265">
        <v>463</v>
      </c>
      <c r="B463" s="265">
        <v>463035251</v>
      </c>
      <c r="C463" s="266" t="s">
        <v>1278</v>
      </c>
      <c r="D463" s="275">
        <f t="shared" si="142"/>
        <v>0</v>
      </c>
      <c r="E463" s="275">
        <f t="shared" si="143"/>
        <v>0</v>
      </c>
      <c r="F463" s="275">
        <f t="shared" si="144"/>
        <v>0</v>
      </c>
      <c r="G463" s="275">
        <f t="shared" si="145"/>
        <v>1</v>
      </c>
      <c r="H463" s="275">
        <f t="shared" si="146"/>
        <v>0</v>
      </c>
      <c r="I463" s="275">
        <f t="shared" si="147"/>
        <v>0</v>
      </c>
      <c r="J463" s="275">
        <f t="shared" si="148"/>
        <v>0</v>
      </c>
      <c r="K463" s="410">
        <f t="shared" si="149"/>
        <v>3.9300000000000002E-2</v>
      </c>
      <c r="L463" s="275"/>
      <c r="M463" s="275">
        <f t="shared" si="150"/>
        <v>0</v>
      </c>
      <c r="N463" s="275">
        <f t="shared" si="151"/>
        <v>0</v>
      </c>
      <c r="O463" s="275">
        <f t="shared" si="152"/>
        <v>0</v>
      </c>
      <c r="P463" s="275">
        <f t="shared" si="153"/>
        <v>1</v>
      </c>
      <c r="Q463" s="275">
        <f t="shared" si="154"/>
        <v>9</v>
      </c>
      <c r="R463" s="275">
        <f t="shared" si="155"/>
        <v>1</v>
      </c>
      <c r="S463" s="278"/>
      <c r="T463" s="278"/>
      <c r="U463" s="278"/>
      <c r="V463" s="278"/>
      <c r="W463" s="582"/>
      <c r="X463" s="582"/>
      <c r="Y463" s="600"/>
      <c r="Z463" s="278"/>
      <c r="AA463" s="76">
        <v>463</v>
      </c>
      <c r="AB463" s="76">
        <v>463035251</v>
      </c>
      <c r="AC463" s="294" t="s">
        <v>1278</v>
      </c>
      <c r="AD463" s="76">
        <v>0</v>
      </c>
      <c r="AE463" s="76">
        <v>0</v>
      </c>
      <c r="AF463" s="76">
        <v>0</v>
      </c>
      <c r="AG463" s="76">
        <v>1</v>
      </c>
      <c r="AH463" s="76">
        <v>0</v>
      </c>
      <c r="AI463" s="76">
        <v>0</v>
      </c>
      <c r="AJ463" s="76">
        <v>0</v>
      </c>
      <c r="AK463" s="265">
        <v>0</v>
      </c>
      <c r="AL463" s="265">
        <v>0</v>
      </c>
      <c r="AM463" s="265">
        <v>0</v>
      </c>
      <c r="AN463" s="265">
        <v>0</v>
      </c>
      <c r="AO463" s="265">
        <v>1</v>
      </c>
      <c r="AP463" s="265">
        <v>0</v>
      </c>
      <c r="AQ463" s="265">
        <v>0</v>
      </c>
      <c r="AR463" s="265">
        <v>0</v>
      </c>
      <c r="AS463" s="76">
        <v>0</v>
      </c>
      <c r="AT463" s="266"/>
      <c r="AU463" s="76">
        <v>35</v>
      </c>
      <c r="AV463" s="76">
        <v>251</v>
      </c>
      <c r="AW463" s="579">
        <v>9</v>
      </c>
      <c r="AY463" s="76"/>
      <c r="AZ463" s="76">
        <f t="shared" si="156"/>
        <v>463035251</v>
      </c>
      <c r="BA463" s="76">
        <f t="shared" si="157"/>
        <v>463</v>
      </c>
      <c r="BB463" s="564"/>
      <c r="BC463" s="266" t="str">
        <f t="shared" si="158"/>
        <v>KIPP ACADEMY BOSTON</v>
      </c>
      <c r="BD463" s="266">
        <f t="shared" si="159"/>
        <v>251</v>
      </c>
      <c r="BE463" s="266" t="str">
        <f t="shared" si="141"/>
        <v>ROCKLAND</v>
      </c>
      <c r="BF463" s="266">
        <f t="shared" si="160"/>
        <v>1</v>
      </c>
    </row>
    <row r="464" spans="1:58">
      <c r="A464" s="265">
        <v>464</v>
      </c>
      <c r="B464" s="265">
        <v>464168030</v>
      </c>
      <c r="C464" s="266" t="s">
        <v>1301</v>
      </c>
      <c r="D464" s="275">
        <f t="shared" si="142"/>
        <v>0</v>
      </c>
      <c r="E464" s="275">
        <f t="shared" si="143"/>
        <v>0</v>
      </c>
      <c r="F464" s="275">
        <f t="shared" si="144"/>
        <v>0</v>
      </c>
      <c r="G464" s="275">
        <f t="shared" si="145"/>
        <v>2</v>
      </c>
      <c r="H464" s="275">
        <f t="shared" si="146"/>
        <v>3</v>
      </c>
      <c r="I464" s="275">
        <f t="shared" si="147"/>
        <v>0</v>
      </c>
      <c r="J464" s="275">
        <f t="shared" si="148"/>
        <v>0</v>
      </c>
      <c r="K464" s="410">
        <f t="shared" si="149"/>
        <v>0.19650000000000001</v>
      </c>
      <c r="L464" s="275"/>
      <c r="M464" s="275">
        <f t="shared" si="150"/>
        <v>0</v>
      </c>
      <c r="N464" s="275">
        <f t="shared" si="151"/>
        <v>0</v>
      </c>
      <c r="O464" s="275">
        <f t="shared" si="152"/>
        <v>0</v>
      </c>
      <c r="P464" s="275">
        <f t="shared" si="153"/>
        <v>3</v>
      </c>
      <c r="Q464" s="275">
        <f t="shared" si="154"/>
        <v>6</v>
      </c>
      <c r="R464" s="275">
        <f t="shared" si="155"/>
        <v>5</v>
      </c>
      <c r="S464" s="278"/>
      <c r="T464" s="278"/>
      <c r="U464" s="278"/>
      <c r="V464" s="278"/>
      <c r="W464" s="582"/>
      <c r="X464" s="582"/>
      <c r="Y464" s="600"/>
      <c r="Z464" s="278"/>
      <c r="AA464" s="76">
        <v>464</v>
      </c>
      <c r="AB464" s="76">
        <v>464168030</v>
      </c>
      <c r="AC464" s="294" t="s">
        <v>1301</v>
      </c>
      <c r="AD464" s="76">
        <v>0</v>
      </c>
      <c r="AE464" s="76">
        <v>0</v>
      </c>
      <c r="AF464" s="76">
        <v>0</v>
      </c>
      <c r="AG464" s="76">
        <v>2</v>
      </c>
      <c r="AH464" s="76">
        <v>3</v>
      </c>
      <c r="AI464" s="76">
        <v>0</v>
      </c>
      <c r="AJ464" s="76">
        <v>0</v>
      </c>
      <c r="AK464" s="265">
        <v>0</v>
      </c>
      <c r="AL464" s="265">
        <v>0</v>
      </c>
      <c r="AM464" s="265">
        <v>0</v>
      </c>
      <c r="AN464" s="265">
        <v>0</v>
      </c>
      <c r="AO464" s="265">
        <v>3</v>
      </c>
      <c r="AP464" s="265">
        <v>0</v>
      </c>
      <c r="AQ464" s="265">
        <v>0</v>
      </c>
      <c r="AR464" s="265">
        <v>0</v>
      </c>
      <c r="AS464" s="76">
        <v>0</v>
      </c>
      <c r="AT464" s="266"/>
      <c r="AU464" s="76">
        <v>168</v>
      </c>
      <c r="AV464" s="76">
        <v>30</v>
      </c>
      <c r="AW464" s="579">
        <v>6</v>
      </c>
      <c r="AY464" s="76"/>
      <c r="AZ464" s="76">
        <f t="shared" si="156"/>
        <v>464168030</v>
      </c>
      <c r="BA464" s="76">
        <f t="shared" si="157"/>
        <v>464</v>
      </c>
      <c r="BB464" s="564"/>
      <c r="BC464" s="266" t="str">
        <f t="shared" si="158"/>
        <v>MARBLEHEAD COMMUNITY</v>
      </c>
      <c r="BD464" s="266">
        <f t="shared" si="159"/>
        <v>30</v>
      </c>
      <c r="BE464" s="266" t="str">
        <f t="shared" si="141"/>
        <v>BEVERLY</v>
      </c>
      <c r="BF464" s="266">
        <f t="shared" si="160"/>
        <v>5</v>
      </c>
    </row>
    <row r="465" spans="1:58">
      <c r="A465" s="265">
        <v>464</v>
      </c>
      <c r="B465" s="265">
        <v>464168035</v>
      </c>
      <c r="C465" s="266" t="s">
        <v>1301</v>
      </c>
      <c r="D465" s="275">
        <f t="shared" si="142"/>
        <v>0</v>
      </c>
      <c r="E465" s="275">
        <f t="shared" si="143"/>
        <v>0</v>
      </c>
      <c r="F465" s="275">
        <f t="shared" si="144"/>
        <v>0</v>
      </c>
      <c r="G465" s="275">
        <f t="shared" si="145"/>
        <v>1</v>
      </c>
      <c r="H465" s="275">
        <f t="shared" si="146"/>
        <v>0</v>
      </c>
      <c r="I465" s="275">
        <f t="shared" si="147"/>
        <v>0</v>
      </c>
      <c r="J465" s="275">
        <f t="shared" si="148"/>
        <v>0</v>
      </c>
      <c r="K465" s="410">
        <f t="shared" si="149"/>
        <v>3.9300000000000002E-2</v>
      </c>
      <c r="L465" s="275"/>
      <c r="M465" s="275">
        <f t="shared" si="150"/>
        <v>0</v>
      </c>
      <c r="N465" s="275">
        <f t="shared" si="151"/>
        <v>0</v>
      </c>
      <c r="O465" s="275">
        <f t="shared" si="152"/>
        <v>0</v>
      </c>
      <c r="P465" s="275">
        <f t="shared" si="153"/>
        <v>0</v>
      </c>
      <c r="Q465" s="275">
        <f t="shared" si="154"/>
        <v>11</v>
      </c>
      <c r="R465" s="275">
        <f t="shared" si="155"/>
        <v>1</v>
      </c>
      <c r="S465" s="278"/>
      <c r="T465" s="278"/>
      <c r="U465" s="278"/>
      <c r="V465" s="278"/>
      <c r="W465" s="582"/>
      <c r="X465" s="582"/>
      <c r="Y465" s="600"/>
      <c r="Z465" s="278"/>
      <c r="AA465" s="76">
        <v>464</v>
      </c>
      <c r="AB465" s="76">
        <v>464168035</v>
      </c>
      <c r="AC465" s="294" t="s">
        <v>1301</v>
      </c>
      <c r="AD465" s="76">
        <v>0</v>
      </c>
      <c r="AE465" s="76">
        <v>0</v>
      </c>
      <c r="AF465" s="76">
        <v>0</v>
      </c>
      <c r="AG465" s="76">
        <v>1</v>
      </c>
      <c r="AH465" s="76">
        <v>0</v>
      </c>
      <c r="AI465" s="76">
        <v>0</v>
      </c>
      <c r="AJ465" s="76">
        <v>0</v>
      </c>
      <c r="AK465" s="265">
        <v>0</v>
      </c>
      <c r="AL465" s="265">
        <v>0</v>
      </c>
      <c r="AM465" s="265">
        <v>0</v>
      </c>
      <c r="AN465" s="265">
        <v>0</v>
      </c>
      <c r="AO465" s="265">
        <v>0</v>
      </c>
      <c r="AP465" s="265">
        <v>0</v>
      </c>
      <c r="AQ465" s="265">
        <v>0</v>
      </c>
      <c r="AR465" s="265">
        <v>0</v>
      </c>
      <c r="AS465" s="76">
        <v>0</v>
      </c>
      <c r="AT465" s="266"/>
      <c r="AU465" s="76">
        <v>168</v>
      </c>
      <c r="AV465" s="76">
        <v>35</v>
      </c>
      <c r="AW465" s="579">
        <v>11</v>
      </c>
      <c r="AY465" s="76"/>
      <c r="AZ465" s="76">
        <f t="shared" si="156"/>
        <v>464168035</v>
      </c>
      <c r="BA465" s="76">
        <f t="shared" si="157"/>
        <v>464</v>
      </c>
      <c r="BB465" s="564"/>
      <c r="BC465" s="266" t="str">
        <f t="shared" si="158"/>
        <v>MARBLEHEAD COMMUNITY</v>
      </c>
      <c r="BD465" s="266">
        <f t="shared" si="159"/>
        <v>35</v>
      </c>
      <c r="BE465" s="266" t="str">
        <f t="shared" si="141"/>
        <v>BOSTON</v>
      </c>
      <c r="BF465" s="266">
        <f t="shared" si="160"/>
        <v>1</v>
      </c>
    </row>
    <row r="466" spans="1:58">
      <c r="A466" s="265">
        <v>464</v>
      </c>
      <c r="B466" s="265">
        <v>464168071</v>
      </c>
      <c r="C466" s="266" t="s">
        <v>1301</v>
      </c>
      <c r="D466" s="275">
        <f t="shared" si="142"/>
        <v>0</v>
      </c>
      <c r="E466" s="275">
        <f t="shared" si="143"/>
        <v>0</v>
      </c>
      <c r="F466" s="275">
        <f t="shared" si="144"/>
        <v>0</v>
      </c>
      <c r="G466" s="275">
        <f t="shared" si="145"/>
        <v>1</v>
      </c>
      <c r="H466" s="275">
        <f t="shared" si="146"/>
        <v>1</v>
      </c>
      <c r="I466" s="275">
        <f t="shared" si="147"/>
        <v>0</v>
      </c>
      <c r="J466" s="275">
        <f t="shared" si="148"/>
        <v>0</v>
      </c>
      <c r="K466" s="410">
        <f t="shared" si="149"/>
        <v>7.8600000000000003E-2</v>
      </c>
      <c r="L466" s="275"/>
      <c r="M466" s="275">
        <f t="shared" si="150"/>
        <v>0</v>
      </c>
      <c r="N466" s="275">
        <f t="shared" si="151"/>
        <v>0</v>
      </c>
      <c r="O466" s="275">
        <f t="shared" si="152"/>
        <v>0</v>
      </c>
      <c r="P466" s="275">
        <f t="shared" si="153"/>
        <v>0</v>
      </c>
      <c r="Q466" s="275">
        <f t="shared" si="154"/>
        <v>5</v>
      </c>
      <c r="R466" s="275">
        <f t="shared" si="155"/>
        <v>2</v>
      </c>
      <c r="S466" s="278"/>
      <c r="T466" s="278"/>
      <c r="U466" s="278"/>
      <c r="V466" s="278"/>
      <c r="W466" s="582"/>
      <c r="X466" s="582"/>
      <c r="Y466" s="600"/>
      <c r="Z466" s="278"/>
      <c r="AA466" s="76">
        <v>464</v>
      </c>
      <c r="AB466" s="76">
        <v>464168071</v>
      </c>
      <c r="AC466" s="294" t="s">
        <v>1301</v>
      </c>
      <c r="AD466" s="76">
        <v>0</v>
      </c>
      <c r="AE466" s="76">
        <v>0</v>
      </c>
      <c r="AF466" s="76">
        <v>0</v>
      </c>
      <c r="AG466" s="76">
        <v>1</v>
      </c>
      <c r="AH466" s="76">
        <v>1</v>
      </c>
      <c r="AI466" s="76">
        <v>0</v>
      </c>
      <c r="AJ466" s="76">
        <v>0</v>
      </c>
      <c r="AK466" s="265">
        <v>0</v>
      </c>
      <c r="AL466" s="265">
        <v>0</v>
      </c>
      <c r="AM466" s="265">
        <v>0</v>
      </c>
      <c r="AN466" s="265">
        <v>0</v>
      </c>
      <c r="AO466" s="265">
        <v>0</v>
      </c>
      <c r="AP466" s="265">
        <v>0</v>
      </c>
      <c r="AQ466" s="265">
        <v>0</v>
      </c>
      <c r="AR466" s="265">
        <v>0</v>
      </c>
      <c r="AS466" s="76">
        <v>0</v>
      </c>
      <c r="AT466" s="266"/>
      <c r="AU466" s="76">
        <v>168</v>
      </c>
      <c r="AV466" s="76">
        <v>71</v>
      </c>
      <c r="AW466" s="579">
        <v>5</v>
      </c>
      <c r="AY466" s="76"/>
      <c r="AZ466" s="76">
        <f t="shared" si="156"/>
        <v>464168071</v>
      </c>
      <c r="BA466" s="76">
        <f t="shared" si="157"/>
        <v>464</v>
      </c>
      <c r="BB466" s="564"/>
      <c r="BC466" s="266" t="str">
        <f t="shared" si="158"/>
        <v>MARBLEHEAD COMMUNITY</v>
      </c>
      <c r="BD466" s="266">
        <f t="shared" si="159"/>
        <v>71</v>
      </c>
      <c r="BE466" s="266" t="str">
        <f t="shared" si="141"/>
        <v>DANVERS</v>
      </c>
      <c r="BF466" s="266">
        <f t="shared" si="160"/>
        <v>2</v>
      </c>
    </row>
    <row r="467" spans="1:58">
      <c r="A467" s="265">
        <v>464</v>
      </c>
      <c r="B467" s="265">
        <v>464168163</v>
      </c>
      <c r="C467" s="266" t="s">
        <v>1301</v>
      </c>
      <c r="D467" s="275">
        <f t="shared" si="142"/>
        <v>0</v>
      </c>
      <c r="E467" s="275">
        <f t="shared" si="143"/>
        <v>0</v>
      </c>
      <c r="F467" s="275">
        <f t="shared" si="144"/>
        <v>0</v>
      </c>
      <c r="G467" s="275">
        <f t="shared" si="145"/>
        <v>3</v>
      </c>
      <c r="H467" s="275">
        <f t="shared" si="146"/>
        <v>26</v>
      </c>
      <c r="I467" s="275">
        <f t="shared" si="147"/>
        <v>0</v>
      </c>
      <c r="J467" s="275">
        <f t="shared" si="148"/>
        <v>0</v>
      </c>
      <c r="K467" s="410">
        <f t="shared" si="149"/>
        <v>1.1396999999999999</v>
      </c>
      <c r="L467" s="275"/>
      <c r="M467" s="275">
        <f t="shared" si="150"/>
        <v>1</v>
      </c>
      <c r="N467" s="275">
        <f t="shared" si="151"/>
        <v>8</v>
      </c>
      <c r="O467" s="275">
        <f t="shared" si="152"/>
        <v>0</v>
      </c>
      <c r="P467" s="275">
        <f t="shared" si="153"/>
        <v>15</v>
      </c>
      <c r="Q467" s="275">
        <f t="shared" si="154"/>
        <v>11</v>
      </c>
      <c r="R467" s="275">
        <f t="shared" si="155"/>
        <v>29</v>
      </c>
      <c r="S467" s="278"/>
      <c r="T467" s="278"/>
      <c r="U467" s="278"/>
      <c r="V467" s="278"/>
      <c r="W467" s="582"/>
      <c r="X467" s="582"/>
      <c r="Y467" s="600"/>
      <c r="Z467" s="278"/>
      <c r="AA467" s="76">
        <v>464</v>
      </c>
      <c r="AB467" s="76">
        <v>464168163</v>
      </c>
      <c r="AC467" s="294" t="s">
        <v>1301</v>
      </c>
      <c r="AD467" s="76">
        <v>0</v>
      </c>
      <c r="AE467" s="76">
        <v>0</v>
      </c>
      <c r="AF467" s="76">
        <v>0</v>
      </c>
      <c r="AG467" s="76">
        <v>3</v>
      </c>
      <c r="AH467" s="76">
        <v>26</v>
      </c>
      <c r="AI467" s="76">
        <v>0</v>
      </c>
      <c r="AJ467" s="76">
        <v>0</v>
      </c>
      <c r="AK467" s="265">
        <v>0</v>
      </c>
      <c r="AL467" s="265">
        <v>1</v>
      </c>
      <c r="AM467" s="265">
        <v>8</v>
      </c>
      <c r="AN467" s="265">
        <v>0</v>
      </c>
      <c r="AO467" s="265">
        <v>15</v>
      </c>
      <c r="AP467" s="265">
        <v>0</v>
      </c>
      <c r="AQ467" s="265">
        <v>0</v>
      </c>
      <c r="AR467" s="265">
        <v>0</v>
      </c>
      <c r="AS467" s="76">
        <v>0</v>
      </c>
      <c r="AT467" s="266"/>
      <c r="AU467" s="76">
        <v>168</v>
      </c>
      <c r="AV467" s="76">
        <v>163</v>
      </c>
      <c r="AW467" s="579">
        <v>11</v>
      </c>
      <c r="AY467" s="76"/>
      <c r="AZ467" s="76">
        <f t="shared" si="156"/>
        <v>464168163</v>
      </c>
      <c r="BA467" s="76">
        <f t="shared" si="157"/>
        <v>464</v>
      </c>
      <c r="BB467" s="564"/>
      <c r="BC467" s="266" t="str">
        <f t="shared" si="158"/>
        <v>MARBLEHEAD COMMUNITY</v>
      </c>
      <c r="BD467" s="266">
        <f t="shared" si="159"/>
        <v>163</v>
      </c>
      <c r="BE467" s="266" t="str">
        <f t="shared" si="141"/>
        <v>LYNN</v>
      </c>
      <c r="BF467" s="266">
        <f t="shared" si="160"/>
        <v>29</v>
      </c>
    </row>
    <row r="468" spans="1:58">
      <c r="A468" s="265">
        <v>464</v>
      </c>
      <c r="B468" s="265">
        <v>464168168</v>
      </c>
      <c r="C468" s="266" t="s">
        <v>1301</v>
      </c>
      <c r="D468" s="275">
        <f t="shared" si="142"/>
        <v>0</v>
      </c>
      <c r="E468" s="275">
        <f t="shared" si="143"/>
        <v>0</v>
      </c>
      <c r="F468" s="275">
        <f t="shared" si="144"/>
        <v>0</v>
      </c>
      <c r="G468" s="275">
        <f t="shared" si="145"/>
        <v>37</v>
      </c>
      <c r="H468" s="275">
        <f t="shared" si="146"/>
        <v>23</v>
      </c>
      <c r="I468" s="275">
        <f t="shared" si="147"/>
        <v>0</v>
      </c>
      <c r="J468" s="275">
        <f t="shared" si="148"/>
        <v>0</v>
      </c>
      <c r="K468" s="410">
        <f t="shared" si="149"/>
        <v>2.3580000000000001</v>
      </c>
      <c r="L468" s="275"/>
      <c r="M468" s="275">
        <f t="shared" si="150"/>
        <v>7</v>
      </c>
      <c r="N468" s="275">
        <f t="shared" si="151"/>
        <v>1</v>
      </c>
      <c r="O468" s="275">
        <f t="shared" si="152"/>
        <v>0</v>
      </c>
      <c r="P468" s="275">
        <f t="shared" si="153"/>
        <v>13</v>
      </c>
      <c r="Q468" s="275">
        <f t="shared" si="154"/>
        <v>3</v>
      </c>
      <c r="R468" s="275">
        <f t="shared" si="155"/>
        <v>60</v>
      </c>
      <c r="S468" s="278"/>
      <c r="T468" s="278"/>
      <c r="U468" s="278"/>
      <c r="V468" s="278"/>
      <c r="W468" s="582"/>
      <c r="X468" s="582"/>
      <c r="Y468" s="600"/>
      <c r="Z468" s="278"/>
      <c r="AA468" s="76">
        <v>464</v>
      </c>
      <c r="AB468" s="76">
        <v>464168168</v>
      </c>
      <c r="AC468" s="294" t="s">
        <v>1301</v>
      </c>
      <c r="AD468" s="76">
        <v>0</v>
      </c>
      <c r="AE468" s="76">
        <v>0</v>
      </c>
      <c r="AF468" s="76">
        <v>0</v>
      </c>
      <c r="AG468" s="76">
        <v>37</v>
      </c>
      <c r="AH468" s="76">
        <v>23</v>
      </c>
      <c r="AI468" s="76">
        <v>0</v>
      </c>
      <c r="AJ468" s="76">
        <v>0</v>
      </c>
      <c r="AK468" s="265">
        <v>0</v>
      </c>
      <c r="AL468" s="265">
        <v>7</v>
      </c>
      <c r="AM468" s="265">
        <v>1</v>
      </c>
      <c r="AN468" s="265">
        <v>0</v>
      </c>
      <c r="AO468" s="265">
        <v>13</v>
      </c>
      <c r="AP468" s="265">
        <v>0</v>
      </c>
      <c r="AQ468" s="265">
        <v>0</v>
      </c>
      <c r="AR468" s="265">
        <v>0</v>
      </c>
      <c r="AS468" s="76">
        <v>0</v>
      </c>
      <c r="AT468" s="266"/>
      <c r="AU468" s="76">
        <v>168</v>
      </c>
      <c r="AV468" s="76">
        <v>168</v>
      </c>
      <c r="AW468" s="579">
        <v>3</v>
      </c>
      <c r="AY468" s="76"/>
      <c r="AZ468" s="76">
        <f t="shared" si="156"/>
        <v>464168168</v>
      </c>
      <c r="BA468" s="76">
        <f t="shared" si="157"/>
        <v>464</v>
      </c>
      <c r="BB468" s="564"/>
      <c r="BC468" s="266" t="str">
        <f t="shared" si="158"/>
        <v>MARBLEHEAD COMMUNITY</v>
      </c>
      <c r="BD468" s="266">
        <f t="shared" si="159"/>
        <v>168</v>
      </c>
      <c r="BE468" s="266" t="str">
        <f t="shared" si="141"/>
        <v>MARBLEHEAD</v>
      </c>
      <c r="BF468" s="266">
        <f t="shared" si="160"/>
        <v>60</v>
      </c>
    </row>
    <row r="469" spans="1:58">
      <c r="A469" s="265">
        <v>464</v>
      </c>
      <c r="B469" s="265">
        <v>464168196</v>
      </c>
      <c r="C469" s="266" t="s">
        <v>1301</v>
      </c>
      <c r="D469" s="275">
        <f t="shared" si="142"/>
        <v>0</v>
      </c>
      <c r="E469" s="275">
        <f t="shared" si="143"/>
        <v>0</v>
      </c>
      <c r="F469" s="275">
        <f t="shared" si="144"/>
        <v>0</v>
      </c>
      <c r="G469" s="275">
        <f t="shared" si="145"/>
        <v>4</v>
      </c>
      <c r="H469" s="275">
        <f t="shared" si="146"/>
        <v>5</v>
      </c>
      <c r="I469" s="275">
        <f t="shared" si="147"/>
        <v>0</v>
      </c>
      <c r="J469" s="275">
        <f t="shared" si="148"/>
        <v>0</v>
      </c>
      <c r="K469" s="410">
        <f t="shared" si="149"/>
        <v>0.35370000000000001</v>
      </c>
      <c r="L469" s="275"/>
      <c r="M469" s="275">
        <f t="shared" si="150"/>
        <v>0</v>
      </c>
      <c r="N469" s="275">
        <f t="shared" si="151"/>
        <v>0</v>
      </c>
      <c r="O469" s="275">
        <f t="shared" si="152"/>
        <v>0</v>
      </c>
      <c r="P469" s="275">
        <f t="shared" si="153"/>
        <v>2</v>
      </c>
      <c r="Q469" s="275">
        <f t="shared" si="154"/>
        <v>4</v>
      </c>
      <c r="R469" s="275">
        <f t="shared" si="155"/>
        <v>9</v>
      </c>
      <c r="S469" s="278"/>
      <c r="T469" s="278"/>
      <c r="U469" s="278"/>
      <c r="V469" s="278"/>
      <c r="W469" s="582"/>
      <c r="X469" s="582"/>
      <c r="Y469" s="600"/>
      <c r="Z469" s="278"/>
      <c r="AA469" s="76">
        <v>464</v>
      </c>
      <c r="AB469" s="76">
        <v>464168196</v>
      </c>
      <c r="AC469" s="294" t="s">
        <v>1301</v>
      </c>
      <c r="AD469" s="76">
        <v>0</v>
      </c>
      <c r="AE469" s="76">
        <v>0</v>
      </c>
      <c r="AF469" s="76">
        <v>0</v>
      </c>
      <c r="AG469" s="76">
        <v>4</v>
      </c>
      <c r="AH469" s="76">
        <v>5</v>
      </c>
      <c r="AI469" s="76">
        <v>0</v>
      </c>
      <c r="AJ469" s="76">
        <v>0</v>
      </c>
      <c r="AK469" s="265">
        <v>0</v>
      </c>
      <c r="AL469" s="265">
        <v>0</v>
      </c>
      <c r="AM469" s="265">
        <v>0</v>
      </c>
      <c r="AN469" s="265">
        <v>0</v>
      </c>
      <c r="AO469" s="265">
        <v>2</v>
      </c>
      <c r="AP469" s="265">
        <v>0</v>
      </c>
      <c r="AQ469" s="265">
        <v>0</v>
      </c>
      <c r="AR469" s="265">
        <v>0</v>
      </c>
      <c r="AS469" s="76">
        <v>0</v>
      </c>
      <c r="AT469" s="266"/>
      <c r="AU469" s="76">
        <v>168</v>
      </c>
      <c r="AV469" s="76">
        <v>196</v>
      </c>
      <c r="AW469" s="579">
        <v>4</v>
      </c>
      <c r="AY469" s="76"/>
      <c r="AZ469" s="76">
        <f t="shared" si="156"/>
        <v>464168196</v>
      </c>
      <c r="BA469" s="76">
        <f t="shared" si="157"/>
        <v>464</v>
      </c>
      <c r="BB469" s="564"/>
      <c r="BC469" s="266" t="str">
        <f t="shared" si="158"/>
        <v>MARBLEHEAD COMMUNITY</v>
      </c>
      <c r="BD469" s="266">
        <f t="shared" si="159"/>
        <v>196</v>
      </c>
      <c r="BE469" s="266" t="str">
        <f t="shared" si="141"/>
        <v>NAHANT</v>
      </c>
      <c r="BF469" s="266">
        <f t="shared" si="160"/>
        <v>9</v>
      </c>
    </row>
    <row r="470" spans="1:58">
      <c r="A470" s="265">
        <v>464</v>
      </c>
      <c r="B470" s="265">
        <v>464168229</v>
      </c>
      <c r="C470" s="266" t="s">
        <v>1301</v>
      </c>
      <c r="D470" s="275">
        <f t="shared" si="142"/>
        <v>0</v>
      </c>
      <c r="E470" s="275">
        <f t="shared" si="143"/>
        <v>0</v>
      </c>
      <c r="F470" s="275">
        <f t="shared" si="144"/>
        <v>0</v>
      </c>
      <c r="G470" s="275">
        <f t="shared" si="145"/>
        <v>8</v>
      </c>
      <c r="H470" s="275">
        <f t="shared" si="146"/>
        <v>6</v>
      </c>
      <c r="I470" s="275">
        <f t="shared" si="147"/>
        <v>0</v>
      </c>
      <c r="J470" s="275">
        <f t="shared" si="148"/>
        <v>0</v>
      </c>
      <c r="K470" s="410">
        <f t="shared" si="149"/>
        <v>0.55020000000000002</v>
      </c>
      <c r="L470" s="275"/>
      <c r="M470" s="275">
        <f t="shared" si="150"/>
        <v>1</v>
      </c>
      <c r="N470" s="275">
        <f t="shared" si="151"/>
        <v>0</v>
      </c>
      <c r="O470" s="275">
        <f t="shared" si="152"/>
        <v>0</v>
      </c>
      <c r="P470" s="275">
        <f t="shared" si="153"/>
        <v>6</v>
      </c>
      <c r="Q470" s="275">
        <f t="shared" si="154"/>
        <v>9</v>
      </c>
      <c r="R470" s="275">
        <f t="shared" si="155"/>
        <v>14</v>
      </c>
      <c r="S470" s="278"/>
      <c r="T470" s="278"/>
      <c r="U470" s="278"/>
      <c r="V470" s="278"/>
      <c r="W470" s="582"/>
      <c r="X470" s="582"/>
      <c r="Y470" s="600"/>
      <c r="Z470" s="278"/>
      <c r="AA470" s="76">
        <v>464</v>
      </c>
      <c r="AB470" s="76">
        <v>464168229</v>
      </c>
      <c r="AC470" s="294" t="s">
        <v>1301</v>
      </c>
      <c r="AD470" s="76">
        <v>0</v>
      </c>
      <c r="AE470" s="76">
        <v>0</v>
      </c>
      <c r="AF470" s="76">
        <v>0</v>
      </c>
      <c r="AG470" s="76">
        <v>8</v>
      </c>
      <c r="AH470" s="76">
        <v>6</v>
      </c>
      <c r="AI470" s="76">
        <v>0</v>
      </c>
      <c r="AJ470" s="76">
        <v>0</v>
      </c>
      <c r="AK470" s="265">
        <v>0</v>
      </c>
      <c r="AL470" s="265">
        <v>1</v>
      </c>
      <c r="AM470" s="265">
        <v>0</v>
      </c>
      <c r="AN470" s="265">
        <v>0</v>
      </c>
      <c r="AO470" s="265">
        <v>6</v>
      </c>
      <c r="AP470" s="265">
        <v>0</v>
      </c>
      <c r="AQ470" s="265">
        <v>0</v>
      </c>
      <c r="AR470" s="265">
        <v>0</v>
      </c>
      <c r="AS470" s="76">
        <v>0</v>
      </c>
      <c r="AT470" s="266"/>
      <c r="AU470" s="76">
        <v>168</v>
      </c>
      <c r="AV470" s="76">
        <v>229</v>
      </c>
      <c r="AW470" s="579">
        <v>9</v>
      </c>
      <c r="AY470" s="76"/>
      <c r="AZ470" s="76">
        <f t="shared" si="156"/>
        <v>464168229</v>
      </c>
      <c r="BA470" s="76">
        <f t="shared" si="157"/>
        <v>464</v>
      </c>
      <c r="BB470" s="564"/>
      <c r="BC470" s="266" t="str">
        <f t="shared" si="158"/>
        <v>MARBLEHEAD COMMUNITY</v>
      </c>
      <c r="BD470" s="266">
        <f t="shared" si="159"/>
        <v>229</v>
      </c>
      <c r="BE470" s="266" t="str">
        <f t="shared" si="141"/>
        <v>PEABODY</v>
      </c>
      <c r="BF470" s="266">
        <f t="shared" si="160"/>
        <v>14</v>
      </c>
    </row>
    <row r="471" spans="1:58">
      <c r="A471" s="265">
        <v>464</v>
      </c>
      <c r="B471" s="265">
        <v>464168248</v>
      </c>
      <c r="C471" s="266" t="s">
        <v>1301</v>
      </c>
      <c r="D471" s="275">
        <f t="shared" si="142"/>
        <v>0</v>
      </c>
      <c r="E471" s="275">
        <f t="shared" si="143"/>
        <v>0</v>
      </c>
      <c r="F471" s="275">
        <f t="shared" si="144"/>
        <v>0</v>
      </c>
      <c r="G471" s="275">
        <f t="shared" si="145"/>
        <v>0</v>
      </c>
      <c r="H471" s="275">
        <f t="shared" si="146"/>
        <v>1</v>
      </c>
      <c r="I471" s="275">
        <f t="shared" si="147"/>
        <v>0</v>
      </c>
      <c r="J471" s="275">
        <f t="shared" si="148"/>
        <v>0</v>
      </c>
      <c r="K471" s="410">
        <f t="shared" si="149"/>
        <v>3.9300000000000002E-2</v>
      </c>
      <c r="L471" s="275"/>
      <c r="M471" s="275">
        <f t="shared" si="150"/>
        <v>0</v>
      </c>
      <c r="N471" s="275">
        <f t="shared" si="151"/>
        <v>0</v>
      </c>
      <c r="O471" s="275">
        <f t="shared" si="152"/>
        <v>0</v>
      </c>
      <c r="P471" s="275">
        <f t="shared" si="153"/>
        <v>1</v>
      </c>
      <c r="Q471" s="275">
        <f t="shared" si="154"/>
        <v>11</v>
      </c>
      <c r="R471" s="275">
        <f t="shared" si="155"/>
        <v>1</v>
      </c>
      <c r="S471" s="278"/>
      <c r="T471" s="278"/>
      <c r="U471" s="278"/>
      <c r="V471" s="278"/>
      <c r="W471" s="582"/>
      <c r="X471" s="582"/>
      <c r="Y471" s="600"/>
      <c r="Z471" s="278"/>
      <c r="AA471" s="76">
        <v>464</v>
      </c>
      <c r="AB471" s="76">
        <v>464168248</v>
      </c>
      <c r="AC471" s="294" t="s">
        <v>1301</v>
      </c>
      <c r="AD471" s="76">
        <v>0</v>
      </c>
      <c r="AE471" s="76">
        <v>0</v>
      </c>
      <c r="AF471" s="76">
        <v>0</v>
      </c>
      <c r="AG471" s="76">
        <v>0</v>
      </c>
      <c r="AH471" s="76">
        <v>1</v>
      </c>
      <c r="AI471" s="76">
        <v>0</v>
      </c>
      <c r="AJ471" s="76">
        <v>0</v>
      </c>
      <c r="AK471" s="265">
        <v>0</v>
      </c>
      <c r="AL471" s="265">
        <v>0</v>
      </c>
      <c r="AM471" s="265">
        <v>0</v>
      </c>
      <c r="AN471" s="265">
        <v>0</v>
      </c>
      <c r="AO471" s="265">
        <v>1</v>
      </c>
      <c r="AP471" s="265">
        <v>0</v>
      </c>
      <c r="AQ471" s="265">
        <v>0</v>
      </c>
      <c r="AR471" s="265">
        <v>0</v>
      </c>
      <c r="AS471" s="76">
        <v>0</v>
      </c>
      <c r="AT471" s="266"/>
      <c r="AU471" s="76">
        <v>168</v>
      </c>
      <c r="AV471" s="76">
        <v>248</v>
      </c>
      <c r="AW471" s="579">
        <v>11</v>
      </c>
      <c r="AY471" s="76"/>
      <c r="AZ471" s="76">
        <f t="shared" si="156"/>
        <v>464168248</v>
      </c>
      <c r="BA471" s="76">
        <f t="shared" si="157"/>
        <v>464</v>
      </c>
      <c r="BB471" s="564"/>
      <c r="BC471" s="266" t="str">
        <f t="shared" si="158"/>
        <v>MARBLEHEAD COMMUNITY</v>
      </c>
      <c r="BD471" s="266">
        <f t="shared" si="159"/>
        <v>248</v>
      </c>
      <c r="BE471" s="266" t="str">
        <f t="shared" si="141"/>
        <v>REVERE</v>
      </c>
      <c r="BF471" s="266">
        <f t="shared" si="160"/>
        <v>1</v>
      </c>
    </row>
    <row r="472" spans="1:58">
      <c r="A472" s="265">
        <v>464</v>
      </c>
      <c r="B472" s="265">
        <v>464168258</v>
      </c>
      <c r="C472" s="266" t="s">
        <v>1301</v>
      </c>
      <c r="D472" s="275">
        <f t="shared" si="142"/>
        <v>0</v>
      </c>
      <c r="E472" s="275">
        <f t="shared" si="143"/>
        <v>0</v>
      </c>
      <c r="F472" s="275">
        <f t="shared" si="144"/>
        <v>0</v>
      </c>
      <c r="G472" s="275">
        <f t="shared" si="145"/>
        <v>1</v>
      </c>
      <c r="H472" s="275">
        <f t="shared" si="146"/>
        <v>6</v>
      </c>
      <c r="I472" s="275">
        <f t="shared" si="147"/>
        <v>0</v>
      </c>
      <c r="J472" s="275">
        <f t="shared" si="148"/>
        <v>0</v>
      </c>
      <c r="K472" s="410">
        <f t="shared" si="149"/>
        <v>0.27510000000000001</v>
      </c>
      <c r="L472" s="275"/>
      <c r="M472" s="275">
        <f t="shared" si="150"/>
        <v>0</v>
      </c>
      <c r="N472" s="275">
        <f t="shared" si="151"/>
        <v>2</v>
      </c>
      <c r="O472" s="275">
        <f t="shared" si="152"/>
        <v>0</v>
      </c>
      <c r="P472" s="275">
        <f t="shared" si="153"/>
        <v>5</v>
      </c>
      <c r="Q472" s="275">
        <f t="shared" si="154"/>
        <v>10</v>
      </c>
      <c r="R472" s="275">
        <f t="shared" si="155"/>
        <v>7</v>
      </c>
      <c r="S472" s="278"/>
      <c r="T472" s="278"/>
      <c r="U472" s="278"/>
      <c r="V472" s="278"/>
      <c r="W472" s="582"/>
      <c r="X472" s="582"/>
      <c r="Y472" s="600"/>
      <c r="Z472" s="278"/>
      <c r="AA472" s="76">
        <v>464</v>
      </c>
      <c r="AB472" s="76">
        <v>464168258</v>
      </c>
      <c r="AC472" s="294" t="s">
        <v>1301</v>
      </c>
      <c r="AD472" s="76">
        <v>0</v>
      </c>
      <c r="AE472" s="76">
        <v>0</v>
      </c>
      <c r="AF472" s="76">
        <v>0</v>
      </c>
      <c r="AG472" s="76">
        <v>1</v>
      </c>
      <c r="AH472" s="76">
        <v>6</v>
      </c>
      <c r="AI472" s="76">
        <v>0</v>
      </c>
      <c r="AJ472" s="76">
        <v>0</v>
      </c>
      <c r="AK472" s="265">
        <v>0</v>
      </c>
      <c r="AL472" s="265">
        <v>0</v>
      </c>
      <c r="AM472" s="265">
        <v>2</v>
      </c>
      <c r="AN472" s="265">
        <v>0</v>
      </c>
      <c r="AO472" s="265">
        <v>5</v>
      </c>
      <c r="AP472" s="265">
        <v>0</v>
      </c>
      <c r="AQ472" s="265">
        <v>0</v>
      </c>
      <c r="AR472" s="265">
        <v>0</v>
      </c>
      <c r="AS472" s="76">
        <v>0</v>
      </c>
      <c r="AT472" s="266"/>
      <c r="AU472" s="76">
        <v>168</v>
      </c>
      <c r="AV472" s="76">
        <v>258</v>
      </c>
      <c r="AW472" s="579">
        <v>10</v>
      </c>
      <c r="AY472" s="76"/>
      <c r="AZ472" s="76">
        <f t="shared" si="156"/>
        <v>464168258</v>
      </c>
      <c r="BA472" s="76">
        <f t="shared" si="157"/>
        <v>464</v>
      </c>
      <c r="BB472" s="564"/>
      <c r="BC472" s="266" t="str">
        <f t="shared" si="158"/>
        <v>MARBLEHEAD COMMUNITY</v>
      </c>
      <c r="BD472" s="266">
        <f t="shared" si="159"/>
        <v>258</v>
      </c>
      <c r="BE472" s="266" t="str">
        <f t="shared" si="141"/>
        <v>SALEM</v>
      </c>
      <c r="BF472" s="266">
        <f t="shared" si="160"/>
        <v>7</v>
      </c>
    </row>
    <row r="473" spans="1:58">
      <c r="A473" s="265">
        <v>464</v>
      </c>
      <c r="B473" s="265">
        <v>464168262</v>
      </c>
      <c r="C473" s="266" t="s">
        <v>1301</v>
      </c>
      <c r="D473" s="275">
        <f t="shared" si="142"/>
        <v>0</v>
      </c>
      <c r="E473" s="275">
        <f t="shared" si="143"/>
        <v>0</v>
      </c>
      <c r="F473" s="275">
        <f t="shared" si="144"/>
        <v>0</v>
      </c>
      <c r="G473" s="275">
        <f t="shared" si="145"/>
        <v>1</v>
      </c>
      <c r="H473" s="275">
        <f t="shared" si="146"/>
        <v>0</v>
      </c>
      <c r="I473" s="275">
        <f t="shared" si="147"/>
        <v>0</v>
      </c>
      <c r="J473" s="275">
        <f t="shared" si="148"/>
        <v>0</v>
      </c>
      <c r="K473" s="410">
        <f t="shared" si="149"/>
        <v>3.9300000000000002E-2</v>
      </c>
      <c r="L473" s="275"/>
      <c r="M473" s="275">
        <f t="shared" si="150"/>
        <v>0</v>
      </c>
      <c r="N473" s="275">
        <f t="shared" si="151"/>
        <v>0</v>
      </c>
      <c r="O473" s="275">
        <f t="shared" si="152"/>
        <v>0</v>
      </c>
      <c r="P473" s="275">
        <f t="shared" si="153"/>
        <v>0</v>
      </c>
      <c r="Q473" s="275">
        <f t="shared" si="154"/>
        <v>9</v>
      </c>
      <c r="R473" s="275">
        <f t="shared" si="155"/>
        <v>1</v>
      </c>
      <c r="S473" s="278"/>
      <c r="T473" s="278"/>
      <c r="U473" s="278"/>
      <c r="V473" s="278"/>
      <c r="W473" s="582"/>
      <c r="X473" s="582"/>
      <c r="Y473" s="600"/>
      <c r="Z473" s="278"/>
      <c r="AA473" s="76">
        <v>464</v>
      </c>
      <c r="AB473" s="76">
        <v>464168262</v>
      </c>
      <c r="AC473" s="294" t="s">
        <v>1301</v>
      </c>
      <c r="AD473" s="76">
        <v>0</v>
      </c>
      <c r="AE473" s="76">
        <v>0</v>
      </c>
      <c r="AF473" s="76">
        <v>0</v>
      </c>
      <c r="AG473" s="76">
        <v>1</v>
      </c>
      <c r="AH473" s="76">
        <v>0</v>
      </c>
      <c r="AI473" s="76">
        <v>0</v>
      </c>
      <c r="AJ473" s="76">
        <v>0</v>
      </c>
      <c r="AK473" s="265">
        <v>0</v>
      </c>
      <c r="AL473" s="265">
        <v>0</v>
      </c>
      <c r="AM473" s="265">
        <v>0</v>
      </c>
      <c r="AN473" s="265">
        <v>0</v>
      </c>
      <c r="AO473" s="265">
        <v>0</v>
      </c>
      <c r="AP473" s="265">
        <v>0</v>
      </c>
      <c r="AQ473" s="265">
        <v>0</v>
      </c>
      <c r="AR473" s="265">
        <v>0</v>
      </c>
      <c r="AS473" s="76">
        <v>0</v>
      </c>
      <c r="AT473" s="266"/>
      <c r="AU473" s="76">
        <v>168</v>
      </c>
      <c r="AV473" s="76">
        <v>262</v>
      </c>
      <c r="AW473" s="579">
        <v>9</v>
      </c>
      <c r="AY473" s="76"/>
      <c r="AZ473" s="76">
        <f t="shared" si="156"/>
        <v>464168262</v>
      </c>
      <c r="BA473" s="76">
        <f t="shared" si="157"/>
        <v>464</v>
      </c>
      <c r="BB473" s="564"/>
      <c r="BC473" s="266" t="str">
        <f t="shared" si="158"/>
        <v>MARBLEHEAD COMMUNITY</v>
      </c>
      <c r="BD473" s="266">
        <f t="shared" si="159"/>
        <v>262</v>
      </c>
      <c r="BE473" s="266" t="str">
        <f t="shared" si="141"/>
        <v>SAUGUS</v>
      </c>
      <c r="BF473" s="266">
        <f t="shared" si="160"/>
        <v>1</v>
      </c>
    </row>
    <row r="474" spans="1:58">
      <c r="A474" s="265">
        <v>464</v>
      </c>
      <c r="B474" s="265">
        <v>464168291</v>
      </c>
      <c r="C474" s="266" t="s">
        <v>1301</v>
      </c>
      <c r="D474" s="275">
        <f t="shared" si="142"/>
        <v>0</v>
      </c>
      <c r="E474" s="275">
        <f t="shared" si="143"/>
        <v>0</v>
      </c>
      <c r="F474" s="275">
        <f t="shared" si="144"/>
        <v>0</v>
      </c>
      <c r="G474" s="275">
        <f t="shared" si="145"/>
        <v>20</v>
      </c>
      <c r="H474" s="275">
        <f t="shared" si="146"/>
        <v>26</v>
      </c>
      <c r="I474" s="275">
        <f t="shared" si="147"/>
        <v>0</v>
      </c>
      <c r="J474" s="275">
        <f t="shared" si="148"/>
        <v>0</v>
      </c>
      <c r="K474" s="410">
        <f t="shared" si="149"/>
        <v>1.8078000000000001</v>
      </c>
      <c r="L474" s="275"/>
      <c r="M474" s="275">
        <f t="shared" si="150"/>
        <v>4</v>
      </c>
      <c r="N474" s="275">
        <f t="shared" si="151"/>
        <v>1</v>
      </c>
      <c r="O474" s="275">
        <f t="shared" si="152"/>
        <v>0</v>
      </c>
      <c r="P474" s="275">
        <f t="shared" si="153"/>
        <v>9</v>
      </c>
      <c r="Q474" s="275">
        <f t="shared" si="154"/>
        <v>5</v>
      </c>
      <c r="R474" s="275">
        <f t="shared" si="155"/>
        <v>46</v>
      </c>
      <c r="S474" s="278"/>
      <c r="T474" s="278"/>
      <c r="U474" s="278"/>
      <c r="V474" s="278"/>
      <c r="W474" s="582"/>
      <c r="X474" s="582"/>
      <c r="Y474" s="600"/>
      <c r="Z474" s="278"/>
      <c r="AA474" s="76">
        <v>464</v>
      </c>
      <c r="AB474" s="76">
        <v>464168291</v>
      </c>
      <c r="AC474" s="294" t="s">
        <v>1301</v>
      </c>
      <c r="AD474" s="76">
        <v>0</v>
      </c>
      <c r="AE474" s="76">
        <v>0</v>
      </c>
      <c r="AF474" s="76">
        <v>0</v>
      </c>
      <c r="AG474" s="76">
        <v>20</v>
      </c>
      <c r="AH474" s="76">
        <v>26</v>
      </c>
      <c r="AI474" s="76">
        <v>0</v>
      </c>
      <c r="AJ474" s="76">
        <v>0</v>
      </c>
      <c r="AK474" s="265">
        <v>0</v>
      </c>
      <c r="AL474" s="265">
        <v>4</v>
      </c>
      <c r="AM474" s="265">
        <v>1</v>
      </c>
      <c r="AN474" s="265">
        <v>0</v>
      </c>
      <c r="AO474" s="265">
        <v>9</v>
      </c>
      <c r="AP474" s="265">
        <v>0</v>
      </c>
      <c r="AQ474" s="265">
        <v>0</v>
      </c>
      <c r="AR474" s="265">
        <v>0</v>
      </c>
      <c r="AS474" s="76">
        <v>0</v>
      </c>
      <c r="AT474" s="266"/>
      <c r="AU474" s="76">
        <v>168</v>
      </c>
      <c r="AV474" s="76">
        <v>291</v>
      </c>
      <c r="AW474" s="579">
        <v>5</v>
      </c>
      <c r="AY474" s="76"/>
      <c r="AZ474" s="76">
        <f t="shared" si="156"/>
        <v>464168291</v>
      </c>
      <c r="BA474" s="76">
        <f t="shared" si="157"/>
        <v>464</v>
      </c>
      <c r="BB474" s="564"/>
      <c r="BC474" s="266" t="str">
        <f t="shared" si="158"/>
        <v>MARBLEHEAD COMMUNITY</v>
      </c>
      <c r="BD474" s="266">
        <f t="shared" si="159"/>
        <v>291</v>
      </c>
      <c r="BE474" s="266" t="str">
        <f t="shared" si="141"/>
        <v>SWAMPSCOTT</v>
      </c>
      <c r="BF474" s="266">
        <f t="shared" si="160"/>
        <v>46</v>
      </c>
    </row>
    <row r="475" spans="1:58">
      <c r="A475" s="265">
        <v>466</v>
      </c>
      <c r="B475" s="265">
        <v>466700096</v>
      </c>
      <c r="C475" s="266" t="s">
        <v>1302</v>
      </c>
      <c r="D475" s="275">
        <f t="shared" si="142"/>
        <v>0</v>
      </c>
      <c r="E475" s="275">
        <f t="shared" si="143"/>
        <v>0</v>
      </c>
      <c r="F475" s="275">
        <f t="shared" si="144"/>
        <v>0</v>
      </c>
      <c r="G475" s="275">
        <f t="shared" si="145"/>
        <v>0</v>
      </c>
      <c r="H475" s="275">
        <f t="shared" si="146"/>
        <v>0</v>
      </c>
      <c r="I475" s="275">
        <f t="shared" si="147"/>
        <v>2</v>
      </c>
      <c r="J475" s="275">
        <f t="shared" si="148"/>
        <v>0</v>
      </c>
      <c r="K475" s="410">
        <f t="shared" si="149"/>
        <v>7.8600000000000003E-2</v>
      </c>
      <c r="L475" s="275"/>
      <c r="M475" s="275">
        <f t="shared" si="150"/>
        <v>0</v>
      </c>
      <c r="N475" s="275">
        <f t="shared" si="151"/>
        <v>0</v>
      </c>
      <c r="O475" s="275">
        <f t="shared" si="152"/>
        <v>0</v>
      </c>
      <c r="P475" s="275">
        <f t="shared" si="153"/>
        <v>1</v>
      </c>
      <c r="Q475" s="275">
        <f t="shared" si="154"/>
        <v>8</v>
      </c>
      <c r="R475" s="275">
        <f t="shared" si="155"/>
        <v>2</v>
      </c>
      <c r="S475" s="278"/>
      <c r="T475" s="278"/>
      <c r="U475" s="278"/>
      <c r="V475" s="278"/>
      <c r="W475" s="582"/>
      <c r="X475" s="582"/>
      <c r="Y475" s="600"/>
      <c r="Z475" s="278"/>
      <c r="AA475" s="76">
        <v>466</v>
      </c>
      <c r="AB475" s="76">
        <v>466700096</v>
      </c>
      <c r="AC475" s="294" t="s">
        <v>1302</v>
      </c>
      <c r="AD475" s="76">
        <v>0</v>
      </c>
      <c r="AE475" s="76">
        <v>0</v>
      </c>
      <c r="AF475" s="76">
        <v>0</v>
      </c>
      <c r="AG475" s="76">
        <v>0</v>
      </c>
      <c r="AH475" s="76">
        <v>0</v>
      </c>
      <c r="AI475" s="76">
        <v>2</v>
      </c>
      <c r="AJ475" s="76">
        <v>0</v>
      </c>
      <c r="AK475" s="265">
        <v>0</v>
      </c>
      <c r="AL475" s="265">
        <v>0</v>
      </c>
      <c r="AM475" s="265">
        <v>0</v>
      </c>
      <c r="AN475" s="265">
        <v>0</v>
      </c>
      <c r="AO475" s="265">
        <v>0</v>
      </c>
      <c r="AP475" s="265">
        <v>0</v>
      </c>
      <c r="AQ475" s="265">
        <v>0</v>
      </c>
      <c r="AR475" s="265">
        <v>0</v>
      </c>
      <c r="AS475" s="76">
        <v>1</v>
      </c>
      <c r="AT475" s="266"/>
      <c r="AU475" s="76">
        <v>700</v>
      </c>
      <c r="AV475" s="76">
        <v>96</v>
      </c>
      <c r="AW475" s="579">
        <v>8</v>
      </c>
      <c r="AY475" s="76"/>
      <c r="AZ475" s="76">
        <f t="shared" si="156"/>
        <v>466700096</v>
      </c>
      <c r="BA475" s="76">
        <f t="shared" si="157"/>
        <v>466</v>
      </c>
      <c r="BB475" s="564"/>
      <c r="BC475" s="266" t="str">
        <f t="shared" si="158"/>
        <v>MARTHA'S VINEYARD</v>
      </c>
      <c r="BD475" s="266">
        <f t="shared" si="159"/>
        <v>96</v>
      </c>
      <c r="BE475" s="266" t="str">
        <f t="shared" si="141"/>
        <v>FALMOUTH</v>
      </c>
      <c r="BF475" s="266">
        <f t="shared" si="160"/>
        <v>2</v>
      </c>
    </row>
    <row r="476" spans="1:58">
      <c r="A476" s="265">
        <v>466</v>
      </c>
      <c r="B476" s="265">
        <v>466700700</v>
      </c>
      <c r="C476" s="266" t="s">
        <v>1302</v>
      </c>
      <c r="D476" s="275">
        <f t="shared" si="142"/>
        <v>0</v>
      </c>
      <c r="E476" s="275">
        <f t="shared" si="143"/>
        <v>0</v>
      </c>
      <c r="F476" s="275">
        <f t="shared" si="144"/>
        <v>0</v>
      </c>
      <c r="G476" s="275">
        <f t="shared" si="145"/>
        <v>0</v>
      </c>
      <c r="H476" s="275">
        <f t="shared" si="146"/>
        <v>0</v>
      </c>
      <c r="I476" s="275">
        <f t="shared" si="147"/>
        <v>30</v>
      </c>
      <c r="J476" s="275">
        <f t="shared" si="148"/>
        <v>0</v>
      </c>
      <c r="K476" s="410">
        <f t="shared" si="149"/>
        <v>1.179</v>
      </c>
      <c r="L476" s="275"/>
      <c r="M476" s="275">
        <f t="shared" si="150"/>
        <v>0</v>
      </c>
      <c r="N476" s="275">
        <f t="shared" si="151"/>
        <v>0</v>
      </c>
      <c r="O476" s="275">
        <f t="shared" si="152"/>
        <v>0</v>
      </c>
      <c r="P476" s="275">
        <f t="shared" si="153"/>
        <v>17</v>
      </c>
      <c r="Q476" s="275">
        <f t="shared" si="154"/>
        <v>8</v>
      </c>
      <c r="R476" s="275">
        <f t="shared" si="155"/>
        <v>30</v>
      </c>
      <c r="S476" s="278"/>
      <c r="T476" s="278"/>
      <c r="U476" s="278"/>
      <c r="V476" s="278"/>
      <c r="W476" s="582"/>
      <c r="X476" s="582"/>
      <c r="Y476" s="600"/>
      <c r="Z476" s="278"/>
      <c r="AA476" s="76">
        <v>466</v>
      </c>
      <c r="AB476" s="76">
        <v>466700700</v>
      </c>
      <c r="AC476" s="294" t="s">
        <v>1302</v>
      </c>
      <c r="AD476" s="76">
        <v>0</v>
      </c>
      <c r="AE476" s="76">
        <v>0</v>
      </c>
      <c r="AF476" s="76">
        <v>0</v>
      </c>
      <c r="AG476" s="76">
        <v>0</v>
      </c>
      <c r="AH476" s="76">
        <v>0</v>
      </c>
      <c r="AI476" s="76">
        <v>30</v>
      </c>
      <c r="AJ476" s="76">
        <v>0</v>
      </c>
      <c r="AK476" s="265">
        <v>0</v>
      </c>
      <c r="AL476" s="265">
        <v>0</v>
      </c>
      <c r="AM476" s="265">
        <v>0</v>
      </c>
      <c r="AN476" s="265">
        <v>0</v>
      </c>
      <c r="AO476" s="265">
        <v>0</v>
      </c>
      <c r="AP476" s="265">
        <v>0</v>
      </c>
      <c r="AQ476" s="265">
        <v>0</v>
      </c>
      <c r="AR476" s="265">
        <v>0</v>
      </c>
      <c r="AS476" s="76">
        <v>17</v>
      </c>
      <c r="AT476" s="266"/>
      <c r="AU476" s="76">
        <v>700</v>
      </c>
      <c r="AV476" s="76">
        <v>700</v>
      </c>
      <c r="AW476" s="579">
        <v>8</v>
      </c>
      <c r="AY476" s="76"/>
      <c r="AZ476" s="76">
        <f t="shared" si="156"/>
        <v>466700700</v>
      </c>
      <c r="BA476" s="76">
        <f t="shared" si="157"/>
        <v>466</v>
      </c>
      <c r="BB476" s="564"/>
      <c r="BC476" s="266" t="str">
        <f t="shared" si="158"/>
        <v>MARTHA'S VINEYARD</v>
      </c>
      <c r="BD476" s="266">
        <f t="shared" si="159"/>
        <v>700</v>
      </c>
      <c r="BE476" s="266" t="str">
        <f t="shared" si="141"/>
        <v>MARTHAS VINEYARD</v>
      </c>
      <c r="BF476" s="266">
        <f t="shared" si="160"/>
        <v>30</v>
      </c>
    </row>
    <row r="477" spans="1:58">
      <c r="A477" s="265">
        <v>466</v>
      </c>
      <c r="B477" s="265">
        <v>466774089</v>
      </c>
      <c r="C477" s="266" t="s">
        <v>1302</v>
      </c>
      <c r="D477" s="275">
        <f t="shared" si="142"/>
        <v>0</v>
      </c>
      <c r="E477" s="275">
        <f t="shared" si="143"/>
        <v>0</v>
      </c>
      <c r="F477" s="275">
        <f t="shared" si="144"/>
        <v>3</v>
      </c>
      <c r="G477" s="275">
        <f t="shared" si="145"/>
        <v>23</v>
      </c>
      <c r="H477" s="275">
        <f t="shared" si="146"/>
        <v>8</v>
      </c>
      <c r="I477" s="275">
        <f t="shared" si="147"/>
        <v>0</v>
      </c>
      <c r="J477" s="275">
        <f t="shared" si="148"/>
        <v>0</v>
      </c>
      <c r="K477" s="410">
        <f t="shared" si="149"/>
        <v>1.3362000000000001</v>
      </c>
      <c r="L477" s="275"/>
      <c r="M477" s="275">
        <f t="shared" si="150"/>
        <v>1</v>
      </c>
      <c r="N477" s="275">
        <f t="shared" si="151"/>
        <v>0</v>
      </c>
      <c r="O477" s="275">
        <f t="shared" si="152"/>
        <v>0</v>
      </c>
      <c r="P477" s="275">
        <f t="shared" si="153"/>
        <v>15</v>
      </c>
      <c r="Q477" s="275">
        <f t="shared" si="154"/>
        <v>10</v>
      </c>
      <c r="R477" s="275">
        <f t="shared" si="155"/>
        <v>34</v>
      </c>
      <c r="S477" s="278"/>
      <c r="T477" s="278"/>
      <c r="U477" s="278"/>
      <c r="V477" s="278"/>
      <c r="W477" s="582"/>
      <c r="X477" s="582"/>
      <c r="Y477" s="600"/>
      <c r="Z477" s="278"/>
      <c r="AA477" s="76">
        <v>466</v>
      </c>
      <c r="AB477" s="76">
        <v>466774089</v>
      </c>
      <c r="AC477" s="294" t="s">
        <v>1302</v>
      </c>
      <c r="AD477" s="76">
        <v>0</v>
      </c>
      <c r="AE477" s="76">
        <v>0</v>
      </c>
      <c r="AF477" s="76">
        <v>3</v>
      </c>
      <c r="AG477" s="76">
        <v>23</v>
      </c>
      <c r="AH477" s="76">
        <v>8</v>
      </c>
      <c r="AI477" s="76">
        <v>0</v>
      </c>
      <c r="AJ477" s="76">
        <v>0</v>
      </c>
      <c r="AK477" s="265">
        <v>0</v>
      </c>
      <c r="AL477" s="265">
        <v>1</v>
      </c>
      <c r="AM477" s="265">
        <v>0</v>
      </c>
      <c r="AN477" s="265">
        <v>0</v>
      </c>
      <c r="AO477" s="265">
        <v>15</v>
      </c>
      <c r="AP477" s="265">
        <v>0</v>
      </c>
      <c r="AQ477" s="265">
        <v>0</v>
      </c>
      <c r="AR477" s="265">
        <v>0</v>
      </c>
      <c r="AS477" s="76">
        <v>0</v>
      </c>
      <c r="AT477" s="266"/>
      <c r="AU477" s="76">
        <v>774</v>
      </c>
      <c r="AV477" s="76">
        <v>89</v>
      </c>
      <c r="AW477" s="579">
        <v>10</v>
      </c>
      <c r="AY477" s="76"/>
      <c r="AZ477" s="76">
        <f t="shared" si="156"/>
        <v>466774089</v>
      </c>
      <c r="BA477" s="76">
        <f t="shared" si="157"/>
        <v>466</v>
      </c>
      <c r="BB477" s="564"/>
      <c r="BC477" s="266" t="str">
        <f t="shared" si="158"/>
        <v>MARTHA'S VINEYARD</v>
      </c>
      <c r="BD477" s="266">
        <f t="shared" si="159"/>
        <v>89</v>
      </c>
      <c r="BE477" s="266" t="str">
        <f t="shared" si="141"/>
        <v>EDGARTOWN</v>
      </c>
      <c r="BF477" s="266">
        <f t="shared" si="160"/>
        <v>34</v>
      </c>
    </row>
    <row r="478" spans="1:58">
      <c r="A478" s="265">
        <v>466</v>
      </c>
      <c r="B478" s="265">
        <v>466774096</v>
      </c>
      <c r="C478" s="266" t="s">
        <v>1302</v>
      </c>
      <c r="D478" s="275">
        <f t="shared" si="142"/>
        <v>0</v>
      </c>
      <c r="E478" s="275">
        <f t="shared" si="143"/>
        <v>0</v>
      </c>
      <c r="F478" s="275">
        <f t="shared" si="144"/>
        <v>1</v>
      </c>
      <c r="G478" s="275">
        <f t="shared" si="145"/>
        <v>5</v>
      </c>
      <c r="H478" s="275">
        <f t="shared" si="146"/>
        <v>0</v>
      </c>
      <c r="I478" s="275">
        <f t="shared" si="147"/>
        <v>0</v>
      </c>
      <c r="J478" s="275">
        <f t="shared" si="148"/>
        <v>0</v>
      </c>
      <c r="K478" s="410">
        <f t="shared" si="149"/>
        <v>0.23580000000000001</v>
      </c>
      <c r="L478" s="275"/>
      <c r="M478" s="275">
        <f t="shared" si="150"/>
        <v>0</v>
      </c>
      <c r="N478" s="275">
        <f t="shared" si="151"/>
        <v>0</v>
      </c>
      <c r="O478" s="275">
        <f t="shared" si="152"/>
        <v>0</v>
      </c>
      <c r="P478" s="275">
        <f t="shared" si="153"/>
        <v>5</v>
      </c>
      <c r="Q478" s="275">
        <f t="shared" si="154"/>
        <v>8</v>
      </c>
      <c r="R478" s="275">
        <f t="shared" si="155"/>
        <v>6</v>
      </c>
      <c r="S478" s="278"/>
      <c r="T478" s="278"/>
      <c r="U478" s="278"/>
      <c r="V478" s="278"/>
      <c r="W478" s="582"/>
      <c r="X478" s="582"/>
      <c r="Y478" s="600"/>
      <c r="Z478" s="278"/>
      <c r="AA478" s="76">
        <v>466</v>
      </c>
      <c r="AB478" s="76">
        <v>466774096</v>
      </c>
      <c r="AC478" s="294" t="s">
        <v>1302</v>
      </c>
      <c r="AD478" s="76">
        <v>0</v>
      </c>
      <c r="AE478" s="76">
        <v>0</v>
      </c>
      <c r="AF478" s="76">
        <v>1</v>
      </c>
      <c r="AG478" s="76">
        <v>5</v>
      </c>
      <c r="AH478" s="76">
        <v>0</v>
      </c>
      <c r="AI478" s="76">
        <v>0</v>
      </c>
      <c r="AJ478" s="76">
        <v>0</v>
      </c>
      <c r="AK478" s="265">
        <v>0</v>
      </c>
      <c r="AL478" s="265">
        <v>0</v>
      </c>
      <c r="AM478" s="265">
        <v>0</v>
      </c>
      <c r="AN478" s="265">
        <v>0</v>
      </c>
      <c r="AO478" s="265">
        <v>4</v>
      </c>
      <c r="AP478" s="265">
        <v>0</v>
      </c>
      <c r="AQ478" s="265">
        <v>0</v>
      </c>
      <c r="AR478" s="265">
        <v>1</v>
      </c>
      <c r="AS478" s="76">
        <v>0</v>
      </c>
      <c r="AT478" s="266"/>
      <c r="AU478" s="76">
        <v>774</v>
      </c>
      <c r="AV478" s="76">
        <v>96</v>
      </c>
      <c r="AW478" s="579">
        <v>8</v>
      </c>
      <c r="AY478" s="76"/>
      <c r="AZ478" s="76">
        <f t="shared" si="156"/>
        <v>466774096</v>
      </c>
      <c r="BA478" s="76">
        <f t="shared" si="157"/>
        <v>466</v>
      </c>
      <c r="BB478" s="564"/>
      <c r="BC478" s="266" t="str">
        <f t="shared" si="158"/>
        <v>MARTHA'S VINEYARD</v>
      </c>
      <c r="BD478" s="266">
        <f t="shared" si="159"/>
        <v>96</v>
      </c>
      <c r="BE478" s="266" t="str">
        <f t="shared" si="141"/>
        <v>FALMOUTH</v>
      </c>
      <c r="BF478" s="266">
        <f t="shared" si="160"/>
        <v>6</v>
      </c>
    </row>
    <row r="479" spans="1:58">
      <c r="A479" s="265">
        <v>466</v>
      </c>
      <c r="B479" s="265">
        <v>466774221</v>
      </c>
      <c r="C479" s="266" t="s">
        <v>1302</v>
      </c>
      <c r="D479" s="275">
        <f t="shared" si="142"/>
        <v>0</v>
      </c>
      <c r="E479" s="275">
        <f t="shared" si="143"/>
        <v>0</v>
      </c>
      <c r="F479" s="275">
        <f t="shared" si="144"/>
        <v>1</v>
      </c>
      <c r="G479" s="275">
        <f t="shared" si="145"/>
        <v>11</v>
      </c>
      <c r="H479" s="275">
        <f t="shared" si="146"/>
        <v>11</v>
      </c>
      <c r="I479" s="275">
        <f t="shared" si="147"/>
        <v>0</v>
      </c>
      <c r="J479" s="275">
        <f t="shared" si="148"/>
        <v>0</v>
      </c>
      <c r="K479" s="410">
        <f t="shared" si="149"/>
        <v>0.90390000000000004</v>
      </c>
      <c r="L479" s="275"/>
      <c r="M479" s="275">
        <f t="shared" si="150"/>
        <v>1</v>
      </c>
      <c r="N479" s="275">
        <f t="shared" si="151"/>
        <v>0</v>
      </c>
      <c r="O479" s="275">
        <f t="shared" si="152"/>
        <v>0</v>
      </c>
      <c r="P479" s="275">
        <f t="shared" si="153"/>
        <v>14</v>
      </c>
      <c r="Q479" s="275">
        <f t="shared" si="154"/>
        <v>8</v>
      </c>
      <c r="R479" s="275">
        <f t="shared" si="155"/>
        <v>23</v>
      </c>
      <c r="S479" s="278"/>
      <c r="T479" s="278"/>
      <c r="U479" s="278"/>
      <c r="V479" s="278"/>
      <c r="W479" s="582"/>
      <c r="X479" s="582"/>
      <c r="Y479" s="600"/>
      <c r="Z479" s="278"/>
      <c r="AA479" s="76">
        <v>466</v>
      </c>
      <c r="AB479" s="76">
        <v>466774221</v>
      </c>
      <c r="AC479" s="294" t="s">
        <v>1302</v>
      </c>
      <c r="AD479" s="76">
        <v>0</v>
      </c>
      <c r="AE479" s="76">
        <v>0</v>
      </c>
      <c r="AF479" s="76">
        <v>1</v>
      </c>
      <c r="AG479" s="76">
        <v>11</v>
      </c>
      <c r="AH479" s="76">
        <v>11</v>
      </c>
      <c r="AI479" s="76">
        <v>0</v>
      </c>
      <c r="AJ479" s="76">
        <v>0</v>
      </c>
      <c r="AK479" s="265">
        <v>0</v>
      </c>
      <c r="AL479" s="265">
        <v>1</v>
      </c>
      <c r="AM479" s="265">
        <v>0</v>
      </c>
      <c r="AN479" s="265">
        <v>0</v>
      </c>
      <c r="AO479" s="265">
        <v>14</v>
      </c>
      <c r="AP479" s="265">
        <v>0</v>
      </c>
      <c r="AQ479" s="265">
        <v>0</v>
      </c>
      <c r="AR479" s="265">
        <v>0</v>
      </c>
      <c r="AS479" s="76">
        <v>0</v>
      </c>
      <c r="AT479" s="266"/>
      <c r="AU479" s="76">
        <v>774</v>
      </c>
      <c r="AV479" s="76">
        <v>221</v>
      </c>
      <c r="AW479" s="579">
        <v>8</v>
      </c>
      <c r="AY479" s="76"/>
      <c r="AZ479" s="76">
        <f t="shared" si="156"/>
        <v>466774221</v>
      </c>
      <c r="BA479" s="76">
        <f t="shared" si="157"/>
        <v>466</v>
      </c>
      <c r="BB479" s="564"/>
      <c r="BC479" s="266" t="str">
        <f t="shared" si="158"/>
        <v>MARTHA'S VINEYARD</v>
      </c>
      <c r="BD479" s="266">
        <f t="shared" si="159"/>
        <v>221</v>
      </c>
      <c r="BE479" s="266" t="str">
        <f t="shared" si="141"/>
        <v>OAK BLUFFS</v>
      </c>
      <c r="BF479" s="266">
        <f t="shared" si="160"/>
        <v>23</v>
      </c>
    </row>
    <row r="480" spans="1:58">
      <c r="A480" s="265">
        <v>466</v>
      </c>
      <c r="B480" s="265">
        <v>466774296</v>
      </c>
      <c r="C480" s="266" t="s">
        <v>1302</v>
      </c>
      <c r="D480" s="275">
        <f t="shared" si="142"/>
        <v>0</v>
      </c>
      <c r="E480" s="275">
        <f t="shared" si="143"/>
        <v>0</v>
      </c>
      <c r="F480" s="275">
        <f t="shared" si="144"/>
        <v>4</v>
      </c>
      <c r="G480" s="275">
        <f t="shared" si="145"/>
        <v>15</v>
      </c>
      <c r="H480" s="275">
        <f t="shared" si="146"/>
        <v>25</v>
      </c>
      <c r="I480" s="275">
        <f t="shared" si="147"/>
        <v>0</v>
      </c>
      <c r="J480" s="275">
        <f t="shared" si="148"/>
        <v>0</v>
      </c>
      <c r="K480" s="410">
        <f t="shared" si="149"/>
        <v>1.7292000000000001</v>
      </c>
      <c r="L480" s="275"/>
      <c r="M480" s="275">
        <f t="shared" si="150"/>
        <v>1</v>
      </c>
      <c r="N480" s="275">
        <f t="shared" si="151"/>
        <v>1</v>
      </c>
      <c r="O480" s="275">
        <f t="shared" si="152"/>
        <v>0</v>
      </c>
      <c r="P480" s="275">
        <f t="shared" si="153"/>
        <v>17</v>
      </c>
      <c r="Q480" s="275">
        <f t="shared" si="154"/>
        <v>10</v>
      </c>
      <c r="R480" s="275">
        <f t="shared" si="155"/>
        <v>44</v>
      </c>
      <c r="S480" s="278"/>
      <c r="T480" s="278"/>
      <c r="U480" s="278"/>
      <c r="V480" s="278"/>
      <c r="W480" s="582"/>
      <c r="X480" s="582"/>
      <c r="Y480" s="600"/>
      <c r="Z480" s="278"/>
      <c r="AA480" s="76">
        <v>466</v>
      </c>
      <c r="AB480" s="76">
        <v>466774296</v>
      </c>
      <c r="AC480" s="294" t="s">
        <v>1302</v>
      </c>
      <c r="AD480" s="76">
        <v>0</v>
      </c>
      <c r="AE480" s="76">
        <v>0</v>
      </c>
      <c r="AF480" s="76">
        <v>4</v>
      </c>
      <c r="AG480" s="76">
        <v>15</v>
      </c>
      <c r="AH480" s="76">
        <v>25</v>
      </c>
      <c r="AI480" s="76">
        <v>0</v>
      </c>
      <c r="AJ480" s="76">
        <v>0</v>
      </c>
      <c r="AK480" s="265">
        <v>0</v>
      </c>
      <c r="AL480" s="265">
        <v>1</v>
      </c>
      <c r="AM480" s="265">
        <v>1</v>
      </c>
      <c r="AN480" s="265">
        <v>0</v>
      </c>
      <c r="AO480" s="265">
        <v>17</v>
      </c>
      <c r="AP480" s="265">
        <v>0</v>
      </c>
      <c r="AQ480" s="265">
        <v>0</v>
      </c>
      <c r="AR480" s="265">
        <v>0</v>
      </c>
      <c r="AS480" s="76">
        <v>0</v>
      </c>
      <c r="AT480" s="266"/>
      <c r="AU480" s="76">
        <v>774</v>
      </c>
      <c r="AV480" s="76">
        <v>296</v>
      </c>
      <c r="AW480" s="579">
        <v>10</v>
      </c>
      <c r="AY480" s="76"/>
      <c r="AZ480" s="76">
        <f t="shared" si="156"/>
        <v>466774296</v>
      </c>
      <c r="BA480" s="76">
        <f t="shared" si="157"/>
        <v>466</v>
      </c>
      <c r="BB480" s="564"/>
      <c r="BC480" s="266" t="str">
        <f t="shared" si="158"/>
        <v>MARTHA'S VINEYARD</v>
      </c>
      <c r="BD480" s="266">
        <f t="shared" si="159"/>
        <v>296</v>
      </c>
      <c r="BE480" s="266" t="str">
        <f t="shared" si="141"/>
        <v>TISBURY</v>
      </c>
      <c r="BF480" s="266">
        <f t="shared" si="160"/>
        <v>44</v>
      </c>
    </row>
    <row r="481" spans="1:58">
      <c r="A481" s="265">
        <v>466</v>
      </c>
      <c r="B481" s="265">
        <v>466774774</v>
      </c>
      <c r="C481" s="266" t="s">
        <v>1302</v>
      </c>
      <c r="D481" s="275">
        <f t="shared" si="142"/>
        <v>0</v>
      </c>
      <c r="E481" s="275">
        <f t="shared" si="143"/>
        <v>0</v>
      </c>
      <c r="F481" s="275">
        <f t="shared" si="144"/>
        <v>3</v>
      </c>
      <c r="G481" s="275">
        <f t="shared" si="145"/>
        <v>23</v>
      </c>
      <c r="H481" s="275">
        <f t="shared" si="146"/>
        <v>10</v>
      </c>
      <c r="I481" s="275">
        <f t="shared" si="147"/>
        <v>0</v>
      </c>
      <c r="J481" s="275">
        <f t="shared" si="148"/>
        <v>0</v>
      </c>
      <c r="K481" s="410">
        <f t="shared" si="149"/>
        <v>1.4148000000000001</v>
      </c>
      <c r="L481" s="275"/>
      <c r="M481" s="275">
        <f t="shared" si="150"/>
        <v>1</v>
      </c>
      <c r="N481" s="275">
        <f t="shared" si="151"/>
        <v>0</v>
      </c>
      <c r="O481" s="275">
        <f t="shared" si="152"/>
        <v>0</v>
      </c>
      <c r="P481" s="275">
        <f t="shared" si="153"/>
        <v>19</v>
      </c>
      <c r="Q481" s="275">
        <f t="shared" si="154"/>
        <v>6</v>
      </c>
      <c r="R481" s="275">
        <f t="shared" si="155"/>
        <v>36</v>
      </c>
      <c r="S481" s="278"/>
      <c r="T481" s="278"/>
      <c r="U481" s="278"/>
      <c r="V481" s="278"/>
      <c r="W481" s="582"/>
      <c r="X481" s="582"/>
      <c r="Y481" s="600"/>
      <c r="Z481" s="278"/>
      <c r="AA481" s="76">
        <v>466</v>
      </c>
      <c r="AB481" s="76">
        <v>466774774</v>
      </c>
      <c r="AC481" s="294" t="s">
        <v>1302</v>
      </c>
      <c r="AD481" s="76">
        <v>0</v>
      </c>
      <c r="AE481" s="76">
        <v>0</v>
      </c>
      <c r="AF481" s="76">
        <v>3</v>
      </c>
      <c r="AG481" s="76">
        <v>23</v>
      </c>
      <c r="AH481" s="76">
        <v>10</v>
      </c>
      <c r="AI481" s="76">
        <v>0</v>
      </c>
      <c r="AJ481" s="76">
        <v>0</v>
      </c>
      <c r="AK481" s="265">
        <v>0</v>
      </c>
      <c r="AL481" s="265">
        <v>1</v>
      </c>
      <c r="AM481" s="265">
        <v>0</v>
      </c>
      <c r="AN481" s="265">
        <v>0</v>
      </c>
      <c r="AO481" s="265">
        <v>18</v>
      </c>
      <c r="AP481" s="265">
        <v>0</v>
      </c>
      <c r="AQ481" s="265">
        <v>0</v>
      </c>
      <c r="AR481" s="265">
        <v>1</v>
      </c>
      <c r="AS481" s="76">
        <v>0</v>
      </c>
      <c r="AT481" s="266"/>
      <c r="AU481" s="76">
        <v>774</v>
      </c>
      <c r="AV481" s="76">
        <v>774</v>
      </c>
      <c r="AW481" s="579">
        <v>6</v>
      </c>
      <c r="AY481" s="76"/>
      <c r="AZ481" s="76">
        <f t="shared" si="156"/>
        <v>466774774</v>
      </c>
      <c r="BA481" s="76">
        <f t="shared" si="157"/>
        <v>466</v>
      </c>
      <c r="BB481" s="564"/>
      <c r="BC481" s="266" t="str">
        <f t="shared" si="158"/>
        <v>MARTHA'S VINEYARD</v>
      </c>
      <c r="BD481" s="266">
        <f t="shared" si="159"/>
        <v>774</v>
      </c>
      <c r="BE481" s="266" t="str">
        <f t="shared" si="141"/>
        <v>UPISLAND</v>
      </c>
      <c r="BF481" s="266">
        <f t="shared" si="160"/>
        <v>36</v>
      </c>
    </row>
    <row r="482" spans="1:58">
      <c r="A482" s="265">
        <v>469</v>
      </c>
      <c r="B482" s="265">
        <v>469035018</v>
      </c>
      <c r="C482" s="266" t="s">
        <v>1303</v>
      </c>
      <c r="D482" s="275">
        <f t="shared" si="142"/>
        <v>0</v>
      </c>
      <c r="E482" s="275">
        <f t="shared" si="143"/>
        <v>0</v>
      </c>
      <c r="F482" s="275">
        <f t="shared" si="144"/>
        <v>0</v>
      </c>
      <c r="G482" s="275">
        <f t="shared" si="145"/>
        <v>1</v>
      </c>
      <c r="H482" s="275">
        <f t="shared" si="146"/>
        <v>0</v>
      </c>
      <c r="I482" s="275">
        <f t="shared" si="147"/>
        <v>0</v>
      </c>
      <c r="J482" s="275">
        <f t="shared" si="148"/>
        <v>0</v>
      </c>
      <c r="K482" s="410">
        <f t="shared" si="149"/>
        <v>3.9300000000000002E-2</v>
      </c>
      <c r="L482" s="275"/>
      <c r="M482" s="275">
        <f t="shared" si="150"/>
        <v>1</v>
      </c>
      <c r="N482" s="275">
        <f t="shared" si="151"/>
        <v>0</v>
      </c>
      <c r="O482" s="275">
        <f t="shared" si="152"/>
        <v>0</v>
      </c>
      <c r="P482" s="275">
        <f t="shared" si="153"/>
        <v>0</v>
      </c>
      <c r="Q482" s="275">
        <f t="shared" si="154"/>
        <v>9</v>
      </c>
      <c r="R482" s="275">
        <f t="shared" si="155"/>
        <v>1</v>
      </c>
      <c r="S482" s="278"/>
      <c r="T482" s="278"/>
      <c r="U482" s="278"/>
      <c r="V482" s="278"/>
      <c r="W482" s="582"/>
      <c r="X482" s="582"/>
      <c r="Y482" s="600"/>
      <c r="Z482" s="278"/>
      <c r="AA482" s="76">
        <v>469</v>
      </c>
      <c r="AB482" s="76">
        <v>469035018</v>
      </c>
      <c r="AC482" s="294" t="s">
        <v>1303</v>
      </c>
      <c r="AD482" s="76">
        <v>0</v>
      </c>
      <c r="AE482" s="76">
        <v>0</v>
      </c>
      <c r="AF482" s="76">
        <v>0</v>
      </c>
      <c r="AG482" s="76">
        <v>1</v>
      </c>
      <c r="AH482" s="76">
        <v>0</v>
      </c>
      <c r="AI482" s="76">
        <v>0</v>
      </c>
      <c r="AJ482" s="76">
        <v>0</v>
      </c>
      <c r="AK482" s="265">
        <v>0</v>
      </c>
      <c r="AL482" s="265">
        <v>1</v>
      </c>
      <c r="AM482" s="265">
        <v>0</v>
      </c>
      <c r="AN482" s="265">
        <v>0</v>
      </c>
      <c r="AO482" s="265">
        <v>0</v>
      </c>
      <c r="AP482" s="265">
        <v>0</v>
      </c>
      <c r="AQ482" s="265">
        <v>0</v>
      </c>
      <c r="AR482" s="265">
        <v>0</v>
      </c>
      <c r="AS482" s="76">
        <v>0</v>
      </c>
      <c r="AT482" s="266"/>
      <c r="AU482" s="76">
        <v>35</v>
      </c>
      <c r="AV482" s="76">
        <v>18</v>
      </c>
      <c r="AW482" s="579">
        <v>9</v>
      </c>
      <c r="AY482" s="76"/>
      <c r="AZ482" s="76">
        <f t="shared" si="156"/>
        <v>469035018</v>
      </c>
      <c r="BA482" s="76">
        <f t="shared" si="157"/>
        <v>469</v>
      </c>
      <c r="BB482" s="564"/>
      <c r="BC482" s="266" t="str">
        <f t="shared" si="158"/>
        <v>MATCH</v>
      </c>
      <c r="BD482" s="266">
        <f t="shared" si="159"/>
        <v>18</v>
      </c>
      <c r="BE482" s="266" t="str">
        <f t="shared" si="141"/>
        <v>AVON</v>
      </c>
      <c r="BF482" s="266">
        <f t="shared" si="160"/>
        <v>1</v>
      </c>
    </row>
    <row r="483" spans="1:58">
      <c r="A483" s="265">
        <v>469</v>
      </c>
      <c r="B483" s="265">
        <v>469035035</v>
      </c>
      <c r="C483" s="266" t="s">
        <v>1303</v>
      </c>
      <c r="D483" s="275">
        <f t="shared" si="142"/>
        <v>53</v>
      </c>
      <c r="E483" s="275">
        <f t="shared" si="143"/>
        <v>0</v>
      </c>
      <c r="F483" s="275">
        <f t="shared" si="144"/>
        <v>79</v>
      </c>
      <c r="G483" s="275">
        <f t="shared" si="145"/>
        <v>467</v>
      </c>
      <c r="H483" s="275">
        <f t="shared" si="146"/>
        <v>267</v>
      </c>
      <c r="I483" s="275">
        <f t="shared" si="147"/>
        <v>276</v>
      </c>
      <c r="J483" s="275">
        <f t="shared" si="148"/>
        <v>0</v>
      </c>
      <c r="K483" s="410">
        <f t="shared" si="149"/>
        <v>42.797699999999999</v>
      </c>
      <c r="L483" s="275"/>
      <c r="M483" s="275">
        <f t="shared" si="150"/>
        <v>149</v>
      </c>
      <c r="N483" s="275">
        <f t="shared" si="151"/>
        <v>39</v>
      </c>
      <c r="O483" s="275">
        <f t="shared" si="152"/>
        <v>24</v>
      </c>
      <c r="P483" s="275">
        <f t="shared" si="153"/>
        <v>892</v>
      </c>
      <c r="Q483" s="275">
        <f t="shared" si="154"/>
        <v>11</v>
      </c>
      <c r="R483" s="275">
        <f t="shared" si="155"/>
        <v>1116</v>
      </c>
      <c r="S483" s="278"/>
      <c r="T483" s="278"/>
      <c r="U483" s="278"/>
      <c r="V483" s="278"/>
      <c r="W483" s="582"/>
      <c r="X483" s="582"/>
      <c r="Y483" s="600"/>
      <c r="Z483" s="278"/>
      <c r="AA483" s="76">
        <v>469</v>
      </c>
      <c r="AB483" s="76">
        <v>469035035</v>
      </c>
      <c r="AC483" s="294" t="s">
        <v>1303</v>
      </c>
      <c r="AD483" s="76">
        <v>53</v>
      </c>
      <c r="AE483" s="76">
        <v>0</v>
      </c>
      <c r="AF483" s="76">
        <v>79</v>
      </c>
      <c r="AG483" s="76">
        <v>467</v>
      </c>
      <c r="AH483" s="76">
        <v>267</v>
      </c>
      <c r="AI483" s="76">
        <v>276</v>
      </c>
      <c r="AJ483" s="76">
        <v>0</v>
      </c>
      <c r="AK483" s="265">
        <v>16</v>
      </c>
      <c r="AL483" s="265">
        <v>141</v>
      </c>
      <c r="AM483" s="265">
        <v>39</v>
      </c>
      <c r="AN483" s="265">
        <v>24</v>
      </c>
      <c r="AO483" s="265">
        <v>609</v>
      </c>
      <c r="AP483" s="265">
        <v>44</v>
      </c>
      <c r="AQ483" s="265">
        <v>0</v>
      </c>
      <c r="AR483" s="265">
        <v>59</v>
      </c>
      <c r="AS483" s="76">
        <v>202</v>
      </c>
      <c r="AT483" s="266"/>
      <c r="AU483" s="76">
        <v>35</v>
      </c>
      <c r="AV483" s="76">
        <v>35</v>
      </c>
      <c r="AW483" s="579">
        <v>11</v>
      </c>
      <c r="AY483" s="76"/>
      <c r="AZ483" s="76">
        <f t="shared" si="156"/>
        <v>469035035</v>
      </c>
      <c r="BA483" s="76">
        <f t="shared" si="157"/>
        <v>469</v>
      </c>
      <c r="BB483" s="564"/>
      <c r="BC483" s="266" t="str">
        <f t="shared" si="158"/>
        <v>MATCH</v>
      </c>
      <c r="BD483" s="266">
        <f t="shared" si="159"/>
        <v>35</v>
      </c>
      <c r="BE483" s="266" t="str">
        <f t="shared" si="141"/>
        <v>BOSTON</v>
      </c>
      <c r="BF483" s="266">
        <f t="shared" si="160"/>
        <v>1142</v>
      </c>
    </row>
    <row r="484" spans="1:58">
      <c r="A484" s="265">
        <v>469</v>
      </c>
      <c r="B484" s="265">
        <v>469035044</v>
      </c>
      <c r="C484" s="266" t="s">
        <v>1303</v>
      </c>
      <c r="D484" s="275">
        <f t="shared" si="142"/>
        <v>0</v>
      </c>
      <c r="E484" s="275">
        <f t="shared" si="143"/>
        <v>0</v>
      </c>
      <c r="F484" s="275">
        <f t="shared" si="144"/>
        <v>0</v>
      </c>
      <c r="G484" s="275">
        <f t="shared" si="145"/>
        <v>3</v>
      </c>
      <c r="H484" s="275">
        <f t="shared" si="146"/>
        <v>5</v>
      </c>
      <c r="I484" s="275">
        <f t="shared" si="147"/>
        <v>0</v>
      </c>
      <c r="J484" s="275">
        <f t="shared" si="148"/>
        <v>0</v>
      </c>
      <c r="K484" s="410">
        <f t="shared" si="149"/>
        <v>0.31440000000000001</v>
      </c>
      <c r="L484" s="275"/>
      <c r="M484" s="275">
        <f t="shared" si="150"/>
        <v>1</v>
      </c>
      <c r="N484" s="275">
        <f t="shared" si="151"/>
        <v>0</v>
      </c>
      <c r="O484" s="275">
        <f t="shared" si="152"/>
        <v>0</v>
      </c>
      <c r="P484" s="275">
        <f t="shared" si="153"/>
        <v>5</v>
      </c>
      <c r="Q484" s="275">
        <f t="shared" si="154"/>
        <v>11</v>
      </c>
      <c r="R484" s="275">
        <f t="shared" si="155"/>
        <v>8</v>
      </c>
      <c r="S484" s="278"/>
      <c r="T484" s="278"/>
      <c r="U484" s="278"/>
      <c r="V484" s="278"/>
      <c r="W484" s="582"/>
      <c r="X484" s="582"/>
      <c r="Y484" s="600"/>
      <c r="Z484" s="278"/>
      <c r="AA484" s="76">
        <v>469</v>
      </c>
      <c r="AB484" s="76">
        <v>469035044</v>
      </c>
      <c r="AC484" s="294" t="s">
        <v>1303</v>
      </c>
      <c r="AD484" s="76">
        <v>0</v>
      </c>
      <c r="AE484" s="76">
        <v>0</v>
      </c>
      <c r="AF484" s="76">
        <v>0</v>
      </c>
      <c r="AG484" s="76">
        <v>3</v>
      </c>
      <c r="AH484" s="76">
        <v>5</v>
      </c>
      <c r="AI484" s="76">
        <v>0</v>
      </c>
      <c r="AJ484" s="76">
        <v>0</v>
      </c>
      <c r="AK484" s="265">
        <v>0</v>
      </c>
      <c r="AL484" s="265">
        <v>1</v>
      </c>
      <c r="AM484" s="265">
        <v>0</v>
      </c>
      <c r="AN484" s="265">
        <v>0</v>
      </c>
      <c r="AO484" s="265">
        <v>5</v>
      </c>
      <c r="AP484" s="265">
        <v>0</v>
      </c>
      <c r="AQ484" s="265">
        <v>0</v>
      </c>
      <c r="AR484" s="265">
        <v>0</v>
      </c>
      <c r="AS484" s="76">
        <v>0</v>
      </c>
      <c r="AT484" s="266"/>
      <c r="AU484" s="76">
        <v>35</v>
      </c>
      <c r="AV484" s="76">
        <v>44</v>
      </c>
      <c r="AW484" s="579">
        <v>11</v>
      </c>
      <c r="AY484" s="76"/>
      <c r="AZ484" s="76">
        <f t="shared" si="156"/>
        <v>469035044</v>
      </c>
      <c r="BA484" s="76">
        <f t="shared" si="157"/>
        <v>469</v>
      </c>
      <c r="BB484" s="564"/>
      <c r="BC484" s="266" t="str">
        <f t="shared" si="158"/>
        <v>MATCH</v>
      </c>
      <c r="BD484" s="266">
        <f t="shared" si="159"/>
        <v>44</v>
      </c>
      <c r="BE484" s="266" t="str">
        <f t="shared" si="141"/>
        <v>BROCKTON</v>
      </c>
      <c r="BF484" s="266">
        <f t="shared" si="160"/>
        <v>8</v>
      </c>
    </row>
    <row r="485" spans="1:58">
      <c r="A485" s="265">
        <v>469</v>
      </c>
      <c r="B485" s="265">
        <v>469035049</v>
      </c>
      <c r="C485" s="266" t="s">
        <v>1303</v>
      </c>
      <c r="D485" s="275">
        <f t="shared" si="142"/>
        <v>0</v>
      </c>
      <c r="E485" s="275">
        <f t="shared" si="143"/>
        <v>0</v>
      </c>
      <c r="F485" s="275">
        <f t="shared" si="144"/>
        <v>0</v>
      </c>
      <c r="G485" s="275">
        <f t="shared" si="145"/>
        <v>0</v>
      </c>
      <c r="H485" s="275">
        <f t="shared" si="146"/>
        <v>0</v>
      </c>
      <c r="I485" s="275">
        <f t="shared" si="147"/>
        <v>2</v>
      </c>
      <c r="J485" s="275">
        <f t="shared" si="148"/>
        <v>0</v>
      </c>
      <c r="K485" s="410">
        <f t="shared" si="149"/>
        <v>7.8600000000000003E-2</v>
      </c>
      <c r="L485" s="275"/>
      <c r="M485" s="275">
        <f t="shared" si="150"/>
        <v>0</v>
      </c>
      <c r="N485" s="275">
        <f t="shared" si="151"/>
        <v>0</v>
      </c>
      <c r="O485" s="275">
        <f t="shared" si="152"/>
        <v>0</v>
      </c>
      <c r="P485" s="275">
        <f t="shared" si="153"/>
        <v>2</v>
      </c>
      <c r="Q485" s="275">
        <f t="shared" si="154"/>
        <v>7</v>
      </c>
      <c r="R485" s="275">
        <f t="shared" si="155"/>
        <v>2</v>
      </c>
      <c r="S485" s="278"/>
      <c r="T485" s="278"/>
      <c r="U485" s="278"/>
      <c r="V485" s="278"/>
      <c r="W485" s="582"/>
      <c r="X485" s="582"/>
      <c r="Y485" s="600"/>
      <c r="Z485" s="278"/>
      <c r="AA485" s="76">
        <v>469</v>
      </c>
      <c r="AB485" s="76">
        <v>469035049</v>
      </c>
      <c r="AC485" s="294" t="s">
        <v>1303</v>
      </c>
      <c r="AD485" s="76">
        <v>0</v>
      </c>
      <c r="AE485" s="76">
        <v>0</v>
      </c>
      <c r="AF485" s="76">
        <v>0</v>
      </c>
      <c r="AG485" s="76">
        <v>0</v>
      </c>
      <c r="AH485" s="76">
        <v>0</v>
      </c>
      <c r="AI485" s="76">
        <v>2</v>
      </c>
      <c r="AJ485" s="76">
        <v>0</v>
      </c>
      <c r="AK485" s="265">
        <v>0</v>
      </c>
      <c r="AL485" s="265">
        <v>0</v>
      </c>
      <c r="AM485" s="265">
        <v>0</v>
      </c>
      <c r="AN485" s="265">
        <v>0</v>
      </c>
      <c r="AO485" s="265">
        <v>0</v>
      </c>
      <c r="AP485" s="265">
        <v>0</v>
      </c>
      <c r="AQ485" s="265">
        <v>0</v>
      </c>
      <c r="AR485" s="265">
        <v>0</v>
      </c>
      <c r="AS485" s="76">
        <v>2</v>
      </c>
      <c r="AT485" s="266"/>
      <c r="AU485" s="76">
        <v>35</v>
      </c>
      <c r="AV485" s="76">
        <v>49</v>
      </c>
      <c r="AW485" s="579">
        <v>7</v>
      </c>
      <c r="AY485" s="76"/>
      <c r="AZ485" s="76">
        <f t="shared" si="156"/>
        <v>469035049</v>
      </c>
      <c r="BA485" s="76">
        <f t="shared" si="157"/>
        <v>469</v>
      </c>
      <c r="BB485" s="564"/>
      <c r="BC485" s="266" t="str">
        <f t="shared" si="158"/>
        <v>MATCH</v>
      </c>
      <c r="BD485" s="266">
        <f t="shared" si="159"/>
        <v>49</v>
      </c>
      <c r="BE485" s="266" t="str">
        <f t="shared" si="141"/>
        <v>CAMBRIDGE</v>
      </c>
      <c r="BF485" s="266">
        <f t="shared" si="160"/>
        <v>2</v>
      </c>
    </row>
    <row r="486" spans="1:58">
      <c r="A486" s="265">
        <v>469</v>
      </c>
      <c r="B486" s="265">
        <v>469035050</v>
      </c>
      <c r="C486" s="266" t="s">
        <v>1303</v>
      </c>
      <c r="D486" s="275">
        <f t="shared" si="142"/>
        <v>0</v>
      </c>
      <c r="E486" s="275">
        <f t="shared" si="143"/>
        <v>0</v>
      </c>
      <c r="F486" s="275">
        <f t="shared" si="144"/>
        <v>0</v>
      </c>
      <c r="G486" s="275">
        <f t="shared" si="145"/>
        <v>2</v>
      </c>
      <c r="H486" s="275">
        <f t="shared" si="146"/>
        <v>0</v>
      </c>
      <c r="I486" s="275">
        <f t="shared" si="147"/>
        <v>0</v>
      </c>
      <c r="J486" s="275">
        <f t="shared" si="148"/>
        <v>0</v>
      </c>
      <c r="K486" s="410">
        <f t="shared" si="149"/>
        <v>7.8600000000000003E-2</v>
      </c>
      <c r="L486" s="275"/>
      <c r="M486" s="275">
        <f t="shared" si="150"/>
        <v>0</v>
      </c>
      <c r="N486" s="275">
        <f t="shared" si="151"/>
        <v>0</v>
      </c>
      <c r="O486" s="275">
        <f t="shared" si="152"/>
        <v>0</v>
      </c>
      <c r="P486" s="275">
        <f t="shared" si="153"/>
        <v>2</v>
      </c>
      <c r="Q486" s="275">
        <f t="shared" si="154"/>
        <v>5</v>
      </c>
      <c r="R486" s="275">
        <f t="shared" si="155"/>
        <v>2</v>
      </c>
      <c r="S486" s="278"/>
      <c r="T486" s="278"/>
      <c r="U486" s="278"/>
      <c r="V486" s="278"/>
      <c r="W486" s="582"/>
      <c r="X486" s="582"/>
      <c r="Y486" s="600"/>
      <c r="Z486" s="278"/>
      <c r="AA486" s="76">
        <v>469</v>
      </c>
      <c r="AB486" s="76">
        <v>469035050</v>
      </c>
      <c r="AC486" s="294" t="s">
        <v>1303</v>
      </c>
      <c r="AD486" s="76">
        <v>0</v>
      </c>
      <c r="AE486" s="76">
        <v>0</v>
      </c>
      <c r="AF486" s="76">
        <v>0</v>
      </c>
      <c r="AG486" s="76">
        <v>2</v>
      </c>
      <c r="AH486" s="76">
        <v>0</v>
      </c>
      <c r="AI486" s="76">
        <v>0</v>
      </c>
      <c r="AJ486" s="76">
        <v>0</v>
      </c>
      <c r="AK486" s="265">
        <v>0</v>
      </c>
      <c r="AL486" s="265">
        <v>0</v>
      </c>
      <c r="AM486" s="265">
        <v>0</v>
      </c>
      <c r="AN486" s="265">
        <v>0</v>
      </c>
      <c r="AO486" s="265">
        <v>2</v>
      </c>
      <c r="AP486" s="265">
        <v>0</v>
      </c>
      <c r="AQ486" s="265">
        <v>0</v>
      </c>
      <c r="AR486" s="265">
        <v>0</v>
      </c>
      <c r="AS486" s="76">
        <v>0</v>
      </c>
      <c r="AT486" s="266"/>
      <c r="AU486" s="76">
        <v>35</v>
      </c>
      <c r="AV486" s="76">
        <v>50</v>
      </c>
      <c r="AW486" s="579">
        <v>5</v>
      </c>
      <c r="AY486" s="76"/>
      <c r="AZ486" s="76">
        <f t="shared" si="156"/>
        <v>469035050</v>
      </c>
      <c r="BA486" s="76">
        <f t="shared" si="157"/>
        <v>469</v>
      </c>
      <c r="BB486" s="564"/>
      <c r="BC486" s="266" t="str">
        <f t="shared" si="158"/>
        <v>MATCH</v>
      </c>
      <c r="BD486" s="266">
        <f t="shared" si="159"/>
        <v>50</v>
      </c>
      <c r="BE486" s="266" t="str">
        <f t="shared" si="141"/>
        <v>CANTON</v>
      </c>
      <c r="BF486" s="266">
        <f t="shared" si="160"/>
        <v>2</v>
      </c>
    </row>
    <row r="487" spans="1:58">
      <c r="A487" s="265">
        <v>469</v>
      </c>
      <c r="B487" s="265">
        <v>469035073</v>
      </c>
      <c r="C487" s="266" t="s">
        <v>1303</v>
      </c>
      <c r="D487" s="275">
        <f t="shared" si="142"/>
        <v>1</v>
      </c>
      <c r="E487" s="275">
        <f t="shared" si="143"/>
        <v>0</v>
      </c>
      <c r="F487" s="275">
        <f t="shared" si="144"/>
        <v>0</v>
      </c>
      <c r="G487" s="275">
        <f t="shared" si="145"/>
        <v>0</v>
      </c>
      <c r="H487" s="275">
        <f t="shared" si="146"/>
        <v>0</v>
      </c>
      <c r="I487" s="275">
        <f t="shared" si="147"/>
        <v>2</v>
      </c>
      <c r="J487" s="275">
        <f t="shared" si="148"/>
        <v>0</v>
      </c>
      <c r="K487" s="410">
        <f t="shared" si="149"/>
        <v>7.8600000000000003E-2</v>
      </c>
      <c r="L487" s="275"/>
      <c r="M487" s="275">
        <f t="shared" si="150"/>
        <v>1</v>
      </c>
      <c r="N487" s="275">
        <f t="shared" si="151"/>
        <v>0</v>
      </c>
      <c r="O487" s="275">
        <f t="shared" si="152"/>
        <v>0</v>
      </c>
      <c r="P487" s="275">
        <f t="shared" si="153"/>
        <v>1</v>
      </c>
      <c r="Q487" s="275">
        <f t="shared" si="154"/>
        <v>6</v>
      </c>
      <c r="R487" s="275">
        <f t="shared" si="155"/>
        <v>3</v>
      </c>
      <c r="S487" s="278"/>
      <c r="T487" s="278"/>
      <c r="U487" s="278"/>
      <c r="V487" s="278"/>
      <c r="W487" s="582"/>
      <c r="X487" s="582"/>
      <c r="Y487" s="600"/>
      <c r="Z487" s="278"/>
      <c r="AA487" s="76">
        <v>469</v>
      </c>
      <c r="AB487" s="76">
        <v>469035073</v>
      </c>
      <c r="AC487" s="294" t="s">
        <v>1303</v>
      </c>
      <c r="AD487" s="76">
        <v>1</v>
      </c>
      <c r="AE487" s="76">
        <v>0</v>
      </c>
      <c r="AF487" s="76">
        <v>0</v>
      </c>
      <c r="AG487" s="76">
        <v>0</v>
      </c>
      <c r="AH487" s="76">
        <v>0</v>
      </c>
      <c r="AI487" s="76">
        <v>2</v>
      </c>
      <c r="AJ487" s="76">
        <v>0</v>
      </c>
      <c r="AK487" s="265">
        <v>1</v>
      </c>
      <c r="AL487" s="265">
        <v>0</v>
      </c>
      <c r="AM487" s="265">
        <v>0</v>
      </c>
      <c r="AN487" s="265">
        <v>0</v>
      </c>
      <c r="AO487" s="265">
        <v>0</v>
      </c>
      <c r="AP487" s="265">
        <v>0</v>
      </c>
      <c r="AQ487" s="265">
        <v>0</v>
      </c>
      <c r="AR487" s="265">
        <v>0</v>
      </c>
      <c r="AS487" s="76">
        <v>1</v>
      </c>
      <c r="AT487" s="266"/>
      <c r="AU487" s="76">
        <v>35</v>
      </c>
      <c r="AV487" s="76">
        <v>73</v>
      </c>
      <c r="AW487" s="579">
        <v>6</v>
      </c>
      <c r="AY487" s="76"/>
      <c r="AZ487" s="76">
        <f t="shared" si="156"/>
        <v>469035073</v>
      </c>
      <c r="BA487" s="76">
        <f t="shared" si="157"/>
        <v>469</v>
      </c>
      <c r="BB487" s="564"/>
      <c r="BC487" s="266" t="str">
        <f t="shared" si="158"/>
        <v>MATCH</v>
      </c>
      <c r="BD487" s="266">
        <f t="shared" si="159"/>
        <v>73</v>
      </c>
      <c r="BE487" s="266" t="str">
        <f t="shared" si="141"/>
        <v>DEDHAM</v>
      </c>
      <c r="BF487" s="266">
        <f t="shared" si="160"/>
        <v>3</v>
      </c>
    </row>
    <row r="488" spans="1:58">
      <c r="A488" s="265">
        <v>469</v>
      </c>
      <c r="B488" s="265">
        <v>469035083</v>
      </c>
      <c r="C488" s="266" t="s">
        <v>1303</v>
      </c>
      <c r="D488" s="275">
        <f t="shared" si="142"/>
        <v>0</v>
      </c>
      <c r="E488" s="275">
        <f t="shared" si="143"/>
        <v>0</v>
      </c>
      <c r="F488" s="275">
        <f t="shared" si="144"/>
        <v>0</v>
      </c>
      <c r="G488" s="275">
        <f t="shared" si="145"/>
        <v>1</v>
      </c>
      <c r="H488" s="275">
        <f t="shared" si="146"/>
        <v>0</v>
      </c>
      <c r="I488" s="275">
        <f t="shared" si="147"/>
        <v>0</v>
      </c>
      <c r="J488" s="275">
        <f t="shared" si="148"/>
        <v>0</v>
      </c>
      <c r="K488" s="410">
        <f t="shared" si="149"/>
        <v>3.9300000000000002E-2</v>
      </c>
      <c r="L488" s="275"/>
      <c r="M488" s="275">
        <f t="shared" si="150"/>
        <v>0</v>
      </c>
      <c r="N488" s="275">
        <f t="shared" si="151"/>
        <v>0</v>
      </c>
      <c r="O488" s="275">
        <f t="shared" si="152"/>
        <v>0</v>
      </c>
      <c r="P488" s="275">
        <f t="shared" si="153"/>
        <v>1</v>
      </c>
      <c r="Q488" s="275">
        <f t="shared" si="154"/>
        <v>6</v>
      </c>
      <c r="R488" s="275">
        <f t="shared" si="155"/>
        <v>1</v>
      </c>
      <c r="S488" s="278"/>
      <c r="T488" s="278"/>
      <c r="U488" s="278"/>
      <c r="V488" s="278"/>
      <c r="W488" s="582"/>
      <c r="X488" s="582"/>
      <c r="Y488" s="600"/>
      <c r="Z488" s="278"/>
      <c r="AA488" s="76">
        <v>469</v>
      </c>
      <c r="AB488" s="76">
        <v>469035083</v>
      </c>
      <c r="AC488" s="294" t="s">
        <v>1303</v>
      </c>
      <c r="AD488" s="76">
        <v>0</v>
      </c>
      <c r="AE488" s="76">
        <v>0</v>
      </c>
      <c r="AF488" s="76">
        <v>0</v>
      </c>
      <c r="AG488" s="76">
        <v>1</v>
      </c>
      <c r="AH488" s="76">
        <v>0</v>
      </c>
      <c r="AI488" s="76">
        <v>0</v>
      </c>
      <c r="AJ488" s="76">
        <v>0</v>
      </c>
      <c r="AK488" s="265">
        <v>0</v>
      </c>
      <c r="AL488" s="265">
        <v>0</v>
      </c>
      <c r="AM488" s="265">
        <v>0</v>
      </c>
      <c r="AN488" s="265">
        <v>0</v>
      </c>
      <c r="AO488" s="265">
        <v>1</v>
      </c>
      <c r="AP488" s="265">
        <v>0</v>
      </c>
      <c r="AQ488" s="265">
        <v>0</v>
      </c>
      <c r="AR488" s="265">
        <v>0</v>
      </c>
      <c r="AS488" s="76">
        <v>0</v>
      </c>
      <c r="AT488" s="266"/>
      <c r="AU488" s="76">
        <v>35</v>
      </c>
      <c r="AV488" s="76">
        <v>83</v>
      </c>
      <c r="AW488" s="579">
        <v>6</v>
      </c>
      <c r="AY488" s="76"/>
      <c r="AZ488" s="76">
        <f t="shared" si="156"/>
        <v>469035083</v>
      </c>
      <c r="BA488" s="76">
        <f t="shared" si="157"/>
        <v>469</v>
      </c>
      <c r="BB488" s="564"/>
      <c r="BC488" s="266" t="str">
        <f t="shared" si="158"/>
        <v>MATCH</v>
      </c>
      <c r="BD488" s="266">
        <f t="shared" si="159"/>
        <v>83</v>
      </c>
      <c r="BE488" s="266" t="str">
        <f t="shared" si="141"/>
        <v>EAST BRIDGEWATER</v>
      </c>
      <c r="BF488" s="266">
        <f t="shared" si="160"/>
        <v>1</v>
      </c>
    </row>
    <row r="489" spans="1:58">
      <c r="A489" s="265">
        <v>469</v>
      </c>
      <c r="B489" s="265">
        <v>469035093</v>
      </c>
      <c r="C489" s="266" t="s">
        <v>1303</v>
      </c>
      <c r="D489" s="275">
        <f t="shared" si="142"/>
        <v>0</v>
      </c>
      <c r="E489" s="275">
        <f t="shared" si="143"/>
        <v>0</v>
      </c>
      <c r="F489" s="275">
        <f t="shared" si="144"/>
        <v>0</v>
      </c>
      <c r="G489" s="275">
        <f t="shared" si="145"/>
        <v>0</v>
      </c>
      <c r="H489" s="275">
        <f t="shared" si="146"/>
        <v>0</v>
      </c>
      <c r="I489" s="275">
        <f t="shared" si="147"/>
        <v>2</v>
      </c>
      <c r="J489" s="275">
        <f t="shared" si="148"/>
        <v>0</v>
      </c>
      <c r="K489" s="410">
        <f t="shared" si="149"/>
        <v>7.8600000000000003E-2</v>
      </c>
      <c r="L489" s="275"/>
      <c r="M489" s="275">
        <f t="shared" si="150"/>
        <v>0</v>
      </c>
      <c r="N489" s="275">
        <f t="shared" si="151"/>
        <v>0</v>
      </c>
      <c r="O489" s="275">
        <f t="shared" si="152"/>
        <v>0</v>
      </c>
      <c r="P489" s="275">
        <f t="shared" si="153"/>
        <v>2</v>
      </c>
      <c r="Q489" s="275">
        <f t="shared" si="154"/>
        <v>11</v>
      </c>
      <c r="R489" s="275">
        <f t="shared" si="155"/>
        <v>2</v>
      </c>
      <c r="S489" s="278"/>
      <c r="T489" s="278"/>
      <c r="U489" s="278"/>
      <c r="V489" s="278"/>
      <c r="W489" s="582"/>
      <c r="X489" s="582"/>
      <c r="Y489" s="600"/>
      <c r="Z489" s="278"/>
      <c r="AA489" s="76">
        <v>469</v>
      </c>
      <c r="AB489" s="76">
        <v>469035093</v>
      </c>
      <c r="AC489" s="294" t="s">
        <v>1303</v>
      </c>
      <c r="AD489" s="76">
        <v>0</v>
      </c>
      <c r="AE489" s="76">
        <v>0</v>
      </c>
      <c r="AF489" s="76">
        <v>0</v>
      </c>
      <c r="AG489" s="76">
        <v>0</v>
      </c>
      <c r="AH489" s="76">
        <v>0</v>
      </c>
      <c r="AI489" s="76">
        <v>2</v>
      </c>
      <c r="AJ489" s="76">
        <v>0</v>
      </c>
      <c r="AK489" s="265">
        <v>0</v>
      </c>
      <c r="AL489" s="265">
        <v>0</v>
      </c>
      <c r="AM489" s="265">
        <v>0</v>
      </c>
      <c r="AN489" s="265">
        <v>0</v>
      </c>
      <c r="AO489" s="265">
        <v>0</v>
      </c>
      <c r="AP489" s="265">
        <v>0</v>
      </c>
      <c r="AQ489" s="265">
        <v>0</v>
      </c>
      <c r="AR489" s="265">
        <v>0</v>
      </c>
      <c r="AS489" s="76">
        <v>2</v>
      </c>
      <c r="AT489" s="266"/>
      <c r="AU489" s="76">
        <v>35</v>
      </c>
      <c r="AV489" s="76">
        <v>93</v>
      </c>
      <c r="AW489" s="579">
        <v>11</v>
      </c>
      <c r="AY489" s="76"/>
      <c r="AZ489" s="76">
        <f t="shared" si="156"/>
        <v>469035093</v>
      </c>
      <c r="BA489" s="76">
        <f t="shared" si="157"/>
        <v>469</v>
      </c>
      <c r="BB489" s="564"/>
      <c r="BC489" s="266" t="str">
        <f t="shared" si="158"/>
        <v>MATCH</v>
      </c>
      <c r="BD489" s="266">
        <f t="shared" si="159"/>
        <v>93</v>
      </c>
      <c r="BE489" s="266" t="str">
        <f t="shared" si="141"/>
        <v>EVERETT</v>
      </c>
      <c r="BF489" s="266">
        <f t="shared" si="160"/>
        <v>2</v>
      </c>
    </row>
    <row r="490" spans="1:58">
      <c r="A490" s="265">
        <v>469</v>
      </c>
      <c r="B490" s="265">
        <v>469035133</v>
      </c>
      <c r="C490" s="266" t="s">
        <v>1303</v>
      </c>
      <c r="D490" s="275">
        <f t="shared" si="142"/>
        <v>0</v>
      </c>
      <c r="E490" s="275">
        <f t="shared" si="143"/>
        <v>0</v>
      </c>
      <c r="F490" s="275">
        <f t="shared" si="144"/>
        <v>0</v>
      </c>
      <c r="G490" s="275">
        <f t="shared" si="145"/>
        <v>0</v>
      </c>
      <c r="H490" s="275">
        <f t="shared" si="146"/>
        <v>1</v>
      </c>
      <c r="I490" s="275">
        <f t="shared" si="147"/>
        <v>0</v>
      </c>
      <c r="J490" s="275">
        <f t="shared" si="148"/>
        <v>0</v>
      </c>
      <c r="K490" s="410">
        <f t="shared" si="149"/>
        <v>3.9300000000000002E-2</v>
      </c>
      <c r="L490" s="275"/>
      <c r="M490" s="275">
        <f t="shared" si="150"/>
        <v>0</v>
      </c>
      <c r="N490" s="275">
        <f t="shared" si="151"/>
        <v>0</v>
      </c>
      <c r="O490" s="275">
        <f t="shared" si="152"/>
        <v>0</v>
      </c>
      <c r="P490" s="275">
        <f t="shared" si="153"/>
        <v>0</v>
      </c>
      <c r="Q490" s="275">
        <f t="shared" si="154"/>
        <v>9</v>
      </c>
      <c r="R490" s="275">
        <f t="shared" si="155"/>
        <v>1</v>
      </c>
      <c r="S490" s="278"/>
      <c r="T490" s="278"/>
      <c r="U490" s="278"/>
      <c r="V490" s="278"/>
      <c r="W490" s="582"/>
      <c r="X490" s="582"/>
      <c r="Y490" s="600"/>
      <c r="Z490" s="278"/>
      <c r="AA490" s="76">
        <v>469</v>
      </c>
      <c r="AB490" s="76">
        <v>469035133</v>
      </c>
      <c r="AC490" s="294" t="s">
        <v>1303</v>
      </c>
      <c r="AD490" s="76">
        <v>0</v>
      </c>
      <c r="AE490" s="76">
        <v>0</v>
      </c>
      <c r="AF490" s="76">
        <v>0</v>
      </c>
      <c r="AG490" s="76">
        <v>0</v>
      </c>
      <c r="AH490" s="76">
        <v>1</v>
      </c>
      <c r="AI490" s="76">
        <v>0</v>
      </c>
      <c r="AJ490" s="76">
        <v>0</v>
      </c>
      <c r="AK490" s="265">
        <v>0</v>
      </c>
      <c r="AL490" s="265">
        <v>0</v>
      </c>
      <c r="AM490" s="265">
        <v>0</v>
      </c>
      <c r="AN490" s="265">
        <v>0</v>
      </c>
      <c r="AO490" s="265">
        <v>0</v>
      </c>
      <c r="AP490" s="265">
        <v>0</v>
      </c>
      <c r="AQ490" s="265">
        <v>0</v>
      </c>
      <c r="AR490" s="265">
        <v>0</v>
      </c>
      <c r="AS490" s="76">
        <v>0</v>
      </c>
      <c r="AT490" s="266"/>
      <c r="AU490" s="76">
        <v>35</v>
      </c>
      <c r="AV490" s="76">
        <v>133</v>
      </c>
      <c r="AW490" s="579">
        <v>9</v>
      </c>
      <c r="AY490" s="76"/>
      <c r="AZ490" s="76">
        <f t="shared" si="156"/>
        <v>469035133</v>
      </c>
      <c r="BA490" s="76">
        <f t="shared" si="157"/>
        <v>469</v>
      </c>
      <c r="BB490" s="564"/>
      <c r="BC490" s="266" t="str">
        <f t="shared" si="158"/>
        <v>MATCH</v>
      </c>
      <c r="BD490" s="266">
        <f t="shared" si="159"/>
        <v>133</v>
      </c>
      <c r="BE490" s="266" t="str">
        <f t="shared" si="141"/>
        <v>HOLBROOK</v>
      </c>
      <c r="BF490" s="266">
        <f t="shared" si="160"/>
        <v>1</v>
      </c>
    </row>
    <row r="491" spans="1:58">
      <c r="A491" s="265">
        <v>469</v>
      </c>
      <c r="B491" s="265">
        <v>469035163</v>
      </c>
      <c r="C491" s="266" t="s">
        <v>1303</v>
      </c>
      <c r="D491" s="275">
        <f t="shared" si="142"/>
        <v>0</v>
      </c>
      <c r="E491" s="275">
        <f t="shared" si="143"/>
        <v>0</v>
      </c>
      <c r="F491" s="275">
        <f t="shared" si="144"/>
        <v>1</v>
      </c>
      <c r="G491" s="275">
        <f t="shared" si="145"/>
        <v>2</v>
      </c>
      <c r="H491" s="275">
        <f t="shared" si="146"/>
        <v>0</v>
      </c>
      <c r="I491" s="275">
        <f t="shared" si="147"/>
        <v>2</v>
      </c>
      <c r="J491" s="275">
        <f t="shared" si="148"/>
        <v>0</v>
      </c>
      <c r="K491" s="410">
        <f t="shared" si="149"/>
        <v>0.19650000000000001</v>
      </c>
      <c r="L491" s="275"/>
      <c r="M491" s="275">
        <f t="shared" si="150"/>
        <v>0</v>
      </c>
      <c r="N491" s="275">
        <f t="shared" si="151"/>
        <v>0</v>
      </c>
      <c r="O491" s="275">
        <f t="shared" si="152"/>
        <v>0</v>
      </c>
      <c r="P491" s="275">
        <f t="shared" si="153"/>
        <v>5</v>
      </c>
      <c r="Q491" s="275">
        <f t="shared" si="154"/>
        <v>11</v>
      </c>
      <c r="R491" s="275">
        <f t="shared" si="155"/>
        <v>5</v>
      </c>
      <c r="S491" s="278"/>
      <c r="T491" s="278"/>
      <c r="U491" s="278"/>
      <c r="V491" s="278"/>
      <c r="W491" s="582"/>
      <c r="X491" s="582"/>
      <c r="Y491" s="600"/>
      <c r="Z491" s="278"/>
      <c r="AA491" s="76">
        <v>469</v>
      </c>
      <c r="AB491" s="76">
        <v>469035163</v>
      </c>
      <c r="AC491" s="294" t="s">
        <v>1303</v>
      </c>
      <c r="AD491" s="76">
        <v>0</v>
      </c>
      <c r="AE491" s="76">
        <v>0</v>
      </c>
      <c r="AF491" s="76">
        <v>1</v>
      </c>
      <c r="AG491" s="76">
        <v>2</v>
      </c>
      <c r="AH491" s="76">
        <v>0</v>
      </c>
      <c r="AI491" s="76">
        <v>2</v>
      </c>
      <c r="AJ491" s="76">
        <v>0</v>
      </c>
      <c r="AK491" s="265">
        <v>0</v>
      </c>
      <c r="AL491" s="265">
        <v>0</v>
      </c>
      <c r="AM491" s="265">
        <v>0</v>
      </c>
      <c r="AN491" s="265">
        <v>0</v>
      </c>
      <c r="AO491" s="265">
        <v>2</v>
      </c>
      <c r="AP491" s="265">
        <v>0</v>
      </c>
      <c r="AQ491" s="265">
        <v>0</v>
      </c>
      <c r="AR491" s="265">
        <v>1</v>
      </c>
      <c r="AS491" s="76">
        <v>2</v>
      </c>
      <c r="AT491" s="266"/>
      <c r="AU491" s="76">
        <v>35</v>
      </c>
      <c r="AV491" s="76">
        <v>163</v>
      </c>
      <c r="AW491" s="579">
        <v>11</v>
      </c>
      <c r="AY491" s="76"/>
      <c r="AZ491" s="76">
        <f t="shared" si="156"/>
        <v>469035163</v>
      </c>
      <c r="BA491" s="76">
        <f t="shared" si="157"/>
        <v>469</v>
      </c>
      <c r="BB491" s="564"/>
      <c r="BC491" s="266" t="str">
        <f t="shared" si="158"/>
        <v>MATCH</v>
      </c>
      <c r="BD491" s="266">
        <f t="shared" si="159"/>
        <v>163</v>
      </c>
      <c r="BE491" s="266" t="str">
        <f t="shared" si="141"/>
        <v>LYNN</v>
      </c>
      <c r="BF491" s="266">
        <f t="shared" si="160"/>
        <v>5</v>
      </c>
    </row>
    <row r="492" spans="1:58">
      <c r="A492" s="265">
        <v>469</v>
      </c>
      <c r="B492" s="265">
        <v>469035176</v>
      </c>
      <c r="C492" s="266" t="s">
        <v>1303</v>
      </c>
      <c r="D492" s="275">
        <f t="shared" si="142"/>
        <v>0</v>
      </c>
      <c r="E492" s="275">
        <f t="shared" si="143"/>
        <v>0</v>
      </c>
      <c r="F492" s="275">
        <f t="shared" si="144"/>
        <v>0</v>
      </c>
      <c r="G492" s="275">
        <f t="shared" si="145"/>
        <v>1</v>
      </c>
      <c r="H492" s="275">
        <f t="shared" si="146"/>
        <v>0</v>
      </c>
      <c r="I492" s="275">
        <f t="shared" si="147"/>
        <v>0</v>
      </c>
      <c r="J492" s="275">
        <f t="shared" si="148"/>
        <v>0</v>
      </c>
      <c r="K492" s="410">
        <f t="shared" si="149"/>
        <v>3.9300000000000002E-2</v>
      </c>
      <c r="L492" s="275"/>
      <c r="M492" s="275">
        <f t="shared" si="150"/>
        <v>0</v>
      </c>
      <c r="N492" s="275">
        <f t="shared" si="151"/>
        <v>0</v>
      </c>
      <c r="O492" s="275">
        <f t="shared" si="152"/>
        <v>0</v>
      </c>
      <c r="P492" s="275">
        <f t="shared" si="153"/>
        <v>1</v>
      </c>
      <c r="Q492" s="275">
        <f t="shared" si="154"/>
        <v>8</v>
      </c>
      <c r="R492" s="275">
        <f t="shared" si="155"/>
        <v>1</v>
      </c>
      <c r="S492" s="278"/>
      <c r="T492" s="278"/>
      <c r="U492" s="278"/>
      <c r="V492" s="278"/>
      <c r="W492" s="582"/>
      <c r="X492" s="582"/>
      <c r="Y492" s="600"/>
      <c r="Z492" s="278"/>
      <c r="AA492" s="76">
        <v>469</v>
      </c>
      <c r="AB492" s="76">
        <v>469035176</v>
      </c>
      <c r="AC492" s="294" t="s">
        <v>1303</v>
      </c>
      <c r="AD492" s="76">
        <v>0</v>
      </c>
      <c r="AE492" s="76">
        <v>0</v>
      </c>
      <c r="AF492" s="76">
        <v>0</v>
      </c>
      <c r="AG492" s="76">
        <v>1</v>
      </c>
      <c r="AH492" s="76">
        <v>0</v>
      </c>
      <c r="AI492" s="76">
        <v>0</v>
      </c>
      <c r="AJ492" s="76">
        <v>0</v>
      </c>
      <c r="AK492" s="265">
        <v>0</v>
      </c>
      <c r="AL492" s="265">
        <v>0</v>
      </c>
      <c r="AM492" s="265">
        <v>0</v>
      </c>
      <c r="AN492" s="265">
        <v>0</v>
      </c>
      <c r="AO492" s="265">
        <v>1</v>
      </c>
      <c r="AP492" s="265">
        <v>0</v>
      </c>
      <c r="AQ492" s="265">
        <v>0</v>
      </c>
      <c r="AR492" s="265">
        <v>0</v>
      </c>
      <c r="AS492" s="76">
        <v>0</v>
      </c>
      <c r="AT492" s="266"/>
      <c r="AU492" s="76">
        <v>35</v>
      </c>
      <c r="AV492" s="76">
        <v>176</v>
      </c>
      <c r="AW492" s="579">
        <v>8</v>
      </c>
      <c r="AY492" s="76"/>
      <c r="AZ492" s="76">
        <f t="shared" si="156"/>
        <v>469035176</v>
      </c>
      <c r="BA492" s="76">
        <f t="shared" si="157"/>
        <v>469</v>
      </c>
      <c r="BB492" s="564"/>
      <c r="BC492" s="266" t="str">
        <f t="shared" si="158"/>
        <v>MATCH</v>
      </c>
      <c r="BD492" s="266">
        <f t="shared" si="159"/>
        <v>176</v>
      </c>
      <c r="BE492" s="266" t="str">
        <f t="shared" si="141"/>
        <v>MEDFORD</v>
      </c>
      <c r="BF492" s="266">
        <f t="shared" si="160"/>
        <v>1</v>
      </c>
    </row>
    <row r="493" spans="1:58">
      <c r="A493" s="265">
        <v>469</v>
      </c>
      <c r="B493" s="265">
        <v>469035189</v>
      </c>
      <c r="C493" s="266" t="s">
        <v>1303</v>
      </c>
      <c r="D493" s="275">
        <f t="shared" si="142"/>
        <v>0</v>
      </c>
      <c r="E493" s="275">
        <f t="shared" si="143"/>
        <v>0</v>
      </c>
      <c r="F493" s="275">
        <f t="shared" si="144"/>
        <v>0</v>
      </c>
      <c r="G493" s="275">
        <f t="shared" si="145"/>
        <v>2</v>
      </c>
      <c r="H493" s="275">
        <f t="shared" si="146"/>
        <v>0</v>
      </c>
      <c r="I493" s="275">
        <f t="shared" si="147"/>
        <v>0</v>
      </c>
      <c r="J493" s="275">
        <f t="shared" si="148"/>
        <v>0</v>
      </c>
      <c r="K493" s="410">
        <f t="shared" si="149"/>
        <v>7.8600000000000003E-2</v>
      </c>
      <c r="L493" s="275"/>
      <c r="M493" s="275">
        <f t="shared" si="150"/>
        <v>1</v>
      </c>
      <c r="N493" s="275">
        <f t="shared" si="151"/>
        <v>0</v>
      </c>
      <c r="O493" s="275">
        <f t="shared" si="152"/>
        <v>0</v>
      </c>
      <c r="P493" s="275">
        <f t="shared" si="153"/>
        <v>2</v>
      </c>
      <c r="Q493" s="275">
        <f t="shared" si="154"/>
        <v>3</v>
      </c>
      <c r="R493" s="275">
        <f t="shared" si="155"/>
        <v>2</v>
      </c>
      <c r="S493" s="278"/>
      <c r="T493" s="278"/>
      <c r="U493" s="278"/>
      <c r="V493" s="278"/>
      <c r="W493" s="582"/>
      <c r="X493" s="582"/>
      <c r="Y493" s="600"/>
      <c r="Z493" s="278"/>
      <c r="AA493" s="76">
        <v>469</v>
      </c>
      <c r="AB493" s="76">
        <v>469035189</v>
      </c>
      <c r="AC493" s="294" t="s">
        <v>1303</v>
      </c>
      <c r="AD493" s="76">
        <v>0</v>
      </c>
      <c r="AE493" s="76">
        <v>0</v>
      </c>
      <c r="AF493" s="76">
        <v>0</v>
      </c>
      <c r="AG493" s="76">
        <v>2</v>
      </c>
      <c r="AH493" s="76">
        <v>0</v>
      </c>
      <c r="AI493" s="76">
        <v>0</v>
      </c>
      <c r="AJ493" s="76">
        <v>0</v>
      </c>
      <c r="AK493" s="265">
        <v>0</v>
      </c>
      <c r="AL493" s="265">
        <v>1</v>
      </c>
      <c r="AM493" s="265">
        <v>0</v>
      </c>
      <c r="AN493" s="265">
        <v>0</v>
      </c>
      <c r="AO493" s="265">
        <v>2</v>
      </c>
      <c r="AP493" s="265">
        <v>0</v>
      </c>
      <c r="AQ493" s="265">
        <v>0</v>
      </c>
      <c r="AR493" s="265">
        <v>0</v>
      </c>
      <c r="AS493" s="76">
        <v>0</v>
      </c>
      <c r="AT493" s="266"/>
      <c r="AU493" s="76">
        <v>35</v>
      </c>
      <c r="AV493" s="76">
        <v>189</v>
      </c>
      <c r="AW493" s="579">
        <v>3</v>
      </c>
      <c r="AY493" s="76"/>
      <c r="AZ493" s="76">
        <f t="shared" si="156"/>
        <v>469035189</v>
      </c>
      <c r="BA493" s="76">
        <f t="shared" si="157"/>
        <v>469</v>
      </c>
      <c r="BB493" s="564"/>
      <c r="BC493" s="266" t="str">
        <f t="shared" si="158"/>
        <v>MATCH</v>
      </c>
      <c r="BD493" s="266">
        <f t="shared" si="159"/>
        <v>189</v>
      </c>
      <c r="BE493" s="266" t="str">
        <f t="shared" si="141"/>
        <v>MILTON</v>
      </c>
      <c r="BF493" s="266">
        <f t="shared" si="160"/>
        <v>2</v>
      </c>
    </row>
    <row r="494" spans="1:58">
      <c r="A494" s="265">
        <v>469</v>
      </c>
      <c r="B494" s="265">
        <v>469035220</v>
      </c>
      <c r="C494" s="266" t="s">
        <v>1303</v>
      </c>
      <c r="D494" s="275">
        <f t="shared" si="142"/>
        <v>0</v>
      </c>
      <c r="E494" s="275">
        <f t="shared" si="143"/>
        <v>0</v>
      </c>
      <c r="F494" s="275">
        <f t="shared" si="144"/>
        <v>0</v>
      </c>
      <c r="G494" s="275">
        <f t="shared" si="145"/>
        <v>1</v>
      </c>
      <c r="H494" s="275">
        <f t="shared" si="146"/>
        <v>0</v>
      </c>
      <c r="I494" s="275">
        <f t="shared" si="147"/>
        <v>0</v>
      </c>
      <c r="J494" s="275">
        <f t="shared" si="148"/>
        <v>0</v>
      </c>
      <c r="K494" s="410">
        <f t="shared" si="149"/>
        <v>3.9300000000000002E-2</v>
      </c>
      <c r="L494" s="275"/>
      <c r="M494" s="275">
        <f t="shared" si="150"/>
        <v>1</v>
      </c>
      <c r="N494" s="275">
        <f t="shared" si="151"/>
        <v>0</v>
      </c>
      <c r="O494" s="275">
        <f t="shared" si="152"/>
        <v>0</v>
      </c>
      <c r="P494" s="275">
        <f t="shared" si="153"/>
        <v>1</v>
      </c>
      <c r="Q494" s="275">
        <f t="shared" si="154"/>
        <v>8</v>
      </c>
      <c r="R494" s="275">
        <f t="shared" si="155"/>
        <v>1</v>
      </c>
      <c r="S494" s="278"/>
      <c r="T494" s="278"/>
      <c r="U494" s="278"/>
      <c r="V494" s="278"/>
      <c r="W494" s="582"/>
      <c r="X494" s="582"/>
      <c r="Y494" s="600"/>
      <c r="Z494" s="278"/>
      <c r="AA494" s="76">
        <v>469</v>
      </c>
      <c r="AB494" s="76">
        <v>469035220</v>
      </c>
      <c r="AC494" s="294" t="s">
        <v>1303</v>
      </c>
      <c r="AD494" s="76">
        <v>0</v>
      </c>
      <c r="AE494" s="76">
        <v>0</v>
      </c>
      <c r="AF494" s="76">
        <v>0</v>
      </c>
      <c r="AG494" s="76">
        <v>1</v>
      </c>
      <c r="AH494" s="76">
        <v>0</v>
      </c>
      <c r="AI494" s="76">
        <v>0</v>
      </c>
      <c r="AJ494" s="76">
        <v>0</v>
      </c>
      <c r="AK494" s="265">
        <v>0</v>
      </c>
      <c r="AL494" s="265">
        <v>1</v>
      </c>
      <c r="AM494" s="265">
        <v>0</v>
      </c>
      <c r="AN494" s="265">
        <v>0</v>
      </c>
      <c r="AO494" s="265">
        <v>1</v>
      </c>
      <c r="AP494" s="265">
        <v>0</v>
      </c>
      <c r="AQ494" s="265">
        <v>0</v>
      </c>
      <c r="AR494" s="265">
        <v>0</v>
      </c>
      <c r="AS494" s="76">
        <v>0</v>
      </c>
      <c r="AT494" s="266"/>
      <c r="AU494" s="76">
        <v>35</v>
      </c>
      <c r="AV494" s="76">
        <v>220</v>
      </c>
      <c r="AW494" s="579">
        <v>8</v>
      </c>
      <c r="AY494" s="76"/>
      <c r="AZ494" s="76">
        <f t="shared" si="156"/>
        <v>469035220</v>
      </c>
      <c r="BA494" s="76">
        <f t="shared" si="157"/>
        <v>469</v>
      </c>
      <c r="BB494" s="564"/>
      <c r="BC494" s="266" t="str">
        <f t="shared" si="158"/>
        <v>MATCH</v>
      </c>
      <c r="BD494" s="266">
        <f t="shared" si="159"/>
        <v>220</v>
      </c>
      <c r="BE494" s="266" t="str">
        <f t="shared" si="141"/>
        <v>NORWOOD</v>
      </c>
      <c r="BF494" s="266">
        <f t="shared" si="160"/>
        <v>1</v>
      </c>
    </row>
    <row r="495" spans="1:58">
      <c r="A495" s="265">
        <v>469</v>
      </c>
      <c r="B495" s="265">
        <v>469035244</v>
      </c>
      <c r="C495" s="266" t="s">
        <v>1303</v>
      </c>
      <c r="D495" s="275">
        <f t="shared" si="142"/>
        <v>0</v>
      </c>
      <c r="E495" s="275">
        <f t="shared" si="143"/>
        <v>0</v>
      </c>
      <c r="F495" s="275">
        <f t="shared" si="144"/>
        <v>0</v>
      </c>
      <c r="G495" s="275">
        <f t="shared" si="145"/>
        <v>5</v>
      </c>
      <c r="H495" s="275">
        <f t="shared" si="146"/>
        <v>2</v>
      </c>
      <c r="I495" s="275">
        <f t="shared" si="147"/>
        <v>4</v>
      </c>
      <c r="J495" s="275">
        <f t="shared" si="148"/>
        <v>0</v>
      </c>
      <c r="K495" s="410">
        <f t="shared" si="149"/>
        <v>0.43230000000000002</v>
      </c>
      <c r="L495" s="275"/>
      <c r="M495" s="275">
        <f t="shared" si="150"/>
        <v>1</v>
      </c>
      <c r="N495" s="275">
        <f t="shared" si="151"/>
        <v>0</v>
      </c>
      <c r="O495" s="275">
        <f t="shared" si="152"/>
        <v>0</v>
      </c>
      <c r="P495" s="275">
        <f t="shared" si="153"/>
        <v>5</v>
      </c>
      <c r="Q495" s="275">
        <f t="shared" si="154"/>
        <v>10</v>
      </c>
      <c r="R495" s="275">
        <f t="shared" si="155"/>
        <v>11</v>
      </c>
      <c r="S495" s="278"/>
      <c r="T495" s="278"/>
      <c r="U495" s="278"/>
      <c r="V495" s="278"/>
      <c r="W495" s="582"/>
      <c r="X495" s="582"/>
      <c r="Y495" s="600"/>
      <c r="Z495" s="278"/>
      <c r="AA495" s="76">
        <v>469</v>
      </c>
      <c r="AB495" s="76">
        <v>469035244</v>
      </c>
      <c r="AC495" s="294" t="s">
        <v>1303</v>
      </c>
      <c r="AD495" s="76">
        <v>0</v>
      </c>
      <c r="AE495" s="76">
        <v>0</v>
      </c>
      <c r="AF495" s="76">
        <v>0</v>
      </c>
      <c r="AG495" s="76">
        <v>5</v>
      </c>
      <c r="AH495" s="76">
        <v>2</v>
      </c>
      <c r="AI495" s="76">
        <v>4</v>
      </c>
      <c r="AJ495" s="76">
        <v>0</v>
      </c>
      <c r="AK495" s="265">
        <v>0</v>
      </c>
      <c r="AL495" s="265">
        <v>1</v>
      </c>
      <c r="AM495" s="265">
        <v>0</v>
      </c>
      <c r="AN495" s="265">
        <v>0</v>
      </c>
      <c r="AO495" s="265">
        <v>3</v>
      </c>
      <c r="AP495" s="265">
        <v>0</v>
      </c>
      <c r="AQ495" s="265">
        <v>0</v>
      </c>
      <c r="AR495" s="265">
        <v>0</v>
      </c>
      <c r="AS495" s="76">
        <v>2</v>
      </c>
      <c r="AT495" s="266"/>
      <c r="AU495" s="76">
        <v>35</v>
      </c>
      <c r="AV495" s="76">
        <v>244</v>
      </c>
      <c r="AW495" s="579">
        <v>10</v>
      </c>
      <c r="AY495" s="76"/>
      <c r="AZ495" s="76">
        <f t="shared" si="156"/>
        <v>469035244</v>
      </c>
      <c r="BA495" s="76">
        <f t="shared" si="157"/>
        <v>469</v>
      </c>
      <c r="BB495" s="564"/>
      <c r="BC495" s="266" t="str">
        <f t="shared" si="158"/>
        <v>MATCH</v>
      </c>
      <c r="BD495" s="266">
        <f t="shared" si="159"/>
        <v>244</v>
      </c>
      <c r="BE495" s="266" t="str">
        <f t="shared" si="141"/>
        <v>RANDOLPH</v>
      </c>
      <c r="BF495" s="266">
        <f t="shared" si="160"/>
        <v>11</v>
      </c>
    </row>
    <row r="496" spans="1:58">
      <c r="A496" s="265">
        <v>469</v>
      </c>
      <c r="B496" s="265">
        <v>469035285</v>
      </c>
      <c r="C496" s="266" t="s">
        <v>1303</v>
      </c>
      <c r="D496" s="275">
        <f t="shared" si="142"/>
        <v>0</v>
      </c>
      <c r="E496" s="275">
        <f t="shared" si="143"/>
        <v>0</v>
      </c>
      <c r="F496" s="275">
        <f t="shared" si="144"/>
        <v>1</v>
      </c>
      <c r="G496" s="275">
        <f t="shared" si="145"/>
        <v>2</v>
      </c>
      <c r="H496" s="275">
        <f t="shared" si="146"/>
        <v>0</v>
      </c>
      <c r="I496" s="275">
        <f t="shared" si="147"/>
        <v>0</v>
      </c>
      <c r="J496" s="275">
        <f t="shared" si="148"/>
        <v>0</v>
      </c>
      <c r="K496" s="410">
        <f t="shared" si="149"/>
        <v>0.1179</v>
      </c>
      <c r="L496" s="275"/>
      <c r="M496" s="275">
        <f t="shared" si="150"/>
        <v>0</v>
      </c>
      <c r="N496" s="275">
        <f t="shared" si="151"/>
        <v>0</v>
      </c>
      <c r="O496" s="275">
        <f t="shared" si="152"/>
        <v>0</v>
      </c>
      <c r="P496" s="275">
        <f t="shared" si="153"/>
        <v>3</v>
      </c>
      <c r="Q496" s="275">
        <f t="shared" si="154"/>
        <v>9</v>
      </c>
      <c r="R496" s="275">
        <f t="shared" si="155"/>
        <v>3</v>
      </c>
      <c r="S496" s="278"/>
      <c r="T496" s="278"/>
      <c r="U496" s="278"/>
      <c r="V496" s="278"/>
      <c r="W496" s="582"/>
      <c r="X496" s="582"/>
      <c r="Y496" s="600"/>
      <c r="Z496" s="278"/>
      <c r="AA496" s="76">
        <v>469</v>
      </c>
      <c r="AB496" s="76">
        <v>469035285</v>
      </c>
      <c r="AC496" s="294" t="s">
        <v>1303</v>
      </c>
      <c r="AD496" s="76">
        <v>0</v>
      </c>
      <c r="AE496" s="76">
        <v>0</v>
      </c>
      <c r="AF496" s="76">
        <v>1</v>
      </c>
      <c r="AG496" s="76">
        <v>2</v>
      </c>
      <c r="AH496" s="76">
        <v>0</v>
      </c>
      <c r="AI496" s="76">
        <v>0</v>
      </c>
      <c r="AJ496" s="76">
        <v>0</v>
      </c>
      <c r="AK496" s="265">
        <v>0</v>
      </c>
      <c r="AL496" s="265">
        <v>0</v>
      </c>
      <c r="AM496" s="265">
        <v>0</v>
      </c>
      <c r="AN496" s="265">
        <v>0</v>
      </c>
      <c r="AO496" s="265">
        <v>2</v>
      </c>
      <c r="AP496" s="265">
        <v>0</v>
      </c>
      <c r="AQ496" s="265">
        <v>0</v>
      </c>
      <c r="AR496" s="265">
        <v>1</v>
      </c>
      <c r="AS496" s="76">
        <v>0</v>
      </c>
      <c r="AT496" s="266"/>
      <c r="AU496" s="76">
        <v>35</v>
      </c>
      <c r="AV496" s="76">
        <v>285</v>
      </c>
      <c r="AW496" s="579">
        <v>9</v>
      </c>
      <c r="AY496" s="76"/>
      <c r="AZ496" s="76">
        <f t="shared" si="156"/>
        <v>469035285</v>
      </c>
      <c r="BA496" s="76">
        <f t="shared" si="157"/>
        <v>469</v>
      </c>
      <c r="BB496" s="564"/>
      <c r="BC496" s="266" t="str">
        <f t="shared" si="158"/>
        <v>MATCH</v>
      </c>
      <c r="BD496" s="266">
        <f t="shared" si="159"/>
        <v>285</v>
      </c>
      <c r="BE496" s="266" t="str">
        <f t="shared" si="141"/>
        <v>STOUGHTON</v>
      </c>
      <c r="BF496" s="266">
        <f t="shared" si="160"/>
        <v>3</v>
      </c>
    </row>
    <row r="497" spans="1:58">
      <c r="A497" s="265">
        <v>470</v>
      </c>
      <c r="B497" s="265">
        <v>470165010</v>
      </c>
      <c r="C497" s="266" t="s">
        <v>1287</v>
      </c>
      <c r="D497" s="275">
        <f t="shared" si="142"/>
        <v>0</v>
      </c>
      <c r="E497" s="275">
        <f t="shared" si="143"/>
        <v>0</v>
      </c>
      <c r="F497" s="275">
        <f t="shared" si="144"/>
        <v>0</v>
      </c>
      <c r="G497" s="275">
        <f t="shared" si="145"/>
        <v>2</v>
      </c>
      <c r="H497" s="275">
        <f t="shared" si="146"/>
        <v>0</v>
      </c>
      <c r="I497" s="275">
        <f t="shared" si="147"/>
        <v>0</v>
      </c>
      <c r="J497" s="275">
        <f t="shared" si="148"/>
        <v>0</v>
      </c>
      <c r="K497" s="410">
        <f t="shared" si="149"/>
        <v>7.8600000000000003E-2</v>
      </c>
      <c r="L497" s="275"/>
      <c r="M497" s="275">
        <f t="shared" si="150"/>
        <v>0</v>
      </c>
      <c r="N497" s="275">
        <f t="shared" si="151"/>
        <v>0</v>
      </c>
      <c r="O497" s="275">
        <f t="shared" si="152"/>
        <v>0</v>
      </c>
      <c r="P497" s="275">
        <f t="shared" si="153"/>
        <v>0</v>
      </c>
      <c r="Q497" s="275">
        <f t="shared" si="154"/>
        <v>3</v>
      </c>
      <c r="R497" s="275">
        <f t="shared" si="155"/>
        <v>2</v>
      </c>
      <c r="S497" s="278"/>
      <c r="T497" s="278"/>
      <c r="U497" s="278"/>
      <c r="V497" s="278"/>
      <c r="W497" s="582"/>
      <c r="X497" s="582"/>
      <c r="Y497" s="600"/>
      <c r="Z497" s="278"/>
      <c r="AA497" s="76">
        <v>470</v>
      </c>
      <c r="AB497" s="76">
        <v>470165010</v>
      </c>
      <c r="AC497" s="294" t="s">
        <v>1287</v>
      </c>
      <c r="AD497" s="76">
        <v>0</v>
      </c>
      <c r="AE497" s="76">
        <v>0</v>
      </c>
      <c r="AF497" s="76">
        <v>0</v>
      </c>
      <c r="AG497" s="76">
        <v>2</v>
      </c>
      <c r="AH497" s="76">
        <v>0</v>
      </c>
      <c r="AI497" s="76">
        <v>0</v>
      </c>
      <c r="AJ497" s="76">
        <v>0</v>
      </c>
      <c r="AK497" s="265">
        <v>0</v>
      </c>
      <c r="AL497" s="265">
        <v>0</v>
      </c>
      <c r="AM497" s="265">
        <v>0</v>
      </c>
      <c r="AN497" s="265">
        <v>0</v>
      </c>
      <c r="AO497" s="265">
        <v>0</v>
      </c>
      <c r="AP497" s="265">
        <v>0</v>
      </c>
      <c r="AQ497" s="265">
        <v>0</v>
      </c>
      <c r="AR497" s="265">
        <v>0</v>
      </c>
      <c r="AS497" s="76">
        <v>0</v>
      </c>
      <c r="AT497" s="266"/>
      <c r="AU497" s="76">
        <v>165</v>
      </c>
      <c r="AV497" s="76">
        <v>10</v>
      </c>
      <c r="AW497" s="579">
        <v>3</v>
      </c>
      <c r="AY497" s="76"/>
      <c r="AZ497" s="76">
        <f t="shared" si="156"/>
        <v>470165010</v>
      </c>
      <c r="BA497" s="76">
        <f t="shared" si="157"/>
        <v>470</v>
      </c>
      <c r="BB497" s="564"/>
      <c r="BC497" s="266" t="str">
        <f t="shared" si="158"/>
        <v>MYSTIC VALLEY REGIONAL</v>
      </c>
      <c r="BD497" s="266">
        <f t="shared" si="159"/>
        <v>10</v>
      </c>
      <c r="BE497" s="266" t="str">
        <f t="shared" si="141"/>
        <v>ARLINGTON</v>
      </c>
      <c r="BF497" s="266">
        <f t="shared" si="160"/>
        <v>2</v>
      </c>
    </row>
    <row r="498" spans="1:58">
      <c r="A498" s="265">
        <v>470</v>
      </c>
      <c r="B498" s="265">
        <v>470165031</v>
      </c>
      <c r="C498" s="266" t="s">
        <v>1287</v>
      </c>
      <c r="D498" s="275">
        <f t="shared" si="142"/>
        <v>0</v>
      </c>
      <c r="E498" s="275">
        <f t="shared" si="143"/>
        <v>0</v>
      </c>
      <c r="F498" s="275">
        <f t="shared" si="144"/>
        <v>0</v>
      </c>
      <c r="G498" s="275">
        <f t="shared" si="145"/>
        <v>1</v>
      </c>
      <c r="H498" s="275">
        <f t="shared" si="146"/>
        <v>0</v>
      </c>
      <c r="I498" s="275">
        <f t="shared" si="147"/>
        <v>1</v>
      </c>
      <c r="J498" s="275">
        <f t="shared" si="148"/>
        <v>0</v>
      </c>
      <c r="K498" s="410">
        <f t="shared" si="149"/>
        <v>7.8600000000000003E-2</v>
      </c>
      <c r="L498" s="275"/>
      <c r="M498" s="275">
        <f t="shared" si="150"/>
        <v>0</v>
      </c>
      <c r="N498" s="275">
        <f t="shared" si="151"/>
        <v>0</v>
      </c>
      <c r="O498" s="275">
        <f t="shared" si="152"/>
        <v>0</v>
      </c>
      <c r="P498" s="275">
        <f t="shared" si="153"/>
        <v>0</v>
      </c>
      <c r="Q498" s="275">
        <f t="shared" si="154"/>
        <v>5</v>
      </c>
      <c r="R498" s="275">
        <f t="shared" si="155"/>
        <v>2</v>
      </c>
      <c r="S498" s="278"/>
      <c r="T498" s="278"/>
      <c r="U498" s="278"/>
      <c r="V498" s="278"/>
      <c r="W498" s="582"/>
      <c r="X498" s="582"/>
      <c r="Y498" s="600"/>
      <c r="Z498" s="278"/>
      <c r="AA498" s="76">
        <v>470</v>
      </c>
      <c r="AB498" s="76">
        <v>470165031</v>
      </c>
      <c r="AC498" s="294" t="s">
        <v>1287</v>
      </c>
      <c r="AD498" s="76">
        <v>0</v>
      </c>
      <c r="AE498" s="76">
        <v>0</v>
      </c>
      <c r="AF498" s="76">
        <v>0</v>
      </c>
      <c r="AG498" s="76">
        <v>1</v>
      </c>
      <c r="AH498" s="76">
        <v>0</v>
      </c>
      <c r="AI498" s="76">
        <v>1</v>
      </c>
      <c r="AJ498" s="76">
        <v>0</v>
      </c>
      <c r="AK498" s="265">
        <v>0</v>
      </c>
      <c r="AL498" s="265">
        <v>0</v>
      </c>
      <c r="AM498" s="265">
        <v>0</v>
      </c>
      <c r="AN498" s="265">
        <v>0</v>
      </c>
      <c r="AO498" s="265">
        <v>0</v>
      </c>
      <c r="AP498" s="265">
        <v>0</v>
      </c>
      <c r="AQ498" s="265">
        <v>0</v>
      </c>
      <c r="AR498" s="265">
        <v>0</v>
      </c>
      <c r="AS498" s="76">
        <v>0</v>
      </c>
      <c r="AT498" s="266"/>
      <c r="AU498" s="76">
        <v>165</v>
      </c>
      <c r="AV498" s="76">
        <v>31</v>
      </c>
      <c r="AW498" s="579">
        <v>5</v>
      </c>
      <c r="AY498" s="76"/>
      <c r="AZ498" s="76">
        <f t="shared" si="156"/>
        <v>470165031</v>
      </c>
      <c r="BA498" s="76">
        <f t="shared" si="157"/>
        <v>470</v>
      </c>
      <c r="BB498" s="564"/>
      <c r="BC498" s="266" t="str">
        <f t="shared" si="158"/>
        <v>MYSTIC VALLEY REGIONAL</v>
      </c>
      <c r="BD498" s="266">
        <f t="shared" si="159"/>
        <v>31</v>
      </c>
      <c r="BE498" s="266" t="str">
        <f t="shared" si="141"/>
        <v>BILLERICA</v>
      </c>
      <c r="BF498" s="266">
        <f t="shared" si="160"/>
        <v>2</v>
      </c>
    </row>
    <row r="499" spans="1:58">
      <c r="A499" s="265">
        <v>470</v>
      </c>
      <c r="B499" s="265">
        <v>470165035</v>
      </c>
      <c r="C499" s="266" t="s">
        <v>1287</v>
      </c>
      <c r="D499" s="275">
        <f t="shared" si="142"/>
        <v>0</v>
      </c>
      <c r="E499" s="275">
        <f t="shared" si="143"/>
        <v>0</v>
      </c>
      <c r="F499" s="275">
        <f t="shared" si="144"/>
        <v>0</v>
      </c>
      <c r="G499" s="275">
        <f t="shared" si="145"/>
        <v>3</v>
      </c>
      <c r="H499" s="275">
        <f t="shared" si="146"/>
        <v>0</v>
      </c>
      <c r="I499" s="275">
        <f t="shared" si="147"/>
        <v>1</v>
      </c>
      <c r="J499" s="275">
        <f t="shared" si="148"/>
        <v>0</v>
      </c>
      <c r="K499" s="410">
        <f t="shared" si="149"/>
        <v>0.15720000000000001</v>
      </c>
      <c r="L499" s="275"/>
      <c r="M499" s="275">
        <f t="shared" si="150"/>
        <v>0</v>
      </c>
      <c r="N499" s="275">
        <f t="shared" si="151"/>
        <v>0</v>
      </c>
      <c r="O499" s="275">
        <f t="shared" si="152"/>
        <v>0</v>
      </c>
      <c r="P499" s="275">
        <f t="shared" si="153"/>
        <v>2</v>
      </c>
      <c r="Q499" s="275">
        <f t="shared" si="154"/>
        <v>11</v>
      </c>
      <c r="R499" s="275">
        <f t="shared" si="155"/>
        <v>4</v>
      </c>
      <c r="S499" s="278"/>
      <c r="T499" s="278"/>
      <c r="U499" s="278"/>
      <c r="V499" s="278"/>
      <c r="W499" s="582"/>
      <c r="X499" s="582"/>
      <c r="Y499" s="600"/>
      <c r="Z499" s="278"/>
      <c r="AA499" s="76">
        <v>470</v>
      </c>
      <c r="AB499" s="76">
        <v>470165035</v>
      </c>
      <c r="AC499" s="294" t="s">
        <v>1287</v>
      </c>
      <c r="AD499" s="76">
        <v>0</v>
      </c>
      <c r="AE499" s="76">
        <v>0</v>
      </c>
      <c r="AF499" s="76">
        <v>0</v>
      </c>
      <c r="AG499" s="76">
        <v>3</v>
      </c>
      <c r="AH499" s="76">
        <v>0</v>
      </c>
      <c r="AI499" s="76">
        <v>1</v>
      </c>
      <c r="AJ499" s="76">
        <v>0</v>
      </c>
      <c r="AK499" s="265">
        <v>0</v>
      </c>
      <c r="AL499" s="265">
        <v>0</v>
      </c>
      <c r="AM499" s="265">
        <v>0</v>
      </c>
      <c r="AN499" s="265">
        <v>0</v>
      </c>
      <c r="AO499" s="265">
        <v>2</v>
      </c>
      <c r="AP499" s="265">
        <v>0</v>
      </c>
      <c r="AQ499" s="265">
        <v>0</v>
      </c>
      <c r="AR499" s="265">
        <v>0</v>
      </c>
      <c r="AS499" s="76">
        <v>0</v>
      </c>
      <c r="AT499" s="266"/>
      <c r="AU499" s="76">
        <v>165</v>
      </c>
      <c r="AV499" s="76">
        <v>35</v>
      </c>
      <c r="AW499" s="579">
        <v>11</v>
      </c>
      <c r="AY499" s="76"/>
      <c r="AZ499" s="76">
        <f t="shared" si="156"/>
        <v>470165035</v>
      </c>
      <c r="BA499" s="76">
        <f t="shared" si="157"/>
        <v>470</v>
      </c>
      <c r="BB499" s="564"/>
      <c r="BC499" s="266" t="str">
        <f t="shared" si="158"/>
        <v>MYSTIC VALLEY REGIONAL</v>
      </c>
      <c r="BD499" s="266">
        <f t="shared" si="159"/>
        <v>35</v>
      </c>
      <c r="BE499" s="266" t="str">
        <f t="shared" si="141"/>
        <v>BOSTON</v>
      </c>
      <c r="BF499" s="266">
        <f t="shared" si="160"/>
        <v>4</v>
      </c>
    </row>
    <row r="500" spans="1:58">
      <c r="A500" s="265">
        <v>470</v>
      </c>
      <c r="B500" s="265">
        <v>470165057</v>
      </c>
      <c r="C500" s="266" t="s">
        <v>1287</v>
      </c>
      <c r="D500" s="275">
        <f t="shared" si="142"/>
        <v>0</v>
      </c>
      <c r="E500" s="275">
        <f t="shared" si="143"/>
        <v>0</v>
      </c>
      <c r="F500" s="275">
        <f t="shared" si="144"/>
        <v>0</v>
      </c>
      <c r="G500" s="275">
        <f t="shared" si="145"/>
        <v>2</v>
      </c>
      <c r="H500" s="275">
        <f t="shared" si="146"/>
        <v>0</v>
      </c>
      <c r="I500" s="275">
        <f t="shared" si="147"/>
        <v>1</v>
      </c>
      <c r="J500" s="275">
        <f t="shared" si="148"/>
        <v>0</v>
      </c>
      <c r="K500" s="410">
        <f t="shared" si="149"/>
        <v>0.1179</v>
      </c>
      <c r="L500" s="275"/>
      <c r="M500" s="275">
        <f t="shared" si="150"/>
        <v>0</v>
      </c>
      <c r="N500" s="275">
        <f t="shared" si="151"/>
        <v>0</v>
      </c>
      <c r="O500" s="275">
        <f t="shared" si="152"/>
        <v>0</v>
      </c>
      <c r="P500" s="275">
        <f t="shared" si="153"/>
        <v>2</v>
      </c>
      <c r="Q500" s="275">
        <f t="shared" si="154"/>
        <v>12</v>
      </c>
      <c r="R500" s="275">
        <f t="shared" si="155"/>
        <v>3</v>
      </c>
      <c r="S500" s="278"/>
      <c r="T500" s="278"/>
      <c r="U500" s="278"/>
      <c r="V500" s="278"/>
      <c r="W500" s="582"/>
      <c r="X500" s="582"/>
      <c r="Y500" s="600"/>
      <c r="Z500" s="278"/>
      <c r="AA500" s="76">
        <v>470</v>
      </c>
      <c r="AB500" s="76">
        <v>470165057</v>
      </c>
      <c r="AC500" s="294" t="s">
        <v>1287</v>
      </c>
      <c r="AD500" s="76">
        <v>0</v>
      </c>
      <c r="AE500" s="76">
        <v>0</v>
      </c>
      <c r="AF500" s="76">
        <v>0</v>
      </c>
      <c r="AG500" s="76">
        <v>2</v>
      </c>
      <c r="AH500" s="76">
        <v>0</v>
      </c>
      <c r="AI500" s="76">
        <v>1</v>
      </c>
      <c r="AJ500" s="76">
        <v>0</v>
      </c>
      <c r="AK500" s="265">
        <v>0</v>
      </c>
      <c r="AL500" s="265">
        <v>0</v>
      </c>
      <c r="AM500" s="265">
        <v>0</v>
      </c>
      <c r="AN500" s="265">
        <v>0</v>
      </c>
      <c r="AO500" s="265">
        <v>1</v>
      </c>
      <c r="AP500" s="265">
        <v>0</v>
      </c>
      <c r="AQ500" s="265">
        <v>0</v>
      </c>
      <c r="AR500" s="265">
        <v>0</v>
      </c>
      <c r="AS500" s="76">
        <v>1</v>
      </c>
      <c r="AT500" s="266"/>
      <c r="AU500" s="76">
        <v>165</v>
      </c>
      <c r="AV500" s="76">
        <v>57</v>
      </c>
      <c r="AW500" s="579">
        <v>12</v>
      </c>
      <c r="AY500" s="76"/>
      <c r="AZ500" s="76">
        <f t="shared" si="156"/>
        <v>470165057</v>
      </c>
      <c r="BA500" s="76">
        <f t="shared" si="157"/>
        <v>470</v>
      </c>
      <c r="BB500" s="564"/>
      <c r="BC500" s="266" t="str">
        <f t="shared" si="158"/>
        <v>MYSTIC VALLEY REGIONAL</v>
      </c>
      <c r="BD500" s="266">
        <f t="shared" si="159"/>
        <v>57</v>
      </c>
      <c r="BE500" s="266" t="str">
        <f t="shared" si="141"/>
        <v>CHELSEA</v>
      </c>
      <c r="BF500" s="266">
        <f t="shared" si="160"/>
        <v>3</v>
      </c>
    </row>
    <row r="501" spans="1:58">
      <c r="A501" s="265">
        <v>470</v>
      </c>
      <c r="B501" s="265">
        <v>470165071</v>
      </c>
      <c r="C501" s="266" t="s">
        <v>1287</v>
      </c>
      <c r="D501" s="275">
        <f t="shared" si="142"/>
        <v>0</v>
      </c>
      <c r="E501" s="275">
        <f t="shared" si="143"/>
        <v>0</v>
      </c>
      <c r="F501" s="275">
        <f t="shared" si="144"/>
        <v>0</v>
      </c>
      <c r="G501" s="275">
        <f t="shared" si="145"/>
        <v>0</v>
      </c>
      <c r="H501" s="275">
        <f t="shared" si="146"/>
        <v>1</v>
      </c>
      <c r="I501" s="275">
        <f t="shared" si="147"/>
        <v>2</v>
      </c>
      <c r="J501" s="275">
        <f t="shared" si="148"/>
        <v>0</v>
      </c>
      <c r="K501" s="410">
        <f t="shared" si="149"/>
        <v>0.1179</v>
      </c>
      <c r="L501" s="275"/>
      <c r="M501" s="275">
        <f t="shared" si="150"/>
        <v>0</v>
      </c>
      <c r="N501" s="275">
        <f t="shared" si="151"/>
        <v>0</v>
      </c>
      <c r="O501" s="275">
        <f t="shared" si="152"/>
        <v>0</v>
      </c>
      <c r="P501" s="275">
        <f t="shared" si="153"/>
        <v>0</v>
      </c>
      <c r="Q501" s="275">
        <f t="shared" si="154"/>
        <v>5</v>
      </c>
      <c r="R501" s="275">
        <f t="shared" si="155"/>
        <v>3</v>
      </c>
      <c r="S501" s="278"/>
      <c r="T501" s="278"/>
      <c r="U501" s="278"/>
      <c r="V501" s="278"/>
      <c r="W501" s="582"/>
      <c r="X501" s="582"/>
      <c r="Y501" s="600"/>
      <c r="Z501" s="278"/>
      <c r="AA501" s="76">
        <v>470</v>
      </c>
      <c r="AB501" s="76">
        <v>470165071</v>
      </c>
      <c r="AC501" s="294" t="s">
        <v>1287</v>
      </c>
      <c r="AD501" s="76">
        <v>0</v>
      </c>
      <c r="AE501" s="76">
        <v>0</v>
      </c>
      <c r="AF501" s="76">
        <v>0</v>
      </c>
      <c r="AG501" s="76">
        <v>0</v>
      </c>
      <c r="AH501" s="76">
        <v>1</v>
      </c>
      <c r="AI501" s="76">
        <v>2</v>
      </c>
      <c r="AJ501" s="76">
        <v>0</v>
      </c>
      <c r="AK501" s="265">
        <v>0</v>
      </c>
      <c r="AL501" s="265">
        <v>0</v>
      </c>
      <c r="AM501" s="265">
        <v>0</v>
      </c>
      <c r="AN501" s="265">
        <v>0</v>
      </c>
      <c r="AO501" s="265">
        <v>0</v>
      </c>
      <c r="AP501" s="265">
        <v>0</v>
      </c>
      <c r="AQ501" s="265">
        <v>0</v>
      </c>
      <c r="AR501" s="265">
        <v>0</v>
      </c>
      <c r="AS501" s="76">
        <v>0</v>
      </c>
      <c r="AT501" s="266"/>
      <c r="AU501" s="76">
        <v>165</v>
      </c>
      <c r="AV501" s="76">
        <v>71</v>
      </c>
      <c r="AW501" s="579">
        <v>5</v>
      </c>
      <c r="AY501" s="76"/>
      <c r="AZ501" s="76">
        <f t="shared" si="156"/>
        <v>470165071</v>
      </c>
      <c r="BA501" s="76">
        <f t="shared" si="157"/>
        <v>470</v>
      </c>
      <c r="BB501" s="564"/>
      <c r="BC501" s="266" t="str">
        <f t="shared" si="158"/>
        <v>MYSTIC VALLEY REGIONAL</v>
      </c>
      <c r="BD501" s="266">
        <f t="shared" si="159"/>
        <v>71</v>
      </c>
      <c r="BE501" s="266" t="str">
        <f t="shared" si="141"/>
        <v>DANVERS</v>
      </c>
      <c r="BF501" s="266">
        <f t="shared" si="160"/>
        <v>3</v>
      </c>
    </row>
    <row r="502" spans="1:58">
      <c r="A502" s="265">
        <v>470</v>
      </c>
      <c r="B502" s="265">
        <v>470165093</v>
      </c>
      <c r="C502" s="266" t="s">
        <v>1287</v>
      </c>
      <c r="D502" s="275">
        <f t="shared" si="142"/>
        <v>0</v>
      </c>
      <c r="E502" s="275">
        <f t="shared" si="143"/>
        <v>0</v>
      </c>
      <c r="F502" s="275">
        <f t="shared" si="144"/>
        <v>60</v>
      </c>
      <c r="G502" s="275">
        <f t="shared" si="145"/>
        <v>131</v>
      </c>
      <c r="H502" s="275">
        <f t="shared" si="146"/>
        <v>69</v>
      </c>
      <c r="I502" s="275">
        <f t="shared" si="147"/>
        <v>39</v>
      </c>
      <c r="J502" s="275">
        <f t="shared" si="148"/>
        <v>0</v>
      </c>
      <c r="K502" s="410">
        <f t="shared" si="149"/>
        <v>11.7507</v>
      </c>
      <c r="L502" s="275"/>
      <c r="M502" s="275">
        <f t="shared" si="150"/>
        <v>15</v>
      </c>
      <c r="N502" s="275">
        <f t="shared" si="151"/>
        <v>2</v>
      </c>
      <c r="O502" s="275">
        <f t="shared" si="152"/>
        <v>0</v>
      </c>
      <c r="P502" s="275">
        <f t="shared" si="153"/>
        <v>169</v>
      </c>
      <c r="Q502" s="275">
        <f t="shared" si="154"/>
        <v>11</v>
      </c>
      <c r="R502" s="275">
        <f t="shared" si="155"/>
        <v>299</v>
      </c>
      <c r="S502" s="278"/>
      <c r="T502" s="278"/>
      <c r="U502" s="278"/>
      <c r="V502" s="278"/>
      <c r="W502" s="582"/>
      <c r="X502" s="582"/>
      <c r="Y502" s="600"/>
      <c r="Z502" s="278"/>
      <c r="AA502" s="76">
        <v>470</v>
      </c>
      <c r="AB502" s="76">
        <v>470165093</v>
      </c>
      <c r="AC502" s="294" t="s">
        <v>1287</v>
      </c>
      <c r="AD502" s="76">
        <v>0</v>
      </c>
      <c r="AE502" s="76">
        <v>0</v>
      </c>
      <c r="AF502" s="76">
        <v>60</v>
      </c>
      <c r="AG502" s="76">
        <v>131</v>
      </c>
      <c r="AH502" s="76">
        <v>69</v>
      </c>
      <c r="AI502" s="76">
        <v>39</v>
      </c>
      <c r="AJ502" s="76">
        <v>0</v>
      </c>
      <c r="AK502" s="265">
        <v>0</v>
      </c>
      <c r="AL502" s="265">
        <v>15</v>
      </c>
      <c r="AM502" s="265">
        <v>2</v>
      </c>
      <c r="AN502" s="265">
        <v>0</v>
      </c>
      <c r="AO502" s="265">
        <v>121</v>
      </c>
      <c r="AP502" s="265">
        <v>0</v>
      </c>
      <c r="AQ502" s="265">
        <v>0</v>
      </c>
      <c r="AR502" s="265">
        <v>33</v>
      </c>
      <c r="AS502" s="76">
        <v>15</v>
      </c>
      <c r="AT502" s="266"/>
      <c r="AU502" s="76">
        <v>165</v>
      </c>
      <c r="AV502" s="76">
        <v>93</v>
      </c>
      <c r="AW502" s="579">
        <v>11</v>
      </c>
      <c r="AY502" s="76"/>
      <c r="AZ502" s="76">
        <f t="shared" si="156"/>
        <v>470165093</v>
      </c>
      <c r="BA502" s="76">
        <f t="shared" si="157"/>
        <v>470</v>
      </c>
      <c r="BB502" s="564"/>
      <c r="BC502" s="266" t="str">
        <f t="shared" si="158"/>
        <v>MYSTIC VALLEY REGIONAL</v>
      </c>
      <c r="BD502" s="266">
        <f t="shared" si="159"/>
        <v>93</v>
      </c>
      <c r="BE502" s="266" t="str">
        <f t="shared" si="141"/>
        <v>EVERETT</v>
      </c>
      <c r="BF502" s="266">
        <f t="shared" si="160"/>
        <v>299</v>
      </c>
    </row>
    <row r="503" spans="1:58">
      <c r="A503" s="265">
        <v>470</v>
      </c>
      <c r="B503" s="265">
        <v>470165128</v>
      </c>
      <c r="C503" s="266" t="s">
        <v>1287</v>
      </c>
      <c r="D503" s="275">
        <f t="shared" si="142"/>
        <v>0</v>
      </c>
      <c r="E503" s="275">
        <f t="shared" si="143"/>
        <v>0</v>
      </c>
      <c r="F503" s="275">
        <f t="shared" si="144"/>
        <v>0</v>
      </c>
      <c r="G503" s="275">
        <f t="shared" si="145"/>
        <v>1</v>
      </c>
      <c r="H503" s="275">
        <f t="shared" si="146"/>
        <v>0</v>
      </c>
      <c r="I503" s="275">
        <f t="shared" si="147"/>
        <v>3</v>
      </c>
      <c r="J503" s="275">
        <f t="shared" si="148"/>
        <v>0</v>
      </c>
      <c r="K503" s="410">
        <f t="shared" si="149"/>
        <v>0.15720000000000001</v>
      </c>
      <c r="L503" s="275"/>
      <c r="M503" s="275">
        <f t="shared" si="150"/>
        <v>0</v>
      </c>
      <c r="N503" s="275">
        <f t="shared" si="151"/>
        <v>0</v>
      </c>
      <c r="O503" s="275">
        <f t="shared" si="152"/>
        <v>0</v>
      </c>
      <c r="P503" s="275">
        <f t="shared" si="153"/>
        <v>0</v>
      </c>
      <c r="Q503" s="275">
        <f t="shared" si="154"/>
        <v>10</v>
      </c>
      <c r="R503" s="275">
        <f t="shared" si="155"/>
        <v>4</v>
      </c>
      <c r="S503" s="278"/>
      <c r="T503" s="278"/>
      <c r="U503" s="278"/>
      <c r="V503" s="278"/>
      <c r="W503" s="582"/>
      <c r="X503" s="582"/>
      <c r="Y503" s="600"/>
      <c r="Z503" s="278"/>
      <c r="AA503" s="76">
        <v>470</v>
      </c>
      <c r="AB503" s="76">
        <v>470165128</v>
      </c>
      <c r="AC503" s="294" t="s">
        <v>1287</v>
      </c>
      <c r="AD503" s="76">
        <v>0</v>
      </c>
      <c r="AE503" s="76">
        <v>0</v>
      </c>
      <c r="AF503" s="76">
        <v>0</v>
      </c>
      <c r="AG503" s="76">
        <v>1</v>
      </c>
      <c r="AH503" s="76">
        <v>0</v>
      </c>
      <c r="AI503" s="76">
        <v>3</v>
      </c>
      <c r="AJ503" s="76">
        <v>0</v>
      </c>
      <c r="AK503" s="265">
        <v>0</v>
      </c>
      <c r="AL503" s="265">
        <v>0</v>
      </c>
      <c r="AM503" s="265">
        <v>0</v>
      </c>
      <c r="AN503" s="265">
        <v>0</v>
      </c>
      <c r="AO503" s="265">
        <v>0</v>
      </c>
      <c r="AP503" s="265">
        <v>0</v>
      </c>
      <c r="AQ503" s="265">
        <v>0</v>
      </c>
      <c r="AR503" s="265">
        <v>0</v>
      </c>
      <c r="AS503" s="76">
        <v>0</v>
      </c>
      <c r="AT503" s="266"/>
      <c r="AU503" s="76">
        <v>165</v>
      </c>
      <c r="AV503" s="76">
        <v>128</v>
      </c>
      <c r="AW503" s="579">
        <v>10</v>
      </c>
      <c r="AY503" s="76"/>
      <c r="AZ503" s="76">
        <f t="shared" si="156"/>
        <v>470165128</v>
      </c>
      <c r="BA503" s="76">
        <f t="shared" si="157"/>
        <v>470</v>
      </c>
      <c r="BB503" s="564"/>
      <c r="BC503" s="266" t="str">
        <f t="shared" si="158"/>
        <v>MYSTIC VALLEY REGIONAL</v>
      </c>
      <c r="BD503" s="266">
        <f t="shared" si="159"/>
        <v>128</v>
      </c>
      <c r="BE503" s="266" t="str">
        <f t="shared" si="141"/>
        <v>HAVERHILL</v>
      </c>
      <c r="BF503" s="266">
        <f t="shared" si="160"/>
        <v>4</v>
      </c>
    </row>
    <row r="504" spans="1:58">
      <c r="A504" s="265">
        <v>470</v>
      </c>
      <c r="B504" s="265">
        <v>470165149</v>
      </c>
      <c r="C504" s="266" t="s">
        <v>1287</v>
      </c>
      <c r="D504" s="275">
        <f t="shared" si="142"/>
        <v>0</v>
      </c>
      <c r="E504" s="275">
        <f t="shared" si="143"/>
        <v>0</v>
      </c>
      <c r="F504" s="275">
        <f t="shared" si="144"/>
        <v>0</v>
      </c>
      <c r="G504" s="275">
        <f t="shared" si="145"/>
        <v>0</v>
      </c>
      <c r="H504" s="275">
        <f t="shared" si="146"/>
        <v>0</v>
      </c>
      <c r="I504" s="275">
        <f t="shared" si="147"/>
        <v>1</v>
      </c>
      <c r="J504" s="275">
        <f t="shared" si="148"/>
        <v>0</v>
      </c>
      <c r="K504" s="410">
        <f t="shared" si="149"/>
        <v>3.9300000000000002E-2</v>
      </c>
      <c r="L504" s="275"/>
      <c r="M504" s="275">
        <f t="shared" si="150"/>
        <v>0</v>
      </c>
      <c r="N504" s="275">
        <f t="shared" si="151"/>
        <v>0</v>
      </c>
      <c r="O504" s="275">
        <f t="shared" si="152"/>
        <v>0</v>
      </c>
      <c r="P504" s="275">
        <f t="shared" si="153"/>
        <v>0</v>
      </c>
      <c r="Q504" s="275">
        <f t="shared" si="154"/>
        <v>12</v>
      </c>
      <c r="R504" s="275">
        <f t="shared" si="155"/>
        <v>1</v>
      </c>
      <c r="S504" s="278"/>
      <c r="T504" s="278"/>
      <c r="U504" s="278"/>
      <c r="V504" s="278"/>
      <c r="W504" s="582"/>
      <c r="X504" s="582"/>
      <c r="Y504" s="600"/>
      <c r="Z504" s="278"/>
      <c r="AA504" s="76">
        <v>470</v>
      </c>
      <c r="AB504" s="76">
        <v>470165149</v>
      </c>
      <c r="AC504" s="294" t="s">
        <v>1287</v>
      </c>
      <c r="AD504" s="76">
        <v>0</v>
      </c>
      <c r="AE504" s="76">
        <v>0</v>
      </c>
      <c r="AF504" s="76">
        <v>0</v>
      </c>
      <c r="AG504" s="76">
        <v>0</v>
      </c>
      <c r="AH504" s="76">
        <v>0</v>
      </c>
      <c r="AI504" s="76">
        <v>1</v>
      </c>
      <c r="AJ504" s="76">
        <v>0</v>
      </c>
      <c r="AK504" s="265">
        <v>0</v>
      </c>
      <c r="AL504" s="265">
        <v>0</v>
      </c>
      <c r="AM504" s="265">
        <v>0</v>
      </c>
      <c r="AN504" s="265">
        <v>0</v>
      </c>
      <c r="AO504" s="265">
        <v>0</v>
      </c>
      <c r="AP504" s="265">
        <v>0</v>
      </c>
      <c r="AQ504" s="265">
        <v>0</v>
      </c>
      <c r="AR504" s="265">
        <v>0</v>
      </c>
      <c r="AS504" s="76">
        <v>0</v>
      </c>
      <c r="AT504" s="266"/>
      <c r="AU504" s="76">
        <v>165</v>
      </c>
      <c r="AV504" s="76">
        <v>149</v>
      </c>
      <c r="AW504" s="579">
        <v>12</v>
      </c>
      <c r="AY504" s="76"/>
      <c r="AZ504" s="76">
        <f t="shared" si="156"/>
        <v>470165149</v>
      </c>
      <c r="BA504" s="76">
        <f t="shared" si="157"/>
        <v>470</v>
      </c>
      <c r="BB504" s="564"/>
      <c r="BC504" s="266" t="str">
        <f t="shared" si="158"/>
        <v>MYSTIC VALLEY REGIONAL</v>
      </c>
      <c r="BD504" s="266">
        <f t="shared" si="159"/>
        <v>149</v>
      </c>
      <c r="BE504" s="266" t="str">
        <f t="shared" si="141"/>
        <v>LAWRENCE</v>
      </c>
      <c r="BF504" s="266">
        <f t="shared" si="160"/>
        <v>1</v>
      </c>
    </row>
    <row r="505" spans="1:58">
      <c r="A505" s="265">
        <v>470</v>
      </c>
      <c r="B505" s="265">
        <v>470165163</v>
      </c>
      <c r="C505" s="266" t="s">
        <v>1287</v>
      </c>
      <c r="D505" s="275">
        <f t="shared" si="142"/>
        <v>0</v>
      </c>
      <c r="E505" s="275">
        <f t="shared" si="143"/>
        <v>0</v>
      </c>
      <c r="F505" s="275">
        <f t="shared" si="144"/>
        <v>3</v>
      </c>
      <c r="G505" s="275">
        <f t="shared" si="145"/>
        <v>22</v>
      </c>
      <c r="H505" s="275">
        <f t="shared" si="146"/>
        <v>7</v>
      </c>
      <c r="I505" s="275">
        <f t="shared" si="147"/>
        <v>7</v>
      </c>
      <c r="J505" s="275">
        <f t="shared" si="148"/>
        <v>0</v>
      </c>
      <c r="K505" s="410">
        <f t="shared" si="149"/>
        <v>1.5327</v>
      </c>
      <c r="L505" s="275"/>
      <c r="M505" s="275">
        <f t="shared" si="150"/>
        <v>1</v>
      </c>
      <c r="N505" s="275">
        <f t="shared" si="151"/>
        <v>0</v>
      </c>
      <c r="O505" s="275">
        <f t="shared" si="152"/>
        <v>0</v>
      </c>
      <c r="P505" s="275">
        <f t="shared" si="153"/>
        <v>19</v>
      </c>
      <c r="Q505" s="275">
        <f t="shared" si="154"/>
        <v>11</v>
      </c>
      <c r="R505" s="275">
        <f t="shared" si="155"/>
        <v>39</v>
      </c>
      <c r="S505" s="278"/>
      <c r="T505" s="278"/>
      <c r="U505" s="278"/>
      <c r="V505" s="278"/>
      <c r="W505" s="582"/>
      <c r="X505" s="582"/>
      <c r="Y505" s="600"/>
      <c r="Z505" s="278"/>
      <c r="AA505" s="76">
        <v>470</v>
      </c>
      <c r="AB505" s="76">
        <v>470165163</v>
      </c>
      <c r="AC505" s="294" t="s">
        <v>1287</v>
      </c>
      <c r="AD505" s="76">
        <v>0</v>
      </c>
      <c r="AE505" s="76">
        <v>0</v>
      </c>
      <c r="AF505" s="76">
        <v>3</v>
      </c>
      <c r="AG505" s="76">
        <v>22</v>
      </c>
      <c r="AH505" s="76">
        <v>7</v>
      </c>
      <c r="AI505" s="76">
        <v>7</v>
      </c>
      <c r="AJ505" s="76">
        <v>0</v>
      </c>
      <c r="AK505" s="265">
        <v>0</v>
      </c>
      <c r="AL505" s="265">
        <v>1</v>
      </c>
      <c r="AM505" s="265">
        <v>0</v>
      </c>
      <c r="AN505" s="265">
        <v>0</v>
      </c>
      <c r="AO505" s="265">
        <v>15</v>
      </c>
      <c r="AP505" s="265">
        <v>0</v>
      </c>
      <c r="AQ505" s="265">
        <v>0</v>
      </c>
      <c r="AR505" s="265">
        <v>2</v>
      </c>
      <c r="AS505" s="76">
        <v>2</v>
      </c>
      <c r="AT505" s="266"/>
      <c r="AU505" s="76">
        <v>165</v>
      </c>
      <c r="AV505" s="76">
        <v>163</v>
      </c>
      <c r="AW505" s="579">
        <v>11</v>
      </c>
      <c r="AY505" s="76"/>
      <c r="AZ505" s="76">
        <f t="shared" si="156"/>
        <v>470165163</v>
      </c>
      <c r="BA505" s="76">
        <f t="shared" si="157"/>
        <v>470</v>
      </c>
      <c r="BB505" s="564"/>
      <c r="BC505" s="266" t="str">
        <f t="shared" si="158"/>
        <v>MYSTIC VALLEY REGIONAL</v>
      </c>
      <c r="BD505" s="266">
        <f t="shared" si="159"/>
        <v>163</v>
      </c>
      <c r="BE505" s="266" t="str">
        <f t="shared" si="141"/>
        <v>LYNN</v>
      </c>
      <c r="BF505" s="266">
        <f t="shared" si="160"/>
        <v>39</v>
      </c>
    </row>
    <row r="506" spans="1:58">
      <c r="A506" s="265">
        <v>470</v>
      </c>
      <c r="B506" s="265">
        <v>470165164</v>
      </c>
      <c r="C506" s="266" t="s">
        <v>1287</v>
      </c>
      <c r="D506" s="275">
        <f t="shared" si="142"/>
        <v>0</v>
      </c>
      <c r="E506" s="275">
        <f t="shared" si="143"/>
        <v>0</v>
      </c>
      <c r="F506" s="275">
        <f t="shared" si="144"/>
        <v>1</v>
      </c>
      <c r="G506" s="275">
        <f t="shared" si="145"/>
        <v>1</v>
      </c>
      <c r="H506" s="275">
        <f t="shared" si="146"/>
        <v>1</v>
      </c>
      <c r="I506" s="275">
        <f t="shared" si="147"/>
        <v>2</v>
      </c>
      <c r="J506" s="275">
        <f t="shared" si="148"/>
        <v>0</v>
      </c>
      <c r="K506" s="410">
        <f t="shared" si="149"/>
        <v>0.19650000000000001</v>
      </c>
      <c r="L506" s="275"/>
      <c r="M506" s="275">
        <f t="shared" si="150"/>
        <v>0</v>
      </c>
      <c r="N506" s="275">
        <f t="shared" si="151"/>
        <v>0</v>
      </c>
      <c r="O506" s="275">
        <f t="shared" si="152"/>
        <v>0</v>
      </c>
      <c r="P506" s="275">
        <f t="shared" si="153"/>
        <v>5</v>
      </c>
      <c r="Q506" s="275">
        <f t="shared" si="154"/>
        <v>3</v>
      </c>
      <c r="R506" s="275">
        <f t="shared" si="155"/>
        <v>5</v>
      </c>
      <c r="S506" s="278"/>
      <c r="T506" s="278"/>
      <c r="U506" s="278"/>
      <c r="V506" s="278"/>
      <c r="W506" s="582"/>
      <c r="X506" s="582"/>
      <c r="Y506" s="600"/>
      <c r="Z506" s="278"/>
      <c r="AA506" s="76">
        <v>470</v>
      </c>
      <c r="AB506" s="76">
        <v>470165164</v>
      </c>
      <c r="AC506" s="294" t="s">
        <v>1287</v>
      </c>
      <c r="AD506" s="76">
        <v>0</v>
      </c>
      <c r="AE506" s="76">
        <v>0</v>
      </c>
      <c r="AF506" s="76">
        <v>1</v>
      </c>
      <c r="AG506" s="76">
        <v>1</v>
      </c>
      <c r="AH506" s="76">
        <v>1</v>
      </c>
      <c r="AI506" s="76">
        <v>2</v>
      </c>
      <c r="AJ506" s="76">
        <v>0</v>
      </c>
      <c r="AK506" s="265">
        <v>0</v>
      </c>
      <c r="AL506" s="265">
        <v>0</v>
      </c>
      <c r="AM506" s="265">
        <v>0</v>
      </c>
      <c r="AN506" s="265">
        <v>0</v>
      </c>
      <c r="AO506" s="265">
        <v>2</v>
      </c>
      <c r="AP506" s="265">
        <v>0</v>
      </c>
      <c r="AQ506" s="265">
        <v>0</v>
      </c>
      <c r="AR506" s="265">
        <v>1</v>
      </c>
      <c r="AS506" s="76">
        <v>2</v>
      </c>
      <c r="AT506" s="266"/>
      <c r="AU506" s="76">
        <v>165</v>
      </c>
      <c r="AV506" s="76">
        <v>164</v>
      </c>
      <c r="AW506" s="579">
        <v>3</v>
      </c>
      <c r="AY506" s="76"/>
      <c r="AZ506" s="76">
        <f t="shared" si="156"/>
        <v>470165164</v>
      </c>
      <c r="BA506" s="76">
        <f t="shared" si="157"/>
        <v>470</v>
      </c>
      <c r="BB506" s="564"/>
      <c r="BC506" s="266" t="str">
        <f t="shared" si="158"/>
        <v>MYSTIC VALLEY REGIONAL</v>
      </c>
      <c r="BD506" s="266">
        <f t="shared" si="159"/>
        <v>164</v>
      </c>
      <c r="BE506" s="266" t="str">
        <f t="shared" si="141"/>
        <v>LYNNFIELD</v>
      </c>
      <c r="BF506" s="266">
        <f t="shared" si="160"/>
        <v>5</v>
      </c>
    </row>
    <row r="507" spans="1:58">
      <c r="A507" s="265">
        <v>470</v>
      </c>
      <c r="B507" s="265">
        <v>470165165</v>
      </c>
      <c r="C507" s="266" t="s">
        <v>1287</v>
      </c>
      <c r="D507" s="275">
        <f t="shared" si="142"/>
        <v>0</v>
      </c>
      <c r="E507" s="275">
        <f t="shared" si="143"/>
        <v>0</v>
      </c>
      <c r="F507" s="275">
        <f t="shared" si="144"/>
        <v>31</v>
      </c>
      <c r="G507" s="275">
        <f t="shared" si="145"/>
        <v>141</v>
      </c>
      <c r="H507" s="275">
        <f t="shared" si="146"/>
        <v>108</v>
      </c>
      <c r="I507" s="275">
        <f t="shared" si="147"/>
        <v>141</v>
      </c>
      <c r="J507" s="275">
        <f t="shared" si="148"/>
        <v>0</v>
      </c>
      <c r="K507" s="410">
        <f t="shared" si="149"/>
        <v>16.545300000000001</v>
      </c>
      <c r="L507" s="275"/>
      <c r="M507" s="275">
        <f t="shared" si="150"/>
        <v>7</v>
      </c>
      <c r="N507" s="275">
        <f t="shared" si="151"/>
        <v>2</v>
      </c>
      <c r="O507" s="275">
        <f t="shared" si="152"/>
        <v>0</v>
      </c>
      <c r="P507" s="275">
        <f t="shared" si="153"/>
        <v>165</v>
      </c>
      <c r="Q507" s="275">
        <f t="shared" si="154"/>
        <v>10</v>
      </c>
      <c r="R507" s="275">
        <f t="shared" si="155"/>
        <v>421</v>
      </c>
      <c r="S507" s="278"/>
      <c r="T507" s="278"/>
      <c r="U507" s="278"/>
      <c r="V507" s="278"/>
      <c r="W507" s="582"/>
      <c r="X507" s="582"/>
      <c r="Y507" s="600"/>
      <c r="Z507" s="278"/>
      <c r="AA507" s="76">
        <v>470</v>
      </c>
      <c r="AB507" s="76">
        <v>470165165</v>
      </c>
      <c r="AC507" s="294" t="s">
        <v>1287</v>
      </c>
      <c r="AD507" s="76">
        <v>0</v>
      </c>
      <c r="AE507" s="76">
        <v>0</v>
      </c>
      <c r="AF507" s="76">
        <v>31</v>
      </c>
      <c r="AG507" s="76">
        <v>141</v>
      </c>
      <c r="AH507" s="76">
        <v>108</v>
      </c>
      <c r="AI507" s="76">
        <v>141</v>
      </c>
      <c r="AJ507" s="76">
        <v>0</v>
      </c>
      <c r="AK507" s="265">
        <v>0</v>
      </c>
      <c r="AL507" s="265">
        <v>7</v>
      </c>
      <c r="AM507" s="265">
        <v>2</v>
      </c>
      <c r="AN507" s="265">
        <v>0</v>
      </c>
      <c r="AO507" s="265">
        <v>122</v>
      </c>
      <c r="AP507" s="265">
        <v>0</v>
      </c>
      <c r="AQ507" s="265">
        <v>0</v>
      </c>
      <c r="AR507" s="265">
        <v>14</v>
      </c>
      <c r="AS507" s="76">
        <v>29</v>
      </c>
      <c r="AT507" s="266"/>
      <c r="AU507" s="76">
        <v>165</v>
      </c>
      <c r="AV507" s="76">
        <v>165</v>
      </c>
      <c r="AW507" s="579">
        <v>10</v>
      </c>
      <c r="AY507" s="76"/>
      <c r="AZ507" s="76">
        <f t="shared" si="156"/>
        <v>470165165</v>
      </c>
      <c r="BA507" s="76">
        <f t="shared" si="157"/>
        <v>470</v>
      </c>
      <c r="BB507" s="564"/>
      <c r="BC507" s="266" t="str">
        <f t="shared" si="158"/>
        <v>MYSTIC VALLEY REGIONAL</v>
      </c>
      <c r="BD507" s="266">
        <f t="shared" si="159"/>
        <v>165</v>
      </c>
      <c r="BE507" s="266" t="str">
        <f t="shared" si="141"/>
        <v>MALDEN</v>
      </c>
      <c r="BF507" s="266">
        <f t="shared" si="160"/>
        <v>421</v>
      </c>
    </row>
    <row r="508" spans="1:58">
      <c r="A508" s="265">
        <v>470</v>
      </c>
      <c r="B508" s="265">
        <v>470165176</v>
      </c>
      <c r="C508" s="266" t="s">
        <v>1287</v>
      </c>
      <c r="D508" s="275">
        <f t="shared" si="142"/>
        <v>0</v>
      </c>
      <c r="E508" s="275">
        <f t="shared" si="143"/>
        <v>0</v>
      </c>
      <c r="F508" s="275">
        <f t="shared" si="144"/>
        <v>8</v>
      </c>
      <c r="G508" s="275">
        <f t="shared" si="145"/>
        <v>119</v>
      </c>
      <c r="H508" s="275">
        <f t="shared" si="146"/>
        <v>49</v>
      </c>
      <c r="I508" s="275">
        <f t="shared" si="147"/>
        <v>39</v>
      </c>
      <c r="J508" s="275">
        <f t="shared" si="148"/>
        <v>0</v>
      </c>
      <c r="K508" s="410">
        <f t="shared" si="149"/>
        <v>8.4495000000000005</v>
      </c>
      <c r="L508" s="275"/>
      <c r="M508" s="275">
        <f t="shared" si="150"/>
        <v>0</v>
      </c>
      <c r="N508" s="275">
        <f t="shared" si="151"/>
        <v>0</v>
      </c>
      <c r="O508" s="275">
        <f t="shared" si="152"/>
        <v>0</v>
      </c>
      <c r="P508" s="275">
        <f t="shared" si="153"/>
        <v>71</v>
      </c>
      <c r="Q508" s="275">
        <f t="shared" si="154"/>
        <v>8</v>
      </c>
      <c r="R508" s="275">
        <f t="shared" si="155"/>
        <v>215</v>
      </c>
      <c r="S508" s="278"/>
      <c r="T508" s="278"/>
      <c r="U508" s="278"/>
      <c r="V508" s="278"/>
      <c r="W508" s="582"/>
      <c r="X508" s="582"/>
      <c r="Y508" s="600"/>
      <c r="Z508" s="278"/>
      <c r="AA508" s="76">
        <v>470</v>
      </c>
      <c r="AB508" s="76">
        <v>470165176</v>
      </c>
      <c r="AC508" s="294" t="s">
        <v>1287</v>
      </c>
      <c r="AD508" s="76">
        <v>0</v>
      </c>
      <c r="AE508" s="76">
        <v>0</v>
      </c>
      <c r="AF508" s="76">
        <v>8</v>
      </c>
      <c r="AG508" s="76">
        <v>119</v>
      </c>
      <c r="AH508" s="76">
        <v>49</v>
      </c>
      <c r="AI508" s="76">
        <v>39</v>
      </c>
      <c r="AJ508" s="76">
        <v>0</v>
      </c>
      <c r="AK508" s="265">
        <v>0</v>
      </c>
      <c r="AL508" s="265">
        <v>0</v>
      </c>
      <c r="AM508" s="265">
        <v>0</v>
      </c>
      <c r="AN508" s="265">
        <v>0</v>
      </c>
      <c r="AO508" s="265">
        <v>60</v>
      </c>
      <c r="AP508" s="265">
        <v>0</v>
      </c>
      <c r="AQ508" s="265">
        <v>0</v>
      </c>
      <c r="AR508" s="265">
        <v>0</v>
      </c>
      <c r="AS508" s="76">
        <v>11</v>
      </c>
      <c r="AT508" s="266"/>
      <c r="AU508" s="76">
        <v>165</v>
      </c>
      <c r="AV508" s="76">
        <v>176</v>
      </c>
      <c r="AW508" s="579">
        <v>8</v>
      </c>
      <c r="AY508" s="76"/>
      <c r="AZ508" s="76">
        <f t="shared" si="156"/>
        <v>470165176</v>
      </c>
      <c r="BA508" s="76">
        <f t="shared" si="157"/>
        <v>470</v>
      </c>
      <c r="BB508" s="564"/>
      <c r="BC508" s="266" t="str">
        <f t="shared" si="158"/>
        <v>MYSTIC VALLEY REGIONAL</v>
      </c>
      <c r="BD508" s="266">
        <f t="shared" si="159"/>
        <v>176</v>
      </c>
      <c r="BE508" s="266" t="str">
        <f t="shared" si="141"/>
        <v>MEDFORD</v>
      </c>
      <c r="BF508" s="266">
        <f t="shared" si="160"/>
        <v>215</v>
      </c>
    </row>
    <row r="509" spans="1:58">
      <c r="A509" s="265">
        <v>470</v>
      </c>
      <c r="B509" s="265">
        <v>470165178</v>
      </c>
      <c r="C509" s="266" t="s">
        <v>1287</v>
      </c>
      <c r="D509" s="275">
        <f t="shared" si="142"/>
        <v>0</v>
      </c>
      <c r="E509" s="275">
        <f t="shared" si="143"/>
        <v>0</v>
      </c>
      <c r="F509" s="275">
        <f t="shared" si="144"/>
        <v>30</v>
      </c>
      <c r="G509" s="275">
        <f t="shared" si="145"/>
        <v>131</v>
      </c>
      <c r="H509" s="275">
        <f t="shared" si="146"/>
        <v>37</v>
      </c>
      <c r="I509" s="275">
        <f t="shared" si="147"/>
        <v>42</v>
      </c>
      <c r="J509" s="275">
        <f t="shared" si="148"/>
        <v>0</v>
      </c>
      <c r="K509" s="410">
        <f t="shared" si="149"/>
        <v>9.4320000000000004</v>
      </c>
      <c r="L509" s="275"/>
      <c r="M509" s="275">
        <f t="shared" si="150"/>
        <v>4</v>
      </c>
      <c r="N509" s="275">
        <f t="shared" si="151"/>
        <v>2</v>
      </c>
      <c r="O509" s="275">
        <f t="shared" si="152"/>
        <v>0</v>
      </c>
      <c r="P509" s="275">
        <f t="shared" si="153"/>
        <v>41</v>
      </c>
      <c r="Q509" s="275">
        <f t="shared" si="154"/>
        <v>4</v>
      </c>
      <c r="R509" s="275">
        <f t="shared" si="155"/>
        <v>240</v>
      </c>
      <c r="S509" s="278"/>
      <c r="T509" s="278"/>
      <c r="U509" s="278"/>
      <c r="V509" s="278"/>
      <c r="W509" s="582"/>
      <c r="X509" s="582"/>
      <c r="Y509" s="600"/>
      <c r="Z509" s="278"/>
      <c r="AA509" s="76">
        <v>470</v>
      </c>
      <c r="AB509" s="76">
        <v>470165178</v>
      </c>
      <c r="AC509" s="294" t="s">
        <v>1287</v>
      </c>
      <c r="AD509" s="76">
        <v>0</v>
      </c>
      <c r="AE509" s="76">
        <v>0</v>
      </c>
      <c r="AF509" s="76">
        <v>30</v>
      </c>
      <c r="AG509" s="76">
        <v>131</v>
      </c>
      <c r="AH509" s="76">
        <v>37</v>
      </c>
      <c r="AI509" s="76">
        <v>42</v>
      </c>
      <c r="AJ509" s="76">
        <v>0</v>
      </c>
      <c r="AK509" s="265">
        <v>0</v>
      </c>
      <c r="AL509" s="265">
        <v>4</v>
      </c>
      <c r="AM509" s="265">
        <v>2</v>
      </c>
      <c r="AN509" s="265">
        <v>0</v>
      </c>
      <c r="AO509" s="265">
        <v>28</v>
      </c>
      <c r="AP509" s="265">
        <v>0</v>
      </c>
      <c r="AQ509" s="265">
        <v>0</v>
      </c>
      <c r="AR509" s="265">
        <v>11</v>
      </c>
      <c r="AS509" s="76">
        <v>2</v>
      </c>
      <c r="AT509" s="266"/>
      <c r="AU509" s="76">
        <v>165</v>
      </c>
      <c r="AV509" s="76">
        <v>178</v>
      </c>
      <c r="AW509" s="579">
        <v>4</v>
      </c>
      <c r="AY509" s="76"/>
      <c r="AZ509" s="76">
        <f t="shared" si="156"/>
        <v>470165178</v>
      </c>
      <c r="BA509" s="76">
        <f t="shared" si="157"/>
        <v>470</v>
      </c>
      <c r="BB509" s="564"/>
      <c r="BC509" s="266" t="str">
        <f t="shared" si="158"/>
        <v>MYSTIC VALLEY REGIONAL</v>
      </c>
      <c r="BD509" s="266">
        <f t="shared" si="159"/>
        <v>178</v>
      </c>
      <c r="BE509" s="266" t="str">
        <f t="shared" si="141"/>
        <v>MELROSE</v>
      </c>
      <c r="BF509" s="266">
        <f t="shared" si="160"/>
        <v>240</v>
      </c>
    </row>
    <row r="510" spans="1:58">
      <c r="A510" s="265">
        <v>470</v>
      </c>
      <c r="B510" s="265">
        <v>470165181</v>
      </c>
      <c r="C510" s="266" t="s">
        <v>1287</v>
      </c>
      <c r="D510" s="275">
        <f t="shared" si="142"/>
        <v>0</v>
      </c>
      <c r="E510" s="275">
        <f t="shared" si="143"/>
        <v>0</v>
      </c>
      <c r="F510" s="275">
        <f t="shared" si="144"/>
        <v>0</v>
      </c>
      <c r="G510" s="275">
        <f t="shared" si="145"/>
        <v>1</v>
      </c>
      <c r="H510" s="275">
        <f t="shared" si="146"/>
        <v>0</v>
      </c>
      <c r="I510" s="275">
        <f t="shared" si="147"/>
        <v>0</v>
      </c>
      <c r="J510" s="275">
        <f t="shared" si="148"/>
        <v>0</v>
      </c>
      <c r="K510" s="410">
        <f t="shared" si="149"/>
        <v>3.9300000000000002E-2</v>
      </c>
      <c r="L510" s="275"/>
      <c r="M510" s="275">
        <f t="shared" si="150"/>
        <v>0</v>
      </c>
      <c r="N510" s="275">
        <f t="shared" si="151"/>
        <v>0</v>
      </c>
      <c r="O510" s="275">
        <f t="shared" si="152"/>
        <v>0</v>
      </c>
      <c r="P510" s="275">
        <f t="shared" si="153"/>
        <v>1</v>
      </c>
      <c r="Q510" s="275">
        <f t="shared" si="154"/>
        <v>10</v>
      </c>
      <c r="R510" s="275">
        <f t="shared" si="155"/>
        <v>1</v>
      </c>
      <c r="S510" s="278"/>
      <c r="T510" s="278"/>
      <c r="U510" s="278"/>
      <c r="V510" s="278"/>
      <c r="W510" s="582"/>
      <c r="X510" s="582"/>
      <c r="Y510" s="600"/>
      <c r="Z510" s="278"/>
      <c r="AA510" s="76">
        <v>470</v>
      </c>
      <c r="AB510" s="76">
        <v>470165181</v>
      </c>
      <c r="AC510" s="294" t="s">
        <v>1287</v>
      </c>
      <c r="AD510" s="76">
        <v>0</v>
      </c>
      <c r="AE510" s="76">
        <v>0</v>
      </c>
      <c r="AF510" s="76">
        <v>0</v>
      </c>
      <c r="AG510" s="76">
        <v>1</v>
      </c>
      <c r="AH510" s="76">
        <v>0</v>
      </c>
      <c r="AI510" s="76">
        <v>0</v>
      </c>
      <c r="AJ510" s="76">
        <v>0</v>
      </c>
      <c r="AK510" s="265">
        <v>0</v>
      </c>
      <c r="AL510" s="265">
        <v>0</v>
      </c>
      <c r="AM510" s="265">
        <v>0</v>
      </c>
      <c r="AN510" s="265">
        <v>0</v>
      </c>
      <c r="AO510" s="265">
        <v>1</v>
      </c>
      <c r="AP510" s="265">
        <v>0</v>
      </c>
      <c r="AQ510" s="265">
        <v>0</v>
      </c>
      <c r="AR510" s="265">
        <v>0</v>
      </c>
      <c r="AS510" s="76">
        <v>0</v>
      </c>
      <c r="AT510" s="266"/>
      <c r="AU510" s="76">
        <v>165</v>
      </c>
      <c r="AV510" s="76">
        <v>181</v>
      </c>
      <c r="AW510" s="579">
        <v>10</v>
      </c>
      <c r="AY510" s="76"/>
      <c r="AZ510" s="76">
        <f t="shared" si="156"/>
        <v>470165181</v>
      </c>
      <c r="BA510" s="76">
        <f t="shared" si="157"/>
        <v>470</v>
      </c>
      <c r="BB510" s="564"/>
      <c r="BC510" s="266" t="str">
        <f t="shared" si="158"/>
        <v>MYSTIC VALLEY REGIONAL</v>
      </c>
      <c r="BD510" s="266">
        <f t="shared" si="159"/>
        <v>181</v>
      </c>
      <c r="BE510" s="266" t="str">
        <f t="shared" si="141"/>
        <v>METHUEN</v>
      </c>
      <c r="BF510" s="266">
        <f t="shared" si="160"/>
        <v>1</v>
      </c>
    </row>
    <row r="511" spans="1:58">
      <c r="A511" s="265">
        <v>470</v>
      </c>
      <c r="B511" s="265">
        <v>470165184</v>
      </c>
      <c r="C511" s="266" t="s">
        <v>1287</v>
      </c>
      <c r="D511" s="275">
        <f t="shared" si="142"/>
        <v>0</v>
      </c>
      <c r="E511" s="275">
        <f t="shared" si="143"/>
        <v>0</v>
      </c>
      <c r="F511" s="275">
        <f t="shared" si="144"/>
        <v>0</v>
      </c>
      <c r="G511" s="275">
        <f t="shared" si="145"/>
        <v>0</v>
      </c>
      <c r="H511" s="275">
        <f t="shared" si="146"/>
        <v>1</v>
      </c>
      <c r="I511" s="275">
        <f t="shared" si="147"/>
        <v>0</v>
      </c>
      <c r="J511" s="275">
        <f t="shared" si="148"/>
        <v>0</v>
      </c>
      <c r="K511" s="410">
        <f t="shared" si="149"/>
        <v>3.9300000000000002E-2</v>
      </c>
      <c r="L511" s="275"/>
      <c r="M511" s="275">
        <f t="shared" si="150"/>
        <v>0</v>
      </c>
      <c r="N511" s="275">
        <f t="shared" si="151"/>
        <v>0</v>
      </c>
      <c r="O511" s="275">
        <f t="shared" si="152"/>
        <v>0</v>
      </c>
      <c r="P511" s="275">
        <f t="shared" si="153"/>
        <v>0</v>
      </c>
      <c r="Q511" s="275">
        <f t="shared" si="154"/>
        <v>3</v>
      </c>
      <c r="R511" s="275">
        <f t="shared" si="155"/>
        <v>1</v>
      </c>
      <c r="S511" s="278"/>
      <c r="T511" s="278"/>
      <c r="U511" s="278"/>
      <c r="V511" s="278"/>
      <c r="W511" s="582"/>
      <c r="X511" s="582"/>
      <c r="Y511" s="600"/>
      <c r="Z511" s="278"/>
      <c r="AA511" s="76">
        <v>470</v>
      </c>
      <c r="AB511" s="76">
        <v>470165184</v>
      </c>
      <c r="AC511" s="294" t="s">
        <v>1287</v>
      </c>
      <c r="AD511" s="76">
        <v>0</v>
      </c>
      <c r="AE511" s="76">
        <v>0</v>
      </c>
      <c r="AF511" s="76">
        <v>0</v>
      </c>
      <c r="AG511" s="76">
        <v>0</v>
      </c>
      <c r="AH511" s="76">
        <v>1</v>
      </c>
      <c r="AI511" s="76">
        <v>0</v>
      </c>
      <c r="AJ511" s="76">
        <v>0</v>
      </c>
      <c r="AK511" s="265">
        <v>0</v>
      </c>
      <c r="AL511" s="265">
        <v>0</v>
      </c>
      <c r="AM511" s="265">
        <v>0</v>
      </c>
      <c r="AN511" s="265">
        <v>0</v>
      </c>
      <c r="AO511" s="265">
        <v>0</v>
      </c>
      <c r="AP511" s="265">
        <v>0</v>
      </c>
      <c r="AQ511" s="265">
        <v>0</v>
      </c>
      <c r="AR511" s="265">
        <v>0</v>
      </c>
      <c r="AS511" s="76">
        <v>0</v>
      </c>
      <c r="AT511" s="266"/>
      <c r="AU511" s="76">
        <v>165</v>
      </c>
      <c r="AV511" s="76">
        <v>184</v>
      </c>
      <c r="AW511" s="579">
        <v>3</v>
      </c>
      <c r="AY511" s="76"/>
      <c r="AZ511" s="76">
        <f t="shared" si="156"/>
        <v>470165184</v>
      </c>
      <c r="BA511" s="76">
        <f t="shared" si="157"/>
        <v>470</v>
      </c>
      <c r="BB511" s="564"/>
      <c r="BC511" s="266" t="str">
        <f t="shared" si="158"/>
        <v>MYSTIC VALLEY REGIONAL</v>
      </c>
      <c r="BD511" s="266">
        <f t="shared" si="159"/>
        <v>184</v>
      </c>
      <c r="BE511" s="266" t="str">
        <f t="shared" si="141"/>
        <v>MIDDLETON</v>
      </c>
      <c r="BF511" s="266">
        <f t="shared" si="160"/>
        <v>1</v>
      </c>
    </row>
    <row r="512" spans="1:58">
      <c r="A512" s="265">
        <v>470</v>
      </c>
      <c r="B512" s="265">
        <v>470165229</v>
      </c>
      <c r="C512" s="266" t="s">
        <v>1287</v>
      </c>
      <c r="D512" s="275">
        <f t="shared" si="142"/>
        <v>0</v>
      </c>
      <c r="E512" s="275">
        <f t="shared" si="143"/>
        <v>0</v>
      </c>
      <c r="F512" s="275">
        <f t="shared" si="144"/>
        <v>0</v>
      </c>
      <c r="G512" s="275">
        <f t="shared" si="145"/>
        <v>4</v>
      </c>
      <c r="H512" s="275">
        <f t="shared" si="146"/>
        <v>2</v>
      </c>
      <c r="I512" s="275">
        <f t="shared" si="147"/>
        <v>3</v>
      </c>
      <c r="J512" s="275">
        <f t="shared" si="148"/>
        <v>0</v>
      </c>
      <c r="K512" s="410">
        <f t="shared" si="149"/>
        <v>0.35370000000000001</v>
      </c>
      <c r="L512" s="275"/>
      <c r="M512" s="275">
        <f t="shared" si="150"/>
        <v>0</v>
      </c>
      <c r="N512" s="275">
        <f t="shared" si="151"/>
        <v>0</v>
      </c>
      <c r="O512" s="275">
        <f t="shared" si="152"/>
        <v>0</v>
      </c>
      <c r="P512" s="275">
        <f t="shared" si="153"/>
        <v>4</v>
      </c>
      <c r="Q512" s="275">
        <f t="shared" si="154"/>
        <v>9</v>
      </c>
      <c r="R512" s="275">
        <f t="shared" si="155"/>
        <v>9</v>
      </c>
      <c r="S512" s="278"/>
      <c r="T512" s="278"/>
      <c r="U512" s="278"/>
      <c r="V512" s="278"/>
      <c r="W512" s="582"/>
      <c r="X512" s="582"/>
      <c r="Y512" s="600"/>
      <c r="Z512" s="278"/>
      <c r="AA512" s="76">
        <v>470</v>
      </c>
      <c r="AB512" s="76">
        <v>470165229</v>
      </c>
      <c r="AC512" s="294" t="s">
        <v>1287</v>
      </c>
      <c r="AD512" s="76">
        <v>0</v>
      </c>
      <c r="AE512" s="76">
        <v>0</v>
      </c>
      <c r="AF512" s="76">
        <v>0</v>
      </c>
      <c r="AG512" s="76">
        <v>4</v>
      </c>
      <c r="AH512" s="76">
        <v>2</v>
      </c>
      <c r="AI512" s="76">
        <v>3</v>
      </c>
      <c r="AJ512" s="76">
        <v>0</v>
      </c>
      <c r="AK512" s="265">
        <v>0</v>
      </c>
      <c r="AL512" s="265">
        <v>0</v>
      </c>
      <c r="AM512" s="265">
        <v>0</v>
      </c>
      <c r="AN512" s="265">
        <v>0</v>
      </c>
      <c r="AO512" s="265">
        <v>3</v>
      </c>
      <c r="AP512" s="265">
        <v>0</v>
      </c>
      <c r="AQ512" s="265">
        <v>0</v>
      </c>
      <c r="AR512" s="265">
        <v>0</v>
      </c>
      <c r="AS512" s="76">
        <v>1</v>
      </c>
      <c r="AT512" s="266"/>
      <c r="AU512" s="76">
        <v>165</v>
      </c>
      <c r="AV512" s="76">
        <v>229</v>
      </c>
      <c r="AW512" s="579">
        <v>9</v>
      </c>
      <c r="AY512" s="76"/>
      <c r="AZ512" s="76">
        <f t="shared" si="156"/>
        <v>470165229</v>
      </c>
      <c r="BA512" s="76">
        <f t="shared" si="157"/>
        <v>470</v>
      </c>
      <c r="BB512" s="564"/>
      <c r="BC512" s="266" t="str">
        <f t="shared" si="158"/>
        <v>MYSTIC VALLEY REGIONAL</v>
      </c>
      <c r="BD512" s="266">
        <f t="shared" si="159"/>
        <v>229</v>
      </c>
      <c r="BE512" s="266" t="str">
        <f t="shared" si="141"/>
        <v>PEABODY</v>
      </c>
      <c r="BF512" s="266">
        <f t="shared" si="160"/>
        <v>9</v>
      </c>
    </row>
    <row r="513" spans="1:58">
      <c r="A513" s="265">
        <v>470</v>
      </c>
      <c r="B513" s="265">
        <v>470165246</v>
      </c>
      <c r="C513" s="266" t="s">
        <v>1287</v>
      </c>
      <c r="D513" s="275">
        <f t="shared" si="142"/>
        <v>0</v>
      </c>
      <c r="E513" s="275">
        <f t="shared" si="143"/>
        <v>0</v>
      </c>
      <c r="F513" s="275">
        <f t="shared" si="144"/>
        <v>0</v>
      </c>
      <c r="G513" s="275">
        <f t="shared" si="145"/>
        <v>1</v>
      </c>
      <c r="H513" s="275">
        <f t="shared" si="146"/>
        <v>0</v>
      </c>
      <c r="I513" s="275">
        <f t="shared" si="147"/>
        <v>0</v>
      </c>
      <c r="J513" s="275">
        <f t="shared" si="148"/>
        <v>0</v>
      </c>
      <c r="K513" s="410">
        <f t="shared" si="149"/>
        <v>3.9300000000000002E-2</v>
      </c>
      <c r="L513" s="275"/>
      <c r="M513" s="275">
        <f t="shared" si="150"/>
        <v>0</v>
      </c>
      <c r="N513" s="275">
        <f t="shared" si="151"/>
        <v>0</v>
      </c>
      <c r="O513" s="275">
        <f t="shared" si="152"/>
        <v>0</v>
      </c>
      <c r="P513" s="275">
        <f t="shared" si="153"/>
        <v>0</v>
      </c>
      <c r="Q513" s="275">
        <f t="shared" si="154"/>
        <v>3</v>
      </c>
      <c r="R513" s="275">
        <f t="shared" si="155"/>
        <v>1</v>
      </c>
      <c r="S513" s="278"/>
      <c r="T513" s="278"/>
      <c r="U513" s="278"/>
      <c r="V513" s="278"/>
      <c r="W513" s="582"/>
      <c r="X513" s="582"/>
      <c r="Y513" s="600"/>
      <c r="Z513" s="278"/>
      <c r="AA513" s="76">
        <v>470</v>
      </c>
      <c r="AB513" s="76">
        <v>470165246</v>
      </c>
      <c r="AC513" s="294" t="s">
        <v>1287</v>
      </c>
      <c r="AD513" s="76">
        <v>0</v>
      </c>
      <c r="AE513" s="76">
        <v>0</v>
      </c>
      <c r="AF513" s="76">
        <v>0</v>
      </c>
      <c r="AG513" s="76">
        <v>1</v>
      </c>
      <c r="AH513" s="76">
        <v>0</v>
      </c>
      <c r="AI513" s="76">
        <v>0</v>
      </c>
      <c r="AJ513" s="76">
        <v>0</v>
      </c>
      <c r="AK513" s="265">
        <v>0</v>
      </c>
      <c r="AL513" s="265">
        <v>0</v>
      </c>
      <c r="AM513" s="265">
        <v>0</v>
      </c>
      <c r="AN513" s="265">
        <v>0</v>
      </c>
      <c r="AO513" s="265">
        <v>0</v>
      </c>
      <c r="AP513" s="265">
        <v>0</v>
      </c>
      <c r="AQ513" s="265">
        <v>0</v>
      </c>
      <c r="AR513" s="265">
        <v>0</v>
      </c>
      <c r="AS513" s="76">
        <v>0</v>
      </c>
      <c r="AT513" s="266"/>
      <c r="AU513" s="76">
        <v>165</v>
      </c>
      <c r="AV513" s="76">
        <v>246</v>
      </c>
      <c r="AW513" s="579">
        <v>3</v>
      </c>
      <c r="AY513" s="76"/>
      <c r="AZ513" s="76">
        <f t="shared" si="156"/>
        <v>470165246</v>
      </c>
      <c r="BA513" s="76">
        <f t="shared" si="157"/>
        <v>470</v>
      </c>
      <c r="BB513" s="564"/>
      <c r="BC513" s="266" t="str">
        <f t="shared" si="158"/>
        <v>MYSTIC VALLEY REGIONAL</v>
      </c>
      <c r="BD513" s="266">
        <f t="shared" si="159"/>
        <v>246</v>
      </c>
      <c r="BE513" s="266" t="str">
        <f t="shared" si="141"/>
        <v>READING</v>
      </c>
      <c r="BF513" s="266">
        <f t="shared" si="160"/>
        <v>1</v>
      </c>
    </row>
    <row r="514" spans="1:58">
      <c r="A514" s="265">
        <v>470</v>
      </c>
      <c r="B514" s="265">
        <v>470165248</v>
      </c>
      <c r="C514" s="266" t="s">
        <v>1287</v>
      </c>
      <c r="D514" s="275">
        <f t="shared" si="142"/>
        <v>0</v>
      </c>
      <c r="E514" s="275">
        <f t="shared" si="143"/>
        <v>0</v>
      </c>
      <c r="F514" s="275">
        <f t="shared" si="144"/>
        <v>3</v>
      </c>
      <c r="G514" s="275">
        <f t="shared" si="145"/>
        <v>23</v>
      </c>
      <c r="H514" s="275">
        <f t="shared" si="146"/>
        <v>9</v>
      </c>
      <c r="I514" s="275">
        <f t="shared" si="147"/>
        <v>5</v>
      </c>
      <c r="J514" s="275">
        <f t="shared" si="148"/>
        <v>0</v>
      </c>
      <c r="K514" s="410">
        <f t="shared" si="149"/>
        <v>1.5720000000000001</v>
      </c>
      <c r="L514" s="275"/>
      <c r="M514" s="275">
        <f t="shared" si="150"/>
        <v>1</v>
      </c>
      <c r="N514" s="275">
        <f t="shared" si="151"/>
        <v>0</v>
      </c>
      <c r="O514" s="275">
        <f t="shared" si="152"/>
        <v>0</v>
      </c>
      <c r="P514" s="275">
        <f t="shared" si="153"/>
        <v>17</v>
      </c>
      <c r="Q514" s="275">
        <f t="shared" si="154"/>
        <v>11</v>
      </c>
      <c r="R514" s="275">
        <f t="shared" si="155"/>
        <v>40</v>
      </c>
      <c r="S514" s="278"/>
      <c r="T514" s="278"/>
      <c r="U514" s="278"/>
      <c r="V514" s="278"/>
      <c r="W514" s="582"/>
      <c r="X514" s="582"/>
      <c r="Y514" s="600"/>
      <c r="Z514" s="278"/>
      <c r="AA514" s="76">
        <v>470</v>
      </c>
      <c r="AB514" s="76">
        <v>470165248</v>
      </c>
      <c r="AC514" s="294" t="s">
        <v>1287</v>
      </c>
      <c r="AD514" s="76">
        <v>0</v>
      </c>
      <c r="AE514" s="76">
        <v>0</v>
      </c>
      <c r="AF514" s="76">
        <v>3</v>
      </c>
      <c r="AG514" s="76">
        <v>23</v>
      </c>
      <c r="AH514" s="76">
        <v>9</v>
      </c>
      <c r="AI514" s="76">
        <v>5</v>
      </c>
      <c r="AJ514" s="76">
        <v>0</v>
      </c>
      <c r="AK514" s="265">
        <v>0</v>
      </c>
      <c r="AL514" s="265">
        <v>1</v>
      </c>
      <c r="AM514" s="265">
        <v>0</v>
      </c>
      <c r="AN514" s="265">
        <v>0</v>
      </c>
      <c r="AO514" s="265">
        <v>13</v>
      </c>
      <c r="AP514" s="265">
        <v>0</v>
      </c>
      <c r="AQ514" s="265">
        <v>0</v>
      </c>
      <c r="AR514" s="265">
        <v>1</v>
      </c>
      <c r="AS514" s="76">
        <v>3</v>
      </c>
      <c r="AT514" s="266"/>
      <c r="AU514" s="76">
        <v>165</v>
      </c>
      <c r="AV514" s="76">
        <v>248</v>
      </c>
      <c r="AW514" s="579">
        <v>11</v>
      </c>
      <c r="AY514" s="76"/>
      <c r="AZ514" s="76">
        <f t="shared" si="156"/>
        <v>470165248</v>
      </c>
      <c r="BA514" s="76">
        <f t="shared" si="157"/>
        <v>470</v>
      </c>
      <c r="BB514" s="564"/>
      <c r="BC514" s="266" t="str">
        <f t="shared" si="158"/>
        <v>MYSTIC VALLEY REGIONAL</v>
      </c>
      <c r="BD514" s="266">
        <f t="shared" si="159"/>
        <v>248</v>
      </c>
      <c r="BE514" s="266" t="str">
        <f t="shared" si="141"/>
        <v>REVERE</v>
      </c>
      <c r="BF514" s="266">
        <f t="shared" si="160"/>
        <v>40</v>
      </c>
    </row>
    <row r="515" spans="1:58">
      <c r="A515" s="265">
        <v>470</v>
      </c>
      <c r="B515" s="265">
        <v>470165262</v>
      </c>
      <c r="C515" s="266" t="s">
        <v>1287</v>
      </c>
      <c r="D515" s="275">
        <f t="shared" si="142"/>
        <v>0</v>
      </c>
      <c r="E515" s="275">
        <f t="shared" si="143"/>
        <v>0</v>
      </c>
      <c r="F515" s="275">
        <f t="shared" si="144"/>
        <v>4</v>
      </c>
      <c r="G515" s="275">
        <f t="shared" si="145"/>
        <v>40</v>
      </c>
      <c r="H515" s="275">
        <f t="shared" si="146"/>
        <v>31</v>
      </c>
      <c r="I515" s="275">
        <f t="shared" si="147"/>
        <v>22</v>
      </c>
      <c r="J515" s="275">
        <f t="shared" si="148"/>
        <v>0</v>
      </c>
      <c r="K515" s="410">
        <f t="shared" si="149"/>
        <v>3.8121</v>
      </c>
      <c r="L515" s="275"/>
      <c r="M515" s="275">
        <f t="shared" si="150"/>
        <v>1</v>
      </c>
      <c r="N515" s="275">
        <f t="shared" si="151"/>
        <v>0</v>
      </c>
      <c r="O515" s="275">
        <f t="shared" si="152"/>
        <v>0</v>
      </c>
      <c r="P515" s="275">
        <f t="shared" si="153"/>
        <v>27</v>
      </c>
      <c r="Q515" s="275">
        <f t="shared" si="154"/>
        <v>9</v>
      </c>
      <c r="R515" s="275">
        <f t="shared" si="155"/>
        <v>97</v>
      </c>
      <c r="S515" s="278"/>
      <c r="T515" s="278"/>
      <c r="U515" s="278"/>
      <c r="V515" s="278"/>
      <c r="W515" s="582"/>
      <c r="X515" s="582"/>
      <c r="Y515" s="600"/>
      <c r="Z515" s="278"/>
      <c r="AA515" s="76">
        <v>470</v>
      </c>
      <c r="AB515" s="76">
        <v>470165262</v>
      </c>
      <c r="AC515" s="294" t="s">
        <v>1287</v>
      </c>
      <c r="AD515" s="76">
        <v>0</v>
      </c>
      <c r="AE515" s="76">
        <v>0</v>
      </c>
      <c r="AF515" s="76">
        <v>4</v>
      </c>
      <c r="AG515" s="76">
        <v>40</v>
      </c>
      <c r="AH515" s="76">
        <v>31</v>
      </c>
      <c r="AI515" s="76">
        <v>22</v>
      </c>
      <c r="AJ515" s="76">
        <v>0</v>
      </c>
      <c r="AK515" s="265">
        <v>0</v>
      </c>
      <c r="AL515" s="265">
        <v>1</v>
      </c>
      <c r="AM515" s="265">
        <v>0</v>
      </c>
      <c r="AN515" s="265">
        <v>0</v>
      </c>
      <c r="AO515" s="265">
        <v>20</v>
      </c>
      <c r="AP515" s="265">
        <v>0</v>
      </c>
      <c r="AQ515" s="265">
        <v>0</v>
      </c>
      <c r="AR515" s="265">
        <v>1</v>
      </c>
      <c r="AS515" s="76">
        <v>6</v>
      </c>
      <c r="AT515" s="266"/>
      <c r="AU515" s="76">
        <v>165</v>
      </c>
      <c r="AV515" s="76">
        <v>262</v>
      </c>
      <c r="AW515" s="579">
        <v>9</v>
      </c>
      <c r="AY515" s="76"/>
      <c r="AZ515" s="76">
        <f t="shared" si="156"/>
        <v>470165262</v>
      </c>
      <c r="BA515" s="76">
        <f t="shared" si="157"/>
        <v>470</v>
      </c>
      <c r="BB515" s="564"/>
      <c r="BC515" s="266" t="str">
        <f t="shared" si="158"/>
        <v>MYSTIC VALLEY REGIONAL</v>
      </c>
      <c r="BD515" s="266">
        <f t="shared" si="159"/>
        <v>262</v>
      </c>
      <c r="BE515" s="266" t="str">
        <f t="shared" si="141"/>
        <v>SAUGUS</v>
      </c>
      <c r="BF515" s="266">
        <f t="shared" si="160"/>
        <v>97</v>
      </c>
    </row>
    <row r="516" spans="1:58">
      <c r="A516" s="265">
        <v>470</v>
      </c>
      <c r="B516" s="265">
        <v>470165274</v>
      </c>
      <c r="C516" s="266" t="s">
        <v>1287</v>
      </c>
      <c r="D516" s="275">
        <f t="shared" si="142"/>
        <v>0</v>
      </c>
      <c r="E516" s="275">
        <f t="shared" si="143"/>
        <v>0</v>
      </c>
      <c r="F516" s="275">
        <f t="shared" si="144"/>
        <v>0</v>
      </c>
      <c r="G516" s="275">
        <f t="shared" si="145"/>
        <v>1</v>
      </c>
      <c r="H516" s="275">
        <f t="shared" si="146"/>
        <v>0</v>
      </c>
      <c r="I516" s="275">
        <f t="shared" si="147"/>
        <v>0</v>
      </c>
      <c r="J516" s="275">
        <f t="shared" si="148"/>
        <v>0</v>
      </c>
      <c r="K516" s="410">
        <f t="shared" si="149"/>
        <v>3.9300000000000002E-2</v>
      </c>
      <c r="L516" s="275"/>
      <c r="M516" s="275">
        <f t="shared" si="150"/>
        <v>0</v>
      </c>
      <c r="N516" s="275">
        <f t="shared" si="151"/>
        <v>0</v>
      </c>
      <c r="O516" s="275">
        <f t="shared" si="152"/>
        <v>0</v>
      </c>
      <c r="P516" s="275">
        <f t="shared" si="153"/>
        <v>0</v>
      </c>
      <c r="Q516" s="275">
        <f t="shared" si="154"/>
        <v>10</v>
      </c>
      <c r="R516" s="275">
        <f t="shared" si="155"/>
        <v>1</v>
      </c>
      <c r="S516" s="278"/>
      <c r="T516" s="278"/>
      <c r="U516" s="278"/>
      <c r="V516" s="278"/>
      <c r="W516" s="582"/>
      <c r="X516" s="582"/>
      <c r="Y516" s="600"/>
      <c r="Z516" s="278"/>
      <c r="AA516" s="76">
        <v>470</v>
      </c>
      <c r="AB516" s="76">
        <v>470165274</v>
      </c>
      <c r="AC516" s="294" t="s">
        <v>1287</v>
      </c>
      <c r="AD516" s="76">
        <v>0</v>
      </c>
      <c r="AE516" s="76">
        <v>0</v>
      </c>
      <c r="AF516" s="76">
        <v>0</v>
      </c>
      <c r="AG516" s="76">
        <v>1</v>
      </c>
      <c r="AH516" s="76">
        <v>0</v>
      </c>
      <c r="AI516" s="76">
        <v>0</v>
      </c>
      <c r="AJ516" s="76">
        <v>0</v>
      </c>
      <c r="AK516" s="265">
        <v>0</v>
      </c>
      <c r="AL516" s="265">
        <v>0</v>
      </c>
      <c r="AM516" s="265">
        <v>0</v>
      </c>
      <c r="AN516" s="265">
        <v>0</v>
      </c>
      <c r="AO516" s="265">
        <v>0</v>
      </c>
      <c r="AP516" s="265">
        <v>0</v>
      </c>
      <c r="AQ516" s="265">
        <v>0</v>
      </c>
      <c r="AR516" s="265">
        <v>0</v>
      </c>
      <c r="AS516" s="76">
        <v>0</v>
      </c>
      <c r="AT516" s="266"/>
      <c r="AU516" s="76">
        <v>165</v>
      </c>
      <c r="AV516" s="76">
        <v>274</v>
      </c>
      <c r="AW516" s="579">
        <v>10</v>
      </c>
      <c r="AY516" s="76"/>
      <c r="AZ516" s="76">
        <f t="shared" si="156"/>
        <v>470165274</v>
      </c>
      <c r="BA516" s="76">
        <f t="shared" si="157"/>
        <v>470</v>
      </c>
      <c r="BB516" s="564"/>
      <c r="BC516" s="266" t="str">
        <f t="shared" si="158"/>
        <v>MYSTIC VALLEY REGIONAL</v>
      </c>
      <c r="BD516" s="266">
        <f t="shared" si="159"/>
        <v>274</v>
      </c>
      <c r="BE516" s="266" t="str">
        <f t="shared" si="141"/>
        <v>SOMERVILLE</v>
      </c>
      <c r="BF516" s="266">
        <f t="shared" si="160"/>
        <v>1</v>
      </c>
    </row>
    <row r="517" spans="1:58">
      <c r="A517" s="265">
        <v>470</v>
      </c>
      <c r="B517" s="265">
        <v>470165284</v>
      </c>
      <c r="C517" s="266" t="s">
        <v>1287</v>
      </c>
      <c r="D517" s="275">
        <f t="shared" si="142"/>
        <v>0</v>
      </c>
      <c r="E517" s="275">
        <f t="shared" si="143"/>
        <v>0</v>
      </c>
      <c r="F517" s="275">
        <f t="shared" si="144"/>
        <v>17</v>
      </c>
      <c r="G517" s="275">
        <f t="shared" si="145"/>
        <v>89</v>
      </c>
      <c r="H517" s="275">
        <f t="shared" si="146"/>
        <v>29</v>
      </c>
      <c r="I517" s="275">
        <f t="shared" si="147"/>
        <v>30</v>
      </c>
      <c r="J517" s="275">
        <f t="shared" si="148"/>
        <v>0</v>
      </c>
      <c r="K517" s="410">
        <f t="shared" si="149"/>
        <v>6.4844999999999997</v>
      </c>
      <c r="L517" s="275"/>
      <c r="M517" s="275">
        <f t="shared" si="150"/>
        <v>1</v>
      </c>
      <c r="N517" s="275">
        <f t="shared" si="151"/>
        <v>0</v>
      </c>
      <c r="O517" s="275">
        <f t="shared" si="152"/>
        <v>1</v>
      </c>
      <c r="P517" s="275">
        <f t="shared" si="153"/>
        <v>44</v>
      </c>
      <c r="Q517" s="275">
        <f t="shared" si="154"/>
        <v>5</v>
      </c>
      <c r="R517" s="275">
        <f t="shared" si="155"/>
        <v>165</v>
      </c>
      <c r="S517" s="278"/>
      <c r="T517" s="278"/>
      <c r="U517" s="278"/>
      <c r="V517" s="278"/>
      <c r="W517" s="582"/>
      <c r="X517" s="582"/>
      <c r="Y517" s="600"/>
      <c r="Z517" s="278"/>
      <c r="AA517" s="76">
        <v>470</v>
      </c>
      <c r="AB517" s="76">
        <v>470165284</v>
      </c>
      <c r="AC517" s="294" t="s">
        <v>1287</v>
      </c>
      <c r="AD517" s="76">
        <v>0</v>
      </c>
      <c r="AE517" s="76">
        <v>0</v>
      </c>
      <c r="AF517" s="76">
        <v>17</v>
      </c>
      <c r="AG517" s="76">
        <v>89</v>
      </c>
      <c r="AH517" s="76">
        <v>29</v>
      </c>
      <c r="AI517" s="76">
        <v>30</v>
      </c>
      <c r="AJ517" s="76">
        <v>0</v>
      </c>
      <c r="AK517" s="265">
        <v>0</v>
      </c>
      <c r="AL517" s="265">
        <v>1</v>
      </c>
      <c r="AM517" s="265">
        <v>0</v>
      </c>
      <c r="AN517" s="265">
        <v>1</v>
      </c>
      <c r="AO517" s="265">
        <v>31</v>
      </c>
      <c r="AP517" s="265">
        <v>0</v>
      </c>
      <c r="AQ517" s="265">
        <v>0</v>
      </c>
      <c r="AR517" s="265">
        <v>6</v>
      </c>
      <c r="AS517" s="76">
        <v>7</v>
      </c>
      <c r="AT517" s="266"/>
      <c r="AU517" s="76">
        <v>165</v>
      </c>
      <c r="AV517" s="76">
        <v>284</v>
      </c>
      <c r="AW517" s="579">
        <v>5</v>
      </c>
      <c r="AY517" s="76"/>
      <c r="AZ517" s="76">
        <f t="shared" si="156"/>
        <v>470165284</v>
      </c>
      <c r="BA517" s="76">
        <f t="shared" si="157"/>
        <v>470</v>
      </c>
      <c r="BB517" s="564"/>
      <c r="BC517" s="266" t="str">
        <f t="shared" si="158"/>
        <v>MYSTIC VALLEY REGIONAL</v>
      </c>
      <c r="BD517" s="266">
        <f t="shared" si="159"/>
        <v>284</v>
      </c>
      <c r="BE517" s="266" t="str">
        <f t="shared" si="141"/>
        <v>STONEHAM</v>
      </c>
      <c r="BF517" s="266">
        <f t="shared" si="160"/>
        <v>165</v>
      </c>
    </row>
    <row r="518" spans="1:58">
      <c r="A518" s="265">
        <v>470</v>
      </c>
      <c r="B518" s="265">
        <v>470165295</v>
      </c>
      <c r="C518" s="266" t="s">
        <v>1287</v>
      </c>
      <c r="D518" s="275">
        <f t="shared" si="142"/>
        <v>0</v>
      </c>
      <c r="E518" s="275">
        <f t="shared" si="143"/>
        <v>0</v>
      </c>
      <c r="F518" s="275">
        <f t="shared" si="144"/>
        <v>0</v>
      </c>
      <c r="G518" s="275">
        <f t="shared" si="145"/>
        <v>1</v>
      </c>
      <c r="H518" s="275">
        <f t="shared" si="146"/>
        <v>2</v>
      </c>
      <c r="I518" s="275">
        <f t="shared" si="147"/>
        <v>0</v>
      </c>
      <c r="J518" s="275">
        <f t="shared" si="148"/>
        <v>0</v>
      </c>
      <c r="K518" s="410">
        <f t="shared" si="149"/>
        <v>0.1179</v>
      </c>
      <c r="L518" s="275"/>
      <c r="M518" s="275">
        <f t="shared" si="150"/>
        <v>0</v>
      </c>
      <c r="N518" s="275">
        <f t="shared" si="151"/>
        <v>0</v>
      </c>
      <c r="O518" s="275">
        <f t="shared" si="152"/>
        <v>0</v>
      </c>
      <c r="P518" s="275">
        <f t="shared" si="153"/>
        <v>0</v>
      </c>
      <c r="Q518" s="275">
        <f t="shared" si="154"/>
        <v>5</v>
      </c>
      <c r="R518" s="275">
        <f t="shared" si="155"/>
        <v>3</v>
      </c>
      <c r="S518" s="278"/>
      <c r="T518" s="278"/>
      <c r="U518" s="278"/>
      <c r="V518" s="278"/>
      <c r="W518" s="582"/>
      <c r="X518" s="582"/>
      <c r="Y518" s="600"/>
      <c r="Z518" s="278"/>
      <c r="AA518" s="76">
        <v>470</v>
      </c>
      <c r="AB518" s="76">
        <v>470165295</v>
      </c>
      <c r="AC518" s="294" t="s">
        <v>1287</v>
      </c>
      <c r="AD518" s="76">
        <v>0</v>
      </c>
      <c r="AE518" s="76">
        <v>0</v>
      </c>
      <c r="AF518" s="76">
        <v>0</v>
      </c>
      <c r="AG518" s="76">
        <v>1</v>
      </c>
      <c r="AH518" s="76">
        <v>2</v>
      </c>
      <c r="AI518" s="76">
        <v>0</v>
      </c>
      <c r="AJ518" s="76">
        <v>0</v>
      </c>
      <c r="AK518" s="265">
        <v>0</v>
      </c>
      <c r="AL518" s="265">
        <v>0</v>
      </c>
      <c r="AM518" s="265">
        <v>0</v>
      </c>
      <c r="AN518" s="265">
        <v>0</v>
      </c>
      <c r="AO518" s="265">
        <v>0</v>
      </c>
      <c r="AP518" s="265">
        <v>0</v>
      </c>
      <c r="AQ518" s="265">
        <v>0</v>
      </c>
      <c r="AR518" s="265">
        <v>0</v>
      </c>
      <c r="AS518" s="76">
        <v>0</v>
      </c>
      <c r="AT518" s="266"/>
      <c r="AU518" s="76">
        <v>165</v>
      </c>
      <c r="AV518" s="76">
        <v>295</v>
      </c>
      <c r="AW518" s="579">
        <v>5</v>
      </c>
      <c r="AY518" s="76"/>
      <c r="AZ518" s="76">
        <f t="shared" si="156"/>
        <v>470165295</v>
      </c>
      <c r="BA518" s="76">
        <f t="shared" si="157"/>
        <v>470</v>
      </c>
      <c r="BB518" s="564"/>
      <c r="BC518" s="266" t="str">
        <f t="shared" si="158"/>
        <v>MYSTIC VALLEY REGIONAL</v>
      </c>
      <c r="BD518" s="266">
        <f t="shared" si="159"/>
        <v>295</v>
      </c>
      <c r="BE518" s="266" t="str">
        <f t="shared" si="141"/>
        <v>TEWKSBURY</v>
      </c>
      <c r="BF518" s="266">
        <f t="shared" si="160"/>
        <v>3</v>
      </c>
    </row>
    <row r="519" spans="1:58">
      <c r="A519" s="265">
        <v>470</v>
      </c>
      <c r="B519" s="265">
        <v>470165305</v>
      </c>
      <c r="C519" s="266" t="s">
        <v>1287</v>
      </c>
      <c r="D519" s="275">
        <f t="shared" si="142"/>
        <v>0</v>
      </c>
      <c r="E519" s="275">
        <f t="shared" si="143"/>
        <v>0</v>
      </c>
      <c r="F519" s="275">
        <f t="shared" si="144"/>
        <v>8</v>
      </c>
      <c r="G519" s="275">
        <f t="shared" si="145"/>
        <v>41</v>
      </c>
      <c r="H519" s="275">
        <f t="shared" si="146"/>
        <v>13</v>
      </c>
      <c r="I519" s="275">
        <f t="shared" si="147"/>
        <v>11</v>
      </c>
      <c r="J519" s="275">
        <f t="shared" si="148"/>
        <v>0</v>
      </c>
      <c r="K519" s="410">
        <f t="shared" si="149"/>
        <v>2.8689</v>
      </c>
      <c r="L519" s="275"/>
      <c r="M519" s="275">
        <f t="shared" si="150"/>
        <v>0</v>
      </c>
      <c r="N519" s="275">
        <f t="shared" si="151"/>
        <v>0</v>
      </c>
      <c r="O519" s="275">
        <f t="shared" si="152"/>
        <v>0</v>
      </c>
      <c r="P519" s="275">
        <f t="shared" si="153"/>
        <v>13</v>
      </c>
      <c r="Q519" s="275">
        <f t="shared" si="154"/>
        <v>4</v>
      </c>
      <c r="R519" s="275">
        <f t="shared" si="155"/>
        <v>73</v>
      </c>
      <c r="S519" s="278"/>
      <c r="T519" s="278"/>
      <c r="U519" s="278"/>
      <c r="V519" s="278"/>
      <c r="W519" s="582"/>
      <c r="X519" s="582"/>
      <c r="Y519" s="600"/>
      <c r="Z519" s="278"/>
      <c r="AA519" s="76">
        <v>470</v>
      </c>
      <c r="AB519" s="76">
        <v>470165305</v>
      </c>
      <c r="AC519" s="294" t="s">
        <v>1287</v>
      </c>
      <c r="AD519" s="76">
        <v>0</v>
      </c>
      <c r="AE519" s="76">
        <v>0</v>
      </c>
      <c r="AF519" s="76">
        <v>8</v>
      </c>
      <c r="AG519" s="76">
        <v>41</v>
      </c>
      <c r="AH519" s="76">
        <v>13</v>
      </c>
      <c r="AI519" s="76">
        <v>11</v>
      </c>
      <c r="AJ519" s="76">
        <v>0</v>
      </c>
      <c r="AK519" s="265">
        <v>0</v>
      </c>
      <c r="AL519" s="265">
        <v>0</v>
      </c>
      <c r="AM519" s="265">
        <v>0</v>
      </c>
      <c r="AN519" s="265">
        <v>0</v>
      </c>
      <c r="AO519" s="265">
        <v>11</v>
      </c>
      <c r="AP519" s="265">
        <v>0</v>
      </c>
      <c r="AQ519" s="265">
        <v>0</v>
      </c>
      <c r="AR519" s="265">
        <v>1</v>
      </c>
      <c r="AS519" s="76">
        <v>1</v>
      </c>
      <c r="AT519" s="266"/>
      <c r="AU519" s="76">
        <v>165</v>
      </c>
      <c r="AV519" s="76">
        <v>305</v>
      </c>
      <c r="AW519" s="579">
        <v>4</v>
      </c>
      <c r="AY519" s="76"/>
      <c r="AZ519" s="76">
        <f t="shared" si="156"/>
        <v>470165305</v>
      </c>
      <c r="BA519" s="76">
        <f t="shared" si="157"/>
        <v>470</v>
      </c>
      <c r="BB519" s="564"/>
      <c r="BC519" s="266" t="str">
        <f t="shared" si="158"/>
        <v>MYSTIC VALLEY REGIONAL</v>
      </c>
      <c r="BD519" s="266">
        <f t="shared" si="159"/>
        <v>305</v>
      </c>
      <c r="BE519" s="266" t="str">
        <f t="shared" si="141"/>
        <v>WAKEFIELD</v>
      </c>
      <c r="BF519" s="266">
        <f t="shared" si="160"/>
        <v>73</v>
      </c>
    </row>
    <row r="520" spans="1:58">
      <c r="A520" s="265">
        <v>470</v>
      </c>
      <c r="B520" s="265">
        <v>470165342</v>
      </c>
      <c r="C520" s="266" t="s">
        <v>1287</v>
      </c>
      <c r="D520" s="275">
        <f t="shared" si="142"/>
        <v>0</v>
      </c>
      <c r="E520" s="275">
        <f t="shared" si="143"/>
        <v>0</v>
      </c>
      <c r="F520" s="275">
        <f t="shared" si="144"/>
        <v>0</v>
      </c>
      <c r="G520" s="275">
        <f t="shared" si="145"/>
        <v>0</v>
      </c>
      <c r="H520" s="275">
        <f t="shared" si="146"/>
        <v>1</v>
      </c>
      <c r="I520" s="275">
        <f t="shared" si="147"/>
        <v>1</v>
      </c>
      <c r="J520" s="275">
        <f t="shared" si="148"/>
        <v>0</v>
      </c>
      <c r="K520" s="410">
        <f t="shared" si="149"/>
        <v>7.8600000000000003E-2</v>
      </c>
      <c r="L520" s="275"/>
      <c r="M520" s="275">
        <f t="shared" si="150"/>
        <v>0</v>
      </c>
      <c r="N520" s="275">
        <f t="shared" si="151"/>
        <v>0</v>
      </c>
      <c r="O520" s="275">
        <f t="shared" si="152"/>
        <v>0</v>
      </c>
      <c r="P520" s="275">
        <f t="shared" si="153"/>
        <v>2</v>
      </c>
      <c r="Q520" s="275">
        <f t="shared" si="154"/>
        <v>3</v>
      </c>
      <c r="R520" s="275">
        <f t="shared" si="155"/>
        <v>2</v>
      </c>
      <c r="S520" s="278"/>
      <c r="T520" s="278"/>
      <c r="U520" s="278"/>
      <c r="V520" s="278"/>
      <c r="W520" s="582"/>
      <c r="X520" s="582"/>
      <c r="Y520" s="600"/>
      <c r="Z520" s="278"/>
      <c r="AA520" s="76">
        <v>470</v>
      </c>
      <c r="AB520" s="76">
        <v>470165342</v>
      </c>
      <c r="AC520" s="294" t="s">
        <v>1287</v>
      </c>
      <c r="AD520" s="76">
        <v>0</v>
      </c>
      <c r="AE520" s="76">
        <v>0</v>
      </c>
      <c r="AF520" s="76">
        <v>0</v>
      </c>
      <c r="AG520" s="76">
        <v>0</v>
      </c>
      <c r="AH520" s="76">
        <v>1</v>
      </c>
      <c r="AI520" s="76">
        <v>1</v>
      </c>
      <c r="AJ520" s="76">
        <v>0</v>
      </c>
      <c r="AK520" s="265">
        <v>0</v>
      </c>
      <c r="AL520" s="265">
        <v>0</v>
      </c>
      <c r="AM520" s="265">
        <v>0</v>
      </c>
      <c r="AN520" s="265">
        <v>0</v>
      </c>
      <c r="AO520" s="265">
        <v>1</v>
      </c>
      <c r="AP520" s="265">
        <v>0</v>
      </c>
      <c r="AQ520" s="265">
        <v>0</v>
      </c>
      <c r="AR520" s="265">
        <v>0</v>
      </c>
      <c r="AS520" s="76">
        <v>1</v>
      </c>
      <c r="AT520" s="266"/>
      <c r="AU520" s="76">
        <v>165</v>
      </c>
      <c r="AV520" s="76">
        <v>342</v>
      </c>
      <c r="AW520" s="579">
        <v>3</v>
      </c>
      <c r="AY520" s="76"/>
      <c r="AZ520" s="76">
        <f t="shared" si="156"/>
        <v>470165342</v>
      </c>
      <c r="BA520" s="76">
        <f t="shared" si="157"/>
        <v>470</v>
      </c>
      <c r="BB520" s="564"/>
      <c r="BC520" s="266" t="str">
        <f t="shared" si="158"/>
        <v>MYSTIC VALLEY REGIONAL</v>
      </c>
      <c r="BD520" s="266">
        <f t="shared" si="159"/>
        <v>342</v>
      </c>
      <c r="BE520" s="266" t="str">
        <f t="shared" si="141"/>
        <v>WILMINGTON</v>
      </c>
      <c r="BF520" s="266">
        <f t="shared" si="160"/>
        <v>2</v>
      </c>
    </row>
    <row r="521" spans="1:58">
      <c r="A521" s="265">
        <v>470</v>
      </c>
      <c r="B521" s="265">
        <v>470165346</v>
      </c>
      <c r="C521" s="266" t="s">
        <v>1287</v>
      </c>
      <c r="D521" s="275">
        <f t="shared" si="142"/>
        <v>0</v>
      </c>
      <c r="E521" s="275">
        <f t="shared" si="143"/>
        <v>0</v>
      </c>
      <c r="F521" s="275">
        <f t="shared" si="144"/>
        <v>1</v>
      </c>
      <c r="G521" s="275">
        <f t="shared" si="145"/>
        <v>2</v>
      </c>
      <c r="H521" s="275">
        <f t="shared" si="146"/>
        <v>0</v>
      </c>
      <c r="I521" s="275">
        <f t="shared" si="147"/>
        <v>0</v>
      </c>
      <c r="J521" s="275">
        <f t="shared" si="148"/>
        <v>0</v>
      </c>
      <c r="K521" s="410">
        <f t="shared" si="149"/>
        <v>0.1179</v>
      </c>
      <c r="L521" s="275"/>
      <c r="M521" s="275">
        <f t="shared" si="150"/>
        <v>1</v>
      </c>
      <c r="N521" s="275">
        <f t="shared" si="151"/>
        <v>0</v>
      </c>
      <c r="O521" s="275">
        <f t="shared" si="152"/>
        <v>0</v>
      </c>
      <c r="P521" s="275">
        <f t="shared" si="153"/>
        <v>2</v>
      </c>
      <c r="Q521" s="275">
        <f t="shared" si="154"/>
        <v>8</v>
      </c>
      <c r="R521" s="275">
        <f t="shared" si="155"/>
        <v>3</v>
      </c>
      <c r="S521" s="278"/>
      <c r="T521" s="278"/>
      <c r="U521" s="278"/>
      <c r="V521" s="278"/>
      <c r="W521" s="582"/>
      <c r="X521" s="582"/>
      <c r="Y521" s="600"/>
      <c r="Z521" s="278"/>
      <c r="AA521" s="76">
        <v>470</v>
      </c>
      <c r="AB521" s="76">
        <v>470165346</v>
      </c>
      <c r="AC521" s="294" t="s">
        <v>1287</v>
      </c>
      <c r="AD521" s="76">
        <v>0</v>
      </c>
      <c r="AE521" s="76">
        <v>0</v>
      </c>
      <c r="AF521" s="76">
        <v>1</v>
      </c>
      <c r="AG521" s="76">
        <v>2</v>
      </c>
      <c r="AH521" s="76">
        <v>0</v>
      </c>
      <c r="AI521" s="76">
        <v>0</v>
      </c>
      <c r="AJ521" s="76">
        <v>0</v>
      </c>
      <c r="AK521" s="265">
        <v>0</v>
      </c>
      <c r="AL521" s="265">
        <v>1</v>
      </c>
      <c r="AM521" s="265">
        <v>0</v>
      </c>
      <c r="AN521" s="265">
        <v>0</v>
      </c>
      <c r="AO521" s="265">
        <v>1</v>
      </c>
      <c r="AP521" s="265">
        <v>0</v>
      </c>
      <c r="AQ521" s="265">
        <v>0</v>
      </c>
      <c r="AR521" s="265">
        <v>1</v>
      </c>
      <c r="AS521" s="76">
        <v>0</v>
      </c>
      <c r="AT521" s="266"/>
      <c r="AU521" s="76">
        <v>165</v>
      </c>
      <c r="AV521" s="76">
        <v>346</v>
      </c>
      <c r="AW521" s="579">
        <v>8</v>
      </c>
      <c r="AY521" s="76"/>
      <c r="AZ521" s="76">
        <f t="shared" si="156"/>
        <v>470165346</v>
      </c>
      <c r="BA521" s="76">
        <f t="shared" si="157"/>
        <v>470</v>
      </c>
      <c r="BB521" s="564"/>
      <c r="BC521" s="266" t="str">
        <f t="shared" si="158"/>
        <v>MYSTIC VALLEY REGIONAL</v>
      </c>
      <c r="BD521" s="266">
        <f t="shared" si="159"/>
        <v>346</v>
      </c>
      <c r="BE521" s="266" t="str">
        <f t="shared" si="141"/>
        <v>WINTHROP</v>
      </c>
      <c r="BF521" s="266">
        <f t="shared" si="160"/>
        <v>3</v>
      </c>
    </row>
    <row r="522" spans="1:58">
      <c r="A522" s="265">
        <v>470</v>
      </c>
      <c r="B522" s="265">
        <v>470165347</v>
      </c>
      <c r="C522" s="266" t="s">
        <v>1287</v>
      </c>
      <c r="D522" s="275">
        <f t="shared" si="142"/>
        <v>0</v>
      </c>
      <c r="E522" s="275">
        <f t="shared" si="143"/>
        <v>0</v>
      </c>
      <c r="F522" s="275">
        <f t="shared" si="144"/>
        <v>1</v>
      </c>
      <c r="G522" s="275">
        <f t="shared" si="145"/>
        <v>5</v>
      </c>
      <c r="H522" s="275">
        <f t="shared" si="146"/>
        <v>3</v>
      </c>
      <c r="I522" s="275">
        <f t="shared" si="147"/>
        <v>4</v>
      </c>
      <c r="J522" s="275">
        <f t="shared" si="148"/>
        <v>0</v>
      </c>
      <c r="K522" s="410">
        <f t="shared" si="149"/>
        <v>0.51090000000000002</v>
      </c>
      <c r="L522" s="275"/>
      <c r="M522" s="275">
        <f t="shared" si="150"/>
        <v>0</v>
      </c>
      <c r="N522" s="275">
        <f t="shared" si="151"/>
        <v>0</v>
      </c>
      <c r="O522" s="275">
        <f t="shared" si="152"/>
        <v>0</v>
      </c>
      <c r="P522" s="275">
        <f t="shared" si="153"/>
        <v>6</v>
      </c>
      <c r="Q522" s="275">
        <f t="shared" si="154"/>
        <v>8</v>
      </c>
      <c r="R522" s="275">
        <f t="shared" si="155"/>
        <v>13</v>
      </c>
      <c r="S522" s="278"/>
      <c r="T522" s="278"/>
      <c r="U522" s="278"/>
      <c r="V522" s="278"/>
      <c r="W522" s="582"/>
      <c r="X522" s="582"/>
      <c r="Y522" s="600"/>
      <c r="Z522" s="278"/>
      <c r="AA522" s="76">
        <v>470</v>
      </c>
      <c r="AB522" s="76">
        <v>470165347</v>
      </c>
      <c r="AC522" s="294" t="s">
        <v>1287</v>
      </c>
      <c r="AD522" s="76">
        <v>0</v>
      </c>
      <c r="AE522" s="76">
        <v>0</v>
      </c>
      <c r="AF522" s="76">
        <v>1</v>
      </c>
      <c r="AG522" s="76">
        <v>5</v>
      </c>
      <c r="AH522" s="76">
        <v>3</v>
      </c>
      <c r="AI522" s="76">
        <v>4</v>
      </c>
      <c r="AJ522" s="76">
        <v>0</v>
      </c>
      <c r="AK522" s="265">
        <v>0</v>
      </c>
      <c r="AL522" s="265">
        <v>0</v>
      </c>
      <c r="AM522" s="265">
        <v>0</v>
      </c>
      <c r="AN522" s="265">
        <v>0</v>
      </c>
      <c r="AO522" s="265">
        <v>5</v>
      </c>
      <c r="AP522" s="265">
        <v>0</v>
      </c>
      <c r="AQ522" s="265">
        <v>0</v>
      </c>
      <c r="AR522" s="265">
        <v>1</v>
      </c>
      <c r="AS522" s="76">
        <v>0</v>
      </c>
      <c r="AT522" s="266"/>
      <c r="AU522" s="76">
        <v>165</v>
      </c>
      <c r="AV522" s="76">
        <v>347</v>
      </c>
      <c r="AW522" s="579">
        <v>8</v>
      </c>
      <c r="AY522" s="76"/>
      <c r="AZ522" s="76">
        <f t="shared" si="156"/>
        <v>470165347</v>
      </c>
      <c r="BA522" s="76">
        <f t="shared" si="157"/>
        <v>470</v>
      </c>
      <c r="BB522" s="564"/>
      <c r="BC522" s="266" t="str">
        <f t="shared" si="158"/>
        <v>MYSTIC VALLEY REGIONAL</v>
      </c>
      <c r="BD522" s="266">
        <f t="shared" si="159"/>
        <v>347</v>
      </c>
      <c r="BE522" s="266" t="str">
        <f t="shared" ref="BE522:BE585" si="161">VLOOKUP(BD522,distinfo,2,FALSE)</f>
        <v>WOBURN</v>
      </c>
      <c r="BF522" s="266">
        <f t="shared" si="160"/>
        <v>13</v>
      </c>
    </row>
    <row r="523" spans="1:58">
      <c r="A523" s="265">
        <v>470</v>
      </c>
      <c r="B523" s="265">
        <v>470165705</v>
      </c>
      <c r="C523" s="266" t="s">
        <v>1287</v>
      </c>
      <c r="D523" s="275">
        <f t="shared" ref="D523:D586" si="162">ROUND(AD523,0)</f>
        <v>0</v>
      </c>
      <c r="E523" s="275">
        <f t="shared" ref="E523:E586" si="163">ROUND(AE523,0)</f>
        <v>0</v>
      </c>
      <c r="F523" s="275">
        <f t="shared" ref="F523:F586" si="164">ROUND(AF523,0)</f>
        <v>0</v>
      </c>
      <c r="G523" s="275">
        <f t="shared" ref="G523:G586" si="165">ROUND(AG523,0)</f>
        <v>0</v>
      </c>
      <c r="H523" s="275">
        <f t="shared" ref="H523:H586" si="166">ROUND(AH523,0)</f>
        <v>0</v>
      </c>
      <c r="I523" s="275">
        <f t="shared" ref="I523:I586" si="167">ROUND(AI523,0)-J523</f>
        <v>1</v>
      </c>
      <c r="J523" s="275">
        <f t="shared" ref="J523:J586" si="168">ROUND(AJ523,0)</f>
        <v>0</v>
      </c>
      <c r="K523" s="410">
        <f t="shared" ref="K523:K586" si="169">ROUND($K$2*(SUM(AF523:AI523)+(AE523*0.5))+$K$5*AJ523,4)</f>
        <v>3.9300000000000002E-2</v>
      </c>
      <c r="L523" s="275"/>
      <c r="M523" s="275">
        <f t="shared" ref="M523:M586" si="170">ROUND(AL523+(AK523*0.5),0)</f>
        <v>0</v>
      </c>
      <c r="N523" s="275">
        <f t="shared" ref="N523:N586" si="171">ROUND(AM523,0)</f>
        <v>0</v>
      </c>
      <c r="O523" s="275">
        <f t="shared" ref="O523:O586" si="172">ROUND(AN523,0)</f>
        <v>0</v>
      </c>
      <c r="P523" s="275">
        <f t="shared" ref="P523:P586" si="173">ROUND(((AP523+AQ523)*0.5)+AO523+AR523+AS523,0)</f>
        <v>0</v>
      </c>
      <c r="Q523" s="275">
        <f t="shared" ref="Q523:Q586" si="174">AW523</f>
        <v>3</v>
      </c>
      <c r="R523" s="275">
        <f t="shared" ref="R523:R586" si="175">SUM(F523:I523)+ROUND(D523*0.5,0)+ROUND(J523,0)</f>
        <v>1</v>
      </c>
      <c r="S523" s="278"/>
      <c r="T523" s="278"/>
      <c r="U523" s="278"/>
      <c r="V523" s="278"/>
      <c r="W523" s="582"/>
      <c r="X523" s="582"/>
      <c r="Y523" s="600"/>
      <c r="Z523" s="278"/>
      <c r="AA523" s="76">
        <v>470</v>
      </c>
      <c r="AB523" s="76">
        <v>470165705</v>
      </c>
      <c r="AC523" s="294" t="s">
        <v>1287</v>
      </c>
      <c r="AD523" s="76">
        <v>0</v>
      </c>
      <c r="AE523" s="76">
        <v>0</v>
      </c>
      <c r="AF523" s="76">
        <v>0</v>
      </c>
      <c r="AG523" s="76">
        <v>0</v>
      </c>
      <c r="AH523" s="76">
        <v>0</v>
      </c>
      <c r="AI523" s="76">
        <v>1</v>
      </c>
      <c r="AJ523" s="76">
        <v>0</v>
      </c>
      <c r="AK523" s="265">
        <v>0</v>
      </c>
      <c r="AL523" s="265">
        <v>0</v>
      </c>
      <c r="AM523" s="265">
        <v>0</v>
      </c>
      <c r="AN523" s="265">
        <v>0</v>
      </c>
      <c r="AO523" s="265">
        <v>0</v>
      </c>
      <c r="AP523" s="265">
        <v>0</v>
      </c>
      <c r="AQ523" s="265">
        <v>0</v>
      </c>
      <c r="AR523" s="265">
        <v>0</v>
      </c>
      <c r="AS523" s="76">
        <v>0</v>
      </c>
      <c r="AT523" s="266"/>
      <c r="AU523" s="76">
        <v>165</v>
      </c>
      <c r="AV523" s="76">
        <v>705</v>
      </c>
      <c r="AW523" s="579">
        <v>3</v>
      </c>
      <c r="AY523" s="76"/>
      <c r="AZ523" s="76">
        <f t="shared" ref="AZ523:AZ586" si="176">AB523</f>
        <v>470165705</v>
      </c>
      <c r="BA523" s="76">
        <f t="shared" ref="BA523:BA586" si="177">AA523</f>
        <v>470</v>
      </c>
      <c r="BB523" s="564"/>
      <c r="BC523" s="266" t="str">
        <f t="shared" ref="BC523:BC586" si="178">AC523</f>
        <v>MYSTIC VALLEY REGIONAL</v>
      </c>
      <c r="BD523" s="266">
        <f t="shared" ref="BD523:BD586" si="179">AV523</f>
        <v>705</v>
      </c>
      <c r="BE523" s="266" t="str">
        <f t="shared" si="161"/>
        <v>MASCONOMET</v>
      </c>
      <c r="BF523" s="266">
        <f t="shared" ref="BF523:BF586" si="180">SUM(AD523:AJ523)</f>
        <v>1</v>
      </c>
    </row>
    <row r="524" spans="1:58">
      <c r="A524" s="265">
        <v>470</v>
      </c>
      <c r="B524" s="265">
        <v>470165735</v>
      </c>
      <c r="C524" s="266" t="s">
        <v>1287</v>
      </c>
      <c r="D524" s="275">
        <f t="shared" si="162"/>
        <v>0</v>
      </c>
      <c r="E524" s="275">
        <f t="shared" si="163"/>
        <v>0</v>
      </c>
      <c r="F524" s="275">
        <f t="shared" si="164"/>
        <v>0</v>
      </c>
      <c r="G524" s="275">
        <f t="shared" si="165"/>
        <v>2</v>
      </c>
      <c r="H524" s="275">
        <f t="shared" si="166"/>
        <v>0</v>
      </c>
      <c r="I524" s="275">
        <f t="shared" si="167"/>
        <v>3</v>
      </c>
      <c r="J524" s="275">
        <f t="shared" si="168"/>
        <v>0</v>
      </c>
      <c r="K524" s="410">
        <f t="shared" si="169"/>
        <v>0.19650000000000001</v>
      </c>
      <c r="L524" s="275"/>
      <c r="M524" s="275">
        <f t="shared" si="170"/>
        <v>0</v>
      </c>
      <c r="N524" s="275">
        <f t="shared" si="171"/>
        <v>0</v>
      </c>
      <c r="O524" s="275">
        <f t="shared" si="172"/>
        <v>0</v>
      </c>
      <c r="P524" s="275">
        <f t="shared" si="173"/>
        <v>5</v>
      </c>
      <c r="Q524" s="275">
        <f t="shared" si="174"/>
        <v>6</v>
      </c>
      <c r="R524" s="275">
        <f t="shared" si="175"/>
        <v>5</v>
      </c>
      <c r="S524" s="278"/>
      <c r="T524" s="278"/>
      <c r="U524" s="278"/>
      <c r="V524" s="278"/>
      <c r="W524" s="582"/>
      <c r="X524" s="582"/>
      <c r="Y524" s="600"/>
      <c r="Z524" s="278"/>
      <c r="AA524" s="76">
        <v>470</v>
      </c>
      <c r="AB524" s="76">
        <v>470165735</v>
      </c>
      <c r="AC524" s="294" t="s">
        <v>1287</v>
      </c>
      <c r="AD524" s="76">
        <v>0</v>
      </c>
      <c r="AE524" s="76">
        <v>0</v>
      </c>
      <c r="AF524" s="76">
        <v>0</v>
      </c>
      <c r="AG524" s="76">
        <v>2</v>
      </c>
      <c r="AH524" s="76">
        <v>0</v>
      </c>
      <c r="AI524" s="76">
        <v>3</v>
      </c>
      <c r="AJ524" s="76">
        <v>0</v>
      </c>
      <c r="AK524" s="265">
        <v>0</v>
      </c>
      <c r="AL524" s="265">
        <v>0</v>
      </c>
      <c r="AM524" s="265">
        <v>0</v>
      </c>
      <c r="AN524" s="265">
        <v>0</v>
      </c>
      <c r="AO524" s="265">
        <v>2</v>
      </c>
      <c r="AP524" s="265">
        <v>0</v>
      </c>
      <c r="AQ524" s="265">
        <v>0</v>
      </c>
      <c r="AR524" s="265">
        <v>0</v>
      </c>
      <c r="AS524" s="76">
        <v>3</v>
      </c>
      <c r="AT524" s="266"/>
      <c r="AU524" s="76">
        <v>165</v>
      </c>
      <c r="AV524" s="76">
        <v>735</v>
      </c>
      <c r="AW524" s="579">
        <v>6</v>
      </c>
      <c r="AY524" s="76"/>
      <c r="AZ524" s="76">
        <f t="shared" si="176"/>
        <v>470165735</v>
      </c>
      <c r="BA524" s="76">
        <f t="shared" si="177"/>
        <v>470</v>
      </c>
      <c r="BB524" s="564"/>
      <c r="BC524" s="266" t="str">
        <f t="shared" si="178"/>
        <v>MYSTIC VALLEY REGIONAL</v>
      </c>
      <c r="BD524" s="266">
        <f t="shared" si="179"/>
        <v>735</v>
      </c>
      <c r="BE524" s="266" t="str">
        <f t="shared" si="161"/>
        <v>NORTH MIDDLESEX</v>
      </c>
      <c r="BF524" s="266">
        <f t="shared" si="180"/>
        <v>5</v>
      </c>
    </row>
    <row r="525" spans="1:58">
      <c r="A525" s="265">
        <v>474</v>
      </c>
      <c r="B525" s="265">
        <v>474097064</v>
      </c>
      <c r="C525" s="266" t="s">
        <v>1325</v>
      </c>
      <c r="D525" s="275">
        <f t="shared" si="162"/>
        <v>0</v>
      </c>
      <c r="E525" s="275">
        <f t="shared" si="163"/>
        <v>0</v>
      </c>
      <c r="F525" s="275">
        <f t="shared" si="164"/>
        <v>0</v>
      </c>
      <c r="G525" s="275">
        <f t="shared" si="165"/>
        <v>0</v>
      </c>
      <c r="H525" s="275">
        <f t="shared" si="166"/>
        <v>1</v>
      </c>
      <c r="I525" s="275">
        <f t="shared" si="167"/>
        <v>1</v>
      </c>
      <c r="J525" s="275">
        <f t="shared" si="168"/>
        <v>0</v>
      </c>
      <c r="K525" s="410">
        <f t="shared" si="169"/>
        <v>7.8600000000000003E-2</v>
      </c>
      <c r="L525" s="275"/>
      <c r="M525" s="275">
        <f t="shared" si="170"/>
        <v>0</v>
      </c>
      <c r="N525" s="275">
        <f t="shared" si="171"/>
        <v>0</v>
      </c>
      <c r="O525" s="275">
        <f t="shared" si="172"/>
        <v>0</v>
      </c>
      <c r="P525" s="275">
        <f t="shared" si="173"/>
        <v>0</v>
      </c>
      <c r="Q525" s="275">
        <f t="shared" si="174"/>
        <v>10</v>
      </c>
      <c r="R525" s="275">
        <f t="shared" si="175"/>
        <v>2</v>
      </c>
      <c r="S525" s="278"/>
      <c r="T525" s="278"/>
      <c r="U525" s="278"/>
      <c r="V525" s="278"/>
      <c r="W525" s="582"/>
      <c r="X525" s="582"/>
      <c r="Y525" s="600"/>
      <c r="Z525" s="278"/>
      <c r="AA525" s="76">
        <v>474</v>
      </c>
      <c r="AB525" s="76">
        <v>474097064</v>
      </c>
      <c r="AC525" s="294" t="s">
        <v>1325</v>
      </c>
      <c r="AD525" s="76">
        <v>0</v>
      </c>
      <c r="AE525" s="76">
        <v>0</v>
      </c>
      <c r="AF525" s="76">
        <v>0</v>
      </c>
      <c r="AG525" s="76">
        <v>0</v>
      </c>
      <c r="AH525" s="76">
        <v>1</v>
      </c>
      <c r="AI525" s="76">
        <v>1</v>
      </c>
      <c r="AJ525" s="76">
        <v>0</v>
      </c>
      <c r="AK525" s="265">
        <v>0</v>
      </c>
      <c r="AL525" s="265">
        <v>0</v>
      </c>
      <c r="AM525" s="265">
        <v>0</v>
      </c>
      <c r="AN525" s="265">
        <v>0</v>
      </c>
      <c r="AO525" s="265">
        <v>0</v>
      </c>
      <c r="AP525" s="265">
        <v>0</v>
      </c>
      <c r="AQ525" s="265">
        <v>0</v>
      </c>
      <c r="AR525" s="265">
        <v>0</v>
      </c>
      <c r="AS525" s="76">
        <v>0</v>
      </c>
      <c r="AT525" s="266"/>
      <c r="AU525" s="76">
        <v>97</v>
      </c>
      <c r="AV525" s="76">
        <v>64</v>
      </c>
      <c r="AW525" s="579">
        <v>10</v>
      </c>
      <c r="AY525" s="76"/>
      <c r="AZ525" s="76">
        <f t="shared" si="176"/>
        <v>474097064</v>
      </c>
      <c r="BA525" s="76">
        <f t="shared" si="177"/>
        <v>474</v>
      </c>
      <c r="BB525" s="564"/>
      <c r="BC525" s="266" t="str">
        <f t="shared" si="178"/>
        <v>SIZER SCHOOL, A NORTH CENTRAL CHARTER ESSENTIAL SCHOOL</v>
      </c>
      <c r="BD525" s="266">
        <f t="shared" si="179"/>
        <v>64</v>
      </c>
      <c r="BE525" s="266" t="str">
        <f t="shared" si="161"/>
        <v>CLINTON</v>
      </c>
      <c r="BF525" s="266">
        <f t="shared" si="180"/>
        <v>2</v>
      </c>
    </row>
    <row r="526" spans="1:58">
      <c r="A526" s="265">
        <v>474</v>
      </c>
      <c r="B526" s="265">
        <v>474097097</v>
      </c>
      <c r="C526" s="266" t="s">
        <v>1325</v>
      </c>
      <c r="D526" s="275">
        <f t="shared" si="162"/>
        <v>0</v>
      </c>
      <c r="E526" s="275">
        <f t="shared" si="163"/>
        <v>0</v>
      </c>
      <c r="F526" s="275">
        <f t="shared" si="164"/>
        <v>0</v>
      </c>
      <c r="G526" s="275">
        <f t="shared" si="165"/>
        <v>0</v>
      </c>
      <c r="H526" s="275">
        <f t="shared" si="166"/>
        <v>77</v>
      </c>
      <c r="I526" s="275">
        <f t="shared" si="167"/>
        <v>110</v>
      </c>
      <c r="J526" s="275">
        <f t="shared" si="168"/>
        <v>0</v>
      </c>
      <c r="K526" s="410">
        <f t="shared" si="169"/>
        <v>7.3491</v>
      </c>
      <c r="L526" s="275"/>
      <c r="M526" s="275">
        <f t="shared" si="170"/>
        <v>0</v>
      </c>
      <c r="N526" s="275">
        <f t="shared" si="171"/>
        <v>3</v>
      </c>
      <c r="O526" s="275">
        <f t="shared" si="172"/>
        <v>2</v>
      </c>
      <c r="P526" s="275">
        <f t="shared" si="173"/>
        <v>118</v>
      </c>
      <c r="Q526" s="275">
        <f t="shared" si="174"/>
        <v>11</v>
      </c>
      <c r="R526" s="275">
        <f t="shared" si="175"/>
        <v>187</v>
      </c>
      <c r="S526" s="278"/>
      <c r="T526" s="278"/>
      <c r="U526" s="278"/>
      <c r="V526" s="278"/>
      <c r="W526" s="582"/>
      <c r="X526" s="582"/>
      <c r="Y526" s="600"/>
      <c r="Z526" s="278"/>
      <c r="AA526" s="76">
        <v>474</v>
      </c>
      <c r="AB526" s="76">
        <v>474097097</v>
      </c>
      <c r="AC526" s="294" t="s">
        <v>1325</v>
      </c>
      <c r="AD526" s="76">
        <v>0</v>
      </c>
      <c r="AE526" s="76">
        <v>0</v>
      </c>
      <c r="AF526" s="76">
        <v>0</v>
      </c>
      <c r="AG526" s="76">
        <v>0</v>
      </c>
      <c r="AH526" s="76">
        <v>77</v>
      </c>
      <c r="AI526" s="76">
        <v>110</v>
      </c>
      <c r="AJ526" s="76">
        <v>0</v>
      </c>
      <c r="AK526" s="265">
        <v>0</v>
      </c>
      <c r="AL526" s="265">
        <v>0</v>
      </c>
      <c r="AM526" s="265">
        <v>3</v>
      </c>
      <c r="AN526" s="265">
        <v>2</v>
      </c>
      <c r="AO526" s="265">
        <v>51</v>
      </c>
      <c r="AP526" s="265">
        <v>0</v>
      </c>
      <c r="AQ526" s="265">
        <v>0</v>
      </c>
      <c r="AR526" s="265">
        <v>0</v>
      </c>
      <c r="AS526" s="76">
        <v>67</v>
      </c>
      <c r="AT526" s="266"/>
      <c r="AU526" s="76">
        <v>97</v>
      </c>
      <c r="AV526" s="76">
        <v>97</v>
      </c>
      <c r="AW526" s="579">
        <v>11</v>
      </c>
      <c r="AY526" s="76"/>
      <c r="AZ526" s="76">
        <f t="shared" si="176"/>
        <v>474097097</v>
      </c>
      <c r="BA526" s="76">
        <f t="shared" si="177"/>
        <v>474</v>
      </c>
      <c r="BB526" s="564"/>
      <c r="BC526" s="266" t="str">
        <f t="shared" si="178"/>
        <v>SIZER SCHOOL, A NORTH CENTRAL CHARTER ESSENTIAL SCHOOL</v>
      </c>
      <c r="BD526" s="266">
        <f t="shared" si="179"/>
        <v>97</v>
      </c>
      <c r="BE526" s="266" t="str">
        <f t="shared" si="161"/>
        <v>FITCHBURG</v>
      </c>
      <c r="BF526" s="266">
        <f t="shared" si="180"/>
        <v>187</v>
      </c>
    </row>
    <row r="527" spans="1:58">
      <c r="A527" s="265">
        <v>474</v>
      </c>
      <c r="B527" s="265">
        <v>474097103</v>
      </c>
      <c r="C527" s="266" t="s">
        <v>1325</v>
      </c>
      <c r="D527" s="275">
        <f t="shared" si="162"/>
        <v>0</v>
      </c>
      <c r="E527" s="275">
        <f t="shared" si="163"/>
        <v>0</v>
      </c>
      <c r="F527" s="275">
        <f t="shared" si="164"/>
        <v>0</v>
      </c>
      <c r="G527" s="275">
        <f t="shared" si="165"/>
        <v>0</v>
      </c>
      <c r="H527" s="275">
        <f t="shared" si="166"/>
        <v>7</v>
      </c>
      <c r="I527" s="275">
        <f t="shared" si="167"/>
        <v>9</v>
      </c>
      <c r="J527" s="275">
        <f t="shared" si="168"/>
        <v>0</v>
      </c>
      <c r="K527" s="410">
        <f t="shared" si="169"/>
        <v>0.62880000000000003</v>
      </c>
      <c r="L527" s="275"/>
      <c r="M527" s="275">
        <f t="shared" si="170"/>
        <v>0</v>
      </c>
      <c r="N527" s="275">
        <f t="shared" si="171"/>
        <v>0</v>
      </c>
      <c r="O527" s="275">
        <f t="shared" si="172"/>
        <v>0</v>
      </c>
      <c r="P527" s="275">
        <f t="shared" si="173"/>
        <v>5</v>
      </c>
      <c r="Q527" s="275">
        <f t="shared" si="174"/>
        <v>10</v>
      </c>
      <c r="R527" s="275">
        <f t="shared" si="175"/>
        <v>16</v>
      </c>
      <c r="S527" s="278"/>
      <c r="T527" s="278"/>
      <c r="U527" s="278"/>
      <c r="V527" s="278"/>
      <c r="W527" s="582"/>
      <c r="X527" s="582"/>
      <c r="Y527" s="600"/>
      <c r="Z527" s="278"/>
      <c r="AA527" s="76">
        <v>474</v>
      </c>
      <c r="AB527" s="76">
        <v>474097103</v>
      </c>
      <c r="AC527" s="294" t="s">
        <v>1325</v>
      </c>
      <c r="AD527" s="76">
        <v>0</v>
      </c>
      <c r="AE527" s="76">
        <v>0</v>
      </c>
      <c r="AF527" s="76">
        <v>0</v>
      </c>
      <c r="AG527" s="76">
        <v>0</v>
      </c>
      <c r="AH527" s="76">
        <v>7</v>
      </c>
      <c r="AI527" s="76">
        <v>9</v>
      </c>
      <c r="AJ527" s="76">
        <v>0</v>
      </c>
      <c r="AK527" s="265">
        <v>0</v>
      </c>
      <c r="AL527" s="265">
        <v>0</v>
      </c>
      <c r="AM527" s="265">
        <v>0</v>
      </c>
      <c r="AN527" s="265">
        <v>0</v>
      </c>
      <c r="AO527" s="265">
        <v>2</v>
      </c>
      <c r="AP527" s="265">
        <v>0</v>
      </c>
      <c r="AQ527" s="265">
        <v>0</v>
      </c>
      <c r="AR527" s="265">
        <v>0</v>
      </c>
      <c r="AS527" s="76">
        <v>3</v>
      </c>
      <c r="AT527" s="266"/>
      <c r="AU527" s="76">
        <v>97</v>
      </c>
      <c r="AV527" s="76">
        <v>103</v>
      </c>
      <c r="AW527" s="579">
        <v>10</v>
      </c>
      <c r="AY527" s="76"/>
      <c r="AZ527" s="76">
        <f t="shared" si="176"/>
        <v>474097103</v>
      </c>
      <c r="BA527" s="76">
        <f t="shared" si="177"/>
        <v>474</v>
      </c>
      <c r="BB527" s="564"/>
      <c r="BC527" s="266" t="str">
        <f t="shared" si="178"/>
        <v>SIZER SCHOOL, A NORTH CENTRAL CHARTER ESSENTIAL SCHOOL</v>
      </c>
      <c r="BD527" s="266">
        <f t="shared" si="179"/>
        <v>103</v>
      </c>
      <c r="BE527" s="266" t="str">
        <f t="shared" si="161"/>
        <v>GARDNER</v>
      </c>
      <c r="BF527" s="266">
        <f t="shared" si="180"/>
        <v>16</v>
      </c>
    </row>
    <row r="528" spans="1:58">
      <c r="A528" s="265">
        <v>474</v>
      </c>
      <c r="B528" s="265">
        <v>474097153</v>
      </c>
      <c r="C528" s="266" t="s">
        <v>1325</v>
      </c>
      <c r="D528" s="275">
        <f t="shared" si="162"/>
        <v>0</v>
      </c>
      <c r="E528" s="275">
        <f t="shared" si="163"/>
        <v>0</v>
      </c>
      <c r="F528" s="275">
        <f t="shared" si="164"/>
        <v>0</v>
      </c>
      <c r="G528" s="275">
        <f t="shared" si="165"/>
        <v>0</v>
      </c>
      <c r="H528" s="275">
        <f t="shared" si="166"/>
        <v>11</v>
      </c>
      <c r="I528" s="275">
        <f t="shared" si="167"/>
        <v>23</v>
      </c>
      <c r="J528" s="275">
        <f t="shared" si="168"/>
        <v>0</v>
      </c>
      <c r="K528" s="410">
        <f t="shared" si="169"/>
        <v>1.3362000000000001</v>
      </c>
      <c r="L528" s="275"/>
      <c r="M528" s="275">
        <f t="shared" si="170"/>
        <v>0</v>
      </c>
      <c r="N528" s="275">
        <f t="shared" si="171"/>
        <v>0</v>
      </c>
      <c r="O528" s="275">
        <f t="shared" si="172"/>
        <v>0</v>
      </c>
      <c r="P528" s="275">
        <f t="shared" si="173"/>
        <v>21</v>
      </c>
      <c r="Q528" s="275">
        <f t="shared" si="174"/>
        <v>10</v>
      </c>
      <c r="R528" s="275">
        <f t="shared" si="175"/>
        <v>34</v>
      </c>
      <c r="S528" s="278"/>
      <c r="T528" s="278"/>
      <c r="U528" s="278"/>
      <c r="V528" s="278"/>
      <c r="W528" s="582"/>
      <c r="X528" s="582"/>
      <c r="Y528" s="600"/>
      <c r="Z528" s="278"/>
      <c r="AA528" s="76">
        <v>474</v>
      </c>
      <c r="AB528" s="76">
        <v>474097153</v>
      </c>
      <c r="AC528" s="294" t="s">
        <v>1325</v>
      </c>
      <c r="AD528" s="76">
        <v>0</v>
      </c>
      <c r="AE528" s="76">
        <v>0</v>
      </c>
      <c r="AF528" s="76">
        <v>0</v>
      </c>
      <c r="AG528" s="76">
        <v>0</v>
      </c>
      <c r="AH528" s="76">
        <v>11</v>
      </c>
      <c r="AI528" s="76">
        <v>23</v>
      </c>
      <c r="AJ528" s="76">
        <v>0</v>
      </c>
      <c r="AK528" s="265">
        <v>0</v>
      </c>
      <c r="AL528" s="265">
        <v>0</v>
      </c>
      <c r="AM528" s="265">
        <v>0</v>
      </c>
      <c r="AN528" s="265">
        <v>0</v>
      </c>
      <c r="AO528" s="265">
        <v>8</v>
      </c>
      <c r="AP528" s="265">
        <v>0</v>
      </c>
      <c r="AQ528" s="265">
        <v>0</v>
      </c>
      <c r="AR528" s="265">
        <v>0</v>
      </c>
      <c r="AS528" s="76">
        <v>13</v>
      </c>
      <c r="AT528" s="266"/>
      <c r="AU528" s="76">
        <v>97</v>
      </c>
      <c r="AV528" s="76">
        <v>153</v>
      </c>
      <c r="AW528" s="579">
        <v>10</v>
      </c>
      <c r="AY528" s="76"/>
      <c r="AZ528" s="76">
        <f t="shared" si="176"/>
        <v>474097153</v>
      </c>
      <c r="BA528" s="76">
        <f t="shared" si="177"/>
        <v>474</v>
      </c>
      <c r="BB528" s="564"/>
      <c r="BC528" s="266" t="str">
        <f t="shared" si="178"/>
        <v>SIZER SCHOOL, A NORTH CENTRAL CHARTER ESSENTIAL SCHOOL</v>
      </c>
      <c r="BD528" s="266">
        <f t="shared" si="179"/>
        <v>153</v>
      </c>
      <c r="BE528" s="266" t="str">
        <f t="shared" si="161"/>
        <v>LEOMINSTER</v>
      </c>
      <c r="BF528" s="266">
        <f t="shared" si="180"/>
        <v>34</v>
      </c>
    </row>
    <row r="529" spans="1:58">
      <c r="A529" s="265">
        <v>474</v>
      </c>
      <c r="B529" s="265">
        <v>474097155</v>
      </c>
      <c r="C529" s="266" t="s">
        <v>1325</v>
      </c>
      <c r="D529" s="275">
        <f t="shared" si="162"/>
        <v>0</v>
      </c>
      <c r="E529" s="275">
        <f t="shared" si="163"/>
        <v>0</v>
      </c>
      <c r="F529" s="275">
        <f t="shared" si="164"/>
        <v>0</v>
      </c>
      <c r="G529" s="275">
        <f t="shared" si="165"/>
        <v>0</v>
      </c>
      <c r="H529" s="275">
        <f t="shared" si="166"/>
        <v>0</v>
      </c>
      <c r="I529" s="275">
        <f t="shared" si="167"/>
        <v>1</v>
      </c>
      <c r="J529" s="275">
        <f t="shared" si="168"/>
        <v>0</v>
      </c>
      <c r="K529" s="410">
        <f t="shared" si="169"/>
        <v>3.9300000000000002E-2</v>
      </c>
      <c r="L529" s="275"/>
      <c r="M529" s="275">
        <f t="shared" si="170"/>
        <v>0</v>
      </c>
      <c r="N529" s="275">
        <f t="shared" si="171"/>
        <v>0</v>
      </c>
      <c r="O529" s="275">
        <f t="shared" si="172"/>
        <v>0</v>
      </c>
      <c r="P529" s="275">
        <f t="shared" si="173"/>
        <v>1</v>
      </c>
      <c r="Q529" s="275">
        <f t="shared" si="174"/>
        <v>2</v>
      </c>
      <c r="R529" s="275">
        <f t="shared" si="175"/>
        <v>1</v>
      </c>
      <c r="S529" s="278"/>
      <c r="T529" s="278"/>
      <c r="U529" s="278"/>
      <c r="V529" s="278"/>
      <c r="W529" s="582"/>
      <c r="X529" s="582"/>
      <c r="Y529" s="600"/>
      <c r="Z529" s="278"/>
      <c r="AA529" s="76">
        <v>474</v>
      </c>
      <c r="AB529" s="76">
        <v>474097155</v>
      </c>
      <c r="AC529" s="294" t="s">
        <v>1325</v>
      </c>
      <c r="AD529" s="76">
        <v>0</v>
      </c>
      <c r="AE529" s="76">
        <v>0</v>
      </c>
      <c r="AF529" s="76">
        <v>0</v>
      </c>
      <c r="AG529" s="76">
        <v>0</v>
      </c>
      <c r="AH529" s="76">
        <v>0</v>
      </c>
      <c r="AI529" s="76">
        <v>1</v>
      </c>
      <c r="AJ529" s="76">
        <v>0</v>
      </c>
      <c r="AK529" s="265">
        <v>0</v>
      </c>
      <c r="AL529" s="265">
        <v>0</v>
      </c>
      <c r="AM529" s="265">
        <v>0</v>
      </c>
      <c r="AN529" s="265">
        <v>0</v>
      </c>
      <c r="AO529" s="265">
        <v>0</v>
      </c>
      <c r="AP529" s="265">
        <v>0</v>
      </c>
      <c r="AQ529" s="265">
        <v>0</v>
      </c>
      <c r="AR529" s="265">
        <v>0</v>
      </c>
      <c r="AS529" s="76">
        <v>1</v>
      </c>
      <c r="AT529" s="266"/>
      <c r="AU529" s="76">
        <v>97</v>
      </c>
      <c r="AV529" s="76">
        <v>155</v>
      </c>
      <c r="AW529" s="579">
        <v>2</v>
      </c>
      <c r="AY529" s="76"/>
      <c r="AZ529" s="76">
        <f t="shared" si="176"/>
        <v>474097155</v>
      </c>
      <c r="BA529" s="76">
        <f t="shared" si="177"/>
        <v>474</v>
      </c>
      <c r="BB529" s="564"/>
      <c r="BC529" s="266" t="str">
        <f t="shared" si="178"/>
        <v>SIZER SCHOOL, A NORTH CENTRAL CHARTER ESSENTIAL SCHOOL</v>
      </c>
      <c r="BD529" s="266">
        <f t="shared" si="179"/>
        <v>155</v>
      </c>
      <c r="BE529" s="266" t="str">
        <f t="shared" si="161"/>
        <v>LEXINGTON</v>
      </c>
      <c r="BF529" s="266">
        <f t="shared" si="180"/>
        <v>1</v>
      </c>
    </row>
    <row r="530" spans="1:58">
      <c r="A530" s="265">
        <v>474</v>
      </c>
      <c r="B530" s="265">
        <v>474097162</v>
      </c>
      <c r="C530" s="266" t="s">
        <v>1325</v>
      </c>
      <c r="D530" s="275">
        <f t="shared" si="162"/>
        <v>0</v>
      </c>
      <c r="E530" s="275">
        <f t="shared" si="163"/>
        <v>0</v>
      </c>
      <c r="F530" s="275">
        <f t="shared" si="164"/>
        <v>0</v>
      </c>
      <c r="G530" s="275">
        <f t="shared" si="165"/>
        <v>0</v>
      </c>
      <c r="H530" s="275">
        <f t="shared" si="166"/>
        <v>5</v>
      </c>
      <c r="I530" s="275">
        <f t="shared" si="167"/>
        <v>8</v>
      </c>
      <c r="J530" s="275">
        <f t="shared" si="168"/>
        <v>0</v>
      </c>
      <c r="K530" s="410">
        <f t="shared" si="169"/>
        <v>0.51090000000000002</v>
      </c>
      <c r="L530" s="275"/>
      <c r="M530" s="275">
        <f t="shared" si="170"/>
        <v>0</v>
      </c>
      <c r="N530" s="275">
        <f t="shared" si="171"/>
        <v>0</v>
      </c>
      <c r="O530" s="275">
        <f t="shared" si="172"/>
        <v>0</v>
      </c>
      <c r="P530" s="275">
        <f t="shared" si="173"/>
        <v>4</v>
      </c>
      <c r="Q530" s="275">
        <f t="shared" si="174"/>
        <v>5</v>
      </c>
      <c r="R530" s="275">
        <f t="shared" si="175"/>
        <v>13</v>
      </c>
      <c r="S530" s="278"/>
      <c r="T530" s="278"/>
      <c r="U530" s="278"/>
      <c r="V530" s="278"/>
      <c r="W530" s="582"/>
      <c r="X530" s="582"/>
      <c r="Y530" s="600"/>
      <c r="Z530" s="278"/>
      <c r="AA530" s="76">
        <v>474</v>
      </c>
      <c r="AB530" s="76">
        <v>474097162</v>
      </c>
      <c r="AC530" s="294" t="s">
        <v>1325</v>
      </c>
      <c r="AD530" s="76">
        <v>0</v>
      </c>
      <c r="AE530" s="76">
        <v>0</v>
      </c>
      <c r="AF530" s="76">
        <v>0</v>
      </c>
      <c r="AG530" s="76">
        <v>0</v>
      </c>
      <c r="AH530" s="76">
        <v>5</v>
      </c>
      <c r="AI530" s="76">
        <v>8</v>
      </c>
      <c r="AJ530" s="76">
        <v>0</v>
      </c>
      <c r="AK530" s="265">
        <v>0</v>
      </c>
      <c r="AL530" s="265">
        <v>0</v>
      </c>
      <c r="AM530" s="265">
        <v>0</v>
      </c>
      <c r="AN530" s="265">
        <v>0</v>
      </c>
      <c r="AO530" s="265">
        <v>1</v>
      </c>
      <c r="AP530" s="265">
        <v>0</v>
      </c>
      <c r="AQ530" s="265">
        <v>0</v>
      </c>
      <c r="AR530" s="265">
        <v>0</v>
      </c>
      <c r="AS530" s="76">
        <v>3</v>
      </c>
      <c r="AT530" s="266"/>
      <c r="AU530" s="76">
        <v>97</v>
      </c>
      <c r="AV530" s="76">
        <v>162</v>
      </c>
      <c r="AW530" s="579">
        <v>5</v>
      </c>
      <c r="AY530" s="76"/>
      <c r="AZ530" s="76">
        <f t="shared" si="176"/>
        <v>474097162</v>
      </c>
      <c r="BA530" s="76">
        <f t="shared" si="177"/>
        <v>474</v>
      </c>
      <c r="BB530" s="564"/>
      <c r="BC530" s="266" t="str">
        <f t="shared" si="178"/>
        <v>SIZER SCHOOL, A NORTH CENTRAL CHARTER ESSENTIAL SCHOOL</v>
      </c>
      <c r="BD530" s="266">
        <f t="shared" si="179"/>
        <v>162</v>
      </c>
      <c r="BE530" s="266" t="str">
        <f t="shared" si="161"/>
        <v>LUNENBURG</v>
      </c>
      <c r="BF530" s="266">
        <f t="shared" si="180"/>
        <v>13</v>
      </c>
    </row>
    <row r="531" spans="1:58">
      <c r="A531" s="265">
        <v>474</v>
      </c>
      <c r="B531" s="265">
        <v>474097226</v>
      </c>
      <c r="C531" s="266" t="s">
        <v>1325</v>
      </c>
      <c r="D531" s="275">
        <f t="shared" si="162"/>
        <v>0</v>
      </c>
      <c r="E531" s="275">
        <f t="shared" si="163"/>
        <v>0</v>
      </c>
      <c r="F531" s="275">
        <f t="shared" si="164"/>
        <v>0</v>
      </c>
      <c r="G531" s="275">
        <f t="shared" si="165"/>
        <v>0</v>
      </c>
      <c r="H531" s="275">
        <f t="shared" si="166"/>
        <v>1</v>
      </c>
      <c r="I531" s="275">
        <f t="shared" si="167"/>
        <v>0</v>
      </c>
      <c r="J531" s="275">
        <f t="shared" si="168"/>
        <v>0</v>
      </c>
      <c r="K531" s="410">
        <f t="shared" si="169"/>
        <v>3.9300000000000002E-2</v>
      </c>
      <c r="L531" s="275"/>
      <c r="M531" s="275">
        <f t="shared" si="170"/>
        <v>0</v>
      </c>
      <c r="N531" s="275">
        <f t="shared" si="171"/>
        <v>0</v>
      </c>
      <c r="O531" s="275">
        <f t="shared" si="172"/>
        <v>0</v>
      </c>
      <c r="P531" s="275">
        <f t="shared" si="173"/>
        <v>0</v>
      </c>
      <c r="Q531" s="275">
        <f t="shared" si="174"/>
        <v>9</v>
      </c>
      <c r="R531" s="275">
        <f t="shared" si="175"/>
        <v>1</v>
      </c>
      <c r="S531" s="278"/>
      <c r="T531" s="278"/>
      <c r="U531" s="278"/>
      <c r="V531" s="278"/>
      <c r="W531" s="582"/>
      <c r="X531" s="582"/>
      <c r="Y531" s="600"/>
      <c r="Z531" s="278"/>
      <c r="AA531" s="76">
        <v>474</v>
      </c>
      <c r="AB531" s="76">
        <v>474097226</v>
      </c>
      <c r="AC531" s="294" t="s">
        <v>1325</v>
      </c>
      <c r="AD531" s="76">
        <v>0</v>
      </c>
      <c r="AE531" s="76">
        <v>0</v>
      </c>
      <c r="AF531" s="76">
        <v>0</v>
      </c>
      <c r="AG531" s="76">
        <v>0</v>
      </c>
      <c r="AH531" s="76">
        <v>1</v>
      </c>
      <c r="AI531" s="76">
        <v>0</v>
      </c>
      <c r="AJ531" s="76">
        <v>0</v>
      </c>
      <c r="AK531" s="265">
        <v>0</v>
      </c>
      <c r="AL531" s="265">
        <v>0</v>
      </c>
      <c r="AM531" s="265">
        <v>0</v>
      </c>
      <c r="AN531" s="265">
        <v>0</v>
      </c>
      <c r="AO531" s="265">
        <v>0</v>
      </c>
      <c r="AP531" s="265">
        <v>0</v>
      </c>
      <c r="AQ531" s="265">
        <v>0</v>
      </c>
      <c r="AR531" s="265">
        <v>0</v>
      </c>
      <c r="AS531" s="76">
        <v>0</v>
      </c>
      <c r="AT531" s="266"/>
      <c r="AU531" s="76">
        <v>97</v>
      </c>
      <c r="AV531" s="76">
        <v>226</v>
      </c>
      <c r="AW531" s="579">
        <v>9</v>
      </c>
      <c r="AY531" s="76"/>
      <c r="AZ531" s="76">
        <f t="shared" si="176"/>
        <v>474097226</v>
      </c>
      <c r="BA531" s="76">
        <f t="shared" si="177"/>
        <v>474</v>
      </c>
      <c r="BB531" s="564"/>
      <c r="BC531" s="266" t="str">
        <f t="shared" si="178"/>
        <v>SIZER SCHOOL, A NORTH CENTRAL CHARTER ESSENTIAL SCHOOL</v>
      </c>
      <c r="BD531" s="266">
        <f t="shared" si="179"/>
        <v>226</v>
      </c>
      <c r="BE531" s="266" t="str">
        <f t="shared" si="161"/>
        <v>OXFORD</v>
      </c>
      <c r="BF531" s="266">
        <f t="shared" si="180"/>
        <v>1</v>
      </c>
    </row>
    <row r="532" spans="1:58">
      <c r="A532" s="265">
        <v>474</v>
      </c>
      <c r="B532" s="265">
        <v>474097343</v>
      </c>
      <c r="C532" s="266" t="s">
        <v>1325</v>
      </c>
      <c r="D532" s="275">
        <f t="shared" si="162"/>
        <v>0</v>
      </c>
      <c r="E532" s="275">
        <f t="shared" si="163"/>
        <v>0</v>
      </c>
      <c r="F532" s="275">
        <f t="shared" si="164"/>
        <v>0</v>
      </c>
      <c r="G532" s="275">
        <f t="shared" si="165"/>
        <v>0</v>
      </c>
      <c r="H532" s="275">
        <f t="shared" si="166"/>
        <v>3</v>
      </c>
      <c r="I532" s="275">
        <f t="shared" si="167"/>
        <v>9</v>
      </c>
      <c r="J532" s="275">
        <f t="shared" si="168"/>
        <v>0</v>
      </c>
      <c r="K532" s="410">
        <f t="shared" si="169"/>
        <v>0.47160000000000002</v>
      </c>
      <c r="L532" s="275"/>
      <c r="M532" s="275">
        <f t="shared" si="170"/>
        <v>0</v>
      </c>
      <c r="N532" s="275">
        <f t="shared" si="171"/>
        <v>0</v>
      </c>
      <c r="O532" s="275">
        <f t="shared" si="172"/>
        <v>0</v>
      </c>
      <c r="P532" s="275">
        <f t="shared" si="173"/>
        <v>9</v>
      </c>
      <c r="Q532" s="275">
        <f t="shared" si="174"/>
        <v>10</v>
      </c>
      <c r="R532" s="275">
        <f t="shared" si="175"/>
        <v>12</v>
      </c>
      <c r="S532" s="278"/>
      <c r="T532" s="278"/>
      <c r="U532" s="278"/>
      <c r="V532" s="278"/>
      <c r="W532" s="582"/>
      <c r="X532" s="582"/>
      <c r="Y532" s="600"/>
      <c r="Z532" s="278"/>
      <c r="AA532" s="76">
        <v>474</v>
      </c>
      <c r="AB532" s="76">
        <v>474097343</v>
      </c>
      <c r="AC532" s="294" t="s">
        <v>1325</v>
      </c>
      <c r="AD532" s="76">
        <v>0</v>
      </c>
      <c r="AE532" s="76">
        <v>0</v>
      </c>
      <c r="AF532" s="76">
        <v>0</v>
      </c>
      <c r="AG532" s="76">
        <v>0</v>
      </c>
      <c r="AH532" s="76">
        <v>3</v>
      </c>
      <c r="AI532" s="76">
        <v>9</v>
      </c>
      <c r="AJ532" s="76">
        <v>0</v>
      </c>
      <c r="AK532" s="265">
        <v>0</v>
      </c>
      <c r="AL532" s="265">
        <v>0</v>
      </c>
      <c r="AM532" s="265">
        <v>0</v>
      </c>
      <c r="AN532" s="265">
        <v>0</v>
      </c>
      <c r="AO532" s="265">
        <v>3</v>
      </c>
      <c r="AP532" s="265">
        <v>0</v>
      </c>
      <c r="AQ532" s="265">
        <v>0</v>
      </c>
      <c r="AR532" s="265">
        <v>0</v>
      </c>
      <c r="AS532" s="76">
        <v>6</v>
      </c>
      <c r="AT532" s="266"/>
      <c r="AU532" s="76">
        <v>97</v>
      </c>
      <c r="AV532" s="76">
        <v>343</v>
      </c>
      <c r="AW532" s="579">
        <v>10</v>
      </c>
      <c r="AY532" s="76"/>
      <c r="AZ532" s="76">
        <f t="shared" si="176"/>
        <v>474097343</v>
      </c>
      <c r="BA532" s="76">
        <f t="shared" si="177"/>
        <v>474</v>
      </c>
      <c r="BB532" s="564"/>
      <c r="BC532" s="266" t="str">
        <f t="shared" si="178"/>
        <v>SIZER SCHOOL, A NORTH CENTRAL CHARTER ESSENTIAL SCHOOL</v>
      </c>
      <c r="BD532" s="266">
        <f t="shared" si="179"/>
        <v>343</v>
      </c>
      <c r="BE532" s="266" t="str">
        <f t="shared" si="161"/>
        <v>WINCHENDON</v>
      </c>
      <c r="BF532" s="266">
        <f t="shared" si="180"/>
        <v>12</v>
      </c>
    </row>
    <row r="533" spans="1:58">
      <c r="A533" s="265">
        <v>474</v>
      </c>
      <c r="B533" s="265">
        <v>474097610</v>
      </c>
      <c r="C533" s="266" t="s">
        <v>1325</v>
      </c>
      <c r="D533" s="275">
        <f t="shared" si="162"/>
        <v>0</v>
      </c>
      <c r="E533" s="275">
        <f t="shared" si="163"/>
        <v>0</v>
      </c>
      <c r="F533" s="275">
        <f t="shared" si="164"/>
        <v>0</v>
      </c>
      <c r="G533" s="275">
        <f t="shared" si="165"/>
        <v>0</v>
      </c>
      <c r="H533" s="275">
        <f t="shared" si="166"/>
        <v>2</v>
      </c>
      <c r="I533" s="275">
        <f t="shared" si="167"/>
        <v>6</v>
      </c>
      <c r="J533" s="275">
        <f t="shared" si="168"/>
        <v>0</v>
      </c>
      <c r="K533" s="410">
        <f t="shared" si="169"/>
        <v>0.31440000000000001</v>
      </c>
      <c r="L533" s="275"/>
      <c r="M533" s="275">
        <f t="shared" si="170"/>
        <v>0</v>
      </c>
      <c r="N533" s="275">
        <f t="shared" si="171"/>
        <v>0</v>
      </c>
      <c r="O533" s="275">
        <f t="shared" si="172"/>
        <v>0</v>
      </c>
      <c r="P533" s="275">
        <f t="shared" si="173"/>
        <v>4</v>
      </c>
      <c r="Q533" s="275">
        <f t="shared" si="174"/>
        <v>5</v>
      </c>
      <c r="R533" s="275">
        <f t="shared" si="175"/>
        <v>8</v>
      </c>
      <c r="S533" s="278"/>
      <c r="T533" s="278"/>
      <c r="U533" s="278"/>
      <c r="V533" s="278"/>
      <c r="W533" s="582"/>
      <c r="X533" s="582"/>
      <c r="Y533" s="600"/>
      <c r="Z533" s="278"/>
      <c r="AA533" s="76">
        <v>474</v>
      </c>
      <c r="AB533" s="76">
        <v>474097610</v>
      </c>
      <c r="AC533" s="294" t="s">
        <v>1325</v>
      </c>
      <c r="AD533" s="76">
        <v>0</v>
      </c>
      <c r="AE533" s="76">
        <v>0</v>
      </c>
      <c r="AF533" s="76">
        <v>0</v>
      </c>
      <c r="AG533" s="76">
        <v>0</v>
      </c>
      <c r="AH533" s="76">
        <v>2</v>
      </c>
      <c r="AI533" s="76">
        <v>6</v>
      </c>
      <c r="AJ533" s="76">
        <v>0</v>
      </c>
      <c r="AK533" s="265">
        <v>0</v>
      </c>
      <c r="AL533" s="265">
        <v>0</v>
      </c>
      <c r="AM533" s="265">
        <v>0</v>
      </c>
      <c r="AN533" s="265">
        <v>0</v>
      </c>
      <c r="AO533" s="265">
        <v>0</v>
      </c>
      <c r="AP533" s="265">
        <v>0</v>
      </c>
      <c r="AQ533" s="265">
        <v>0</v>
      </c>
      <c r="AR533" s="265">
        <v>0</v>
      </c>
      <c r="AS533" s="76">
        <v>4</v>
      </c>
      <c r="AT533" s="266"/>
      <c r="AU533" s="76">
        <v>97</v>
      </c>
      <c r="AV533" s="76">
        <v>610</v>
      </c>
      <c r="AW533" s="579">
        <v>5</v>
      </c>
      <c r="AY533" s="76"/>
      <c r="AZ533" s="76">
        <f t="shared" si="176"/>
        <v>474097610</v>
      </c>
      <c r="BA533" s="76">
        <f t="shared" si="177"/>
        <v>474</v>
      </c>
      <c r="BB533" s="564"/>
      <c r="BC533" s="266" t="str">
        <f t="shared" si="178"/>
        <v>SIZER SCHOOL, A NORTH CENTRAL CHARTER ESSENTIAL SCHOOL</v>
      </c>
      <c r="BD533" s="266">
        <f t="shared" si="179"/>
        <v>610</v>
      </c>
      <c r="BE533" s="266" t="str">
        <f t="shared" si="161"/>
        <v>ASHBURNHAM WESTMINSTER</v>
      </c>
      <c r="BF533" s="266">
        <f t="shared" si="180"/>
        <v>8</v>
      </c>
    </row>
    <row r="534" spans="1:58">
      <c r="A534" s="265">
        <v>474</v>
      </c>
      <c r="B534" s="265">
        <v>474097620</v>
      </c>
      <c r="C534" s="266" t="s">
        <v>1325</v>
      </c>
      <c r="D534" s="275">
        <f t="shared" si="162"/>
        <v>0</v>
      </c>
      <c r="E534" s="275">
        <f t="shared" si="163"/>
        <v>0</v>
      </c>
      <c r="F534" s="275">
        <f t="shared" si="164"/>
        <v>0</v>
      </c>
      <c r="G534" s="275">
        <f t="shared" si="165"/>
        <v>0</v>
      </c>
      <c r="H534" s="275">
        <f t="shared" si="166"/>
        <v>0</v>
      </c>
      <c r="I534" s="275">
        <f t="shared" si="167"/>
        <v>2</v>
      </c>
      <c r="J534" s="275">
        <f t="shared" si="168"/>
        <v>0</v>
      </c>
      <c r="K534" s="410">
        <f t="shared" si="169"/>
        <v>7.8600000000000003E-2</v>
      </c>
      <c r="L534" s="275"/>
      <c r="M534" s="275">
        <f t="shared" si="170"/>
        <v>0</v>
      </c>
      <c r="N534" s="275">
        <f t="shared" si="171"/>
        <v>0</v>
      </c>
      <c r="O534" s="275">
        <f t="shared" si="172"/>
        <v>0</v>
      </c>
      <c r="P534" s="275">
        <f t="shared" si="173"/>
        <v>0</v>
      </c>
      <c r="Q534" s="275">
        <f t="shared" si="174"/>
        <v>4</v>
      </c>
      <c r="R534" s="275">
        <f t="shared" si="175"/>
        <v>2</v>
      </c>
      <c r="S534" s="278"/>
      <c r="T534" s="278"/>
      <c r="U534" s="278"/>
      <c r="V534" s="278"/>
      <c r="W534" s="582"/>
      <c r="X534" s="582"/>
      <c r="Y534" s="600"/>
      <c r="Z534" s="278"/>
      <c r="AA534" s="76">
        <v>474</v>
      </c>
      <c r="AB534" s="76">
        <v>474097620</v>
      </c>
      <c r="AC534" s="294" t="s">
        <v>1325</v>
      </c>
      <c r="AD534" s="76">
        <v>0</v>
      </c>
      <c r="AE534" s="76">
        <v>0</v>
      </c>
      <c r="AF534" s="76">
        <v>0</v>
      </c>
      <c r="AG534" s="76">
        <v>0</v>
      </c>
      <c r="AH534" s="76">
        <v>0</v>
      </c>
      <c r="AI534" s="76">
        <v>2</v>
      </c>
      <c r="AJ534" s="76">
        <v>0</v>
      </c>
      <c r="AK534" s="265">
        <v>0</v>
      </c>
      <c r="AL534" s="265">
        <v>0</v>
      </c>
      <c r="AM534" s="265">
        <v>0</v>
      </c>
      <c r="AN534" s="265">
        <v>0</v>
      </c>
      <c r="AO534" s="265">
        <v>0</v>
      </c>
      <c r="AP534" s="265">
        <v>0</v>
      </c>
      <c r="AQ534" s="265">
        <v>0</v>
      </c>
      <c r="AR534" s="265">
        <v>0</v>
      </c>
      <c r="AS534" s="76">
        <v>0</v>
      </c>
      <c r="AT534" s="266"/>
      <c r="AU534" s="76">
        <v>97</v>
      </c>
      <c r="AV534" s="76">
        <v>620</v>
      </c>
      <c r="AW534" s="579">
        <v>4</v>
      </c>
      <c r="AY534" s="76"/>
      <c r="AZ534" s="76">
        <f t="shared" si="176"/>
        <v>474097620</v>
      </c>
      <c r="BA534" s="76">
        <f t="shared" si="177"/>
        <v>474</v>
      </c>
      <c r="BB534" s="564"/>
      <c r="BC534" s="266" t="str">
        <f t="shared" si="178"/>
        <v>SIZER SCHOOL, A NORTH CENTRAL CHARTER ESSENTIAL SCHOOL</v>
      </c>
      <c r="BD534" s="266">
        <f t="shared" si="179"/>
        <v>620</v>
      </c>
      <c r="BE534" s="266" t="str">
        <f t="shared" si="161"/>
        <v>BERLIN BOYLSTON</v>
      </c>
      <c r="BF534" s="266">
        <f t="shared" si="180"/>
        <v>2</v>
      </c>
    </row>
    <row r="535" spans="1:58">
      <c r="A535" s="265">
        <v>474</v>
      </c>
      <c r="B535" s="265">
        <v>474097720</v>
      </c>
      <c r="C535" s="266" t="s">
        <v>1325</v>
      </c>
      <c r="D535" s="275">
        <f t="shared" si="162"/>
        <v>0</v>
      </c>
      <c r="E535" s="275">
        <f t="shared" si="163"/>
        <v>0</v>
      </c>
      <c r="F535" s="275">
        <f t="shared" si="164"/>
        <v>0</v>
      </c>
      <c r="G535" s="275">
        <f t="shared" si="165"/>
        <v>0</v>
      </c>
      <c r="H535" s="275">
        <f t="shared" si="166"/>
        <v>0</v>
      </c>
      <c r="I535" s="275">
        <f t="shared" si="167"/>
        <v>2</v>
      </c>
      <c r="J535" s="275">
        <f t="shared" si="168"/>
        <v>0</v>
      </c>
      <c r="K535" s="410">
        <f t="shared" si="169"/>
        <v>7.8600000000000003E-2</v>
      </c>
      <c r="L535" s="275"/>
      <c r="M535" s="275">
        <f t="shared" si="170"/>
        <v>0</v>
      </c>
      <c r="N535" s="275">
        <f t="shared" si="171"/>
        <v>0</v>
      </c>
      <c r="O535" s="275">
        <f t="shared" si="172"/>
        <v>0</v>
      </c>
      <c r="P535" s="275">
        <f t="shared" si="173"/>
        <v>1</v>
      </c>
      <c r="Q535" s="275">
        <f t="shared" si="174"/>
        <v>7</v>
      </c>
      <c r="R535" s="275">
        <f t="shared" si="175"/>
        <v>2</v>
      </c>
      <c r="S535" s="278"/>
      <c r="T535" s="278"/>
      <c r="U535" s="278"/>
      <c r="V535" s="278"/>
      <c r="W535" s="582"/>
      <c r="X535" s="582"/>
      <c r="Y535" s="600"/>
      <c r="Z535" s="278"/>
      <c r="AA535" s="76">
        <v>474</v>
      </c>
      <c r="AB535" s="76">
        <v>474097720</v>
      </c>
      <c r="AC535" s="294" t="s">
        <v>1325</v>
      </c>
      <c r="AD535" s="76">
        <v>0</v>
      </c>
      <c r="AE535" s="76">
        <v>0</v>
      </c>
      <c r="AF535" s="76">
        <v>0</v>
      </c>
      <c r="AG535" s="76">
        <v>0</v>
      </c>
      <c r="AH535" s="76">
        <v>0</v>
      </c>
      <c r="AI535" s="76">
        <v>2</v>
      </c>
      <c r="AJ535" s="76">
        <v>0</v>
      </c>
      <c r="AK535" s="265">
        <v>0</v>
      </c>
      <c r="AL535" s="265">
        <v>0</v>
      </c>
      <c r="AM535" s="265">
        <v>0</v>
      </c>
      <c r="AN535" s="265">
        <v>0</v>
      </c>
      <c r="AO535" s="265">
        <v>0</v>
      </c>
      <c r="AP535" s="265">
        <v>0</v>
      </c>
      <c r="AQ535" s="265">
        <v>0</v>
      </c>
      <c r="AR535" s="265">
        <v>0</v>
      </c>
      <c r="AS535" s="76">
        <v>1</v>
      </c>
      <c r="AT535" s="266"/>
      <c r="AU535" s="76">
        <v>97</v>
      </c>
      <c r="AV535" s="76">
        <v>720</v>
      </c>
      <c r="AW535" s="579">
        <v>7</v>
      </c>
      <c r="AY535" s="76"/>
      <c r="AZ535" s="76">
        <f t="shared" si="176"/>
        <v>474097720</v>
      </c>
      <c r="BA535" s="76">
        <f t="shared" si="177"/>
        <v>474</v>
      </c>
      <c r="BB535" s="564"/>
      <c r="BC535" s="266" t="str">
        <f t="shared" si="178"/>
        <v>SIZER SCHOOL, A NORTH CENTRAL CHARTER ESSENTIAL SCHOOL</v>
      </c>
      <c r="BD535" s="266">
        <f t="shared" si="179"/>
        <v>720</v>
      </c>
      <c r="BE535" s="266" t="str">
        <f t="shared" si="161"/>
        <v>NARRAGANSETT</v>
      </c>
      <c r="BF535" s="266">
        <f t="shared" si="180"/>
        <v>2</v>
      </c>
    </row>
    <row r="536" spans="1:58">
      <c r="A536" s="265">
        <v>474</v>
      </c>
      <c r="B536" s="265">
        <v>474097725</v>
      </c>
      <c r="C536" s="266" t="s">
        <v>1325</v>
      </c>
      <c r="D536" s="275">
        <f t="shared" si="162"/>
        <v>0</v>
      </c>
      <c r="E536" s="275">
        <f t="shared" si="163"/>
        <v>0</v>
      </c>
      <c r="F536" s="275">
        <f t="shared" si="164"/>
        <v>0</v>
      </c>
      <c r="G536" s="275">
        <f t="shared" si="165"/>
        <v>0</v>
      </c>
      <c r="H536" s="275">
        <f t="shared" si="166"/>
        <v>1</v>
      </c>
      <c r="I536" s="275">
        <f t="shared" si="167"/>
        <v>0</v>
      </c>
      <c r="J536" s="275">
        <f t="shared" si="168"/>
        <v>0</v>
      </c>
      <c r="K536" s="410">
        <f t="shared" si="169"/>
        <v>3.9300000000000002E-2</v>
      </c>
      <c r="L536" s="275"/>
      <c r="M536" s="275">
        <f t="shared" si="170"/>
        <v>0</v>
      </c>
      <c r="N536" s="275">
        <f t="shared" si="171"/>
        <v>0</v>
      </c>
      <c r="O536" s="275">
        <f t="shared" si="172"/>
        <v>0</v>
      </c>
      <c r="P536" s="275">
        <f t="shared" si="173"/>
        <v>0</v>
      </c>
      <c r="Q536" s="275">
        <f t="shared" si="174"/>
        <v>3</v>
      </c>
      <c r="R536" s="275">
        <f t="shared" si="175"/>
        <v>1</v>
      </c>
      <c r="S536" s="278"/>
      <c r="T536" s="278"/>
      <c r="U536" s="278"/>
      <c r="V536" s="278"/>
      <c r="W536" s="582"/>
      <c r="X536" s="582"/>
      <c r="Y536" s="600"/>
      <c r="Z536" s="278"/>
      <c r="AA536" s="76">
        <v>474</v>
      </c>
      <c r="AB536" s="76">
        <v>474097725</v>
      </c>
      <c r="AC536" s="294" t="s">
        <v>1325</v>
      </c>
      <c r="AD536" s="76">
        <v>0</v>
      </c>
      <c r="AE536" s="76">
        <v>0</v>
      </c>
      <c r="AF536" s="76">
        <v>0</v>
      </c>
      <c r="AG536" s="76">
        <v>0</v>
      </c>
      <c r="AH536" s="76">
        <v>1</v>
      </c>
      <c r="AI536" s="76">
        <v>0</v>
      </c>
      <c r="AJ536" s="76">
        <v>0</v>
      </c>
      <c r="AK536" s="265">
        <v>0</v>
      </c>
      <c r="AL536" s="265">
        <v>0</v>
      </c>
      <c r="AM536" s="265">
        <v>0</v>
      </c>
      <c r="AN536" s="265">
        <v>0</v>
      </c>
      <c r="AO536" s="265">
        <v>0</v>
      </c>
      <c r="AP536" s="265">
        <v>0</v>
      </c>
      <c r="AQ536" s="265">
        <v>0</v>
      </c>
      <c r="AR536" s="265">
        <v>0</v>
      </c>
      <c r="AS536" s="76">
        <v>0</v>
      </c>
      <c r="AT536" s="266"/>
      <c r="AU536" s="76">
        <v>97</v>
      </c>
      <c r="AV536" s="76">
        <v>725</v>
      </c>
      <c r="AW536" s="579">
        <v>3</v>
      </c>
      <c r="AY536" s="76"/>
      <c r="AZ536" s="76">
        <f t="shared" si="176"/>
        <v>474097725</v>
      </c>
      <c r="BA536" s="76">
        <f t="shared" si="177"/>
        <v>474</v>
      </c>
      <c r="BB536" s="564"/>
      <c r="BC536" s="266" t="str">
        <f t="shared" si="178"/>
        <v>SIZER SCHOOL, A NORTH CENTRAL CHARTER ESSENTIAL SCHOOL</v>
      </c>
      <c r="BD536" s="266">
        <f t="shared" si="179"/>
        <v>725</v>
      </c>
      <c r="BE536" s="266" t="str">
        <f t="shared" si="161"/>
        <v>NASHOBA</v>
      </c>
      <c r="BF536" s="266">
        <f t="shared" si="180"/>
        <v>1</v>
      </c>
    </row>
    <row r="537" spans="1:58">
      <c r="A537" s="265">
        <v>474</v>
      </c>
      <c r="B537" s="265">
        <v>474097735</v>
      </c>
      <c r="C537" s="266" t="s">
        <v>1325</v>
      </c>
      <c r="D537" s="275">
        <f t="shared" si="162"/>
        <v>0</v>
      </c>
      <c r="E537" s="275">
        <f t="shared" si="163"/>
        <v>0</v>
      </c>
      <c r="F537" s="275">
        <f t="shared" si="164"/>
        <v>0</v>
      </c>
      <c r="G537" s="275">
        <f t="shared" si="165"/>
        <v>0</v>
      </c>
      <c r="H537" s="275">
        <f t="shared" si="166"/>
        <v>7</v>
      </c>
      <c r="I537" s="275">
        <f t="shared" si="167"/>
        <v>8</v>
      </c>
      <c r="J537" s="275">
        <f t="shared" si="168"/>
        <v>0</v>
      </c>
      <c r="K537" s="410">
        <f t="shared" si="169"/>
        <v>0.58950000000000002</v>
      </c>
      <c r="L537" s="275"/>
      <c r="M537" s="275">
        <f t="shared" si="170"/>
        <v>0</v>
      </c>
      <c r="N537" s="275">
        <f t="shared" si="171"/>
        <v>0</v>
      </c>
      <c r="O537" s="275">
        <f t="shared" si="172"/>
        <v>0</v>
      </c>
      <c r="P537" s="275">
        <f t="shared" si="173"/>
        <v>8</v>
      </c>
      <c r="Q537" s="275">
        <f t="shared" si="174"/>
        <v>6</v>
      </c>
      <c r="R537" s="275">
        <f t="shared" si="175"/>
        <v>15</v>
      </c>
      <c r="S537" s="278"/>
      <c r="T537" s="278"/>
      <c r="U537" s="278"/>
      <c r="V537" s="278"/>
      <c r="W537" s="582"/>
      <c r="X537" s="582"/>
      <c r="Y537" s="600"/>
      <c r="Z537" s="278"/>
      <c r="AA537" s="76">
        <v>474</v>
      </c>
      <c r="AB537" s="76">
        <v>474097735</v>
      </c>
      <c r="AC537" s="294" t="s">
        <v>1325</v>
      </c>
      <c r="AD537" s="76">
        <v>0</v>
      </c>
      <c r="AE537" s="76">
        <v>0</v>
      </c>
      <c r="AF537" s="76">
        <v>0</v>
      </c>
      <c r="AG537" s="76">
        <v>0</v>
      </c>
      <c r="AH537" s="76">
        <v>7</v>
      </c>
      <c r="AI537" s="76">
        <v>8</v>
      </c>
      <c r="AJ537" s="76">
        <v>0</v>
      </c>
      <c r="AK537" s="265">
        <v>0</v>
      </c>
      <c r="AL537" s="265">
        <v>0</v>
      </c>
      <c r="AM537" s="265">
        <v>0</v>
      </c>
      <c r="AN537" s="265">
        <v>0</v>
      </c>
      <c r="AO537" s="265">
        <v>4</v>
      </c>
      <c r="AP537" s="265">
        <v>0</v>
      </c>
      <c r="AQ537" s="265">
        <v>0</v>
      </c>
      <c r="AR537" s="265">
        <v>0</v>
      </c>
      <c r="AS537" s="76">
        <v>4</v>
      </c>
      <c r="AT537" s="266"/>
      <c r="AU537" s="76">
        <v>97</v>
      </c>
      <c r="AV537" s="76">
        <v>735</v>
      </c>
      <c r="AW537" s="579">
        <v>6</v>
      </c>
      <c r="AY537" s="76"/>
      <c r="AZ537" s="76">
        <f t="shared" si="176"/>
        <v>474097735</v>
      </c>
      <c r="BA537" s="76">
        <f t="shared" si="177"/>
        <v>474</v>
      </c>
      <c r="BB537" s="564"/>
      <c r="BC537" s="266" t="str">
        <f t="shared" si="178"/>
        <v>SIZER SCHOOL, A NORTH CENTRAL CHARTER ESSENTIAL SCHOOL</v>
      </c>
      <c r="BD537" s="266">
        <f t="shared" si="179"/>
        <v>735</v>
      </c>
      <c r="BE537" s="266" t="str">
        <f t="shared" si="161"/>
        <v>NORTH MIDDLESEX</v>
      </c>
      <c r="BF537" s="266">
        <f t="shared" si="180"/>
        <v>15</v>
      </c>
    </row>
    <row r="538" spans="1:58">
      <c r="A538" s="265">
        <v>474</v>
      </c>
      <c r="B538" s="265">
        <v>474097753</v>
      </c>
      <c r="C538" s="266" t="s">
        <v>1325</v>
      </c>
      <c r="D538" s="275">
        <f t="shared" si="162"/>
        <v>0</v>
      </c>
      <c r="E538" s="275">
        <f t="shared" si="163"/>
        <v>0</v>
      </c>
      <c r="F538" s="275">
        <f t="shared" si="164"/>
        <v>0</v>
      </c>
      <c r="G538" s="275">
        <f t="shared" si="165"/>
        <v>0</v>
      </c>
      <c r="H538" s="275">
        <f t="shared" si="166"/>
        <v>2</v>
      </c>
      <c r="I538" s="275">
        <f t="shared" si="167"/>
        <v>1</v>
      </c>
      <c r="J538" s="275">
        <f t="shared" si="168"/>
        <v>0</v>
      </c>
      <c r="K538" s="410">
        <f t="shared" si="169"/>
        <v>0.1179</v>
      </c>
      <c r="L538" s="275"/>
      <c r="M538" s="275">
        <f t="shared" si="170"/>
        <v>0</v>
      </c>
      <c r="N538" s="275">
        <f t="shared" si="171"/>
        <v>0</v>
      </c>
      <c r="O538" s="275">
        <f t="shared" si="172"/>
        <v>0</v>
      </c>
      <c r="P538" s="275">
        <f t="shared" si="173"/>
        <v>2</v>
      </c>
      <c r="Q538" s="275">
        <f t="shared" si="174"/>
        <v>7</v>
      </c>
      <c r="R538" s="275">
        <f t="shared" si="175"/>
        <v>3</v>
      </c>
      <c r="S538" s="278"/>
      <c r="T538" s="278"/>
      <c r="U538" s="278"/>
      <c r="V538" s="278"/>
      <c r="W538" s="582"/>
      <c r="X538" s="582"/>
      <c r="Y538" s="600"/>
      <c r="Z538" s="278"/>
      <c r="AA538" s="76">
        <v>474</v>
      </c>
      <c r="AB538" s="76">
        <v>474097753</v>
      </c>
      <c r="AC538" s="294" t="s">
        <v>1325</v>
      </c>
      <c r="AD538" s="76">
        <v>0</v>
      </c>
      <c r="AE538" s="76">
        <v>0</v>
      </c>
      <c r="AF538" s="76">
        <v>0</v>
      </c>
      <c r="AG538" s="76">
        <v>0</v>
      </c>
      <c r="AH538" s="76">
        <v>2</v>
      </c>
      <c r="AI538" s="76">
        <v>1</v>
      </c>
      <c r="AJ538" s="76">
        <v>0</v>
      </c>
      <c r="AK538" s="265">
        <v>0</v>
      </c>
      <c r="AL538" s="265">
        <v>0</v>
      </c>
      <c r="AM538" s="265">
        <v>0</v>
      </c>
      <c r="AN538" s="265">
        <v>0</v>
      </c>
      <c r="AO538" s="265">
        <v>2</v>
      </c>
      <c r="AP538" s="265">
        <v>0</v>
      </c>
      <c r="AQ538" s="265">
        <v>0</v>
      </c>
      <c r="AR538" s="265">
        <v>0</v>
      </c>
      <c r="AS538" s="76">
        <v>0</v>
      </c>
      <c r="AT538" s="266"/>
      <c r="AU538" s="76">
        <v>97</v>
      </c>
      <c r="AV538" s="76">
        <v>753</v>
      </c>
      <c r="AW538" s="579">
        <v>7</v>
      </c>
      <c r="AY538" s="76"/>
      <c r="AZ538" s="76">
        <f t="shared" si="176"/>
        <v>474097753</v>
      </c>
      <c r="BA538" s="76">
        <f t="shared" si="177"/>
        <v>474</v>
      </c>
      <c r="BB538" s="564"/>
      <c r="BC538" s="266" t="str">
        <f t="shared" si="178"/>
        <v>SIZER SCHOOL, A NORTH CENTRAL CHARTER ESSENTIAL SCHOOL</v>
      </c>
      <c r="BD538" s="266">
        <f t="shared" si="179"/>
        <v>753</v>
      </c>
      <c r="BE538" s="266" t="str">
        <f t="shared" si="161"/>
        <v>QUABBIN</v>
      </c>
      <c r="BF538" s="266">
        <f t="shared" si="180"/>
        <v>3</v>
      </c>
    </row>
    <row r="539" spans="1:58">
      <c r="A539" s="265">
        <v>474</v>
      </c>
      <c r="B539" s="265">
        <v>474097755</v>
      </c>
      <c r="C539" s="266" t="s">
        <v>1325</v>
      </c>
      <c r="D539" s="275">
        <f t="shared" si="162"/>
        <v>0</v>
      </c>
      <c r="E539" s="275">
        <f t="shared" si="163"/>
        <v>0</v>
      </c>
      <c r="F539" s="275">
        <f t="shared" si="164"/>
        <v>0</v>
      </c>
      <c r="G539" s="275">
        <f t="shared" si="165"/>
        <v>0</v>
      </c>
      <c r="H539" s="275">
        <f t="shared" si="166"/>
        <v>0</v>
      </c>
      <c r="I539" s="275">
        <f t="shared" si="167"/>
        <v>1</v>
      </c>
      <c r="J539" s="275">
        <f t="shared" si="168"/>
        <v>0</v>
      </c>
      <c r="K539" s="410">
        <f t="shared" si="169"/>
        <v>3.9300000000000002E-2</v>
      </c>
      <c r="L539" s="275"/>
      <c r="M539" s="275">
        <f t="shared" si="170"/>
        <v>0</v>
      </c>
      <c r="N539" s="275">
        <f t="shared" si="171"/>
        <v>0</v>
      </c>
      <c r="O539" s="275">
        <f t="shared" si="172"/>
        <v>0</v>
      </c>
      <c r="P539" s="275">
        <f t="shared" si="173"/>
        <v>1</v>
      </c>
      <c r="Q539" s="275">
        <f t="shared" si="174"/>
        <v>10</v>
      </c>
      <c r="R539" s="275">
        <f t="shared" si="175"/>
        <v>1</v>
      </c>
      <c r="S539" s="278"/>
      <c r="T539" s="278"/>
      <c r="U539" s="278"/>
      <c r="V539" s="278"/>
      <c r="W539" s="582"/>
      <c r="X539" s="582"/>
      <c r="Y539" s="600"/>
      <c r="Z539" s="278"/>
      <c r="AA539" s="76">
        <v>474</v>
      </c>
      <c r="AB539" s="76">
        <v>474097755</v>
      </c>
      <c r="AC539" s="294" t="s">
        <v>1325</v>
      </c>
      <c r="AD539" s="76">
        <v>0</v>
      </c>
      <c r="AE539" s="76">
        <v>0</v>
      </c>
      <c r="AF539" s="76">
        <v>0</v>
      </c>
      <c r="AG539" s="76">
        <v>0</v>
      </c>
      <c r="AH539" s="76">
        <v>0</v>
      </c>
      <c r="AI539" s="76">
        <v>1</v>
      </c>
      <c r="AJ539" s="76">
        <v>0</v>
      </c>
      <c r="AK539" s="265">
        <v>0</v>
      </c>
      <c r="AL539" s="265">
        <v>0</v>
      </c>
      <c r="AM539" s="265">
        <v>0</v>
      </c>
      <c r="AN539" s="265">
        <v>0</v>
      </c>
      <c r="AO539" s="265">
        <v>0</v>
      </c>
      <c r="AP539" s="265">
        <v>0</v>
      </c>
      <c r="AQ539" s="265">
        <v>0</v>
      </c>
      <c r="AR539" s="265">
        <v>0</v>
      </c>
      <c r="AS539" s="76">
        <v>1</v>
      </c>
      <c r="AT539" s="266"/>
      <c r="AU539" s="76">
        <v>97</v>
      </c>
      <c r="AV539" s="76">
        <v>755</v>
      </c>
      <c r="AW539" s="579">
        <v>10</v>
      </c>
      <c r="AY539" s="76"/>
      <c r="AZ539" s="76">
        <f t="shared" si="176"/>
        <v>474097755</v>
      </c>
      <c r="BA539" s="76">
        <f t="shared" si="177"/>
        <v>474</v>
      </c>
      <c r="BB539" s="564"/>
      <c r="BC539" s="266" t="str">
        <f t="shared" si="178"/>
        <v>SIZER SCHOOL, A NORTH CENTRAL CHARTER ESSENTIAL SCHOOL</v>
      </c>
      <c r="BD539" s="266">
        <f t="shared" si="179"/>
        <v>755</v>
      </c>
      <c r="BE539" s="266" t="str">
        <f t="shared" si="161"/>
        <v>RALPH C MAHAR</v>
      </c>
      <c r="BF539" s="266">
        <f t="shared" si="180"/>
        <v>1</v>
      </c>
    </row>
    <row r="540" spans="1:58">
      <c r="A540" s="265">
        <v>474</v>
      </c>
      <c r="B540" s="265">
        <v>474097775</v>
      </c>
      <c r="C540" s="266" t="s">
        <v>1325</v>
      </c>
      <c r="D540" s="275">
        <f t="shared" si="162"/>
        <v>0</v>
      </c>
      <c r="E540" s="275">
        <f t="shared" si="163"/>
        <v>0</v>
      </c>
      <c r="F540" s="275">
        <f t="shared" si="164"/>
        <v>0</v>
      </c>
      <c r="G540" s="275">
        <f t="shared" si="165"/>
        <v>0</v>
      </c>
      <c r="H540" s="275">
        <f t="shared" si="166"/>
        <v>0</v>
      </c>
      <c r="I540" s="275">
        <f t="shared" si="167"/>
        <v>4</v>
      </c>
      <c r="J540" s="275">
        <f t="shared" si="168"/>
        <v>0</v>
      </c>
      <c r="K540" s="410">
        <f t="shared" si="169"/>
        <v>0.15720000000000001</v>
      </c>
      <c r="L540" s="275"/>
      <c r="M540" s="275">
        <f t="shared" si="170"/>
        <v>0</v>
      </c>
      <c r="N540" s="275">
        <f t="shared" si="171"/>
        <v>0</v>
      </c>
      <c r="O540" s="275">
        <f t="shared" si="172"/>
        <v>0</v>
      </c>
      <c r="P540" s="275">
        <f t="shared" si="173"/>
        <v>0</v>
      </c>
      <c r="Q540" s="275">
        <f t="shared" si="174"/>
        <v>4</v>
      </c>
      <c r="R540" s="275">
        <f t="shared" si="175"/>
        <v>4</v>
      </c>
      <c r="S540" s="278"/>
      <c r="T540" s="278"/>
      <c r="U540" s="278"/>
      <c r="V540" s="278"/>
      <c r="W540" s="582"/>
      <c r="X540" s="582"/>
      <c r="Y540" s="600"/>
      <c r="Z540" s="278"/>
      <c r="AA540" s="76">
        <v>474</v>
      </c>
      <c r="AB540" s="76">
        <v>474097775</v>
      </c>
      <c r="AC540" s="294" t="s">
        <v>1325</v>
      </c>
      <c r="AD540" s="76">
        <v>0</v>
      </c>
      <c r="AE540" s="76">
        <v>0</v>
      </c>
      <c r="AF540" s="76">
        <v>0</v>
      </c>
      <c r="AG540" s="76">
        <v>0</v>
      </c>
      <c r="AH540" s="76">
        <v>0</v>
      </c>
      <c r="AI540" s="76">
        <v>4</v>
      </c>
      <c r="AJ540" s="76">
        <v>0</v>
      </c>
      <c r="AK540" s="265">
        <v>0</v>
      </c>
      <c r="AL540" s="265">
        <v>0</v>
      </c>
      <c r="AM540" s="265">
        <v>0</v>
      </c>
      <c r="AN540" s="265">
        <v>0</v>
      </c>
      <c r="AO540" s="265">
        <v>0</v>
      </c>
      <c r="AP540" s="265">
        <v>0</v>
      </c>
      <c r="AQ540" s="265">
        <v>0</v>
      </c>
      <c r="AR540" s="265">
        <v>0</v>
      </c>
      <c r="AS540" s="76">
        <v>0</v>
      </c>
      <c r="AT540" s="266"/>
      <c r="AU540" s="76">
        <v>97</v>
      </c>
      <c r="AV540" s="76">
        <v>775</v>
      </c>
      <c r="AW540" s="579">
        <v>4</v>
      </c>
      <c r="AY540" s="76"/>
      <c r="AZ540" s="76">
        <f t="shared" si="176"/>
        <v>474097775</v>
      </c>
      <c r="BA540" s="76">
        <f t="shared" si="177"/>
        <v>474</v>
      </c>
      <c r="BB540" s="564"/>
      <c r="BC540" s="266" t="str">
        <f t="shared" si="178"/>
        <v>SIZER SCHOOL, A NORTH CENTRAL CHARTER ESSENTIAL SCHOOL</v>
      </c>
      <c r="BD540" s="266">
        <f t="shared" si="179"/>
        <v>775</v>
      </c>
      <c r="BE540" s="266" t="str">
        <f t="shared" si="161"/>
        <v>WACHUSETT</v>
      </c>
      <c r="BF540" s="266">
        <f t="shared" si="180"/>
        <v>4</v>
      </c>
    </row>
    <row r="541" spans="1:58">
      <c r="A541" s="265">
        <v>478</v>
      </c>
      <c r="B541" s="265">
        <v>478352010</v>
      </c>
      <c r="C541" s="266" t="s">
        <v>4</v>
      </c>
      <c r="D541" s="275">
        <f t="shared" si="162"/>
        <v>0</v>
      </c>
      <c r="E541" s="275">
        <f t="shared" si="163"/>
        <v>0</v>
      </c>
      <c r="F541" s="275">
        <f t="shared" si="164"/>
        <v>0</v>
      </c>
      <c r="G541" s="275">
        <f t="shared" si="165"/>
        <v>0</v>
      </c>
      <c r="H541" s="275">
        <f t="shared" si="166"/>
        <v>1</v>
      </c>
      <c r="I541" s="275">
        <f t="shared" si="167"/>
        <v>0</v>
      </c>
      <c r="J541" s="275">
        <f t="shared" si="168"/>
        <v>0</v>
      </c>
      <c r="K541" s="410">
        <f t="shared" si="169"/>
        <v>3.9300000000000002E-2</v>
      </c>
      <c r="L541" s="275"/>
      <c r="M541" s="275">
        <f t="shared" si="170"/>
        <v>0</v>
      </c>
      <c r="N541" s="275">
        <f t="shared" si="171"/>
        <v>0</v>
      </c>
      <c r="O541" s="275">
        <f t="shared" si="172"/>
        <v>0</v>
      </c>
      <c r="P541" s="275">
        <f t="shared" si="173"/>
        <v>0</v>
      </c>
      <c r="Q541" s="275">
        <f t="shared" si="174"/>
        <v>3</v>
      </c>
      <c r="R541" s="275">
        <f t="shared" si="175"/>
        <v>1</v>
      </c>
      <c r="S541" s="278"/>
      <c r="T541" s="278"/>
      <c r="U541" s="278"/>
      <c r="V541" s="278"/>
      <c r="W541" s="582"/>
      <c r="X541" s="582"/>
      <c r="Y541" s="600"/>
      <c r="Z541" s="278"/>
      <c r="AA541" s="76">
        <v>478</v>
      </c>
      <c r="AB541" s="76">
        <v>478352010</v>
      </c>
      <c r="AC541" s="294" t="s">
        <v>4</v>
      </c>
      <c r="AD541" s="76">
        <v>0</v>
      </c>
      <c r="AE541" s="76">
        <v>0</v>
      </c>
      <c r="AF541" s="76">
        <v>0</v>
      </c>
      <c r="AG541" s="76">
        <v>0</v>
      </c>
      <c r="AH541" s="76">
        <v>1</v>
      </c>
      <c r="AI541" s="76">
        <v>0</v>
      </c>
      <c r="AJ541" s="76">
        <v>0</v>
      </c>
      <c r="AK541" s="265">
        <v>0</v>
      </c>
      <c r="AL541" s="265">
        <v>0</v>
      </c>
      <c r="AM541" s="265">
        <v>0</v>
      </c>
      <c r="AN541" s="265">
        <v>0</v>
      </c>
      <c r="AO541" s="265">
        <v>0</v>
      </c>
      <c r="AP541" s="265">
        <v>0</v>
      </c>
      <c r="AQ541" s="265">
        <v>0</v>
      </c>
      <c r="AR541" s="265">
        <v>0</v>
      </c>
      <c r="AS541" s="76">
        <v>0</v>
      </c>
      <c r="AT541" s="266"/>
      <c r="AU541" s="76">
        <v>352</v>
      </c>
      <c r="AV541" s="76">
        <v>10</v>
      </c>
      <c r="AW541" s="579">
        <v>3</v>
      </c>
      <c r="AY541" s="76"/>
      <c r="AZ541" s="76">
        <f t="shared" si="176"/>
        <v>478352010</v>
      </c>
      <c r="BA541" s="76">
        <f t="shared" si="177"/>
        <v>478</v>
      </c>
      <c r="BB541" s="564"/>
      <c r="BC541" s="266" t="str">
        <f t="shared" si="178"/>
        <v>FRANCIS W. PARKER CHARTER ESSENTIAL</v>
      </c>
      <c r="BD541" s="266">
        <f t="shared" si="179"/>
        <v>10</v>
      </c>
      <c r="BE541" s="266" t="str">
        <f t="shared" si="161"/>
        <v>ARLINGTON</v>
      </c>
      <c r="BF541" s="266">
        <f t="shared" si="180"/>
        <v>1</v>
      </c>
    </row>
    <row r="542" spans="1:58">
      <c r="A542" s="265">
        <v>478</v>
      </c>
      <c r="B542" s="265">
        <v>478352056</v>
      </c>
      <c r="C542" s="266" t="s">
        <v>4</v>
      </c>
      <c r="D542" s="275">
        <f t="shared" si="162"/>
        <v>0</v>
      </c>
      <c r="E542" s="275">
        <f t="shared" si="163"/>
        <v>0</v>
      </c>
      <c r="F542" s="275">
        <f t="shared" si="164"/>
        <v>0</v>
      </c>
      <c r="G542" s="275">
        <f t="shared" si="165"/>
        <v>0</v>
      </c>
      <c r="H542" s="275">
        <f t="shared" si="166"/>
        <v>2</v>
      </c>
      <c r="I542" s="275">
        <f t="shared" si="167"/>
        <v>1</v>
      </c>
      <c r="J542" s="275">
        <f t="shared" si="168"/>
        <v>0</v>
      </c>
      <c r="K542" s="410">
        <f t="shared" si="169"/>
        <v>0.1179</v>
      </c>
      <c r="L542" s="275"/>
      <c r="M542" s="275">
        <f t="shared" si="170"/>
        <v>0</v>
      </c>
      <c r="N542" s="275">
        <f t="shared" si="171"/>
        <v>0</v>
      </c>
      <c r="O542" s="275">
        <f t="shared" si="172"/>
        <v>0</v>
      </c>
      <c r="P542" s="275">
        <f t="shared" si="173"/>
        <v>0</v>
      </c>
      <c r="Q542" s="275">
        <f t="shared" si="174"/>
        <v>4</v>
      </c>
      <c r="R542" s="275">
        <f t="shared" si="175"/>
        <v>3</v>
      </c>
      <c r="S542" s="278"/>
      <c r="T542" s="278"/>
      <c r="U542" s="278"/>
      <c r="V542" s="278"/>
      <c r="W542" s="582"/>
      <c r="X542" s="582"/>
      <c r="Y542" s="600"/>
      <c r="Z542" s="278"/>
      <c r="AA542" s="76">
        <v>478</v>
      </c>
      <c r="AB542" s="76">
        <v>478352056</v>
      </c>
      <c r="AC542" s="294" t="s">
        <v>4</v>
      </c>
      <c r="AD542" s="76">
        <v>0</v>
      </c>
      <c r="AE542" s="76">
        <v>0</v>
      </c>
      <c r="AF542" s="76">
        <v>0</v>
      </c>
      <c r="AG542" s="76">
        <v>0</v>
      </c>
      <c r="AH542" s="76">
        <v>2</v>
      </c>
      <c r="AI542" s="76">
        <v>1</v>
      </c>
      <c r="AJ542" s="76">
        <v>0</v>
      </c>
      <c r="AK542" s="265">
        <v>0</v>
      </c>
      <c r="AL542" s="265">
        <v>0</v>
      </c>
      <c r="AM542" s="265">
        <v>0</v>
      </c>
      <c r="AN542" s="265">
        <v>0</v>
      </c>
      <c r="AO542" s="265">
        <v>0</v>
      </c>
      <c r="AP542" s="265">
        <v>0</v>
      </c>
      <c r="AQ542" s="265">
        <v>0</v>
      </c>
      <c r="AR542" s="265">
        <v>0</v>
      </c>
      <c r="AS542" s="76">
        <v>0</v>
      </c>
      <c r="AT542" s="266"/>
      <c r="AU542" s="76">
        <v>352</v>
      </c>
      <c r="AV542" s="76">
        <v>56</v>
      </c>
      <c r="AW542" s="579">
        <v>4</v>
      </c>
      <c r="AY542" s="76"/>
      <c r="AZ542" s="76">
        <f t="shared" si="176"/>
        <v>478352056</v>
      </c>
      <c r="BA542" s="76">
        <f t="shared" si="177"/>
        <v>478</v>
      </c>
      <c r="BB542" s="564"/>
      <c r="BC542" s="266" t="str">
        <f t="shared" si="178"/>
        <v>FRANCIS W. PARKER CHARTER ESSENTIAL</v>
      </c>
      <c r="BD542" s="266">
        <f t="shared" si="179"/>
        <v>56</v>
      </c>
      <c r="BE542" s="266" t="str">
        <f t="shared" si="161"/>
        <v>CHELMSFORD</v>
      </c>
      <c r="BF542" s="266">
        <f t="shared" si="180"/>
        <v>3</v>
      </c>
    </row>
    <row r="543" spans="1:58">
      <c r="A543" s="265">
        <v>478</v>
      </c>
      <c r="B543" s="265">
        <v>478352064</v>
      </c>
      <c r="C543" s="266" t="s">
        <v>4</v>
      </c>
      <c r="D543" s="275">
        <f t="shared" si="162"/>
        <v>0</v>
      </c>
      <c r="E543" s="275">
        <f t="shared" si="163"/>
        <v>0</v>
      </c>
      <c r="F543" s="275">
        <f t="shared" si="164"/>
        <v>0</v>
      </c>
      <c r="G543" s="275">
        <f t="shared" si="165"/>
        <v>0</v>
      </c>
      <c r="H543" s="275">
        <f t="shared" si="166"/>
        <v>0</v>
      </c>
      <c r="I543" s="275">
        <f t="shared" si="167"/>
        <v>1</v>
      </c>
      <c r="J543" s="275">
        <f t="shared" si="168"/>
        <v>0</v>
      </c>
      <c r="K543" s="410">
        <f t="shared" si="169"/>
        <v>3.9300000000000002E-2</v>
      </c>
      <c r="L543" s="275"/>
      <c r="M543" s="275">
        <f t="shared" si="170"/>
        <v>0</v>
      </c>
      <c r="N543" s="275">
        <f t="shared" si="171"/>
        <v>0</v>
      </c>
      <c r="O543" s="275">
        <f t="shared" si="172"/>
        <v>0</v>
      </c>
      <c r="P543" s="275">
        <f t="shared" si="173"/>
        <v>0</v>
      </c>
      <c r="Q543" s="275">
        <f t="shared" si="174"/>
        <v>10</v>
      </c>
      <c r="R543" s="275">
        <f t="shared" si="175"/>
        <v>1</v>
      </c>
      <c r="S543" s="278"/>
      <c r="T543" s="278"/>
      <c r="U543" s="278"/>
      <c r="V543" s="278"/>
      <c r="W543" s="582"/>
      <c r="X543" s="582"/>
      <c r="Y543" s="600"/>
      <c r="Z543" s="278"/>
      <c r="AA543" s="76">
        <v>478</v>
      </c>
      <c r="AB543" s="76">
        <v>478352064</v>
      </c>
      <c r="AC543" s="294" t="s">
        <v>4</v>
      </c>
      <c r="AD543" s="76">
        <v>0</v>
      </c>
      <c r="AE543" s="76">
        <v>0</v>
      </c>
      <c r="AF543" s="76">
        <v>0</v>
      </c>
      <c r="AG543" s="76">
        <v>0</v>
      </c>
      <c r="AH543" s="76">
        <v>0</v>
      </c>
      <c r="AI543" s="76">
        <v>1</v>
      </c>
      <c r="AJ543" s="76">
        <v>0</v>
      </c>
      <c r="AK543" s="265">
        <v>0</v>
      </c>
      <c r="AL543" s="265">
        <v>0</v>
      </c>
      <c r="AM543" s="265">
        <v>0</v>
      </c>
      <c r="AN543" s="265">
        <v>0</v>
      </c>
      <c r="AO543" s="265">
        <v>0</v>
      </c>
      <c r="AP543" s="265">
        <v>0</v>
      </c>
      <c r="AQ543" s="265">
        <v>0</v>
      </c>
      <c r="AR543" s="265">
        <v>0</v>
      </c>
      <c r="AS543" s="76">
        <v>0</v>
      </c>
      <c r="AT543" s="266"/>
      <c r="AU543" s="76">
        <v>352</v>
      </c>
      <c r="AV543" s="76">
        <v>64</v>
      </c>
      <c r="AW543" s="579">
        <v>10</v>
      </c>
      <c r="AY543" s="76"/>
      <c r="AZ543" s="76">
        <f t="shared" si="176"/>
        <v>478352064</v>
      </c>
      <c r="BA543" s="76">
        <f t="shared" si="177"/>
        <v>478</v>
      </c>
      <c r="BB543" s="564"/>
      <c r="BC543" s="266" t="str">
        <f t="shared" si="178"/>
        <v>FRANCIS W. PARKER CHARTER ESSENTIAL</v>
      </c>
      <c r="BD543" s="266">
        <f t="shared" si="179"/>
        <v>64</v>
      </c>
      <c r="BE543" s="266" t="str">
        <f t="shared" si="161"/>
        <v>CLINTON</v>
      </c>
      <c r="BF543" s="266">
        <f t="shared" si="180"/>
        <v>1</v>
      </c>
    </row>
    <row r="544" spans="1:58">
      <c r="A544" s="265">
        <v>478</v>
      </c>
      <c r="B544" s="265">
        <v>478352067</v>
      </c>
      <c r="C544" s="266" t="s">
        <v>4</v>
      </c>
      <c r="D544" s="275">
        <f t="shared" si="162"/>
        <v>0</v>
      </c>
      <c r="E544" s="275">
        <f t="shared" si="163"/>
        <v>0</v>
      </c>
      <c r="F544" s="275">
        <f t="shared" si="164"/>
        <v>0</v>
      </c>
      <c r="G544" s="275">
        <f t="shared" si="165"/>
        <v>0</v>
      </c>
      <c r="H544" s="275">
        <f t="shared" si="166"/>
        <v>4</v>
      </c>
      <c r="I544" s="275">
        <f t="shared" si="167"/>
        <v>0</v>
      </c>
      <c r="J544" s="275">
        <f t="shared" si="168"/>
        <v>0</v>
      </c>
      <c r="K544" s="410">
        <f t="shared" si="169"/>
        <v>0.15720000000000001</v>
      </c>
      <c r="L544" s="275"/>
      <c r="M544" s="275">
        <f t="shared" si="170"/>
        <v>0</v>
      </c>
      <c r="N544" s="275">
        <f t="shared" si="171"/>
        <v>0</v>
      </c>
      <c r="O544" s="275">
        <f t="shared" si="172"/>
        <v>0</v>
      </c>
      <c r="P544" s="275">
        <f t="shared" si="173"/>
        <v>1</v>
      </c>
      <c r="Q544" s="275">
        <f t="shared" si="174"/>
        <v>2</v>
      </c>
      <c r="R544" s="275">
        <f t="shared" si="175"/>
        <v>4</v>
      </c>
      <c r="S544" s="278"/>
      <c r="T544" s="278"/>
      <c r="U544" s="278"/>
      <c r="V544" s="278"/>
      <c r="W544" s="582"/>
      <c r="X544" s="582"/>
      <c r="Y544" s="600"/>
      <c r="Z544" s="278"/>
      <c r="AA544" s="76">
        <v>478</v>
      </c>
      <c r="AB544" s="76">
        <v>478352067</v>
      </c>
      <c r="AC544" s="294" t="s">
        <v>4</v>
      </c>
      <c r="AD544" s="76">
        <v>0</v>
      </c>
      <c r="AE544" s="76">
        <v>0</v>
      </c>
      <c r="AF544" s="76">
        <v>0</v>
      </c>
      <c r="AG544" s="76">
        <v>0</v>
      </c>
      <c r="AH544" s="76">
        <v>4</v>
      </c>
      <c r="AI544" s="76">
        <v>0</v>
      </c>
      <c r="AJ544" s="76">
        <v>0</v>
      </c>
      <c r="AK544" s="265">
        <v>0</v>
      </c>
      <c r="AL544" s="265">
        <v>0</v>
      </c>
      <c r="AM544" s="265">
        <v>0</v>
      </c>
      <c r="AN544" s="265">
        <v>0</v>
      </c>
      <c r="AO544" s="265">
        <v>1</v>
      </c>
      <c r="AP544" s="265">
        <v>0</v>
      </c>
      <c r="AQ544" s="265">
        <v>0</v>
      </c>
      <c r="AR544" s="265">
        <v>0</v>
      </c>
      <c r="AS544" s="76">
        <v>0</v>
      </c>
      <c r="AT544" s="266"/>
      <c r="AU544" s="76">
        <v>352</v>
      </c>
      <c r="AV544" s="76">
        <v>67</v>
      </c>
      <c r="AW544" s="579">
        <v>2</v>
      </c>
      <c r="AY544" s="76"/>
      <c r="AZ544" s="76">
        <f t="shared" si="176"/>
        <v>478352067</v>
      </c>
      <c r="BA544" s="76">
        <f t="shared" si="177"/>
        <v>478</v>
      </c>
      <c r="BB544" s="564"/>
      <c r="BC544" s="266" t="str">
        <f t="shared" si="178"/>
        <v>FRANCIS W. PARKER CHARTER ESSENTIAL</v>
      </c>
      <c r="BD544" s="266">
        <f t="shared" si="179"/>
        <v>67</v>
      </c>
      <c r="BE544" s="266" t="str">
        <f t="shared" si="161"/>
        <v>CONCORD</v>
      </c>
      <c r="BF544" s="266">
        <f t="shared" si="180"/>
        <v>4</v>
      </c>
    </row>
    <row r="545" spans="1:58">
      <c r="A545" s="265">
        <v>478</v>
      </c>
      <c r="B545" s="265">
        <v>478352097</v>
      </c>
      <c r="C545" s="266" t="s">
        <v>4</v>
      </c>
      <c r="D545" s="275">
        <f t="shared" si="162"/>
        <v>0</v>
      </c>
      <c r="E545" s="275">
        <f t="shared" si="163"/>
        <v>0</v>
      </c>
      <c r="F545" s="275">
        <f t="shared" si="164"/>
        <v>0</v>
      </c>
      <c r="G545" s="275">
        <f t="shared" si="165"/>
        <v>0</v>
      </c>
      <c r="H545" s="275">
        <f t="shared" si="166"/>
        <v>0</v>
      </c>
      <c r="I545" s="275">
        <f t="shared" si="167"/>
        <v>10</v>
      </c>
      <c r="J545" s="275">
        <f t="shared" si="168"/>
        <v>0</v>
      </c>
      <c r="K545" s="410">
        <f t="shared" si="169"/>
        <v>0.39300000000000002</v>
      </c>
      <c r="L545" s="275"/>
      <c r="M545" s="275">
        <f t="shared" si="170"/>
        <v>0</v>
      </c>
      <c r="N545" s="275">
        <f t="shared" si="171"/>
        <v>0</v>
      </c>
      <c r="O545" s="275">
        <f t="shared" si="172"/>
        <v>0</v>
      </c>
      <c r="P545" s="275">
        <f t="shared" si="173"/>
        <v>2</v>
      </c>
      <c r="Q545" s="275">
        <f t="shared" si="174"/>
        <v>11</v>
      </c>
      <c r="R545" s="275">
        <f t="shared" si="175"/>
        <v>10</v>
      </c>
      <c r="S545" s="278"/>
      <c r="T545" s="278"/>
      <c r="U545" s="278"/>
      <c r="V545" s="278"/>
      <c r="W545" s="582"/>
      <c r="X545" s="582"/>
      <c r="Y545" s="600"/>
      <c r="Z545" s="278"/>
      <c r="AA545" s="76">
        <v>478</v>
      </c>
      <c r="AB545" s="76">
        <v>478352097</v>
      </c>
      <c r="AC545" s="294" t="s">
        <v>4</v>
      </c>
      <c r="AD545" s="76">
        <v>0</v>
      </c>
      <c r="AE545" s="76">
        <v>0</v>
      </c>
      <c r="AF545" s="76">
        <v>0</v>
      </c>
      <c r="AG545" s="76">
        <v>0</v>
      </c>
      <c r="AH545" s="76">
        <v>0</v>
      </c>
      <c r="AI545" s="76">
        <v>10</v>
      </c>
      <c r="AJ545" s="76">
        <v>0</v>
      </c>
      <c r="AK545" s="265">
        <v>0</v>
      </c>
      <c r="AL545" s="265">
        <v>0</v>
      </c>
      <c r="AM545" s="265">
        <v>0</v>
      </c>
      <c r="AN545" s="265">
        <v>0</v>
      </c>
      <c r="AO545" s="265">
        <v>0</v>
      </c>
      <c r="AP545" s="265">
        <v>0</v>
      </c>
      <c r="AQ545" s="265">
        <v>0</v>
      </c>
      <c r="AR545" s="265">
        <v>0</v>
      </c>
      <c r="AS545" s="76">
        <v>2</v>
      </c>
      <c r="AT545" s="266"/>
      <c r="AU545" s="76">
        <v>352</v>
      </c>
      <c r="AV545" s="76">
        <v>97</v>
      </c>
      <c r="AW545" s="579">
        <v>11</v>
      </c>
      <c r="AY545" s="76"/>
      <c r="AZ545" s="76">
        <f t="shared" si="176"/>
        <v>478352097</v>
      </c>
      <c r="BA545" s="76">
        <f t="shared" si="177"/>
        <v>478</v>
      </c>
      <c r="BB545" s="564"/>
      <c r="BC545" s="266" t="str">
        <f t="shared" si="178"/>
        <v>FRANCIS W. PARKER CHARTER ESSENTIAL</v>
      </c>
      <c r="BD545" s="266">
        <f t="shared" si="179"/>
        <v>97</v>
      </c>
      <c r="BE545" s="266" t="str">
        <f t="shared" si="161"/>
        <v>FITCHBURG</v>
      </c>
      <c r="BF545" s="266">
        <f t="shared" si="180"/>
        <v>10</v>
      </c>
    </row>
    <row r="546" spans="1:58">
      <c r="A546" s="265">
        <v>478</v>
      </c>
      <c r="B546" s="265">
        <v>478352103</v>
      </c>
      <c r="C546" s="266" t="s">
        <v>4</v>
      </c>
      <c r="D546" s="275">
        <f t="shared" si="162"/>
        <v>0</v>
      </c>
      <c r="E546" s="275">
        <f t="shared" si="163"/>
        <v>0</v>
      </c>
      <c r="F546" s="275">
        <f t="shared" si="164"/>
        <v>0</v>
      </c>
      <c r="G546" s="275">
        <f t="shared" si="165"/>
        <v>0</v>
      </c>
      <c r="H546" s="275">
        <f t="shared" si="166"/>
        <v>1</v>
      </c>
      <c r="I546" s="275">
        <f t="shared" si="167"/>
        <v>0</v>
      </c>
      <c r="J546" s="275">
        <f t="shared" si="168"/>
        <v>0</v>
      </c>
      <c r="K546" s="410">
        <f t="shared" si="169"/>
        <v>3.9300000000000002E-2</v>
      </c>
      <c r="L546" s="275"/>
      <c r="M546" s="275">
        <f t="shared" si="170"/>
        <v>0</v>
      </c>
      <c r="N546" s="275">
        <f t="shared" si="171"/>
        <v>0</v>
      </c>
      <c r="O546" s="275">
        <f t="shared" si="172"/>
        <v>0</v>
      </c>
      <c r="P546" s="275">
        <f t="shared" si="173"/>
        <v>1</v>
      </c>
      <c r="Q546" s="275">
        <f t="shared" si="174"/>
        <v>10</v>
      </c>
      <c r="R546" s="275">
        <f t="shared" si="175"/>
        <v>1</v>
      </c>
      <c r="S546" s="278"/>
      <c r="T546" s="278"/>
      <c r="U546" s="278"/>
      <c r="V546" s="278"/>
      <c r="W546" s="582"/>
      <c r="X546" s="582"/>
      <c r="Y546" s="600"/>
      <c r="Z546" s="278"/>
      <c r="AA546" s="76">
        <v>478</v>
      </c>
      <c r="AB546" s="76">
        <v>478352103</v>
      </c>
      <c r="AC546" s="294" t="s">
        <v>4</v>
      </c>
      <c r="AD546" s="76">
        <v>0</v>
      </c>
      <c r="AE546" s="76">
        <v>0</v>
      </c>
      <c r="AF546" s="76">
        <v>0</v>
      </c>
      <c r="AG546" s="76">
        <v>0</v>
      </c>
      <c r="AH546" s="76">
        <v>1</v>
      </c>
      <c r="AI546" s="76">
        <v>0</v>
      </c>
      <c r="AJ546" s="76">
        <v>0</v>
      </c>
      <c r="AK546" s="265">
        <v>0</v>
      </c>
      <c r="AL546" s="265">
        <v>0</v>
      </c>
      <c r="AM546" s="265">
        <v>0</v>
      </c>
      <c r="AN546" s="265">
        <v>0</v>
      </c>
      <c r="AO546" s="265">
        <v>1</v>
      </c>
      <c r="AP546" s="265">
        <v>0</v>
      </c>
      <c r="AQ546" s="265">
        <v>0</v>
      </c>
      <c r="AR546" s="265">
        <v>0</v>
      </c>
      <c r="AS546" s="76">
        <v>0</v>
      </c>
      <c r="AT546" s="266"/>
      <c r="AU546" s="76">
        <v>352</v>
      </c>
      <c r="AV546" s="76">
        <v>103</v>
      </c>
      <c r="AW546" s="579">
        <v>10</v>
      </c>
      <c r="AY546" s="76"/>
      <c r="AZ546" s="76">
        <f t="shared" si="176"/>
        <v>478352103</v>
      </c>
      <c r="BA546" s="76">
        <f t="shared" si="177"/>
        <v>478</v>
      </c>
      <c r="BB546" s="564"/>
      <c r="BC546" s="266" t="str">
        <f t="shared" si="178"/>
        <v>FRANCIS W. PARKER CHARTER ESSENTIAL</v>
      </c>
      <c r="BD546" s="266">
        <f t="shared" si="179"/>
        <v>103</v>
      </c>
      <c r="BE546" s="266" t="str">
        <f t="shared" si="161"/>
        <v>GARDNER</v>
      </c>
      <c r="BF546" s="266">
        <f t="shared" si="180"/>
        <v>1</v>
      </c>
    </row>
    <row r="547" spans="1:58">
      <c r="A547" s="265">
        <v>478</v>
      </c>
      <c r="B547" s="265">
        <v>478352125</v>
      </c>
      <c r="C547" s="266" t="s">
        <v>4</v>
      </c>
      <c r="D547" s="275">
        <f t="shared" si="162"/>
        <v>0</v>
      </c>
      <c r="E547" s="275">
        <f t="shared" si="163"/>
        <v>0</v>
      </c>
      <c r="F547" s="275">
        <f t="shared" si="164"/>
        <v>0</v>
      </c>
      <c r="G547" s="275">
        <f t="shared" si="165"/>
        <v>0</v>
      </c>
      <c r="H547" s="275">
        <f t="shared" si="166"/>
        <v>6</v>
      </c>
      <c r="I547" s="275">
        <f t="shared" si="167"/>
        <v>17</v>
      </c>
      <c r="J547" s="275">
        <f t="shared" si="168"/>
        <v>0</v>
      </c>
      <c r="K547" s="410">
        <f t="shared" si="169"/>
        <v>0.90390000000000004</v>
      </c>
      <c r="L547" s="275"/>
      <c r="M547" s="275">
        <f t="shared" si="170"/>
        <v>0</v>
      </c>
      <c r="N547" s="275">
        <f t="shared" si="171"/>
        <v>0</v>
      </c>
      <c r="O547" s="275">
        <f t="shared" si="172"/>
        <v>0</v>
      </c>
      <c r="P547" s="275">
        <f t="shared" si="173"/>
        <v>2</v>
      </c>
      <c r="Q547" s="275">
        <f t="shared" si="174"/>
        <v>2</v>
      </c>
      <c r="R547" s="275">
        <f t="shared" si="175"/>
        <v>23</v>
      </c>
      <c r="S547" s="278"/>
      <c r="T547" s="278"/>
      <c r="U547" s="278"/>
      <c r="V547" s="278"/>
      <c r="W547" s="582"/>
      <c r="X547" s="582"/>
      <c r="Y547" s="600"/>
      <c r="Z547" s="278"/>
      <c r="AA547" s="76">
        <v>478</v>
      </c>
      <c r="AB547" s="76">
        <v>478352125</v>
      </c>
      <c r="AC547" s="294" t="s">
        <v>4</v>
      </c>
      <c r="AD547" s="76">
        <v>0</v>
      </c>
      <c r="AE547" s="76">
        <v>0</v>
      </c>
      <c r="AF547" s="76">
        <v>0</v>
      </c>
      <c r="AG547" s="76">
        <v>0</v>
      </c>
      <c r="AH547" s="76">
        <v>6</v>
      </c>
      <c r="AI547" s="76">
        <v>17</v>
      </c>
      <c r="AJ547" s="76">
        <v>0</v>
      </c>
      <c r="AK547" s="265">
        <v>0</v>
      </c>
      <c r="AL547" s="265">
        <v>0</v>
      </c>
      <c r="AM547" s="265">
        <v>0</v>
      </c>
      <c r="AN547" s="265">
        <v>0</v>
      </c>
      <c r="AO547" s="265">
        <v>0</v>
      </c>
      <c r="AP547" s="265">
        <v>0</v>
      </c>
      <c r="AQ547" s="265">
        <v>0</v>
      </c>
      <c r="AR547" s="265">
        <v>0</v>
      </c>
      <c r="AS547" s="76">
        <v>2</v>
      </c>
      <c r="AT547" s="266"/>
      <c r="AU547" s="76">
        <v>352</v>
      </c>
      <c r="AV547" s="76">
        <v>125</v>
      </c>
      <c r="AW547" s="579">
        <v>2</v>
      </c>
      <c r="AY547" s="76"/>
      <c r="AZ547" s="76">
        <f t="shared" si="176"/>
        <v>478352125</v>
      </c>
      <c r="BA547" s="76">
        <f t="shared" si="177"/>
        <v>478</v>
      </c>
      <c r="BB547" s="564"/>
      <c r="BC547" s="266" t="str">
        <f t="shared" si="178"/>
        <v>FRANCIS W. PARKER CHARTER ESSENTIAL</v>
      </c>
      <c r="BD547" s="266">
        <f t="shared" si="179"/>
        <v>125</v>
      </c>
      <c r="BE547" s="266" t="str">
        <f t="shared" si="161"/>
        <v>HARVARD</v>
      </c>
      <c r="BF547" s="266">
        <f t="shared" si="180"/>
        <v>23</v>
      </c>
    </row>
    <row r="548" spans="1:58">
      <c r="A548" s="265">
        <v>478</v>
      </c>
      <c r="B548" s="265">
        <v>478352141</v>
      </c>
      <c r="C548" s="266" t="s">
        <v>4</v>
      </c>
      <c r="D548" s="275">
        <f t="shared" si="162"/>
        <v>0</v>
      </c>
      <c r="E548" s="275">
        <f t="shared" si="163"/>
        <v>0</v>
      </c>
      <c r="F548" s="275">
        <f t="shared" si="164"/>
        <v>0</v>
      </c>
      <c r="G548" s="275">
        <f t="shared" si="165"/>
        <v>0</v>
      </c>
      <c r="H548" s="275">
        <f t="shared" si="166"/>
        <v>2</v>
      </c>
      <c r="I548" s="275">
        <f t="shared" si="167"/>
        <v>5</v>
      </c>
      <c r="J548" s="275">
        <f t="shared" si="168"/>
        <v>0</v>
      </c>
      <c r="K548" s="410">
        <f t="shared" si="169"/>
        <v>0.27510000000000001</v>
      </c>
      <c r="L548" s="275"/>
      <c r="M548" s="275">
        <f t="shared" si="170"/>
        <v>0</v>
      </c>
      <c r="N548" s="275">
        <f t="shared" si="171"/>
        <v>0</v>
      </c>
      <c r="O548" s="275">
        <f t="shared" si="172"/>
        <v>0</v>
      </c>
      <c r="P548" s="275">
        <f t="shared" si="173"/>
        <v>0</v>
      </c>
      <c r="Q548" s="275">
        <f t="shared" si="174"/>
        <v>7</v>
      </c>
      <c r="R548" s="275">
        <f t="shared" si="175"/>
        <v>7</v>
      </c>
      <c r="S548" s="278"/>
      <c r="T548" s="278"/>
      <c r="U548" s="278"/>
      <c r="V548" s="278"/>
      <c r="W548" s="582"/>
      <c r="X548" s="582"/>
      <c r="Y548" s="600"/>
      <c r="Z548" s="278"/>
      <c r="AA548" s="76">
        <v>478</v>
      </c>
      <c r="AB548" s="76">
        <v>478352141</v>
      </c>
      <c r="AC548" s="294" t="s">
        <v>4</v>
      </c>
      <c r="AD548" s="76">
        <v>0</v>
      </c>
      <c r="AE548" s="76">
        <v>0</v>
      </c>
      <c r="AF548" s="76">
        <v>0</v>
      </c>
      <c r="AG548" s="76">
        <v>0</v>
      </c>
      <c r="AH548" s="76">
        <v>2</v>
      </c>
      <c r="AI548" s="76">
        <v>5</v>
      </c>
      <c r="AJ548" s="76">
        <v>0</v>
      </c>
      <c r="AK548" s="265">
        <v>0</v>
      </c>
      <c r="AL548" s="265">
        <v>0</v>
      </c>
      <c r="AM548" s="265">
        <v>0</v>
      </c>
      <c r="AN548" s="265">
        <v>0</v>
      </c>
      <c r="AO548" s="265">
        <v>0</v>
      </c>
      <c r="AP548" s="265">
        <v>0</v>
      </c>
      <c r="AQ548" s="265">
        <v>0</v>
      </c>
      <c r="AR548" s="265">
        <v>0</v>
      </c>
      <c r="AS548" s="76">
        <v>0</v>
      </c>
      <c r="AT548" s="266"/>
      <c r="AU548" s="76">
        <v>352</v>
      </c>
      <c r="AV548" s="76">
        <v>141</v>
      </c>
      <c r="AW548" s="579">
        <v>7</v>
      </c>
      <c r="AY548" s="76"/>
      <c r="AZ548" s="76">
        <f t="shared" si="176"/>
        <v>478352141</v>
      </c>
      <c r="BA548" s="76">
        <f t="shared" si="177"/>
        <v>478</v>
      </c>
      <c r="BB548" s="564"/>
      <c r="BC548" s="266" t="str">
        <f t="shared" si="178"/>
        <v>FRANCIS W. PARKER CHARTER ESSENTIAL</v>
      </c>
      <c r="BD548" s="266">
        <f t="shared" si="179"/>
        <v>141</v>
      </c>
      <c r="BE548" s="266" t="str">
        <f t="shared" si="161"/>
        <v>HUDSON</v>
      </c>
      <c r="BF548" s="266">
        <f t="shared" si="180"/>
        <v>7</v>
      </c>
    </row>
    <row r="549" spans="1:58">
      <c r="A549" s="265">
        <v>478</v>
      </c>
      <c r="B549" s="265">
        <v>478352153</v>
      </c>
      <c r="C549" s="266" t="s">
        <v>4</v>
      </c>
      <c r="D549" s="275">
        <f t="shared" si="162"/>
        <v>0</v>
      </c>
      <c r="E549" s="275">
        <f t="shared" si="163"/>
        <v>0</v>
      </c>
      <c r="F549" s="275">
        <f t="shared" si="164"/>
        <v>0</v>
      </c>
      <c r="G549" s="275">
        <f t="shared" si="165"/>
        <v>0</v>
      </c>
      <c r="H549" s="275">
        <f t="shared" si="166"/>
        <v>8</v>
      </c>
      <c r="I549" s="275">
        <f t="shared" si="167"/>
        <v>28</v>
      </c>
      <c r="J549" s="275">
        <f t="shared" si="168"/>
        <v>0</v>
      </c>
      <c r="K549" s="410">
        <f t="shared" si="169"/>
        <v>1.4148000000000001</v>
      </c>
      <c r="L549" s="275"/>
      <c r="M549" s="275">
        <f t="shared" si="170"/>
        <v>0</v>
      </c>
      <c r="N549" s="275">
        <f t="shared" si="171"/>
        <v>0</v>
      </c>
      <c r="O549" s="275">
        <f t="shared" si="172"/>
        <v>0</v>
      </c>
      <c r="P549" s="275">
        <f t="shared" si="173"/>
        <v>10</v>
      </c>
      <c r="Q549" s="275">
        <f t="shared" si="174"/>
        <v>10</v>
      </c>
      <c r="R549" s="275">
        <f t="shared" si="175"/>
        <v>36</v>
      </c>
      <c r="S549" s="278"/>
      <c r="T549" s="278"/>
      <c r="U549" s="278"/>
      <c r="V549" s="278"/>
      <c r="W549" s="582"/>
      <c r="X549" s="582"/>
      <c r="Y549" s="600"/>
      <c r="Z549" s="278"/>
      <c r="AA549" s="76">
        <v>478</v>
      </c>
      <c r="AB549" s="76">
        <v>478352153</v>
      </c>
      <c r="AC549" s="294" t="s">
        <v>4</v>
      </c>
      <c r="AD549" s="76">
        <v>0</v>
      </c>
      <c r="AE549" s="76">
        <v>0</v>
      </c>
      <c r="AF549" s="76">
        <v>0</v>
      </c>
      <c r="AG549" s="76">
        <v>0</v>
      </c>
      <c r="AH549" s="76">
        <v>8</v>
      </c>
      <c r="AI549" s="76">
        <v>28</v>
      </c>
      <c r="AJ549" s="76">
        <v>0</v>
      </c>
      <c r="AK549" s="265">
        <v>0</v>
      </c>
      <c r="AL549" s="265">
        <v>0</v>
      </c>
      <c r="AM549" s="265">
        <v>0</v>
      </c>
      <c r="AN549" s="265">
        <v>0</v>
      </c>
      <c r="AO549" s="265">
        <v>4</v>
      </c>
      <c r="AP549" s="265">
        <v>0</v>
      </c>
      <c r="AQ549" s="265">
        <v>0</v>
      </c>
      <c r="AR549" s="265">
        <v>0</v>
      </c>
      <c r="AS549" s="76">
        <v>6</v>
      </c>
      <c r="AT549" s="266"/>
      <c r="AU549" s="76">
        <v>352</v>
      </c>
      <c r="AV549" s="76">
        <v>153</v>
      </c>
      <c r="AW549" s="579">
        <v>10</v>
      </c>
      <c r="AY549" s="76"/>
      <c r="AZ549" s="76">
        <f t="shared" si="176"/>
        <v>478352153</v>
      </c>
      <c r="BA549" s="76">
        <f t="shared" si="177"/>
        <v>478</v>
      </c>
      <c r="BB549" s="564"/>
      <c r="BC549" s="266" t="str">
        <f t="shared" si="178"/>
        <v>FRANCIS W. PARKER CHARTER ESSENTIAL</v>
      </c>
      <c r="BD549" s="266">
        <f t="shared" si="179"/>
        <v>153</v>
      </c>
      <c r="BE549" s="266" t="str">
        <f t="shared" si="161"/>
        <v>LEOMINSTER</v>
      </c>
      <c r="BF549" s="266">
        <f t="shared" si="180"/>
        <v>36</v>
      </c>
    </row>
    <row r="550" spans="1:58">
      <c r="A550" s="265">
        <v>478</v>
      </c>
      <c r="B550" s="265">
        <v>478352158</v>
      </c>
      <c r="C550" s="266" t="s">
        <v>4</v>
      </c>
      <c r="D550" s="275">
        <f t="shared" si="162"/>
        <v>0</v>
      </c>
      <c r="E550" s="275">
        <f t="shared" si="163"/>
        <v>0</v>
      </c>
      <c r="F550" s="275">
        <f t="shared" si="164"/>
        <v>0</v>
      </c>
      <c r="G550" s="275">
        <f t="shared" si="165"/>
        <v>0</v>
      </c>
      <c r="H550" s="275">
        <f t="shared" si="166"/>
        <v>15</v>
      </c>
      <c r="I550" s="275">
        <f t="shared" si="167"/>
        <v>31</v>
      </c>
      <c r="J550" s="275">
        <f t="shared" si="168"/>
        <v>0</v>
      </c>
      <c r="K550" s="410">
        <f t="shared" si="169"/>
        <v>1.8078000000000001</v>
      </c>
      <c r="L550" s="275"/>
      <c r="M550" s="275">
        <f t="shared" si="170"/>
        <v>0</v>
      </c>
      <c r="N550" s="275">
        <f t="shared" si="171"/>
        <v>0</v>
      </c>
      <c r="O550" s="275">
        <f t="shared" si="172"/>
        <v>0</v>
      </c>
      <c r="P550" s="275">
        <f t="shared" si="173"/>
        <v>5</v>
      </c>
      <c r="Q550" s="275">
        <f t="shared" si="174"/>
        <v>2</v>
      </c>
      <c r="R550" s="275">
        <f t="shared" si="175"/>
        <v>46</v>
      </c>
      <c r="S550" s="278"/>
      <c r="T550" s="278"/>
      <c r="U550" s="278"/>
      <c r="V550" s="278"/>
      <c r="W550" s="582"/>
      <c r="X550" s="582"/>
      <c r="Y550" s="600"/>
      <c r="Z550" s="278"/>
      <c r="AA550" s="76">
        <v>478</v>
      </c>
      <c r="AB550" s="76">
        <v>478352158</v>
      </c>
      <c r="AC550" s="294" t="s">
        <v>4</v>
      </c>
      <c r="AD550" s="76">
        <v>0</v>
      </c>
      <c r="AE550" s="76">
        <v>0</v>
      </c>
      <c r="AF550" s="76">
        <v>0</v>
      </c>
      <c r="AG550" s="76">
        <v>0</v>
      </c>
      <c r="AH550" s="76">
        <v>15</v>
      </c>
      <c r="AI550" s="76">
        <v>31</v>
      </c>
      <c r="AJ550" s="76">
        <v>0</v>
      </c>
      <c r="AK550" s="265">
        <v>0</v>
      </c>
      <c r="AL550" s="265">
        <v>0</v>
      </c>
      <c r="AM550" s="265">
        <v>0</v>
      </c>
      <c r="AN550" s="265">
        <v>0</v>
      </c>
      <c r="AO550" s="265">
        <v>1</v>
      </c>
      <c r="AP550" s="265">
        <v>0</v>
      </c>
      <c r="AQ550" s="265">
        <v>0</v>
      </c>
      <c r="AR550" s="265">
        <v>0</v>
      </c>
      <c r="AS550" s="76">
        <v>4</v>
      </c>
      <c r="AT550" s="266"/>
      <c r="AU550" s="76">
        <v>352</v>
      </c>
      <c r="AV550" s="76">
        <v>158</v>
      </c>
      <c r="AW550" s="579">
        <v>2</v>
      </c>
      <c r="AY550" s="76"/>
      <c r="AZ550" s="76">
        <f t="shared" si="176"/>
        <v>478352158</v>
      </c>
      <c r="BA550" s="76">
        <f t="shared" si="177"/>
        <v>478</v>
      </c>
      <c r="BB550" s="564"/>
      <c r="BC550" s="266" t="str">
        <f t="shared" si="178"/>
        <v>FRANCIS W. PARKER CHARTER ESSENTIAL</v>
      </c>
      <c r="BD550" s="266">
        <f t="shared" si="179"/>
        <v>158</v>
      </c>
      <c r="BE550" s="266" t="str">
        <f t="shared" si="161"/>
        <v>LITTLETON</v>
      </c>
      <c r="BF550" s="266">
        <f t="shared" si="180"/>
        <v>46</v>
      </c>
    </row>
    <row r="551" spans="1:58">
      <c r="A551" s="265">
        <v>478</v>
      </c>
      <c r="B551" s="265">
        <v>478352160</v>
      </c>
      <c r="C551" s="266" t="s">
        <v>4</v>
      </c>
      <c r="D551" s="275">
        <f t="shared" si="162"/>
        <v>0</v>
      </c>
      <c r="E551" s="275">
        <f t="shared" si="163"/>
        <v>0</v>
      </c>
      <c r="F551" s="275">
        <f t="shared" si="164"/>
        <v>0</v>
      </c>
      <c r="G551" s="275">
        <f t="shared" si="165"/>
        <v>0</v>
      </c>
      <c r="H551" s="275">
        <f t="shared" si="166"/>
        <v>1</v>
      </c>
      <c r="I551" s="275">
        <f t="shared" si="167"/>
        <v>0</v>
      </c>
      <c r="J551" s="275">
        <f t="shared" si="168"/>
        <v>0</v>
      </c>
      <c r="K551" s="410">
        <f t="shared" si="169"/>
        <v>3.9300000000000002E-2</v>
      </c>
      <c r="L551" s="275"/>
      <c r="M551" s="275">
        <f t="shared" si="170"/>
        <v>0</v>
      </c>
      <c r="N551" s="275">
        <f t="shared" si="171"/>
        <v>0</v>
      </c>
      <c r="O551" s="275">
        <f t="shared" si="172"/>
        <v>0</v>
      </c>
      <c r="P551" s="275">
        <f t="shared" si="173"/>
        <v>0</v>
      </c>
      <c r="Q551" s="275">
        <f t="shared" si="174"/>
        <v>11</v>
      </c>
      <c r="R551" s="275">
        <f t="shared" si="175"/>
        <v>1</v>
      </c>
      <c r="S551" s="278"/>
      <c r="T551" s="278"/>
      <c r="U551" s="278"/>
      <c r="V551" s="278"/>
      <c r="W551" s="582"/>
      <c r="X551" s="582"/>
      <c r="Y551" s="600"/>
      <c r="Z551" s="278"/>
      <c r="AA551" s="76">
        <v>478</v>
      </c>
      <c r="AB551" s="76">
        <v>478352160</v>
      </c>
      <c r="AC551" s="294" t="s">
        <v>4</v>
      </c>
      <c r="AD551" s="76">
        <v>0</v>
      </c>
      <c r="AE551" s="76">
        <v>0</v>
      </c>
      <c r="AF551" s="76">
        <v>0</v>
      </c>
      <c r="AG551" s="76">
        <v>0</v>
      </c>
      <c r="AH551" s="76">
        <v>1</v>
      </c>
      <c r="AI551" s="76">
        <v>0</v>
      </c>
      <c r="AJ551" s="76">
        <v>0</v>
      </c>
      <c r="AK551" s="265">
        <v>0</v>
      </c>
      <c r="AL551" s="265">
        <v>0</v>
      </c>
      <c r="AM551" s="265">
        <v>0</v>
      </c>
      <c r="AN551" s="265">
        <v>0</v>
      </c>
      <c r="AO551" s="265">
        <v>0</v>
      </c>
      <c r="AP551" s="265">
        <v>0</v>
      </c>
      <c r="AQ551" s="265">
        <v>0</v>
      </c>
      <c r="AR551" s="265">
        <v>0</v>
      </c>
      <c r="AS551" s="76">
        <v>0</v>
      </c>
      <c r="AT551" s="266"/>
      <c r="AU551" s="76">
        <v>352</v>
      </c>
      <c r="AV551" s="76">
        <v>160</v>
      </c>
      <c r="AW551" s="579">
        <v>11</v>
      </c>
      <c r="AY551" s="76"/>
      <c r="AZ551" s="76">
        <f t="shared" si="176"/>
        <v>478352160</v>
      </c>
      <c r="BA551" s="76">
        <f t="shared" si="177"/>
        <v>478</v>
      </c>
      <c r="BB551" s="564"/>
      <c r="BC551" s="266" t="str">
        <f t="shared" si="178"/>
        <v>FRANCIS W. PARKER CHARTER ESSENTIAL</v>
      </c>
      <c r="BD551" s="266">
        <f t="shared" si="179"/>
        <v>160</v>
      </c>
      <c r="BE551" s="266" t="str">
        <f t="shared" si="161"/>
        <v>LOWELL</v>
      </c>
      <c r="BF551" s="266">
        <f t="shared" si="180"/>
        <v>1</v>
      </c>
    </row>
    <row r="552" spans="1:58">
      <c r="A552" s="265">
        <v>478</v>
      </c>
      <c r="B552" s="265">
        <v>478352162</v>
      </c>
      <c r="C552" s="266" t="s">
        <v>4</v>
      </c>
      <c r="D552" s="275">
        <f t="shared" si="162"/>
        <v>0</v>
      </c>
      <c r="E552" s="275">
        <f t="shared" si="163"/>
        <v>0</v>
      </c>
      <c r="F552" s="275">
        <f t="shared" si="164"/>
        <v>0</v>
      </c>
      <c r="G552" s="275">
        <f t="shared" si="165"/>
        <v>0</v>
      </c>
      <c r="H552" s="275">
        <f t="shared" si="166"/>
        <v>3</v>
      </c>
      <c r="I552" s="275">
        <f t="shared" si="167"/>
        <v>9</v>
      </c>
      <c r="J552" s="275">
        <f t="shared" si="168"/>
        <v>0</v>
      </c>
      <c r="K552" s="410">
        <f t="shared" si="169"/>
        <v>0.47160000000000002</v>
      </c>
      <c r="L552" s="275"/>
      <c r="M552" s="275">
        <f t="shared" si="170"/>
        <v>0</v>
      </c>
      <c r="N552" s="275">
        <f t="shared" si="171"/>
        <v>0</v>
      </c>
      <c r="O552" s="275">
        <f t="shared" si="172"/>
        <v>0</v>
      </c>
      <c r="P552" s="275">
        <f t="shared" si="173"/>
        <v>0</v>
      </c>
      <c r="Q552" s="275">
        <f t="shared" si="174"/>
        <v>5</v>
      </c>
      <c r="R552" s="275">
        <f t="shared" si="175"/>
        <v>12</v>
      </c>
      <c r="S552" s="278"/>
      <c r="T552" s="278"/>
      <c r="U552" s="278"/>
      <c r="V552" s="278"/>
      <c r="W552" s="582"/>
      <c r="X552" s="582"/>
      <c r="Y552" s="600"/>
      <c r="Z552" s="278"/>
      <c r="AA552" s="76">
        <v>478</v>
      </c>
      <c r="AB552" s="76">
        <v>478352162</v>
      </c>
      <c r="AC552" s="294" t="s">
        <v>4</v>
      </c>
      <c r="AD552" s="76">
        <v>0</v>
      </c>
      <c r="AE552" s="76">
        <v>0</v>
      </c>
      <c r="AF552" s="76">
        <v>0</v>
      </c>
      <c r="AG552" s="76">
        <v>0</v>
      </c>
      <c r="AH552" s="76">
        <v>3</v>
      </c>
      <c r="AI552" s="76">
        <v>9</v>
      </c>
      <c r="AJ552" s="76">
        <v>0</v>
      </c>
      <c r="AK552" s="265">
        <v>0</v>
      </c>
      <c r="AL552" s="265">
        <v>0</v>
      </c>
      <c r="AM552" s="265">
        <v>0</v>
      </c>
      <c r="AN552" s="265">
        <v>0</v>
      </c>
      <c r="AO552" s="265">
        <v>0</v>
      </c>
      <c r="AP552" s="265">
        <v>0</v>
      </c>
      <c r="AQ552" s="265">
        <v>0</v>
      </c>
      <c r="AR552" s="265">
        <v>0</v>
      </c>
      <c r="AS552" s="76">
        <v>0</v>
      </c>
      <c r="AT552" s="266"/>
      <c r="AU552" s="76">
        <v>352</v>
      </c>
      <c r="AV552" s="76">
        <v>162</v>
      </c>
      <c r="AW552" s="579">
        <v>5</v>
      </c>
      <c r="AY552" s="76"/>
      <c r="AZ552" s="76">
        <f t="shared" si="176"/>
        <v>478352162</v>
      </c>
      <c r="BA552" s="76">
        <f t="shared" si="177"/>
        <v>478</v>
      </c>
      <c r="BB552" s="564"/>
      <c r="BC552" s="266" t="str">
        <f t="shared" si="178"/>
        <v>FRANCIS W. PARKER CHARTER ESSENTIAL</v>
      </c>
      <c r="BD552" s="266">
        <f t="shared" si="179"/>
        <v>162</v>
      </c>
      <c r="BE552" s="266" t="str">
        <f t="shared" si="161"/>
        <v>LUNENBURG</v>
      </c>
      <c r="BF552" s="266">
        <f t="shared" si="180"/>
        <v>12</v>
      </c>
    </row>
    <row r="553" spans="1:58">
      <c r="A553" s="265">
        <v>478</v>
      </c>
      <c r="B553" s="265">
        <v>478352170</v>
      </c>
      <c r="C553" s="266" t="s">
        <v>4</v>
      </c>
      <c r="D553" s="275">
        <f t="shared" si="162"/>
        <v>0</v>
      </c>
      <c r="E553" s="275">
        <f t="shared" si="163"/>
        <v>0</v>
      </c>
      <c r="F553" s="275">
        <f t="shared" si="164"/>
        <v>0</v>
      </c>
      <c r="G553" s="275">
        <f t="shared" si="165"/>
        <v>0</v>
      </c>
      <c r="H553" s="275">
        <f t="shared" si="166"/>
        <v>1</v>
      </c>
      <c r="I553" s="275">
        <f t="shared" si="167"/>
        <v>1</v>
      </c>
      <c r="J553" s="275">
        <f t="shared" si="168"/>
        <v>0</v>
      </c>
      <c r="K553" s="410">
        <f t="shared" si="169"/>
        <v>7.8600000000000003E-2</v>
      </c>
      <c r="L553" s="275"/>
      <c r="M553" s="275">
        <f t="shared" si="170"/>
        <v>0</v>
      </c>
      <c r="N553" s="275">
        <f t="shared" si="171"/>
        <v>0</v>
      </c>
      <c r="O553" s="275">
        <f t="shared" si="172"/>
        <v>0</v>
      </c>
      <c r="P553" s="275">
        <f t="shared" si="173"/>
        <v>0</v>
      </c>
      <c r="Q553" s="275">
        <f t="shared" si="174"/>
        <v>10</v>
      </c>
      <c r="R553" s="275">
        <f t="shared" si="175"/>
        <v>2</v>
      </c>
      <c r="S553" s="278"/>
      <c r="T553" s="278"/>
      <c r="U553" s="278"/>
      <c r="V553" s="278"/>
      <c r="W553" s="582"/>
      <c r="X553" s="582"/>
      <c r="Y553" s="600"/>
      <c r="Z553" s="278"/>
      <c r="AA553" s="76">
        <v>478</v>
      </c>
      <c r="AB553" s="76">
        <v>478352170</v>
      </c>
      <c r="AC553" s="294" t="s">
        <v>4</v>
      </c>
      <c r="AD553" s="76">
        <v>0</v>
      </c>
      <c r="AE553" s="76">
        <v>0</v>
      </c>
      <c r="AF553" s="76">
        <v>0</v>
      </c>
      <c r="AG553" s="76">
        <v>0</v>
      </c>
      <c r="AH553" s="76">
        <v>1</v>
      </c>
      <c r="AI553" s="76">
        <v>1</v>
      </c>
      <c r="AJ553" s="76">
        <v>0</v>
      </c>
      <c r="AK553" s="265">
        <v>0</v>
      </c>
      <c r="AL553" s="265">
        <v>0</v>
      </c>
      <c r="AM553" s="265">
        <v>0</v>
      </c>
      <c r="AN553" s="265">
        <v>0</v>
      </c>
      <c r="AO553" s="265">
        <v>0</v>
      </c>
      <c r="AP553" s="265">
        <v>0</v>
      </c>
      <c r="AQ553" s="265">
        <v>0</v>
      </c>
      <c r="AR553" s="265">
        <v>0</v>
      </c>
      <c r="AS553" s="76">
        <v>0</v>
      </c>
      <c r="AT553" s="266"/>
      <c r="AU553" s="76">
        <v>352</v>
      </c>
      <c r="AV553" s="76">
        <v>170</v>
      </c>
      <c r="AW553" s="579">
        <v>10</v>
      </c>
      <c r="AY553" s="76"/>
      <c r="AZ553" s="76">
        <f t="shared" si="176"/>
        <v>478352170</v>
      </c>
      <c r="BA553" s="76">
        <f t="shared" si="177"/>
        <v>478</v>
      </c>
      <c r="BB553" s="564"/>
      <c r="BC553" s="266" t="str">
        <f t="shared" si="178"/>
        <v>FRANCIS W. PARKER CHARTER ESSENTIAL</v>
      </c>
      <c r="BD553" s="266">
        <f t="shared" si="179"/>
        <v>170</v>
      </c>
      <c r="BE553" s="266" t="str">
        <f t="shared" si="161"/>
        <v>MARLBOROUGH</v>
      </c>
      <c r="BF553" s="266">
        <f t="shared" si="180"/>
        <v>2</v>
      </c>
    </row>
    <row r="554" spans="1:58">
      <c r="A554" s="265">
        <v>478</v>
      </c>
      <c r="B554" s="265">
        <v>478352174</v>
      </c>
      <c r="C554" s="266" t="s">
        <v>4</v>
      </c>
      <c r="D554" s="275">
        <f t="shared" si="162"/>
        <v>0</v>
      </c>
      <c r="E554" s="275">
        <f t="shared" si="163"/>
        <v>0</v>
      </c>
      <c r="F554" s="275">
        <f t="shared" si="164"/>
        <v>0</v>
      </c>
      <c r="G554" s="275">
        <f t="shared" si="165"/>
        <v>0</v>
      </c>
      <c r="H554" s="275">
        <f t="shared" si="166"/>
        <v>5</v>
      </c>
      <c r="I554" s="275">
        <f t="shared" si="167"/>
        <v>8</v>
      </c>
      <c r="J554" s="275">
        <f t="shared" si="168"/>
        <v>0</v>
      </c>
      <c r="K554" s="410">
        <f t="shared" si="169"/>
        <v>0.51090000000000002</v>
      </c>
      <c r="L554" s="275"/>
      <c r="M554" s="275">
        <f t="shared" si="170"/>
        <v>0</v>
      </c>
      <c r="N554" s="275">
        <f t="shared" si="171"/>
        <v>0</v>
      </c>
      <c r="O554" s="275">
        <f t="shared" si="172"/>
        <v>0</v>
      </c>
      <c r="P554" s="275">
        <f t="shared" si="173"/>
        <v>0</v>
      </c>
      <c r="Q554" s="275">
        <f t="shared" si="174"/>
        <v>5</v>
      </c>
      <c r="R554" s="275">
        <f t="shared" si="175"/>
        <v>13</v>
      </c>
      <c r="S554" s="278"/>
      <c r="T554" s="278"/>
      <c r="U554" s="278"/>
      <c r="V554" s="278"/>
      <c r="W554" s="582"/>
      <c r="X554" s="582"/>
      <c r="Y554" s="600"/>
      <c r="Z554" s="278"/>
      <c r="AA554" s="76">
        <v>478</v>
      </c>
      <c r="AB554" s="76">
        <v>478352174</v>
      </c>
      <c r="AC554" s="294" t="s">
        <v>4</v>
      </c>
      <c r="AD554" s="76">
        <v>0</v>
      </c>
      <c r="AE554" s="76">
        <v>0</v>
      </c>
      <c r="AF554" s="76">
        <v>0</v>
      </c>
      <c r="AG554" s="76">
        <v>0</v>
      </c>
      <c r="AH554" s="76">
        <v>5</v>
      </c>
      <c r="AI554" s="76">
        <v>8</v>
      </c>
      <c r="AJ554" s="76">
        <v>0</v>
      </c>
      <c r="AK554" s="265">
        <v>0</v>
      </c>
      <c r="AL554" s="265">
        <v>0</v>
      </c>
      <c r="AM554" s="265">
        <v>0</v>
      </c>
      <c r="AN554" s="265">
        <v>0</v>
      </c>
      <c r="AO554" s="265">
        <v>0</v>
      </c>
      <c r="AP554" s="265">
        <v>0</v>
      </c>
      <c r="AQ554" s="265">
        <v>0</v>
      </c>
      <c r="AR554" s="265">
        <v>0</v>
      </c>
      <c r="AS554" s="76">
        <v>0</v>
      </c>
      <c r="AT554" s="266"/>
      <c r="AU554" s="76">
        <v>352</v>
      </c>
      <c r="AV554" s="76">
        <v>174</v>
      </c>
      <c r="AW554" s="579">
        <v>5</v>
      </c>
      <c r="AY554" s="76"/>
      <c r="AZ554" s="76">
        <f t="shared" si="176"/>
        <v>478352174</v>
      </c>
      <c r="BA554" s="76">
        <f t="shared" si="177"/>
        <v>478</v>
      </c>
      <c r="BB554" s="564"/>
      <c r="BC554" s="266" t="str">
        <f t="shared" si="178"/>
        <v>FRANCIS W. PARKER CHARTER ESSENTIAL</v>
      </c>
      <c r="BD554" s="266">
        <f t="shared" si="179"/>
        <v>174</v>
      </c>
      <c r="BE554" s="266" t="str">
        <f t="shared" si="161"/>
        <v>MAYNARD</v>
      </c>
      <c r="BF554" s="266">
        <f t="shared" si="180"/>
        <v>13</v>
      </c>
    </row>
    <row r="555" spans="1:58">
      <c r="A555" s="265">
        <v>478</v>
      </c>
      <c r="B555" s="265">
        <v>478352271</v>
      </c>
      <c r="C555" s="266" t="s">
        <v>4</v>
      </c>
      <c r="D555" s="275">
        <f t="shared" si="162"/>
        <v>0</v>
      </c>
      <c r="E555" s="275">
        <f t="shared" si="163"/>
        <v>0</v>
      </c>
      <c r="F555" s="275">
        <f t="shared" si="164"/>
        <v>0</v>
      </c>
      <c r="G555" s="275">
        <f t="shared" si="165"/>
        <v>0</v>
      </c>
      <c r="H555" s="275">
        <f t="shared" si="166"/>
        <v>1</v>
      </c>
      <c r="I555" s="275">
        <f t="shared" si="167"/>
        <v>1</v>
      </c>
      <c r="J555" s="275">
        <f t="shared" si="168"/>
        <v>0</v>
      </c>
      <c r="K555" s="410">
        <f t="shared" si="169"/>
        <v>7.8600000000000003E-2</v>
      </c>
      <c r="L555" s="275"/>
      <c r="M555" s="275">
        <f t="shared" si="170"/>
        <v>0</v>
      </c>
      <c r="N555" s="275">
        <f t="shared" si="171"/>
        <v>0</v>
      </c>
      <c r="O555" s="275">
        <f t="shared" si="172"/>
        <v>0</v>
      </c>
      <c r="P555" s="275">
        <f t="shared" si="173"/>
        <v>0</v>
      </c>
      <c r="Q555" s="275">
        <f t="shared" si="174"/>
        <v>4</v>
      </c>
      <c r="R555" s="275">
        <f t="shared" si="175"/>
        <v>2</v>
      </c>
      <c r="S555" s="278"/>
      <c r="T555" s="278"/>
      <c r="U555" s="278"/>
      <c r="V555" s="278"/>
      <c r="W555" s="582"/>
      <c r="X555" s="582"/>
      <c r="Y555" s="600"/>
      <c r="Z555" s="278"/>
      <c r="AA555" s="76">
        <v>478</v>
      </c>
      <c r="AB555" s="76">
        <v>478352271</v>
      </c>
      <c r="AC555" s="294" t="s">
        <v>4</v>
      </c>
      <c r="AD555" s="76">
        <v>0</v>
      </c>
      <c r="AE555" s="76">
        <v>0</v>
      </c>
      <c r="AF555" s="76">
        <v>0</v>
      </c>
      <c r="AG555" s="76">
        <v>0</v>
      </c>
      <c r="AH555" s="76">
        <v>1</v>
      </c>
      <c r="AI555" s="76">
        <v>1</v>
      </c>
      <c r="AJ555" s="76">
        <v>0</v>
      </c>
      <c r="AK555" s="265">
        <v>0</v>
      </c>
      <c r="AL555" s="265">
        <v>0</v>
      </c>
      <c r="AM555" s="265">
        <v>0</v>
      </c>
      <c r="AN555" s="265">
        <v>0</v>
      </c>
      <c r="AO555" s="265">
        <v>0</v>
      </c>
      <c r="AP555" s="265">
        <v>0</v>
      </c>
      <c r="AQ555" s="265">
        <v>0</v>
      </c>
      <c r="AR555" s="265">
        <v>0</v>
      </c>
      <c r="AS555" s="76">
        <v>0</v>
      </c>
      <c r="AT555" s="266"/>
      <c r="AU555" s="76">
        <v>352</v>
      </c>
      <c r="AV555" s="76">
        <v>271</v>
      </c>
      <c r="AW555" s="579">
        <v>4</v>
      </c>
      <c r="AY555" s="76"/>
      <c r="AZ555" s="76">
        <f t="shared" si="176"/>
        <v>478352271</v>
      </c>
      <c r="BA555" s="76">
        <f t="shared" si="177"/>
        <v>478</v>
      </c>
      <c r="BB555" s="564"/>
      <c r="BC555" s="266" t="str">
        <f t="shared" si="178"/>
        <v>FRANCIS W. PARKER CHARTER ESSENTIAL</v>
      </c>
      <c r="BD555" s="266">
        <f t="shared" si="179"/>
        <v>271</v>
      </c>
      <c r="BE555" s="266" t="str">
        <f t="shared" si="161"/>
        <v>SHREWSBURY</v>
      </c>
      <c r="BF555" s="266">
        <f t="shared" si="180"/>
        <v>2</v>
      </c>
    </row>
    <row r="556" spans="1:58">
      <c r="A556" s="265">
        <v>478</v>
      </c>
      <c r="B556" s="265">
        <v>478352288</v>
      </c>
      <c r="C556" s="266" t="s">
        <v>4</v>
      </c>
      <c r="D556" s="275">
        <f t="shared" si="162"/>
        <v>0</v>
      </c>
      <c r="E556" s="275">
        <f t="shared" si="163"/>
        <v>0</v>
      </c>
      <c r="F556" s="275">
        <f t="shared" si="164"/>
        <v>0</v>
      </c>
      <c r="G556" s="275">
        <f t="shared" si="165"/>
        <v>0</v>
      </c>
      <c r="H556" s="275">
        <f t="shared" si="166"/>
        <v>3</v>
      </c>
      <c r="I556" s="275">
        <f t="shared" si="167"/>
        <v>0</v>
      </c>
      <c r="J556" s="275">
        <f t="shared" si="168"/>
        <v>0</v>
      </c>
      <c r="K556" s="410">
        <f t="shared" si="169"/>
        <v>0.1179</v>
      </c>
      <c r="L556" s="275"/>
      <c r="M556" s="275">
        <f t="shared" si="170"/>
        <v>0</v>
      </c>
      <c r="N556" s="275">
        <f t="shared" si="171"/>
        <v>0</v>
      </c>
      <c r="O556" s="275">
        <f t="shared" si="172"/>
        <v>0</v>
      </c>
      <c r="P556" s="275">
        <f t="shared" si="173"/>
        <v>0</v>
      </c>
      <c r="Q556" s="275">
        <f t="shared" si="174"/>
        <v>2</v>
      </c>
      <c r="R556" s="275">
        <f t="shared" si="175"/>
        <v>3</v>
      </c>
      <c r="S556" s="278"/>
      <c r="T556" s="278"/>
      <c r="U556" s="278"/>
      <c r="V556" s="278"/>
      <c r="W556" s="582"/>
      <c r="X556" s="582"/>
      <c r="Y556" s="600"/>
      <c r="Z556" s="278"/>
      <c r="AA556" s="76">
        <v>478</v>
      </c>
      <c r="AB556" s="76">
        <v>478352288</v>
      </c>
      <c r="AC556" s="294" t="s">
        <v>4</v>
      </c>
      <c r="AD556" s="76">
        <v>0</v>
      </c>
      <c r="AE556" s="76">
        <v>0</v>
      </c>
      <c r="AF556" s="76">
        <v>0</v>
      </c>
      <c r="AG556" s="76">
        <v>0</v>
      </c>
      <c r="AH556" s="76">
        <v>3</v>
      </c>
      <c r="AI556" s="76">
        <v>0</v>
      </c>
      <c r="AJ556" s="76">
        <v>0</v>
      </c>
      <c r="AK556" s="265">
        <v>0</v>
      </c>
      <c r="AL556" s="265">
        <v>0</v>
      </c>
      <c r="AM556" s="265">
        <v>0</v>
      </c>
      <c r="AN556" s="265">
        <v>0</v>
      </c>
      <c r="AO556" s="265">
        <v>0</v>
      </c>
      <c r="AP556" s="265">
        <v>0</v>
      </c>
      <c r="AQ556" s="265">
        <v>0</v>
      </c>
      <c r="AR556" s="265">
        <v>0</v>
      </c>
      <c r="AS556" s="76">
        <v>0</v>
      </c>
      <c r="AT556" s="266"/>
      <c r="AU556" s="76">
        <v>352</v>
      </c>
      <c r="AV556" s="76">
        <v>288</v>
      </c>
      <c r="AW556" s="579">
        <v>2</v>
      </c>
      <c r="AY556" s="76"/>
      <c r="AZ556" s="76">
        <f t="shared" si="176"/>
        <v>478352288</v>
      </c>
      <c r="BA556" s="76">
        <f t="shared" si="177"/>
        <v>478</v>
      </c>
      <c r="BB556" s="564"/>
      <c r="BC556" s="266" t="str">
        <f t="shared" si="178"/>
        <v>FRANCIS W. PARKER CHARTER ESSENTIAL</v>
      </c>
      <c r="BD556" s="266">
        <f t="shared" si="179"/>
        <v>288</v>
      </c>
      <c r="BE556" s="266" t="str">
        <f t="shared" si="161"/>
        <v>SUDBURY</v>
      </c>
      <c r="BF556" s="266">
        <f t="shared" si="180"/>
        <v>3</v>
      </c>
    </row>
    <row r="557" spans="1:58">
      <c r="A557" s="265">
        <v>478</v>
      </c>
      <c r="B557" s="265">
        <v>478352301</v>
      </c>
      <c r="C557" s="266" t="s">
        <v>4</v>
      </c>
      <c r="D557" s="275">
        <f t="shared" si="162"/>
        <v>0</v>
      </c>
      <c r="E557" s="275">
        <f t="shared" si="163"/>
        <v>0</v>
      </c>
      <c r="F557" s="275">
        <f t="shared" si="164"/>
        <v>0</v>
      </c>
      <c r="G557" s="275">
        <f t="shared" si="165"/>
        <v>0</v>
      </c>
      <c r="H557" s="275">
        <f t="shared" si="166"/>
        <v>1</v>
      </c>
      <c r="I557" s="275">
        <f t="shared" si="167"/>
        <v>0</v>
      </c>
      <c r="J557" s="275">
        <f t="shared" si="168"/>
        <v>0</v>
      </c>
      <c r="K557" s="410">
        <f t="shared" si="169"/>
        <v>3.9300000000000002E-2</v>
      </c>
      <c r="L557" s="275"/>
      <c r="M557" s="275">
        <f t="shared" si="170"/>
        <v>0</v>
      </c>
      <c r="N557" s="275">
        <f t="shared" si="171"/>
        <v>0</v>
      </c>
      <c r="O557" s="275">
        <f t="shared" si="172"/>
        <v>0</v>
      </c>
      <c r="P557" s="275">
        <f t="shared" si="173"/>
        <v>0</v>
      </c>
      <c r="Q557" s="275">
        <f t="shared" si="174"/>
        <v>5</v>
      </c>
      <c r="R557" s="275">
        <f t="shared" si="175"/>
        <v>1</v>
      </c>
      <c r="S557" s="278"/>
      <c r="T557" s="278"/>
      <c r="U557" s="278"/>
      <c r="V557" s="278"/>
      <c r="W557" s="582"/>
      <c r="X557" s="582"/>
      <c r="Y557" s="600"/>
      <c r="Z557" s="278"/>
      <c r="AA557" s="76">
        <v>478</v>
      </c>
      <c r="AB557" s="76">
        <v>478352301</v>
      </c>
      <c r="AC557" s="294" t="s">
        <v>4</v>
      </c>
      <c r="AD557" s="76">
        <v>0</v>
      </c>
      <c r="AE557" s="76">
        <v>0</v>
      </c>
      <c r="AF557" s="76">
        <v>0</v>
      </c>
      <c r="AG557" s="76">
        <v>0</v>
      </c>
      <c r="AH557" s="76">
        <v>1</v>
      </c>
      <c r="AI557" s="76">
        <v>0</v>
      </c>
      <c r="AJ557" s="76">
        <v>0</v>
      </c>
      <c r="AK557" s="265">
        <v>0</v>
      </c>
      <c r="AL557" s="265">
        <v>0</v>
      </c>
      <c r="AM557" s="265">
        <v>0</v>
      </c>
      <c r="AN557" s="265">
        <v>0</v>
      </c>
      <c r="AO557" s="265">
        <v>0</v>
      </c>
      <c r="AP557" s="265">
        <v>0</v>
      </c>
      <c r="AQ557" s="265">
        <v>0</v>
      </c>
      <c r="AR557" s="265">
        <v>0</v>
      </c>
      <c r="AS557" s="76">
        <v>0</v>
      </c>
      <c r="AT557" s="266"/>
      <c r="AU557" s="76">
        <v>352</v>
      </c>
      <c r="AV557" s="76">
        <v>301</v>
      </c>
      <c r="AW557" s="579">
        <v>5</v>
      </c>
      <c r="AY557" s="76"/>
      <c r="AZ557" s="76">
        <f t="shared" si="176"/>
        <v>478352301</v>
      </c>
      <c r="BA557" s="76">
        <f t="shared" si="177"/>
        <v>478</v>
      </c>
      <c r="BB557" s="564"/>
      <c r="BC557" s="266" t="str">
        <f t="shared" si="178"/>
        <v>FRANCIS W. PARKER CHARTER ESSENTIAL</v>
      </c>
      <c r="BD557" s="266">
        <f t="shared" si="179"/>
        <v>301</v>
      </c>
      <c r="BE557" s="266" t="str">
        <f t="shared" si="161"/>
        <v>TYNGSBOROUGH</v>
      </c>
      <c r="BF557" s="266">
        <f t="shared" si="180"/>
        <v>1</v>
      </c>
    </row>
    <row r="558" spans="1:58">
      <c r="A558" s="265">
        <v>478</v>
      </c>
      <c r="B558" s="265">
        <v>478352321</v>
      </c>
      <c r="C558" s="266" t="s">
        <v>4</v>
      </c>
      <c r="D558" s="275">
        <f t="shared" si="162"/>
        <v>0</v>
      </c>
      <c r="E558" s="275">
        <f t="shared" si="163"/>
        <v>0</v>
      </c>
      <c r="F558" s="275">
        <f t="shared" si="164"/>
        <v>0</v>
      </c>
      <c r="G558" s="275">
        <f t="shared" si="165"/>
        <v>0</v>
      </c>
      <c r="H558" s="275">
        <f t="shared" si="166"/>
        <v>1</v>
      </c>
      <c r="I558" s="275">
        <f t="shared" si="167"/>
        <v>0</v>
      </c>
      <c r="J558" s="275">
        <f t="shared" si="168"/>
        <v>0</v>
      </c>
      <c r="K558" s="410">
        <f t="shared" si="169"/>
        <v>3.9300000000000002E-2</v>
      </c>
      <c r="L558" s="275"/>
      <c r="M558" s="275">
        <f t="shared" si="170"/>
        <v>0</v>
      </c>
      <c r="N558" s="275">
        <f t="shared" si="171"/>
        <v>0</v>
      </c>
      <c r="O558" s="275">
        <f t="shared" si="172"/>
        <v>0</v>
      </c>
      <c r="P558" s="275">
        <f t="shared" si="173"/>
        <v>0</v>
      </c>
      <c r="Q558" s="275">
        <f t="shared" si="174"/>
        <v>4</v>
      </c>
      <c r="R558" s="275">
        <f t="shared" si="175"/>
        <v>1</v>
      </c>
      <c r="S558" s="278"/>
      <c r="T558" s="278"/>
      <c r="U558" s="278"/>
      <c r="V558" s="278"/>
      <c r="W558" s="582"/>
      <c r="X558" s="582"/>
      <c r="Y558" s="600"/>
      <c r="Z558" s="278"/>
      <c r="AA558" s="76">
        <v>478</v>
      </c>
      <c r="AB558" s="76">
        <v>478352321</v>
      </c>
      <c r="AC558" s="294" t="s">
        <v>4</v>
      </c>
      <c r="AD558" s="76">
        <v>0</v>
      </c>
      <c r="AE558" s="76">
        <v>0</v>
      </c>
      <c r="AF558" s="76">
        <v>0</v>
      </c>
      <c r="AG558" s="76">
        <v>0</v>
      </c>
      <c r="AH558" s="76">
        <v>1</v>
      </c>
      <c r="AI558" s="76">
        <v>0</v>
      </c>
      <c r="AJ558" s="76">
        <v>0</v>
      </c>
      <c r="AK558" s="265">
        <v>0</v>
      </c>
      <c r="AL558" s="265">
        <v>0</v>
      </c>
      <c r="AM558" s="265">
        <v>0</v>
      </c>
      <c r="AN558" s="265">
        <v>0</v>
      </c>
      <c r="AO558" s="265">
        <v>0</v>
      </c>
      <c r="AP558" s="265">
        <v>0</v>
      </c>
      <c r="AQ558" s="265">
        <v>0</v>
      </c>
      <c r="AR558" s="265">
        <v>0</v>
      </c>
      <c r="AS558" s="76">
        <v>0</v>
      </c>
      <c r="AT558" s="266"/>
      <c r="AU558" s="76">
        <v>352</v>
      </c>
      <c r="AV558" s="76">
        <v>321</v>
      </c>
      <c r="AW558" s="579">
        <v>4</v>
      </c>
      <c r="AY558" s="76"/>
      <c r="AZ558" s="76">
        <f t="shared" si="176"/>
        <v>478352321</v>
      </c>
      <c r="BA558" s="76">
        <f t="shared" si="177"/>
        <v>478</v>
      </c>
      <c r="BB558" s="564"/>
      <c r="BC558" s="266" t="str">
        <f t="shared" si="178"/>
        <v>FRANCIS W. PARKER CHARTER ESSENTIAL</v>
      </c>
      <c r="BD558" s="266">
        <f t="shared" si="179"/>
        <v>321</v>
      </c>
      <c r="BE558" s="266" t="str">
        <f t="shared" si="161"/>
        <v>WESTBOROUGH</v>
      </c>
      <c r="BF558" s="266">
        <f t="shared" si="180"/>
        <v>1</v>
      </c>
    </row>
    <row r="559" spans="1:58">
      <c r="A559" s="265">
        <v>478</v>
      </c>
      <c r="B559" s="265">
        <v>478352322</v>
      </c>
      <c r="C559" s="266" t="s">
        <v>4</v>
      </c>
      <c r="D559" s="275">
        <f t="shared" si="162"/>
        <v>0</v>
      </c>
      <c r="E559" s="275">
        <f t="shared" si="163"/>
        <v>0</v>
      </c>
      <c r="F559" s="275">
        <f t="shared" si="164"/>
        <v>0</v>
      </c>
      <c r="G559" s="275">
        <f t="shared" si="165"/>
        <v>0</v>
      </c>
      <c r="H559" s="275">
        <f t="shared" si="166"/>
        <v>2</v>
      </c>
      <c r="I559" s="275">
        <f t="shared" si="167"/>
        <v>0</v>
      </c>
      <c r="J559" s="275">
        <f t="shared" si="168"/>
        <v>0</v>
      </c>
      <c r="K559" s="410">
        <f t="shared" si="169"/>
        <v>7.8600000000000003E-2</v>
      </c>
      <c r="L559" s="275"/>
      <c r="M559" s="275">
        <f t="shared" si="170"/>
        <v>0</v>
      </c>
      <c r="N559" s="275">
        <f t="shared" si="171"/>
        <v>0</v>
      </c>
      <c r="O559" s="275">
        <f t="shared" si="172"/>
        <v>0</v>
      </c>
      <c r="P559" s="275">
        <f t="shared" si="173"/>
        <v>0</v>
      </c>
      <c r="Q559" s="275">
        <f t="shared" si="174"/>
        <v>6</v>
      </c>
      <c r="R559" s="275">
        <f t="shared" si="175"/>
        <v>2</v>
      </c>
      <c r="S559" s="278"/>
      <c r="T559" s="278"/>
      <c r="U559" s="278"/>
      <c r="V559" s="278"/>
      <c r="W559" s="582"/>
      <c r="X559" s="582"/>
      <c r="Y559" s="600"/>
      <c r="Z559" s="278"/>
      <c r="AA559" s="76">
        <v>478</v>
      </c>
      <c r="AB559" s="76">
        <v>478352322</v>
      </c>
      <c r="AC559" s="294" t="s">
        <v>4</v>
      </c>
      <c r="AD559" s="76">
        <v>0</v>
      </c>
      <c r="AE559" s="76">
        <v>0</v>
      </c>
      <c r="AF559" s="76">
        <v>0</v>
      </c>
      <c r="AG559" s="76">
        <v>0</v>
      </c>
      <c r="AH559" s="76">
        <v>2</v>
      </c>
      <c r="AI559" s="76">
        <v>0</v>
      </c>
      <c r="AJ559" s="76">
        <v>0</v>
      </c>
      <c r="AK559" s="265">
        <v>0</v>
      </c>
      <c r="AL559" s="265">
        <v>0</v>
      </c>
      <c r="AM559" s="265">
        <v>0</v>
      </c>
      <c r="AN559" s="265">
        <v>0</v>
      </c>
      <c r="AO559" s="265">
        <v>0</v>
      </c>
      <c r="AP559" s="265">
        <v>0</v>
      </c>
      <c r="AQ559" s="265">
        <v>0</v>
      </c>
      <c r="AR559" s="265">
        <v>0</v>
      </c>
      <c r="AS559" s="76">
        <v>0</v>
      </c>
      <c r="AT559" s="266"/>
      <c r="AU559" s="76">
        <v>352</v>
      </c>
      <c r="AV559" s="76">
        <v>322</v>
      </c>
      <c r="AW559" s="579">
        <v>6</v>
      </c>
      <c r="AY559" s="76"/>
      <c r="AZ559" s="76">
        <f t="shared" si="176"/>
        <v>478352322</v>
      </c>
      <c r="BA559" s="76">
        <f t="shared" si="177"/>
        <v>478</v>
      </c>
      <c r="BB559" s="564"/>
      <c r="BC559" s="266" t="str">
        <f t="shared" si="178"/>
        <v>FRANCIS W. PARKER CHARTER ESSENTIAL</v>
      </c>
      <c r="BD559" s="266">
        <f t="shared" si="179"/>
        <v>322</v>
      </c>
      <c r="BE559" s="266" t="str">
        <f t="shared" si="161"/>
        <v>WEST BOYLSTON</v>
      </c>
      <c r="BF559" s="266">
        <f t="shared" si="180"/>
        <v>2</v>
      </c>
    </row>
    <row r="560" spans="1:58">
      <c r="A560" s="265">
        <v>478</v>
      </c>
      <c r="B560" s="265">
        <v>478352326</v>
      </c>
      <c r="C560" s="266" t="s">
        <v>4</v>
      </c>
      <c r="D560" s="275">
        <f t="shared" si="162"/>
        <v>0</v>
      </c>
      <c r="E560" s="275">
        <f t="shared" si="163"/>
        <v>0</v>
      </c>
      <c r="F560" s="275">
        <f t="shared" si="164"/>
        <v>0</v>
      </c>
      <c r="G560" s="275">
        <f t="shared" si="165"/>
        <v>0</v>
      </c>
      <c r="H560" s="275">
        <f t="shared" si="166"/>
        <v>2</v>
      </c>
      <c r="I560" s="275">
        <f t="shared" si="167"/>
        <v>2</v>
      </c>
      <c r="J560" s="275">
        <f t="shared" si="168"/>
        <v>0</v>
      </c>
      <c r="K560" s="410">
        <f t="shared" si="169"/>
        <v>0.15720000000000001</v>
      </c>
      <c r="L560" s="275"/>
      <c r="M560" s="275">
        <f t="shared" si="170"/>
        <v>0</v>
      </c>
      <c r="N560" s="275">
        <f t="shared" si="171"/>
        <v>0</v>
      </c>
      <c r="O560" s="275">
        <f t="shared" si="172"/>
        <v>0</v>
      </c>
      <c r="P560" s="275">
        <f t="shared" si="173"/>
        <v>0</v>
      </c>
      <c r="Q560" s="275">
        <f t="shared" si="174"/>
        <v>2</v>
      </c>
      <c r="R560" s="275">
        <f t="shared" si="175"/>
        <v>4</v>
      </c>
      <c r="S560" s="278"/>
      <c r="T560" s="278"/>
      <c r="U560" s="278"/>
      <c r="V560" s="278"/>
      <c r="W560" s="582"/>
      <c r="X560" s="582"/>
      <c r="Y560" s="600"/>
      <c r="Z560" s="278"/>
      <c r="AA560" s="76">
        <v>478</v>
      </c>
      <c r="AB560" s="76">
        <v>478352326</v>
      </c>
      <c r="AC560" s="294" t="s">
        <v>4</v>
      </c>
      <c r="AD560" s="76">
        <v>0</v>
      </c>
      <c r="AE560" s="76">
        <v>0</v>
      </c>
      <c r="AF560" s="76">
        <v>0</v>
      </c>
      <c r="AG560" s="76">
        <v>0</v>
      </c>
      <c r="AH560" s="76">
        <v>2</v>
      </c>
      <c r="AI560" s="76">
        <v>2</v>
      </c>
      <c r="AJ560" s="76">
        <v>0</v>
      </c>
      <c r="AK560" s="265">
        <v>0</v>
      </c>
      <c r="AL560" s="265">
        <v>0</v>
      </c>
      <c r="AM560" s="265">
        <v>0</v>
      </c>
      <c r="AN560" s="265">
        <v>0</v>
      </c>
      <c r="AO560" s="265">
        <v>0</v>
      </c>
      <c r="AP560" s="265">
        <v>0</v>
      </c>
      <c r="AQ560" s="265">
        <v>0</v>
      </c>
      <c r="AR560" s="265">
        <v>0</v>
      </c>
      <c r="AS560" s="76">
        <v>0</v>
      </c>
      <c r="AT560" s="266"/>
      <c r="AU560" s="76">
        <v>352</v>
      </c>
      <c r="AV560" s="76">
        <v>326</v>
      </c>
      <c r="AW560" s="579">
        <v>2</v>
      </c>
      <c r="AY560" s="76"/>
      <c r="AZ560" s="76">
        <f t="shared" si="176"/>
        <v>478352326</v>
      </c>
      <c r="BA560" s="76">
        <f t="shared" si="177"/>
        <v>478</v>
      </c>
      <c r="BB560" s="564"/>
      <c r="BC560" s="266" t="str">
        <f t="shared" si="178"/>
        <v>FRANCIS W. PARKER CHARTER ESSENTIAL</v>
      </c>
      <c r="BD560" s="266">
        <f t="shared" si="179"/>
        <v>326</v>
      </c>
      <c r="BE560" s="266" t="str">
        <f t="shared" si="161"/>
        <v>WESTFORD</v>
      </c>
      <c r="BF560" s="266">
        <f t="shared" si="180"/>
        <v>4</v>
      </c>
    </row>
    <row r="561" spans="1:58">
      <c r="A561" s="265">
        <v>478</v>
      </c>
      <c r="B561" s="265">
        <v>478352348</v>
      </c>
      <c r="C561" s="266" t="s">
        <v>4</v>
      </c>
      <c r="D561" s="275">
        <f t="shared" si="162"/>
        <v>0</v>
      </c>
      <c r="E561" s="275">
        <f t="shared" si="163"/>
        <v>0</v>
      </c>
      <c r="F561" s="275">
        <f t="shared" si="164"/>
        <v>0</v>
      </c>
      <c r="G561" s="275">
        <f t="shared" si="165"/>
        <v>0</v>
      </c>
      <c r="H561" s="275">
        <f t="shared" si="166"/>
        <v>2</v>
      </c>
      <c r="I561" s="275">
        <f t="shared" si="167"/>
        <v>2</v>
      </c>
      <c r="J561" s="275">
        <f t="shared" si="168"/>
        <v>0</v>
      </c>
      <c r="K561" s="410">
        <f t="shared" si="169"/>
        <v>0.15720000000000001</v>
      </c>
      <c r="L561" s="275"/>
      <c r="M561" s="275">
        <f t="shared" si="170"/>
        <v>0</v>
      </c>
      <c r="N561" s="275">
        <f t="shared" si="171"/>
        <v>0</v>
      </c>
      <c r="O561" s="275">
        <f t="shared" si="172"/>
        <v>0</v>
      </c>
      <c r="P561" s="275">
        <f t="shared" si="173"/>
        <v>1</v>
      </c>
      <c r="Q561" s="275">
        <f t="shared" si="174"/>
        <v>11</v>
      </c>
      <c r="R561" s="275">
        <f t="shared" si="175"/>
        <v>4</v>
      </c>
      <c r="S561" s="278"/>
      <c r="T561" s="278"/>
      <c r="U561" s="278"/>
      <c r="V561" s="278"/>
      <c r="W561" s="582"/>
      <c r="X561" s="582"/>
      <c r="Y561" s="600"/>
      <c r="Z561" s="278"/>
      <c r="AA561" s="76">
        <v>478</v>
      </c>
      <c r="AB561" s="76">
        <v>478352348</v>
      </c>
      <c r="AC561" s="294" t="s">
        <v>4</v>
      </c>
      <c r="AD561" s="76">
        <v>0</v>
      </c>
      <c r="AE561" s="76">
        <v>0</v>
      </c>
      <c r="AF561" s="76">
        <v>0</v>
      </c>
      <c r="AG561" s="76">
        <v>0</v>
      </c>
      <c r="AH561" s="76">
        <v>2</v>
      </c>
      <c r="AI561" s="76">
        <v>2</v>
      </c>
      <c r="AJ561" s="76">
        <v>0</v>
      </c>
      <c r="AK561" s="265">
        <v>0</v>
      </c>
      <c r="AL561" s="265">
        <v>0</v>
      </c>
      <c r="AM561" s="265">
        <v>0</v>
      </c>
      <c r="AN561" s="265">
        <v>0</v>
      </c>
      <c r="AO561" s="265">
        <v>0</v>
      </c>
      <c r="AP561" s="265">
        <v>0</v>
      </c>
      <c r="AQ561" s="265">
        <v>0</v>
      </c>
      <c r="AR561" s="265">
        <v>0</v>
      </c>
      <c r="AS561" s="76">
        <v>1</v>
      </c>
      <c r="AT561" s="266"/>
      <c r="AU561" s="76">
        <v>352</v>
      </c>
      <c r="AV561" s="76">
        <v>348</v>
      </c>
      <c r="AW561" s="579">
        <v>11</v>
      </c>
      <c r="AY561" s="76"/>
      <c r="AZ561" s="76">
        <f t="shared" si="176"/>
        <v>478352348</v>
      </c>
      <c r="BA561" s="76">
        <f t="shared" si="177"/>
        <v>478</v>
      </c>
      <c r="BB561" s="564"/>
      <c r="BC561" s="266" t="str">
        <f t="shared" si="178"/>
        <v>FRANCIS W. PARKER CHARTER ESSENTIAL</v>
      </c>
      <c r="BD561" s="266">
        <f t="shared" si="179"/>
        <v>348</v>
      </c>
      <c r="BE561" s="266" t="str">
        <f t="shared" si="161"/>
        <v>WORCESTER</v>
      </c>
      <c r="BF561" s="266">
        <f t="shared" si="180"/>
        <v>4</v>
      </c>
    </row>
    <row r="562" spans="1:58">
      <c r="A562" s="265">
        <v>478</v>
      </c>
      <c r="B562" s="265">
        <v>478352352</v>
      </c>
      <c r="C562" s="266" t="s">
        <v>4</v>
      </c>
      <c r="D562" s="275">
        <f t="shared" si="162"/>
        <v>0</v>
      </c>
      <c r="E562" s="275">
        <f t="shared" si="163"/>
        <v>0</v>
      </c>
      <c r="F562" s="275">
        <f t="shared" si="164"/>
        <v>0</v>
      </c>
      <c r="G562" s="275">
        <f t="shared" si="165"/>
        <v>0</v>
      </c>
      <c r="H562" s="275">
        <f t="shared" si="166"/>
        <v>2</v>
      </c>
      <c r="I562" s="275">
        <f t="shared" si="167"/>
        <v>4</v>
      </c>
      <c r="J562" s="275">
        <f t="shared" si="168"/>
        <v>0</v>
      </c>
      <c r="K562" s="410">
        <f t="shared" si="169"/>
        <v>0.23580000000000001</v>
      </c>
      <c r="L562" s="275"/>
      <c r="M562" s="275">
        <f t="shared" si="170"/>
        <v>0</v>
      </c>
      <c r="N562" s="275">
        <f t="shared" si="171"/>
        <v>0</v>
      </c>
      <c r="O562" s="275">
        <f t="shared" si="172"/>
        <v>0</v>
      </c>
      <c r="P562" s="275">
        <f t="shared" si="173"/>
        <v>4</v>
      </c>
      <c r="Q562" s="275">
        <f t="shared" si="174"/>
        <v>2</v>
      </c>
      <c r="R562" s="275">
        <f t="shared" si="175"/>
        <v>6</v>
      </c>
      <c r="S562" s="278"/>
      <c r="T562" s="278"/>
      <c r="U562" s="278"/>
      <c r="V562" s="278"/>
      <c r="W562" s="582"/>
      <c r="X562" s="582"/>
      <c r="Y562" s="600"/>
      <c r="Z562" s="278"/>
      <c r="AA562" s="76">
        <v>478</v>
      </c>
      <c r="AB562" s="76">
        <v>478352352</v>
      </c>
      <c r="AC562" s="294" t="s">
        <v>4</v>
      </c>
      <c r="AD562" s="76">
        <v>0</v>
      </c>
      <c r="AE562" s="76">
        <v>0</v>
      </c>
      <c r="AF562" s="76">
        <v>0</v>
      </c>
      <c r="AG562" s="76">
        <v>0</v>
      </c>
      <c r="AH562" s="76">
        <v>2</v>
      </c>
      <c r="AI562" s="76">
        <v>4</v>
      </c>
      <c r="AJ562" s="76">
        <v>0</v>
      </c>
      <c r="AK562" s="265">
        <v>0</v>
      </c>
      <c r="AL562" s="265">
        <v>0</v>
      </c>
      <c r="AM562" s="265">
        <v>0</v>
      </c>
      <c r="AN562" s="265">
        <v>0</v>
      </c>
      <c r="AO562" s="265">
        <v>1</v>
      </c>
      <c r="AP562" s="265">
        <v>0</v>
      </c>
      <c r="AQ562" s="265">
        <v>0</v>
      </c>
      <c r="AR562" s="265">
        <v>0</v>
      </c>
      <c r="AS562" s="76">
        <v>3</v>
      </c>
      <c r="AT562" s="266"/>
      <c r="AU562" s="76">
        <v>352</v>
      </c>
      <c r="AV562" s="76">
        <v>352</v>
      </c>
      <c r="AW562" s="579">
        <v>2</v>
      </c>
      <c r="AY562" s="76"/>
      <c r="AZ562" s="76">
        <f t="shared" si="176"/>
        <v>478352352</v>
      </c>
      <c r="BA562" s="76">
        <f t="shared" si="177"/>
        <v>478</v>
      </c>
      <c r="BB562" s="564"/>
      <c r="BC562" s="266" t="str">
        <f t="shared" si="178"/>
        <v>FRANCIS W. PARKER CHARTER ESSENTIAL</v>
      </c>
      <c r="BD562" s="266">
        <f t="shared" si="179"/>
        <v>352</v>
      </c>
      <c r="BE562" s="266" t="str">
        <f t="shared" si="161"/>
        <v>DEVENS</v>
      </c>
      <c r="BF562" s="266">
        <f t="shared" si="180"/>
        <v>6</v>
      </c>
    </row>
    <row r="563" spans="1:58">
      <c r="A563" s="265">
        <v>478</v>
      </c>
      <c r="B563" s="265">
        <v>478352600</v>
      </c>
      <c r="C563" s="266" t="s">
        <v>4</v>
      </c>
      <c r="D563" s="275">
        <f t="shared" si="162"/>
        <v>0</v>
      </c>
      <c r="E563" s="275">
        <f t="shared" si="163"/>
        <v>0</v>
      </c>
      <c r="F563" s="275">
        <f t="shared" si="164"/>
        <v>0</v>
      </c>
      <c r="G563" s="275">
        <f t="shared" si="165"/>
        <v>0</v>
      </c>
      <c r="H563" s="275">
        <f t="shared" si="166"/>
        <v>12</v>
      </c>
      <c r="I563" s="275">
        <f t="shared" si="167"/>
        <v>24</v>
      </c>
      <c r="J563" s="275">
        <f t="shared" si="168"/>
        <v>0</v>
      </c>
      <c r="K563" s="410">
        <f t="shared" si="169"/>
        <v>1.4148000000000001</v>
      </c>
      <c r="L563" s="275"/>
      <c r="M563" s="275">
        <f t="shared" si="170"/>
        <v>0</v>
      </c>
      <c r="N563" s="275">
        <f t="shared" si="171"/>
        <v>0</v>
      </c>
      <c r="O563" s="275">
        <f t="shared" si="172"/>
        <v>0</v>
      </c>
      <c r="P563" s="275">
        <f t="shared" si="173"/>
        <v>2</v>
      </c>
      <c r="Q563" s="275">
        <f t="shared" si="174"/>
        <v>3</v>
      </c>
      <c r="R563" s="275">
        <f t="shared" si="175"/>
        <v>36</v>
      </c>
      <c r="S563" s="278"/>
      <c r="T563" s="278"/>
      <c r="U563" s="278"/>
      <c r="V563" s="278"/>
      <c r="W563" s="582"/>
      <c r="X563" s="582"/>
      <c r="Y563" s="600"/>
      <c r="Z563" s="278"/>
      <c r="AA563" s="76">
        <v>478</v>
      </c>
      <c r="AB563" s="76">
        <v>478352600</v>
      </c>
      <c r="AC563" s="294" t="s">
        <v>4</v>
      </c>
      <c r="AD563" s="76">
        <v>0</v>
      </c>
      <c r="AE563" s="76">
        <v>0</v>
      </c>
      <c r="AF563" s="76">
        <v>0</v>
      </c>
      <c r="AG563" s="76">
        <v>0</v>
      </c>
      <c r="AH563" s="76">
        <v>12</v>
      </c>
      <c r="AI563" s="76">
        <v>24</v>
      </c>
      <c r="AJ563" s="76">
        <v>0</v>
      </c>
      <c r="AK563" s="265">
        <v>0</v>
      </c>
      <c r="AL563" s="265">
        <v>0</v>
      </c>
      <c r="AM563" s="265">
        <v>0</v>
      </c>
      <c r="AN563" s="265">
        <v>0</v>
      </c>
      <c r="AO563" s="265">
        <v>0</v>
      </c>
      <c r="AP563" s="265">
        <v>0</v>
      </c>
      <c r="AQ563" s="265">
        <v>0</v>
      </c>
      <c r="AR563" s="265">
        <v>0</v>
      </c>
      <c r="AS563" s="76">
        <v>2</v>
      </c>
      <c r="AT563" s="266"/>
      <c r="AU563" s="76">
        <v>352</v>
      </c>
      <c r="AV563" s="76">
        <v>600</v>
      </c>
      <c r="AW563" s="579">
        <v>3</v>
      </c>
      <c r="AY563" s="76"/>
      <c r="AZ563" s="76">
        <f t="shared" si="176"/>
        <v>478352600</v>
      </c>
      <c r="BA563" s="76">
        <f t="shared" si="177"/>
        <v>478</v>
      </c>
      <c r="BB563" s="564"/>
      <c r="BC563" s="266" t="str">
        <f t="shared" si="178"/>
        <v>FRANCIS W. PARKER CHARTER ESSENTIAL</v>
      </c>
      <c r="BD563" s="266">
        <f t="shared" si="179"/>
        <v>600</v>
      </c>
      <c r="BE563" s="266" t="str">
        <f t="shared" si="161"/>
        <v>ACTON BOXBOROUGH</v>
      </c>
      <c r="BF563" s="266">
        <f t="shared" si="180"/>
        <v>36</v>
      </c>
    </row>
    <row r="564" spans="1:58">
      <c r="A564" s="265">
        <v>478</v>
      </c>
      <c r="B564" s="265">
        <v>478352610</v>
      </c>
      <c r="C564" s="266" t="s">
        <v>4</v>
      </c>
      <c r="D564" s="275">
        <f t="shared" si="162"/>
        <v>0</v>
      </c>
      <c r="E564" s="275">
        <f t="shared" si="163"/>
        <v>0</v>
      </c>
      <c r="F564" s="275">
        <f t="shared" si="164"/>
        <v>0</v>
      </c>
      <c r="G564" s="275">
        <f t="shared" si="165"/>
        <v>0</v>
      </c>
      <c r="H564" s="275">
        <f t="shared" si="166"/>
        <v>6</v>
      </c>
      <c r="I564" s="275">
        <f t="shared" si="167"/>
        <v>1</v>
      </c>
      <c r="J564" s="275">
        <f t="shared" si="168"/>
        <v>0</v>
      </c>
      <c r="K564" s="410">
        <f t="shared" si="169"/>
        <v>0.27510000000000001</v>
      </c>
      <c r="L564" s="275"/>
      <c r="M564" s="275">
        <f t="shared" si="170"/>
        <v>0</v>
      </c>
      <c r="N564" s="275">
        <f t="shared" si="171"/>
        <v>0</v>
      </c>
      <c r="O564" s="275">
        <f t="shared" si="172"/>
        <v>0</v>
      </c>
      <c r="P564" s="275">
        <f t="shared" si="173"/>
        <v>1</v>
      </c>
      <c r="Q564" s="275">
        <f t="shared" si="174"/>
        <v>5</v>
      </c>
      <c r="R564" s="275">
        <f t="shared" si="175"/>
        <v>7</v>
      </c>
      <c r="S564" s="278"/>
      <c r="T564" s="278"/>
      <c r="U564" s="278"/>
      <c r="V564" s="278"/>
      <c r="W564" s="582"/>
      <c r="X564" s="582"/>
      <c r="Y564" s="600"/>
      <c r="Z564" s="278"/>
      <c r="AA564" s="76">
        <v>478</v>
      </c>
      <c r="AB564" s="76">
        <v>478352610</v>
      </c>
      <c r="AC564" s="294" t="s">
        <v>4</v>
      </c>
      <c r="AD564" s="76">
        <v>0</v>
      </c>
      <c r="AE564" s="76">
        <v>0</v>
      </c>
      <c r="AF564" s="76">
        <v>0</v>
      </c>
      <c r="AG564" s="76">
        <v>0</v>
      </c>
      <c r="AH564" s="76">
        <v>6</v>
      </c>
      <c r="AI564" s="76">
        <v>1</v>
      </c>
      <c r="AJ564" s="76">
        <v>0</v>
      </c>
      <c r="AK564" s="265">
        <v>0</v>
      </c>
      <c r="AL564" s="265">
        <v>0</v>
      </c>
      <c r="AM564" s="265">
        <v>0</v>
      </c>
      <c r="AN564" s="265">
        <v>0</v>
      </c>
      <c r="AO564" s="265">
        <v>1</v>
      </c>
      <c r="AP564" s="265">
        <v>0</v>
      </c>
      <c r="AQ564" s="265">
        <v>0</v>
      </c>
      <c r="AR564" s="265">
        <v>0</v>
      </c>
      <c r="AS564" s="76">
        <v>0</v>
      </c>
      <c r="AT564" s="266"/>
      <c r="AU564" s="76">
        <v>352</v>
      </c>
      <c r="AV564" s="76">
        <v>610</v>
      </c>
      <c r="AW564" s="579">
        <v>5</v>
      </c>
      <c r="AY564" s="76"/>
      <c r="AZ564" s="76">
        <f t="shared" si="176"/>
        <v>478352610</v>
      </c>
      <c r="BA564" s="76">
        <f t="shared" si="177"/>
        <v>478</v>
      </c>
      <c r="BB564" s="564"/>
      <c r="BC564" s="266" t="str">
        <f t="shared" si="178"/>
        <v>FRANCIS W. PARKER CHARTER ESSENTIAL</v>
      </c>
      <c r="BD564" s="266">
        <f t="shared" si="179"/>
        <v>610</v>
      </c>
      <c r="BE564" s="266" t="str">
        <f t="shared" si="161"/>
        <v>ASHBURNHAM WESTMINSTER</v>
      </c>
      <c r="BF564" s="266">
        <f t="shared" si="180"/>
        <v>7</v>
      </c>
    </row>
    <row r="565" spans="1:58">
      <c r="A565" s="265">
        <v>478</v>
      </c>
      <c r="B565" s="265">
        <v>478352616</v>
      </c>
      <c r="C565" s="266" t="s">
        <v>4</v>
      </c>
      <c r="D565" s="275">
        <f t="shared" si="162"/>
        <v>0</v>
      </c>
      <c r="E565" s="275">
        <f t="shared" si="163"/>
        <v>0</v>
      </c>
      <c r="F565" s="275">
        <f t="shared" si="164"/>
        <v>0</v>
      </c>
      <c r="G565" s="275">
        <f t="shared" si="165"/>
        <v>0</v>
      </c>
      <c r="H565" s="275">
        <f t="shared" si="166"/>
        <v>18</v>
      </c>
      <c r="I565" s="275">
        <f t="shared" si="167"/>
        <v>29</v>
      </c>
      <c r="J565" s="275">
        <f t="shared" si="168"/>
        <v>0</v>
      </c>
      <c r="K565" s="410">
        <f t="shared" si="169"/>
        <v>1.8471</v>
      </c>
      <c r="L565" s="275"/>
      <c r="M565" s="275">
        <f t="shared" si="170"/>
        <v>0</v>
      </c>
      <c r="N565" s="275">
        <f t="shared" si="171"/>
        <v>0</v>
      </c>
      <c r="O565" s="275">
        <f t="shared" si="172"/>
        <v>0</v>
      </c>
      <c r="P565" s="275">
        <f t="shared" si="173"/>
        <v>8</v>
      </c>
      <c r="Q565" s="275">
        <f t="shared" si="174"/>
        <v>7</v>
      </c>
      <c r="R565" s="275">
        <f t="shared" si="175"/>
        <v>47</v>
      </c>
      <c r="S565" s="278"/>
      <c r="T565" s="278"/>
      <c r="U565" s="278"/>
      <c r="V565" s="278"/>
      <c r="W565" s="582"/>
      <c r="X565" s="582"/>
      <c r="Y565" s="600"/>
      <c r="Z565" s="278"/>
      <c r="AA565" s="76">
        <v>478</v>
      </c>
      <c r="AB565" s="76">
        <v>478352616</v>
      </c>
      <c r="AC565" s="294" t="s">
        <v>4</v>
      </c>
      <c r="AD565" s="76">
        <v>0</v>
      </c>
      <c r="AE565" s="76">
        <v>0</v>
      </c>
      <c r="AF565" s="76">
        <v>0</v>
      </c>
      <c r="AG565" s="76">
        <v>0</v>
      </c>
      <c r="AH565" s="76">
        <v>18</v>
      </c>
      <c r="AI565" s="76">
        <v>29</v>
      </c>
      <c r="AJ565" s="76">
        <v>0</v>
      </c>
      <c r="AK565" s="265">
        <v>0</v>
      </c>
      <c r="AL565" s="265">
        <v>0</v>
      </c>
      <c r="AM565" s="265">
        <v>0</v>
      </c>
      <c r="AN565" s="265">
        <v>0</v>
      </c>
      <c r="AO565" s="265">
        <v>3</v>
      </c>
      <c r="AP565" s="265">
        <v>0</v>
      </c>
      <c r="AQ565" s="265">
        <v>0</v>
      </c>
      <c r="AR565" s="265">
        <v>0</v>
      </c>
      <c r="AS565" s="76">
        <v>5</v>
      </c>
      <c r="AT565" s="266"/>
      <c r="AU565" s="76">
        <v>352</v>
      </c>
      <c r="AV565" s="76">
        <v>616</v>
      </c>
      <c r="AW565" s="579">
        <v>7</v>
      </c>
      <c r="AY565" s="76"/>
      <c r="AZ565" s="76">
        <f t="shared" si="176"/>
        <v>478352616</v>
      </c>
      <c r="BA565" s="76">
        <f t="shared" si="177"/>
        <v>478</v>
      </c>
      <c r="BB565" s="564"/>
      <c r="BC565" s="266" t="str">
        <f t="shared" si="178"/>
        <v>FRANCIS W. PARKER CHARTER ESSENTIAL</v>
      </c>
      <c r="BD565" s="266">
        <f t="shared" si="179"/>
        <v>616</v>
      </c>
      <c r="BE565" s="266" t="str">
        <f t="shared" si="161"/>
        <v>AYER SHIRLEY</v>
      </c>
      <c r="BF565" s="266">
        <f t="shared" si="180"/>
        <v>47</v>
      </c>
    </row>
    <row r="566" spans="1:58">
      <c r="A566" s="265">
        <v>478</v>
      </c>
      <c r="B566" s="265">
        <v>478352640</v>
      </c>
      <c r="C566" s="266" t="s">
        <v>4</v>
      </c>
      <c r="D566" s="275">
        <f t="shared" si="162"/>
        <v>0</v>
      </c>
      <c r="E566" s="275">
        <f t="shared" si="163"/>
        <v>0</v>
      </c>
      <c r="F566" s="275">
        <f t="shared" si="164"/>
        <v>0</v>
      </c>
      <c r="G566" s="275">
        <f t="shared" si="165"/>
        <v>0</v>
      </c>
      <c r="H566" s="275">
        <f t="shared" si="166"/>
        <v>0</v>
      </c>
      <c r="I566" s="275">
        <f t="shared" si="167"/>
        <v>3</v>
      </c>
      <c r="J566" s="275">
        <f t="shared" si="168"/>
        <v>0</v>
      </c>
      <c r="K566" s="410">
        <f t="shared" si="169"/>
        <v>0.1179</v>
      </c>
      <c r="L566" s="275"/>
      <c r="M566" s="275">
        <f t="shared" si="170"/>
        <v>0</v>
      </c>
      <c r="N566" s="275">
        <f t="shared" si="171"/>
        <v>0</v>
      </c>
      <c r="O566" s="275">
        <f t="shared" si="172"/>
        <v>0</v>
      </c>
      <c r="P566" s="275">
        <f t="shared" si="173"/>
        <v>0</v>
      </c>
      <c r="Q566" s="275">
        <f t="shared" si="174"/>
        <v>2</v>
      </c>
      <c r="R566" s="275">
        <f t="shared" si="175"/>
        <v>3</v>
      </c>
      <c r="S566" s="278"/>
      <c r="T566" s="278"/>
      <c r="U566" s="278"/>
      <c r="V566" s="278"/>
      <c r="W566" s="582"/>
      <c r="X566" s="582"/>
      <c r="Y566" s="600"/>
      <c r="Z566" s="278"/>
      <c r="AA566" s="76">
        <v>478</v>
      </c>
      <c r="AB566" s="76">
        <v>478352640</v>
      </c>
      <c r="AC566" s="294" t="s">
        <v>4</v>
      </c>
      <c r="AD566" s="76">
        <v>0</v>
      </c>
      <c r="AE566" s="76">
        <v>0</v>
      </c>
      <c r="AF566" s="76">
        <v>0</v>
      </c>
      <c r="AG566" s="76">
        <v>0</v>
      </c>
      <c r="AH566" s="76">
        <v>0</v>
      </c>
      <c r="AI566" s="76">
        <v>3</v>
      </c>
      <c r="AJ566" s="76">
        <v>0</v>
      </c>
      <c r="AK566" s="265">
        <v>0</v>
      </c>
      <c r="AL566" s="265">
        <v>0</v>
      </c>
      <c r="AM566" s="265">
        <v>0</v>
      </c>
      <c r="AN566" s="265">
        <v>0</v>
      </c>
      <c r="AO566" s="265">
        <v>0</v>
      </c>
      <c r="AP566" s="265">
        <v>0</v>
      </c>
      <c r="AQ566" s="265">
        <v>0</v>
      </c>
      <c r="AR566" s="265">
        <v>0</v>
      </c>
      <c r="AS566" s="76">
        <v>0</v>
      </c>
      <c r="AT566" s="266"/>
      <c r="AU566" s="76">
        <v>352</v>
      </c>
      <c r="AV566" s="76">
        <v>640</v>
      </c>
      <c r="AW566" s="579">
        <v>2</v>
      </c>
      <c r="AY566" s="76"/>
      <c r="AZ566" s="76">
        <f t="shared" si="176"/>
        <v>478352640</v>
      </c>
      <c r="BA566" s="76">
        <f t="shared" si="177"/>
        <v>478</v>
      </c>
      <c r="BB566" s="564"/>
      <c r="BC566" s="266" t="str">
        <f t="shared" si="178"/>
        <v>FRANCIS W. PARKER CHARTER ESSENTIAL</v>
      </c>
      <c r="BD566" s="266">
        <f t="shared" si="179"/>
        <v>640</v>
      </c>
      <c r="BE566" s="266" t="str">
        <f t="shared" si="161"/>
        <v>CONCORD CARLISLE</v>
      </c>
      <c r="BF566" s="266">
        <f t="shared" si="180"/>
        <v>3</v>
      </c>
    </row>
    <row r="567" spans="1:58">
      <c r="A567" s="265">
        <v>478</v>
      </c>
      <c r="B567" s="265">
        <v>478352673</v>
      </c>
      <c r="C567" s="266" t="s">
        <v>4</v>
      </c>
      <c r="D567" s="275">
        <f t="shared" si="162"/>
        <v>0</v>
      </c>
      <c r="E567" s="275">
        <f t="shared" si="163"/>
        <v>0</v>
      </c>
      <c r="F567" s="275">
        <f t="shared" si="164"/>
        <v>0</v>
      </c>
      <c r="G567" s="275">
        <f t="shared" si="165"/>
        <v>0</v>
      </c>
      <c r="H567" s="275">
        <f t="shared" si="166"/>
        <v>9</v>
      </c>
      <c r="I567" s="275">
        <f t="shared" si="167"/>
        <v>14</v>
      </c>
      <c r="J567" s="275">
        <f t="shared" si="168"/>
        <v>0</v>
      </c>
      <c r="K567" s="410">
        <f t="shared" si="169"/>
        <v>0.90390000000000004</v>
      </c>
      <c r="L567" s="275"/>
      <c r="M567" s="275">
        <f t="shared" si="170"/>
        <v>0</v>
      </c>
      <c r="N567" s="275">
        <f t="shared" si="171"/>
        <v>0</v>
      </c>
      <c r="O567" s="275">
        <f t="shared" si="172"/>
        <v>0</v>
      </c>
      <c r="P567" s="275">
        <f t="shared" si="173"/>
        <v>0</v>
      </c>
      <c r="Q567" s="275">
        <f t="shared" si="174"/>
        <v>2</v>
      </c>
      <c r="R567" s="275">
        <f t="shared" si="175"/>
        <v>23</v>
      </c>
      <c r="S567" s="278"/>
      <c r="T567" s="278"/>
      <c r="U567" s="278"/>
      <c r="V567" s="278"/>
      <c r="W567" s="582"/>
      <c r="X567" s="582"/>
      <c r="Y567" s="600"/>
      <c r="Z567" s="278"/>
      <c r="AA567" s="76">
        <v>478</v>
      </c>
      <c r="AB567" s="76">
        <v>478352673</v>
      </c>
      <c r="AC567" s="294" t="s">
        <v>4</v>
      </c>
      <c r="AD567" s="76">
        <v>0</v>
      </c>
      <c r="AE567" s="76">
        <v>0</v>
      </c>
      <c r="AF567" s="76">
        <v>0</v>
      </c>
      <c r="AG567" s="76">
        <v>0</v>
      </c>
      <c r="AH567" s="76">
        <v>9</v>
      </c>
      <c r="AI567" s="76">
        <v>14</v>
      </c>
      <c r="AJ567" s="76">
        <v>0</v>
      </c>
      <c r="AK567" s="265">
        <v>0</v>
      </c>
      <c r="AL567" s="265">
        <v>0</v>
      </c>
      <c r="AM567" s="265">
        <v>0</v>
      </c>
      <c r="AN567" s="265">
        <v>0</v>
      </c>
      <c r="AO567" s="265">
        <v>0</v>
      </c>
      <c r="AP567" s="265">
        <v>0</v>
      </c>
      <c r="AQ567" s="265">
        <v>0</v>
      </c>
      <c r="AR567" s="265">
        <v>0</v>
      </c>
      <c r="AS567" s="76">
        <v>0</v>
      </c>
      <c r="AT567" s="266"/>
      <c r="AU567" s="76">
        <v>352</v>
      </c>
      <c r="AV567" s="76">
        <v>673</v>
      </c>
      <c r="AW567" s="579">
        <v>2</v>
      </c>
      <c r="AY567" s="76"/>
      <c r="AZ567" s="76">
        <f t="shared" si="176"/>
        <v>478352673</v>
      </c>
      <c r="BA567" s="76">
        <f t="shared" si="177"/>
        <v>478</v>
      </c>
      <c r="BB567" s="564"/>
      <c r="BC567" s="266" t="str">
        <f t="shared" si="178"/>
        <v>FRANCIS W. PARKER CHARTER ESSENTIAL</v>
      </c>
      <c r="BD567" s="266">
        <f t="shared" si="179"/>
        <v>673</v>
      </c>
      <c r="BE567" s="266" t="str">
        <f t="shared" si="161"/>
        <v>GROTON DUNSTABLE</v>
      </c>
      <c r="BF567" s="266">
        <f t="shared" si="180"/>
        <v>23</v>
      </c>
    </row>
    <row r="568" spans="1:58">
      <c r="A568" s="265">
        <v>478</v>
      </c>
      <c r="B568" s="265">
        <v>478352695</v>
      </c>
      <c r="C568" s="266" t="s">
        <v>4</v>
      </c>
      <c r="D568" s="275">
        <f t="shared" si="162"/>
        <v>0</v>
      </c>
      <c r="E568" s="275">
        <f t="shared" si="163"/>
        <v>0</v>
      </c>
      <c r="F568" s="275">
        <f t="shared" si="164"/>
        <v>0</v>
      </c>
      <c r="G568" s="275">
        <f t="shared" si="165"/>
        <v>0</v>
      </c>
      <c r="H568" s="275">
        <f t="shared" si="166"/>
        <v>0</v>
      </c>
      <c r="I568" s="275">
        <f t="shared" si="167"/>
        <v>1</v>
      </c>
      <c r="J568" s="275">
        <f t="shared" si="168"/>
        <v>0</v>
      </c>
      <c r="K568" s="410">
        <f t="shared" si="169"/>
        <v>3.9300000000000002E-2</v>
      </c>
      <c r="L568" s="275"/>
      <c r="M568" s="275">
        <f t="shared" si="170"/>
        <v>0</v>
      </c>
      <c r="N568" s="275">
        <f t="shared" si="171"/>
        <v>0</v>
      </c>
      <c r="O568" s="275">
        <f t="shared" si="172"/>
        <v>0</v>
      </c>
      <c r="P568" s="275">
        <f t="shared" si="173"/>
        <v>0</v>
      </c>
      <c r="Q568" s="275">
        <f t="shared" si="174"/>
        <v>2</v>
      </c>
      <c r="R568" s="275">
        <f t="shared" si="175"/>
        <v>1</v>
      </c>
      <c r="S568" s="278"/>
      <c r="T568" s="278"/>
      <c r="U568" s="278"/>
      <c r="V568" s="278"/>
      <c r="W568" s="582"/>
      <c r="X568" s="582"/>
      <c r="Y568" s="600"/>
      <c r="Z568" s="278"/>
      <c r="AA568" s="76">
        <v>478</v>
      </c>
      <c r="AB568" s="76">
        <v>478352695</v>
      </c>
      <c r="AC568" s="294" t="s">
        <v>4</v>
      </c>
      <c r="AD568" s="76">
        <v>0</v>
      </c>
      <c r="AE568" s="76">
        <v>0</v>
      </c>
      <c r="AF568" s="76">
        <v>0</v>
      </c>
      <c r="AG568" s="76">
        <v>0</v>
      </c>
      <c r="AH568" s="76">
        <v>0</v>
      </c>
      <c r="AI568" s="76">
        <v>1</v>
      </c>
      <c r="AJ568" s="76">
        <v>0</v>
      </c>
      <c r="AK568" s="265">
        <v>0</v>
      </c>
      <c r="AL568" s="265">
        <v>0</v>
      </c>
      <c r="AM568" s="265">
        <v>0</v>
      </c>
      <c r="AN568" s="265">
        <v>0</v>
      </c>
      <c r="AO568" s="265">
        <v>0</v>
      </c>
      <c r="AP568" s="265">
        <v>0</v>
      </c>
      <c r="AQ568" s="265">
        <v>0</v>
      </c>
      <c r="AR568" s="265">
        <v>0</v>
      </c>
      <c r="AS568" s="76">
        <v>0</v>
      </c>
      <c r="AT568" s="266"/>
      <c r="AU568" s="76">
        <v>352</v>
      </c>
      <c r="AV568" s="76">
        <v>695</v>
      </c>
      <c r="AW568" s="579">
        <v>2</v>
      </c>
      <c r="AY568" s="76"/>
      <c r="AZ568" s="76">
        <f t="shared" si="176"/>
        <v>478352695</v>
      </c>
      <c r="BA568" s="76">
        <f t="shared" si="177"/>
        <v>478</v>
      </c>
      <c r="BB568" s="564"/>
      <c r="BC568" s="266" t="str">
        <f t="shared" si="178"/>
        <v>FRANCIS W. PARKER CHARTER ESSENTIAL</v>
      </c>
      <c r="BD568" s="266">
        <f t="shared" si="179"/>
        <v>695</v>
      </c>
      <c r="BE568" s="266" t="str">
        <f t="shared" si="161"/>
        <v>LINCOLN SUDBURY</v>
      </c>
      <c r="BF568" s="266">
        <f t="shared" si="180"/>
        <v>1</v>
      </c>
    </row>
    <row r="569" spans="1:58">
      <c r="A569" s="265">
        <v>478</v>
      </c>
      <c r="B569" s="265">
        <v>478352720</v>
      </c>
      <c r="C569" s="266" t="s">
        <v>4</v>
      </c>
      <c r="D569" s="275">
        <f t="shared" si="162"/>
        <v>0</v>
      </c>
      <c r="E569" s="275">
        <f t="shared" si="163"/>
        <v>0</v>
      </c>
      <c r="F569" s="275">
        <f t="shared" si="164"/>
        <v>0</v>
      </c>
      <c r="G569" s="275">
        <f t="shared" si="165"/>
        <v>0</v>
      </c>
      <c r="H569" s="275">
        <f t="shared" si="166"/>
        <v>0</v>
      </c>
      <c r="I569" s="275">
        <f t="shared" si="167"/>
        <v>1</v>
      </c>
      <c r="J569" s="275">
        <f t="shared" si="168"/>
        <v>0</v>
      </c>
      <c r="K569" s="410">
        <f t="shared" si="169"/>
        <v>3.9300000000000002E-2</v>
      </c>
      <c r="L569" s="275"/>
      <c r="M569" s="275">
        <f t="shared" si="170"/>
        <v>0</v>
      </c>
      <c r="N569" s="275">
        <f t="shared" si="171"/>
        <v>0</v>
      </c>
      <c r="O569" s="275">
        <f t="shared" si="172"/>
        <v>0</v>
      </c>
      <c r="P569" s="275">
        <f t="shared" si="173"/>
        <v>0</v>
      </c>
      <c r="Q569" s="275">
        <f t="shared" si="174"/>
        <v>7</v>
      </c>
      <c r="R569" s="275">
        <f t="shared" si="175"/>
        <v>1</v>
      </c>
      <c r="S569" s="278"/>
      <c r="T569" s="278"/>
      <c r="U569" s="278"/>
      <c r="V569" s="278"/>
      <c r="W569" s="582"/>
      <c r="X569" s="582"/>
      <c r="Y569" s="600"/>
      <c r="Z569" s="278"/>
      <c r="AA569" s="76">
        <v>478</v>
      </c>
      <c r="AB569" s="76">
        <v>478352720</v>
      </c>
      <c r="AC569" s="294" t="s">
        <v>4</v>
      </c>
      <c r="AD569" s="76">
        <v>0</v>
      </c>
      <c r="AE569" s="76">
        <v>0</v>
      </c>
      <c r="AF569" s="76">
        <v>0</v>
      </c>
      <c r="AG569" s="76">
        <v>0</v>
      </c>
      <c r="AH569" s="76">
        <v>0</v>
      </c>
      <c r="AI569" s="76">
        <v>1</v>
      </c>
      <c r="AJ569" s="76">
        <v>0</v>
      </c>
      <c r="AK569" s="265">
        <v>0</v>
      </c>
      <c r="AL569" s="265">
        <v>0</v>
      </c>
      <c r="AM569" s="265">
        <v>0</v>
      </c>
      <c r="AN569" s="265">
        <v>0</v>
      </c>
      <c r="AO569" s="265">
        <v>0</v>
      </c>
      <c r="AP569" s="265">
        <v>0</v>
      </c>
      <c r="AQ569" s="265">
        <v>0</v>
      </c>
      <c r="AR569" s="265">
        <v>0</v>
      </c>
      <c r="AS569" s="76">
        <v>0</v>
      </c>
      <c r="AT569" s="266"/>
      <c r="AU569" s="76">
        <v>352</v>
      </c>
      <c r="AV569" s="76">
        <v>720</v>
      </c>
      <c r="AW569" s="579">
        <v>7</v>
      </c>
      <c r="AY569" s="76"/>
      <c r="AZ569" s="76">
        <f t="shared" si="176"/>
        <v>478352720</v>
      </c>
      <c r="BA569" s="76">
        <f t="shared" si="177"/>
        <v>478</v>
      </c>
      <c r="BB569" s="564"/>
      <c r="BC569" s="266" t="str">
        <f t="shared" si="178"/>
        <v>FRANCIS W. PARKER CHARTER ESSENTIAL</v>
      </c>
      <c r="BD569" s="266">
        <f t="shared" si="179"/>
        <v>720</v>
      </c>
      <c r="BE569" s="266" t="str">
        <f t="shared" si="161"/>
        <v>NARRAGANSETT</v>
      </c>
      <c r="BF569" s="266">
        <f t="shared" si="180"/>
        <v>1</v>
      </c>
    </row>
    <row r="570" spans="1:58">
      <c r="A570" s="265">
        <v>478</v>
      </c>
      <c r="B570" s="265">
        <v>478352725</v>
      </c>
      <c r="C570" s="266" t="s">
        <v>4</v>
      </c>
      <c r="D570" s="275">
        <f t="shared" si="162"/>
        <v>0</v>
      </c>
      <c r="E570" s="275">
        <f t="shared" si="163"/>
        <v>0</v>
      </c>
      <c r="F570" s="275">
        <f t="shared" si="164"/>
        <v>0</v>
      </c>
      <c r="G570" s="275">
        <f t="shared" si="165"/>
        <v>0</v>
      </c>
      <c r="H570" s="275">
        <f t="shared" si="166"/>
        <v>6</v>
      </c>
      <c r="I570" s="275">
        <f t="shared" si="167"/>
        <v>14</v>
      </c>
      <c r="J570" s="275">
        <f t="shared" si="168"/>
        <v>0</v>
      </c>
      <c r="K570" s="410">
        <f t="shared" si="169"/>
        <v>0.78600000000000003</v>
      </c>
      <c r="L570" s="275"/>
      <c r="M570" s="275">
        <f t="shared" si="170"/>
        <v>0</v>
      </c>
      <c r="N570" s="275">
        <f t="shared" si="171"/>
        <v>0</v>
      </c>
      <c r="O570" s="275">
        <f t="shared" si="172"/>
        <v>0</v>
      </c>
      <c r="P570" s="275">
        <f t="shared" si="173"/>
        <v>2</v>
      </c>
      <c r="Q570" s="275">
        <f t="shared" si="174"/>
        <v>3</v>
      </c>
      <c r="R570" s="275">
        <f t="shared" si="175"/>
        <v>20</v>
      </c>
      <c r="S570" s="278"/>
      <c r="T570" s="278"/>
      <c r="U570" s="278"/>
      <c r="V570" s="278"/>
      <c r="W570" s="582"/>
      <c r="X570" s="582"/>
      <c r="Y570" s="600"/>
      <c r="Z570" s="278"/>
      <c r="AA570" s="76">
        <v>478</v>
      </c>
      <c r="AB570" s="76">
        <v>478352725</v>
      </c>
      <c r="AC570" s="294" t="s">
        <v>4</v>
      </c>
      <c r="AD570" s="76">
        <v>0</v>
      </c>
      <c r="AE570" s="76">
        <v>0</v>
      </c>
      <c r="AF570" s="76">
        <v>0</v>
      </c>
      <c r="AG570" s="76">
        <v>0</v>
      </c>
      <c r="AH570" s="76">
        <v>6</v>
      </c>
      <c r="AI570" s="76">
        <v>14</v>
      </c>
      <c r="AJ570" s="76">
        <v>0</v>
      </c>
      <c r="AK570" s="265">
        <v>0</v>
      </c>
      <c r="AL570" s="265">
        <v>0</v>
      </c>
      <c r="AM570" s="265">
        <v>0</v>
      </c>
      <c r="AN570" s="265">
        <v>0</v>
      </c>
      <c r="AO570" s="265">
        <v>1</v>
      </c>
      <c r="AP570" s="265">
        <v>0</v>
      </c>
      <c r="AQ570" s="265">
        <v>0</v>
      </c>
      <c r="AR570" s="265">
        <v>0</v>
      </c>
      <c r="AS570" s="76">
        <v>1</v>
      </c>
      <c r="AT570" s="266"/>
      <c r="AU570" s="76">
        <v>352</v>
      </c>
      <c r="AV570" s="76">
        <v>725</v>
      </c>
      <c r="AW570" s="579">
        <v>3</v>
      </c>
      <c r="AY570" s="76"/>
      <c r="AZ570" s="76">
        <f t="shared" si="176"/>
        <v>478352725</v>
      </c>
      <c r="BA570" s="76">
        <f t="shared" si="177"/>
        <v>478</v>
      </c>
      <c r="BB570" s="564"/>
      <c r="BC570" s="266" t="str">
        <f t="shared" si="178"/>
        <v>FRANCIS W. PARKER CHARTER ESSENTIAL</v>
      </c>
      <c r="BD570" s="266">
        <f t="shared" si="179"/>
        <v>725</v>
      </c>
      <c r="BE570" s="266" t="str">
        <f t="shared" si="161"/>
        <v>NASHOBA</v>
      </c>
      <c r="BF570" s="266">
        <f t="shared" si="180"/>
        <v>20</v>
      </c>
    </row>
    <row r="571" spans="1:58">
      <c r="A571" s="265">
        <v>478</v>
      </c>
      <c r="B571" s="265">
        <v>478352735</v>
      </c>
      <c r="C571" s="266" t="s">
        <v>4</v>
      </c>
      <c r="D571" s="275">
        <f t="shared" si="162"/>
        <v>0</v>
      </c>
      <c r="E571" s="275">
        <f t="shared" si="163"/>
        <v>0</v>
      </c>
      <c r="F571" s="275">
        <f t="shared" si="164"/>
        <v>0</v>
      </c>
      <c r="G571" s="275">
        <f t="shared" si="165"/>
        <v>0</v>
      </c>
      <c r="H571" s="275">
        <f t="shared" si="166"/>
        <v>18</v>
      </c>
      <c r="I571" s="275">
        <f t="shared" si="167"/>
        <v>15</v>
      </c>
      <c r="J571" s="275">
        <f t="shared" si="168"/>
        <v>0</v>
      </c>
      <c r="K571" s="410">
        <f t="shared" si="169"/>
        <v>1.2968999999999999</v>
      </c>
      <c r="L571" s="275"/>
      <c r="M571" s="275">
        <f t="shared" si="170"/>
        <v>0</v>
      </c>
      <c r="N571" s="275">
        <f t="shared" si="171"/>
        <v>0</v>
      </c>
      <c r="O571" s="275">
        <f t="shared" si="172"/>
        <v>0</v>
      </c>
      <c r="P571" s="275">
        <f t="shared" si="173"/>
        <v>3</v>
      </c>
      <c r="Q571" s="275">
        <f t="shared" si="174"/>
        <v>6</v>
      </c>
      <c r="R571" s="275">
        <f t="shared" si="175"/>
        <v>33</v>
      </c>
      <c r="S571" s="278"/>
      <c r="T571" s="278"/>
      <c r="U571" s="278"/>
      <c r="V571" s="278"/>
      <c r="W571" s="582"/>
      <c r="X571" s="582"/>
      <c r="Y571" s="600"/>
      <c r="Z571" s="278"/>
      <c r="AA571" s="76">
        <v>478</v>
      </c>
      <c r="AB571" s="76">
        <v>478352735</v>
      </c>
      <c r="AC571" s="294" t="s">
        <v>4</v>
      </c>
      <c r="AD571" s="76">
        <v>0</v>
      </c>
      <c r="AE571" s="76">
        <v>0</v>
      </c>
      <c r="AF571" s="76">
        <v>0</v>
      </c>
      <c r="AG571" s="76">
        <v>0</v>
      </c>
      <c r="AH571" s="76">
        <v>18</v>
      </c>
      <c r="AI571" s="76">
        <v>15</v>
      </c>
      <c r="AJ571" s="76">
        <v>0</v>
      </c>
      <c r="AK571" s="265">
        <v>0</v>
      </c>
      <c r="AL571" s="265">
        <v>0</v>
      </c>
      <c r="AM571" s="265">
        <v>0</v>
      </c>
      <c r="AN571" s="265">
        <v>0</v>
      </c>
      <c r="AO571" s="265">
        <v>0</v>
      </c>
      <c r="AP571" s="265">
        <v>0</v>
      </c>
      <c r="AQ571" s="265">
        <v>0</v>
      </c>
      <c r="AR571" s="265">
        <v>0</v>
      </c>
      <c r="AS571" s="76">
        <v>3</v>
      </c>
      <c r="AT571" s="266"/>
      <c r="AU571" s="76">
        <v>352</v>
      </c>
      <c r="AV571" s="76">
        <v>735</v>
      </c>
      <c r="AW571" s="579">
        <v>6</v>
      </c>
      <c r="AY571" s="76"/>
      <c r="AZ571" s="76">
        <f t="shared" si="176"/>
        <v>478352735</v>
      </c>
      <c r="BA571" s="76">
        <f t="shared" si="177"/>
        <v>478</v>
      </c>
      <c r="BB571" s="564"/>
      <c r="BC571" s="266" t="str">
        <f t="shared" si="178"/>
        <v>FRANCIS W. PARKER CHARTER ESSENTIAL</v>
      </c>
      <c r="BD571" s="266">
        <f t="shared" si="179"/>
        <v>735</v>
      </c>
      <c r="BE571" s="266" t="str">
        <f t="shared" si="161"/>
        <v>NORTH MIDDLESEX</v>
      </c>
      <c r="BF571" s="266">
        <f t="shared" si="180"/>
        <v>33</v>
      </c>
    </row>
    <row r="572" spans="1:58">
      <c r="A572" s="265">
        <v>478</v>
      </c>
      <c r="B572" s="265">
        <v>478352753</v>
      </c>
      <c r="C572" s="266" t="s">
        <v>4</v>
      </c>
      <c r="D572" s="275">
        <f t="shared" si="162"/>
        <v>0</v>
      </c>
      <c r="E572" s="275">
        <f t="shared" si="163"/>
        <v>0</v>
      </c>
      <c r="F572" s="275">
        <f t="shared" si="164"/>
        <v>0</v>
      </c>
      <c r="G572" s="275">
        <f t="shared" si="165"/>
        <v>0</v>
      </c>
      <c r="H572" s="275">
        <f t="shared" si="166"/>
        <v>0</v>
      </c>
      <c r="I572" s="275">
        <f t="shared" si="167"/>
        <v>2</v>
      </c>
      <c r="J572" s="275">
        <f t="shared" si="168"/>
        <v>0</v>
      </c>
      <c r="K572" s="410">
        <f t="shared" si="169"/>
        <v>7.8600000000000003E-2</v>
      </c>
      <c r="L572" s="275"/>
      <c r="M572" s="275">
        <f t="shared" si="170"/>
        <v>0</v>
      </c>
      <c r="N572" s="275">
        <f t="shared" si="171"/>
        <v>0</v>
      </c>
      <c r="O572" s="275">
        <f t="shared" si="172"/>
        <v>0</v>
      </c>
      <c r="P572" s="275">
        <f t="shared" si="173"/>
        <v>0</v>
      </c>
      <c r="Q572" s="275">
        <f t="shared" si="174"/>
        <v>7</v>
      </c>
      <c r="R572" s="275">
        <f t="shared" si="175"/>
        <v>2</v>
      </c>
      <c r="S572" s="278"/>
      <c r="T572" s="278"/>
      <c r="U572" s="278"/>
      <c r="V572" s="278"/>
      <c r="W572" s="582"/>
      <c r="X572" s="582"/>
      <c r="Y572" s="600"/>
      <c r="Z572" s="278"/>
      <c r="AA572" s="76">
        <v>478</v>
      </c>
      <c r="AB572" s="76">
        <v>478352753</v>
      </c>
      <c r="AC572" s="294" t="s">
        <v>4</v>
      </c>
      <c r="AD572" s="76">
        <v>0</v>
      </c>
      <c r="AE572" s="76">
        <v>0</v>
      </c>
      <c r="AF572" s="76">
        <v>0</v>
      </c>
      <c r="AG572" s="76">
        <v>0</v>
      </c>
      <c r="AH572" s="76">
        <v>0</v>
      </c>
      <c r="AI572" s="76">
        <v>2</v>
      </c>
      <c r="AJ572" s="76">
        <v>0</v>
      </c>
      <c r="AK572" s="265">
        <v>0</v>
      </c>
      <c r="AL572" s="265">
        <v>0</v>
      </c>
      <c r="AM572" s="265">
        <v>0</v>
      </c>
      <c r="AN572" s="265">
        <v>0</v>
      </c>
      <c r="AO572" s="265">
        <v>0</v>
      </c>
      <c r="AP572" s="265">
        <v>0</v>
      </c>
      <c r="AQ572" s="265">
        <v>0</v>
      </c>
      <c r="AR572" s="265">
        <v>0</v>
      </c>
      <c r="AS572" s="76">
        <v>0</v>
      </c>
      <c r="AT572" s="266"/>
      <c r="AU572" s="76">
        <v>352</v>
      </c>
      <c r="AV572" s="76">
        <v>753</v>
      </c>
      <c r="AW572" s="579">
        <v>7</v>
      </c>
      <c r="AY572" s="76"/>
      <c r="AZ572" s="76">
        <f t="shared" si="176"/>
        <v>478352753</v>
      </c>
      <c r="BA572" s="76">
        <f t="shared" si="177"/>
        <v>478</v>
      </c>
      <c r="BB572" s="564"/>
      <c r="BC572" s="266" t="str">
        <f t="shared" si="178"/>
        <v>FRANCIS W. PARKER CHARTER ESSENTIAL</v>
      </c>
      <c r="BD572" s="266">
        <f t="shared" si="179"/>
        <v>753</v>
      </c>
      <c r="BE572" s="266" t="str">
        <f t="shared" si="161"/>
        <v>QUABBIN</v>
      </c>
      <c r="BF572" s="266">
        <f t="shared" si="180"/>
        <v>2</v>
      </c>
    </row>
    <row r="573" spans="1:58">
      <c r="A573" s="265">
        <v>478</v>
      </c>
      <c r="B573" s="265">
        <v>478352775</v>
      </c>
      <c r="C573" s="266" t="s">
        <v>4</v>
      </c>
      <c r="D573" s="275">
        <f t="shared" si="162"/>
        <v>0</v>
      </c>
      <c r="E573" s="275">
        <f t="shared" si="163"/>
        <v>0</v>
      </c>
      <c r="F573" s="275">
        <f t="shared" si="164"/>
        <v>0</v>
      </c>
      <c r="G573" s="275">
        <f t="shared" si="165"/>
        <v>0</v>
      </c>
      <c r="H573" s="275">
        <f t="shared" si="166"/>
        <v>5</v>
      </c>
      <c r="I573" s="275">
        <f t="shared" si="167"/>
        <v>9</v>
      </c>
      <c r="J573" s="275">
        <f t="shared" si="168"/>
        <v>0</v>
      </c>
      <c r="K573" s="410">
        <f t="shared" si="169"/>
        <v>0.55020000000000002</v>
      </c>
      <c r="L573" s="275"/>
      <c r="M573" s="275">
        <f t="shared" si="170"/>
        <v>0</v>
      </c>
      <c r="N573" s="275">
        <f t="shared" si="171"/>
        <v>0</v>
      </c>
      <c r="O573" s="275">
        <f t="shared" si="172"/>
        <v>0</v>
      </c>
      <c r="P573" s="275">
        <f t="shared" si="173"/>
        <v>0</v>
      </c>
      <c r="Q573" s="275">
        <f t="shared" si="174"/>
        <v>4</v>
      </c>
      <c r="R573" s="275">
        <f t="shared" si="175"/>
        <v>14</v>
      </c>
      <c r="S573" s="278"/>
      <c r="T573" s="278"/>
      <c r="U573" s="278"/>
      <c r="V573" s="278"/>
      <c r="W573" s="582"/>
      <c r="X573" s="582"/>
      <c r="Y573" s="600"/>
      <c r="Z573" s="278"/>
      <c r="AA573" s="76">
        <v>478</v>
      </c>
      <c r="AB573" s="76">
        <v>478352775</v>
      </c>
      <c r="AC573" s="294" t="s">
        <v>4</v>
      </c>
      <c r="AD573" s="76">
        <v>0</v>
      </c>
      <c r="AE573" s="76">
        <v>0</v>
      </c>
      <c r="AF573" s="76">
        <v>0</v>
      </c>
      <c r="AG573" s="76">
        <v>0</v>
      </c>
      <c r="AH573" s="76">
        <v>5</v>
      </c>
      <c r="AI573" s="76">
        <v>9</v>
      </c>
      <c r="AJ573" s="76">
        <v>0</v>
      </c>
      <c r="AK573" s="265">
        <v>0</v>
      </c>
      <c r="AL573" s="265">
        <v>0</v>
      </c>
      <c r="AM573" s="265">
        <v>0</v>
      </c>
      <c r="AN573" s="265">
        <v>0</v>
      </c>
      <c r="AO573" s="265">
        <v>0</v>
      </c>
      <c r="AP573" s="265">
        <v>0</v>
      </c>
      <c r="AQ573" s="265">
        <v>0</v>
      </c>
      <c r="AR573" s="265">
        <v>0</v>
      </c>
      <c r="AS573" s="76">
        <v>0</v>
      </c>
      <c r="AT573" s="266"/>
      <c r="AU573" s="76">
        <v>352</v>
      </c>
      <c r="AV573" s="76">
        <v>775</v>
      </c>
      <c r="AW573" s="579">
        <v>4</v>
      </c>
      <c r="AY573" s="76"/>
      <c r="AZ573" s="76">
        <f t="shared" si="176"/>
        <v>478352775</v>
      </c>
      <c r="BA573" s="76">
        <f t="shared" si="177"/>
        <v>478</v>
      </c>
      <c r="BB573" s="564"/>
      <c r="BC573" s="266" t="str">
        <f t="shared" si="178"/>
        <v>FRANCIS W. PARKER CHARTER ESSENTIAL</v>
      </c>
      <c r="BD573" s="266">
        <f t="shared" si="179"/>
        <v>775</v>
      </c>
      <c r="BE573" s="266" t="str">
        <f t="shared" si="161"/>
        <v>WACHUSETT</v>
      </c>
      <c r="BF573" s="266">
        <f t="shared" si="180"/>
        <v>14</v>
      </c>
    </row>
    <row r="574" spans="1:58">
      <c r="A574" s="265">
        <v>479</v>
      </c>
      <c r="B574" s="265">
        <v>479278005</v>
      </c>
      <c r="C574" s="266" t="s">
        <v>1304</v>
      </c>
      <c r="D574" s="275">
        <f t="shared" si="162"/>
        <v>0</v>
      </c>
      <c r="E574" s="275">
        <f t="shared" si="163"/>
        <v>0</v>
      </c>
      <c r="F574" s="275">
        <f t="shared" si="164"/>
        <v>0</v>
      </c>
      <c r="G574" s="275">
        <f t="shared" si="165"/>
        <v>0</v>
      </c>
      <c r="H574" s="275">
        <f t="shared" si="166"/>
        <v>0</v>
      </c>
      <c r="I574" s="275">
        <f t="shared" si="167"/>
        <v>5</v>
      </c>
      <c r="J574" s="275">
        <f t="shared" si="168"/>
        <v>0</v>
      </c>
      <c r="K574" s="410">
        <f t="shared" si="169"/>
        <v>0.19650000000000001</v>
      </c>
      <c r="L574" s="275"/>
      <c r="M574" s="275">
        <f t="shared" si="170"/>
        <v>0</v>
      </c>
      <c r="N574" s="275">
        <f t="shared" si="171"/>
        <v>0</v>
      </c>
      <c r="O574" s="275">
        <f t="shared" si="172"/>
        <v>0</v>
      </c>
      <c r="P574" s="275">
        <f t="shared" si="173"/>
        <v>3</v>
      </c>
      <c r="Q574" s="275">
        <f t="shared" si="174"/>
        <v>8</v>
      </c>
      <c r="R574" s="275">
        <f t="shared" si="175"/>
        <v>5</v>
      </c>
      <c r="S574" s="278"/>
      <c r="T574" s="278"/>
      <c r="U574" s="278"/>
      <c r="V574" s="278"/>
      <c r="W574" s="582"/>
      <c r="X574" s="582"/>
      <c r="Y574" s="600"/>
      <c r="Z574" s="278"/>
      <c r="AA574" s="76">
        <v>479</v>
      </c>
      <c r="AB574" s="76">
        <v>479278005</v>
      </c>
      <c r="AC574" s="294" t="s">
        <v>1304</v>
      </c>
      <c r="AD574" s="76">
        <v>0</v>
      </c>
      <c r="AE574" s="76">
        <v>0</v>
      </c>
      <c r="AF574" s="76">
        <v>0</v>
      </c>
      <c r="AG574" s="76">
        <v>0</v>
      </c>
      <c r="AH574" s="76">
        <v>0</v>
      </c>
      <c r="AI574" s="76">
        <v>5</v>
      </c>
      <c r="AJ574" s="76">
        <v>0</v>
      </c>
      <c r="AK574" s="265">
        <v>0</v>
      </c>
      <c r="AL574" s="265">
        <v>0</v>
      </c>
      <c r="AM574" s="265">
        <v>0</v>
      </c>
      <c r="AN574" s="265">
        <v>0</v>
      </c>
      <c r="AO574" s="265">
        <v>0</v>
      </c>
      <c r="AP574" s="265">
        <v>0</v>
      </c>
      <c r="AQ574" s="265">
        <v>0</v>
      </c>
      <c r="AR574" s="265">
        <v>0</v>
      </c>
      <c r="AS574" s="76">
        <v>3</v>
      </c>
      <c r="AT574" s="266"/>
      <c r="AU574" s="76">
        <v>278</v>
      </c>
      <c r="AV574" s="76">
        <v>5</v>
      </c>
      <c r="AW574" s="579">
        <v>8</v>
      </c>
      <c r="AY574" s="76"/>
      <c r="AZ574" s="76">
        <f t="shared" si="176"/>
        <v>479278005</v>
      </c>
      <c r="BA574" s="76">
        <f t="shared" si="177"/>
        <v>479</v>
      </c>
      <c r="BB574" s="564"/>
      <c r="BC574" s="266" t="str">
        <f t="shared" si="178"/>
        <v>PIONEER VALLEY PERFORMING ARTS</v>
      </c>
      <c r="BD574" s="266">
        <f t="shared" si="179"/>
        <v>5</v>
      </c>
      <c r="BE574" s="266" t="str">
        <f t="shared" si="161"/>
        <v>AGAWAM</v>
      </c>
      <c r="BF574" s="266">
        <f t="shared" si="180"/>
        <v>5</v>
      </c>
    </row>
    <row r="575" spans="1:58">
      <c r="A575" s="265">
        <v>479</v>
      </c>
      <c r="B575" s="265">
        <v>479278024</v>
      </c>
      <c r="C575" s="266" t="s">
        <v>1304</v>
      </c>
      <c r="D575" s="275">
        <f t="shared" si="162"/>
        <v>0</v>
      </c>
      <c r="E575" s="275">
        <f t="shared" si="163"/>
        <v>0</v>
      </c>
      <c r="F575" s="275">
        <f t="shared" si="164"/>
        <v>0</v>
      </c>
      <c r="G575" s="275">
        <f t="shared" si="165"/>
        <v>0</v>
      </c>
      <c r="H575" s="275">
        <f t="shared" si="166"/>
        <v>4</v>
      </c>
      <c r="I575" s="275">
        <f t="shared" si="167"/>
        <v>9</v>
      </c>
      <c r="J575" s="275">
        <f t="shared" si="168"/>
        <v>0</v>
      </c>
      <c r="K575" s="410">
        <f t="shared" si="169"/>
        <v>0.51090000000000002</v>
      </c>
      <c r="L575" s="275"/>
      <c r="M575" s="275">
        <f t="shared" si="170"/>
        <v>0</v>
      </c>
      <c r="N575" s="275">
        <f t="shared" si="171"/>
        <v>0</v>
      </c>
      <c r="O575" s="275">
        <f t="shared" si="172"/>
        <v>0</v>
      </c>
      <c r="P575" s="275">
        <f t="shared" si="173"/>
        <v>4</v>
      </c>
      <c r="Q575" s="275">
        <f t="shared" si="174"/>
        <v>5</v>
      </c>
      <c r="R575" s="275">
        <f t="shared" si="175"/>
        <v>13</v>
      </c>
      <c r="S575" s="278"/>
      <c r="T575" s="278"/>
      <c r="U575" s="278"/>
      <c r="V575" s="278"/>
      <c r="W575" s="582"/>
      <c r="X575" s="582"/>
      <c r="Y575" s="600"/>
      <c r="Z575" s="278"/>
      <c r="AA575" s="76">
        <v>479</v>
      </c>
      <c r="AB575" s="76">
        <v>479278024</v>
      </c>
      <c r="AC575" s="294" t="s">
        <v>1304</v>
      </c>
      <c r="AD575" s="76">
        <v>0</v>
      </c>
      <c r="AE575" s="76">
        <v>0</v>
      </c>
      <c r="AF575" s="76">
        <v>0</v>
      </c>
      <c r="AG575" s="76">
        <v>0</v>
      </c>
      <c r="AH575" s="76">
        <v>4</v>
      </c>
      <c r="AI575" s="76">
        <v>9</v>
      </c>
      <c r="AJ575" s="76">
        <v>0</v>
      </c>
      <c r="AK575" s="265">
        <v>0</v>
      </c>
      <c r="AL575" s="265">
        <v>0</v>
      </c>
      <c r="AM575" s="265">
        <v>0</v>
      </c>
      <c r="AN575" s="265">
        <v>0</v>
      </c>
      <c r="AO575" s="265">
        <v>2</v>
      </c>
      <c r="AP575" s="265">
        <v>0</v>
      </c>
      <c r="AQ575" s="265">
        <v>0</v>
      </c>
      <c r="AR575" s="265">
        <v>0</v>
      </c>
      <c r="AS575" s="76">
        <v>2</v>
      </c>
      <c r="AT575" s="266"/>
      <c r="AU575" s="76">
        <v>278</v>
      </c>
      <c r="AV575" s="76">
        <v>24</v>
      </c>
      <c r="AW575" s="579">
        <v>5</v>
      </c>
      <c r="AY575" s="76"/>
      <c r="AZ575" s="76">
        <f t="shared" si="176"/>
        <v>479278024</v>
      </c>
      <c r="BA575" s="76">
        <f t="shared" si="177"/>
        <v>479</v>
      </c>
      <c r="BB575" s="564"/>
      <c r="BC575" s="266" t="str">
        <f t="shared" si="178"/>
        <v>PIONEER VALLEY PERFORMING ARTS</v>
      </c>
      <c r="BD575" s="266">
        <f t="shared" si="179"/>
        <v>24</v>
      </c>
      <c r="BE575" s="266" t="str">
        <f t="shared" si="161"/>
        <v>BELCHERTOWN</v>
      </c>
      <c r="BF575" s="266">
        <f t="shared" si="180"/>
        <v>13</v>
      </c>
    </row>
    <row r="576" spans="1:58">
      <c r="A576" s="265">
        <v>479</v>
      </c>
      <c r="B576" s="265">
        <v>479278061</v>
      </c>
      <c r="C576" s="266" t="s">
        <v>1304</v>
      </c>
      <c r="D576" s="275">
        <f t="shared" si="162"/>
        <v>0</v>
      </c>
      <c r="E576" s="275">
        <f t="shared" si="163"/>
        <v>0</v>
      </c>
      <c r="F576" s="275">
        <f t="shared" si="164"/>
        <v>0</v>
      </c>
      <c r="G576" s="275">
        <f t="shared" si="165"/>
        <v>0</v>
      </c>
      <c r="H576" s="275">
        <f t="shared" si="166"/>
        <v>18</v>
      </c>
      <c r="I576" s="275">
        <f t="shared" si="167"/>
        <v>18</v>
      </c>
      <c r="J576" s="275">
        <f t="shared" si="168"/>
        <v>0</v>
      </c>
      <c r="K576" s="410">
        <f t="shared" si="169"/>
        <v>1.4148000000000001</v>
      </c>
      <c r="L576" s="275"/>
      <c r="M576" s="275">
        <f t="shared" si="170"/>
        <v>0</v>
      </c>
      <c r="N576" s="275">
        <f t="shared" si="171"/>
        <v>0</v>
      </c>
      <c r="O576" s="275">
        <f t="shared" si="172"/>
        <v>0</v>
      </c>
      <c r="P576" s="275">
        <f t="shared" si="173"/>
        <v>25</v>
      </c>
      <c r="Q576" s="275">
        <f t="shared" si="174"/>
        <v>11</v>
      </c>
      <c r="R576" s="275">
        <f t="shared" si="175"/>
        <v>36</v>
      </c>
      <c r="S576" s="278"/>
      <c r="T576" s="278"/>
      <c r="U576" s="278"/>
      <c r="V576" s="278"/>
      <c r="W576" s="582"/>
      <c r="X576" s="582"/>
      <c r="Y576" s="600"/>
      <c r="Z576" s="278"/>
      <c r="AA576" s="76">
        <v>479</v>
      </c>
      <c r="AB576" s="76">
        <v>479278061</v>
      </c>
      <c r="AC576" s="294" t="s">
        <v>1304</v>
      </c>
      <c r="AD576" s="76">
        <v>0</v>
      </c>
      <c r="AE576" s="76">
        <v>0</v>
      </c>
      <c r="AF576" s="76">
        <v>0</v>
      </c>
      <c r="AG576" s="76">
        <v>0</v>
      </c>
      <c r="AH576" s="76">
        <v>18</v>
      </c>
      <c r="AI576" s="76">
        <v>18</v>
      </c>
      <c r="AJ576" s="76">
        <v>0</v>
      </c>
      <c r="AK576" s="265">
        <v>0</v>
      </c>
      <c r="AL576" s="265">
        <v>0</v>
      </c>
      <c r="AM576" s="265">
        <v>0</v>
      </c>
      <c r="AN576" s="265">
        <v>0</v>
      </c>
      <c r="AO576" s="265">
        <v>12</v>
      </c>
      <c r="AP576" s="265">
        <v>0</v>
      </c>
      <c r="AQ576" s="265">
        <v>0</v>
      </c>
      <c r="AR576" s="265">
        <v>0</v>
      </c>
      <c r="AS576" s="76">
        <v>13</v>
      </c>
      <c r="AT576" s="266"/>
      <c r="AU576" s="76">
        <v>278</v>
      </c>
      <c r="AV576" s="76">
        <v>61</v>
      </c>
      <c r="AW576" s="579">
        <v>11</v>
      </c>
      <c r="AY576" s="76"/>
      <c r="AZ576" s="76">
        <f t="shared" si="176"/>
        <v>479278061</v>
      </c>
      <c r="BA576" s="76">
        <f t="shared" si="177"/>
        <v>479</v>
      </c>
      <c r="BB576" s="564"/>
      <c r="BC576" s="266" t="str">
        <f t="shared" si="178"/>
        <v>PIONEER VALLEY PERFORMING ARTS</v>
      </c>
      <c r="BD576" s="266">
        <f t="shared" si="179"/>
        <v>61</v>
      </c>
      <c r="BE576" s="266" t="str">
        <f t="shared" si="161"/>
        <v>CHICOPEE</v>
      </c>
      <c r="BF576" s="266">
        <f t="shared" si="180"/>
        <v>36</v>
      </c>
    </row>
    <row r="577" spans="1:58">
      <c r="A577" s="265">
        <v>479</v>
      </c>
      <c r="B577" s="265">
        <v>479278086</v>
      </c>
      <c r="C577" s="266" t="s">
        <v>1304</v>
      </c>
      <c r="D577" s="275">
        <f t="shared" si="162"/>
        <v>0</v>
      </c>
      <c r="E577" s="275">
        <f t="shared" si="163"/>
        <v>0</v>
      </c>
      <c r="F577" s="275">
        <f t="shared" si="164"/>
        <v>0</v>
      </c>
      <c r="G577" s="275">
        <f t="shared" si="165"/>
        <v>0</v>
      </c>
      <c r="H577" s="275">
        <f t="shared" si="166"/>
        <v>6</v>
      </c>
      <c r="I577" s="275">
        <f t="shared" si="167"/>
        <v>12</v>
      </c>
      <c r="J577" s="275">
        <f t="shared" si="168"/>
        <v>0</v>
      </c>
      <c r="K577" s="410">
        <f t="shared" si="169"/>
        <v>0.70740000000000003</v>
      </c>
      <c r="L577" s="275"/>
      <c r="M577" s="275">
        <f t="shared" si="170"/>
        <v>0</v>
      </c>
      <c r="N577" s="275">
        <f t="shared" si="171"/>
        <v>0</v>
      </c>
      <c r="O577" s="275">
        <f t="shared" si="172"/>
        <v>0</v>
      </c>
      <c r="P577" s="275">
        <f t="shared" si="173"/>
        <v>4</v>
      </c>
      <c r="Q577" s="275">
        <f t="shared" si="174"/>
        <v>8</v>
      </c>
      <c r="R577" s="275">
        <f t="shared" si="175"/>
        <v>18</v>
      </c>
      <c r="S577" s="278"/>
      <c r="T577" s="278"/>
      <c r="U577" s="278"/>
      <c r="V577" s="278"/>
      <c r="W577" s="582"/>
      <c r="X577" s="582"/>
      <c r="Y577" s="600"/>
      <c r="Z577" s="278"/>
      <c r="AA577" s="76">
        <v>479</v>
      </c>
      <c r="AB577" s="76">
        <v>479278086</v>
      </c>
      <c r="AC577" s="294" t="s">
        <v>1304</v>
      </c>
      <c r="AD577" s="76">
        <v>0</v>
      </c>
      <c r="AE577" s="76">
        <v>0</v>
      </c>
      <c r="AF577" s="76">
        <v>0</v>
      </c>
      <c r="AG577" s="76">
        <v>0</v>
      </c>
      <c r="AH577" s="76">
        <v>6</v>
      </c>
      <c r="AI577" s="76">
        <v>12</v>
      </c>
      <c r="AJ577" s="76">
        <v>0</v>
      </c>
      <c r="AK577" s="265">
        <v>0</v>
      </c>
      <c r="AL577" s="265">
        <v>0</v>
      </c>
      <c r="AM577" s="265">
        <v>0</v>
      </c>
      <c r="AN577" s="265">
        <v>0</v>
      </c>
      <c r="AO577" s="265">
        <v>2</v>
      </c>
      <c r="AP577" s="265">
        <v>0</v>
      </c>
      <c r="AQ577" s="265">
        <v>0</v>
      </c>
      <c r="AR577" s="265">
        <v>0</v>
      </c>
      <c r="AS577" s="76">
        <v>2</v>
      </c>
      <c r="AT577" s="266"/>
      <c r="AU577" s="76">
        <v>278</v>
      </c>
      <c r="AV577" s="76">
        <v>86</v>
      </c>
      <c r="AW577" s="579">
        <v>8</v>
      </c>
      <c r="AY577" s="76"/>
      <c r="AZ577" s="76">
        <f t="shared" si="176"/>
        <v>479278086</v>
      </c>
      <c r="BA577" s="76">
        <f t="shared" si="177"/>
        <v>479</v>
      </c>
      <c r="BB577" s="564"/>
      <c r="BC577" s="266" t="str">
        <f t="shared" si="178"/>
        <v>PIONEER VALLEY PERFORMING ARTS</v>
      </c>
      <c r="BD577" s="266">
        <f t="shared" si="179"/>
        <v>86</v>
      </c>
      <c r="BE577" s="266" t="str">
        <f t="shared" si="161"/>
        <v>EASTHAMPTON</v>
      </c>
      <c r="BF577" s="266">
        <f t="shared" si="180"/>
        <v>18</v>
      </c>
    </row>
    <row r="578" spans="1:58">
      <c r="A578" s="265">
        <v>479</v>
      </c>
      <c r="B578" s="265">
        <v>479278087</v>
      </c>
      <c r="C578" s="266" t="s">
        <v>1304</v>
      </c>
      <c r="D578" s="275">
        <f t="shared" si="162"/>
        <v>0</v>
      </c>
      <c r="E578" s="275">
        <f t="shared" si="163"/>
        <v>0</v>
      </c>
      <c r="F578" s="275">
        <f t="shared" si="164"/>
        <v>0</v>
      </c>
      <c r="G578" s="275">
        <f t="shared" si="165"/>
        <v>0</v>
      </c>
      <c r="H578" s="275">
        <f t="shared" si="166"/>
        <v>1</v>
      </c>
      <c r="I578" s="275">
        <f t="shared" si="167"/>
        <v>3</v>
      </c>
      <c r="J578" s="275">
        <f t="shared" si="168"/>
        <v>0</v>
      </c>
      <c r="K578" s="410">
        <f t="shared" si="169"/>
        <v>0.15720000000000001</v>
      </c>
      <c r="L578" s="275"/>
      <c r="M578" s="275">
        <f t="shared" si="170"/>
        <v>0</v>
      </c>
      <c r="N578" s="275">
        <f t="shared" si="171"/>
        <v>0</v>
      </c>
      <c r="O578" s="275">
        <f t="shared" si="172"/>
        <v>0</v>
      </c>
      <c r="P578" s="275">
        <f t="shared" si="173"/>
        <v>2</v>
      </c>
      <c r="Q578" s="275">
        <f t="shared" si="174"/>
        <v>6</v>
      </c>
      <c r="R578" s="275">
        <f t="shared" si="175"/>
        <v>4</v>
      </c>
      <c r="S578" s="278"/>
      <c r="T578" s="278"/>
      <c r="U578" s="278"/>
      <c r="V578" s="278"/>
      <c r="W578" s="582"/>
      <c r="X578" s="582"/>
      <c r="Y578" s="600"/>
      <c r="Z578" s="278"/>
      <c r="AA578" s="76">
        <v>479</v>
      </c>
      <c r="AB578" s="76">
        <v>479278087</v>
      </c>
      <c r="AC578" s="294" t="s">
        <v>1304</v>
      </c>
      <c r="AD578" s="76">
        <v>0</v>
      </c>
      <c r="AE578" s="76">
        <v>0</v>
      </c>
      <c r="AF578" s="76">
        <v>0</v>
      </c>
      <c r="AG578" s="76">
        <v>0</v>
      </c>
      <c r="AH578" s="76">
        <v>1</v>
      </c>
      <c r="AI578" s="76">
        <v>3</v>
      </c>
      <c r="AJ578" s="76">
        <v>0</v>
      </c>
      <c r="AK578" s="265">
        <v>0</v>
      </c>
      <c r="AL578" s="265">
        <v>0</v>
      </c>
      <c r="AM578" s="265">
        <v>0</v>
      </c>
      <c r="AN578" s="265">
        <v>0</v>
      </c>
      <c r="AO578" s="265">
        <v>0</v>
      </c>
      <c r="AP578" s="265">
        <v>0</v>
      </c>
      <c r="AQ578" s="265">
        <v>0</v>
      </c>
      <c r="AR578" s="265">
        <v>0</v>
      </c>
      <c r="AS578" s="76">
        <v>2</v>
      </c>
      <c r="AT578" s="266"/>
      <c r="AU578" s="76">
        <v>278</v>
      </c>
      <c r="AV578" s="76">
        <v>87</v>
      </c>
      <c r="AW578" s="579">
        <v>6</v>
      </c>
      <c r="AY578" s="76"/>
      <c r="AZ578" s="76">
        <f t="shared" si="176"/>
        <v>479278087</v>
      </c>
      <c r="BA578" s="76">
        <f t="shared" si="177"/>
        <v>479</v>
      </c>
      <c r="BB578" s="564"/>
      <c r="BC578" s="266" t="str">
        <f t="shared" si="178"/>
        <v>PIONEER VALLEY PERFORMING ARTS</v>
      </c>
      <c r="BD578" s="266">
        <f t="shared" si="179"/>
        <v>87</v>
      </c>
      <c r="BE578" s="266" t="str">
        <f t="shared" si="161"/>
        <v>EAST LONGMEADOW</v>
      </c>
      <c r="BF578" s="266">
        <f t="shared" si="180"/>
        <v>4</v>
      </c>
    </row>
    <row r="579" spans="1:58">
      <c r="A579" s="265">
        <v>479</v>
      </c>
      <c r="B579" s="265">
        <v>479278111</v>
      </c>
      <c r="C579" s="266" t="s">
        <v>1304</v>
      </c>
      <c r="D579" s="275">
        <f t="shared" si="162"/>
        <v>0</v>
      </c>
      <c r="E579" s="275">
        <f t="shared" si="163"/>
        <v>0</v>
      </c>
      <c r="F579" s="275">
        <f t="shared" si="164"/>
        <v>0</v>
      </c>
      <c r="G579" s="275">
        <f t="shared" si="165"/>
        <v>0</v>
      </c>
      <c r="H579" s="275">
        <f t="shared" si="166"/>
        <v>1</v>
      </c>
      <c r="I579" s="275">
        <f t="shared" si="167"/>
        <v>8</v>
      </c>
      <c r="J579" s="275">
        <f t="shared" si="168"/>
        <v>0</v>
      </c>
      <c r="K579" s="410">
        <f t="shared" si="169"/>
        <v>0.35370000000000001</v>
      </c>
      <c r="L579" s="275"/>
      <c r="M579" s="275">
        <f t="shared" si="170"/>
        <v>0</v>
      </c>
      <c r="N579" s="275">
        <f t="shared" si="171"/>
        <v>0</v>
      </c>
      <c r="O579" s="275">
        <f t="shared" si="172"/>
        <v>0</v>
      </c>
      <c r="P579" s="275">
        <f t="shared" si="173"/>
        <v>5</v>
      </c>
      <c r="Q579" s="275">
        <f t="shared" si="174"/>
        <v>8</v>
      </c>
      <c r="R579" s="275">
        <f t="shared" si="175"/>
        <v>9</v>
      </c>
      <c r="S579" s="278"/>
      <c r="T579" s="278"/>
      <c r="U579" s="278"/>
      <c r="V579" s="278"/>
      <c r="W579" s="582"/>
      <c r="X579" s="582"/>
      <c r="Y579" s="600"/>
      <c r="Z579" s="278"/>
      <c r="AA579" s="76">
        <v>479</v>
      </c>
      <c r="AB579" s="76">
        <v>479278111</v>
      </c>
      <c r="AC579" s="294" t="s">
        <v>1304</v>
      </c>
      <c r="AD579" s="76">
        <v>0</v>
      </c>
      <c r="AE579" s="76">
        <v>0</v>
      </c>
      <c r="AF579" s="76">
        <v>0</v>
      </c>
      <c r="AG579" s="76">
        <v>0</v>
      </c>
      <c r="AH579" s="76">
        <v>1</v>
      </c>
      <c r="AI579" s="76">
        <v>8</v>
      </c>
      <c r="AJ579" s="76">
        <v>0</v>
      </c>
      <c r="AK579" s="265">
        <v>0</v>
      </c>
      <c r="AL579" s="265">
        <v>0</v>
      </c>
      <c r="AM579" s="265">
        <v>0</v>
      </c>
      <c r="AN579" s="265">
        <v>0</v>
      </c>
      <c r="AO579" s="265">
        <v>0</v>
      </c>
      <c r="AP579" s="265">
        <v>0</v>
      </c>
      <c r="AQ579" s="265">
        <v>0</v>
      </c>
      <c r="AR579" s="265">
        <v>0</v>
      </c>
      <c r="AS579" s="76">
        <v>5</v>
      </c>
      <c r="AT579" s="266"/>
      <c r="AU579" s="76">
        <v>278</v>
      </c>
      <c r="AV579" s="76">
        <v>111</v>
      </c>
      <c r="AW579" s="579">
        <v>8</v>
      </c>
      <c r="AY579" s="76"/>
      <c r="AZ579" s="76">
        <f t="shared" si="176"/>
        <v>479278111</v>
      </c>
      <c r="BA579" s="76">
        <f t="shared" si="177"/>
        <v>479</v>
      </c>
      <c r="BB579" s="564"/>
      <c r="BC579" s="266" t="str">
        <f t="shared" si="178"/>
        <v>PIONEER VALLEY PERFORMING ARTS</v>
      </c>
      <c r="BD579" s="266">
        <f t="shared" si="179"/>
        <v>111</v>
      </c>
      <c r="BE579" s="266" t="str">
        <f t="shared" si="161"/>
        <v>GRANBY</v>
      </c>
      <c r="BF579" s="266">
        <f t="shared" si="180"/>
        <v>9</v>
      </c>
    </row>
    <row r="580" spans="1:58">
      <c r="A580" s="265">
        <v>479</v>
      </c>
      <c r="B580" s="265">
        <v>479278114</v>
      </c>
      <c r="C580" s="266" t="s">
        <v>1304</v>
      </c>
      <c r="D580" s="275">
        <f t="shared" si="162"/>
        <v>0</v>
      </c>
      <c r="E580" s="275">
        <f t="shared" si="163"/>
        <v>0</v>
      </c>
      <c r="F580" s="275">
        <f t="shared" si="164"/>
        <v>0</v>
      </c>
      <c r="G580" s="275">
        <f t="shared" si="165"/>
        <v>0</v>
      </c>
      <c r="H580" s="275">
        <f t="shared" si="166"/>
        <v>0</v>
      </c>
      <c r="I580" s="275">
        <f t="shared" si="167"/>
        <v>3</v>
      </c>
      <c r="J580" s="275">
        <f t="shared" si="168"/>
        <v>0</v>
      </c>
      <c r="K580" s="410">
        <f t="shared" si="169"/>
        <v>0.1179</v>
      </c>
      <c r="L580" s="275"/>
      <c r="M580" s="275">
        <f t="shared" si="170"/>
        <v>0</v>
      </c>
      <c r="N580" s="275">
        <f t="shared" si="171"/>
        <v>0</v>
      </c>
      <c r="O580" s="275">
        <f t="shared" si="172"/>
        <v>0</v>
      </c>
      <c r="P580" s="275">
        <f t="shared" si="173"/>
        <v>1</v>
      </c>
      <c r="Q580" s="275">
        <f t="shared" si="174"/>
        <v>10</v>
      </c>
      <c r="R580" s="275">
        <f t="shared" si="175"/>
        <v>3</v>
      </c>
      <c r="S580" s="278"/>
      <c r="T580" s="278"/>
      <c r="U580" s="278"/>
      <c r="V580" s="278"/>
      <c r="W580" s="582"/>
      <c r="X580" s="582"/>
      <c r="Y580" s="600"/>
      <c r="Z580" s="278"/>
      <c r="AA580" s="76">
        <v>479</v>
      </c>
      <c r="AB580" s="76">
        <v>479278114</v>
      </c>
      <c r="AC580" s="294" t="s">
        <v>1304</v>
      </c>
      <c r="AD580" s="76">
        <v>0</v>
      </c>
      <c r="AE580" s="76">
        <v>0</v>
      </c>
      <c r="AF580" s="76">
        <v>0</v>
      </c>
      <c r="AG580" s="76">
        <v>0</v>
      </c>
      <c r="AH580" s="76">
        <v>0</v>
      </c>
      <c r="AI580" s="76">
        <v>3</v>
      </c>
      <c r="AJ580" s="76">
        <v>0</v>
      </c>
      <c r="AK580" s="265">
        <v>0</v>
      </c>
      <c r="AL580" s="265">
        <v>0</v>
      </c>
      <c r="AM580" s="265">
        <v>0</v>
      </c>
      <c r="AN580" s="265">
        <v>0</v>
      </c>
      <c r="AO580" s="265">
        <v>0</v>
      </c>
      <c r="AP580" s="265">
        <v>0</v>
      </c>
      <c r="AQ580" s="265">
        <v>0</v>
      </c>
      <c r="AR580" s="265">
        <v>0</v>
      </c>
      <c r="AS580" s="76">
        <v>1</v>
      </c>
      <c r="AT580" s="266"/>
      <c r="AU580" s="76">
        <v>278</v>
      </c>
      <c r="AV580" s="76">
        <v>114</v>
      </c>
      <c r="AW580" s="579">
        <v>10</v>
      </c>
      <c r="AY580" s="76"/>
      <c r="AZ580" s="76">
        <f t="shared" si="176"/>
        <v>479278114</v>
      </c>
      <c r="BA580" s="76">
        <f t="shared" si="177"/>
        <v>479</v>
      </c>
      <c r="BB580" s="564"/>
      <c r="BC580" s="266" t="str">
        <f t="shared" si="178"/>
        <v>PIONEER VALLEY PERFORMING ARTS</v>
      </c>
      <c r="BD580" s="266">
        <f t="shared" si="179"/>
        <v>114</v>
      </c>
      <c r="BE580" s="266" t="str">
        <f t="shared" si="161"/>
        <v>GREENFIELD</v>
      </c>
      <c r="BF580" s="266">
        <f t="shared" si="180"/>
        <v>3</v>
      </c>
    </row>
    <row r="581" spans="1:58">
      <c r="A581" s="265">
        <v>479</v>
      </c>
      <c r="B581" s="265">
        <v>479278117</v>
      </c>
      <c r="C581" s="266" t="s">
        <v>1304</v>
      </c>
      <c r="D581" s="275">
        <f t="shared" si="162"/>
        <v>0</v>
      </c>
      <c r="E581" s="275">
        <f t="shared" si="163"/>
        <v>0</v>
      </c>
      <c r="F581" s="275">
        <f t="shared" si="164"/>
        <v>0</v>
      </c>
      <c r="G581" s="275">
        <f t="shared" si="165"/>
        <v>0</v>
      </c>
      <c r="H581" s="275">
        <f t="shared" si="166"/>
        <v>3</v>
      </c>
      <c r="I581" s="275">
        <f t="shared" si="167"/>
        <v>8</v>
      </c>
      <c r="J581" s="275">
        <f t="shared" si="168"/>
        <v>0</v>
      </c>
      <c r="K581" s="410">
        <f t="shared" si="169"/>
        <v>0.43230000000000002</v>
      </c>
      <c r="L581" s="275"/>
      <c r="M581" s="275">
        <f t="shared" si="170"/>
        <v>0</v>
      </c>
      <c r="N581" s="275">
        <f t="shared" si="171"/>
        <v>0</v>
      </c>
      <c r="O581" s="275">
        <f t="shared" si="172"/>
        <v>0</v>
      </c>
      <c r="P581" s="275">
        <f t="shared" si="173"/>
        <v>6</v>
      </c>
      <c r="Q581" s="275">
        <f t="shared" si="174"/>
        <v>5</v>
      </c>
      <c r="R581" s="275">
        <f t="shared" si="175"/>
        <v>11</v>
      </c>
      <c r="S581" s="278"/>
      <c r="T581" s="278"/>
      <c r="U581" s="278"/>
      <c r="V581" s="278"/>
      <c r="W581" s="582"/>
      <c r="X581" s="582"/>
      <c r="Y581" s="600"/>
      <c r="Z581" s="278"/>
      <c r="AA581" s="76">
        <v>479</v>
      </c>
      <c r="AB581" s="76">
        <v>479278117</v>
      </c>
      <c r="AC581" s="294" t="s">
        <v>1304</v>
      </c>
      <c r="AD581" s="76">
        <v>0</v>
      </c>
      <c r="AE581" s="76">
        <v>0</v>
      </c>
      <c r="AF581" s="76">
        <v>0</v>
      </c>
      <c r="AG581" s="76">
        <v>0</v>
      </c>
      <c r="AH581" s="76">
        <v>3</v>
      </c>
      <c r="AI581" s="76">
        <v>8</v>
      </c>
      <c r="AJ581" s="76">
        <v>0</v>
      </c>
      <c r="AK581" s="265">
        <v>0</v>
      </c>
      <c r="AL581" s="265">
        <v>0</v>
      </c>
      <c r="AM581" s="265">
        <v>0</v>
      </c>
      <c r="AN581" s="265">
        <v>0</v>
      </c>
      <c r="AO581" s="265">
        <v>2</v>
      </c>
      <c r="AP581" s="265">
        <v>0</v>
      </c>
      <c r="AQ581" s="265">
        <v>0</v>
      </c>
      <c r="AR581" s="265">
        <v>0</v>
      </c>
      <c r="AS581" s="76">
        <v>4</v>
      </c>
      <c r="AT581" s="266"/>
      <c r="AU581" s="76">
        <v>278</v>
      </c>
      <c r="AV581" s="76">
        <v>117</v>
      </c>
      <c r="AW581" s="579">
        <v>5</v>
      </c>
      <c r="AY581" s="76"/>
      <c r="AZ581" s="76">
        <f t="shared" si="176"/>
        <v>479278117</v>
      </c>
      <c r="BA581" s="76">
        <f t="shared" si="177"/>
        <v>479</v>
      </c>
      <c r="BB581" s="564"/>
      <c r="BC581" s="266" t="str">
        <f t="shared" si="178"/>
        <v>PIONEER VALLEY PERFORMING ARTS</v>
      </c>
      <c r="BD581" s="266">
        <f t="shared" si="179"/>
        <v>117</v>
      </c>
      <c r="BE581" s="266" t="str">
        <f t="shared" si="161"/>
        <v>HADLEY</v>
      </c>
      <c r="BF581" s="266">
        <f t="shared" si="180"/>
        <v>11</v>
      </c>
    </row>
    <row r="582" spans="1:58">
      <c r="A582" s="265">
        <v>479</v>
      </c>
      <c r="B582" s="265">
        <v>479278127</v>
      </c>
      <c r="C582" s="266" t="s">
        <v>1304</v>
      </c>
      <c r="D582" s="275">
        <f t="shared" si="162"/>
        <v>0</v>
      </c>
      <c r="E582" s="275">
        <f t="shared" si="163"/>
        <v>0</v>
      </c>
      <c r="F582" s="275">
        <f t="shared" si="164"/>
        <v>0</v>
      </c>
      <c r="G582" s="275">
        <f t="shared" si="165"/>
        <v>0</v>
      </c>
      <c r="H582" s="275">
        <f t="shared" si="166"/>
        <v>2</v>
      </c>
      <c r="I582" s="275">
        <f t="shared" si="167"/>
        <v>6</v>
      </c>
      <c r="J582" s="275">
        <f t="shared" si="168"/>
        <v>0</v>
      </c>
      <c r="K582" s="410">
        <f t="shared" si="169"/>
        <v>0.31440000000000001</v>
      </c>
      <c r="L582" s="275"/>
      <c r="M582" s="275">
        <f t="shared" si="170"/>
        <v>0</v>
      </c>
      <c r="N582" s="275">
        <f t="shared" si="171"/>
        <v>0</v>
      </c>
      <c r="O582" s="275">
        <f t="shared" si="172"/>
        <v>0</v>
      </c>
      <c r="P582" s="275">
        <f t="shared" si="173"/>
        <v>6</v>
      </c>
      <c r="Q582" s="275">
        <f t="shared" si="174"/>
        <v>4</v>
      </c>
      <c r="R582" s="275">
        <f t="shared" si="175"/>
        <v>8</v>
      </c>
      <c r="S582" s="278"/>
      <c r="T582" s="278"/>
      <c r="U582" s="278"/>
      <c r="V582" s="278"/>
      <c r="W582" s="582"/>
      <c r="X582" s="582"/>
      <c r="Y582" s="600"/>
      <c r="Z582" s="278"/>
      <c r="AA582" s="76">
        <v>479</v>
      </c>
      <c r="AB582" s="76">
        <v>479278127</v>
      </c>
      <c r="AC582" s="294" t="s">
        <v>1304</v>
      </c>
      <c r="AD582" s="76">
        <v>0</v>
      </c>
      <c r="AE582" s="76">
        <v>0</v>
      </c>
      <c r="AF582" s="76">
        <v>0</v>
      </c>
      <c r="AG582" s="76">
        <v>0</v>
      </c>
      <c r="AH582" s="76">
        <v>2</v>
      </c>
      <c r="AI582" s="76">
        <v>6</v>
      </c>
      <c r="AJ582" s="76">
        <v>0</v>
      </c>
      <c r="AK582" s="265">
        <v>0</v>
      </c>
      <c r="AL582" s="265">
        <v>0</v>
      </c>
      <c r="AM582" s="265">
        <v>0</v>
      </c>
      <c r="AN582" s="265">
        <v>0</v>
      </c>
      <c r="AO582" s="265">
        <v>2</v>
      </c>
      <c r="AP582" s="265">
        <v>0</v>
      </c>
      <c r="AQ582" s="265">
        <v>0</v>
      </c>
      <c r="AR582" s="265">
        <v>0</v>
      </c>
      <c r="AS582" s="76">
        <v>4</v>
      </c>
      <c r="AT582" s="266"/>
      <c r="AU582" s="76">
        <v>278</v>
      </c>
      <c r="AV582" s="76">
        <v>127</v>
      </c>
      <c r="AW582" s="579">
        <v>4</v>
      </c>
      <c r="AY582" s="76"/>
      <c r="AZ582" s="76">
        <f t="shared" si="176"/>
        <v>479278127</v>
      </c>
      <c r="BA582" s="76">
        <f t="shared" si="177"/>
        <v>479</v>
      </c>
      <c r="BB582" s="564"/>
      <c r="BC582" s="266" t="str">
        <f t="shared" si="178"/>
        <v>PIONEER VALLEY PERFORMING ARTS</v>
      </c>
      <c r="BD582" s="266">
        <f t="shared" si="179"/>
        <v>127</v>
      </c>
      <c r="BE582" s="266" t="str">
        <f t="shared" si="161"/>
        <v>HATFIELD</v>
      </c>
      <c r="BF582" s="266">
        <f t="shared" si="180"/>
        <v>8</v>
      </c>
    </row>
    <row r="583" spans="1:58">
      <c r="A583" s="265">
        <v>479</v>
      </c>
      <c r="B583" s="265">
        <v>479278137</v>
      </c>
      <c r="C583" s="266" t="s">
        <v>1304</v>
      </c>
      <c r="D583" s="275">
        <f t="shared" si="162"/>
        <v>0</v>
      </c>
      <c r="E583" s="275">
        <f t="shared" si="163"/>
        <v>0</v>
      </c>
      <c r="F583" s="275">
        <f t="shared" si="164"/>
        <v>0</v>
      </c>
      <c r="G583" s="275">
        <f t="shared" si="165"/>
        <v>0</v>
      </c>
      <c r="H583" s="275">
        <f t="shared" si="166"/>
        <v>17</v>
      </c>
      <c r="I583" s="275">
        <f t="shared" si="167"/>
        <v>18</v>
      </c>
      <c r="J583" s="275">
        <f t="shared" si="168"/>
        <v>0</v>
      </c>
      <c r="K583" s="410">
        <f t="shared" si="169"/>
        <v>1.3754999999999999</v>
      </c>
      <c r="L583" s="275"/>
      <c r="M583" s="275">
        <f t="shared" si="170"/>
        <v>0</v>
      </c>
      <c r="N583" s="275">
        <f t="shared" si="171"/>
        <v>1</v>
      </c>
      <c r="O583" s="275">
        <f t="shared" si="172"/>
        <v>0</v>
      </c>
      <c r="P583" s="275">
        <f t="shared" si="173"/>
        <v>17</v>
      </c>
      <c r="Q583" s="275">
        <f t="shared" si="174"/>
        <v>12</v>
      </c>
      <c r="R583" s="275">
        <f t="shared" si="175"/>
        <v>35</v>
      </c>
      <c r="S583" s="278"/>
      <c r="T583" s="278"/>
      <c r="U583" s="278"/>
      <c r="V583" s="278"/>
      <c r="W583" s="582"/>
      <c r="X583" s="582"/>
      <c r="Y583" s="600"/>
      <c r="Z583" s="278"/>
      <c r="AA583" s="76">
        <v>479</v>
      </c>
      <c r="AB583" s="76">
        <v>479278137</v>
      </c>
      <c r="AC583" s="294" t="s">
        <v>1304</v>
      </c>
      <c r="AD583" s="76">
        <v>0</v>
      </c>
      <c r="AE583" s="76">
        <v>0</v>
      </c>
      <c r="AF583" s="76">
        <v>0</v>
      </c>
      <c r="AG583" s="76">
        <v>0</v>
      </c>
      <c r="AH583" s="76">
        <v>17</v>
      </c>
      <c r="AI583" s="76">
        <v>18</v>
      </c>
      <c r="AJ583" s="76">
        <v>0</v>
      </c>
      <c r="AK583" s="265">
        <v>0</v>
      </c>
      <c r="AL583" s="265">
        <v>0</v>
      </c>
      <c r="AM583" s="265">
        <v>1</v>
      </c>
      <c r="AN583" s="265">
        <v>0</v>
      </c>
      <c r="AO583" s="265">
        <v>9</v>
      </c>
      <c r="AP583" s="265">
        <v>0</v>
      </c>
      <c r="AQ583" s="265">
        <v>0</v>
      </c>
      <c r="AR583" s="265">
        <v>0</v>
      </c>
      <c r="AS583" s="76">
        <v>8</v>
      </c>
      <c r="AT583" s="266"/>
      <c r="AU583" s="76">
        <v>278</v>
      </c>
      <c r="AV583" s="76">
        <v>137</v>
      </c>
      <c r="AW583" s="579">
        <v>12</v>
      </c>
      <c r="AY583" s="76"/>
      <c r="AZ583" s="76">
        <f t="shared" si="176"/>
        <v>479278137</v>
      </c>
      <c r="BA583" s="76">
        <f t="shared" si="177"/>
        <v>479</v>
      </c>
      <c r="BB583" s="564"/>
      <c r="BC583" s="266" t="str">
        <f t="shared" si="178"/>
        <v>PIONEER VALLEY PERFORMING ARTS</v>
      </c>
      <c r="BD583" s="266">
        <f t="shared" si="179"/>
        <v>137</v>
      </c>
      <c r="BE583" s="266" t="str">
        <f t="shared" si="161"/>
        <v>HOLYOKE</v>
      </c>
      <c r="BF583" s="266">
        <f t="shared" si="180"/>
        <v>35</v>
      </c>
    </row>
    <row r="584" spans="1:58">
      <c r="A584" s="265">
        <v>479</v>
      </c>
      <c r="B584" s="265">
        <v>479278159</v>
      </c>
      <c r="C584" s="266" t="s">
        <v>1304</v>
      </c>
      <c r="D584" s="275">
        <f t="shared" si="162"/>
        <v>0</v>
      </c>
      <c r="E584" s="275">
        <f t="shared" si="163"/>
        <v>0</v>
      </c>
      <c r="F584" s="275">
        <f t="shared" si="164"/>
        <v>0</v>
      </c>
      <c r="G584" s="275">
        <f t="shared" si="165"/>
        <v>0</v>
      </c>
      <c r="H584" s="275">
        <f t="shared" si="166"/>
        <v>0</v>
      </c>
      <c r="I584" s="275">
        <f t="shared" si="167"/>
        <v>1</v>
      </c>
      <c r="J584" s="275">
        <f t="shared" si="168"/>
        <v>0</v>
      </c>
      <c r="K584" s="410">
        <f t="shared" si="169"/>
        <v>3.9300000000000002E-2</v>
      </c>
      <c r="L584" s="275"/>
      <c r="M584" s="275">
        <f t="shared" si="170"/>
        <v>0</v>
      </c>
      <c r="N584" s="275">
        <f t="shared" si="171"/>
        <v>0</v>
      </c>
      <c r="O584" s="275">
        <f t="shared" si="172"/>
        <v>0</v>
      </c>
      <c r="P584" s="275">
        <f t="shared" si="173"/>
        <v>0</v>
      </c>
      <c r="Q584" s="275">
        <f t="shared" si="174"/>
        <v>3</v>
      </c>
      <c r="R584" s="275">
        <f t="shared" si="175"/>
        <v>1</v>
      </c>
      <c r="S584" s="278"/>
      <c r="T584" s="278"/>
      <c r="U584" s="278"/>
      <c r="V584" s="278"/>
      <c r="W584" s="582"/>
      <c r="X584" s="582"/>
      <c r="Y584" s="600"/>
      <c r="Z584" s="278"/>
      <c r="AA584" s="76">
        <v>479</v>
      </c>
      <c r="AB584" s="76">
        <v>479278159</v>
      </c>
      <c r="AC584" s="294" t="s">
        <v>1304</v>
      </c>
      <c r="AD584" s="76">
        <v>0</v>
      </c>
      <c r="AE584" s="76">
        <v>0</v>
      </c>
      <c r="AF584" s="76">
        <v>0</v>
      </c>
      <c r="AG584" s="76">
        <v>0</v>
      </c>
      <c r="AH584" s="76">
        <v>0</v>
      </c>
      <c r="AI584" s="76">
        <v>1</v>
      </c>
      <c r="AJ584" s="76">
        <v>0</v>
      </c>
      <c r="AK584" s="265">
        <v>0</v>
      </c>
      <c r="AL584" s="265">
        <v>0</v>
      </c>
      <c r="AM584" s="265">
        <v>0</v>
      </c>
      <c r="AN584" s="265">
        <v>0</v>
      </c>
      <c r="AO584" s="265">
        <v>0</v>
      </c>
      <c r="AP584" s="265">
        <v>0</v>
      </c>
      <c r="AQ584" s="265">
        <v>0</v>
      </c>
      <c r="AR584" s="265">
        <v>0</v>
      </c>
      <c r="AS584" s="76">
        <v>0</v>
      </c>
      <c r="AT584" s="266"/>
      <c r="AU584" s="76">
        <v>278</v>
      </c>
      <c r="AV584" s="76">
        <v>159</v>
      </c>
      <c r="AW584" s="579">
        <v>3</v>
      </c>
      <c r="AY584" s="76"/>
      <c r="AZ584" s="76">
        <f t="shared" si="176"/>
        <v>479278159</v>
      </c>
      <c r="BA584" s="76">
        <f t="shared" si="177"/>
        <v>479</v>
      </c>
      <c r="BB584" s="564"/>
      <c r="BC584" s="266" t="str">
        <f t="shared" si="178"/>
        <v>PIONEER VALLEY PERFORMING ARTS</v>
      </c>
      <c r="BD584" s="266">
        <f t="shared" si="179"/>
        <v>159</v>
      </c>
      <c r="BE584" s="266" t="str">
        <f t="shared" si="161"/>
        <v>LONGMEADOW</v>
      </c>
      <c r="BF584" s="266">
        <f t="shared" si="180"/>
        <v>1</v>
      </c>
    </row>
    <row r="585" spans="1:58">
      <c r="A585" s="265">
        <v>479</v>
      </c>
      <c r="B585" s="265">
        <v>479278161</v>
      </c>
      <c r="C585" s="266" t="s">
        <v>1304</v>
      </c>
      <c r="D585" s="275">
        <f t="shared" si="162"/>
        <v>0</v>
      </c>
      <c r="E585" s="275">
        <f t="shared" si="163"/>
        <v>0</v>
      </c>
      <c r="F585" s="275">
        <f t="shared" si="164"/>
        <v>0</v>
      </c>
      <c r="G585" s="275">
        <f t="shared" si="165"/>
        <v>0</v>
      </c>
      <c r="H585" s="275">
        <f t="shared" si="166"/>
        <v>4</v>
      </c>
      <c r="I585" s="275">
        <f t="shared" si="167"/>
        <v>5</v>
      </c>
      <c r="J585" s="275">
        <f t="shared" si="168"/>
        <v>0</v>
      </c>
      <c r="K585" s="410">
        <f t="shared" si="169"/>
        <v>0.35370000000000001</v>
      </c>
      <c r="L585" s="275"/>
      <c r="M585" s="275">
        <f t="shared" si="170"/>
        <v>0</v>
      </c>
      <c r="N585" s="275">
        <f t="shared" si="171"/>
        <v>0</v>
      </c>
      <c r="O585" s="275">
        <f t="shared" si="172"/>
        <v>0</v>
      </c>
      <c r="P585" s="275">
        <f t="shared" si="173"/>
        <v>5</v>
      </c>
      <c r="Q585" s="275">
        <f t="shared" si="174"/>
        <v>8</v>
      </c>
      <c r="R585" s="275">
        <f t="shared" si="175"/>
        <v>9</v>
      </c>
      <c r="S585" s="278"/>
      <c r="T585" s="278"/>
      <c r="U585" s="278"/>
      <c r="V585" s="278"/>
      <c r="W585" s="582"/>
      <c r="X585" s="582"/>
      <c r="Y585" s="600"/>
      <c r="Z585" s="278"/>
      <c r="AA585" s="76">
        <v>479</v>
      </c>
      <c r="AB585" s="76">
        <v>479278161</v>
      </c>
      <c r="AC585" s="294" t="s">
        <v>1304</v>
      </c>
      <c r="AD585" s="76">
        <v>0</v>
      </c>
      <c r="AE585" s="76">
        <v>0</v>
      </c>
      <c r="AF585" s="76">
        <v>0</v>
      </c>
      <c r="AG585" s="76">
        <v>0</v>
      </c>
      <c r="AH585" s="76">
        <v>4</v>
      </c>
      <c r="AI585" s="76">
        <v>5</v>
      </c>
      <c r="AJ585" s="76">
        <v>0</v>
      </c>
      <c r="AK585" s="265">
        <v>0</v>
      </c>
      <c r="AL585" s="265">
        <v>0</v>
      </c>
      <c r="AM585" s="265">
        <v>0</v>
      </c>
      <c r="AN585" s="265">
        <v>0</v>
      </c>
      <c r="AO585" s="265">
        <v>2</v>
      </c>
      <c r="AP585" s="265">
        <v>0</v>
      </c>
      <c r="AQ585" s="265">
        <v>0</v>
      </c>
      <c r="AR585" s="265">
        <v>0</v>
      </c>
      <c r="AS585" s="76">
        <v>3</v>
      </c>
      <c r="AT585" s="266"/>
      <c r="AU585" s="76">
        <v>278</v>
      </c>
      <c r="AV585" s="76">
        <v>161</v>
      </c>
      <c r="AW585" s="579">
        <v>8</v>
      </c>
      <c r="AY585" s="76"/>
      <c r="AZ585" s="76">
        <f t="shared" si="176"/>
        <v>479278161</v>
      </c>
      <c r="BA585" s="76">
        <f t="shared" si="177"/>
        <v>479</v>
      </c>
      <c r="BB585" s="564"/>
      <c r="BC585" s="266" t="str">
        <f t="shared" si="178"/>
        <v>PIONEER VALLEY PERFORMING ARTS</v>
      </c>
      <c r="BD585" s="266">
        <f t="shared" si="179"/>
        <v>161</v>
      </c>
      <c r="BE585" s="266" t="str">
        <f t="shared" si="161"/>
        <v>LUDLOW</v>
      </c>
      <c r="BF585" s="266">
        <f t="shared" si="180"/>
        <v>9</v>
      </c>
    </row>
    <row r="586" spans="1:58">
      <c r="A586" s="265">
        <v>479</v>
      </c>
      <c r="B586" s="265">
        <v>479278191</v>
      </c>
      <c r="C586" s="266" t="s">
        <v>1304</v>
      </c>
      <c r="D586" s="275">
        <f t="shared" si="162"/>
        <v>0</v>
      </c>
      <c r="E586" s="275">
        <f t="shared" si="163"/>
        <v>0</v>
      </c>
      <c r="F586" s="275">
        <f t="shared" si="164"/>
        <v>0</v>
      </c>
      <c r="G586" s="275">
        <f t="shared" si="165"/>
        <v>0</v>
      </c>
      <c r="H586" s="275">
        <f t="shared" si="166"/>
        <v>0</v>
      </c>
      <c r="I586" s="275">
        <f t="shared" si="167"/>
        <v>1</v>
      </c>
      <c r="J586" s="275">
        <f t="shared" si="168"/>
        <v>0</v>
      </c>
      <c r="K586" s="410">
        <f t="shared" si="169"/>
        <v>3.9300000000000002E-2</v>
      </c>
      <c r="L586" s="275"/>
      <c r="M586" s="275">
        <f t="shared" si="170"/>
        <v>0</v>
      </c>
      <c r="N586" s="275">
        <f t="shared" si="171"/>
        <v>0</v>
      </c>
      <c r="O586" s="275">
        <f t="shared" si="172"/>
        <v>0</v>
      </c>
      <c r="P586" s="275">
        <f t="shared" si="173"/>
        <v>0</v>
      </c>
      <c r="Q586" s="275">
        <f t="shared" si="174"/>
        <v>8</v>
      </c>
      <c r="R586" s="275">
        <f t="shared" si="175"/>
        <v>1</v>
      </c>
      <c r="S586" s="278"/>
      <c r="T586" s="278"/>
      <c r="U586" s="278"/>
      <c r="V586" s="278"/>
      <c r="W586" s="582"/>
      <c r="X586" s="582"/>
      <c r="Y586" s="600"/>
      <c r="Z586" s="278"/>
      <c r="AA586" s="76">
        <v>479</v>
      </c>
      <c r="AB586" s="76">
        <v>479278191</v>
      </c>
      <c r="AC586" s="294" t="s">
        <v>1304</v>
      </c>
      <c r="AD586" s="76">
        <v>0</v>
      </c>
      <c r="AE586" s="76">
        <v>0</v>
      </c>
      <c r="AF586" s="76">
        <v>0</v>
      </c>
      <c r="AG586" s="76">
        <v>0</v>
      </c>
      <c r="AH586" s="76">
        <v>0</v>
      </c>
      <c r="AI586" s="76">
        <v>1</v>
      </c>
      <c r="AJ586" s="76">
        <v>0</v>
      </c>
      <c r="AK586" s="265">
        <v>0</v>
      </c>
      <c r="AL586" s="265">
        <v>0</v>
      </c>
      <c r="AM586" s="265">
        <v>0</v>
      </c>
      <c r="AN586" s="265">
        <v>0</v>
      </c>
      <c r="AO586" s="265">
        <v>0</v>
      </c>
      <c r="AP586" s="265">
        <v>0</v>
      </c>
      <c r="AQ586" s="265">
        <v>0</v>
      </c>
      <c r="AR586" s="265">
        <v>0</v>
      </c>
      <c r="AS586" s="76">
        <v>0</v>
      </c>
      <c r="AT586" s="266"/>
      <c r="AU586" s="76">
        <v>278</v>
      </c>
      <c r="AV586" s="76">
        <v>191</v>
      </c>
      <c r="AW586" s="579">
        <v>8</v>
      </c>
      <c r="AY586" s="76"/>
      <c r="AZ586" s="76">
        <f t="shared" si="176"/>
        <v>479278191</v>
      </c>
      <c r="BA586" s="76">
        <f t="shared" si="177"/>
        <v>479</v>
      </c>
      <c r="BB586" s="564"/>
      <c r="BC586" s="266" t="str">
        <f t="shared" si="178"/>
        <v>PIONEER VALLEY PERFORMING ARTS</v>
      </c>
      <c r="BD586" s="266">
        <f t="shared" si="179"/>
        <v>191</v>
      </c>
      <c r="BE586" s="266" t="str">
        <f t="shared" ref="BE586:BE649" si="181">VLOOKUP(BD586,distinfo,2,FALSE)</f>
        <v>MONSON</v>
      </c>
      <c r="BF586" s="266">
        <f t="shared" si="180"/>
        <v>1</v>
      </c>
    </row>
    <row r="587" spans="1:58">
      <c r="A587" s="265">
        <v>479</v>
      </c>
      <c r="B587" s="265">
        <v>479278210</v>
      </c>
      <c r="C587" s="266" t="s">
        <v>1304</v>
      </c>
      <c r="D587" s="275">
        <f t="shared" ref="D587:D650" si="182">ROUND(AD587,0)</f>
        <v>0</v>
      </c>
      <c r="E587" s="275">
        <f t="shared" ref="E587:E650" si="183">ROUND(AE587,0)</f>
        <v>0</v>
      </c>
      <c r="F587" s="275">
        <f t="shared" ref="F587:F650" si="184">ROUND(AF587,0)</f>
        <v>0</v>
      </c>
      <c r="G587" s="275">
        <f t="shared" ref="G587:G650" si="185">ROUND(AG587,0)</f>
        <v>0</v>
      </c>
      <c r="H587" s="275">
        <f t="shared" ref="H587:H650" si="186">ROUND(AH587,0)</f>
        <v>12</v>
      </c>
      <c r="I587" s="275">
        <f t="shared" ref="I587:I650" si="187">ROUND(AI587,0)-J587</f>
        <v>14</v>
      </c>
      <c r="J587" s="275">
        <f t="shared" ref="J587:J650" si="188">ROUND(AJ587,0)</f>
        <v>0</v>
      </c>
      <c r="K587" s="410">
        <f t="shared" ref="K587:K650" si="189">ROUND($K$2*(SUM(AF587:AI587)+(AE587*0.5))+$K$5*AJ587,4)</f>
        <v>1.0218</v>
      </c>
      <c r="L587" s="275"/>
      <c r="M587" s="275">
        <f t="shared" ref="M587:M650" si="190">ROUND(AL587+(AK587*0.5),0)</f>
        <v>0</v>
      </c>
      <c r="N587" s="275">
        <f t="shared" ref="N587:N650" si="191">ROUND(AM587,0)</f>
        <v>0</v>
      </c>
      <c r="O587" s="275">
        <f t="shared" ref="O587:O650" si="192">ROUND(AN587,0)</f>
        <v>1</v>
      </c>
      <c r="P587" s="275">
        <f t="shared" ref="P587:P650" si="193">ROUND(((AP587+AQ587)*0.5)+AO587+AR587+AS587,0)</f>
        <v>8</v>
      </c>
      <c r="Q587" s="275">
        <f t="shared" ref="Q587:Q650" si="194">AW587</f>
        <v>6</v>
      </c>
      <c r="R587" s="275">
        <f t="shared" ref="R587:R650" si="195">SUM(F587:I587)+ROUND(D587*0.5,0)+ROUND(J587,0)</f>
        <v>26</v>
      </c>
      <c r="S587" s="278"/>
      <c r="T587" s="278"/>
      <c r="U587" s="278"/>
      <c r="V587" s="278"/>
      <c r="W587" s="582"/>
      <c r="X587" s="582"/>
      <c r="Y587" s="600"/>
      <c r="Z587" s="278"/>
      <c r="AA587" s="76">
        <v>479</v>
      </c>
      <c r="AB587" s="76">
        <v>479278210</v>
      </c>
      <c r="AC587" s="294" t="s">
        <v>1304</v>
      </c>
      <c r="AD587" s="76">
        <v>0</v>
      </c>
      <c r="AE587" s="76">
        <v>0</v>
      </c>
      <c r="AF587" s="76">
        <v>0</v>
      </c>
      <c r="AG587" s="76">
        <v>0</v>
      </c>
      <c r="AH587" s="76">
        <v>12</v>
      </c>
      <c r="AI587" s="76">
        <v>14</v>
      </c>
      <c r="AJ587" s="76">
        <v>0</v>
      </c>
      <c r="AK587" s="265">
        <v>0</v>
      </c>
      <c r="AL587" s="265">
        <v>0</v>
      </c>
      <c r="AM587" s="265">
        <v>0</v>
      </c>
      <c r="AN587" s="265">
        <v>1</v>
      </c>
      <c r="AO587" s="265">
        <v>5</v>
      </c>
      <c r="AP587" s="265">
        <v>0</v>
      </c>
      <c r="AQ587" s="265">
        <v>0</v>
      </c>
      <c r="AR587" s="265">
        <v>0</v>
      </c>
      <c r="AS587" s="76">
        <v>3</v>
      </c>
      <c r="AT587" s="266"/>
      <c r="AU587" s="76">
        <v>278</v>
      </c>
      <c r="AV587" s="76">
        <v>210</v>
      </c>
      <c r="AW587" s="579">
        <v>6</v>
      </c>
      <c r="AY587" s="76"/>
      <c r="AZ587" s="76">
        <f t="shared" ref="AZ587:AZ650" si="196">AB587</f>
        <v>479278210</v>
      </c>
      <c r="BA587" s="76">
        <f t="shared" ref="BA587:BA650" si="197">AA587</f>
        <v>479</v>
      </c>
      <c r="BB587" s="564"/>
      <c r="BC587" s="266" t="str">
        <f t="shared" ref="BC587:BC650" si="198">AC587</f>
        <v>PIONEER VALLEY PERFORMING ARTS</v>
      </c>
      <c r="BD587" s="266">
        <f t="shared" ref="BD587:BD650" si="199">AV587</f>
        <v>210</v>
      </c>
      <c r="BE587" s="266" t="str">
        <f t="shared" si="181"/>
        <v>NORTHAMPTON</v>
      </c>
      <c r="BF587" s="266">
        <f t="shared" ref="BF587:BF650" si="200">SUM(AD587:AJ587)</f>
        <v>26</v>
      </c>
    </row>
    <row r="588" spans="1:58">
      <c r="A588" s="265">
        <v>479</v>
      </c>
      <c r="B588" s="265">
        <v>479278227</v>
      </c>
      <c r="C588" s="266" t="s">
        <v>1304</v>
      </c>
      <c r="D588" s="275">
        <f t="shared" si="182"/>
        <v>0</v>
      </c>
      <c r="E588" s="275">
        <f t="shared" si="183"/>
        <v>0</v>
      </c>
      <c r="F588" s="275">
        <f t="shared" si="184"/>
        <v>0</v>
      </c>
      <c r="G588" s="275">
        <f t="shared" si="185"/>
        <v>0</v>
      </c>
      <c r="H588" s="275">
        <f t="shared" si="186"/>
        <v>0</v>
      </c>
      <c r="I588" s="275">
        <f t="shared" si="187"/>
        <v>3</v>
      </c>
      <c r="J588" s="275">
        <f t="shared" si="188"/>
        <v>0</v>
      </c>
      <c r="K588" s="410">
        <f t="shared" si="189"/>
        <v>0.1179</v>
      </c>
      <c r="L588" s="275"/>
      <c r="M588" s="275">
        <f t="shared" si="190"/>
        <v>0</v>
      </c>
      <c r="N588" s="275">
        <f t="shared" si="191"/>
        <v>0</v>
      </c>
      <c r="O588" s="275">
        <f t="shared" si="192"/>
        <v>0</v>
      </c>
      <c r="P588" s="275">
        <f t="shared" si="193"/>
        <v>1</v>
      </c>
      <c r="Q588" s="275">
        <f t="shared" si="194"/>
        <v>10</v>
      </c>
      <c r="R588" s="275">
        <f t="shared" si="195"/>
        <v>3</v>
      </c>
      <c r="S588" s="278"/>
      <c r="T588" s="278"/>
      <c r="U588" s="278"/>
      <c r="V588" s="278"/>
      <c r="W588" s="582"/>
      <c r="X588" s="582"/>
      <c r="Y588" s="600"/>
      <c r="Z588" s="278"/>
      <c r="AA588" s="76">
        <v>479</v>
      </c>
      <c r="AB588" s="76">
        <v>479278227</v>
      </c>
      <c r="AC588" s="294" t="s">
        <v>1304</v>
      </c>
      <c r="AD588" s="76">
        <v>0</v>
      </c>
      <c r="AE588" s="76">
        <v>0</v>
      </c>
      <c r="AF588" s="76">
        <v>0</v>
      </c>
      <c r="AG588" s="76">
        <v>0</v>
      </c>
      <c r="AH588" s="76">
        <v>0</v>
      </c>
      <c r="AI588" s="76">
        <v>3</v>
      </c>
      <c r="AJ588" s="76">
        <v>0</v>
      </c>
      <c r="AK588" s="265">
        <v>0</v>
      </c>
      <c r="AL588" s="265">
        <v>0</v>
      </c>
      <c r="AM588" s="265">
        <v>0</v>
      </c>
      <c r="AN588" s="265">
        <v>0</v>
      </c>
      <c r="AO588" s="265">
        <v>0</v>
      </c>
      <c r="AP588" s="265">
        <v>0</v>
      </c>
      <c r="AQ588" s="265">
        <v>0</v>
      </c>
      <c r="AR588" s="265">
        <v>0</v>
      </c>
      <c r="AS588" s="76">
        <v>1</v>
      </c>
      <c r="AT588" s="266"/>
      <c r="AU588" s="76">
        <v>278</v>
      </c>
      <c r="AV588" s="76">
        <v>227</v>
      </c>
      <c r="AW588" s="579">
        <v>10</v>
      </c>
      <c r="AY588" s="76"/>
      <c r="AZ588" s="76">
        <f t="shared" si="196"/>
        <v>479278227</v>
      </c>
      <c r="BA588" s="76">
        <f t="shared" si="197"/>
        <v>479</v>
      </c>
      <c r="BB588" s="564"/>
      <c r="BC588" s="266" t="str">
        <f t="shared" si="198"/>
        <v>PIONEER VALLEY PERFORMING ARTS</v>
      </c>
      <c r="BD588" s="266">
        <f t="shared" si="199"/>
        <v>227</v>
      </c>
      <c r="BE588" s="266" t="str">
        <f t="shared" si="181"/>
        <v>PALMER</v>
      </c>
      <c r="BF588" s="266">
        <f t="shared" si="200"/>
        <v>3</v>
      </c>
    </row>
    <row r="589" spans="1:58">
      <c r="A589" s="265">
        <v>479</v>
      </c>
      <c r="B589" s="265">
        <v>479278278</v>
      </c>
      <c r="C589" s="266" t="s">
        <v>1304</v>
      </c>
      <c r="D589" s="275">
        <f t="shared" si="182"/>
        <v>0</v>
      </c>
      <c r="E589" s="275">
        <f t="shared" si="183"/>
        <v>0</v>
      </c>
      <c r="F589" s="275">
        <f t="shared" si="184"/>
        <v>0</v>
      </c>
      <c r="G589" s="275">
        <f t="shared" si="185"/>
        <v>0</v>
      </c>
      <c r="H589" s="275">
        <f t="shared" si="186"/>
        <v>24</v>
      </c>
      <c r="I589" s="275">
        <f t="shared" si="187"/>
        <v>36</v>
      </c>
      <c r="J589" s="275">
        <f t="shared" si="188"/>
        <v>0</v>
      </c>
      <c r="K589" s="410">
        <f t="shared" si="189"/>
        <v>2.3580000000000001</v>
      </c>
      <c r="L589" s="275"/>
      <c r="M589" s="275">
        <f t="shared" si="190"/>
        <v>0</v>
      </c>
      <c r="N589" s="275">
        <f t="shared" si="191"/>
        <v>0</v>
      </c>
      <c r="O589" s="275">
        <f t="shared" si="192"/>
        <v>0</v>
      </c>
      <c r="P589" s="275">
        <f t="shared" si="193"/>
        <v>20</v>
      </c>
      <c r="Q589" s="275">
        <f t="shared" si="194"/>
        <v>7</v>
      </c>
      <c r="R589" s="275">
        <f t="shared" si="195"/>
        <v>60</v>
      </c>
      <c r="S589" s="278"/>
      <c r="T589" s="278"/>
      <c r="U589" s="278"/>
      <c r="V589" s="278"/>
      <c r="W589" s="582"/>
      <c r="X589" s="582"/>
      <c r="Y589" s="600"/>
      <c r="Z589" s="278"/>
      <c r="AA589" s="76">
        <v>479</v>
      </c>
      <c r="AB589" s="76">
        <v>479278278</v>
      </c>
      <c r="AC589" s="294" t="s">
        <v>1304</v>
      </c>
      <c r="AD589" s="76">
        <v>0</v>
      </c>
      <c r="AE589" s="76">
        <v>0</v>
      </c>
      <c r="AF589" s="76">
        <v>0</v>
      </c>
      <c r="AG589" s="76">
        <v>0</v>
      </c>
      <c r="AH589" s="76">
        <v>24</v>
      </c>
      <c r="AI589" s="76">
        <v>36</v>
      </c>
      <c r="AJ589" s="76">
        <v>0</v>
      </c>
      <c r="AK589" s="265">
        <v>0</v>
      </c>
      <c r="AL589" s="265">
        <v>0</v>
      </c>
      <c r="AM589" s="265">
        <v>0</v>
      </c>
      <c r="AN589" s="265">
        <v>0</v>
      </c>
      <c r="AO589" s="265">
        <v>11</v>
      </c>
      <c r="AP589" s="265">
        <v>0</v>
      </c>
      <c r="AQ589" s="265">
        <v>0</v>
      </c>
      <c r="AR589" s="265">
        <v>0</v>
      </c>
      <c r="AS589" s="76">
        <v>9</v>
      </c>
      <c r="AT589" s="266"/>
      <c r="AU589" s="76">
        <v>278</v>
      </c>
      <c r="AV589" s="76">
        <v>278</v>
      </c>
      <c r="AW589" s="579">
        <v>7</v>
      </c>
      <c r="AY589" s="76"/>
      <c r="AZ589" s="76">
        <f t="shared" si="196"/>
        <v>479278278</v>
      </c>
      <c r="BA589" s="76">
        <f t="shared" si="197"/>
        <v>479</v>
      </c>
      <c r="BB589" s="564"/>
      <c r="BC589" s="266" t="str">
        <f t="shared" si="198"/>
        <v>PIONEER VALLEY PERFORMING ARTS</v>
      </c>
      <c r="BD589" s="266">
        <f t="shared" si="199"/>
        <v>278</v>
      </c>
      <c r="BE589" s="266" t="str">
        <f t="shared" si="181"/>
        <v>SOUTH HADLEY</v>
      </c>
      <c r="BF589" s="266">
        <f t="shared" si="200"/>
        <v>60</v>
      </c>
    </row>
    <row r="590" spans="1:58">
      <c r="A590" s="265">
        <v>479</v>
      </c>
      <c r="B590" s="265">
        <v>479278281</v>
      </c>
      <c r="C590" s="266" t="s">
        <v>1304</v>
      </c>
      <c r="D590" s="275">
        <f t="shared" si="182"/>
        <v>0</v>
      </c>
      <c r="E590" s="275">
        <f t="shared" si="183"/>
        <v>0</v>
      </c>
      <c r="F590" s="275">
        <f t="shared" si="184"/>
        <v>0</v>
      </c>
      <c r="G590" s="275">
        <f t="shared" si="185"/>
        <v>0</v>
      </c>
      <c r="H590" s="275">
        <f t="shared" si="186"/>
        <v>22</v>
      </c>
      <c r="I590" s="275">
        <f t="shared" si="187"/>
        <v>45</v>
      </c>
      <c r="J590" s="275">
        <f t="shared" si="188"/>
        <v>0</v>
      </c>
      <c r="K590" s="410">
        <f t="shared" si="189"/>
        <v>2.6331000000000002</v>
      </c>
      <c r="L590" s="275"/>
      <c r="M590" s="275">
        <f t="shared" si="190"/>
        <v>0</v>
      </c>
      <c r="N590" s="275">
        <f t="shared" si="191"/>
        <v>0</v>
      </c>
      <c r="O590" s="275">
        <f t="shared" si="192"/>
        <v>1</v>
      </c>
      <c r="P590" s="275">
        <f t="shared" si="193"/>
        <v>51</v>
      </c>
      <c r="Q590" s="275">
        <f t="shared" si="194"/>
        <v>12</v>
      </c>
      <c r="R590" s="275">
        <f t="shared" si="195"/>
        <v>67</v>
      </c>
      <c r="S590" s="278"/>
      <c r="T590" s="278"/>
      <c r="U590" s="278"/>
      <c r="V590" s="278"/>
      <c r="W590" s="582"/>
      <c r="X590" s="582"/>
      <c r="Y590" s="600"/>
      <c r="Z590" s="278"/>
      <c r="AA590" s="76">
        <v>479</v>
      </c>
      <c r="AB590" s="76">
        <v>479278281</v>
      </c>
      <c r="AC590" s="294" t="s">
        <v>1304</v>
      </c>
      <c r="AD590" s="76">
        <v>0</v>
      </c>
      <c r="AE590" s="76">
        <v>0</v>
      </c>
      <c r="AF590" s="76">
        <v>0</v>
      </c>
      <c r="AG590" s="76">
        <v>0</v>
      </c>
      <c r="AH590" s="76">
        <v>22</v>
      </c>
      <c r="AI590" s="76">
        <v>45</v>
      </c>
      <c r="AJ590" s="76">
        <v>0</v>
      </c>
      <c r="AK590" s="265">
        <v>0</v>
      </c>
      <c r="AL590" s="265">
        <v>0</v>
      </c>
      <c r="AM590" s="265">
        <v>0</v>
      </c>
      <c r="AN590" s="265">
        <v>1</v>
      </c>
      <c r="AO590" s="265">
        <v>19</v>
      </c>
      <c r="AP590" s="265">
        <v>0</v>
      </c>
      <c r="AQ590" s="265">
        <v>0</v>
      </c>
      <c r="AR590" s="265">
        <v>0</v>
      </c>
      <c r="AS590" s="76">
        <v>32</v>
      </c>
      <c r="AT590" s="266"/>
      <c r="AU590" s="76">
        <v>278</v>
      </c>
      <c r="AV590" s="76">
        <v>281</v>
      </c>
      <c r="AW590" s="579">
        <v>12</v>
      </c>
      <c r="AY590" s="76"/>
      <c r="AZ590" s="76">
        <f t="shared" si="196"/>
        <v>479278281</v>
      </c>
      <c r="BA590" s="76">
        <f t="shared" si="197"/>
        <v>479</v>
      </c>
      <c r="BB590" s="564"/>
      <c r="BC590" s="266" t="str">
        <f t="shared" si="198"/>
        <v>PIONEER VALLEY PERFORMING ARTS</v>
      </c>
      <c r="BD590" s="266">
        <f t="shared" si="199"/>
        <v>281</v>
      </c>
      <c r="BE590" s="266" t="str">
        <f t="shared" si="181"/>
        <v>SPRINGFIELD</v>
      </c>
      <c r="BF590" s="266">
        <f t="shared" si="200"/>
        <v>67</v>
      </c>
    </row>
    <row r="591" spans="1:58">
      <c r="A591" s="265">
        <v>479</v>
      </c>
      <c r="B591" s="265">
        <v>479278309</v>
      </c>
      <c r="C591" s="266" t="s">
        <v>1304</v>
      </c>
      <c r="D591" s="275">
        <f t="shared" si="182"/>
        <v>0</v>
      </c>
      <c r="E591" s="275">
        <f t="shared" si="183"/>
        <v>0</v>
      </c>
      <c r="F591" s="275">
        <f t="shared" si="184"/>
        <v>0</v>
      </c>
      <c r="G591" s="275">
        <f t="shared" si="185"/>
        <v>0</v>
      </c>
      <c r="H591" s="275">
        <f t="shared" si="186"/>
        <v>0</v>
      </c>
      <c r="I591" s="275">
        <f t="shared" si="187"/>
        <v>2</v>
      </c>
      <c r="J591" s="275">
        <f t="shared" si="188"/>
        <v>0</v>
      </c>
      <c r="K591" s="410">
        <f t="shared" si="189"/>
        <v>7.8600000000000003E-2</v>
      </c>
      <c r="L591" s="275"/>
      <c r="M591" s="275">
        <f t="shared" si="190"/>
        <v>0</v>
      </c>
      <c r="N591" s="275">
        <f t="shared" si="191"/>
        <v>0</v>
      </c>
      <c r="O591" s="275">
        <f t="shared" si="192"/>
        <v>0</v>
      </c>
      <c r="P591" s="275">
        <f t="shared" si="193"/>
        <v>1</v>
      </c>
      <c r="Q591" s="275">
        <f t="shared" si="194"/>
        <v>10</v>
      </c>
      <c r="R591" s="275">
        <f t="shared" si="195"/>
        <v>2</v>
      </c>
      <c r="S591" s="278"/>
      <c r="T591" s="278"/>
      <c r="U591" s="278"/>
      <c r="V591" s="278"/>
      <c r="W591" s="582"/>
      <c r="X591" s="582"/>
      <c r="Y591" s="600"/>
      <c r="Z591" s="278"/>
      <c r="AA591" s="76">
        <v>479</v>
      </c>
      <c r="AB591" s="76">
        <v>479278309</v>
      </c>
      <c r="AC591" s="294" t="s">
        <v>1304</v>
      </c>
      <c r="AD591" s="76">
        <v>0</v>
      </c>
      <c r="AE591" s="76">
        <v>0</v>
      </c>
      <c r="AF591" s="76">
        <v>0</v>
      </c>
      <c r="AG591" s="76">
        <v>0</v>
      </c>
      <c r="AH591" s="76">
        <v>0</v>
      </c>
      <c r="AI591" s="76">
        <v>2</v>
      </c>
      <c r="AJ591" s="76">
        <v>0</v>
      </c>
      <c r="AK591" s="265">
        <v>0</v>
      </c>
      <c r="AL591" s="265">
        <v>0</v>
      </c>
      <c r="AM591" s="265">
        <v>0</v>
      </c>
      <c r="AN591" s="265">
        <v>0</v>
      </c>
      <c r="AO591" s="265">
        <v>0</v>
      </c>
      <c r="AP591" s="265">
        <v>0</v>
      </c>
      <c r="AQ591" s="265">
        <v>0</v>
      </c>
      <c r="AR591" s="265">
        <v>0</v>
      </c>
      <c r="AS591" s="76">
        <v>1</v>
      </c>
      <c r="AT591" s="266"/>
      <c r="AU591" s="76">
        <v>278</v>
      </c>
      <c r="AV591" s="76">
        <v>309</v>
      </c>
      <c r="AW591" s="579">
        <v>10</v>
      </c>
      <c r="AY591" s="76"/>
      <c r="AZ591" s="76">
        <f t="shared" si="196"/>
        <v>479278309</v>
      </c>
      <c r="BA591" s="76">
        <f t="shared" si="197"/>
        <v>479</v>
      </c>
      <c r="BB591" s="564"/>
      <c r="BC591" s="266" t="str">
        <f t="shared" si="198"/>
        <v>PIONEER VALLEY PERFORMING ARTS</v>
      </c>
      <c r="BD591" s="266">
        <f t="shared" si="199"/>
        <v>309</v>
      </c>
      <c r="BE591" s="266" t="str">
        <f t="shared" si="181"/>
        <v>WARE</v>
      </c>
      <c r="BF591" s="266">
        <f t="shared" si="200"/>
        <v>2</v>
      </c>
    </row>
    <row r="592" spans="1:58">
      <c r="A592" s="265">
        <v>479</v>
      </c>
      <c r="B592" s="265">
        <v>479278325</v>
      </c>
      <c r="C592" s="266" t="s">
        <v>1304</v>
      </c>
      <c r="D592" s="275">
        <f t="shared" si="182"/>
        <v>0</v>
      </c>
      <c r="E592" s="275">
        <f t="shared" si="183"/>
        <v>0</v>
      </c>
      <c r="F592" s="275">
        <f t="shared" si="184"/>
        <v>0</v>
      </c>
      <c r="G592" s="275">
        <f t="shared" si="185"/>
        <v>0</v>
      </c>
      <c r="H592" s="275">
        <f t="shared" si="186"/>
        <v>5</v>
      </c>
      <c r="I592" s="275">
        <f t="shared" si="187"/>
        <v>16</v>
      </c>
      <c r="J592" s="275">
        <f t="shared" si="188"/>
        <v>0</v>
      </c>
      <c r="K592" s="410">
        <f t="shared" si="189"/>
        <v>0.82530000000000003</v>
      </c>
      <c r="L592" s="275"/>
      <c r="M592" s="275">
        <f t="shared" si="190"/>
        <v>0</v>
      </c>
      <c r="N592" s="275">
        <f t="shared" si="191"/>
        <v>0</v>
      </c>
      <c r="O592" s="275">
        <f t="shared" si="192"/>
        <v>0</v>
      </c>
      <c r="P592" s="275">
        <f t="shared" si="193"/>
        <v>10</v>
      </c>
      <c r="Q592" s="275">
        <f t="shared" si="194"/>
        <v>9</v>
      </c>
      <c r="R592" s="275">
        <f t="shared" si="195"/>
        <v>21</v>
      </c>
      <c r="S592" s="278"/>
      <c r="T592" s="278"/>
      <c r="U592" s="278"/>
      <c r="V592" s="278"/>
      <c r="W592" s="582"/>
      <c r="X592" s="582"/>
      <c r="Y592" s="600"/>
      <c r="Z592" s="278"/>
      <c r="AA592" s="76">
        <v>479</v>
      </c>
      <c r="AB592" s="76">
        <v>479278325</v>
      </c>
      <c r="AC592" s="294" t="s">
        <v>1304</v>
      </c>
      <c r="AD592" s="76">
        <v>0</v>
      </c>
      <c r="AE592" s="76">
        <v>0</v>
      </c>
      <c r="AF592" s="76">
        <v>0</v>
      </c>
      <c r="AG592" s="76">
        <v>0</v>
      </c>
      <c r="AH592" s="76">
        <v>5</v>
      </c>
      <c r="AI592" s="76">
        <v>16</v>
      </c>
      <c r="AJ592" s="76">
        <v>0</v>
      </c>
      <c r="AK592" s="265">
        <v>0</v>
      </c>
      <c r="AL592" s="265">
        <v>0</v>
      </c>
      <c r="AM592" s="265">
        <v>0</v>
      </c>
      <c r="AN592" s="265">
        <v>0</v>
      </c>
      <c r="AO592" s="265">
        <v>1</v>
      </c>
      <c r="AP592" s="265">
        <v>0</v>
      </c>
      <c r="AQ592" s="265">
        <v>0</v>
      </c>
      <c r="AR592" s="265">
        <v>0</v>
      </c>
      <c r="AS592" s="76">
        <v>9</v>
      </c>
      <c r="AT592" s="266"/>
      <c r="AU592" s="76">
        <v>278</v>
      </c>
      <c r="AV592" s="76">
        <v>325</v>
      </c>
      <c r="AW592" s="579">
        <v>9</v>
      </c>
      <c r="AY592" s="76"/>
      <c r="AZ592" s="76">
        <f t="shared" si="196"/>
        <v>479278325</v>
      </c>
      <c r="BA592" s="76">
        <f t="shared" si="197"/>
        <v>479</v>
      </c>
      <c r="BB592" s="564"/>
      <c r="BC592" s="266" t="str">
        <f t="shared" si="198"/>
        <v>PIONEER VALLEY PERFORMING ARTS</v>
      </c>
      <c r="BD592" s="266">
        <f t="shared" si="199"/>
        <v>325</v>
      </c>
      <c r="BE592" s="266" t="str">
        <f t="shared" si="181"/>
        <v>WESTFIELD</v>
      </c>
      <c r="BF592" s="266">
        <f t="shared" si="200"/>
        <v>21</v>
      </c>
    </row>
    <row r="593" spans="1:58">
      <c r="A593" s="265">
        <v>479</v>
      </c>
      <c r="B593" s="265">
        <v>479278332</v>
      </c>
      <c r="C593" s="266" t="s">
        <v>1304</v>
      </c>
      <c r="D593" s="275">
        <f t="shared" si="182"/>
        <v>0</v>
      </c>
      <c r="E593" s="275">
        <f t="shared" si="183"/>
        <v>0</v>
      </c>
      <c r="F593" s="275">
        <f t="shared" si="184"/>
        <v>0</v>
      </c>
      <c r="G593" s="275">
        <f t="shared" si="185"/>
        <v>0</v>
      </c>
      <c r="H593" s="275">
        <f t="shared" si="186"/>
        <v>3</v>
      </c>
      <c r="I593" s="275">
        <f t="shared" si="187"/>
        <v>4</v>
      </c>
      <c r="J593" s="275">
        <f t="shared" si="188"/>
        <v>0</v>
      </c>
      <c r="K593" s="410">
        <f t="shared" si="189"/>
        <v>0.27510000000000001</v>
      </c>
      <c r="L593" s="275"/>
      <c r="M593" s="275">
        <f t="shared" si="190"/>
        <v>0</v>
      </c>
      <c r="N593" s="275">
        <f t="shared" si="191"/>
        <v>0</v>
      </c>
      <c r="O593" s="275">
        <f t="shared" si="192"/>
        <v>0</v>
      </c>
      <c r="P593" s="275">
        <f t="shared" si="193"/>
        <v>1</v>
      </c>
      <c r="Q593" s="275">
        <f t="shared" si="194"/>
        <v>10</v>
      </c>
      <c r="R593" s="275">
        <f t="shared" si="195"/>
        <v>7</v>
      </c>
      <c r="S593" s="278"/>
      <c r="T593" s="278"/>
      <c r="U593" s="278"/>
      <c r="V593" s="278"/>
      <c r="W593" s="582"/>
      <c r="X593" s="582"/>
      <c r="Y593" s="600"/>
      <c r="Z593" s="278"/>
      <c r="AA593" s="76">
        <v>479</v>
      </c>
      <c r="AB593" s="76">
        <v>479278332</v>
      </c>
      <c r="AC593" s="294" t="s">
        <v>1304</v>
      </c>
      <c r="AD593" s="76">
        <v>0</v>
      </c>
      <c r="AE593" s="76">
        <v>0</v>
      </c>
      <c r="AF593" s="76">
        <v>0</v>
      </c>
      <c r="AG593" s="76">
        <v>0</v>
      </c>
      <c r="AH593" s="76">
        <v>3</v>
      </c>
      <c r="AI593" s="76">
        <v>4</v>
      </c>
      <c r="AJ593" s="76">
        <v>0</v>
      </c>
      <c r="AK593" s="265">
        <v>0</v>
      </c>
      <c r="AL593" s="265">
        <v>0</v>
      </c>
      <c r="AM593" s="265">
        <v>0</v>
      </c>
      <c r="AN593" s="265">
        <v>0</v>
      </c>
      <c r="AO593" s="265">
        <v>0</v>
      </c>
      <c r="AP593" s="265">
        <v>0</v>
      </c>
      <c r="AQ593" s="265">
        <v>0</v>
      </c>
      <c r="AR593" s="265">
        <v>0</v>
      </c>
      <c r="AS593" s="76">
        <v>1</v>
      </c>
      <c r="AT593" s="266"/>
      <c r="AU593" s="76">
        <v>278</v>
      </c>
      <c r="AV593" s="76">
        <v>332</v>
      </c>
      <c r="AW593" s="579">
        <v>10</v>
      </c>
      <c r="AY593" s="76"/>
      <c r="AZ593" s="76">
        <f t="shared" si="196"/>
        <v>479278332</v>
      </c>
      <c r="BA593" s="76">
        <f t="shared" si="197"/>
        <v>479</v>
      </c>
      <c r="BB593" s="564"/>
      <c r="BC593" s="266" t="str">
        <f t="shared" si="198"/>
        <v>PIONEER VALLEY PERFORMING ARTS</v>
      </c>
      <c r="BD593" s="266">
        <f t="shared" si="199"/>
        <v>332</v>
      </c>
      <c r="BE593" s="266" t="str">
        <f t="shared" si="181"/>
        <v>WEST SPRINGFIELD</v>
      </c>
      <c r="BF593" s="266">
        <f t="shared" si="200"/>
        <v>7</v>
      </c>
    </row>
    <row r="594" spans="1:58">
      <c r="A594" s="265">
        <v>479</v>
      </c>
      <c r="B594" s="265">
        <v>479278605</v>
      </c>
      <c r="C594" s="266" t="s">
        <v>1304</v>
      </c>
      <c r="D594" s="275">
        <f t="shared" si="182"/>
        <v>0</v>
      </c>
      <c r="E594" s="275">
        <f t="shared" si="183"/>
        <v>0</v>
      </c>
      <c r="F594" s="275">
        <f t="shared" si="184"/>
        <v>0</v>
      </c>
      <c r="G594" s="275">
        <f t="shared" si="185"/>
        <v>0</v>
      </c>
      <c r="H594" s="275">
        <f t="shared" si="186"/>
        <v>9</v>
      </c>
      <c r="I594" s="275">
        <f t="shared" si="187"/>
        <v>19</v>
      </c>
      <c r="J594" s="275">
        <f t="shared" si="188"/>
        <v>0</v>
      </c>
      <c r="K594" s="410">
        <f t="shared" si="189"/>
        <v>1.1004</v>
      </c>
      <c r="L594" s="275"/>
      <c r="M594" s="275">
        <f t="shared" si="190"/>
        <v>0</v>
      </c>
      <c r="N594" s="275">
        <f t="shared" si="191"/>
        <v>0</v>
      </c>
      <c r="O594" s="275">
        <f t="shared" si="192"/>
        <v>0</v>
      </c>
      <c r="P594" s="275">
        <f t="shared" si="193"/>
        <v>12</v>
      </c>
      <c r="Q594" s="275">
        <f t="shared" si="194"/>
        <v>6</v>
      </c>
      <c r="R594" s="275">
        <f t="shared" si="195"/>
        <v>28</v>
      </c>
      <c r="S594" s="278"/>
      <c r="T594" s="278"/>
      <c r="U594" s="278"/>
      <c r="V594" s="278"/>
      <c r="W594" s="582"/>
      <c r="X594" s="582"/>
      <c r="Y594" s="600"/>
      <c r="Z594" s="278"/>
      <c r="AA594" s="76">
        <v>479</v>
      </c>
      <c r="AB594" s="76">
        <v>479278605</v>
      </c>
      <c r="AC594" s="294" t="s">
        <v>1304</v>
      </c>
      <c r="AD594" s="76">
        <v>0</v>
      </c>
      <c r="AE594" s="76">
        <v>0</v>
      </c>
      <c r="AF594" s="76">
        <v>0</v>
      </c>
      <c r="AG594" s="76">
        <v>0</v>
      </c>
      <c r="AH594" s="76">
        <v>9</v>
      </c>
      <c r="AI594" s="76">
        <v>19</v>
      </c>
      <c r="AJ594" s="76">
        <v>0</v>
      </c>
      <c r="AK594" s="265">
        <v>0</v>
      </c>
      <c r="AL594" s="265">
        <v>0</v>
      </c>
      <c r="AM594" s="265">
        <v>0</v>
      </c>
      <c r="AN594" s="265">
        <v>0</v>
      </c>
      <c r="AO594" s="265">
        <v>4</v>
      </c>
      <c r="AP594" s="265">
        <v>0</v>
      </c>
      <c r="AQ594" s="265">
        <v>0</v>
      </c>
      <c r="AR594" s="265">
        <v>0</v>
      </c>
      <c r="AS594" s="76">
        <v>8</v>
      </c>
      <c r="AT594" s="266"/>
      <c r="AU594" s="76">
        <v>278</v>
      </c>
      <c r="AV594" s="76">
        <v>605</v>
      </c>
      <c r="AW594" s="579">
        <v>6</v>
      </c>
      <c r="AY594" s="76"/>
      <c r="AZ594" s="76">
        <f t="shared" si="196"/>
        <v>479278605</v>
      </c>
      <c r="BA594" s="76">
        <f t="shared" si="197"/>
        <v>479</v>
      </c>
      <c r="BB594" s="564"/>
      <c r="BC594" s="266" t="str">
        <f t="shared" si="198"/>
        <v>PIONEER VALLEY PERFORMING ARTS</v>
      </c>
      <c r="BD594" s="266">
        <f t="shared" si="199"/>
        <v>605</v>
      </c>
      <c r="BE594" s="266" t="str">
        <f t="shared" si="181"/>
        <v>AMHERST PELHAM</v>
      </c>
      <c r="BF594" s="266">
        <f t="shared" si="200"/>
        <v>28</v>
      </c>
    </row>
    <row r="595" spans="1:58">
      <c r="A595" s="265">
        <v>479</v>
      </c>
      <c r="B595" s="265">
        <v>479278670</v>
      </c>
      <c r="C595" s="266" t="s">
        <v>1304</v>
      </c>
      <c r="D595" s="275">
        <f t="shared" si="182"/>
        <v>0</v>
      </c>
      <c r="E595" s="275">
        <f t="shared" si="183"/>
        <v>0</v>
      </c>
      <c r="F595" s="275">
        <f t="shared" si="184"/>
        <v>0</v>
      </c>
      <c r="G595" s="275">
        <f t="shared" si="185"/>
        <v>0</v>
      </c>
      <c r="H595" s="275">
        <f t="shared" si="186"/>
        <v>0</v>
      </c>
      <c r="I595" s="275">
        <f t="shared" si="187"/>
        <v>4</v>
      </c>
      <c r="J595" s="275">
        <f t="shared" si="188"/>
        <v>0</v>
      </c>
      <c r="K595" s="410">
        <f t="shared" si="189"/>
        <v>0.15720000000000001</v>
      </c>
      <c r="L595" s="275"/>
      <c r="M595" s="275">
        <f t="shared" si="190"/>
        <v>0</v>
      </c>
      <c r="N595" s="275">
        <f t="shared" si="191"/>
        <v>0</v>
      </c>
      <c r="O595" s="275">
        <f t="shared" si="192"/>
        <v>0</v>
      </c>
      <c r="P595" s="275">
        <f t="shared" si="193"/>
        <v>0</v>
      </c>
      <c r="Q595" s="275">
        <f t="shared" si="194"/>
        <v>6</v>
      </c>
      <c r="R595" s="275">
        <f t="shared" si="195"/>
        <v>4</v>
      </c>
      <c r="S595" s="278"/>
      <c r="T595" s="278"/>
      <c r="U595" s="278"/>
      <c r="V595" s="278"/>
      <c r="W595" s="582"/>
      <c r="X595" s="582"/>
      <c r="Y595" s="600"/>
      <c r="Z595" s="278"/>
      <c r="AA595" s="76">
        <v>479</v>
      </c>
      <c r="AB595" s="76">
        <v>479278670</v>
      </c>
      <c r="AC595" s="294" t="s">
        <v>1304</v>
      </c>
      <c r="AD595" s="76">
        <v>0</v>
      </c>
      <c r="AE595" s="76">
        <v>0</v>
      </c>
      <c r="AF595" s="76">
        <v>0</v>
      </c>
      <c r="AG595" s="76">
        <v>0</v>
      </c>
      <c r="AH595" s="76">
        <v>0</v>
      </c>
      <c r="AI595" s="76">
        <v>4</v>
      </c>
      <c r="AJ595" s="76">
        <v>0</v>
      </c>
      <c r="AK595" s="265">
        <v>0</v>
      </c>
      <c r="AL595" s="265">
        <v>0</v>
      </c>
      <c r="AM595" s="265">
        <v>0</v>
      </c>
      <c r="AN595" s="265">
        <v>0</v>
      </c>
      <c r="AO595" s="265">
        <v>0</v>
      </c>
      <c r="AP595" s="265">
        <v>0</v>
      </c>
      <c r="AQ595" s="265">
        <v>0</v>
      </c>
      <c r="AR595" s="265">
        <v>0</v>
      </c>
      <c r="AS595" s="76">
        <v>0</v>
      </c>
      <c r="AT595" s="266"/>
      <c r="AU595" s="76">
        <v>278</v>
      </c>
      <c r="AV595" s="76">
        <v>670</v>
      </c>
      <c r="AW595" s="579">
        <v>6</v>
      </c>
      <c r="AY595" s="76"/>
      <c r="AZ595" s="76">
        <f t="shared" si="196"/>
        <v>479278670</v>
      </c>
      <c r="BA595" s="76">
        <f t="shared" si="197"/>
        <v>479</v>
      </c>
      <c r="BB595" s="564"/>
      <c r="BC595" s="266" t="str">
        <f t="shared" si="198"/>
        <v>PIONEER VALLEY PERFORMING ARTS</v>
      </c>
      <c r="BD595" s="266">
        <f t="shared" si="199"/>
        <v>670</v>
      </c>
      <c r="BE595" s="266" t="str">
        <f t="shared" si="181"/>
        <v>FRONTIER</v>
      </c>
      <c r="BF595" s="266">
        <f t="shared" si="200"/>
        <v>4</v>
      </c>
    </row>
    <row r="596" spans="1:58">
      <c r="A596" s="265">
        <v>479</v>
      </c>
      <c r="B596" s="265">
        <v>479278672</v>
      </c>
      <c r="C596" s="266" t="s">
        <v>1304</v>
      </c>
      <c r="D596" s="275">
        <f t="shared" si="182"/>
        <v>0</v>
      </c>
      <c r="E596" s="275">
        <f t="shared" si="183"/>
        <v>0</v>
      </c>
      <c r="F596" s="275">
        <f t="shared" si="184"/>
        <v>0</v>
      </c>
      <c r="G596" s="275">
        <f t="shared" si="185"/>
        <v>0</v>
      </c>
      <c r="H596" s="275">
        <f t="shared" si="186"/>
        <v>1</v>
      </c>
      <c r="I596" s="275">
        <f t="shared" si="187"/>
        <v>2</v>
      </c>
      <c r="J596" s="275">
        <f t="shared" si="188"/>
        <v>0</v>
      </c>
      <c r="K596" s="410">
        <f t="shared" si="189"/>
        <v>0.1179</v>
      </c>
      <c r="L596" s="275"/>
      <c r="M596" s="275">
        <f t="shared" si="190"/>
        <v>0</v>
      </c>
      <c r="N596" s="275">
        <f t="shared" si="191"/>
        <v>0</v>
      </c>
      <c r="O596" s="275">
        <f t="shared" si="192"/>
        <v>0</v>
      </c>
      <c r="P596" s="275">
        <f t="shared" si="193"/>
        <v>2</v>
      </c>
      <c r="Q596" s="275">
        <f t="shared" si="194"/>
        <v>10</v>
      </c>
      <c r="R596" s="275">
        <f t="shared" si="195"/>
        <v>3</v>
      </c>
      <c r="S596" s="278"/>
      <c r="T596" s="278"/>
      <c r="U596" s="278"/>
      <c r="V596" s="278"/>
      <c r="W596" s="582"/>
      <c r="X596" s="582"/>
      <c r="Y596" s="600"/>
      <c r="Z596" s="278"/>
      <c r="AA596" s="76">
        <v>479</v>
      </c>
      <c r="AB596" s="76">
        <v>479278672</v>
      </c>
      <c r="AC596" s="294" t="s">
        <v>1304</v>
      </c>
      <c r="AD596" s="76">
        <v>0</v>
      </c>
      <c r="AE596" s="76">
        <v>0</v>
      </c>
      <c r="AF596" s="76">
        <v>0</v>
      </c>
      <c r="AG596" s="76">
        <v>0</v>
      </c>
      <c r="AH596" s="76">
        <v>1</v>
      </c>
      <c r="AI596" s="76">
        <v>2</v>
      </c>
      <c r="AJ596" s="76">
        <v>0</v>
      </c>
      <c r="AK596" s="265">
        <v>0</v>
      </c>
      <c r="AL596" s="265">
        <v>0</v>
      </c>
      <c r="AM596" s="265">
        <v>0</v>
      </c>
      <c r="AN596" s="265">
        <v>0</v>
      </c>
      <c r="AO596" s="265">
        <v>1</v>
      </c>
      <c r="AP596" s="265">
        <v>0</v>
      </c>
      <c r="AQ596" s="265">
        <v>0</v>
      </c>
      <c r="AR596" s="265">
        <v>0</v>
      </c>
      <c r="AS596" s="76">
        <v>1</v>
      </c>
      <c r="AT596" s="266"/>
      <c r="AU596" s="76">
        <v>278</v>
      </c>
      <c r="AV596" s="76">
        <v>672</v>
      </c>
      <c r="AW596" s="579">
        <v>10</v>
      </c>
      <c r="AY596" s="76"/>
      <c r="AZ596" s="76">
        <f t="shared" si="196"/>
        <v>479278672</v>
      </c>
      <c r="BA596" s="76">
        <f t="shared" si="197"/>
        <v>479</v>
      </c>
      <c r="BB596" s="564"/>
      <c r="BC596" s="266" t="str">
        <f t="shared" si="198"/>
        <v>PIONEER VALLEY PERFORMING ARTS</v>
      </c>
      <c r="BD596" s="266">
        <f t="shared" si="199"/>
        <v>672</v>
      </c>
      <c r="BE596" s="266" t="str">
        <f t="shared" si="181"/>
        <v>GATEWAY</v>
      </c>
      <c r="BF596" s="266">
        <f t="shared" si="200"/>
        <v>3</v>
      </c>
    </row>
    <row r="597" spans="1:58">
      <c r="A597" s="265">
        <v>479</v>
      </c>
      <c r="B597" s="265">
        <v>479278674</v>
      </c>
      <c r="C597" s="266" t="s">
        <v>1304</v>
      </c>
      <c r="D597" s="275">
        <f t="shared" si="182"/>
        <v>0</v>
      </c>
      <c r="E597" s="275">
        <f t="shared" si="183"/>
        <v>0</v>
      </c>
      <c r="F597" s="275">
        <f t="shared" si="184"/>
        <v>0</v>
      </c>
      <c r="G597" s="275">
        <f t="shared" si="185"/>
        <v>0</v>
      </c>
      <c r="H597" s="275">
        <f t="shared" si="186"/>
        <v>0</v>
      </c>
      <c r="I597" s="275">
        <f t="shared" si="187"/>
        <v>2</v>
      </c>
      <c r="J597" s="275">
        <f t="shared" si="188"/>
        <v>0</v>
      </c>
      <c r="K597" s="410">
        <f t="shared" si="189"/>
        <v>7.8600000000000003E-2</v>
      </c>
      <c r="L597" s="275"/>
      <c r="M597" s="275">
        <f t="shared" si="190"/>
        <v>0</v>
      </c>
      <c r="N597" s="275">
        <f t="shared" si="191"/>
        <v>0</v>
      </c>
      <c r="O597" s="275">
        <f t="shared" si="192"/>
        <v>0</v>
      </c>
      <c r="P597" s="275">
        <f t="shared" si="193"/>
        <v>2</v>
      </c>
      <c r="Q597" s="275">
        <f t="shared" si="194"/>
        <v>10</v>
      </c>
      <c r="R597" s="275">
        <f t="shared" si="195"/>
        <v>2</v>
      </c>
      <c r="S597" s="278"/>
      <c r="T597" s="278"/>
      <c r="U597" s="278"/>
      <c r="V597" s="278"/>
      <c r="W597" s="582"/>
      <c r="X597" s="582"/>
      <c r="Y597" s="600"/>
      <c r="Z597" s="278"/>
      <c r="AA597" s="76">
        <v>479</v>
      </c>
      <c r="AB597" s="76">
        <v>479278674</v>
      </c>
      <c r="AC597" s="294" t="s">
        <v>1304</v>
      </c>
      <c r="AD597" s="76">
        <v>0</v>
      </c>
      <c r="AE597" s="76">
        <v>0</v>
      </c>
      <c r="AF597" s="76">
        <v>0</v>
      </c>
      <c r="AG597" s="76">
        <v>0</v>
      </c>
      <c r="AH597" s="76">
        <v>0</v>
      </c>
      <c r="AI597" s="76">
        <v>2</v>
      </c>
      <c r="AJ597" s="76">
        <v>0</v>
      </c>
      <c r="AK597" s="265">
        <v>0</v>
      </c>
      <c r="AL597" s="265">
        <v>0</v>
      </c>
      <c r="AM597" s="265">
        <v>0</v>
      </c>
      <c r="AN597" s="265">
        <v>0</v>
      </c>
      <c r="AO597" s="265">
        <v>0</v>
      </c>
      <c r="AP597" s="265">
        <v>0</v>
      </c>
      <c r="AQ597" s="265">
        <v>0</v>
      </c>
      <c r="AR597" s="265">
        <v>0</v>
      </c>
      <c r="AS597" s="76">
        <v>2</v>
      </c>
      <c r="AT597" s="266"/>
      <c r="AU597" s="76">
        <v>278</v>
      </c>
      <c r="AV597" s="76">
        <v>674</v>
      </c>
      <c r="AW597" s="579">
        <v>10</v>
      </c>
      <c r="AY597" s="76"/>
      <c r="AZ597" s="76">
        <f t="shared" si="196"/>
        <v>479278674</v>
      </c>
      <c r="BA597" s="76">
        <f t="shared" si="197"/>
        <v>479</v>
      </c>
      <c r="BB597" s="564"/>
      <c r="BC597" s="266" t="str">
        <f t="shared" si="198"/>
        <v>PIONEER VALLEY PERFORMING ARTS</v>
      </c>
      <c r="BD597" s="266">
        <f t="shared" si="199"/>
        <v>674</v>
      </c>
      <c r="BE597" s="266" t="str">
        <f t="shared" si="181"/>
        <v>GILL MONTAGUE</v>
      </c>
      <c r="BF597" s="266">
        <f t="shared" si="200"/>
        <v>2</v>
      </c>
    </row>
    <row r="598" spans="1:58">
      <c r="A598" s="265">
        <v>479</v>
      </c>
      <c r="B598" s="265">
        <v>479278680</v>
      </c>
      <c r="C598" s="266" t="s">
        <v>1304</v>
      </c>
      <c r="D598" s="275">
        <f t="shared" si="182"/>
        <v>0</v>
      </c>
      <c r="E598" s="275">
        <f t="shared" si="183"/>
        <v>0</v>
      </c>
      <c r="F598" s="275">
        <f t="shared" si="184"/>
        <v>0</v>
      </c>
      <c r="G598" s="275">
        <f t="shared" si="185"/>
        <v>0</v>
      </c>
      <c r="H598" s="275">
        <f t="shared" si="186"/>
        <v>2</v>
      </c>
      <c r="I598" s="275">
        <f t="shared" si="187"/>
        <v>7</v>
      </c>
      <c r="J598" s="275">
        <f t="shared" si="188"/>
        <v>0</v>
      </c>
      <c r="K598" s="410">
        <f t="shared" si="189"/>
        <v>0.35370000000000001</v>
      </c>
      <c r="L598" s="275"/>
      <c r="M598" s="275">
        <f t="shared" si="190"/>
        <v>0</v>
      </c>
      <c r="N598" s="275">
        <f t="shared" si="191"/>
        <v>0</v>
      </c>
      <c r="O598" s="275">
        <f t="shared" si="192"/>
        <v>0</v>
      </c>
      <c r="P598" s="275">
        <f t="shared" si="193"/>
        <v>3</v>
      </c>
      <c r="Q598" s="275">
        <f t="shared" si="194"/>
        <v>5</v>
      </c>
      <c r="R598" s="275">
        <f t="shared" si="195"/>
        <v>9</v>
      </c>
      <c r="S598" s="278"/>
      <c r="T598" s="278"/>
      <c r="U598" s="278"/>
      <c r="V598" s="278"/>
      <c r="W598" s="582"/>
      <c r="X598" s="582"/>
      <c r="Y598" s="600"/>
      <c r="Z598" s="278"/>
      <c r="AA598" s="76">
        <v>479</v>
      </c>
      <c r="AB598" s="76">
        <v>479278680</v>
      </c>
      <c r="AC598" s="294" t="s">
        <v>1304</v>
      </c>
      <c r="AD598" s="76">
        <v>0</v>
      </c>
      <c r="AE598" s="76">
        <v>0</v>
      </c>
      <c r="AF598" s="76">
        <v>0</v>
      </c>
      <c r="AG598" s="76">
        <v>0</v>
      </c>
      <c r="AH598" s="76">
        <v>2</v>
      </c>
      <c r="AI598" s="76">
        <v>7</v>
      </c>
      <c r="AJ598" s="76">
        <v>0</v>
      </c>
      <c r="AK598" s="265">
        <v>0</v>
      </c>
      <c r="AL598" s="265">
        <v>0</v>
      </c>
      <c r="AM598" s="265">
        <v>0</v>
      </c>
      <c r="AN598" s="265">
        <v>0</v>
      </c>
      <c r="AO598" s="265">
        <v>2</v>
      </c>
      <c r="AP598" s="265">
        <v>0</v>
      </c>
      <c r="AQ598" s="265">
        <v>0</v>
      </c>
      <c r="AR598" s="265">
        <v>0</v>
      </c>
      <c r="AS598" s="76">
        <v>1</v>
      </c>
      <c r="AT598" s="266"/>
      <c r="AU598" s="76">
        <v>278</v>
      </c>
      <c r="AV598" s="76">
        <v>680</v>
      </c>
      <c r="AW598" s="579">
        <v>5</v>
      </c>
      <c r="AY598" s="76"/>
      <c r="AZ598" s="76">
        <f t="shared" si="196"/>
        <v>479278680</v>
      </c>
      <c r="BA598" s="76">
        <f t="shared" si="197"/>
        <v>479</v>
      </c>
      <c r="BB598" s="564"/>
      <c r="BC598" s="266" t="str">
        <f t="shared" si="198"/>
        <v>PIONEER VALLEY PERFORMING ARTS</v>
      </c>
      <c r="BD598" s="266">
        <f t="shared" si="199"/>
        <v>680</v>
      </c>
      <c r="BE598" s="266" t="str">
        <f t="shared" si="181"/>
        <v>HAMPDEN WILBRAHAM</v>
      </c>
      <c r="BF598" s="266">
        <f t="shared" si="200"/>
        <v>9</v>
      </c>
    </row>
    <row r="599" spans="1:58">
      <c r="A599" s="265">
        <v>479</v>
      </c>
      <c r="B599" s="265">
        <v>479278683</v>
      </c>
      <c r="C599" s="266" t="s">
        <v>1304</v>
      </c>
      <c r="D599" s="275">
        <f t="shared" si="182"/>
        <v>0</v>
      </c>
      <c r="E599" s="275">
        <f t="shared" si="183"/>
        <v>0</v>
      </c>
      <c r="F599" s="275">
        <f t="shared" si="184"/>
        <v>0</v>
      </c>
      <c r="G599" s="275">
        <f t="shared" si="185"/>
        <v>0</v>
      </c>
      <c r="H599" s="275">
        <f t="shared" si="186"/>
        <v>4</v>
      </c>
      <c r="I599" s="275">
        <f t="shared" si="187"/>
        <v>3</v>
      </c>
      <c r="J599" s="275">
        <f t="shared" si="188"/>
        <v>0</v>
      </c>
      <c r="K599" s="410">
        <f t="shared" si="189"/>
        <v>0.27510000000000001</v>
      </c>
      <c r="L599" s="275"/>
      <c r="M599" s="275">
        <f t="shared" si="190"/>
        <v>0</v>
      </c>
      <c r="N599" s="275">
        <f t="shared" si="191"/>
        <v>0</v>
      </c>
      <c r="O599" s="275">
        <f t="shared" si="192"/>
        <v>0</v>
      </c>
      <c r="P599" s="275">
        <f t="shared" si="193"/>
        <v>1</v>
      </c>
      <c r="Q599" s="275">
        <f t="shared" si="194"/>
        <v>4</v>
      </c>
      <c r="R599" s="275">
        <f t="shared" si="195"/>
        <v>7</v>
      </c>
      <c r="S599" s="278"/>
      <c r="T599" s="278"/>
      <c r="U599" s="278"/>
      <c r="V599" s="278"/>
      <c r="W599" s="582"/>
      <c r="X599" s="582"/>
      <c r="Y599" s="600"/>
      <c r="Z599" s="278"/>
      <c r="AA599" s="76">
        <v>479</v>
      </c>
      <c r="AB599" s="76">
        <v>479278683</v>
      </c>
      <c r="AC599" s="294" t="s">
        <v>1304</v>
      </c>
      <c r="AD599" s="76">
        <v>0</v>
      </c>
      <c r="AE599" s="76">
        <v>0</v>
      </c>
      <c r="AF599" s="76">
        <v>0</v>
      </c>
      <c r="AG599" s="76">
        <v>0</v>
      </c>
      <c r="AH599" s="76">
        <v>4</v>
      </c>
      <c r="AI599" s="76">
        <v>3</v>
      </c>
      <c r="AJ599" s="76">
        <v>0</v>
      </c>
      <c r="AK599" s="265">
        <v>0</v>
      </c>
      <c r="AL599" s="265">
        <v>0</v>
      </c>
      <c r="AM599" s="265">
        <v>0</v>
      </c>
      <c r="AN599" s="265">
        <v>0</v>
      </c>
      <c r="AO599" s="265">
        <v>0</v>
      </c>
      <c r="AP599" s="265">
        <v>0</v>
      </c>
      <c r="AQ599" s="265">
        <v>0</v>
      </c>
      <c r="AR599" s="265">
        <v>0</v>
      </c>
      <c r="AS599" s="76">
        <v>1</v>
      </c>
      <c r="AT599" s="266"/>
      <c r="AU599" s="76">
        <v>278</v>
      </c>
      <c r="AV599" s="76">
        <v>683</v>
      </c>
      <c r="AW599" s="579">
        <v>4</v>
      </c>
      <c r="AY599" s="76"/>
      <c r="AZ599" s="76">
        <f t="shared" si="196"/>
        <v>479278683</v>
      </c>
      <c r="BA599" s="76">
        <f t="shared" si="197"/>
        <v>479</v>
      </c>
      <c r="BB599" s="564"/>
      <c r="BC599" s="266" t="str">
        <f t="shared" si="198"/>
        <v>PIONEER VALLEY PERFORMING ARTS</v>
      </c>
      <c r="BD599" s="266">
        <f t="shared" si="199"/>
        <v>683</v>
      </c>
      <c r="BE599" s="266" t="str">
        <f t="shared" si="181"/>
        <v>HAMPSHIRE</v>
      </c>
      <c r="BF599" s="266">
        <f t="shared" si="200"/>
        <v>7</v>
      </c>
    </row>
    <row r="600" spans="1:58">
      <c r="A600" s="265">
        <v>479</v>
      </c>
      <c r="B600" s="265">
        <v>479278750</v>
      </c>
      <c r="C600" s="266" t="s">
        <v>1304</v>
      </c>
      <c r="D600" s="275">
        <f t="shared" si="182"/>
        <v>0</v>
      </c>
      <c r="E600" s="275">
        <f t="shared" si="183"/>
        <v>0</v>
      </c>
      <c r="F600" s="275">
        <f t="shared" si="184"/>
        <v>0</v>
      </c>
      <c r="G600" s="275">
        <f t="shared" si="185"/>
        <v>0</v>
      </c>
      <c r="H600" s="275">
        <f t="shared" si="186"/>
        <v>0</v>
      </c>
      <c r="I600" s="275">
        <f t="shared" si="187"/>
        <v>1</v>
      </c>
      <c r="J600" s="275">
        <f t="shared" si="188"/>
        <v>0</v>
      </c>
      <c r="K600" s="410">
        <f t="shared" si="189"/>
        <v>3.9300000000000002E-2</v>
      </c>
      <c r="L600" s="275"/>
      <c r="M600" s="275">
        <f t="shared" si="190"/>
        <v>0</v>
      </c>
      <c r="N600" s="275">
        <f t="shared" si="191"/>
        <v>0</v>
      </c>
      <c r="O600" s="275">
        <f t="shared" si="192"/>
        <v>0</v>
      </c>
      <c r="P600" s="275">
        <f t="shared" si="193"/>
        <v>0</v>
      </c>
      <c r="Q600" s="275">
        <f t="shared" si="194"/>
        <v>7</v>
      </c>
      <c r="R600" s="275">
        <f t="shared" si="195"/>
        <v>1</v>
      </c>
      <c r="S600" s="278"/>
      <c r="T600" s="278"/>
      <c r="U600" s="278"/>
      <c r="V600" s="278"/>
      <c r="W600" s="582"/>
      <c r="X600" s="582"/>
      <c r="Y600" s="600"/>
      <c r="Z600" s="278"/>
      <c r="AA600" s="76">
        <v>479</v>
      </c>
      <c r="AB600" s="76">
        <v>479278750</v>
      </c>
      <c r="AC600" s="294" t="s">
        <v>1304</v>
      </c>
      <c r="AD600" s="76">
        <v>0</v>
      </c>
      <c r="AE600" s="76">
        <v>0</v>
      </c>
      <c r="AF600" s="76">
        <v>0</v>
      </c>
      <c r="AG600" s="76">
        <v>0</v>
      </c>
      <c r="AH600" s="76">
        <v>0</v>
      </c>
      <c r="AI600" s="76">
        <v>1</v>
      </c>
      <c r="AJ600" s="76">
        <v>0</v>
      </c>
      <c r="AK600" s="265">
        <v>0</v>
      </c>
      <c r="AL600" s="265">
        <v>0</v>
      </c>
      <c r="AM600" s="265">
        <v>0</v>
      </c>
      <c r="AN600" s="265">
        <v>0</v>
      </c>
      <c r="AO600" s="265">
        <v>0</v>
      </c>
      <c r="AP600" s="265">
        <v>0</v>
      </c>
      <c r="AQ600" s="265">
        <v>0</v>
      </c>
      <c r="AR600" s="265">
        <v>0</v>
      </c>
      <c r="AS600" s="76">
        <v>0</v>
      </c>
      <c r="AT600" s="266"/>
      <c r="AU600" s="76">
        <v>278</v>
      </c>
      <c r="AV600" s="76">
        <v>750</v>
      </c>
      <c r="AW600" s="579">
        <v>7</v>
      </c>
      <c r="AY600" s="76"/>
      <c r="AZ600" s="76">
        <f t="shared" si="196"/>
        <v>479278750</v>
      </c>
      <c r="BA600" s="76">
        <f t="shared" si="197"/>
        <v>479</v>
      </c>
      <c r="BB600" s="564"/>
      <c r="BC600" s="266" t="str">
        <f t="shared" si="198"/>
        <v>PIONEER VALLEY PERFORMING ARTS</v>
      </c>
      <c r="BD600" s="266">
        <f t="shared" si="199"/>
        <v>750</v>
      </c>
      <c r="BE600" s="266" t="str">
        <f t="shared" si="181"/>
        <v>PIONEER</v>
      </c>
      <c r="BF600" s="266">
        <f t="shared" si="200"/>
        <v>1</v>
      </c>
    </row>
    <row r="601" spans="1:58">
      <c r="A601" s="265">
        <v>479</v>
      </c>
      <c r="B601" s="265">
        <v>479278753</v>
      </c>
      <c r="C601" s="266" t="s">
        <v>1304</v>
      </c>
      <c r="D601" s="275">
        <f t="shared" si="182"/>
        <v>0</v>
      </c>
      <c r="E601" s="275">
        <f t="shared" si="183"/>
        <v>0</v>
      </c>
      <c r="F601" s="275">
        <f t="shared" si="184"/>
        <v>0</v>
      </c>
      <c r="G601" s="275">
        <f t="shared" si="185"/>
        <v>0</v>
      </c>
      <c r="H601" s="275">
        <f t="shared" si="186"/>
        <v>0</v>
      </c>
      <c r="I601" s="275">
        <f t="shared" si="187"/>
        <v>2</v>
      </c>
      <c r="J601" s="275">
        <f t="shared" si="188"/>
        <v>0</v>
      </c>
      <c r="K601" s="410">
        <f t="shared" si="189"/>
        <v>7.8600000000000003E-2</v>
      </c>
      <c r="L601" s="275"/>
      <c r="M601" s="275">
        <f t="shared" si="190"/>
        <v>0</v>
      </c>
      <c r="N601" s="275">
        <f t="shared" si="191"/>
        <v>0</v>
      </c>
      <c r="O601" s="275">
        <f t="shared" si="192"/>
        <v>0</v>
      </c>
      <c r="P601" s="275">
        <f t="shared" si="193"/>
        <v>1</v>
      </c>
      <c r="Q601" s="275">
        <f t="shared" si="194"/>
        <v>7</v>
      </c>
      <c r="R601" s="275">
        <f t="shared" si="195"/>
        <v>2</v>
      </c>
      <c r="S601" s="278"/>
      <c r="T601" s="278"/>
      <c r="U601" s="278"/>
      <c r="V601" s="278"/>
      <c r="W601" s="582"/>
      <c r="X601" s="582"/>
      <c r="Y601" s="600"/>
      <c r="Z601" s="278"/>
      <c r="AA601" s="76">
        <v>479</v>
      </c>
      <c r="AB601" s="76">
        <v>479278753</v>
      </c>
      <c r="AC601" s="294" t="s">
        <v>1304</v>
      </c>
      <c r="AD601" s="76">
        <v>0</v>
      </c>
      <c r="AE601" s="76">
        <v>0</v>
      </c>
      <c r="AF601" s="76">
        <v>0</v>
      </c>
      <c r="AG601" s="76">
        <v>0</v>
      </c>
      <c r="AH601" s="76">
        <v>0</v>
      </c>
      <c r="AI601" s="76">
        <v>2</v>
      </c>
      <c r="AJ601" s="76">
        <v>0</v>
      </c>
      <c r="AK601" s="265">
        <v>0</v>
      </c>
      <c r="AL601" s="265">
        <v>0</v>
      </c>
      <c r="AM601" s="265">
        <v>0</v>
      </c>
      <c r="AN601" s="265">
        <v>0</v>
      </c>
      <c r="AO601" s="265">
        <v>0</v>
      </c>
      <c r="AP601" s="265">
        <v>0</v>
      </c>
      <c r="AQ601" s="265">
        <v>0</v>
      </c>
      <c r="AR601" s="265">
        <v>0</v>
      </c>
      <c r="AS601" s="76">
        <v>1</v>
      </c>
      <c r="AT601" s="266"/>
      <c r="AU601" s="76">
        <v>278</v>
      </c>
      <c r="AV601" s="76">
        <v>753</v>
      </c>
      <c r="AW601" s="579">
        <v>7</v>
      </c>
      <c r="AY601" s="76"/>
      <c r="AZ601" s="76">
        <f t="shared" si="196"/>
        <v>479278753</v>
      </c>
      <c r="BA601" s="76">
        <f t="shared" si="197"/>
        <v>479</v>
      </c>
      <c r="BB601" s="564"/>
      <c r="BC601" s="266" t="str">
        <f t="shared" si="198"/>
        <v>PIONEER VALLEY PERFORMING ARTS</v>
      </c>
      <c r="BD601" s="266">
        <f t="shared" si="199"/>
        <v>753</v>
      </c>
      <c r="BE601" s="266" t="str">
        <f t="shared" si="181"/>
        <v>QUABBIN</v>
      </c>
      <c r="BF601" s="266">
        <f t="shared" si="200"/>
        <v>2</v>
      </c>
    </row>
    <row r="602" spans="1:58">
      <c r="A602" s="265">
        <v>479</v>
      </c>
      <c r="B602" s="265">
        <v>479278755</v>
      </c>
      <c r="C602" s="266" t="s">
        <v>1304</v>
      </c>
      <c r="D602" s="275">
        <f t="shared" si="182"/>
        <v>0</v>
      </c>
      <c r="E602" s="275">
        <f t="shared" si="183"/>
        <v>0</v>
      </c>
      <c r="F602" s="275">
        <f t="shared" si="184"/>
        <v>0</v>
      </c>
      <c r="G602" s="275">
        <f t="shared" si="185"/>
        <v>0</v>
      </c>
      <c r="H602" s="275">
        <f t="shared" si="186"/>
        <v>0</v>
      </c>
      <c r="I602" s="275">
        <f t="shared" si="187"/>
        <v>3</v>
      </c>
      <c r="J602" s="275">
        <f t="shared" si="188"/>
        <v>0</v>
      </c>
      <c r="K602" s="410">
        <f t="shared" si="189"/>
        <v>0.1179</v>
      </c>
      <c r="L602" s="275"/>
      <c r="M602" s="275">
        <f t="shared" si="190"/>
        <v>0</v>
      </c>
      <c r="N602" s="275">
        <f t="shared" si="191"/>
        <v>0</v>
      </c>
      <c r="O602" s="275">
        <f t="shared" si="192"/>
        <v>0</v>
      </c>
      <c r="P602" s="275">
        <f t="shared" si="193"/>
        <v>1</v>
      </c>
      <c r="Q602" s="275">
        <f t="shared" si="194"/>
        <v>10</v>
      </c>
      <c r="R602" s="275">
        <f t="shared" si="195"/>
        <v>3</v>
      </c>
      <c r="S602" s="278"/>
      <c r="T602" s="278"/>
      <c r="U602" s="278"/>
      <c r="V602" s="278"/>
      <c r="W602" s="582"/>
      <c r="X602" s="582"/>
      <c r="Y602" s="600"/>
      <c r="Z602" s="278"/>
      <c r="AA602" s="76">
        <v>479</v>
      </c>
      <c r="AB602" s="76">
        <v>479278755</v>
      </c>
      <c r="AC602" s="294" t="s">
        <v>1304</v>
      </c>
      <c r="AD602" s="76">
        <v>0</v>
      </c>
      <c r="AE602" s="76">
        <v>0</v>
      </c>
      <c r="AF602" s="76">
        <v>0</v>
      </c>
      <c r="AG602" s="76">
        <v>0</v>
      </c>
      <c r="AH602" s="76">
        <v>0</v>
      </c>
      <c r="AI602" s="76">
        <v>3</v>
      </c>
      <c r="AJ602" s="76">
        <v>0</v>
      </c>
      <c r="AK602" s="265">
        <v>0</v>
      </c>
      <c r="AL602" s="265">
        <v>0</v>
      </c>
      <c r="AM602" s="265">
        <v>0</v>
      </c>
      <c r="AN602" s="265">
        <v>0</v>
      </c>
      <c r="AO602" s="265">
        <v>0</v>
      </c>
      <c r="AP602" s="265">
        <v>0</v>
      </c>
      <c r="AQ602" s="265">
        <v>0</v>
      </c>
      <c r="AR602" s="265">
        <v>0</v>
      </c>
      <c r="AS602" s="76">
        <v>1</v>
      </c>
      <c r="AT602" s="266"/>
      <c r="AU602" s="76">
        <v>278</v>
      </c>
      <c r="AV602" s="76">
        <v>755</v>
      </c>
      <c r="AW602" s="579">
        <v>10</v>
      </c>
      <c r="AY602" s="76"/>
      <c r="AZ602" s="76">
        <f t="shared" si="196"/>
        <v>479278755</v>
      </c>
      <c r="BA602" s="76">
        <f t="shared" si="197"/>
        <v>479</v>
      </c>
      <c r="BB602" s="564"/>
      <c r="BC602" s="266" t="str">
        <f t="shared" si="198"/>
        <v>PIONEER VALLEY PERFORMING ARTS</v>
      </c>
      <c r="BD602" s="266">
        <f t="shared" si="199"/>
        <v>755</v>
      </c>
      <c r="BE602" s="266" t="str">
        <f t="shared" si="181"/>
        <v>RALPH C MAHAR</v>
      </c>
      <c r="BF602" s="266">
        <f t="shared" si="200"/>
        <v>3</v>
      </c>
    </row>
    <row r="603" spans="1:58">
      <c r="A603" s="265">
        <v>479</v>
      </c>
      <c r="B603" s="265">
        <v>479278766</v>
      </c>
      <c r="C603" s="266" t="s">
        <v>1304</v>
      </c>
      <c r="D603" s="275">
        <f t="shared" si="182"/>
        <v>0</v>
      </c>
      <c r="E603" s="275">
        <f t="shared" si="183"/>
        <v>0</v>
      </c>
      <c r="F603" s="275">
        <f t="shared" si="184"/>
        <v>0</v>
      </c>
      <c r="G603" s="275">
        <f t="shared" si="185"/>
        <v>0</v>
      </c>
      <c r="H603" s="275">
        <f t="shared" si="186"/>
        <v>1</v>
      </c>
      <c r="I603" s="275">
        <f t="shared" si="187"/>
        <v>0</v>
      </c>
      <c r="J603" s="275">
        <f t="shared" si="188"/>
        <v>0</v>
      </c>
      <c r="K603" s="410">
        <f t="shared" si="189"/>
        <v>3.9300000000000002E-2</v>
      </c>
      <c r="L603" s="275"/>
      <c r="M603" s="275">
        <f t="shared" si="190"/>
        <v>0</v>
      </c>
      <c r="N603" s="275">
        <f t="shared" si="191"/>
        <v>0</v>
      </c>
      <c r="O603" s="275">
        <f t="shared" si="192"/>
        <v>0</v>
      </c>
      <c r="P603" s="275">
        <f t="shared" si="193"/>
        <v>0</v>
      </c>
      <c r="Q603" s="275">
        <f t="shared" si="194"/>
        <v>7</v>
      </c>
      <c r="R603" s="275">
        <f t="shared" si="195"/>
        <v>1</v>
      </c>
      <c r="S603" s="278"/>
      <c r="T603" s="278"/>
      <c r="U603" s="278"/>
      <c r="V603" s="278"/>
      <c r="W603" s="582"/>
      <c r="X603" s="582"/>
      <c r="Y603" s="600"/>
      <c r="Z603" s="278"/>
      <c r="AA603" s="76">
        <v>479</v>
      </c>
      <c r="AB603" s="76">
        <v>479278766</v>
      </c>
      <c r="AC603" s="294" t="s">
        <v>1304</v>
      </c>
      <c r="AD603" s="76">
        <v>0</v>
      </c>
      <c r="AE603" s="76">
        <v>0</v>
      </c>
      <c r="AF603" s="76">
        <v>0</v>
      </c>
      <c r="AG603" s="76">
        <v>0</v>
      </c>
      <c r="AH603" s="76">
        <v>1</v>
      </c>
      <c r="AI603" s="76">
        <v>0</v>
      </c>
      <c r="AJ603" s="76">
        <v>0</v>
      </c>
      <c r="AK603" s="265">
        <v>0</v>
      </c>
      <c r="AL603" s="265">
        <v>0</v>
      </c>
      <c r="AM603" s="265">
        <v>0</v>
      </c>
      <c r="AN603" s="265">
        <v>0</v>
      </c>
      <c r="AO603" s="265">
        <v>0</v>
      </c>
      <c r="AP603" s="265">
        <v>0</v>
      </c>
      <c r="AQ603" s="265">
        <v>0</v>
      </c>
      <c r="AR603" s="265">
        <v>0</v>
      </c>
      <c r="AS603" s="76">
        <v>0</v>
      </c>
      <c r="AT603" s="266"/>
      <c r="AU603" s="76">
        <v>278</v>
      </c>
      <c r="AV603" s="76">
        <v>766</v>
      </c>
      <c r="AW603" s="579">
        <v>7</v>
      </c>
      <c r="AY603" s="76"/>
      <c r="AZ603" s="76">
        <f t="shared" si="196"/>
        <v>479278766</v>
      </c>
      <c r="BA603" s="76">
        <f t="shared" si="197"/>
        <v>479</v>
      </c>
      <c r="BB603" s="564"/>
      <c r="BC603" s="266" t="str">
        <f t="shared" si="198"/>
        <v>PIONEER VALLEY PERFORMING ARTS</v>
      </c>
      <c r="BD603" s="266">
        <f t="shared" si="199"/>
        <v>766</v>
      </c>
      <c r="BE603" s="266" t="str">
        <f t="shared" si="181"/>
        <v>SOUTHWICK TOLLAND</v>
      </c>
      <c r="BF603" s="266">
        <f t="shared" si="200"/>
        <v>1</v>
      </c>
    </row>
    <row r="604" spans="1:58">
      <c r="A604" s="265">
        <v>481</v>
      </c>
      <c r="B604" s="265">
        <v>481035001</v>
      </c>
      <c r="C604" s="266" t="s">
        <v>1305</v>
      </c>
      <c r="D604" s="275">
        <f t="shared" si="182"/>
        <v>0</v>
      </c>
      <c r="E604" s="275">
        <f t="shared" si="183"/>
        <v>0</v>
      </c>
      <c r="F604" s="275">
        <f t="shared" si="184"/>
        <v>0</v>
      </c>
      <c r="G604" s="275">
        <f t="shared" si="185"/>
        <v>1</v>
      </c>
      <c r="H604" s="275">
        <f t="shared" si="186"/>
        <v>0</v>
      </c>
      <c r="I604" s="275">
        <f t="shared" si="187"/>
        <v>0</v>
      </c>
      <c r="J604" s="275">
        <f t="shared" si="188"/>
        <v>0</v>
      </c>
      <c r="K604" s="410">
        <f t="shared" si="189"/>
        <v>3.9300000000000002E-2</v>
      </c>
      <c r="L604" s="275"/>
      <c r="M604" s="275">
        <f t="shared" si="190"/>
        <v>0</v>
      </c>
      <c r="N604" s="275">
        <f t="shared" si="191"/>
        <v>0</v>
      </c>
      <c r="O604" s="275">
        <f t="shared" si="192"/>
        <v>0</v>
      </c>
      <c r="P604" s="275">
        <f t="shared" si="193"/>
        <v>0</v>
      </c>
      <c r="Q604" s="275">
        <f t="shared" si="194"/>
        <v>7</v>
      </c>
      <c r="R604" s="275">
        <f t="shared" si="195"/>
        <v>1</v>
      </c>
      <c r="S604" s="278"/>
      <c r="T604" s="278"/>
      <c r="U604" s="278"/>
      <c r="V604" s="278"/>
      <c r="W604" s="582"/>
      <c r="X604" s="582"/>
      <c r="Y604" s="600"/>
      <c r="Z604" s="278"/>
      <c r="AA604" s="76">
        <v>481</v>
      </c>
      <c r="AB604" s="76">
        <v>481035001</v>
      </c>
      <c r="AC604" s="294" t="s">
        <v>1305</v>
      </c>
      <c r="AD604" s="76">
        <v>0</v>
      </c>
      <c r="AE604" s="76">
        <v>0</v>
      </c>
      <c r="AF604" s="76">
        <v>0</v>
      </c>
      <c r="AG604" s="76">
        <v>1</v>
      </c>
      <c r="AH604" s="76">
        <v>0</v>
      </c>
      <c r="AI604" s="76">
        <v>0</v>
      </c>
      <c r="AJ604" s="76">
        <v>0</v>
      </c>
      <c r="AK604" s="265">
        <v>0</v>
      </c>
      <c r="AL604" s="265">
        <v>0</v>
      </c>
      <c r="AM604" s="265">
        <v>0</v>
      </c>
      <c r="AN604" s="265">
        <v>0</v>
      </c>
      <c r="AO604" s="265">
        <v>0</v>
      </c>
      <c r="AP604" s="265">
        <v>0</v>
      </c>
      <c r="AQ604" s="265">
        <v>0</v>
      </c>
      <c r="AR604" s="265">
        <v>0</v>
      </c>
      <c r="AS604" s="76">
        <v>0</v>
      </c>
      <c r="AT604" s="266"/>
      <c r="AU604" s="76">
        <v>35</v>
      </c>
      <c r="AV604" s="76">
        <v>1</v>
      </c>
      <c r="AW604" s="579">
        <v>7</v>
      </c>
      <c r="AY604" s="76"/>
      <c r="AZ604" s="76">
        <f t="shared" si="196"/>
        <v>481035001</v>
      </c>
      <c r="BA604" s="76">
        <f t="shared" si="197"/>
        <v>481</v>
      </c>
      <c r="BB604" s="564"/>
      <c r="BC604" s="266" t="str">
        <f t="shared" si="198"/>
        <v>BOSTON RENAISSANCE</v>
      </c>
      <c r="BD604" s="266">
        <f t="shared" si="199"/>
        <v>1</v>
      </c>
      <c r="BE604" s="266" t="str">
        <f t="shared" si="181"/>
        <v>ABINGTON</v>
      </c>
      <c r="BF604" s="266">
        <f t="shared" si="200"/>
        <v>1</v>
      </c>
    </row>
    <row r="605" spans="1:58">
      <c r="A605" s="265">
        <v>481</v>
      </c>
      <c r="B605" s="265">
        <v>481035025</v>
      </c>
      <c r="C605" s="266" t="s">
        <v>1305</v>
      </c>
      <c r="D605" s="275">
        <f t="shared" si="182"/>
        <v>0</v>
      </c>
      <c r="E605" s="275">
        <f t="shared" si="183"/>
        <v>0</v>
      </c>
      <c r="F605" s="275">
        <f t="shared" si="184"/>
        <v>1</v>
      </c>
      <c r="G605" s="275">
        <f t="shared" si="185"/>
        <v>0</v>
      </c>
      <c r="H605" s="275">
        <f t="shared" si="186"/>
        <v>0</v>
      </c>
      <c r="I605" s="275">
        <f t="shared" si="187"/>
        <v>0</v>
      </c>
      <c r="J605" s="275">
        <f t="shared" si="188"/>
        <v>0</v>
      </c>
      <c r="K605" s="410">
        <f t="shared" si="189"/>
        <v>3.9300000000000002E-2</v>
      </c>
      <c r="L605" s="275"/>
      <c r="M605" s="275">
        <f t="shared" si="190"/>
        <v>0</v>
      </c>
      <c r="N605" s="275">
        <f t="shared" si="191"/>
        <v>0</v>
      </c>
      <c r="O605" s="275">
        <f t="shared" si="192"/>
        <v>0</v>
      </c>
      <c r="P605" s="275">
        <f t="shared" si="193"/>
        <v>0</v>
      </c>
      <c r="Q605" s="275">
        <f t="shared" si="194"/>
        <v>6</v>
      </c>
      <c r="R605" s="275">
        <f t="shared" si="195"/>
        <v>1</v>
      </c>
      <c r="S605" s="278"/>
      <c r="T605" s="278"/>
      <c r="U605" s="278"/>
      <c r="V605" s="278"/>
      <c r="W605" s="582"/>
      <c r="X605" s="582"/>
      <c r="Y605" s="600"/>
      <c r="Z605" s="278"/>
      <c r="AA605" s="76">
        <v>481</v>
      </c>
      <c r="AB605" s="76">
        <v>481035025</v>
      </c>
      <c r="AC605" s="294" t="s">
        <v>1305</v>
      </c>
      <c r="AD605" s="76">
        <v>0</v>
      </c>
      <c r="AE605" s="76">
        <v>0</v>
      </c>
      <c r="AF605" s="76">
        <v>1</v>
      </c>
      <c r="AG605" s="76">
        <v>0</v>
      </c>
      <c r="AH605" s="76">
        <v>0</v>
      </c>
      <c r="AI605" s="76">
        <v>0</v>
      </c>
      <c r="AJ605" s="76">
        <v>0</v>
      </c>
      <c r="AK605" s="265">
        <v>0</v>
      </c>
      <c r="AL605" s="265">
        <v>0</v>
      </c>
      <c r="AM605" s="265">
        <v>0</v>
      </c>
      <c r="AN605" s="265">
        <v>0</v>
      </c>
      <c r="AO605" s="265">
        <v>0</v>
      </c>
      <c r="AP605" s="265">
        <v>0</v>
      </c>
      <c r="AQ605" s="265">
        <v>0</v>
      </c>
      <c r="AR605" s="265">
        <v>0</v>
      </c>
      <c r="AS605" s="76">
        <v>0</v>
      </c>
      <c r="AT605" s="266"/>
      <c r="AU605" s="76">
        <v>35</v>
      </c>
      <c r="AV605" s="76">
        <v>25</v>
      </c>
      <c r="AW605" s="579">
        <v>6</v>
      </c>
      <c r="AY605" s="76"/>
      <c r="AZ605" s="76">
        <f t="shared" si="196"/>
        <v>481035025</v>
      </c>
      <c r="BA605" s="76">
        <f t="shared" si="197"/>
        <v>481</v>
      </c>
      <c r="BB605" s="564"/>
      <c r="BC605" s="266" t="str">
        <f t="shared" si="198"/>
        <v>BOSTON RENAISSANCE</v>
      </c>
      <c r="BD605" s="266">
        <f t="shared" si="199"/>
        <v>25</v>
      </c>
      <c r="BE605" s="266" t="str">
        <f t="shared" si="181"/>
        <v>BELLINGHAM</v>
      </c>
      <c r="BF605" s="266">
        <f t="shared" si="200"/>
        <v>1</v>
      </c>
    </row>
    <row r="606" spans="1:58">
      <c r="A606" s="265">
        <v>481</v>
      </c>
      <c r="B606" s="265">
        <v>481035030</v>
      </c>
      <c r="C606" s="266" t="s">
        <v>1305</v>
      </c>
      <c r="D606" s="275">
        <f t="shared" si="182"/>
        <v>0</v>
      </c>
      <c r="E606" s="275">
        <f t="shared" si="183"/>
        <v>0</v>
      </c>
      <c r="F606" s="275">
        <f t="shared" si="184"/>
        <v>0</v>
      </c>
      <c r="G606" s="275">
        <f t="shared" si="185"/>
        <v>2</v>
      </c>
      <c r="H606" s="275">
        <f t="shared" si="186"/>
        <v>0</v>
      </c>
      <c r="I606" s="275">
        <f t="shared" si="187"/>
        <v>0</v>
      </c>
      <c r="J606" s="275">
        <f t="shared" si="188"/>
        <v>0</v>
      </c>
      <c r="K606" s="410">
        <f t="shared" si="189"/>
        <v>7.8600000000000003E-2</v>
      </c>
      <c r="L606" s="275"/>
      <c r="M606" s="275">
        <f t="shared" si="190"/>
        <v>1</v>
      </c>
      <c r="N606" s="275">
        <f t="shared" si="191"/>
        <v>0</v>
      </c>
      <c r="O606" s="275">
        <f t="shared" si="192"/>
        <v>0</v>
      </c>
      <c r="P606" s="275">
        <f t="shared" si="193"/>
        <v>2</v>
      </c>
      <c r="Q606" s="275">
        <f t="shared" si="194"/>
        <v>6</v>
      </c>
      <c r="R606" s="275">
        <f t="shared" si="195"/>
        <v>2</v>
      </c>
      <c r="S606" s="278"/>
      <c r="T606" s="278"/>
      <c r="U606" s="278"/>
      <c r="V606" s="278"/>
      <c r="W606" s="582"/>
      <c r="X606" s="582"/>
      <c r="Y606" s="600"/>
      <c r="Z606" s="278"/>
      <c r="AA606" s="76">
        <v>481</v>
      </c>
      <c r="AB606" s="76">
        <v>481035030</v>
      </c>
      <c r="AC606" s="294" t="s">
        <v>1305</v>
      </c>
      <c r="AD606" s="76">
        <v>0</v>
      </c>
      <c r="AE606" s="76">
        <v>0</v>
      </c>
      <c r="AF606" s="76">
        <v>0</v>
      </c>
      <c r="AG606" s="76">
        <v>2</v>
      </c>
      <c r="AH606" s="76">
        <v>0</v>
      </c>
      <c r="AI606" s="76">
        <v>0</v>
      </c>
      <c r="AJ606" s="76">
        <v>0</v>
      </c>
      <c r="AK606" s="265">
        <v>0</v>
      </c>
      <c r="AL606" s="265">
        <v>1</v>
      </c>
      <c r="AM606" s="265">
        <v>0</v>
      </c>
      <c r="AN606" s="265">
        <v>0</v>
      </c>
      <c r="AO606" s="265">
        <v>2</v>
      </c>
      <c r="AP606" s="265">
        <v>0</v>
      </c>
      <c r="AQ606" s="265">
        <v>0</v>
      </c>
      <c r="AR606" s="265">
        <v>0</v>
      </c>
      <c r="AS606" s="76">
        <v>0</v>
      </c>
      <c r="AT606" s="266"/>
      <c r="AU606" s="76">
        <v>35</v>
      </c>
      <c r="AV606" s="76">
        <v>30</v>
      </c>
      <c r="AW606" s="579">
        <v>6</v>
      </c>
      <c r="AY606" s="76"/>
      <c r="AZ606" s="76">
        <f t="shared" si="196"/>
        <v>481035030</v>
      </c>
      <c r="BA606" s="76">
        <f t="shared" si="197"/>
        <v>481</v>
      </c>
      <c r="BB606" s="564"/>
      <c r="BC606" s="266" t="str">
        <f t="shared" si="198"/>
        <v>BOSTON RENAISSANCE</v>
      </c>
      <c r="BD606" s="266">
        <f t="shared" si="199"/>
        <v>30</v>
      </c>
      <c r="BE606" s="266" t="str">
        <f t="shared" si="181"/>
        <v>BEVERLY</v>
      </c>
      <c r="BF606" s="266">
        <f t="shared" si="200"/>
        <v>2</v>
      </c>
    </row>
    <row r="607" spans="1:58">
      <c r="A607" s="265">
        <v>481</v>
      </c>
      <c r="B607" s="265">
        <v>481035035</v>
      </c>
      <c r="C607" s="266" t="s">
        <v>1305</v>
      </c>
      <c r="D607" s="275">
        <f t="shared" si="182"/>
        <v>106</v>
      </c>
      <c r="E607" s="275">
        <f t="shared" si="183"/>
        <v>0</v>
      </c>
      <c r="F607" s="275">
        <f t="shared" si="184"/>
        <v>117</v>
      </c>
      <c r="G607" s="275">
        <f t="shared" si="185"/>
        <v>592</v>
      </c>
      <c r="H607" s="275">
        <f t="shared" si="186"/>
        <v>68</v>
      </c>
      <c r="I607" s="275">
        <f t="shared" si="187"/>
        <v>0</v>
      </c>
      <c r="J607" s="275">
        <f t="shared" si="188"/>
        <v>0</v>
      </c>
      <c r="K607" s="410">
        <f t="shared" si="189"/>
        <v>30.536100000000001</v>
      </c>
      <c r="L607" s="275"/>
      <c r="M607" s="275">
        <f t="shared" si="190"/>
        <v>140</v>
      </c>
      <c r="N607" s="275">
        <f t="shared" si="191"/>
        <v>4</v>
      </c>
      <c r="O607" s="275">
        <f t="shared" si="192"/>
        <v>0</v>
      </c>
      <c r="P607" s="275">
        <f t="shared" si="193"/>
        <v>652</v>
      </c>
      <c r="Q607" s="275">
        <f t="shared" si="194"/>
        <v>11</v>
      </c>
      <c r="R607" s="275">
        <f t="shared" si="195"/>
        <v>830</v>
      </c>
      <c r="S607" s="278"/>
      <c r="T607" s="278"/>
      <c r="U607" s="278"/>
      <c r="V607" s="278"/>
      <c r="W607" s="582"/>
      <c r="X607" s="582"/>
      <c r="Y607" s="600"/>
      <c r="Z607" s="278"/>
      <c r="AA607" s="76">
        <v>481</v>
      </c>
      <c r="AB607" s="76">
        <v>481035035</v>
      </c>
      <c r="AC607" s="294" t="s">
        <v>1305</v>
      </c>
      <c r="AD607" s="76">
        <v>106</v>
      </c>
      <c r="AE607" s="76">
        <v>0</v>
      </c>
      <c r="AF607" s="76">
        <v>117</v>
      </c>
      <c r="AG607" s="76">
        <v>592</v>
      </c>
      <c r="AH607" s="76">
        <v>68</v>
      </c>
      <c r="AI607" s="76">
        <v>0</v>
      </c>
      <c r="AJ607" s="76">
        <v>0</v>
      </c>
      <c r="AK607" s="265">
        <v>1</v>
      </c>
      <c r="AL607" s="265">
        <v>139</v>
      </c>
      <c r="AM607" s="265">
        <v>4</v>
      </c>
      <c r="AN607" s="265">
        <v>0</v>
      </c>
      <c r="AO607" s="265">
        <v>520</v>
      </c>
      <c r="AP607" s="265">
        <v>81</v>
      </c>
      <c r="AQ607" s="265">
        <v>0</v>
      </c>
      <c r="AR607" s="265">
        <v>91</v>
      </c>
      <c r="AS607" s="76">
        <v>0</v>
      </c>
      <c r="AT607" s="266"/>
      <c r="AU607" s="76">
        <v>35</v>
      </c>
      <c r="AV607" s="76">
        <v>35</v>
      </c>
      <c r="AW607" s="579">
        <v>11</v>
      </c>
      <c r="AY607" s="76"/>
      <c r="AZ607" s="76">
        <f t="shared" si="196"/>
        <v>481035035</v>
      </c>
      <c r="BA607" s="76">
        <f t="shared" si="197"/>
        <v>481</v>
      </c>
      <c r="BB607" s="564"/>
      <c r="BC607" s="266" t="str">
        <f t="shared" si="198"/>
        <v>BOSTON RENAISSANCE</v>
      </c>
      <c r="BD607" s="266">
        <f t="shared" si="199"/>
        <v>35</v>
      </c>
      <c r="BE607" s="266" t="str">
        <f t="shared" si="181"/>
        <v>BOSTON</v>
      </c>
      <c r="BF607" s="266">
        <f t="shared" si="200"/>
        <v>883</v>
      </c>
    </row>
    <row r="608" spans="1:58">
      <c r="A608" s="265">
        <v>481</v>
      </c>
      <c r="B608" s="265">
        <v>481035040</v>
      </c>
      <c r="C608" s="266" t="s">
        <v>1305</v>
      </c>
      <c r="D608" s="275">
        <f t="shared" si="182"/>
        <v>1</v>
      </c>
      <c r="E608" s="275">
        <f t="shared" si="183"/>
        <v>0</v>
      </c>
      <c r="F608" s="275">
        <f t="shared" si="184"/>
        <v>0</v>
      </c>
      <c r="G608" s="275">
        <f t="shared" si="185"/>
        <v>0</v>
      </c>
      <c r="H608" s="275">
        <f t="shared" si="186"/>
        <v>0</v>
      </c>
      <c r="I608" s="275">
        <f t="shared" si="187"/>
        <v>0</v>
      </c>
      <c r="J608" s="275">
        <f t="shared" si="188"/>
        <v>0</v>
      </c>
      <c r="K608" s="410">
        <f t="shared" si="189"/>
        <v>0</v>
      </c>
      <c r="L608" s="275"/>
      <c r="M608" s="275">
        <f t="shared" si="190"/>
        <v>0</v>
      </c>
      <c r="N608" s="275">
        <f t="shared" si="191"/>
        <v>0</v>
      </c>
      <c r="O608" s="275">
        <f t="shared" si="192"/>
        <v>0</v>
      </c>
      <c r="P608" s="275">
        <f t="shared" si="193"/>
        <v>1</v>
      </c>
      <c r="Q608" s="275">
        <f t="shared" si="194"/>
        <v>6</v>
      </c>
      <c r="R608" s="275">
        <f t="shared" si="195"/>
        <v>1</v>
      </c>
      <c r="S608" s="278"/>
      <c r="T608" s="278"/>
      <c r="U608" s="278"/>
      <c r="V608" s="278"/>
      <c r="W608" s="582"/>
      <c r="X608" s="582"/>
      <c r="Y608" s="600"/>
      <c r="Z608" s="278"/>
      <c r="AA608" s="76">
        <v>481</v>
      </c>
      <c r="AB608" s="76">
        <v>481035040</v>
      </c>
      <c r="AC608" s="294" t="s">
        <v>1305</v>
      </c>
      <c r="AD608" s="76">
        <v>1</v>
      </c>
      <c r="AE608" s="76">
        <v>0</v>
      </c>
      <c r="AF608" s="76">
        <v>0</v>
      </c>
      <c r="AG608" s="76">
        <v>0</v>
      </c>
      <c r="AH608" s="76">
        <v>0</v>
      </c>
      <c r="AI608" s="76">
        <v>0</v>
      </c>
      <c r="AJ608" s="76">
        <v>0</v>
      </c>
      <c r="AK608" s="265">
        <v>0</v>
      </c>
      <c r="AL608" s="265">
        <v>0</v>
      </c>
      <c r="AM608" s="265">
        <v>0</v>
      </c>
      <c r="AN608" s="265">
        <v>0</v>
      </c>
      <c r="AO608" s="265">
        <v>0</v>
      </c>
      <c r="AP608" s="265">
        <v>1</v>
      </c>
      <c r="AQ608" s="265">
        <v>0</v>
      </c>
      <c r="AR608" s="265">
        <v>0</v>
      </c>
      <c r="AS608" s="76">
        <v>0</v>
      </c>
      <c r="AT608" s="266"/>
      <c r="AU608" s="76">
        <v>35</v>
      </c>
      <c r="AV608" s="76">
        <v>40</v>
      </c>
      <c r="AW608" s="579">
        <v>6</v>
      </c>
      <c r="AY608" s="76"/>
      <c r="AZ608" s="76">
        <f t="shared" si="196"/>
        <v>481035040</v>
      </c>
      <c r="BA608" s="76">
        <f t="shared" si="197"/>
        <v>481</v>
      </c>
      <c r="BB608" s="564"/>
      <c r="BC608" s="266" t="str">
        <f t="shared" si="198"/>
        <v>BOSTON RENAISSANCE</v>
      </c>
      <c r="BD608" s="266">
        <f t="shared" si="199"/>
        <v>40</v>
      </c>
      <c r="BE608" s="266" t="str">
        <f t="shared" si="181"/>
        <v>BRAINTREE</v>
      </c>
      <c r="BF608" s="266">
        <f t="shared" si="200"/>
        <v>1</v>
      </c>
    </row>
    <row r="609" spans="1:58">
      <c r="A609" s="265">
        <v>481</v>
      </c>
      <c r="B609" s="265">
        <v>481035044</v>
      </c>
      <c r="C609" s="266" t="s">
        <v>1305</v>
      </c>
      <c r="D609" s="275">
        <f t="shared" si="182"/>
        <v>0</v>
      </c>
      <c r="E609" s="275">
        <f t="shared" si="183"/>
        <v>0</v>
      </c>
      <c r="F609" s="275">
        <f t="shared" si="184"/>
        <v>0</v>
      </c>
      <c r="G609" s="275">
        <f t="shared" si="185"/>
        <v>6</v>
      </c>
      <c r="H609" s="275">
        <f t="shared" si="186"/>
        <v>0</v>
      </c>
      <c r="I609" s="275">
        <f t="shared" si="187"/>
        <v>0</v>
      </c>
      <c r="J609" s="275">
        <f t="shared" si="188"/>
        <v>0</v>
      </c>
      <c r="K609" s="410">
        <f t="shared" si="189"/>
        <v>0.23580000000000001</v>
      </c>
      <c r="L609" s="275"/>
      <c r="M609" s="275">
        <f t="shared" si="190"/>
        <v>0</v>
      </c>
      <c r="N609" s="275">
        <f t="shared" si="191"/>
        <v>0</v>
      </c>
      <c r="O609" s="275">
        <f t="shared" si="192"/>
        <v>0</v>
      </c>
      <c r="P609" s="275">
        <f t="shared" si="193"/>
        <v>2</v>
      </c>
      <c r="Q609" s="275">
        <f t="shared" si="194"/>
        <v>11</v>
      </c>
      <c r="R609" s="275">
        <f t="shared" si="195"/>
        <v>6</v>
      </c>
      <c r="S609" s="278"/>
      <c r="T609" s="278"/>
      <c r="U609" s="278"/>
      <c r="V609" s="278"/>
      <c r="W609" s="582"/>
      <c r="X609" s="582"/>
      <c r="Y609" s="600"/>
      <c r="Z609" s="278"/>
      <c r="AA609" s="76">
        <v>481</v>
      </c>
      <c r="AB609" s="76">
        <v>481035044</v>
      </c>
      <c r="AC609" s="294" t="s">
        <v>1305</v>
      </c>
      <c r="AD609" s="76">
        <v>0</v>
      </c>
      <c r="AE609" s="76">
        <v>0</v>
      </c>
      <c r="AF609" s="76">
        <v>0</v>
      </c>
      <c r="AG609" s="76">
        <v>6</v>
      </c>
      <c r="AH609" s="76">
        <v>0</v>
      </c>
      <c r="AI609" s="76">
        <v>0</v>
      </c>
      <c r="AJ609" s="76">
        <v>0</v>
      </c>
      <c r="AK609" s="265">
        <v>0</v>
      </c>
      <c r="AL609" s="265">
        <v>0</v>
      </c>
      <c r="AM609" s="265">
        <v>0</v>
      </c>
      <c r="AN609" s="265">
        <v>0</v>
      </c>
      <c r="AO609" s="265">
        <v>2</v>
      </c>
      <c r="AP609" s="265">
        <v>0</v>
      </c>
      <c r="AQ609" s="265">
        <v>0</v>
      </c>
      <c r="AR609" s="265">
        <v>0</v>
      </c>
      <c r="AS609" s="76">
        <v>0</v>
      </c>
      <c r="AT609" s="266"/>
      <c r="AU609" s="76">
        <v>35</v>
      </c>
      <c r="AV609" s="76">
        <v>44</v>
      </c>
      <c r="AW609" s="579">
        <v>11</v>
      </c>
      <c r="AY609" s="76"/>
      <c r="AZ609" s="76">
        <f t="shared" si="196"/>
        <v>481035044</v>
      </c>
      <c r="BA609" s="76">
        <f t="shared" si="197"/>
        <v>481</v>
      </c>
      <c r="BB609" s="564"/>
      <c r="BC609" s="266" t="str">
        <f t="shared" si="198"/>
        <v>BOSTON RENAISSANCE</v>
      </c>
      <c r="BD609" s="266">
        <f t="shared" si="199"/>
        <v>44</v>
      </c>
      <c r="BE609" s="266" t="str">
        <f t="shared" si="181"/>
        <v>BROCKTON</v>
      </c>
      <c r="BF609" s="266">
        <f t="shared" si="200"/>
        <v>6</v>
      </c>
    </row>
    <row r="610" spans="1:58">
      <c r="A610" s="265">
        <v>481</v>
      </c>
      <c r="B610" s="265">
        <v>481035073</v>
      </c>
      <c r="C610" s="266" t="s">
        <v>1305</v>
      </c>
      <c r="D610" s="275">
        <f t="shared" si="182"/>
        <v>1</v>
      </c>
      <c r="E610" s="275">
        <f t="shared" si="183"/>
        <v>0</v>
      </c>
      <c r="F610" s="275">
        <f t="shared" si="184"/>
        <v>0</v>
      </c>
      <c r="G610" s="275">
        <f t="shared" si="185"/>
        <v>1</v>
      </c>
      <c r="H610" s="275">
        <f t="shared" si="186"/>
        <v>1</v>
      </c>
      <c r="I610" s="275">
        <f t="shared" si="187"/>
        <v>0</v>
      </c>
      <c r="J610" s="275">
        <f t="shared" si="188"/>
        <v>0</v>
      </c>
      <c r="K610" s="410">
        <f t="shared" si="189"/>
        <v>7.8600000000000003E-2</v>
      </c>
      <c r="L610" s="275"/>
      <c r="M610" s="275">
        <f t="shared" si="190"/>
        <v>0</v>
      </c>
      <c r="N610" s="275">
        <f t="shared" si="191"/>
        <v>0</v>
      </c>
      <c r="O610" s="275">
        <f t="shared" si="192"/>
        <v>0</v>
      </c>
      <c r="P610" s="275">
        <f t="shared" si="193"/>
        <v>1</v>
      </c>
      <c r="Q610" s="275">
        <f t="shared" si="194"/>
        <v>6</v>
      </c>
      <c r="R610" s="275">
        <f t="shared" si="195"/>
        <v>3</v>
      </c>
      <c r="S610" s="278"/>
      <c r="T610" s="278"/>
      <c r="U610" s="278"/>
      <c r="V610" s="278"/>
      <c r="W610" s="582"/>
      <c r="X610" s="582"/>
      <c r="Y610" s="600"/>
      <c r="Z610" s="278"/>
      <c r="AA610" s="76">
        <v>481</v>
      </c>
      <c r="AB610" s="76">
        <v>481035073</v>
      </c>
      <c r="AC610" s="294" t="s">
        <v>1305</v>
      </c>
      <c r="AD610" s="76">
        <v>1</v>
      </c>
      <c r="AE610" s="76">
        <v>0</v>
      </c>
      <c r="AF610" s="76">
        <v>0</v>
      </c>
      <c r="AG610" s="76">
        <v>1</v>
      </c>
      <c r="AH610" s="76">
        <v>1</v>
      </c>
      <c r="AI610" s="76">
        <v>0</v>
      </c>
      <c r="AJ610" s="76">
        <v>0</v>
      </c>
      <c r="AK610" s="265">
        <v>0</v>
      </c>
      <c r="AL610" s="265">
        <v>0</v>
      </c>
      <c r="AM610" s="265">
        <v>0</v>
      </c>
      <c r="AN610" s="265">
        <v>0</v>
      </c>
      <c r="AO610" s="265">
        <v>1</v>
      </c>
      <c r="AP610" s="265">
        <v>0</v>
      </c>
      <c r="AQ610" s="265">
        <v>0</v>
      </c>
      <c r="AR610" s="265">
        <v>0</v>
      </c>
      <c r="AS610" s="76">
        <v>0</v>
      </c>
      <c r="AT610" s="266"/>
      <c r="AU610" s="76">
        <v>35</v>
      </c>
      <c r="AV610" s="76">
        <v>73</v>
      </c>
      <c r="AW610" s="579">
        <v>6</v>
      </c>
      <c r="AY610" s="76"/>
      <c r="AZ610" s="76">
        <f t="shared" si="196"/>
        <v>481035073</v>
      </c>
      <c r="BA610" s="76">
        <f t="shared" si="197"/>
        <v>481</v>
      </c>
      <c r="BB610" s="564"/>
      <c r="BC610" s="266" t="str">
        <f t="shared" si="198"/>
        <v>BOSTON RENAISSANCE</v>
      </c>
      <c r="BD610" s="266">
        <f t="shared" si="199"/>
        <v>73</v>
      </c>
      <c r="BE610" s="266" t="str">
        <f t="shared" si="181"/>
        <v>DEDHAM</v>
      </c>
      <c r="BF610" s="266">
        <f t="shared" si="200"/>
        <v>3</v>
      </c>
    </row>
    <row r="611" spans="1:58">
      <c r="A611" s="265">
        <v>481</v>
      </c>
      <c r="B611" s="265">
        <v>481035176</v>
      </c>
      <c r="C611" s="266" t="s">
        <v>1305</v>
      </c>
      <c r="D611" s="275">
        <f t="shared" si="182"/>
        <v>0</v>
      </c>
      <c r="E611" s="275">
        <f t="shared" si="183"/>
        <v>0</v>
      </c>
      <c r="F611" s="275">
        <f t="shared" si="184"/>
        <v>1</v>
      </c>
      <c r="G611" s="275">
        <f t="shared" si="185"/>
        <v>0</v>
      </c>
      <c r="H611" s="275">
        <f t="shared" si="186"/>
        <v>0</v>
      </c>
      <c r="I611" s="275">
        <f t="shared" si="187"/>
        <v>0</v>
      </c>
      <c r="J611" s="275">
        <f t="shared" si="188"/>
        <v>0</v>
      </c>
      <c r="K611" s="410">
        <f t="shared" si="189"/>
        <v>3.9300000000000002E-2</v>
      </c>
      <c r="L611" s="275"/>
      <c r="M611" s="275">
        <f t="shared" si="190"/>
        <v>0</v>
      </c>
      <c r="N611" s="275">
        <f t="shared" si="191"/>
        <v>0</v>
      </c>
      <c r="O611" s="275">
        <f t="shared" si="192"/>
        <v>0</v>
      </c>
      <c r="P611" s="275">
        <f t="shared" si="193"/>
        <v>0</v>
      </c>
      <c r="Q611" s="275">
        <f t="shared" si="194"/>
        <v>8</v>
      </c>
      <c r="R611" s="275">
        <f t="shared" si="195"/>
        <v>1</v>
      </c>
      <c r="S611" s="278"/>
      <c r="T611" s="278"/>
      <c r="U611" s="278"/>
      <c r="V611" s="278"/>
      <c r="W611" s="582"/>
      <c r="X611" s="582"/>
      <c r="Y611" s="600"/>
      <c r="Z611" s="278"/>
      <c r="AA611" s="76">
        <v>481</v>
      </c>
      <c r="AB611" s="76">
        <v>481035176</v>
      </c>
      <c r="AC611" s="294" t="s">
        <v>1305</v>
      </c>
      <c r="AD611" s="76">
        <v>0</v>
      </c>
      <c r="AE611" s="76">
        <v>0</v>
      </c>
      <c r="AF611" s="76">
        <v>1</v>
      </c>
      <c r="AG611" s="76">
        <v>0</v>
      </c>
      <c r="AH611" s="76">
        <v>0</v>
      </c>
      <c r="AI611" s="76">
        <v>0</v>
      </c>
      <c r="AJ611" s="76">
        <v>0</v>
      </c>
      <c r="AK611" s="265">
        <v>0</v>
      </c>
      <c r="AL611" s="265">
        <v>0</v>
      </c>
      <c r="AM611" s="265">
        <v>0</v>
      </c>
      <c r="AN611" s="265">
        <v>0</v>
      </c>
      <c r="AO611" s="265">
        <v>0</v>
      </c>
      <c r="AP611" s="265">
        <v>0</v>
      </c>
      <c r="AQ611" s="265">
        <v>0</v>
      </c>
      <c r="AR611" s="265">
        <v>0</v>
      </c>
      <c r="AS611" s="76">
        <v>0</v>
      </c>
      <c r="AT611" s="266"/>
      <c r="AU611" s="76">
        <v>35</v>
      </c>
      <c r="AV611" s="76">
        <v>176</v>
      </c>
      <c r="AW611" s="579">
        <v>8</v>
      </c>
      <c r="AY611" s="76"/>
      <c r="AZ611" s="76">
        <f t="shared" si="196"/>
        <v>481035176</v>
      </c>
      <c r="BA611" s="76">
        <f t="shared" si="197"/>
        <v>481</v>
      </c>
      <c r="BB611" s="564"/>
      <c r="BC611" s="266" t="str">
        <f t="shared" si="198"/>
        <v>BOSTON RENAISSANCE</v>
      </c>
      <c r="BD611" s="266">
        <f t="shared" si="199"/>
        <v>176</v>
      </c>
      <c r="BE611" s="266" t="str">
        <f t="shared" si="181"/>
        <v>MEDFORD</v>
      </c>
      <c r="BF611" s="266">
        <f t="shared" si="200"/>
        <v>1</v>
      </c>
    </row>
    <row r="612" spans="1:58">
      <c r="A612" s="265">
        <v>481</v>
      </c>
      <c r="B612" s="265">
        <v>481035181</v>
      </c>
      <c r="C612" s="266" t="s">
        <v>1305</v>
      </c>
      <c r="D612" s="275">
        <f t="shared" si="182"/>
        <v>1</v>
      </c>
      <c r="E612" s="275">
        <f t="shared" si="183"/>
        <v>0</v>
      </c>
      <c r="F612" s="275">
        <f t="shared" si="184"/>
        <v>0</v>
      </c>
      <c r="G612" s="275">
        <f t="shared" si="185"/>
        <v>1</v>
      </c>
      <c r="H612" s="275">
        <f t="shared" si="186"/>
        <v>0</v>
      </c>
      <c r="I612" s="275">
        <f t="shared" si="187"/>
        <v>0</v>
      </c>
      <c r="J612" s="275">
        <f t="shared" si="188"/>
        <v>0</v>
      </c>
      <c r="K612" s="410">
        <f t="shared" si="189"/>
        <v>3.9300000000000002E-2</v>
      </c>
      <c r="L612" s="275"/>
      <c r="M612" s="275">
        <f t="shared" si="190"/>
        <v>0</v>
      </c>
      <c r="N612" s="275">
        <f t="shared" si="191"/>
        <v>0</v>
      </c>
      <c r="O612" s="275">
        <f t="shared" si="192"/>
        <v>0</v>
      </c>
      <c r="P612" s="275">
        <f t="shared" si="193"/>
        <v>0</v>
      </c>
      <c r="Q612" s="275">
        <f t="shared" si="194"/>
        <v>10</v>
      </c>
      <c r="R612" s="275">
        <f t="shared" si="195"/>
        <v>2</v>
      </c>
      <c r="S612" s="278"/>
      <c r="T612" s="278"/>
      <c r="U612" s="278"/>
      <c r="V612" s="278"/>
      <c r="W612" s="582"/>
      <c r="X612" s="582"/>
      <c r="Y612" s="600"/>
      <c r="Z612" s="278"/>
      <c r="AA612" s="76">
        <v>481</v>
      </c>
      <c r="AB612" s="76">
        <v>481035181</v>
      </c>
      <c r="AC612" s="294" t="s">
        <v>1305</v>
      </c>
      <c r="AD612" s="76">
        <v>1</v>
      </c>
      <c r="AE612" s="76">
        <v>0</v>
      </c>
      <c r="AF612" s="76">
        <v>0</v>
      </c>
      <c r="AG612" s="76">
        <v>1</v>
      </c>
      <c r="AH612" s="76">
        <v>0</v>
      </c>
      <c r="AI612" s="76">
        <v>0</v>
      </c>
      <c r="AJ612" s="76">
        <v>0</v>
      </c>
      <c r="AK612" s="265">
        <v>0</v>
      </c>
      <c r="AL612" s="265">
        <v>0</v>
      </c>
      <c r="AM612" s="265">
        <v>0</v>
      </c>
      <c r="AN612" s="265">
        <v>0</v>
      </c>
      <c r="AO612" s="265">
        <v>0</v>
      </c>
      <c r="AP612" s="265">
        <v>0</v>
      </c>
      <c r="AQ612" s="265">
        <v>0</v>
      </c>
      <c r="AR612" s="265">
        <v>0</v>
      </c>
      <c r="AS612" s="76">
        <v>0</v>
      </c>
      <c r="AT612" s="266"/>
      <c r="AU612" s="76">
        <v>35</v>
      </c>
      <c r="AV612" s="76">
        <v>181</v>
      </c>
      <c r="AW612" s="579">
        <v>10</v>
      </c>
      <c r="AY612" s="76"/>
      <c r="AZ612" s="76">
        <f t="shared" si="196"/>
        <v>481035181</v>
      </c>
      <c r="BA612" s="76">
        <f t="shared" si="197"/>
        <v>481</v>
      </c>
      <c r="BB612" s="564"/>
      <c r="BC612" s="266" t="str">
        <f t="shared" si="198"/>
        <v>BOSTON RENAISSANCE</v>
      </c>
      <c r="BD612" s="266">
        <f t="shared" si="199"/>
        <v>181</v>
      </c>
      <c r="BE612" s="266" t="str">
        <f t="shared" si="181"/>
        <v>METHUEN</v>
      </c>
      <c r="BF612" s="266">
        <f t="shared" si="200"/>
        <v>2</v>
      </c>
    </row>
    <row r="613" spans="1:58">
      <c r="A613" s="265">
        <v>481</v>
      </c>
      <c r="B613" s="265">
        <v>481035189</v>
      </c>
      <c r="C613" s="266" t="s">
        <v>1305</v>
      </c>
      <c r="D613" s="275">
        <f t="shared" si="182"/>
        <v>2</v>
      </c>
      <c r="E613" s="275">
        <f t="shared" si="183"/>
        <v>0</v>
      </c>
      <c r="F613" s="275">
        <f t="shared" si="184"/>
        <v>1</v>
      </c>
      <c r="G613" s="275">
        <f t="shared" si="185"/>
        <v>2</v>
      </c>
      <c r="H613" s="275">
        <f t="shared" si="186"/>
        <v>0</v>
      </c>
      <c r="I613" s="275">
        <f t="shared" si="187"/>
        <v>0</v>
      </c>
      <c r="J613" s="275">
        <f t="shared" si="188"/>
        <v>0</v>
      </c>
      <c r="K613" s="410">
        <f t="shared" si="189"/>
        <v>0.1179</v>
      </c>
      <c r="L613" s="275"/>
      <c r="M613" s="275">
        <f t="shared" si="190"/>
        <v>0</v>
      </c>
      <c r="N613" s="275">
        <f t="shared" si="191"/>
        <v>0</v>
      </c>
      <c r="O613" s="275">
        <f t="shared" si="192"/>
        <v>0</v>
      </c>
      <c r="P613" s="275">
        <f t="shared" si="193"/>
        <v>3</v>
      </c>
      <c r="Q613" s="275">
        <f t="shared" si="194"/>
        <v>3</v>
      </c>
      <c r="R613" s="275">
        <f t="shared" si="195"/>
        <v>4</v>
      </c>
      <c r="S613" s="278"/>
      <c r="T613" s="278"/>
      <c r="U613" s="278"/>
      <c r="V613" s="278"/>
      <c r="W613" s="582"/>
      <c r="X613" s="582"/>
      <c r="Y613" s="600"/>
      <c r="Z613" s="278"/>
      <c r="AA613" s="76">
        <v>481</v>
      </c>
      <c r="AB613" s="76">
        <v>481035189</v>
      </c>
      <c r="AC613" s="294" t="s">
        <v>1305</v>
      </c>
      <c r="AD613" s="76">
        <v>2</v>
      </c>
      <c r="AE613" s="76">
        <v>0</v>
      </c>
      <c r="AF613" s="76">
        <v>1</v>
      </c>
      <c r="AG613" s="76">
        <v>2</v>
      </c>
      <c r="AH613" s="76">
        <v>0</v>
      </c>
      <c r="AI613" s="76">
        <v>0</v>
      </c>
      <c r="AJ613" s="76">
        <v>0</v>
      </c>
      <c r="AK613" s="265">
        <v>0</v>
      </c>
      <c r="AL613" s="265">
        <v>0</v>
      </c>
      <c r="AM613" s="265">
        <v>0</v>
      </c>
      <c r="AN613" s="265">
        <v>0</v>
      </c>
      <c r="AO613" s="265">
        <v>2</v>
      </c>
      <c r="AP613" s="265">
        <v>1</v>
      </c>
      <c r="AQ613" s="265">
        <v>0</v>
      </c>
      <c r="AR613" s="265">
        <v>0</v>
      </c>
      <c r="AS613" s="76">
        <v>0</v>
      </c>
      <c r="AT613" s="266"/>
      <c r="AU613" s="76">
        <v>35</v>
      </c>
      <c r="AV613" s="76">
        <v>189</v>
      </c>
      <c r="AW613" s="579">
        <v>3</v>
      </c>
      <c r="AY613" s="76"/>
      <c r="AZ613" s="76">
        <f t="shared" si="196"/>
        <v>481035189</v>
      </c>
      <c r="BA613" s="76">
        <f t="shared" si="197"/>
        <v>481</v>
      </c>
      <c r="BB613" s="564"/>
      <c r="BC613" s="266" t="str">
        <f t="shared" si="198"/>
        <v>BOSTON RENAISSANCE</v>
      </c>
      <c r="BD613" s="266">
        <f t="shared" si="199"/>
        <v>189</v>
      </c>
      <c r="BE613" s="266" t="str">
        <f t="shared" si="181"/>
        <v>MILTON</v>
      </c>
      <c r="BF613" s="266">
        <f t="shared" si="200"/>
        <v>5</v>
      </c>
    </row>
    <row r="614" spans="1:58">
      <c r="A614" s="265">
        <v>481</v>
      </c>
      <c r="B614" s="265">
        <v>481035212</v>
      </c>
      <c r="C614" s="266" t="s">
        <v>1305</v>
      </c>
      <c r="D614" s="275">
        <f t="shared" si="182"/>
        <v>1</v>
      </c>
      <c r="E614" s="275">
        <f t="shared" si="183"/>
        <v>0</v>
      </c>
      <c r="F614" s="275">
        <f t="shared" si="184"/>
        <v>0</v>
      </c>
      <c r="G614" s="275">
        <f t="shared" si="185"/>
        <v>0</v>
      </c>
      <c r="H614" s="275">
        <f t="shared" si="186"/>
        <v>0</v>
      </c>
      <c r="I614" s="275">
        <f t="shared" si="187"/>
        <v>0</v>
      </c>
      <c r="J614" s="275">
        <f t="shared" si="188"/>
        <v>0</v>
      </c>
      <c r="K614" s="410">
        <f t="shared" si="189"/>
        <v>0</v>
      </c>
      <c r="L614" s="275"/>
      <c r="M614" s="275">
        <f t="shared" si="190"/>
        <v>0</v>
      </c>
      <c r="N614" s="275">
        <f t="shared" si="191"/>
        <v>0</v>
      </c>
      <c r="O614" s="275">
        <f t="shared" si="192"/>
        <v>0</v>
      </c>
      <c r="P614" s="275">
        <f t="shared" si="193"/>
        <v>0</v>
      </c>
      <c r="Q614" s="275">
        <f t="shared" si="194"/>
        <v>5</v>
      </c>
      <c r="R614" s="275">
        <f t="shared" si="195"/>
        <v>1</v>
      </c>
      <c r="S614" s="278"/>
      <c r="T614" s="278"/>
      <c r="U614" s="278"/>
      <c r="V614" s="278"/>
      <c r="W614" s="582"/>
      <c r="X614" s="582"/>
      <c r="Y614" s="600"/>
      <c r="Z614" s="278"/>
      <c r="AA614" s="76">
        <v>481</v>
      </c>
      <c r="AB614" s="76">
        <v>481035212</v>
      </c>
      <c r="AC614" s="294" t="s">
        <v>1305</v>
      </c>
      <c r="AD614" s="76">
        <v>1</v>
      </c>
      <c r="AE614" s="76">
        <v>0</v>
      </c>
      <c r="AF614" s="76">
        <v>0</v>
      </c>
      <c r="AG614" s="76">
        <v>0</v>
      </c>
      <c r="AH614" s="76">
        <v>0</v>
      </c>
      <c r="AI614" s="76">
        <v>0</v>
      </c>
      <c r="AJ614" s="76">
        <v>0</v>
      </c>
      <c r="AK614" s="265">
        <v>0</v>
      </c>
      <c r="AL614" s="265">
        <v>0</v>
      </c>
      <c r="AM614" s="265">
        <v>0</v>
      </c>
      <c r="AN614" s="265">
        <v>0</v>
      </c>
      <c r="AO614" s="265">
        <v>0</v>
      </c>
      <c r="AP614" s="265">
        <v>0</v>
      </c>
      <c r="AQ614" s="265">
        <v>0</v>
      </c>
      <c r="AR614" s="265">
        <v>0</v>
      </c>
      <c r="AS614" s="76">
        <v>0</v>
      </c>
      <c r="AT614" s="266"/>
      <c r="AU614" s="76">
        <v>35</v>
      </c>
      <c r="AV614" s="76">
        <v>212</v>
      </c>
      <c r="AW614" s="579">
        <v>5</v>
      </c>
      <c r="AY614" s="76"/>
      <c r="AZ614" s="76">
        <f t="shared" si="196"/>
        <v>481035212</v>
      </c>
      <c r="BA614" s="76">
        <f t="shared" si="197"/>
        <v>481</v>
      </c>
      <c r="BB614" s="564"/>
      <c r="BC614" s="266" t="str">
        <f t="shared" si="198"/>
        <v>BOSTON RENAISSANCE</v>
      </c>
      <c r="BD614" s="266">
        <f t="shared" si="199"/>
        <v>212</v>
      </c>
      <c r="BE614" s="266" t="str">
        <f t="shared" si="181"/>
        <v>NORTH ATTLEBOROUGH</v>
      </c>
      <c r="BF614" s="266">
        <f t="shared" si="200"/>
        <v>1</v>
      </c>
    </row>
    <row r="615" spans="1:58">
      <c r="A615" s="265">
        <v>481</v>
      </c>
      <c r="B615" s="265">
        <v>481035220</v>
      </c>
      <c r="C615" s="266" t="s">
        <v>1305</v>
      </c>
      <c r="D615" s="275">
        <f t="shared" si="182"/>
        <v>0</v>
      </c>
      <c r="E615" s="275">
        <f t="shared" si="183"/>
        <v>0</v>
      </c>
      <c r="F615" s="275">
        <f t="shared" si="184"/>
        <v>1</v>
      </c>
      <c r="G615" s="275">
        <f t="shared" si="185"/>
        <v>4</v>
      </c>
      <c r="H615" s="275">
        <f t="shared" si="186"/>
        <v>0</v>
      </c>
      <c r="I615" s="275">
        <f t="shared" si="187"/>
        <v>0</v>
      </c>
      <c r="J615" s="275">
        <f t="shared" si="188"/>
        <v>0</v>
      </c>
      <c r="K615" s="410">
        <f t="shared" si="189"/>
        <v>0.19650000000000001</v>
      </c>
      <c r="L615" s="275"/>
      <c r="M615" s="275">
        <f t="shared" si="190"/>
        <v>0</v>
      </c>
      <c r="N615" s="275">
        <f t="shared" si="191"/>
        <v>0</v>
      </c>
      <c r="O615" s="275">
        <f t="shared" si="192"/>
        <v>0</v>
      </c>
      <c r="P615" s="275">
        <f t="shared" si="193"/>
        <v>1</v>
      </c>
      <c r="Q615" s="275">
        <f t="shared" si="194"/>
        <v>8</v>
      </c>
      <c r="R615" s="275">
        <f t="shared" si="195"/>
        <v>5</v>
      </c>
      <c r="S615" s="278"/>
      <c r="T615" s="278"/>
      <c r="U615" s="278"/>
      <c r="V615" s="278"/>
      <c r="W615" s="582"/>
      <c r="X615" s="582"/>
      <c r="Y615" s="600"/>
      <c r="Z615" s="278"/>
      <c r="AA615" s="76">
        <v>481</v>
      </c>
      <c r="AB615" s="76">
        <v>481035220</v>
      </c>
      <c r="AC615" s="294" t="s">
        <v>1305</v>
      </c>
      <c r="AD615" s="76">
        <v>0</v>
      </c>
      <c r="AE615" s="76">
        <v>0</v>
      </c>
      <c r="AF615" s="76">
        <v>1</v>
      </c>
      <c r="AG615" s="76">
        <v>4</v>
      </c>
      <c r="AH615" s="76">
        <v>0</v>
      </c>
      <c r="AI615" s="76">
        <v>0</v>
      </c>
      <c r="AJ615" s="76">
        <v>0</v>
      </c>
      <c r="AK615" s="265">
        <v>0</v>
      </c>
      <c r="AL615" s="265">
        <v>0</v>
      </c>
      <c r="AM615" s="265">
        <v>0</v>
      </c>
      <c r="AN615" s="265">
        <v>0</v>
      </c>
      <c r="AO615" s="265">
        <v>1</v>
      </c>
      <c r="AP615" s="265">
        <v>0</v>
      </c>
      <c r="AQ615" s="265">
        <v>0</v>
      </c>
      <c r="AR615" s="265">
        <v>0</v>
      </c>
      <c r="AS615" s="76">
        <v>0</v>
      </c>
      <c r="AT615" s="266"/>
      <c r="AU615" s="76">
        <v>35</v>
      </c>
      <c r="AV615" s="76">
        <v>220</v>
      </c>
      <c r="AW615" s="579">
        <v>8</v>
      </c>
      <c r="AY615" s="76"/>
      <c r="AZ615" s="76">
        <f t="shared" si="196"/>
        <v>481035220</v>
      </c>
      <c r="BA615" s="76">
        <f t="shared" si="197"/>
        <v>481</v>
      </c>
      <c r="BB615" s="564"/>
      <c r="BC615" s="266" t="str">
        <f t="shared" si="198"/>
        <v>BOSTON RENAISSANCE</v>
      </c>
      <c r="BD615" s="266">
        <f t="shared" si="199"/>
        <v>220</v>
      </c>
      <c r="BE615" s="266" t="str">
        <f t="shared" si="181"/>
        <v>NORWOOD</v>
      </c>
      <c r="BF615" s="266">
        <f t="shared" si="200"/>
        <v>5</v>
      </c>
    </row>
    <row r="616" spans="1:58">
      <c r="A616" s="265">
        <v>481</v>
      </c>
      <c r="B616" s="265">
        <v>481035244</v>
      </c>
      <c r="C616" s="266" t="s">
        <v>1305</v>
      </c>
      <c r="D616" s="275">
        <f t="shared" si="182"/>
        <v>1</v>
      </c>
      <c r="E616" s="275">
        <f t="shared" si="183"/>
        <v>0</v>
      </c>
      <c r="F616" s="275">
        <f t="shared" si="184"/>
        <v>1</v>
      </c>
      <c r="G616" s="275">
        <f t="shared" si="185"/>
        <v>12</v>
      </c>
      <c r="H616" s="275">
        <f t="shared" si="186"/>
        <v>0</v>
      </c>
      <c r="I616" s="275">
        <f t="shared" si="187"/>
        <v>0</v>
      </c>
      <c r="J616" s="275">
        <f t="shared" si="188"/>
        <v>0</v>
      </c>
      <c r="K616" s="410">
        <f t="shared" si="189"/>
        <v>0.51090000000000002</v>
      </c>
      <c r="L616" s="275"/>
      <c r="M616" s="275">
        <f t="shared" si="190"/>
        <v>3</v>
      </c>
      <c r="N616" s="275">
        <f t="shared" si="191"/>
        <v>0</v>
      </c>
      <c r="O616" s="275">
        <f t="shared" si="192"/>
        <v>0</v>
      </c>
      <c r="P616" s="275">
        <f t="shared" si="193"/>
        <v>9</v>
      </c>
      <c r="Q616" s="275">
        <f t="shared" si="194"/>
        <v>10</v>
      </c>
      <c r="R616" s="275">
        <f t="shared" si="195"/>
        <v>14</v>
      </c>
      <c r="S616" s="278"/>
      <c r="T616" s="278"/>
      <c r="U616" s="278"/>
      <c r="V616" s="278"/>
      <c r="W616" s="582"/>
      <c r="X616" s="582"/>
      <c r="Y616" s="600"/>
      <c r="Z616" s="278"/>
      <c r="AA616" s="76">
        <v>481</v>
      </c>
      <c r="AB616" s="76">
        <v>481035244</v>
      </c>
      <c r="AC616" s="294" t="s">
        <v>1305</v>
      </c>
      <c r="AD616" s="76">
        <v>1</v>
      </c>
      <c r="AE616" s="76">
        <v>0</v>
      </c>
      <c r="AF616" s="76">
        <v>1</v>
      </c>
      <c r="AG616" s="76">
        <v>12</v>
      </c>
      <c r="AH616" s="76">
        <v>0</v>
      </c>
      <c r="AI616" s="76">
        <v>0</v>
      </c>
      <c r="AJ616" s="76">
        <v>0</v>
      </c>
      <c r="AK616" s="265">
        <v>0</v>
      </c>
      <c r="AL616" s="265">
        <v>3</v>
      </c>
      <c r="AM616" s="265">
        <v>0</v>
      </c>
      <c r="AN616" s="265">
        <v>0</v>
      </c>
      <c r="AO616" s="265">
        <v>8</v>
      </c>
      <c r="AP616" s="265">
        <v>1</v>
      </c>
      <c r="AQ616" s="265">
        <v>0</v>
      </c>
      <c r="AR616" s="265">
        <v>0</v>
      </c>
      <c r="AS616" s="76">
        <v>0</v>
      </c>
      <c r="AT616" s="266"/>
      <c r="AU616" s="76">
        <v>35</v>
      </c>
      <c r="AV616" s="76">
        <v>244</v>
      </c>
      <c r="AW616" s="579">
        <v>10</v>
      </c>
      <c r="AY616" s="76"/>
      <c r="AZ616" s="76">
        <f t="shared" si="196"/>
        <v>481035244</v>
      </c>
      <c r="BA616" s="76">
        <f t="shared" si="197"/>
        <v>481</v>
      </c>
      <c r="BB616" s="564"/>
      <c r="BC616" s="266" t="str">
        <f t="shared" si="198"/>
        <v>BOSTON RENAISSANCE</v>
      </c>
      <c r="BD616" s="266">
        <f t="shared" si="199"/>
        <v>244</v>
      </c>
      <c r="BE616" s="266" t="str">
        <f t="shared" si="181"/>
        <v>RANDOLPH</v>
      </c>
      <c r="BF616" s="266">
        <f t="shared" si="200"/>
        <v>14</v>
      </c>
    </row>
    <row r="617" spans="1:58">
      <c r="A617" s="265">
        <v>481</v>
      </c>
      <c r="B617" s="265">
        <v>481035285</v>
      </c>
      <c r="C617" s="266" t="s">
        <v>1305</v>
      </c>
      <c r="D617" s="275">
        <f t="shared" si="182"/>
        <v>0</v>
      </c>
      <c r="E617" s="275">
        <f t="shared" si="183"/>
        <v>0</v>
      </c>
      <c r="F617" s="275">
        <f t="shared" si="184"/>
        <v>1</v>
      </c>
      <c r="G617" s="275">
        <f t="shared" si="185"/>
        <v>5</v>
      </c>
      <c r="H617" s="275">
        <f t="shared" si="186"/>
        <v>1</v>
      </c>
      <c r="I617" s="275">
        <f t="shared" si="187"/>
        <v>0</v>
      </c>
      <c r="J617" s="275">
        <f t="shared" si="188"/>
        <v>0</v>
      </c>
      <c r="K617" s="410">
        <f t="shared" si="189"/>
        <v>0.27510000000000001</v>
      </c>
      <c r="L617" s="275"/>
      <c r="M617" s="275">
        <f t="shared" si="190"/>
        <v>0</v>
      </c>
      <c r="N617" s="275">
        <f t="shared" si="191"/>
        <v>0</v>
      </c>
      <c r="O617" s="275">
        <f t="shared" si="192"/>
        <v>0</v>
      </c>
      <c r="P617" s="275">
        <f t="shared" si="193"/>
        <v>5</v>
      </c>
      <c r="Q617" s="275">
        <f t="shared" si="194"/>
        <v>9</v>
      </c>
      <c r="R617" s="275">
        <f t="shared" si="195"/>
        <v>7</v>
      </c>
      <c r="S617" s="278"/>
      <c r="T617" s="278"/>
      <c r="U617" s="278"/>
      <c r="V617" s="278"/>
      <c r="W617" s="582"/>
      <c r="X617" s="582"/>
      <c r="Y617" s="600"/>
      <c r="Z617" s="278"/>
      <c r="AA617" s="76">
        <v>481</v>
      </c>
      <c r="AB617" s="76">
        <v>481035285</v>
      </c>
      <c r="AC617" s="294" t="s">
        <v>1305</v>
      </c>
      <c r="AD617" s="76">
        <v>0</v>
      </c>
      <c r="AE617" s="76">
        <v>0</v>
      </c>
      <c r="AF617" s="76">
        <v>1</v>
      </c>
      <c r="AG617" s="76">
        <v>5</v>
      </c>
      <c r="AH617" s="76">
        <v>1</v>
      </c>
      <c r="AI617" s="76">
        <v>0</v>
      </c>
      <c r="AJ617" s="76">
        <v>0</v>
      </c>
      <c r="AK617" s="265">
        <v>0</v>
      </c>
      <c r="AL617" s="265">
        <v>0</v>
      </c>
      <c r="AM617" s="265">
        <v>0</v>
      </c>
      <c r="AN617" s="265">
        <v>0</v>
      </c>
      <c r="AO617" s="265">
        <v>5</v>
      </c>
      <c r="AP617" s="265">
        <v>0</v>
      </c>
      <c r="AQ617" s="265">
        <v>0</v>
      </c>
      <c r="AR617" s="265">
        <v>0</v>
      </c>
      <c r="AS617" s="76">
        <v>0</v>
      </c>
      <c r="AT617" s="266"/>
      <c r="AU617" s="76">
        <v>35</v>
      </c>
      <c r="AV617" s="76">
        <v>285</v>
      </c>
      <c r="AW617" s="579">
        <v>9</v>
      </c>
      <c r="AY617" s="76"/>
      <c r="AZ617" s="76">
        <f t="shared" si="196"/>
        <v>481035285</v>
      </c>
      <c r="BA617" s="76">
        <f t="shared" si="197"/>
        <v>481</v>
      </c>
      <c r="BB617" s="564"/>
      <c r="BC617" s="266" t="str">
        <f t="shared" si="198"/>
        <v>BOSTON RENAISSANCE</v>
      </c>
      <c r="BD617" s="266">
        <f t="shared" si="199"/>
        <v>285</v>
      </c>
      <c r="BE617" s="266" t="str">
        <f t="shared" si="181"/>
        <v>STOUGHTON</v>
      </c>
      <c r="BF617" s="266">
        <f t="shared" si="200"/>
        <v>7</v>
      </c>
    </row>
    <row r="618" spans="1:58">
      <c r="A618" s="265">
        <v>481</v>
      </c>
      <c r="B618" s="265">
        <v>481035336</v>
      </c>
      <c r="C618" s="266" t="s">
        <v>1305</v>
      </c>
      <c r="D618" s="275">
        <f t="shared" si="182"/>
        <v>2</v>
      </c>
      <c r="E618" s="275">
        <f t="shared" si="183"/>
        <v>0</v>
      </c>
      <c r="F618" s="275">
        <f t="shared" si="184"/>
        <v>0</v>
      </c>
      <c r="G618" s="275">
        <f t="shared" si="185"/>
        <v>2</v>
      </c>
      <c r="H618" s="275">
        <f t="shared" si="186"/>
        <v>0</v>
      </c>
      <c r="I618" s="275">
        <f t="shared" si="187"/>
        <v>0</v>
      </c>
      <c r="J618" s="275">
        <f t="shared" si="188"/>
        <v>0</v>
      </c>
      <c r="K618" s="410">
        <f t="shared" si="189"/>
        <v>7.8600000000000003E-2</v>
      </c>
      <c r="L618" s="275"/>
      <c r="M618" s="275">
        <f t="shared" si="190"/>
        <v>1</v>
      </c>
      <c r="N618" s="275">
        <f t="shared" si="191"/>
        <v>0</v>
      </c>
      <c r="O618" s="275">
        <f t="shared" si="192"/>
        <v>0</v>
      </c>
      <c r="P618" s="275">
        <f t="shared" si="193"/>
        <v>2</v>
      </c>
      <c r="Q618" s="275">
        <f t="shared" si="194"/>
        <v>8</v>
      </c>
      <c r="R618" s="275">
        <f t="shared" si="195"/>
        <v>3</v>
      </c>
      <c r="S618" s="278"/>
      <c r="T618" s="278"/>
      <c r="U618" s="278"/>
      <c r="V618" s="278"/>
      <c r="W618" s="582"/>
      <c r="X618" s="582"/>
      <c r="Y618" s="600"/>
      <c r="Z618" s="278"/>
      <c r="AA618" s="76">
        <v>481</v>
      </c>
      <c r="AB618" s="76">
        <v>481035336</v>
      </c>
      <c r="AC618" s="294" t="s">
        <v>1305</v>
      </c>
      <c r="AD618" s="76">
        <v>2</v>
      </c>
      <c r="AE618" s="76">
        <v>0</v>
      </c>
      <c r="AF618" s="76">
        <v>0</v>
      </c>
      <c r="AG618" s="76">
        <v>2</v>
      </c>
      <c r="AH618" s="76">
        <v>0</v>
      </c>
      <c r="AI618" s="76">
        <v>0</v>
      </c>
      <c r="AJ618" s="76">
        <v>0</v>
      </c>
      <c r="AK618" s="265">
        <v>0</v>
      </c>
      <c r="AL618" s="265">
        <v>1</v>
      </c>
      <c r="AM618" s="265">
        <v>0</v>
      </c>
      <c r="AN618" s="265">
        <v>0</v>
      </c>
      <c r="AO618" s="265">
        <v>2</v>
      </c>
      <c r="AP618" s="265">
        <v>0</v>
      </c>
      <c r="AQ618" s="265">
        <v>0</v>
      </c>
      <c r="AR618" s="265">
        <v>0</v>
      </c>
      <c r="AS618" s="76">
        <v>0</v>
      </c>
      <c r="AT618" s="266"/>
      <c r="AU618" s="76">
        <v>35</v>
      </c>
      <c r="AV618" s="76">
        <v>336</v>
      </c>
      <c r="AW618" s="579">
        <v>8</v>
      </c>
      <c r="AY618" s="76"/>
      <c r="AZ618" s="76">
        <f t="shared" si="196"/>
        <v>481035336</v>
      </c>
      <c r="BA618" s="76">
        <f t="shared" si="197"/>
        <v>481</v>
      </c>
      <c r="BB618" s="564"/>
      <c r="BC618" s="266" t="str">
        <f t="shared" si="198"/>
        <v>BOSTON RENAISSANCE</v>
      </c>
      <c r="BD618" s="266">
        <f t="shared" si="199"/>
        <v>336</v>
      </c>
      <c r="BE618" s="266" t="str">
        <f t="shared" si="181"/>
        <v>WEYMOUTH</v>
      </c>
      <c r="BF618" s="266">
        <f t="shared" si="200"/>
        <v>4</v>
      </c>
    </row>
    <row r="619" spans="1:58">
      <c r="A619" s="265">
        <v>482</v>
      </c>
      <c r="B619" s="265">
        <v>482204007</v>
      </c>
      <c r="C619" s="266" t="s">
        <v>498</v>
      </c>
      <c r="D619" s="275">
        <f t="shared" si="182"/>
        <v>0</v>
      </c>
      <c r="E619" s="275">
        <f t="shared" si="183"/>
        <v>0</v>
      </c>
      <c r="F619" s="275">
        <f t="shared" si="184"/>
        <v>10</v>
      </c>
      <c r="G619" s="275">
        <f t="shared" si="185"/>
        <v>61</v>
      </c>
      <c r="H619" s="275">
        <f t="shared" si="186"/>
        <v>27</v>
      </c>
      <c r="I619" s="275">
        <f t="shared" si="187"/>
        <v>0</v>
      </c>
      <c r="J619" s="275">
        <f t="shared" si="188"/>
        <v>0</v>
      </c>
      <c r="K619" s="410">
        <f t="shared" si="189"/>
        <v>3.8513999999999999</v>
      </c>
      <c r="L619" s="275"/>
      <c r="M619" s="275">
        <f t="shared" si="190"/>
        <v>0</v>
      </c>
      <c r="N619" s="275">
        <f t="shared" si="191"/>
        <v>0</v>
      </c>
      <c r="O619" s="275">
        <f t="shared" si="192"/>
        <v>0</v>
      </c>
      <c r="P619" s="275">
        <f t="shared" si="193"/>
        <v>10</v>
      </c>
      <c r="Q619" s="275">
        <f t="shared" si="194"/>
        <v>7</v>
      </c>
      <c r="R619" s="275">
        <f t="shared" si="195"/>
        <v>98</v>
      </c>
      <c r="S619" s="278"/>
      <c r="T619" s="278"/>
      <c r="U619" s="278"/>
      <c r="V619" s="278"/>
      <c r="W619" s="582"/>
      <c r="X619" s="582"/>
      <c r="Y619" s="600"/>
      <c r="Z619" s="278"/>
      <c r="AA619" s="76">
        <v>482</v>
      </c>
      <c r="AB619" s="76">
        <v>482204007</v>
      </c>
      <c r="AC619" s="294" t="s">
        <v>498</v>
      </c>
      <c r="AD619" s="76">
        <v>0</v>
      </c>
      <c r="AE619" s="76">
        <v>0</v>
      </c>
      <c r="AF619" s="76">
        <v>10</v>
      </c>
      <c r="AG619" s="76">
        <v>61</v>
      </c>
      <c r="AH619" s="76">
        <v>27</v>
      </c>
      <c r="AI619" s="76">
        <v>0</v>
      </c>
      <c r="AJ619" s="76">
        <v>0</v>
      </c>
      <c r="AK619" s="265">
        <v>0</v>
      </c>
      <c r="AL619" s="265">
        <v>0</v>
      </c>
      <c r="AM619" s="265">
        <v>0</v>
      </c>
      <c r="AN619" s="265">
        <v>0</v>
      </c>
      <c r="AO619" s="265">
        <v>9</v>
      </c>
      <c r="AP619" s="265">
        <v>0</v>
      </c>
      <c r="AQ619" s="265">
        <v>0</v>
      </c>
      <c r="AR619" s="265">
        <v>1</v>
      </c>
      <c r="AS619" s="76">
        <v>0</v>
      </c>
      <c r="AT619" s="266"/>
      <c r="AU619" s="76">
        <v>204</v>
      </c>
      <c r="AV619" s="76">
        <v>7</v>
      </c>
      <c r="AW619" s="579">
        <v>7</v>
      </c>
      <c r="AY619" s="76"/>
      <c r="AZ619" s="76">
        <f t="shared" si="196"/>
        <v>482204007</v>
      </c>
      <c r="BA619" s="76">
        <f t="shared" si="197"/>
        <v>482</v>
      </c>
      <c r="BB619" s="564"/>
      <c r="BC619" s="266" t="str">
        <f t="shared" si="198"/>
        <v>RIVER VALLEY</v>
      </c>
      <c r="BD619" s="266">
        <f t="shared" si="199"/>
        <v>7</v>
      </c>
      <c r="BE619" s="266" t="str">
        <f t="shared" si="181"/>
        <v>AMESBURY</v>
      </c>
      <c r="BF619" s="266">
        <f t="shared" si="200"/>
        <v>98</v>
      </c>
    </row>
    <row r="620" spans="1:58">
      <c r="A620" s="265">
        <v>482</v>
      </c>
      <c r="B620" s="265">
        <v>482204030</v>
      </c>
      <c r="C620" s="266" t="s">
        <v>498</v>
      </c>
      <c r="D620" s="275">
        <f t="shared" si="182"/>
        <v>0</v>
      </c>
      <c r="E620" s="275">
        <f t="shared" si="183"/>
        <v>0</v>
      </c>
      <c r="F620" s="275">
        <f t="shared" si="184"/>
        <v>0</v>
      </c>
      <c r="G620" s="275">
        <f t="shared" si="185"/>
        <v>0</v>
      </c>
      <c r="H620" s="275">
        <f t="shared" si="186"/>
        <v>1</v>
      </c>
      <c r="I620" s="275">
        <f t="shared" si="187"/>
        <v>0</v>
      </c>
      <c r="J620" s="275">
        <f t="shared" si="188"/>
        <v>0</v>
      </c>
      <c r="K620" s="410">
        <f t="shared" si="189"/>
        <v>3.9300000000000002E-2</v>
      </c>
      <c r="L620" s="275"/>
      <c r="M620" s="275">
        <f t="shared" si="190"/>
        <v>0</v>
      </c>
      <c r="N620" s="275">
        <f t="shared" si="191"/>
        <v>0</v>
      </c>
      <c r="O620" s="275">
        <f t="shared" si="192"/>
        <v>0</v>
      </c>
      <c r="P620" s="275">
        <f t="shared" si="193"/>
        <v>0</v>
      </c>
      <c r="Q620" s="275">
        <f t="shared" si="194"/>
        <v>6</v>
      </c>
      <c r="R620" s="275">
        <f t="shared" si="195"/>
        <v>1</v>
      </c>
      <c r="S620" s="278"/>
      <c r="T620" s="278"/>
      <c r="U620" s="278"/>
      <c r="V620" s="278"/>
      <c r="W620" s="582"/>
      <c r="X620" s="582"/>
      <c r="Y620" s="600"/>
      <c r="Z620" s="278"/>
      <c r="AA620" s="76">
        <v>482</v>
      </c>
      <c r="AB620" s="76">
        <v>482204030</v>
      </c>
      <c r="AC620" s="294" t="s">
        <v>498</v>
      </c>
      <c r="AD620" s="76">
        <v>0</v>
      </c>
      <c r="AE620" s="76">
        <v>0</v>
      </c>
      <c r="AF620" s="76">
        <v>0</v>
      </c>
      <c r="AG620" s="76">
        <v>0</v>
      </c>
      <c r="AH620" s="76">
        <v>1</v>
      </c>
      <c r="AI620" s="76">
        <v>0</v>
      </c>
      <c r="AJ620" s="76">
        <v>0</v>
      </c>
      <c r="AK620" s="265">
        <v>0</v>
      </c>
      <c r="AL620" s="265">
        <v>0</v>
      </c>
      <c r="AM620" s="265">
        <v>0</v>
      </c>
      <c r="AN620" s="265">
        <v>0</v>
      </c>
      <c r="AO620" s="265">
        <v>0</v>
      </c>
      <c r="AP620" s="265">
        <v>0</v>
      </c>
      <c r="AQ620" s="265">
        <v>0</v>
      </c>
      <c r="AR620" s="265">
        <v>0</v>
      </c>
      <c r="AS620" s="76">
        <v>0</v>
      </c>
      <c r="AT620" s="266"/>
      <c r="AU620" s="76">
        <v>204</v>
      </c>
      <c r="AV620" s="76">
        <v>30</v>
      </c>
      <c r="AW620" s="579">
        <v>6</v>
      </c>
      <c r="AY620" s="76"/>
      <c r="AZ620" s="76">
        <f t="shared" si="196"/>
        <v>482204030</v>
      </c>
      <c r="BA620" s="76">
        <f t="shared" si="197"/>
        <v>482</v>
      </c>
      <c r="BB620" s="564"/>
      <c r="BC620" s="266" t="str">
        <f t="shared" si="198"/>
        <v>RIVER VALLEY</v>
      </c>
      <c r="BD620" s="266">
        <f t="shared" si="199"/>
        <v>30</v>
      </c>
      <c r="BE620" s="266" t="str">
        <f t="shared" si="181"/>
        <v>BEVERLY</v>
      </c>
      <c r="BF620" s="266">
        <f t="shared" si="200"/>
        <v>1</v>
      </c>
    </row>
    <row r="621" spans="1:58">
      <c r="A621" s="265">
        <v>482</v>
      </c>
      <c r="B621" s="265">
        <v>482204038</v>
      </c>
      <c r="C621" s="266" t="s">
        <v>498</v>
      </c>
      <c r="D621" s="275">
        <f t="shared" si="182"/>
        <v>0</v>
      </c>
      <c r="E621" s="275">
        <f t="shared" si="183"/>
        <v>0</v>
      </c>
      <c r="F621" s="275">
        <f t="shared" si="184"/>
        <v>0</v>
      </c>
      <c r="G621" s="275">
        <f t="shared" si="185"/>
        <v>1</v>
      </c>
      <c r="H621" s="275">
        <f t="shared" si="186"/>
        <v>0</v>
      </c>
      <c r="I621" s="275">
        <f t="shared" si="187"/>
        <v>0</v>
      </c>
      <c r="J621" s="275">
        <f t="shared" si="188"/>
        <v>0</v>
      </c>
      <c r="K621" s="410">
        <f t="shared" si="189"/>
        <v>3.9300000000000002E-2</v>
      </c>
      <c r="L621" s="275"/>
      <c r="M621" s="275">
        <f t="shared" si="190"/>
        <v>0</v>
      </c>
      <c r="N621" s="275">
        <f t="shared" si="191"/>
        <v>0</v>
      </c>
      <c r="O621" s="275">
        <f t="shared" si="192"/>
        <v>0</v>
      </c>
      <c r="P621" s="275">
        <f t="shared" si="193"/>
        <v>0</v>
      </c>
      <c r="Q621" s="275">
        <f t="shared" si="194"/>
        <v>2</v>
      </c>
      <c r="R621" s="275">
        <f t="shared" si="195"/>
        <v>1</v>
      </c>
      <c r="S621" s="278"/>
      <c r="T621" s="278"/>
      <c r="U621" s="278"/>
      <c r="V621" s="278"/>
      <c r="W621" s="582"/>
      <c r="X621" s="582"/>
      <c r="Y621" s="600"/>
      <c r="Z621" s="278"/>
      <c r="AA621" s="76">
        <v>482</v>
      </c>
      <c r="AB621" s="76">
        <v>482204038</v>
      </c>
      <c r="AC621" s="294" t="s">
        <v>498</v>
      </c>
      <c r="AD621" s="76">
        <v>0</v>
      </c>
      <c r="AE621" s="76">
        <v>0</v>
      </c>
      <c r="AF621" s="76">
        <v>0</v>
      </c>
      <c r="AG621" s="76">
        <v>1</v>
      </c>
      <c r="AH621" s="76">
        <v>0</v>
      </c>
      <c r="AI621" s="76">
        <v>0</v>
      </c>
      <c r="AJ621" s="76">
        <v>0</v>
      </c>
      <c r="AK621" s="265">
        <v>0</v>
      </c>
      <c r="AL621" s="265">
        <v>0</v>
      </c>
      <c r="AM621" s="265">
        <v>0</v>
      </c>
      <c r="AN621" s="265">
        <v>0</v>
      </c>
      <c r="AO621" s="265">
        <v>0</v>
      </c>
      <c r="AP621" s="265">
        <v>0</v>
      </c>
      <c r="AQ621" s="265">
        <v>0</v>
      </c>
      <c r="AR621" s="265">
        <v>0</v>
      </c>
      <c r="AS621" s="76">
        <v>0</v>
      </c>
      <c r="AT621" s="266"/>
      <c r="AU621" s="76">
        <v>204</v>
      </c>
      <c r="AV621" s="76">
        <v>38</v>
      </c>
      <c r="AW621" s="579">
        <v>2</v>
      </c>
      <c r="AY621" s="76"/>
      <c r="AZ621" s="76">
        <f t="shared" si="196"/>
        <v>482204038</v>
      </c>
      <c r="BA621" s="76">
        <f t="shared" si="197"/>
        <v>482</v>
      </c>
      <c r="BB621" s="564"/>
      <c r="BC621" s="266" t="str">
        <f t="shared" si="198"/>
        <v>RIVER VALLEY</v>
      </c>
      <c r="BD621" s="266">
        <f t="shared" si="199"/>
        <v>38</v>
      </c>
      <c r="BE621" s="266" t="str">
        <f t="shared" si="181"/>
        <v>BOXFORD</v>
      </c>
      <c r="BF621" s="266">
        <f t="shared" si="200"/>
        <v>1</v>
      </c>
    </row>
    <row r="622" spans="1:58">
      <c r="A622" s="265">
        <v>482</v>
      </c>
      <c r="B622" s="265">
        <v>482204105</v>
      </c>
      <c r="C622" s="266" t="s">
        <v>498</v>
      </c>
      <c r="D622" s="275">
        <f t="shared" si="182"/>
        <v>0</v>
      </c>
      <c r="E622" s="275">
        <f t="shared" si="183"/>
        <v>0</v>
      </c>
      <c r="F622" s="275">
        <f t="shared" si="184"/>
        <v>0</v>
      </c>
      <c r="G622" s="275">
        <f t="shared" si="185"/>
        <v>1</v>
      </c>
      <c r="H622" s="275">
        <f t="shared" si="186"/>
        <v>1</v>
      </c>
      <c r="I622" s="275">
        <f t="shared" si="187"/>
        <v>0</v>
      </c>
      <c r="J622" s="275">
        <f t="shared" si="188"/>
        <v>0</v>
      </c>
      <c r="K622" s="410">
        <f t="shared" si="189"/>
        <v>7.8600000000000003E-2</v>
      </c>
      <c r="L622" s="275"/>
      <c r="M622" s="275">
        <f t="shared" si="190"/>
        <v>0</v>
      </c>
      <c r="N622" s="275">
        <f t="shared" si="191"/>
        <v>0</v>
      </c>
      <c r="O622" s="275">
        <f t="shared" si="192"/>
        <v>0</v>
      </c>
      <c r="P622" s="275">
        <f t="shared" si="193"/>
        <v>0</v>
      </c>
      <c r="Q622" s="275">
        <f t="shared" si="194"/>
        <v>3</v>
      </c>
      <c r="R622" s="275">
        <f t="shared" si="195"/>
        <v>2</v>
      </c>
      <c r="S622" s="278"/>
      <c r="T622" s="278"/>
      <c r="U622" s="278"/>
      <c r="V622" s="278"/>
      <c r="W622" s="582"/>
      <c r="X622" s="582"/>
      <c r="Y622" s="600"/>
      <c r="Z622" s="278"/>
      <c r="AA622" s="76">
        <v>482</v>
      </c>
      <c r="AB622" s="76">
        <v>482204105</v>
      </c>
      <c r="AC622" s="294" t="s">
        <v>498</v>
      </c>
      <c r="AD622" s="76">
        <v>0</v>
      </c>
      <c r="AE622" s="76">
        <v>0</v>
      </c>
      <c r="AF622" s="76">
        <v>0</v>
      </c>
      <c r="AG622" s="76">
        <v>1</v>
      </c>
      <c r="AH622" s="76">
        <v>1</v>
      </c>
      <c r="AI622" s="76">
        <v>0</v>
      </c>
      <c r="AJ622" s="76">
        <v>0</v>
      </c>
      <c r="AK622" s="265">
        <v>0</v>
      </c>
      <c r="AL622" s="265">
        <v>0</v>
      </c>
      <c r="AM622" s="265">
        <v>0</v>
      </c>
      <c r="AN622" s="265">
        <v>0</v>
      </c>
      <c r="AO622" s="265">
        <v>0</v>
      </c>
      <c r="AP622" s="265">
        <v>0</v>
      </c>
      <c r="AQ622" s="265">
        <v>0</v>
      </c>
      <c r="AR622" s="265">
        <v>0</v>
      </c>
      <c r="AS622" s="76">
        <v>0</v>
      </c>
      <c r="AT622" s="266"/>
      <c r="AU622" s="76">
        <v>204</v>
      </c>
      <c r="AV622" s="76">
        <v>105</v>
      </c>
      <c r="AW622" s="579">
        <v>3</v>
      </c>
      <c r="AY622" s="76"/>
      <c r="AZ622" s="76">
        <f t="shared" si="196"/>
        <v>482204105</v>
      </c>
      <c r="BA622" s="76">
        <f t="shared" si="197"/>
        <v>482</v>
      </c>
      <c r="BB622" s="564"/>
      <c r="BC622" s="266" t="str">
        <f t="shared" si="198"/>
        <v>RIVER VALLEY</v>
      </c>
      <c r="BD622" s="266">
        <f t="shared" si="199"/>
        <v>105</v>
      </c>
      <c r="BE622" s="266" t="str">
        <f t="shared" si="181"/>
        <v>GEORGETOWN</v>
      </c>
      <c r="BF622" s="266">
        <f t="shared" si="200"/>
        <v>2</v>
      </c>
    </row>
    <row r="623" spans="1:58">
      <c r="A623" s="265">
        <v>482</v>
      </c>
      <c r="B623" s="265">
        <v>482204128</v>
      </c>
      <c r="C623" s="266" t="s">
        <v>498</v>
      </c>
      <c r="D623" s="275">
        <f t="shared" si="182"/>
        <v>0</v>
      </c>
      <c r="E623" s="275">
        <f t="shared" si="183"/>
        <v>0</v>
      </c>
      <c r="F623" s="275">
        <f t="shared" si="184"/>
        <v>0</v>
      </c>
      <c r="G623" s="275">
        <f t="shared" si="185"/>
        <v>1</v>
      </c>
      <c r="H623" s="275">
        <f t="shared" si="186"/>
        <v>0</v>
      </c>
      <c r="I623" s="275">
        <f t="shared" si="187"/>
        <v>0</v>
      </c>
      <c r="J623" s="275">
        <f t="shared" si="188"/>
        <v>0</v>
      </c>
      <c r="K623" s="410">
        <f t="shared" si="189"/>
        <v>3.9300000000000002E-2</v>
      </c>
      <c r="L623" s="275"/>
      <c r="M623" s="275">
        <f t="shared" si="190"/>
        <v>0</v>
      </c>
      <c r="N623" s="275">
        <f t="shared" si="191"/>
        <v>0</v>
      </c>
      <c r="O623" s="275">
        <f t="shared" si="192"/>
        <v>0</v>
      </c>
      <c r="P623" s="275">
        <f t="shared" si="193"/>
        <v>0</v>
      </c>
      <c r="Q623" s="275">
        <f t="shared" si="194"/>
        <v>10</v>
      </c>
      <c r="R623" s="275">
        <f t="shared" si="195"/>
        <v>1</v>
      </c>
      <c r="S623" s="278"/>
      <c r="T623" s="278"/>
      <c r="U623" s="278"/>
      <c r="V623" s="278"/>
      <c r="W623" s="582"/>
      <c r="X623" s="582"/>
      <c r="Y623" s="600"/>
      <c r="Z623" s="278"/>
      <c r="AA623" s="76">
        <v>482</v>
      </c>
      <c r="AB623" s="76">
        <v>482204128</v>
      </c>
      <c r="AC623" s="294" t="s">
        <v>498</v>
      </c>
      <c r="AD623" s="76">
        <v>0</v>
      </c>
      <c r="AE623" s="76">
        <v>0</v>
      </c>
      <c r="AF623" s="76">
        <v>0</v>
      </c>
      <c r="AG623" s="76">
        <v>1</v>
      </c>
      <c r="AH623" s="76">
        <v>0</v>
      </c>
      <c r="AI623" s="76">
        <v>0</v>
      </c>
      <c r="AJ623" s="76">
        <v>0</v>
      </c>
      <c r="AK623" s="265">
        <v>0</v>
      </c>
      <c r="AL623" s="265">
        <v>0</v>
      </c>
      <c r="AM623" s="265">
        <v>0</v>
      </c>
      <c r="AN623" s="265">
        <v>0</v>
      </c>
      <c r="AO623" s="265">
        <v>0</v>
      </c>
      <c r="AP623" s="265">
        <v>0</v>
      </c>
      <c r="AQ623" s="265">
        <v>0</v>
      </c>
      <c r="AR623" s="265">
        <v>0</v>
      </c>
      <c r="AS623" s="76">
        <v>0</v>
      </c>
      <c r="AT623" s="266"/>
      <c r="AU623" s="76">
        <v>204</v>
      </c>
      <c r="AV623" s="76">
        <v>128</v>
      </c>
      <c r="AW623" s="579">
        <v>10</v>
      </c>
      <c r="AY623" s="76"/>
      <c r="AZ623" s="76">
        <f t="shared" si="196"/>
        <v>482204128</v>
      </c>
      <c r="BA623" s="76">
        <f t="shared" si="197"/>
        <v>482</v>
      </c>
      <c r="BB623" s="564"/>
      <c r="BC623" s="266" t="str">
        <f t="shared" si="198"/>
        <v>RIVER VALLEY</v>
      </c>
      <c r="BD623" s="266">
        <f t="shared" si="199"/>
        <v>128</v>
      </c>
      <c r="BE623" s="266" t="str">
        <f t="shared" si="181"/>
        <v>HAVERHILL</v>
      </c>
      <c r="BF623" s="266">
        <f t="shared" si="200"/>
        <v>1</v>
      </c>
    </row>
    <row r="624" spans="1:58">
      <c r="A624" s="265">
        <v>482</v>
      </c>
      <c r="B624" s="265">
        <v>482204204</v>
      </c>
      <c r="C624" s="266" t="s">
        <v>498</v>
      </c>
      <c r="D624" s="275">
        <f t="shared" si="182"/>
        <v>0</v>
      </c>
      <c r="E624" s="275">
        <f t="shared" si="183"/>
        <v>0</v>
      </c>
      <c r="F624" s="275">
        <f t="shared" si="184"/>
        <v>11</v>
      </c>
      <c r="G624" s="275">
        <f t="shared" si="185"/>
        <v>58</v>
      </c>
      <c r="H624" s="275">
        <f t="shared" si="186"/>
        <v>36</v>
      </c>
      <c r="I624" s="275">
        <f t="shared" si="187"/>
        <v>0</v>
      </c>
      <c r="J624" s="275">
        <f t="shared" si="188"/>
        <v>0</v>
      </c>
      <c r="K624" s="410">
        <f t="shared" si="189"/>
        <v>4.1265000000000001</v>
      </c>
      <c r="L624" s="275"/>
      <c r="M624" s="275">
        <f t="shared" si="190"/>
        <v>0</v>
      </c>
      <c r="N624" s="275">
        <f t="shared" si="191"/>
        <v>0</v>
      </c>
      <c r="O624" s="275">
        <f t="shared" si="192"/>
        <v>0</v>
      </c>
      <c r="P624" s="275">
        <f t="shared" si="193"/>
        <v>8</v>
      </c>
      <c r="Q624" s="275">
        <f t="shared" si="194"/>
        <v>3</v>
      </c>
      <c r="R624" s="275">
        <f t="shared" si="195"/>
        <v>105</v>
      </c>
      <c r="S624" s="278"/>
      <c r="T624" s="278"/>
      <c r="U624" s="278"/>
      <c r="V624" s="278"/>
      <c r="W624" s="582"/>
      <c r="X624" s="582"/>
      <c r="Y624" s="600"/>
      <c r="Z624" s="278"/>
      <c r="AA624" s="76">
        <v>482</v>
      </c>
      <c r="AB624" s="76">
        <v>482204204</v>
      </c>
      <c r="AC624" s="294" t="s">
        <v>498</v>
      </c>
      <c r="AD624" s="76">
        <v>0</v>
      </c>
      <c r="AE624" s="76">
        <v>0</v>
      </c>
      <c r="AF624" s="76">
        <v>11</v>
      </c>
      <c r="AG624" s="76">
        <v>58</v>
      </c>
      <c r="AH624" s="76">
        <v>36</v>
      </c>
      <c r="AI624" s="76">
        <v>0</v>
      </c>
      <c r="AJ624" s="76">
        <v>0</v>
      </c>
      <c r="AK624" s="265">
        <v>0</v>
      </c>
      <c r="AL624" s="265">
        <v>0</v>
      </c>
      <c r="AM624" s="265">
        <v>0</v>
      </c>
      <c r="AN624" s="265">
        <v>0</v>
      </c>
      <c r="AO624" s="265">
        <v>6</v>
      </c>
      <c r="AP624" s="265">
        <v>0</v>
      </c>
      <c r="AQ624" s="265">
        <v>0</v>
      </c>
      <c r="AR624" s="265">
        <v>2</v>
      </c>
      <c r="AS624" s="76">
        <v>0</v>
      </c>
      <c r="AT624" s="266"/>
      <c r="AU624" s="76">
        <v>204</v>
      </c>
      <c r="AV624" s="76">
        <v>204</v>
      </c>
      <c r="AW624" s="579">
        <v>3</v>
      </c>
      <c r="AY624" s="76"/>
      <c r="AZ624" s="76">
        <f t="shared" si="196"/>
        <v>482204204</v>
      </c>
      <c r="BA624" s="76">
        <f t="shared" si="197"/>
        <v>482</v>
      </c>
      <c r="BB624" s="564"/>
      <c r="BC624" s="266" t="str">
        <f t="shared" si="198"/>
        <v>RIVER VALLEY</v>
      </c>
      <c r="BD624" s="266">
        <f t="shared" si="199"/>
        <v>204</v>
      </c>
      <c r="BE624" s="266" t="str">
        <f t="shared" si="181"/>
        <v>NEWBURYPORT</v>
      </c>
      <c r="BF624" s="266">
        <f t="shared" si="200"/>
        <v>105</v>
      </c>
    </row>
    <row r="625" spans="1:58">
      <c r="A625" s="265">
        <v>482</v>
      </c>
      <c r="B625" s="265">
        <v>482204229</v>
      </c>
      <c r="C625" s="266" t="s">
        <v>498</v>
      </c>
      <c r="D625" s="275">
        <f t="shared" si="182"/>
        <v>0</v>
      </c>
      <c r="E625" s="275">
        <f t="shared" si="183"/>
        <v>0</v>
      </c>
      <c r="F625" s="275">
        <f t="shared" si="184"/>
        <v>0</v>
      </c>
      <c r="G625" s="275">
        <f t="shared" si="185"/>
        <v>1</v>
      </c>
      <c r="H625" s="275">
        <f t="shared" si="186"/>
        <v>0</v>
      </c>
      <c r="I625" s="275">
        <f t="shared" si="187"/>
        <v>0</v>
      </c>
      <c r="J625" s="275">
        <f t="shared" si="188"/>
        <v>0</v>
      </c>
      <c r="K625" s="410">
        <f t="shared" si="189"/>
        <v>3.9300000000000002E-2</v>
      </c>
      <c r="L625" s="275"/>
      <c r="M625" s="275">
        <f t="shared" si="190"/>
        <v>0</v>
      </c>
      <c r="N625" s="275">
        <f t="shared" si="191"/>
        <v>0</v>
      </c>
      <c r="O625" s="275">
        <f t="shared" si="192"/>
        <v>0</v>
      </c>
      <c r="P625" s="275">
        <f t="shared" si="193"/>
        <v>1</v>
      </c>
      <c r="Q625" s="275">
        <f t="shared" si="194"/>
        <v>9</v>
      </c>
      <c r="R625" s="275">
        <f t="shared" si="195"/>
        <v>1</v>
      </c>
      <c r="S625" s="278"/>
      <c r="T625" s="278"/>
      <c r="U625" s="278"/>
      <c r="V625" s="278"/>
      <c r="W625" s="582"/>
      <c r="X625" s="582"/>
      <c r="Y625" s="600"/>
      <c r="Z625" s="278"/>
      <c r="AA625" s="76">
        <v>482</v>
      </c>
      <c r="AB625" s="76">
        <v>482204229</v>
      </c>
      <c r="AC625" s="294" t="s">
        <v>498</v>
      </c>
      <c r="AD625" s="76">
        <v>0</v>
      </c>
      <c r="AE625" s="76">
        <v>0</v>
      </c>
      <c r="AF625" s="76">
        <v>0</v>
      </c>
      <c r="AG625" s="76">
        <v>1</v>
      </c>
      <c r="AH625" s="76">
        <v>0</v>
      </c>
      <c r="AI625" s="76">
        <v>0</v>
      </c>
      <c r="AJ625" s="76">
        <v>0</v>
      </c>
      <c r="AK625" s="265">
        <v>0</v>
      </c>
      <c r="AL625" s="265">
        <v>0</v>
      </c>
      <c r="AM625" s="265">
        <v>0</v>
      </c>
      <c r="AN625" s="265">
        <v>0</v>
      </c>
      <c r="AO625" s="265">
        <v>1</v>
      </c>
      <c r="AP625" s="265">
        <v>0</v>
      </c>
      <c r="AQ625" s="265">
        <v>0</v>
      </c>
      <c r="AR625" s="265">
        <v>0</v>
      </c>
      <c r="AS625" s="76">
        <v>0</v>
      </c>
      <c r="AT625" s="266"/>
      <c r="AU625" s="76">
        <v>204</v>
      </c>
      <c r="AV625" s="76">
        <v>229</v>
      </c>
      <c r="AW625" s="579">
        <v>9</v>
      </c>
      <c r="AY625" s="76"/>
      <c r="AZ625" s="76">
        <f t="shared" si="196"/>
        <v>482204229</v>
      </c>
      <c r="BA625" s="76">
        <f t="shared" si="197"/>
        <v>482</v>
      </c>
      <c r="BB625" s="564"/>
      <c r="BC625" s="266" t="str">
        <f t="shared" si="198"/>
        <v>RIVER VALLEY</v>
      </c>
      <c r="BD625" s="266">
        <f t="shared" si="199"/>
        <v>229</v>
      </c>
      <c r="BE625" s="266" t="str">
        <f t="shared" si="181"/>
        <v>PEABODY</v>
      </c>
      <c r="BF625" s="266">
        <f t="shared" si="200"/>
        <v>1</v>
      </c>
    </row>
    <row r="626" spans="1:58">
      <c r="A626" s="265">
        <v>482</v>
      </c>
      <c r="B626" s="265">
        <v>482204705</v>
      </c>
      <c r="C626" s="266" t="s">
        <v>498</v>
      </c>
      <c r="D626" s="275">
        <f t="shared" si="182"/>
        <v>0</v>
      </c>
      <c r="E626" s="275">
        <f t="shared" si="183"/>
        <v>0</v>
      </c>
      <c r="F626" s="275">
        <f t="shared" si="184"/>
        <v>0</v>
      </c>
      <c r="G626" s="275">
        <f t="shared" si="185"/>
        <v>0</v>
      </c>
      <c r="H626" s="275">
        <f t="shared" si="186"/>
        <v>3</v>
      </c>
      <c r="I626" s="275">
        <f t="shared" si="187"/>
        <v>0</v>
      </c>
      <c r="J626" s="275">
        <f t="shared" si="188"/>
        <v>0</v>
      </c>
      <c r="K626" s="410">
        <f t="shared" si="189"/>
        <v>0.1179</v>
      </c>
      <c r="L626" s="275"/>
      <c r="M626" s="275">
        <f t="shared" si="190"/>
        <v>0</v>
      </c>
      <c r="N626" s="275">
        <f t="shared" si="191"/>
        <v>0</v>
      </c>
      <c r="O626" s="275">
        <f t="shared" si="192"/>
        <v>0</v>
      </c>
      <c r="P626" s="275">
        <f t="shared" si="193"/>
        <v>0</v>
      </c>
      <c r="Q626" s="275">
        <f t="shared" si="194"/>
        <v>3</v>
      </c>
      <c r="R626" s="275">
        <f t="shared" si="195"/>
        <v>3</v>
      </c>
      <c r="S626" s="278"/>
      <c r="T626" s="278"/>
      <c r="U626" s="278"/>
      <c r="V626" s="278"/>
      <c r="W626" s="582"/>
      <c r="X626" s="582"/>
      <c r="Y626" s="600"/>
      <c r="Z626" s="278"/>
      <c r="AA626" s="76">
        <v>482</v>
      </c>
      <c r="AB626" s="76">
        <v>482204705</v>
      </c>
      <c r="AC626" s="294" t="s">
        <v>498</v>
      </c>
      <c r="AD626" s="76">
        <v>0</v>
      </c>
      <c r="AE626" s="76">
        <v>0</v>
      </c>
      <c r="AF626" s="76">
        <v>0</v>
      </c>
      <c r="AG626" s="76">
        <v>0</v>
      </c>
      <c r="AH626" s="76">
        <v>3</v>
      </c>
      <c r="AI626" s="76">
        <v>0</v>
      </c>
      <c r="AJ626" s="76">
        <v>0</v>
      </c>
      <c r="AK626" s="265">
        <v>0</v>
      </c>
      <c r="AL626" s="265">
        <v>0</v>
      </c>
      <c r="AM626" s="265">
        <v>0</v>
      </c>
      <c r="AN626" s="265">
        <v>0</v>
      </c>
      <c r="AO626" s="265">
        <v>0</v>
      </c>
      <c r="AP626" s="265">
        <v>0</v>
      </c>
      <c r="AQ626" s="265">
        <v>0</v>
      </c>
      <c r="AR626" s="265">
        <v>0</v>
      </c>
      <c r="AS626" s="76">
        <v>0</v>
      </c>
      <c r="AT626" s="266"/>
      <c r="AU626" s="76">
        <v>204</v>
      </c>
      <c r="AV626" s="76">
        <v>705</v>
      </c>
      <c r="AW626" s="579">
        <v>3</v>
      </c>
      <c r="AY626" s="76"/>
      <c r="AZ626" s="76">
        <f t="shared" si="196"/>
        <v>482204705</v>
      </c>
      <c r="BA626" s="76">
        <f t="shared" si="197"/>
        <v>482</v>
      </c>
      <c r="BB626" s="564"/>
      <c r="BC626" s="266" t="str">
        <f t="shared" si="198"/>
        <v>RIVER VALLEY</v>
      </c>
      <c r="BD626" s="266">
        <f t="shared" si="199"/>
        <v>705</v>
      </c>
      <c r="BE626" s="266" t="str">
        <f t="shared" si="181"/>
        <v>MASCONOMET</v>
      </c>
      <c r="BF626" s="266">
        <f t="shared" si="200"/>
        <v>3</v>
      </c>
    </row>
    <row r="627" spans="1:58">
      <c r="A627" s="265">
        <v>482</v>
      </c>
      <c r="B627" s="265">
        <v>482204745</v>
      </c>
      <c r="C627" s="266" t="s">
        <v>498</v>
      </c>
      <c r="D627" s="275">
        <f t="shared" si="182"/>
        <v>0</v>
      </c>
      <c r="E627" s="275">
        <f t="shared" si="183"/>
        <v>0</v>
      </c>
      <c r="F627" s="275">
        <f t="shared" si="184"/>
        <v>4</v>
      </c>
      <c r="G627" s="275">
        <f t="shared" si="185"/>
        <v>15</v>
      </c>
      <c r="H627" s="275">
        <f t="shared" si="186"/>
        <v>14</v>
      </c>
      <c r="I627" s="275">
        <f t="shared" si="187"/>
        <v>0</v>
      </c>
      <c r="J627" s="275">
        <f t="shared" si="188"/>
        <v>0</v>
      </c>
      <c r="K627" s="410">
        <f t="shared" si="189"/>
        <v>1.2968999999999999</v>
      </c>
      <c r="L627" s="275"/>
      <c r="M627" s="275">
        <f t="shared" si="190"/>
        <v>0</v>
      </c>
      <c r="N627" s="275">
        <f t="shared" si="191"/>
        <v>0</v>
      </c>
      <c r="O627" s="275">
        <f t="shared" si="192"/>
        <v>0</v>
      </c>
      <c r="P627" s="275">
        <f t="shared" si="193"/>
        <v>3</v>
      </c>
      <c r="Q627" s="275">
        <f t="shared" si="194"/>
        <v>4</v>
      </c>
      <c r="R627" s="275">
        <f t="shared" si="195"/>
        <v>33</v>
      </c>
      <c r="S627" s="278"/>
      <c r="T627" s="278"/>
      <c r="U627" s="278"/>
      <c r="V627" s="278"/>
      <c r="W627" s="582"/>
      <c r="X627" s="582"/>
      <c r="Y627" s="600"/>
      <c r="Z627" s="278"/>
      <c r="AA627" s="76">
        <v>482</v>
      </c>
      <c r="AB627" s="76">
        <v>482204745</v>
      </c>
      <c r="AC627" s="294" t="s">
        <v>498</v>
      </c>
      <c r="AD627" s="76">
        <v>0</v>
      </c>
      <c r="AE627" s="76">
        <v>0</v>
      </c>
      <c r="AF627" s="76">
        <v>4</v>
      </c>
      <c r="AG627" s="76">
        <v>15</v>
      </c>
      <c r="AH627" s="76">
        <v>14</v>
      </c>
      <c r="AI627" s="76">
        <v>0</v>
      </c>
      <c r="AJ627" s="76">
        <v>0</v>
      </c>
      <c r="AK627" s="265">
        <v>0</v>
      </c>
      <c r="AL627" s="265">
        <v>0</v>
      </c>
      <c r="AM627" s="265">
        <v>0</v>
      </c>
      <c r="AN627" s="265">
        <v>0</v>
      </c>
      <c r="AO627" s="265">
        <v>2</v>
      </c>
      <c r="AP627" s="265">
        <v>0</v>
      </c>
      <c r="AQ627" s="265">
        <v>0</v>
      </c>
      <c r="AR627" s="265">
        <v>1</v>
      </c>
      <c r="AS627" s="76">
        <v>0</v>
      </c>
      <c r="AT627" s="266"/>
      <c r="AU627" s="76">
        <v>204</v>
      </c>
      <c r="AV627" s="76">
        <v>745</v>
      </c>
      <c r="AW627" s="579">
        <v>4</v>
      </c>
      <c r="AY627" s="76"/>
      <c r="AZ627" s="76">
        <f t="shared" si="196"/>
        <v>482204745</v>
      </c>
      <c r="BA627" s="76">
        <f t="shared" si="197"/>
        <v>482</v>
      </c>
      <c r="BB627" s="564"/>
      <c r="BC627" s="266" t="str">
        <f t="shared" si="198"/>
        <v>RIVER VALLEY</v>
      </c>
      <c r="BD627" s="266">
        <f t="shared" si="199"/>
        <v>745</v>
      </c>
      <c r="BE627" s="266" t="str">
        <f t="shared" si="181"/>
        <v>PENTUCKET</v>
      </c>
      <c r="BF627" s="266">
        <f t="shared" si="200"/>
        <v>33</v>
      </c>
    </row>
    <row r="628" spans="1:58">
      <c r="A628" s="265">
        <v>482</v>
      </c>
      <c r="B628" s="265">
        <v>482204773</v>
      </c>
      <c r="C628" s="266" t="s">
        <v>498</v>
      </c>
      <c r="D628" s="275">
        <f t="shared" si="182"/>
        <v>0</v>
      </c>
      <c r="E628" s="275">
        <f t="shared" si="183"/>
        <v>0</v>
      </c>
      <c r="F628" s="275">
        <f t="shared" si="184"/>
        <v>7</v>
      </c>
      <c r="G628" s="275">
        <f t="shared" si="185"/>
        <v>24</v>
      </c>
      <c r="H628" s="275">
        <f t="shared" si="186"/>
        <v>12</v>
      </c>
      <c r="I628" s="275">
        <f t="shared" si="187"/>
        <v>0</v>
      </c>
      <c r="J628" s="275">
        <f t="shared" si="188"/>
        <v>0</v>
      </c>
      <c r="K628" s="410">
        <f t="shared" si="189"/>
        <v>1.6899</v>
      </c>
      <c r="L628" s="275"/>
      <c r="M628" s="275">
        <f t="shared" si="190"/>
        <v>0</v>
      </c>
      <c r="N628" s="275">
        <f t="shared" si="191"/>
        <v>0</v>
      </c>
      <c r="O628" s="275">
        <f t="shared" si="192"/>
        <v>0</v>
      </c>
      <c r="P628" s="275">
        <f t="shared" si="193"/>
        <v>7</v>
      </c>
      <c r="Q628" s="275">
        <f t="shared" si="194"/>
        <v>6</v>
      </c>
      <c r="R628" s="275">
        <f t="shared" si="195"/>
        <v>43</v>
      </c>
      <c r="S628" s="278"/>
      <c r="T628" s="278"/>
      <c r="U628" s="278"/>
      <c r="V628" s="278"/>
      <c r="W628" s="582"/>
      <c r="X628" s="582"/>
      <c r="Y628" s="600"/>
      <c r="Z628" s="278"/>
      <c r="AA628" s="76">
        <v>482</v>
      </c>
      <c r="AB628" s="76">
        <v>482204773</v>
      </c>
      <c r="AC628" s="294" t="s">
        <v>498</v>
      </c>
      <c r="AD628" s="76">
        <v>0</v>
      </c>
      <c r="AE628" s="76">
        <v>0</v>
      </c>
      <c r="AF628" s="76">
        <v>7</v>
      </c>
      <c r="AG628" s="76">
        <v>24</v>
      </c>
      <c r="AH628" s="76">
        <v>12</v>
      </c>
      <c r="AI628" s="76">
        <v>0</v>
      </c>
      <c r="AJ628" s="76">
        <v>0</v>
      </c>
      <c r="AK628" s="265">
        <v>0</v>
      </c>
      <c r="AL628" s="265">
        <v>0</v>
      </c>
      <c r="AM628" s="265">
        <v>0</v>
      </c>
      <c r="AN628" s="265">
        <v>0</v>
      </c>
      <c r="AO628" s="265">
        <v>6</v>
      </c>
      <c r="AP628" s="265">
        <v>0</v>
      </c>
      <c r="AQ628" s="265">
        <v>0</v>
      </c>
      <c r="AR628" s="265">
        <v>1</v>
      </c>
      <c r="AS628" s="76">
        <v>0</v>
      </c>
      <c r="AT628" s="266"/>
      <c r="AU628" s="76">
        <v>204</v>
      </c>
      <c r="AV628" s="76">
        <v>773</v>
      </c>
      <c r="AW628" s="579">
        <v>6</v>
      </c>
      <c r="AY628" s="76"/>
      <c r="AZ628" s="76">
        <f t="shared" si="196"/>
        <v>482204773</v>
      </c>
      <c r="BA628" s="76">
        <f t="shared" si="197"/>
        <v>482</v>
      </c>
      <c r="BB628" s="564"/>
      <c r="BC628" s="266" t="str">
        <f t="shared" si="198"/>
        <v>RIVER VALLEY</v>
      </c>
      <c r="BD628" s="266">
        <f t="shared" si="199"/>
        <v>773</v>
      </c>
      <c r="BE628" s="266" t="str">
        <f t="shared" si="181"/>
        <v>TRITON</v>
      </c>
      <c r="BF628" s="266">
        <f t="shared" si="200"/>
        <v>43</v>
      </c>
    </row>
    <row r="629" spans="1:58">
      <c r="A629" s="265">
        <v>483</v>
      </c>
      <c r="B629" s="265">
        <v>483239020</v>
      </c>
      <c r="C629" s="266" t="s">
        <v>1306</v>
      </c>
      <c r="D629" s="275">
        <f t="shared" si="182"/>
        <v>0</v>
      </c>
      <c r="E629" s="275">
        <f t="shared" si="183"/>
        <v>0</v>
      </c>
      <c r="F629" s="275">
        <f t="shared" si="184"/>
        <v>0</v>
      </c>
      <c r="G629" s="275">
        <f t="shared" si="185"/>
        <v>4</v>
      </c>
      <c r="H629" s="275">
        <f t="shared" si="186"/>
        <v>10</v>
      </c>
      <c r="I629" s="275">
        <f t="shared" si="187"/>
        <v>9</v>
      </c>
      <c r="J629" s="275">
        <f t="shared" si="188"/>
        <v>0</v>
      </c>
      <c r="K629" s="410">
        <f t="shared" si="189"/>
        <v>0.90390000000000004</v>
      </c>
      <c r="L629" s="275"/>
      <c r="M629" s="275">
        <f t="shared" si="190"/>
        <v>0</v>
      </c>
      <c r="N629" s="275">
        <f t="shared" si="191"/>
        <v>1</v>
      </c>
      <c r="O629" s="275">
        <f t="shared" si="192"/>
        <v>1</v>
      </c>
      <c r="P629" s="275">
        <f t="shared" si="193"/>
        <v>9</v>
      </c>
      <c r="Q629" s="275">
        <f t="shared" si="194"/>
        <v>10</v>
      </c>
      <c r="R629" s="275">
        <f t="shared" si="195"/>
        <v>23</v>
      </c>
      <c r="S629" s="278"/>
      <c r="T629" s="278"/>
      <c r="U629" s="278"/>
      <c r="V629" s="278"/>
      <c r="W629" s="582"/>
      <c r="X629" s="582"/>
      <c r="Y629" s="600"/>
      <c r="Z629" s="278"/>
      <c r="AA629" s="76">
        <v>483</v>
      </c>
      <c r="AB629" s="76">
        <v>483239020</v>
      </c>
      <c r="AC629" s="294" t="s">
        <v>1306</v>
      </c>
      <c r="AD629" s="76">
        <v>0</v>
      </c>
      <c r="AE629" s="76">
        <v>0</v>
      </c>
      <c r="AF629" s="76">
        <v>0</v>
      </c>
      <c r="AG629" s="76">
        <v>4</v>
      </c>
      <c r="AH629" s="76">
        <v>10</v>
      </c>
      <c r="AI629" s="76">
        <v>9</v>
      </c>
      <c r="AJ629" s="76">
        <v>0</v>
      </c>
      <c r="AK629" s="265">
        <v>0</v>
      </c>
      <c r="AL629" s="265">
        <v>0</v>
      </c>
      <c r="AM629" s="265">
        <v>1</v>
      </c>
      <c r="AN629" s="265">
        <v>1</v>
      </c>
      <c r="AO629" s="265">
        <v>6</v>
      </c>
      <c r="AP629" s="265">
        <v>0</v>
      </c>
      <c r="AQ629" s="265">
        <v>0</v>
      </c>
      <c r="AR629" s="265">
        <v>0</v>
      </c>
      <c r="AS629" s="76">
        <v>3</v>
      </c>
      <c r="AT629" s="266"/>
      <c r="AU629" s="76">
        <v>239</v>
      </c>
      <c r="AV629" s="76">
        <v>20</v>
      </c>
      <c r="AW629" s="579">
        <v>10</v>
      </c>
      <c r="AY629" s="76"/>
      <c r="AZ629" s="76">
        <f t="shared" si="196"/>
        <v>483239020</v>
      </c>
      <c r="BA629" s="76">
        <f t="shared" si="197"/>
        <v>483</v>
      </c>
      <c r="BB629" s="564"/>
      <c r="BC629" s="266" t="str">
        <f t="shared" si="198"/>
        <v>RISING TIDE</v>
      </c>
      <c r="BD629" s="266">
        <f t="shared" si="199"/>
        <v>20</v>
      </c>
      <c r="BE629" s="266" t="str">
        <f t="shared" si="181"/>
        <v>BARNSTABLE</v>
      </c>
      <c r="BF629" s="266">
        <f t="shared" si="200"/>
        <v>23</v>
      </c>
    </row>
    <row r="630" spans="1:58">
      <c r="A630" s="265">
        <v>483</v>
      </c>
      <c r="B630" s="265">
        <v>483239036</v>
      </c>
      <c r="C630" s="266" t="s">
        <v>1306</v>
      </c>
      <c r="D630" s="275">
        <f t="shared" si="182"/>
        <v>0</v>
      </c>
      <c r="E630" s="275">
        <f t="shared" si="183"/>
        <v>0</v>
      </c>
      <c r="F630" s="275">
        <f t="shared" si="184"/>
        <v>0</v>
      </c>
      <c r="G630" s="275">
        <f t="shared" si="185"/>
        <v>4</v>
      </c>
      <c r="H630" s="275">
        <f t="shared" si="186"/>
        <v>7</v>
      </c>
      <c r="I630" s="275">
        <f t="shared" si="187"/>
        <v>10</v>
      </c>
      <c r="J630" s="275">
        <f t="shared" si="188"/>
        <v>0</v>
      </c>
      <c r="K630" s="410">
        <f t="shared" si="189"/>
        <v>0.82530000000000003</v>
      </c>
      <c r="L630" s="275"/>
      <c r="M630" s="275">
        <f t="shared" si="190"/>
        <v>0</v>
      </c>
      <c r="N630" s="275">
        <f t="shared" si="191"/>
        <v>0</v>
      </c>
      <c r="O630" s="275">
        <f t="shared" si="192"/>
        <v>0</v>
      </c>
      <c r="P630" s="275">
        <f t="shared" si="193"/>
        <v>2</v>
      </c>
      <c r="Q630" s="275">
        <f t="shared" si="194"/>
        <v>7</v>
      </c>
      <c r="R630" s="275">
        <f t="shared" si="195"/>
        <v>21</v>
      </c>
      <c r="S630" s="278"/>
      <c r="T630" s="278"/>
      <c r="U630" s="278"/>
      <c r="V630" s="278"/>
      <c r="W630" s="582"/>
      <c r="X630" s="582"/>
      <c r="Y630" s="600"/>
      <c r="Z630" s="278"/>
      <c r="AA630" s="76">
        <v>483</v>
      </c>
      <c r="AB630" s="76">
        <v>483239036</v>
      </c>
      <c r="AC630" s="294" t="s">
        <v>1306</v>
      </c>
      <c r="AD630" s="76">
        <v>0</v>
      </c>
      <c r="AE630" s="76">
        <v>0</v>
      </c>
      <c r="AF630" s="76">
        <v>0</v>
      </c>
      <c r="AG630" s="76">
        <v>4</v>
      </c>
      <c r="AH630" s="76">
        <v>7</v>
      </c>
      <c r="AI630" s="76">
        <v>10</v>
      </c>
      <c r="AJ630" s="76">
        <v>0</v>
      </c>
      <c r="AK630" s="265">
        <v>0</v>
      </c>
      <c r="AL630" s="265">
        <v>0</v>
      </c>
      <c r="AM630" s="265">
        <v>0</v>
      </c>
      <c r="AN630" s="265">
        <v>0</v>
      </c>
      <c r="AO630" s="265">
        <v>0</v>
      </c>
      <c r="AP630" s="265">
        <v>0</v>
      </c>
      <c r="AQ630" s="265">
        <v>0</v>
      </c>
      <c r="AR630" s="265">
        <v>0</v>
      </c>
      <c r="AS630" s="76">
        <v>2</v>
      </c>
      <c r="AT630" s="266"/>
      <c r="AU630" s="76">
        <v>239</v>
      </c>
      <c r="AV630" s="76">
        <v>36</v>
      </c>
      <c r="AW630" s="579">
        <v>7</v>
      </c>
      <c r="AY630" s="76"/>
      <c r="AZ630" s="76">
        <f t="shared" si="196"/>
        <v>483239036</v>
      </c>
      <c r="BA630" s="76">
        <f t="shared" si="197"/>
        <v>483</v>
      </c>
      <c r="BB630" s="564"/>
      <c r="BC630" s="266" t="str">
        <f t="shared" si="198"/>
        <v>RISING TIDE</v>
      </c>
      <c r="BD630" s="266">
        <f t="shared" si="199"/>
        <v>36</v>
      </c>
      <c r="BE630" s="266" t="str">
        <f t="shared" si="181"/>
        <v>BOURNE</v>
      </c>
      <c r="BF630" s="266">
        <f t="shared" si="200"/>
        <v>21</v>
      </c>
    </row>
    <row r="631" spans="1:58">
      <c r="A631" s="265">
        <v>483</v>
      </c>
      <c r="B631" s="265">
        <v>483239052</v>
      </c>
      <c r="C631" s="266" t="s">
        <v>1306</v>
      </c>
      <c r="D631" s="275">
        <f t="shared" si="182"/>
        <v>0</v>
      </c>
      <c r="E631" s="275">
        <f t="shared" si="183"/>
        <v>0</v>
      </c>
      <c r="F631" s="275">
        <f t="shared" si="184"/>
        <v>0</v>
      </c>
      <c r="G631" s="275">
        <f t="shared" si="185"/>
        <v>6</v>
      </c>
      <c r="H631" s="275">
        <f t="shared" si="186"/>
        <v>20</v>
      </c>
      <c r="I631" s="275">
        <f t="shared" si="187"/>
        <v>24</v>
      </c>
      <c r="J631" s="275">
        <f t="shared" si="188"/>
        <v>0</v>
      </c>
      <c r="K631" s="410">
        <f t="shared" si="189"/>
        <v>1.9650000000000001</v>
      </c>
      <c r="L631" s="275"/>
      <c r="M631" s="275">
        <f t="shared" si="190"/>
        <v>0</v>
      </c>
      <c r="N631" s="275">
        <f t="shared" si="191"/>
        <v>0</v>
      </c>
      <c r="O631" s="275">
        <f t="shared" si="192"/>
        <v>0</v>
      </c>
      <c r="P631" s="275">
        <f t="shared" si="193"/>
        <v>8</v>
      </c>
      <c r="Q631" s="275">
        <f t="shared" si="194"/>
        <v>6</v>
      </c>
      <c r="R631" s="275">
        <f t="shared" si="195"/>
        <v>50</v>
      </c>
      <c r="S631" s="278"/>
      <c r="T631" s="278"/>
      <c r="U631" s="278"/>
      <c r="V631" s="278"/>
      <c r="W631" s="582"/>
      <c r="X631" s="582"/>
      <c r="Y631" s="600"/>
      <c r="Z631" s="278"/>
      <c r="AA631" s="76">
        <v>483</v>
      </c>
      <c r="AB631" s="76">
        <v>483239052</v>
      </c>
      <c r="AC631" s="294" t="s">
        <v>1306</v>
      </c>
      <c r="AD631" s="76">
        <v>0</v>
      </c>
      <c r="AE631" s="76">
        <v>0</v>
      </c>
      <c r="AF631" s="76">
        <v>0</v>
      </c>
      <c r="AG631" s="76">
        <v>6</v>
      </c>
      <c r="AH631" s="76">
        <v>20</v>
      </c>
      <c r="AI631" s="76">
        <v>24</v>
      </c>
      <c r="AJ631" s="76">
        <v>0</v>
      </c>
      <c r="AK631" s="265">
        <v>0</v>
      </c>
      <c r="AL631" s="265">
        <v>0</v>
      </c>
      <c r="AM631" s="265">
        <v>0</v>
      </c>
      <c r="AN631" s="265">
        <v>0</v>
      </c>
      <c r="AO631" s="265">
        <v>6</v>
      </c>
      <c r="AP631" s="265">
        <v>0</v>
      </c>
      <c r="AQ631" s="265">
        <v>0</v>
      </c>
      <c r="AR631" s="265">
        <v>0</v>
      </c>
      <c r="AS631" s="76">
        <v>2</v>
      </c>
      <c r="AT631" s="266"/>
      <c r="AU631" s="76">
        <v>239</v>
      </c>
      <c r="AV631" s="76">
        <v>52</v>
      </c>
      <c r="AW631" s="579">
        <v>6</v>
      </c>
      <c r="AY631" s="76"/>
      <c r="AZ631" s="76">
        <f t="shared" si="196"/>
        <v>483239052</v>
      </c>
      <c r="BA631" s="76">
        <f t="shared" si="197"/>
        <v>483</v>
      </c>
      <c r="BB631" s="564"/>
      <c r="BC631" s="266" t="str">
        <f t="shared" si="198"/>
        <v>RISING TIDE</v>
      </c>
      <c r="BD631" s="266">
        <f t="shared" si="199"/>
        <v>52</v>
      </c>
      <c r="BE631" s="266" t="str">
        <f t="shared" si="181"/>
        <v>CARVER</v>
      </c>
      <c r="BF631" s="266">
        <f t="shared" si="200"/>
        <v>50</v>
      </c>
    </row>
    <row r="632" spans="1:58">
      <c r="A632" s="265">
        <v>483</v>
      </c>
      <c r="B632" s="265">
        <v>483239072</v>
      </c>
      <c r="C632" s="266" t="s">
        <v>1306</v>
      </c>
      <c r="D632" s="275">
        <f t="shared" si="182"/>
        <v>0</v>
      </c>
      <c r="E632" s="275">
        <f t="shared" si="183"/>
        <v>0</v>
      </c>
      <c r="F632" s="275">
        <f t="shared" si="184"/>
        <v>0</v>
      </c>
      <c r="G632" s="275">
        <f t="shared" si="185"/>
        <v>0</v>
      </c>
      <c r="H632" s="275">
        <f t="shared" si="186"/>
        <v>0</v>
      </c>
      <c r="I632" s="275">
        <f t="shared" si="187"/>
        <v>1</v>
      </c>
      <c r="J632" s="275">
        <f t="shared" si="188"/>
        <v>0</v>
      </c>
      <c r="K632" s="410">
        <f t="shared" si="189"/>
        <v>3.9300000000000002E-2</v>
      </c>
      <c r="L632" s="275"/>
      <c r="M632" s="275">
        <f t="shared" si="190"/>
        <v>0</v>
      </c>
      <c r="N632" s="275">
        <f t="shared" si="191"/>
        <v>0</v>
      </c>
      <c r="O632" s="275">
        <f t="shared" si="192"/>
        <v>0</v>
      </c>
      <c r="P632" s="275">
        <f t="shared" si="193"/>
        <v>1</v>
      </c>
      <c r="Q632" s="275">
        <f t="shared" si="194"/>
        <v>6</v>
      </c>
      <c r="R632" s="275">
        <f t="shared" si="195"/>
        <v>1</v>
      </c>
      <c r="S632" s="278"/>
      <c r="T632" s="278"/>
      <c r="U632" s="278"/>
      <c r="V632" s="278"/>
      <c r="W632" s="582"/>
      <c r="X632" s="582"/>
      <c r="Y632" s="600"/>
      <c r="Z632" s="278"/>
      <c r="AA632" s="76">
        <v>483</v>
      </c>
      <c r="AB632" s="76">
        <v>483239072</v>
      </c>
      <c r="AC632" s="294" t="s">
        <v>1306</v>
      </c>
      <c r="AD632" s="76">
        <v>0</v>
      </c>
      <c r="AE632" s="76">
        <v>0</v>
      </c>
      <c r="AF632" s="76">
        <v>0</v>
      </c>
      <c r="AG632" s="76">
        <v>0</v>
      </c>
      <c r="AH632" s="76">
        <v>0</v>
      </c>
      <c r="AI632" s="76">
        <v>1</v>
      </c>
      <c r="AJ632" s="76">
        <v>0</v>
      </c>
      <c r="AK632" s="265">
        <v>0</v>
      </c>
      <c r="AL632" s="265">
        <v>0</v>
      </c>
      <c r="AM632" s="265">
        <v>0</v>
      </c>
      <c r="AN632" s="265">
        <v>0</v>
      </c>
      <c r="AO632" s="265">
        <v>0</v>
      </c>
      <c r="AP632" s="265">
        <v>0</v>
      </c>
      <c r="AQ632" s="265">
        <v>0</v>
      </c>
      <c r="AR632" s="265">
        <v>0</v>
      </c>
      <c r="AS632" s="76">
        <v>1</v>
      </c>
      <c r="AT632" s="266"/>
      <c r="AU632" s="76">
        <v>239</v>
      </c>
      <c r="AV632" s="76">
        <v>72</v>
      </c>
      <c r="AW632" s="579">
        <v>6</v>
      </c>
      <c r="AY632" s="76"/>
      <c r="AZ632" s="76">
        <f t="shared" si="196"/>
        <v>483239072</v>
      </c>
      <c r="BA632" s="76">
        <f t="shared" si="197"/>
        <v>483</v>
      </c>
      <c r="BB632" s="564"/>
      <c r="BC632" s="266" t="str">
        <f t="shared" si="198"/>
        <v>RISING TIDE</v>
      </c>
      <c r="BD632" s="266">
        <f t="shared" si="199"/>
        <v>72</v>
      </c>
      <c r="BE632" s="266" t="str">
        <f t="shared" si="181"/>
        <v>DARTMOUTH</v>
      </c>
      <c r="BF632" s="266">
        <f t="shared" si="200"/>
        <v>1</v>
      </c>
    </row>
    <row r="633" spans="1:58">
      <c r="A633" s="265">
        <v>483</v>
      </c>
      <c r="B633" s="265">
        <v>483239082</v>
      </c>
      <c r="C633" s="266" t="s">
        <v>1306</v>
      </c>
      <c r="D633" s="275">
        <f t="shared" si="182"/>
        <v>0</v>
      </c>
      <c r="E633" s="275">
        <f t="shared" si="183"/>
        <v>0</v>
      </c>
      <c r="F633" s="275">
        <f t="shared" si="184"/>
        <v>0</v>
      </c>
      <c r="G633" s="275">
        <f t="shared" si="185"/>
        <v>0</v>
      </c>
      <c r="H633" s="275">
        <f t="shared" si="186"/>
        <v>3</v>
      </c>
      <c r="I633" s="275">
        <f t="shared" si="187"/>
        <v>3</v>
      </c>
      <c r="J633" s="275">
        <f t="shared" si="188"/>
        <v>0</v>
      </c>
      <c r="K633" s="410">
        <f t="shared" si="189"/>
        <v>0.23580000000000001</v>
      </c>
      <c r="L633" s="275"/>
      <c r="M633" s="275">
        <f t="shared" si="190"/>
        <v>0</v>
      </c>
      <c r="N633" s="275">
        <f t="shared" si="191"/>
        <v>0</v>
      </c>
      <c r="O633" s="275">
        <f t="shared" si="192"/>
        <v>0</v>
      </c>
      <c r="P633" s="275">
        <f t="shared" si="193"/>
        <v>0</v>
      </c>
      <c r="Q633" s="275">
        <f t="shared" si="194"/>
        <v>2</v>
      </c>
      <c r="R633" s="275">
        <f t="shared" si="195"/>
        <v>6</v>
      </c>
      <c r="S633" s="278"/>
      <c r="T633" s="278"/>
      <c r="U633" s="278"/>
      <c r="V633" s="278"/>
      <c r="W633" s="582"/>
      <c r="X633" s="582"/>
      <c r="Y633" s="600"/>
      <c r="Z633" s="278"/>
      <c r="AA633" s="76">
        <v>483</v>
      </c>
      <c r="AB633" s="76">
        <v>483239082</v>
      </c>
      <c r="AC633" s="294" t="s">
        <v>1306</v>
      </c>
      <c r="AD633" s="76">
        <v>0</v>
      </c>
      <c r="AE633" s="76">
        <v>0</v>
      </c>
      <c r="AF633" s="76">
        <v>0</v>
      </c>
      <c r="AG633" s="76">
        <v>0</v>
      </c>
      <c r="AH633" s="76">
        <v>3</v>
      </c>
      <c r="AI633" s="76">
        <v>3</v>
      </c>
      <c r="AJ633" s="76">
        <v>0</v>
      </c>
      <c r="AK633" s="265">
        <v>0</v>
      </c>
      <c r="AL633" s="265">
        <v>0</v>
      </c>
      <c r="AM633" s="265">
        <v>0</v>
      </c>
      <c r="AN633" s="265">
        <v>0</v>
      </c>
      <c r="AO633" s="265">
        <v>0</v>
      </c>
      <c r="AP633" s="265">
        <v>0</v>
      </c>
      <c r="AQ633" s="265">
        <v>0</v>
      </c>
      <c r="AR633" s="265">
        <v>0</v>
      </c>
      <c r="AS633" s="76">
        <v>0</v>
      </c>
      <c r="AT633" s="266"/>
      <c r="AU633" s="76">
        <v>239</v>
      </c>
      <c r="AV633" s="76">
        <v>82</v>
      </c>
      <c r="AW633" s="579">
        <v>2</v>
      </c>
      <c r="AY633" s="76"/>
      <c r="AZ633" s="76">
        <f t="shared" si="196"/>
        <v>483239082</v>
      </c>
      <c r="BA633" s="76">
        <f t="shared" si="197"/>
        <v>483</v>
      </c>
      <c r="BB633" s="564"/>
      <c r="BC633" s="266" t="str">
        <f t="shared" si="198"/>
        <v>RISING TIDE</v>
      </c>
      <c r="BD633" s="266">
        <f t="shared" si="199"/>
        <v>82</v>
      </c>
      <c r="BE633" s="266" t="str">
        <f t="shared" si="181"/>
        <v>DUXBURY</v>
      </c>
      <c r="BF633" s="266">
        <f t="shared" si="200"/>
        <v>6</v>
      </c>
    </row>
    <row r="634" spans="1:58">
      <c r="A634" s="265">
        <v>483</v>
      </c>
      <c r="B634" s="265">
        <v>483239083</v>
      </c>
      <c r="C634" s="266" t="s">
        <v>1306</v>
      </c>
      <c r="D634" s="275">
        <f t="shared" si="182"/>
        <v>0</v>
      </c>
      <c r="E634" s="275">
        <f t="shared" si="183"/>
        <v>0</v>
      </c>
      <c r="F634" s="275">
        <f t="shared" si="184"/>
        <v>0</v>
      </c>
      <c r="G634" s="275">
        <f t="shared" si="185"/>
        <v>0</v>
      </c>
      <c r="H634" s="275">
        <f t="shared" si="186"/>
        <v>0</v>
      </c>
      <c r="I634" s="275">
        <f t="shared" si="187"/>
        <v>2</v>
      </c>
      <c r="J634" s="275">
        <f t="shared" si="188"/>
        <v>0</v>
      </c>
      <c r="K634" s="410">
        <f t="shared" si="189"/>
        <v>7.8600000000000003E-2</v>
      </c>
      <c r="L634" s="275"/>
      <c r="M634" s="275">
        <f t="shared" si="190"/>
        <v>0</v>
      </c>
      <c r="N634" s="275">
        <f t="shared" si="191"/>
        <v>0</v>
      </c>
      <c r="O634" s="275">
        <f t="shared" si="192"/>
        <v>0</v>
      </c>
      <c r="P634" s="275">
        <f t="shared" si="193"/>
        <v>0</v>
      </c>
      <c r="Q634" s="275">
        <f t="shared" si="194"/>
        <v>6</v>
      </c>
      <c r="R634" s="275">
        <f t="shared" si="195"/>
        <v>2</v>
      </c>
      <c r="S634" s="278"/>
      <c r="T634" s="278"/>
      <c r="U634" s="278"/>
      <c r="V634" s="278"/>
      <c r="W634" s="582"/>
      <c r="X634" s="582"/>
      <c r="Y634" s="600"/>
      <c r="Z634" s="278"/>
      <c r="AA634" s="76">
        <v>483</v>
      </c>
      <c r="AB634" s="76">
        <v>483239083</v>
      </c>
      <c r="AC634" s="294" t="s">
        <v>1306</v>
      </c>
      <c r="AD634" s="76">
        <v>0</v>
      </c>
      <c r="AE634" s="76">
        <v>0</v>
      </c>
      <c r="AF634" s="76">
        <v>0</v>
      </c>
      <c r="AG634" s="76">
        <v>0</v>
      </c>
      <c r="AH634" s="76">
        <v>0</v>
      </c>
      <c r="AI634" s="76">
        <v>2</v>
      </c>
      <c r="AJ634" s="76">
        <v>0</v>
      </c>
      <c r="AK634" s="265">
        <v>0</v>
      </c>
      <c r="AL634" s="265">
        <v>0</v>
      </c>
      <c r="AM634" s="265">
        <v>0</v>
      </c>
      <c r="AN634" s="265">
        <v>0</v>
      </c>
      <c r="AO634" s="265">
        <v>0</v>
      </c>
      <c r="AP634" s="265">
        <v>0</v>
      </c>
      <c r="AQ634" s="265">
        <v>0</v>
      </c>
      <c r="AR634" s="265">
        <v>0</v>
      </c>
      <c r="AS634" s="76">
        <v>0</v>
      </c>
      <c r="AT634" s="266"/>
      <c r="AU634" s="76">
        <v>239</v>
      </c>
      <c r="AV634" s="76">
        <v>83</v>
      </c>
      <c r="AW634" s="579">
        <v>6</v>
      </c>
      <c r="AY634" s="76"/>
      <c r="AZ634" s="76">
        <f t="shared" si="196"/>
        <v>483239083</v>
      </c>
      <c r="BA634" s="76">
        <f t="shared" si="197"/>
        <v>483</v>
      </c>
      <c r="BB634" s="564"/>
      <c r="BC634" s="266" t="str">
        <f t="shared" si="198"/>
        <v>RISING TIDE</v>
      </c>
      <c r="BD634" s="266">
        <f t="shared" si="199"/>
        <v>83</v>
      </c>
      <c r="BE634" s="266" t="str">
        <f t="shared" si="181"/>
        <v>EAST BRIDGEWATER</v>
      </c>
      <c r="BF634" s="266">
        <f t="shared" si="200"/>
        <v>2</v>
      </c>
    </row>
    <row r="635" spans="1:58">
      <c r="A635" s="265">
        <v>483</v>
      </c>
      <c r="B635" s="265">
        <v>483239095</v>
      </c>
      <c r="C635" s="266" t="s">
        <v>1306</v>
      </c>
      <c r="D635" s="275">
        <f t="shared" si="182"/>
        <v>0</v>
      </c>
      <c r="E635" s="275">
        <f t="shared" si="183"/>
        <v>0</v>
      </c>
      <c r="F635" s="275">
        <f t="shared" si="184"/>
        <v>0</v>
      </c>
      <c r="G635" s="275">
        <f t="shared" si="185"/>
        <v>1</v>
      </c>
      <c r="H635" s="275">
        <f t="shared" si="186"/>
        <v>1</v>
      </c>
      <c r="I635" s="275">
        <f t="shared" si="187"/>
        <v>2</v>
      </c>
      <c r="J635" s="275">
        <f t="shared" si="188"/>
        <v>0</v>
      </c>
      <c r="K635" s="410">
        <f t="shared" si="189"/>
        <v>0.15720000000000001</v>
      </c>
      <c r="L635" s="275"/>
      <c r="M635" s="275">
        <f t="shared" si="190"/>
        <v>0</v>
      </c>
      <c r="N635" s="275">
        <f t="shared" si="191"/>
        <v>0</v>
      </c>
      <c r="O635" s="275">
        <f t="shared" si="192"/>
        <v>0</v>
      </c>
      <c r="P635" s="275">
        <f t="shared" si="193"/>
        <v>2</v>
      </c>
      <c r="Q635" s="275">
        <f t="shared" si="194"/>
        <v>12</v>
      </c>
      <c r="R635" s="275">
        <f t="shared" si="195"/>
        <v>4</v>
      </c>
      <c r="S635" s="278"/>
      <c r="T635" s="278"/>
      <c r="U635" s="278"/>
      <c r="V635" s="278"/>
      <c r="W635" s="582"/>
      <c r="X635" s="582"/>
      <c r="Y635" s="600"/>
      <c r="Z635" s="278"/>
      <c r="AA635" s="76">
        <v>483</v>
      </c>
      <c r="AB635" s="76">
        <v>483239095</v>
      </c>
      <c r="AC635" s="294" t="s">
        <v>1306</v>
      </c>
      <c r="AD635" s="76">
        <v>0</v>
      </c>
      <c r="AE635" s="76">
        <v>0</v>
      </c>
      <c r="AF635" s="76">
        <v>0</v>
      </c>
      <c r="AG635" s="76">
        <v>1</v>
      </c>
      <c r="AH635" s="76">
        <v>1</v>
      </c>
      <c r="AI635" s="76">
        <v>2</v>
      </c>
      <c r="AJ635" s="76">
        <v>0</v>
      </c>
      <c r="AK635" s="265">
        <v>0</v>
      </c>
      <c r="AL635" s="265">
        <v>0</v>
      </c>
      <c r="AM635" s="265">
        <v>0</v>
      </c>
      <c r="AN635" s="265">
        <v>0</v>
      </c>
      <c r="AO635" s="265">
        <v>1</v>
      </c>
      <c r="AP635" s="265">
        <v>0</v>
      </c>
      <c r="AQ635" s="265">
        <v>0</v>
      </c>
      <c r="AR635" s="265">
        <v>0</v>
      </c>
      <c r="AS635" s="76">
        <v>1</v>
      </c>
      <c r="AT635" s="266"/>
      <c r="AU635" s="76">
        <v>239</v>
      </c>
      <c r="AV635" s="76">
        <v>95</v>
      </c>
      <c r="AW635" s="579">
        <v>12</v>
      </c>
      <c r="AY635" s="76"/>
      <c r="AZ635" s="76">
        <f t="shared" si="196"/>
        <v>483239095</v>
      </c>
      <c r="BA635" s="76">
        <f t="shared" si="197"/>
        <v>483</v>
      </c>
      <c r="BB635" s="564"/>
      <c r="BC635" s="266" t="str">
        <f t="shared" si="198"/>
        <v>RISING TIDE</v>
      </c>
      <c r="BD635" s="266">
        <f t="shared" si="199"/>
        <v>95</v>
      </c>
      <c r="BE635" s="266" t="str">
        <f t="shared" si="181"/>
        <v>FALL RIVER</v>
      </c>
      <c r="BF635" s="266">
        <f t="shared" si="200"/>
        <v>4</v>
      </c>
    </row>
    <row r="636" spans="1:58">
      <c r="A636" s="265">
        <v>483</v>
      </c>
      <c r="B636" s="265">
        <v>483239096</v>
      </c>
      <c r="C636" s="266" t="s">
        <v>1306</v>
      </c>
      <c r="D636" s="275">
        <f t="shared" si="182"/>
        <v>0</v>
      </c>
      <c r="E636" s="275">
        <f t="shared" si="183"/>
        <v>0</v>
      </c>
      <c r="F636" s="275">
        <f t="shared" si="184"/>
        <v>0</v>
      </c>
      <c r="G636" s="275">
        <f t="shared" si="185"/>
        <v>2</v>
      </c>
      <c r="H636" s="275">
        <f t="shared" si="186"/>
        <v>7</v>
      </c>
      <c r="I636" s="275">
        <f t="shared" si="187"/>
        <v>2</v>
      </c>
      <c r="J636" s="275">
        <f t="shared" si="188"/>
        <v>0</v>
      </c>
      <c r="K636" s="410">
        <f t="shared" si="189"/>
        <v>0.43230000000000002</v>
      </c>
      <c r="L636" s="275"/>
      <c r="M636" s="275">
        <f t="shared" si="190"/>
        <v>0</v>
      </c>
      <c r="N636" s="275">
        <f t="shared" si="191"/>
        <v>0</v>
      </c>
      <c r="O636" s="275">
        <f t="shared" si="192"/>
        <v>0</v>
      </c>
      <c r="P636" s="275">
        <f t="shared" si="193"/>
        <v>8</v>
      </c>
      <c r="Q636" s="275">
        <f t="shared" si="194"/>
        <v>8</v>
      </c>
      <c r="R636" s="275">
        <f t="shared" si="195"/>
        <v>11</v>
      </c>
      <c r="S636" s="278"/>
      <c r="T636" s="278"/>
      <c r="U636" s="278"/>
      <c r="V636" s="278"/>
      <c r="W636" s="582"/>
      <c r="X636" s="582"/>
      <c r="Y636" s="600"/>
      <c r="Z636" s="278"/>
      <c r="AA636" s="76">
        <v>483</v>
      </c>
      <c r="AB636" s="76">
        <v>483239096</v>
      </c>
      <c r="AC636" s="294" t="s">
        <v>1306</v>
      </c>
      <c r="AD636" s="76">
        <v>0</v>
      </c>
      <c r="AE636" s="76">
        <v>0</v>
      </c>
      <c r="AF636" s="76">
        <v>0</v>
      </c>
      <c r="AG636" s="76">
        <v>2</v>
      </c>
      <c r="AH636" s="76">
        <v>7</v>
      </c>
      <c r="AI636" s="76">
        <v>2</v>
      </c>
      <c r="AJ636" s="76">
        <v>0</v>
      </c>
      <c r="AK636" s="265">
        <v>0</v>
      </c>
      <c r="AL636" s="265">
        <v>0</v>
      </c>
      <c r="AM636" s="265">
        <v>0</v>
      </c>
      <c r="AN636" s="265">
        <v>0</v>
      </c>
      <c r="AO636" s="265">
        <v>7</v>
      </c>
      <c r="AP636" s="265">
        <v>0</v>
      </c>
      <c r="AQ636" s="265">
        <v>0</v>
      </c>
      <c r="AR636" s="265">
        <v>0</v>
      </c>
      <c r="AS636" s="76">
        <v>1</v>
      </c>
      <c r="AT636" s="266"/>
      <c r="AU636" s="76">
        <v>239</v>
      </c>
      <c r="AV636" s="76">
        <v>96</v>
      </c>
      <c r="AW636" s="579">
        <v>8</v>
      </c>
      <c r="AY636" s="76"/>
      <c r="AZ636" s="76">
        <f t="shared" si="196"/>
        <v>483239096</v>
      </c>
      <c r="BA636" s="76">
        <f t="shared" si="197"/>
        <v>483</v>
      </c>
      <c r="BB636" s="564"/>
      <c r="BC636" s="266" t="str">
        <f t="shared" si="198"/>
        <v>RISING TIDE</v>
      </c>
      <c r="BD636" s="266">
        <f t="shared" si="199"/>
        <v>96</v>
      </c>
      <c r="BE636" s="266" t="str">
        <f t="shared" si="181"/>
        <v>FALMOUTH</v>
      </c>
      <c r="BF636" s="266">
        <f t="shared" si="200"/>
        <v>11</v>
      </c>
    </row>
    <row r="637" spans="1:58">
      <c r="A637" s="265">
        <v>483</v>
      </c>
      <c r="B637" s="265">
        <v>483239118</v>
      </c>
      <c r="C637" s="266" t="s">
        <v>1306</v>
      </c>
      <c r="D637" s="275">
        <f t="shared" si="182"/>
        <v>0</v>
      </c>
      <c r="E637" s="275">
        <f t="shared" si="183"/>
        <v>0</v>
      </c>
      <c r="F637" s="275">
        <f t="shared" si="184"/>
        <v>0</v>
      </c>
      <c r="G637" s="275">
        <f t="shared" si="185"/>
        <v>3</v>
      </c>
      <c r="H637" s="275">
        <f t="shared" si="186"/>
        <v>2</v>
      </c>
      <c r="I637" s="275">
        <f t="shared" si="187"/>
        <v>0</v>
      </c>
      <c r="J637" s="275">
        <f t="shared" si="188"/>
        <v>0</v>
      </c>
      <c r="K637" s="410">
        <f t="shared" si="189"/>
        <v>0.19650000000000001</v>
      </c>
      <c r="L637" s="275"/>
      <c r="M637" s="275">
        <f t="shared" si="190"/>
        <v>0</v>
      </c>
      <c r="N637" s="275">
        <f t="shared" si="191"/>
        <v>0</v>
      </c>
      <c r="O637" s="275">
        <f t="shared" si="192"/>
        <v>0</v>
      </c>
      <c r="P637" s="275">
        <f t="shared" si="193"/>
        <v>1</v>
      </c>
      <c r="Q637" s="275">
        <f t="shared" si="194"/>
        <v>6</v>
      </c>
      <c r="R637" s="275">
        <f t="shared" si="195"/>
        <v>5</v>
      </c>
      <c r="S637" s="278"/>
      <c r="T637" s="278"/>
      <c r="U637" s="278"/>
      <c r="V637" s="278"/>
      <c r="W637" s="582"/>
      <c r="X637" s="582"/>
      <c r="Y637" s="600"/>
      <c r="Z637" s="278"/>
      <c r="AA637" s="76">
        <v>483</v>
      </c>
      <c r="AB637" s="76">
        <v>483239118</v>
      </c>
      <c r="AC637" s="294" t="s">
        <v>1306</v>
      </c>
      <c r="AD637" s="76">
        <v>0</v>
      </c>
      <c r="AE637" s="76">
        <v>0</v>
      </c>
      <c r="AF637" s="76">
        <v>0</v>
      </c>
      <c r="AG637" s="76">
        <v>3</v>
      </c>
      <c r="AH637" s="76">
        <v>2</v>
      </c>
      <c r="AI637" s="76">
        <v>0</v>
      </c>
      <c r="AJ637" s="76">
        <v>0</v>
      </c>
      <c r="AK637" s="265">
        <v>0</v>
      </c>
      <c r="AL637" s="265">
        <v>0</v>
      </c>
      <c r="AM637" s="265">
        <v>0</v>
      </c>
      <c r="AN637" s="265">
        <v>0</v>
      </c>
      <c r="AO637" s="265">
        <v>1</v>
      </c>
      <c r="AP637" s="265">
        <v>0</v>
      </c>
      <c r="AQ637" s="265">
        <v>0</v>
      </c>
      <c r="AR637" s="265">
        <v>0</v>
      </c>
      <c r="AS637" s="76">
        <v>0</v>
      </c>
      <c r="AT637" s="266"/>
      <c r="AU637" s="76">
        <v>239</v>
      </c>
      <c r="AV637" s="76">
        <v>118</v>
      </c>
      <c r="AW637" s="579">
        <v>6</v>
      </c>
      <c r="AY637" s="76"/>
      <c r="AZ637" s="76">
        <f t="shared" si="196"/>
        <v>483239118</v>
      </c>
      <c r="BA637" s="76">
        <f t="shared" si="197"/>
        <v>483</v>
      </c>
      <c r="BB637" s="564"/>
      <c r="BC637" s="266" t="str">
        <f t="shared" si="198"/>
        <v>RISING TIDE</v>
      </c>
      <c r="BD637" s="266">
        <f t="shared" si="199"/>
        <v>118</v>
      </c>
      <c r="BE637" s="266" t="str">
        <f t="shared" si="181"/>
        <v>HALIFAX</v>
      </c>
      <c r="BF637" s="266">
        <f t="shared" si="200"/>
        <v>5</v>
      </c>
    </row>
    <row r="638" spans="1:58">
      <c r="A638" s="265">
        <v>483</v>
      </c>
      <c r="B638" s="265">
        <v>483239122</v>
      </c>
      <c r="C638" s="266" t="s">
        <v>1306</v>
      </c>
      <c r="D638" s="275">
        <f t="shared" si="182"/>
        <v>0</v>
      </c>
      <c r="E638" s="275">
        <f t="shared" si="183"/>
        <v>0</v>
      </c>
      <c r="F638" s="275">
        <f t="shared" si="184"/>
        <v>0</v>
      </c>
      <c r="G638" s="275">
        <f t="shared" si="185"/>
        <v>1</v>
      </c>
      <c r="H638" s="275">
        <f t="shared" si="186"/>
        <v>0</v>
      </c>
      <c r="I638" s="275">
        <f t="shared" si="187"/>
        <v>0</v>
      </c>
      <c r="J638" s="275">
        <f t="shared" si="188"/>
        <v>0</v>
      </c>
      <c r="K638" s="410">
        <f t="shared" si="189"/>
        <v>3.9300000000000002E-2</v>
      </c>
      <c r="L638" s="275"/>
      <c r="M638" s="275">
        <f t="shared" si="190"/>
        <v>0</v>
      </c>
      <c r="N638" s="275">
        <f t="shared" si="191"/>
        <v>0</v>
      </c>
      <c r="O638" s="275">
        <f t="shared" si="192"/>
        <v>0</v>
      </c>
      <c r="P638" s="275">
        <f t="shared" si="193"/>
        <v>0</v>
      </c>
      <c r="Q638" s="275">
        <f t="shared" si="194"/>
        <v>3</v>
      </c>
      <c r="R638" s="275">
        <f t="shared" si="195"/>
        <v>1</v>
      </c>
      <c r="S638" s="278"/>
      <c r="T638" s="278"/>
      <c r="U638" s="278"/>
      <c r="V638" s="278"/>
      <c r="W638" s="582"/>
      <c r="X638" s="582"/>
      <c r="Y638" s="600"/>
      <c r="Z638" s="278"/>
      <c r="AA638" s="76">
        <v>483</v>
      </c>
      <c r="AB638" s="76">
        <v>483239122</v>
      </c>
      <c r="AC638" s="294" t="s">
        <v>1306</v>
      </c>
      <c r="AD638" s="76">
        <v>0</v>
      </c>
      <c r="AE638" s="76">
        <v>0</v>
      </c>
      <c r="AF638" s="76">
        <v>0</v>
      </c>
      <c r="AG638" s="76">
        <v>1</v>
      </c>
      <c r="AH638" s="76">
        <v>0</v>
      </c>
      <c r="AI638" s="76">
        <v>0</v>
      </c>
      <c r="AJ638" s="76">
        <v>0</v>
      </c>
      <c r="AK638" s="265">
        <v>0</v>
      </c>
      <c r="AL638" s="265">
        <v>0</v>
      </c>
      <c r="AM638" s="265">
        <v>0</v>
      </c>
      <c r="AN638" s="265">
        <v>0</v>
      </c>
      <c r="AO638" s="265">
        <v>0</v>
      </c>
      <c r="AP638" s="265">
        <v>0</v>
      </c>
      <c r="AQ638" s="265">
        <v>0</v>
      </c>
      <c r="AR638" s="265">
        <v>0</v>
      </c>
      <c r="AS638" s="76">
        <v>0</v>
      </c>
      <c r="AT638" s="266"/>
      <c r="AU638" s="76">
        <v>239</v>
      </c>
      <c r="AV638" s="76">
        <v>122</v>
      </c>
      <c r="AW638" s="579">
        <v>3</v>
      </c>
      <c r="AY638" s="76"/>
      <c r="AZ638" s="76">
        <f t="shared" si="196"/>
        <v>483239122</v>
      </c>
      <c r="BA638" s="76">
        <f t="shared" si="197"/>
        <v>483</v>
      </c>
      <c r="BB638" s="564"/>
      <c r="BC638" s="266" t="str">
        <f t="shared" si="198"/>
        <v>RISING TIDE</v>
      </c>
      <c r="BD638" s="266">
        <f t="shared" si="199"/>
        <v>122</v>
      </c>
      <c r="BE638" s="266" t="str">
        <f t="shared" si="181"/>
        <v>HANOVER</v>
      </c>
      <c r="BF638" s="266">
        <f t="shared" si="200"/>
        <v>1</v>
      </c>
    </row>
    <row r="639" spans="1:58">
      <c r="A639" s="265">
        <v>483</v>
      </c>
      <c r="B639" s="265">
        <v>483239131</v>
      </c>
      <c r="C639" s="266" t="s">
        <v>1306</v>
      </c>
      <c r="D639" s="275">
        <f t="shared" si="182"/>
        <v>0</v>
      </c>
      <c r="E639" s="275">
        <f t="shared" si="183"/>
        <v>0</v>
      </c>
      <c r="F639" s="275">
        <f t="shared" si="184"/>
        <v>0</v>
      </c>
      <c r="G639" s="275">
        <f t="shared" si="185"/>
        <v>0</v>
      </c>
      <c r="H639" s="275">
        <f t="shared" si="186"/>
        <v>0</v>
      </c>
      <c r="I639" s="275">
        <f t="shared" si="187"/>
        <v>2</v>
      </c>
      <c r="J639" s="275">
        <f t="shared" si="188"/>
        <v>0</v>
      </c>
      <c r="K639" s="410">
        <f t="shared" si="189"/>
        <v>7.8600000000000003E-2</v>
      </c>
      <c r="L639" s="275"/>
      <c r="M639" s="275">
        <f t="shared" si="190"/>
        <v>0</v>
      </c>
      <c r="N639" s="275">
        <f t="shared" si="191"/>
        <v>0</v>
      </c>
      <c r="O639" s="275">
        <f t="shared" si="192"/>
        <v>0</v>
      </c>
      <c r="P639" s="275">
        <f t="shared" si="193"/>
        <v>2</v>
      </c>
      <c r="Q639" s="275">
        <f t="shared" si="194"/>
        <v>2</v>
      </c>
      <c r="R639" s="275">
        <f t="shared" si="195"/>
        <v>2</v>
      </c>
      <c r="S639" s="278"/>
      <c r="T639" s="278"/>
      <c r="U639" s="278"/>
      <c r="V639" s="278"/>
      <c r="W639" s="582"/>
      <c r="X639" s="582"/>
      <c r="Y639" s="600"/>
      <c r="Z639" s="278"/>
      <c r="AA639" s="76">
        <v>483</v>
      </c>
      <c r="AB639" s="76">
        <v>483239131</v>
      </c>
      <c r="AC639" s="294" t="s">
        <v>1306</v>
      </c>
      <c r="AD639" s="76">
        <v>0</v>
      </c>
      <c r="AE639" s="76">
        <v>0</v>
      </c>
      <c r="AF639" s="76">
        <v>0</v>
      </c>
      <c r="AG639" s="76">
        <v>0</v>
      </c>
      <c r="AH639" s="76">
        <v>0</v>
      </c>
      <c r="AI639" s="76">
        <v>2</v>
      </c>
      <c r="AJ639" s="76">
        <v>0</v>
      </c>
      <c r="AK639" s="265">
        <v>0</v>
      </c>
      <c r="AL639" s="265">
        <v>0</v>
      </c>
      <c r="AM639" s="265">
        <v>0</v>
      </c>
      <c r="AN639" s="265">
        <v>0</v>
      </c>
      <c r="AO639" s="265">
        <v>0</v>
      </c>
      <c r="AP639" s="265">
        <v>0</v>
      </c>
      <c r="AQ639" s="265">
        <v>0</v>
      </c>
      <c r="AR639" s="265">
        <v>0</v>
      </c>
      <c r="AS639" s="76">
        <v>2</v>
      </c>
      <c r="AT639" s="266"/>
      <c r="AU639" s="76">
        <v>239</v>
      </c>
      <c r="AV639" s="76">
        <v>131</v>
      </c>
      <c r="AW639" s="579">
        <v>2</v>
      </c>
      <c r="AY639" s="76"/>
      <c r="AZ639" s="76">
        <f t="shared" si="196"/>
        <v>483239131</v>
      </c>
      <c r="BA639" s="76">
        <f t="shared" si="197"/>
        <v>483</v>
      </c>
      <c r="BB639" s="564"/>
      <c r="BC639" s="266" t="str">
        <f t="shared" si="198"/>
        <v>RISING TIDE</v>
      </c>
      <c r="BD639" s="266">
        <f t="shared" si="199"/>
        <v>131</v>
      </c>
      <c r="BE639" s="266" t="str">
        <f t="shared" si="181"/>
        <v>HINGHAM</v>
      </c>
      <c r="BF639" s="266">
        <f t="shared" si="200"/>
        <v>2</v>
      </c>
    </row>
    <row r="640" spans="1:58">
      <c r="A640" s="265">
        <v>483</v>
      </c>
      <c r="B640" s="265">
        <v>483239145</v>
      </c>
      <c r="C640" s="266" t="s">
        <v>1306</v>
      </c>
      <c r="D640" s="275">
        <f t="shared" si="182"/>
        <v>0</v>
      </c>
      <c r="E640" s="275">
        <f t="shared" si="183"/>
        <v>0</v>
      </c>
      <c r="F640" s="275">
        <f t="shared" si="184"/>
        <v>0</v>
      </c>
      <c r="G640" s="275">
        <f t="shared" si="185"/>
        <v>3</v>
      </c>
      <c r="H640" s="275">
        <f t="shared" si="186"/>
        <v>5</v>
      </c>
      <c r="I640" s="275">
        <f t="shared" si="187"/>
        <v>0</v>
      </c>
      <c r="J640" s="275">
        <f t="shared" si="188"/>
        <v>0</v>
      </c>
      <c r="K640" s="410">
        <f t="shared" si="189"/>
        <v>0.31440000000000001</v>
      </c>
      <c r="L640" s="275"/>
      <c r="M640" s="275">
        <f t="shared" si="190"/>
        <v>1</v>
      </c>
      <c r="N640" s="275">
        <f t="shared" si="191"/>
        <v>1</v>
      </c>
      <c r="O640" s="275">
        <f t="shared" si="192"/>
        <v>0</v>
      </c>
      <c r="P640" s="275">
        <f t="shared" si="193"/>
        <v>3</v>
      </c>
      <c r="Q640" s="275">
        <f t="shared" si="194"/>
        <v>4</v>
      </c>
      <c r="R640" s="275">
        <f t="shared" si="195"/>
        <v>8</v>
      </c>
      <c r="S640" s="278"/>
      <c r="T640" s="278"/>
      <c r="U640" s="278"/>
      <c r="V640" s="278"/>
      <c r="W640" s="582"/>
      <c r="X640" s="582"/>
      <c r="Y640" s="600"/>
      <c r="Z640" s="278"/>
      <c r="AA640" s="76">
        <v>483</v>
      </c>
      <c r="AB640" s="76">
        <v>483239145</v>
      </c>
      <c r="AC640" s="294" t="s">
        <v>1306</v>
      </c>
      <c r="AD640" s="76">
        <v>0</v>
      </c>
      <c r="AE640" s="76">
        <v>0</v>
      </c>
      <c r="AF640" s="76">
        <v>0</v>
      </c>
      <c r="AG640" s="76">
        <v>3</v>
      </c>
      <c r="AH640" s="76">
        <v>5</v>
      </c>
      <c r="AI640" s="76">
        <v>0</v>
      </c>
      <c r="AJ640" s="76">
        <v>0</v>
      </c>
      <c r="AK640" s="265">
        <v>0</v>
      </c>
      <c r="AL640" s="265">
        <v>1</v>
      </c>
      <c r="AM640" s="265">
        <v>1</v>
      </c>
      <c r="AN640" s="265">
        <v>0</v>
      </c>
      <c r="AO640" s="265">
        <v>3</v>
      </c>
      <c r="AP640" s="265">
        <v>0</v>
      </c>
      <c r="AQ640" s="265">
        <v>0</v>
      </c>
      <c r="AR640" s="265">
        <v>0</v>
      </c>
      <c r="AS640" s="76">
        <v>0</v>
      </c>
      <c r="AT640" s="266"/>
      <c r="AU640" s="76">
        <v>239</v>
      </c>
      <c r="AV640" s="76">
        <v>145</v>
      </c>
      <c r="AW640" s="579">
        <v>4</v>
      </c>
      <c r="AY640" s="76"/>
      <c r="AZ640" s="76">
        <f t="shared" si="196"/>
        <v>483239145</v>
      </c>
      <c r="BA640" s="76">
        <f t="shared" si="197"/>
        <v>483</v>
      </c>
      <c r="BB640" s="564"/>
      <c r="BC640" s="266" t="str">
        <f t="shared" si="198"/>
        <v>RISING TIDE</v>
      </c>
      <c r="BD640" s="266">
        <f t="shared" si="199"/>
        <v>145</v>
      </c>
      <c r="BE640" s="266" t="str">
        <f t="shared" si="181"/>
        <v>KINGSTON</v>
      </c>
      <c r="BF640" s="266">
        <f t="shared" si="200"/>
        <v>8</v>
      </c>
    </row>
    <row r="641" spans="1:58">
      <c r="A641" s="265">
        <v>483</v>
      </c>
      <c r="B641" s="265">
        <v>483239171</v>
      </c>
      <c r="C641" s="266" t="s">
        <v>1306</v>
      </c>
      <c r="D641" s="275">
        <f t="shared" si="182"/>
        <v>0</v>
      </c>
      <c r="E641" s="275">
        <f t="shared" si="183"/>
        <v>0</v>
      </c>
      <c r="F641" s="275">
        <f t="shared" si="184"/>
        <v>0</v>
      </c>
      <c r="G641" s="275">
        <f t="shared" si="185"/>
        <v>2</v>
      </c>
      <c r="H641" s="275">
        <f t="shared" si="186"/>
        <v>3</v>
      </c>
      <c r="I641" s="275">
        <f t="shared" si="187"/>
        <v>9</v>
      </c>
      <c r="J641" s="275">
        <f t="shared" si="188"/>
        <v>0</v>
      </c>
      <c r="K641" s="410">
        <f t="shared" si="189"/>
        <v>0.55020000000000002</v>
      </c>
      <c r="L641" s="275"/>
      <c r="M641" s="275">
        <f t="shared" si="190"/>
        <v>0</v>
      </c>
      <c r="N641" s="275">
        <f t="shared" si="191"/>
        <v>0</v>
      </c>
      <c r="O641" s="275">
        <f t="shared" si="192"/>
        <v>0</v>
      </c>
      <c r="P641" s="275">
        <f t="shared" si="193"/>
        <v>6</v>
      </c>
      <c r="Q641" s="275">
        <f t="shared" si="194"/>
        <v>4</v>
      </c>
      <c r="R641" s="275">
        <f t="shared" si="195"/>
        <v>14</v>
      </c>
      <c r="S641" s="278"/>
      <c r="T641" s="278"/>
      <c r="U641" s="278"/>
      <c r="V641" s="278"/>
      <c r="W641" s="582"/>
      <c r="X641" s="582"/>
      <c r="Y641" s="600"/>
      <c r="Z641" s="278"/>
      <c r="AA641" s="76">
        <v>483</v>
      </c>
      <c r="AB641" s="76">
        <v>483239171</v>
      </c>
      <c r="AC641" s="294" t="s">
        <v>1306</v>
      </c>
      <c r="AD641" s="76">
        <v>0</v>
      </c>
      <c r="AE641" s="76">
        <v>0</v>
      </c>
      <c r="AF641" s="76">
        <v>0</v>
      </c>
      <c r="AG641" s="76">
        <v>2</v>
      </c>
      <c r="AH641" s="76">
        <v>3</v>
      </c>
      <c r="AI641" s="76">
        <v>9</v>
      </c>
      <c r="AJ641" s="76">
        <v>0</v>
      </c>
      <c r="AK641" s="265">
        <v>0</v>
      </c>
      <c r="AL641" s="265">
        <v>0</v>
      </c>
      <c r="AM641" s="265">
        <v>0</v>
      </c>
      <c r="AN641" s="265">
        <v>0</v>
      </c>
      <c r="AO641" s="265">
        <v>1</v>
      </c>
      <c r="AP641" s="265">
        <v>0</v>
      </c>
      <c r="AQ641" s="265">
        <v>0</v>
      </c>
      <c r="AR641" s="265">
        <v>0</v>
      </c>
      <c r="AS641" s="76">
        <v>5</v>
      </c>
      <c r="AT641" s="266"/>
      <c r="AU641" s="76">
        <v>239</v>
      </c>
      <c r="AV641" s="76">
        <v>171</v>
      </c>
      <c r="AW641" s="579">
        <v>4</v>
      </c>
      <c r="AY641" s="76"/>
      <c r="AZ641" s="76">
        <f t="shared" si="196"/>
        <v>483239171</v>
      </c>
      <c r="BA641" s="76">
        <f t="shared" si="197"/>
        <v>483</v>
      </c>
      <c r="BB641" s="564"/>
      <c r="BC641" s="266" t="str">
        <f t="shared" si="198"/>
        <v>RISING TIDE</v>
      </c>
      <c r="BD641" s="266">
        <f t="shared" si="199"/>
        <v>171</v>
      </c>
      <c r="BE641" s="266" t="str">
        <f t="shared" si="181"/>
        <v>MARSHFIELD</v>
      </c>
      <c r="BF641" s="266">
        <f t="shared" si="200"/>
        <v>14</v>
      </c>
    </row>
    <row r="642" spans="1:58">
      <c r="A642" s="265">
        <v>483</v>
      </c>
      <c r="B642" s="265">
        <v>483239172</v>
      </c>
      <c r="C642" s="266" t="s">
        <v>1306</v>
      </c>
      <c r="D642" s="275">
        <f t="shared" si="182"/>
        <v>0</v>
      </c>
      <c r="E642" s="275">
        <f t="shared" si="183"/>
        <v>0</v>
      </c>
      <c r="F642" s="275">
        <f t="shared" si="184"/>
        <v>0</v>
      </c>
      <c r="G642" s="275">
        <f t="shared" si="185"/>
        <v>3</v>
      </c>
      <c r="H642" s="275">
        <f t="shared" si="186"/>
        <v>5</v>
      </c>
      <c r="I642" s="275">
        <f t="shared" si="187"/>
        <v>3</v>
      </c>
      <c r="J642" s="275">
        <f t="shared" si="188"/>
        <v>0</v>
      </c>
      <c r="K642" s="410">
        <f t="shared" si="189"/>
        <v>0.43230000000000002</v>
      </c>
      <c r="L642" s="275"/>
      <c r="M642" s="275">
        <f t="shared" si="190"/>
        <v>0</v>
      </c>
      <c r="N642" s="275">
        <f t="shared" si="191"/>
        <v>0</v>
      </c>
      <c r="O642" s="275">
        <f t="shared" si="192"/>
        <v>0</v>
      </c>
      <c r="P642" s="275">
        <f t="shared" si="193"/>
        <v>7</v>
      </c>
      <c r="Q642" s="275">
        <f t="shared" si="194"/>
        <v>8</v>
      </c>
      <c r="R642" s="275">
        <f t="shared" si="195"/>
        <v>11</v>
      </c>
      <c r="S642" s="278"/>
      <c r="T642" s="278"/>
      <c r="U642" s="278"/>
      <c r="V642" s="278"/>
      <c r="W642" s="582"/>
      <c r="X642" s="582"/>
      <c r="Y642" s="600"/>
      <c r="Z642" s="278"/>
      <c r="AA642" s="76">
        <v>483</v>
      </c>
      <c r="AB642" s="76">
        <v>483239172</v>
      </c>
      <c r="AC642" s="294" t="s">
        <v>1306</v>
      </c>
      <c r="AD642" s="76">
        <v>0</v>
      </c>
      <c r="AE642" s="76">
        <v>0</v>
      </c>
      <c r="AF642" s="76">
        <v>0</v>
      </c>
      <c r="AG642" s="76">
        <v>3</v>
      </c>
      <c r="AH642" s="76">
        <v>5</v>
      </c>
      <c r="AI642" s="76">
        <v>3</v>
      </c>
      <c r="AJ642" s="76">
        <v>0</v>
      </c>
      <c r="AK642" s="265">
        <v>0</v>
      </c>
      <c r="AL642" s="265">
        <v>0</v>
      </c>
      <c r="AM642" s="265">
        <v>0</v>
      </c>
      <c r="AN642" s="265">
        <v>0</v>
      </c>
      <c r="AO642" s="265">
        <v>4</v>
      </c>
      <c r="AP642" s="265">
        <v>0</v>
      </c>
      <c r="AQ642" s="265">
        <v>0</v>
      </c>
      <c r="AR642" s="265">
        <v>0</v>
      </c>
      <c r="AS642" s="76">
        <v>3</v>
      </c>
      <c r="AT642" s="266"/>
      <c r="AU642" s="76">
        <v>239</v>
      </c>
      <c r="AV642" s="76">
        <v>172</v>
      </c>
      <c r="AW642" s="579">
        <v>8</v>
      </c>
      <c r="AY642" s="76"/>
      <c r="AZ642" s="76">
        <f t="shared" si="196"/>
        <v>483239172</v>
      </c>
      <c r="BA642" s="76">
        <f t="shared" si="197"/>
        <v>483</v>
      </c>
      <c r="BB642" s="564"/>
      <c r="BC642" s="266" t="str">
        <f t="shared" si="198"/>
        <v>RISING TIDE</v>
      </c>
      <c r="BD642" s="266">
        <f t="shared" si="199"/>
        <v>172</v>
      </c>
      <c r="BE642" s="266" t="str">
        <f t="shared" si="181"/>
        <v>MASHPEE</v>
      </c>
      <c r="BF642" s="266">
        <f t="shared" si="200"/>
        <v>11</v>
      </c>
    </row>
    <row r="643" spans="1:58">
      <c r="A643" s="265">
        <v>483</v>
      </c>
      <c r="B643" s="265">
        <v>483239173</v>
      </c>
      <c r="C643" s="266" t="s">
        <v>1306</v>
      </c>
      <c r="D643" s="275">
        <f t="shared" si="182"/>
        <v>0</v>
      </c>
      <c r="E643" s="275">
        <f t="shared" si="183"/>
        <v>0</v>
      </c>
      <c r="F643" s="275">
        <f t="shared" si="184"/>
        <v>0</v>
      </c>
      <c r="G643" s="275">
        <f t="shared" si="185"/>
        <v>1</v>
      </c>
      <c r="H643" s="275">
        <f t="shared" si="186"/>
        <v>0</v>
      </c>
      <c r="I643" s="275">
        <f t="shared" si="187"/>
        <v>0</v>
      </c>
      <c r="J643" s="275">
        <f t="shared" si="188"/>
        <v>0</v>
      </c>
      <c r="K643" s="410">
        <f t="shared" si="189"/>
        <v>3.9300000000000002E-2</v>
      </c>
      <c r="L643" s="275"/>
      <c r="M643" s="275">
        <f t="shared" si="190"/>
        <v>0</v>
      </c>
      <c r="N643" s="275">
        <f t="shared" si="191"/>
        <v>0</v>
      </c>
      <c r="O643" s="275">
        <f t="shared" si="192"/>
        <v>0</v>
      </c>
      <c r="P643" s="275">
        <f t="shared" si="193"/>
        <v>1</v>
      </c>
      <c r="Q643" s="275">
        <f t="shared" si="194"/>
        <v>5</v>
      </c>
      <c r="R643" s="275">
        <f t="shared" si="195"/>
        <v>1</v>
      </c>
      <c r="S643" s="278"/>
      <c r="T643" s="278"/>
      <c r="U643" s="278"/>
      <c r="V643" s="278"/>
      <c r="W643" s="582"/>
      <c r="X643" s="582"/>
      <c r="Y643" s="600"/>
      <c r="Z643" s="278"/>
      <c r="AA643" s="76">
        <v>483</v>
      </c>
      <c r="AB643" s="76">
        <v>483239173</v>
      </c>
      <c r="AC643" s="294" t="s">
        <v>1306</v>
      </c>
      <c r="AD643" s="76">
        <v>0</v>
      </c>
      <c r="AE643" s="76">
        <v>0</v>
      </c>
      <c r="AF643" s="76">
        <v>0</v>
      </c>
      <c r="AG643" s="76">
        <v>1</v>
      </c>
      <c r="AH643" s="76">
        <v>0</v>
      </c>
      <c r="AI643" s="76">
        <v>0</v>
      </c>
      <c r="AJ643" s="76">
        <v>0</v>
      </c>
      <c r="AK643" s="265">
        <v>0</v>
      </c>
      <c r="AL643" s="265">
        <v>0</v>
      </c>
      <c r="AM643" s="265">
        <v>0</v>
      </c>
      <c r="AN643" s="265">
        <v>0</v>
      </c>
      <c r="AO643" s="265">
        <v>1</v>
      </c>
      <c r="AP643" s="265">
        <v>0</v>
      </c>
      <c r="AQ643" s="265">
        <v>0</v>
      </c>
      <c r="AR643" s="265">
        <v>0</v>
      </c>
      <c r="AS643" s="76">
        <v>0</v>
      </c>
      <c r="AT643" s="266"/>
      <c r="AU643" s="76">
        <v>239</v>
      </c>
      <c r="AV643" s="76">
        <v>173</v>
      </c>
      <c r="AW643" s="579">
        <v>5</v>
      </c>
      <c r="AY643" s="76"/>
      <c r="AZ643" s="76">
        <f t="shared" si="196"/>
        <v>483239173</v>
      </c>
      <c r="BA643" s="76">
        <f t="shared" si="197"/>
        <v>483</v>
      </c>
      <c r="BB643" s="564"/>
      <c r="BC643" s="266" t="str">
        <f t="shared" si="198"/>
        <v>RISING TIDE</v>
      </c>
      <c r="BD643" s="266">
        <f t="shared" si="199"/>
        <v>173</v>
      </c>
      <c r="BE643" s="266" t="str">
        <f t="shared" si="181"/>
        <v>MATTAPOISETT</v>
      </c>
      <c r="BF643" s="266">
        <f t="shared" si="200"/>
        <v>1</v>
      </c>
    </row>
    <row r="644" spans="1:58">
      <c r="A644" s="265">
        <v>483</v>
      </c>
      <c r="B644" s="265">
        <v>483239182</v>
      </c>
      <c r="C644" s="266" t="s">
        <v>1306</v>
      </c>
      <c r="D644" s="275">
        <f t="shared" si="182"/>
        <v>0</v>
      </c>
      <c r="E644" s="275">
        <f t="shared" si="183"/>
        <v>0</v>
      </c>
      <c r="F644" s="275">
        <f t="shared" si="184"/>
        <v>0</v>
      </c>
      <c r="G644" s="275">
        <f t="shared" si="185"/>
        <v>3</v>
      </c>
      <c r="H644" s="275">
        <f t="shared" si="186"/>
        <v>14</v>
      </c>
      <c r="I644" s="275">
        <f t="shared" si="187"/>
        <v>10</v>
      </c>
      <c r="J644" s="275">
        <f t="shared" si="188"/>
        <v>0</v>
      </c>
      <c r="K644" s="410">
        <f t="shared" si="189"/>
        <v>1.0610999999999999</v>
      </c>
      <c r="L644" s="275"/>
      <c r="M644" s="275">
        <f t="shared" si="190"/>
        <v>0</v>
      </c>
      <c r="N644" s="275">
        <f t="shared" si="191"/>
        <v>0</v>
      </c>
      <c r="O644" s="275">
        <f t="shared" si="192"/>
        <v>0</v>
      </c>
      <c r="P644" s="275">
        <f t="shared" si="193"/>
        <v>9</v>
      </c>
      <c r="Q644" s="275">
        <f t="shared" si="194"/>
        <v>8</v>
      </c>
      <c r="R644" s="275">
        <f t="shared" si="195"/>
        <v>27</v>
      </c>
      <c r="S644" s="278"/>
      <c r="T644" s="278"/>
      <c r="U644" s="278"/>
      <c r="V644" s="278"/>
      <c r="W644" s="582"/>
      <c r="X644" s="582"/>
      <c r="Y644" s="600"/>
      <c r="Z644" s="278"/>
      <c r="AA644" s="76">
        <v>483</v>
      </c>
      <c r="AB644" s="76">
        <v>483239182</v>
      </c>
      <c r="AC644" s="294" t="s">
        <v>1306</v>
      </c>
      <c r="AD644" s="76">
        <v>0</v>
      </c>
      <c r="AE644" s="76">
        <v>0</v>
      </c>
      <c r="AF644" s="76">
        <v>0</v>
      </c>
      <c r="AG644" s="76">
        <v>3</v>
      </c>
      <c r="AH644" s="76">
        <v>14</v>
      </c>
      <c r="AI644" s="76">
        <v>10</v>
      </c>
      <c r="AJ644" s="76">
        <v>0</v>
      </c>
      <c r="AK644" s="265">
        <v>0</v>
      </c>
      <c r="AL644" s="265">
        <v>0</v>
      </c>
      <c r="AM644" s="265">
        <v>0</v>
      </c>
      <c r="AN644" s="265">
        <v>0</v>
      </c>
      <c r="AO644" s="265">
        <v>6</v>
      </c>
      <c r="AP644" s="265">
        <v>0</v>
      </c>
      <c r="AQ644" s="265">
        <v>0</v>
      </c>
      <c r="AR644" s="265">
        <v>0</v>
      </c>
      <c r="AS644" s="76">
        <v>3</v>
      </c>
      <c r="AT644" s="266"/>
      <c r="AU644" s="76">
        <v>239</v>
      </c>
      <c r="AV644" s="76">
        <v>182</v>
      </c>
      <c r="AW644" s="579">
        <v>8</v>
      </c>
      <c r="AY644" s="76"/>
      <c r="AZ644" s="76">
        <f t="shared" si="196"/>
        <v>483239182</v>
      </c>
      <c r="BA644" s="76">
        <f t="shared" si="197"/>
        <v>483</v>
      </c>
      <c r="BB644" s="564"/>
      <c r="BC644" s="266" t="str">
        <f t="shared" si="198"/>
        <v>RISING TIDE</v>
      </c>
      <c r="BD644" s="266">
        <f t="shared" si="199"/>
        <v>182</v>
      </c>
      <c r="BE644" s="266" t="str">
        <f t="shared" si="181"/>
        <v>MIDDLEBOROUGH</v>
      </c>
      <c r="BF644" s="266">
        <f t="shared" si="200"/>
        <v>27</v>
      </c>
    </row>
    <row r="645" spans="1:58">
      <c r="A645" s="265">
        <v>483</v>
      </c>
      <c r="B645" s="265">
        <v>483239231</v>
      </c>
      <c r="C645" s="266" t="s">
        <v>1306</v>
      </c>
      <c r="D645" s="275">
        <f t="shared" si="182"/>
        <v>0</v>
      </c>
      <c r="E645" s="275">
        <f t="shared" si="183"/>
        <v>0</v>
      </c>
      <c r="F645" s="275">
        <f t="shared" si="184"/>
        <v>0</v>
      </c>
      <c r="G645" s="275">
        <f t="shared" si="185"/>
        <v>5</v>
      </c>
      <c r="H645" s="275">
        <f t="shared" si="186"/>
        <v>1</v>
      </c>
      <c r="I645" s="275">
        <f t="shared" si="187"/>
        <v>7</v>
      </c>
      <c r="J645" s="275">
        <f t="shared" si="188"/>
        <v>0</v>
      </c>
      <c r="K645" s="410">
        <f t="shared" si="189"/>
        <v>0.51090000000000002</v>
      </c>
      <c r="L645" s="275"/>
      <c r="M645" s="275">
        <f t="shared" si="190"/>
        <v>0</v>
      </c>
      <c r="N645" s="275">
        <f t="shared" si="191"/>
        <v>0</v>
      </c>
      <c r="O645" s="275">
        <f t="shared" si="192"/>
        <v>0</v>
      </c>
      <c r="P645" s="275">
        <f t="shared" si="193"/>
        <v>3</v>
      </c>
      <c r="Q645" s="275">
        <f t="shared" si="194"/>
        <v>4</v>
      </c>
      <c r="R645" s="275">
        <f t="shared" si="195"/>
        <v>13</v>
      </c>
      <c r="S645" s="278"/>
      <c r="T645" s="278"/>
      <c r="U645" s="278"/>
      <c r="V645" s="278"/>
      <c r="W645" s="582"/>
      <c r="X645" s="582"/>
      <c r="Y645" s="600"/>
      <c r="Z645" s="278"/>
      <c r="AA645" s="76">
        <v>483</v>
      </c>
      <c r="AB645" s="76">
        <v>483239231</v>
      </c>
      <c r="AC645" s="294" t="s">
        <v>1306</v>
      </c>
      <c r="AD645" s="76">
        <v>0</v>
      </c>
      <c r="AE645" s="76">
        <v>0</v>
      </c>
      <c r="AF645" s="76">
        <v>0</v>
      </c>
      <c r="AG645" s="76">
        <v>5</v>
      </c>
      <c r="AH645" s="76">
        <v>1</v>
      </c>
      <c r="AI645" s="76">
        <v>7</v>
      </c>
      <c r="AJ645" s="76">
        <v>0</v>
      </c>
      <c r="AK645" s="265">
        <v>0</v>
      </c>
      <c r="AL645" s="265">
        <v>0</v>
      </c>
      <c r="AM645" s="265">
        <v>0</v>
      </c>
      <c r="AN645" s="265">
        <v>0</v>
      </c>
      <c r="AO645" s="265">
        <v>1</v>
      </c>
      <c r="AP645" s="265">
        <v>0</v>
      </c>
      <c r="AQ645" s="265">
        <v>0</v>
      </c>
      <c r="AR645" s="265">
        <v>0</v>
      </c>
      <c r="AS645" s="76">
        <v>2</v>
      </c>
      <c r="AT645" s="266"/>
      <c r="AU645" s="76">
        <v>239</v>
      </c>
      <c r="AV645" s="76">
        <v>231</v>
      </c>
      <c r="AW645" s="579">
        <v>4</v>
      </c>
      <c r="AY645" s="76"/>
      <c r="AZ645" s="76">
        <f t="shared" si="196"/>
        <v>483239231</v>
      </c>
      <c r="BA645" s="76">
        <f t="shared" si="197"/>
        <v>483</v>
      </c>
      <c r="BB645" s="564"/>
      <c r="BC645" s="266" t="str">
        <f t="shared" si="198"/>
        <v>RISING TIDE</v>
      </c>
      <c r="BD645" s="266">
        <f t="shared" si="199"/>
        <v>231</v>
      </c>
      <c r="BE645" s="266" t="str">
        <f t="shared" si="181"/>
        <v>PEMBROKE</v>
      </c>
      <c r="BF645" s="266">
        <f t="shared" si="200"/>
        <v>13</v>
      </c>
    </row>
    <row r="646" spans="1:58">
      <c r="A646" s="265">
        <v>483</v>
      </c>
      <c r="B646" s="265">
        <v>483239239</v>
      </c>
      <c r="C646" s="266" t="s">
        <v>1306</v>
      </c>
      <c r="D646" s="275">
        <f t="shared" si="182"/>
        <v>0</v>
      </c>
      <c r="E646" s="275">
        <f t="shared" si="183"/>
        <v>0</v>
      </c>
      <c r="F646" s="275">
        <f t="shared" si="184"/>
        <v>0</v>
      </c>
      <c r="G646" s="275">
        <f t="shared" si="185"/>
        <v>35</v>
      </c>
      <c r="H646" s="275">
        <f t="shared" si="186"/>
        <v>139</v>
      </c>
      <c r="I646" s="275">
        <f t="shared" si="187"/>
        <v>99</v>
      </c>
      <c r="J646" s="275">
        <f t="shared" si="188"/>
        <v>0</v>
      </c>
      <c r="K646" s="410">
        <f t="shared" si="189"/>
        <v>10.728899999999999</v>
      </c>
      <c r="L646" s="275"/>
      <c r="M646" s="275">
        <f t="shared" si="190"/>
        <v>3</v>
      </c>
      <c r="N646" s="275">
        <f t="shared" si="191"/>
        <v>2</v>
      </c>
      <c r="O646" s="275">
        <f t="shared" si="192"/>
        <v>1</v>
      </c>
      <c r="P646" s="275">
        <f t="shared" si="193"/>
        <v>56</v>
      </c>
      <c r="Q646" s="275">
        <f t="shared" si="194"/>
        <v>6</v>
      </c>
      <c r="R646" s="275">
        <f t="shared" si="195"/>
        <v>273</v>
      </c>
      <c r="S646" s="278"/>
      <c r="T646" s="278"/>
      <c r="U646" s="278"/>
      <c r="V646" s="278"/>
      <c r="W646" s="582"/>
      <c r="X646" s="582"/>
      <c r="Y646" s="600"/>
      <c r="Z646" s="278"/>
      <c r="AA646" s="76">
        <v>483</v>
      </c>
      <c r="AB646" s="76">
        <v>483239239</v>
      </c>
      <c r="AC646" s="294" t="s">
        <v>1306</v>
      </c>
      <c r="AD646" s="76">
        <v>0</v>
      </c>
      <c r="AE646" s="76">
        <v>0</v>
      </c>
      <c r="AF646" s="76">
        <v>0</v>
      </c>
      <c r="AG646" s="76">
        <v>35</v>
      </c>
      <c r="AH646" s="76">
        <v>139</v>
      </c>
      <c r="AI646" s="76">
        <v>99</v>
      </c>
      <c r="AJ646" s="76">
        <v>0</v>
      </c>
      <c r="AK646" s="265">
        <v>0</v>
      </c>
      <c r="AL646" s="265">
        <v>3</v>
      </c>
      <c r="AM646" s="265">
        <v>2</v>
      </c>
      <c r="AN646" s="265">
        <v>1</v>
      </c>
      <c r="AO646" s="265">
        <v>39</v>
      </c>
      <c r="AP646" s="265">
        <v>0</v>
      </c>
      <c r="AQ646" s="265">
        <v>0</v>
      </c>
      <c r="AR646" s="265">
        <v>0</v>
      </c>
      <c r="AS646" s="76">
        <v>17</v>
      </c>
      <c r="AT646" s="266"/>
      <c r="AU646" s="76">
        <v>239</v>
      </c>
      <c r="AV646" s="76">
        <v>239</v>
      </c>
      <c r="AW646" s="579">
        <v>6</v>
      </c>
      <c r="AY646" s="76"/>
      <c r="AZ646" s="76">
        <f t="shared" si="196"/>
        <v>483239239</v>
      </c>
      <c r="BA646" s="76">
        <f t="shared" si="197"/>
        <v>483</v>
      </c>
      <c r="BB646" s="564"/>
      <c r="BC646" s="266" t="str">
        <f t="shared" si="198"/>
        <v>RISING TIDE</v>
      </c>
      <c r="BD646" s="266">
        <f t="shared" si="199"/>
        <v>239</v>
      </c>
      <c r="BE646" s="266" t="str">
        <f t="shared" si="181"/>
        <v>PLYMOUTH</v>
      </c>
      <c r="BF646" s="266">
        <f t="shared" si="200"/>
        <v>273</v>
      </c>
    </row>
    <row r="647" spans="1:58">
      <c r="A647" s="265">
        <v>483</v>
      </c>
      <c r="B647" s="265">
        <v>483239240</v>
      </c>
      <c r="C647" s="266" t="s">
        <v>1306</v>
      </c>
      <c r="D647" s="275">
        <f t="shared" si="182"/>
        <v>0</v>
      </c>
      <c r="E647" s="275">
        <f t="shared" si="183"/>
        <v>0</v>
      </c>
      <c r="F647" s="275">
        <f t="shared" si="184"/>
        <v>0</v>
      </c>
      <c r="G647" s="275">
        <f t="shared" si="185"/>
        <v>1</v>
      </c>
      <c r="H647" s="275">
        <f t="shared" si="186"/>
        <v>2</v>
      </c>
      <c r="I647" s="275">
        <f t="shared" si="187"/>
        <v>0</v>
      </c>
      <c r="J647" s="275">
        <f t="shared" si="188"/>
        <v>0</v>
      </c>
      <c r="K647" s="410">
        <f t="shared" si="189"/>
        <v>0.1179</v>
      </c>
      <c r="L647" s="275"/>
      <c r="M647" s="275">
        <f t="shared" si="190"/>
        <v>0</v>
      </c>
      <c r="N647" s="275">
        <f t="shared" si="191"/>
        <v>0</v>
      </c>
      <c r="O647" s="275">
        <f t="shared" si="192"/>
        <v>0</v>
      </c>
      <c r="P647" s="275">
        <f t="shared" si="193"/>
        <v>0</v>
      </c>
      <c r="Q647" s="275">
        <f t="shared" si="194"/>
        <v>5</v>
      </c>
      <c r="R647" s="275">
        <f t="shared" si="195"/>
        <v>3</v>
      </c>
      <c r="S647" s="278"/>
      <c r="T647" s="278"/>
      <c r="U647" s="278"/>
      <c r="V647" s="278"/>
      <c r="W647" s="582"/>
      <c r="X647" s="582"/>
      <c r="Y647" s="600"/>
      <c r="Z647" s="278"/>
      <c r="AA647" s="76">
        <v>483</v>
      </c>
      <c r="AB647" s="76">
        <v>483239240</v>
      </c>
      <c r="AC647" s="294" t="s">
        <v>1306</v>
      </c>
      <c r="AD647" s="76">
        <v>0</v>
      </c>
      <c r="AE647" s="76">
        <v>0</v>
      </c>
      <c r="AF647" s="76">
        <v>0</v>
      </c>
      <c r="AG647" s="76">
        <v>1</v>
      </c>
      <c r="AH647" s="76">
        <v>2</v>
      </c>
      <c r="AI647" s="76">
        <v>0</v>
      </c>
      <c r="AJ647" s="76">
        <v>0</v>
      </c>
      <c r="AK647" s="265">
        <v>0</v>
      </c>
      <c r="AL647" s="265">
        <v>0</v>
      </c>
      <c r="AM647" s="265">
        <v>0</v>
      </c>
      <c r="AN647" s="265">
        <v>0</v>
      </c>
      <c r="AO647" s="265">
        <v>0</v>
      </c>
      <c r="AP647" s="265">
        <v>0</v>
      </c>
      <c r="AQ647" s="265">
        <v>0</v>
      </c>
      <c r="AR647" s="265">
        <v>0</v>
      </c>
      <c r="AS647" s="76">
        <v>0</v>
      </c>
      <c r="AT647" s="266"/>
      <c r="AU647" s="76">
        <v>239</v>
      </c>
      <c r="AV647" s="76">
        <v>240</v>
      </c>
      <c r="AW647" s="579">
        <v>5</v>
      </c>
      <c r="AY647" s="76"/>
      <c r="AZ647" s="76">
        <f t="shared" si="196"/>
        <v>483239240</v>
      </c>
      <c r="BA647" s="76">
        <f t="shared" si="197"/>
        <v>483</v>
      </c>
      <c r="BB647" s="564"/>
      <c r="BC647" s="266" t="str">
        <f t="shared" si="198"/>
        <v>RISING TIDE</v>
      </c>
      <c r="BD647" s="266">
        <f t="shared" si="199"/>
        <v>240</v>
      </c>
      <c r="BE647" s="266" t="str">
        <f t="shared" si="181"/>
        <v>PLYMPTON</v>
      </c>
      <c r="BF647" s="266">
        <f t="shared" si="200"/>
        <v>3</v>
      </c>
    </row>
    <row r="648" spans="1:58">
      <c r="A648" s="265">
        <v>483</v>
      </c>
      <c r="B648" s="265">
        <v>483239251</v>
      </c>
      <c r="C648" s="266" t="s">
        <v>1306</v>
      </c>
      <c r="D648" s="275">
        <f t="shared" si="182"/>
        <v>0</v>
      </c>
      <c r="E648" s="275">
        <f t="shared" si="183"/>
        <v>0</v>
      </c>
      <c r="F648" s="275">
        <f t="shared" si="184"/>
        <v>0</v>
      </c>
      <c r="G648" s="275">
        <f t="shared" si="185"/>
        <v>0</v>
      </c>
      <c r="H648" s="275">
        <f t="shared" si="186"/>
        <v>0</v>
      </c>
      <c r="I648" s="275">
        <f t="shared" si="187"/>
        <v>1</v>
      </c>
      <c r="J648" s="275">
        <f t="shared" si="188"/>
        <v>0</v>
      </c>
      <c r="K648" s="410">
        <f t="shared" si="189"/>
        <v>3.9300000000000002E-2</v>
      </c>
      <c r="L648" s="275"/>
      <c r="M648" s="275">
        <f t="shared" si="190"/>
        <v>0</v>
      </c>
      <c r="N648" s="275">
        <f t="shared" si="191"/>
        <v>0</v>
      </c>
      <c r="O648" s="275">
        <f t="shared" si="192"/>
        <v>0</v>
      </c>
      <c r="P648" s="275">
        <f t="shared" si="193"/>
        <v>0</v>
      </c>
      <c r="Q648" s="275">
        <f t="shared" si="194"/>
        <v>9</v>
      </c>
      <c r="R648" s="275">
        <f t="shared" si="195"/>
        <v>1</v>
      </c>
      <c r="S648" s="278"/>
      <c r="T648" s="278"/>
      <c r="U648" s="278"/>
      <c r="V648" s="278"/>
      <c r="W648" s="582"/>
      <c r="X648" s="582"/>
      <c r="Y648" s="600"/>
      <c r="Z648" s="278"/>
      <c r="AA648" s="76">
        <v>483</v>
      </c>
      <c r="AB648" s="76">
        <v>483239251</v>
      </c>
      <c r="AC648" s="294" t="s">
        <v>1306</v>
      </c>
      <c r="AD648" s="76">
        <v>0</v>
      </c>
      <c r="AE648" s="76">
        <v>0</v>
      </c>
      <c r="AF648" s="76">
        <v>0</v>
      </c>
      <c r="AG648" s="76">
        <v>0</v>
      </c>
      <c r="AH648" s="76">
        <v>0</v>
      </c>
      <c r="AI648" s="76">
        <v>1</v>
      </c>
      <c r="AJ648" s="76">
        <v>0</v>
      </c>
      <c r="AK648" s="265">
        <v>0</v>
      </c>
      <c r="AL648" s="265">
        <v>0</v>
      </c>
      <c r="AM648" s="265">
        <v>0</v>
      </c>
      <c r="AN648" s="265">
        <v>0</v>
      </c>
      <c r="AO648" s="265">
        <v>0</v>
      </c>
      <c r="AP648" s="265">
        <v>0</v>
      </c>
      <c r="AQ648" s="265">
        <v>0</v>
      </c>
      <c r="AR648" s="265">
        <v>0</v>
      </c>
      <c r="AS648" s="76">
        <v>0</v>
      </c>
      <c r="AT648" s="266"/>
      <c r="AU648" s="76">
        <v>239</v>
      </c>
      <c r="AV648" s="76">
        <v>251</v>
      </c>
      <c r="AW648" s="579">
        <v>9</v>
      </c>
      <c r="AY648" s="76"/>
      <c r="AZ648" s="76">
        <f t="shared" si="196"/>
        <v>483239251</v>
      </c>
      <c r="BA648" s="76">
        <f t="shared" si="197"/>
        <v>483</v>
      </c>
      <c r="BB648" s="564"/>
      <c r="BC648" s="266" t="str">
        <f t="shared" si="198"/>
        <v>RISING TIDE</v>
      </c>
      <c r="BD648" s="266">
        <f t="shared" si="199"/>
        <v>251</v>
      </c>
      <c r="BE648" s="266" t="str">
        <f t="shared" si="181"/>
        <v>ROCKLAND</v>
      </c>
      <c r="BF648" s="266">
        <f t="shared" si="200"/>
        <v>1</v>
      </c>
    </row>
    <row r="649" spans="1:58">
      <c r="A649" s="265">
        <v>483</v>
      </c>
      <c r="B649" s="265">
        <v>483239261</v>
      </c>
      <c r="C649" s="266" t="s">
        <v>1306</v>
      </c>
      <c r="D649" s="275">
        <f t="shared" si="182"/>
        <v>0</v>
      </c>
      <c r="E649" s="275">
        <f t="shared" si="183"/>
        <v>0</v>
      </c>
      <c r="F649" s="275">
        <f t="shared" si="184"/>
        <v>0</v>
      </c>
      <c r="G649" s="275">
        <f t="shared" si="185"/>
        <v>2</v>
      </c>
      <c r="H649" s="275">
        <f t="shared" si="186"/>
        <v>10</v>
      </c>
      <c r="I649" s="275">
        <f t="shared" si="187"/>
        <v>5</v>
      </c>
      <c r="J649" s="275">
        <f t="shared" si="188"/>
        <v>0</v>
      </c>
      <c r="K649" s="410">
        <f t="shared" si="189"/>
        <v>0.66810000000000003</v>
      </c>
      <c r="L649" s="275"/>
      <c r="M649" s="275">
        <f t="shared" si="190"/>
        <v>0</v>
      </c>
      <c r="N649" s="275">
        <f t="shared" si="191"/>
        <v>0</v>
      </c>
      <c r="O649" s="275">
        <f t="shared" si="192"/>
        <v>0</v>
      </c>
      <c r="P649" s="275">
        <f t="shared" si="193"/>
        <v>3</v>
      </c>
      <c r="Q649" s="275">
        <f t="shared" si="194"/>
        <v>5</v>
      </c>
      <c r="R649" s="275">
        <f t="shared" si="195"/>
        <v>17</v>
      </c>
      <c r="S649" s="278"/>
      <c r="T649" s="278"/>
      <c r="U649" s="278"/>
      <c r="V649" s="278"/>
      <c r="W649" s="582"/>
      <c r="X649" s="582"/>
      <c r="Y649" s="600"/>
      <c r="Z649" s="278"/>
      <c r="AA649" s="76">
        <v>483</v>
      </c>
      <c r="AB649" s="76">
        <v>483239261</v>
      </c>
      <c r="AC649" s="294" t="s">
        <v>1306</v>
      </c>
      <c r="AD649" s="76">
        <v>0</v>
      </c>
      <c r="AE649" s="76">
        <v>0</v>
      </c>
      <c r="AF649" s="76">
        <v>0</v>
      </c>
      <c r="AG649" s="76">
        <v>2</v>
      </c>
      <c r="AH649" s="76">
        <v>10</v>
      </c>
      <c r="AI649" s="76">
        <v>5</v>
      </c>
      <c r="AJ649" s="76">
        <v>0</v>
      </c>
      <c r="AK649" s="265">
        <v>0</v>
      </c>
      <c r="AL649" s="265">
        <v>0</v>
      </c>
      <c r="AM649" s="265">
        <v>0</v>
      </c>
      <c r="AN649" s="265">
        <v>0</v>
      </c>
      <c r="AO649" s="265">
        <v>3</v>
      </c>
      <c r="AP649" s="265">
        <v>0</v>
      </c>
      <c r="AQ649" s="265">
        <v>0</v>
      </c>
      <c r="AR649" s="265">
        <v>0</v>
      </c>
      <c r="AS649" s="76">
        <v>0</v>
      </c>
      <c r="AT649" s="266"/>
      <c r="AU649" s="76">
        <v>239</v>
      </c>
      <c r="AV649" s="76">
        <v>261</v>
      </c>
      <c r="AW649" s="579">
        <v>5</v>
      </c>
      <c r="AY649" s="76"/>
      <c r="AZ649" s="76">
        <f t="shared" si="196"/>
        <v>483239261</v>
      </c>
      <c r="BA649" s="76">
        <f t="shared" si="197"/>
        <v>483</v>
      </c>
      <c r="BB649" s="564"/>
      <c r="BC649" s="266" t="str">
        <f t="shared" si="198"/>
        <v>RISING TIDE</v>
      </c>
      <c r="BD649" s="266">
        <f t="shared" si="199"/>
        <v>261</v>
      </c>
      <c r="BE649" s="266" t="str">
        <f t="shared" si="181"/>
        <v>SANDWICH</v>
      </c>
      <c r="BF649" s="266">
        <f t="shared" si="200"/>
        <v>17</v>
      </c>
    </row>
    <row r="650" spans="1:58">
      <c r="A650" s="265">
        <v>483</v>
      </c>
      <c r="B650" s="265">
        <v>483239293</v>
      </c>
      <c r="C650" s="266" t="s">
        <v>1306</v>
      </c>
      <c r="D650" s="275">
        <f t="shared" si="182"/>
        <v>0</v>
      </c>
      <c r="E650" s="275">
        <f t="shared" si="183"/>
        <v>0</v>
      </c>
      <c r="F650" s="275">
        <f t="shared" si="184"/>
        <v>0</v>
      </c>
      <c r="G650" s="275">
        <f t="shared" si="185"/>
        <v>0</v>
      </c>
      <c r="H650" s="275">
        <f t="shared" si="186"/>
        <v>0</v>
      </c>
      <c r="I650" s="275">
        <f t="shared" si="187"/>
        <v>2</v>
      </c>
      <c r="J650" s="275">
        <f t="shared" si="188"/>
        <v>0</v>
      </c>
      <c r="K650" s="410">
        <f t="shared" si="189"/>
        <v>7.8600000000000003E-2</v>
      </c>
      <c r="L650" s="275"/>
      <c r="M650" s="275">
        <f t="shared" si="190"/>
        <v>0</v>
      </c>
      <c r="N650" s="275">
        <f t="shared" si="191"/>
        <v>0</v>
      </c>
      <c r="O650" s="275">
        <f t="shared" si="192"/>
        <v>0</v>
      </c>
      <c r="P650" s="275">
        <f t="shared" si="193"/>
        <v>0</v>
      </c>
      <c r="Q650" s="275">
        <f t="shared" si="194"/>
        <v>10</v>
      </c>
      <c r="R650" s="275">
        <f t="shared" si="195"/>
        <v>2</v>
      </c>
      <c r="S650" s="278"/>
      <c r="T650" s="278"/>
      <c r="U650" s="278"/>
      <c r="V650" s="278"/>
      <c r="W650" s="582"/>
      <c r="X650" s="582"/>
      <c r="Y650" s="600"/>
      <c r="Z650" s="278"/>
      <c r="AA650" s="76">
        <v>483</v>
      </c>
      <c r="AB650" s="76">
        <v>483239293</v>
      </c>
      <c r="AC650" s="294" t="s">
        <v>1306</v>
      </c>
      <c r="AD650" s="76">
        <v>0</v>
      </c>
      <c r="AE650" s="76">
        <v>0</v>
      </c>
      <c r="AF650" s="76">
        <v>0</v>
      </c>
      <c r="AG650" s="76">
        <v>0</v>
      </c>
      <c r="AH650" s="76">
        <v>0</v>
      </c>
      <c r="AI650" s="76">
        <v>2</v>
      </c>
      <c r="AJ650" s="76">
        <v>0</v>
      </c>
      <c r="AK650" s="265">
        <v>0</v>
      </c>
      <c r="AL650" s="265">
        <v>0</v>
      </c>
      <c r="AM650" s="265">
        <v>0</v>
      </c>
      <c r="AN650" s="265">
        <v>0</v>
      </c>
      <c r="AO650" s="265">
        <v>0</v>
      </c>
      <c r="AP650" s="265">
        <v>0</v>
      </c>
      <c r="AQ650" s="265">
        <v>0</v>
      </c>
      <c r="AR650" s="265">
        <v>0</v>
      </c>
      <c r="AS650" s="76">
        <v>0</v>
      </c>
      <c r="AT650" s="266"/>
      <c r="AU650" s="76">
        <v>239</v>
      </c>
      <c r="AV650" s="76">
        <v>293</v>
      </c>
      <c r="AW650" s="579">
        <v>10</v>
      </c>
      <c r="AY650" s="76"/>
      <c r="AZ650" s="76">
        <f t="shared" si="196"/>
        <v>483239293</v>
      </c>
      <c r="BA650" s="76">
        <f t="shared" si="197"/>
        <v>483</v>
      </c>
      <c r="BB650" s="564"/>
      <c r="BC650" s="266" t="str">
        <f t="shared" si="198"/>
        <v>RISING TIDE</v>
      </c>
      <c r="BD650" s="266">
        <f t="shared" si="199"/>
        <v>293</v>
      </c>
      <c r="BE650" s="266" t="str">
        <f t="shared" ref="BE650:BE713" si="201">VLOOKUP(BD650,distinfo,2,FALSE)</f>
        <v>TAUNTON</v>
      </c>
      <c r="BF650" s="266">
        <f t="shared" si="200"/>
        <v>2</v>
      </c>
    </row>
    <row r="651" spans="1:58">
      <c r="A651" s="265">
        <v>483</v>
      </c>
      <c r="B651" s="265">
        <v>483239310</v>
      </c>
      <c r="C651" s="266" t="s">
        <v>1306</v>
      </c>
      <c r="D651" s="275">
        <f t="shared" ref="D651:D714" si="202">ROUND(AD651,0)</f>
        <v>0</v>
      </c>
      <c r="E651" s="275">
        <f t="shared" ref="E651:E714" si="203">ROUND(AE651,0)</f>
        <v>0</v>
      </c>
      <c r="F651" s="275">
        <f t="shared" ref="F651:F714" si="204">ROUND(AF651,0)</f>
        <v>0</v>
      </c>
      <c r="G651" s="275">
        <f t="shared" ref="G651:G714" si="205">ROUND(AG651,0)</f>
        <v>14</v>
      </c>
      <c r="H651" s="275">
        <f t="shared" ref="H651:H714" si="206">ROUND(AH651,0)</f>
        <v>35</v>
      </c>
      <c r="I651" s="275">
        <f t="shared" ref="I651:I714" si="207">ROUND(AI651,0)-J651</f>
        <v>20</v>
      </c>
      <c r="J651" s="275">
        <f t="shared" ref="J651:J714" si="208">ROUND(AJ651,0)</f>
        <v>0</v>
      </c>
      <c r="K651" s="410">
        <f t="shared" ref="K651:K714" si="209">ROUND($K$2*(SUM(AF651:AI651)+(AE651*0.5))+$K$5*AJ651,4)</f>
        <v>2.7117</v>
      </c>
      <c r="L651" s="275"/>
      <c r="M651" s="275">
        <f t="shared" ref="M651:M714" si="210">ROUND(AL651+(AK651*0.5),0)</f>
        <v>0</v>
      </c>
      <c r="N651" s="275">
        <f t="shared" ref="N651:N714" si="211">ROUND(AM651,0)</f>
        <v>0</v>
      </c>
      <c r="O651" s="275">
        <f t="shared" ref="O651:O714" si="212">ROUND(AN651,0)</f>
        <v>0</v>
      </c>
      <c r="P651" s="275">
        <f t="shared" ref="P651:P714" si="213">ROUND(((AP651+AQ651)*0.5)+AO651+AR651+AS651,0)</f>
        <v>38</v>
      </c>
      <c r="Q651" s="275">
        <f t="shared" ref="Q651:Q714" si="214">AW651</f>
        <v>11</v>
      </c>
      <c r="R651" s="275">
        <f t="shared" ref="R651:R714" si="215">SUM(F651:I651)+ROUND(D651*0.5,0)+ROUND(J651,0)</f>
        <v>69</v>
      </c>
      <c r="S651" s="278"/>
      <c r="T651" s="278"/>
      <c r="U651" s="278"/>
      <c r="V651" s="278"/>
      <c r="W651" s="582"/>
      <c r="X651" s="582"/>
      <c r="Y651" s="600"/>
      <c r="Z651" s="278"/>
      <c r="AA651" s="76">
        <v>483</v>
      </c>
      <c r="AB651" s="76">
        <v>483239310</v>
      </c>
      <c r="AC651" s="294" t="s">
        <v>1306</v>
      </c>
      <c r="AD651" s="76">
        <v>0</v>
      </c>
      <c r="AE651" s="76">
        <v>0</v>
      </c>
      <c r="AF651" s="76">
        <v>0</v>
      </c>
      <c r="AG651" s="76">
        <v>14</v>
      </c>
      <c r="AH651" s="76">
        <v>35</v>
      </c>
      <c r="AI651" s="76">
        <v>20</v>
      </c>
      <c r="AJ651" s="76">
        <v>0</v>
      </c>
      <c r="AK651" s="265">
        <v>0</v>
      </c>
      <c r="AL651" s="265">
        <v>0</v>
      </c>
      <c r="AM651" s="265">
        <v>0</v>
      </c>
      <c r="AN651" s="265">
        <v>0</v>
      </c>
      <c r="AO651" s="265">
        <v>30</v>
      </c>
      <c r="AP651" s="265">
        <v>0</v>
      </c>
      <c r="AQ651" s="265">
        <v>0</v>
      </c>
      <c r="AR651" s="265">
        <v>0</v>
      </c>
      <c r="AS651" s="76">
        <v>8</v>
      </c>
      <c r="AT651" s="266"/>
      <c r="AU651" s="76">
        <v>239</v>
      </c>
      <c r="AV651" s="76">
        <v>310</v>
      </c>
      <c r="AW651" s="579">
        <v>11</v>
      </c>
      <c r="AY651" s="76"/>
      <c r="AZ651" s="76">
        <f t="shared" ref="AZ651:AZ714" si="216">AB651</f>
        <v>483239310</v>
      </c>
      <c r="BA651" s="76">
        <f t="shared" ref="BA651:BA714" si="217">AA651</f>
        <v>483</v>
      </c>
      <c r="BB651" s="564"/>
      <c r="BC651" s="266" t="str">
        <f t="shared" ref="BC651:BC714" si="218">AC651</f>
        <v>RISING TIDE</v>
      </c>
      <c r="BD651" s="266">
        <f t="shared" ref="BD651:BD714" si="219">AV651</f>
        <v>310</v>
      </c>
      <c r="BE651" s="266" t="str">
        <f t="shared" si="201"/>
        <v>WAREHAM</v>
      </c>
      <c r="BF651" s="266">
        <f t="shared" ref="BF651:BF714" si="220">SUM(AD651:AJ651)</f>
        <v>69</v>
      </c>
    </row>
    <row r="652" spans="1:58">
      <c r="A652" s="265">
        <v>483</v>
      </c>
      <c r="B652" s="265">
        <v>483239625</v>
      </c>
      <c r="C652" s="266" t="s">
        <v>1306</v>
      </c>
      <c r="D652" s="275">
        <f t="shared" si="202"/>
        <v>0</v>
      </c>
      <c r="E652" s="275">
        <f t="shared" si="203"/>
        <v>0</v>
      </c>
      <c r="F652" s="275">
        <f t="shared" si="204"/>
        <v>0</v>
      </c>
      <c r="G652" s="275">
        <f t="shared" si="205"/>
        <v>0</v>
      </c>
      <c r="H652" s="275">
        <f t="shared" si="206"/>
        <v>0</v>
      </c>
      <c r="I652" s="275">
        <f t="shared" si="207"/>
        <v>1</v>
      </c>
      <c r="J652" s="275">
        <f t="shared" si="208"/>
        <v>0</v>
      </c>
      <c r="K652" s="410">
        <f t="shared" si="209"/>
        <v>3.9300000000000002E-2</v>
      </c>
      <c r="L652" s="275"/>
      <c r="M652" s="275">
        <f t="shared" si="210"/>
        <v>0</v>
      </c>
      <c r="N652" s="275">
        <f t="shared" si="211"/>
        <v>0</v>
      </c>
      <c r="O652" s="275">
        <f t="shared" si="212"/>
        <v>0</v>
      </c>
      <c r="P652" s="275">
        <f t="shared" si="213"/>
        <v>0</v>
      </c>
      <c r="Q652" s="275">
        <f t="shared" si="214"/>
        <v>6</v>
      </c>
      <c r="R652" s="275">
        <f t="shared" si="215"/>
        <v>1</v>
      </c>
      <c r="S652" s="278"/>
      <c r="T652" s="278"/>
      <c r="U652" s="278"/>
      <c r="V652" s="278"/>
      <c r="W652" s="582"/>
      <c r="X652" s="582"/>
      <c r="Y652" s="600"/>
      <c r="Z652" s="278"/>
      <c r="AA652" s="76">
        <v>483</v>
      </c>
      <c r="AB652" s="76">
        <v>483239625</v>
      </c>
      <c r="AC652" s="294" t="s">
        <v>1306</v>
      </c>
      <c r="AD652" s="76">
        <v>0</v>
      </c>
      <c r="AE652" s="76">
        <v>0</v>
      </c>
      <c r="AF652" s="76">
        <v>0</v>
      </c>
      <c r="AG652" s="76">
        <v>0</v>
      </c>
      <c r="AH652" s="76">
        <v>0</v>
      </c>
      <c r="AI652" s="76">
        <v>1</v>
      </c>
      <c r="AJ652" s="76">
        <v>0</v>
      </c>
      <c r="AK652" s="265">
        <v>0</v>
      </c>
      <c r="AL652" s="265">
        <v>0</v>
      </c>
      <c r="AM652" s="265">
        <v>0</v>
      </c>
      <c r="AN652" s="265">
        <v>0</v>
      </c>
      <c r="AO652" s="265">
        <v>0</v>
      </c>
      <c r="AP652" s="265">
        <v>0</v>
      </c>
      <c r="AQ652" s="265">
        <v>0</v>
      </c>
      <c r="AR652" s="265">
        <v>0</v>
      </c>
      <c r="AS652" s="76">
        <v>0</v>
      </c>
      <c r="AT652" s="266"/>
      <c r="AU652" s="76">
        <v>239</v>
      </c>
      <c r="AV652" s="76">
        <v>625</v>
      </c>
      <c r="AW652" s="579">
        <v>6</v>
      </c>
      <c r="AY652" s="76"/>
      <c r="AZ652" s="76">
        <f t="shared" si="216"/>
        <v>483239625</v>
      </c>
      <c r="BA652" s="76">
        <f t="shared" si="217"/>
        <v>483</v>
      </c>
      <c r="BB652" s="564"/>
      <c r="BC652" s="266" t="str">
        <f t="shared" si="218"/>
        <v>RISING TIDE</v>
      </c>
      <c r="BD652" s="266">
        <f t="shared" si="219"/>
        <v>625</v>
      </c>
      <c r="BE652" s="266" t="str">
        <f t="shared" si="201"/>
        <v>BRIDGEWATER RAYNHAM</v>
      </c>
      <c r="BF652" s="266">
        <f t="shared" si="220"/>
        <v>1</v>
      </c>
    </row>
    <row r="653" spans="1:58">
      <c r="A653" s="265">
        <v>483</v>
      </c>
      <c r="B653" s="265">
        <v>483239665</v>
      </c>
      <c r="C653" s="266" t="s">
        <v>1306</v>
      </c>
      <c r="D653" s="275">
        <f t="shared" si="202"/>
        <v>0</v>
      </c>
      <c r="E653" s="275">
        <f t="shared" si="203"/>
        <v>0</v>
      </c>
      <c r="F653" s="275">
        <f t="shared" si="204"/>
        <v>0</v>
      </c>
      <c r="G653" s="275">
        <f t="shared" si="205"/>
        <v>0</v>
      </c>
      <c r="H653" s="275">
        <f t="shared" si="206"/>
        <v>4</v>
      </c>
      <c r="I653" s="275">
        <f t="shared" si="207"/>
        <v>2</v>
      </c>
      <c r="J653" s="275">
        <f t="shared" si="208"/>
        <v>0</v>
      </c>
      <c r="K653" s="410">
        <f t="shared" si="209"/>
        <v>0.23580000000000001</v>
      </c>
      <c r="L653" s="275"/>
      <c r="M653" s="275">
        <f t="shared" si="210"/>
        <v>0</v>
      </c>
      <c r="N653" s="275">
        <f t="shared" si="211"/>
        <v>0</v>
      </c>
      <c r="O653" s="275">
        <f t="shared" si="212"/>
        <v>0</v>
      </c>
      <c r="P653" s="275">
        <f t="shared" si="213"/>
        <v>2</v>
      </c>
      <c r="Q653" s="275">
        <f t="shared" si="214"/>
        <v>5</v>
      </c>
      <c r="R653" s="275">
        <f t="shared" si="215"/>
        <v>6</v>
      </c>
      <c r="S653" s="278"/>
      <c r="T653" s="278"/>
      <c r="U653" s="278"/>
      <c r="V653" s="278"/>
      <c r="W653" s="582"/>
      <c r="X653" s="582"/>
      <c r="Y653" s="600"/>
      <c r="Z653" s="278"/>
      <c r="AA653" s="76">
        <v>483</v>
      </c>
      <c r="AB653" s="76">
        <v>483239665</v>
      </c>
      <c r="AC653" s="294" t="s">
        <v>1306</v>
      </c>
      <c r="AD653" s="76">
        <v>0</v>
      </c>
      <c r="AE653" s="76">
        <v>0</v>
      </c>
      <c r="AF653" s="76">
        <v>0</v>
      </c>
      <c r="AG653" s="76">
        <v>0</v>
      </c>
      <c r="AH653" s="76">
        <v>4</v>
      </c>
      <c r="AI653" s="76">
        <v>2</v>
      </c>
      <c r="AJ653" s="76">
        <v>0</v>
      </c>
      <c r="AK653" s="265">
        <v>0</v>
      </c>
      <c r="AL653" s="265">
        <v>0</v>
      </c>
      <c r="AM653" s="265">
        <v>0</v>
      </c>
      <c r="AN653" s="265">
        <v>0</v>
      </c>
      <c r="AO653" s="265">
        <v>1</v>
      </c>
      <c r="AP653" s="265">
        <v>0</v>
      </c>
      <c r="AQ653" s="265">
        <v>0</v>
      </c>
      <c r="AR653" s="265">
        <v>0</v>
      </c>
      <c r="AS653" s="76">
        <v>1</v>
      </c>
      <c r="AT653" s="266"/>
      <c r="AU653" s="76">
        <v>239</v>
      </c>
      <c r="AV653" s="76">
        <v>665</v>
      </c>
      <c r="AW653" s="579">
        <v>5</v>
      </c>
      <c r="AY653" s="76"/>
      <c r="AZ653" s="76">
        <f t="shared" si="216"/>
        <v>483239665</v>
      </c>
      <c r="BA653" s="76">
        <f t="shared" si="217"/>
        <v>483</v>
      </c>
      <c r="BB653" s="564"/>
      <c r="BC653" s="266" t="str">
        <f t="shared" si="218"/>
        <v>RISING TIDE</v>
      </c>
      <c r="BD653" s="266">
        <f t="shared" si="219"/>
        <v>665</v>
      </c>
      <c r="BE653" s="266" t="str">
        <f t="shared" si="201"/>
        <v>FREETOWN LAKEVILLE</v>
      </c>
      <c r="BF653" s="266">
        <f t="shared" si="220"/>
        <v>6</v>
      </c>
    </row>
    <row r="654" spans="1:58">
      <c r="A654" s="265">
        <v>483</v>
      </c>
      <c r="B654" s="265">
        <v>483239740</v>
      </c>
      <c r="C654" s="266" t="s">
        <v>1306</v>
      </c>
      <c r="D654" s="275">
        <f t="shared" si="202"/>
        <v>0</v>
      </c>
      <c r="E654" s="275">
        <f t="shared" si="203"/>
        <v>0</v>
      </c>
      <c r="F654" s="275">
        <f t="shared" si="204"/>
        <v>0</v>
      </c>
      <c r="G654" s="275">
        <f t="shared" si="205"/>
        <v>0</v>
      </c>
      <c r="H654" s="275">
        <f t="shared" si="206"/>
        <v>1</v>
      </c>
      <c r="I654" s="275">
        <f t="shared" si="207"/>
        <v>4</v>
      </c>
      <c r="J654" s="275">
        <f t="shared" si="208"/>
        <v>0</v>
      </c>
      <c r="K654" s="410">
        <f t="shared" si="209"/>
        <v>0.19650000000000001</v>
      </c>
      <c r="L654" s="275"/>
      <c r="M654" s="275">
        <f t="shared" si="210"/>
        <v>0</v>
      </c>
      <c r="N654" s="275">
        <f t="shared" si="211"/>
        <v>0</v>
      </c>
      <c r="O654" s="275">
        <f t="shared" si="212"/>
        <v>0</v>
      </c>
      <c r="P654" s="275">
        <f t="shared" si="213"/>
        <v>2</v>
      </c>
      <c r="Q654" s="275">
        <f t="shared" si="214"/>
        <v>5</v>
      </c>
      <c r="R654" s="275">
        <f t="shared" si="215"/>
        <v>5</v>
      </c>
      <c r="S654" s="278"/>
      <c r="T654" s="278"/>
      <c r="U654" s="278"/>
      <c r="V654" s="278"/>
      <c r="W654" s="582"/>
      <c r="X654" s="582"/>
      <c r="Y654" s="600"/>
      <c r="Z654" s="278"/>
      <c r="AA654" s="76">
        <v>483</v>
      </c>
      <c r="AB654" s="76">
        <v>483239740</v>
      </c>
      <c r="AC654" s="294" t="s">
        <v>1306</v>
      </c>
      <c r="AD654" s="76">
        <v>0</v>
      </c>
      <c r="AE654" s="76">
        <v>0</v>
      </c>
      <c r="AF654" s="76">
        <v>0</v>
      </c>
      <c r="AG654" s="76">
        <v>0</v>
      </c>
      <c r="AH654" s="76">
        <v>1</v>
      </c>
      <c r="AI654" s="76">
        <v>4</v>
      </c>
      <c r="AJ654" s="76">
        <v>0</v>
      </c>
      <c r="AK654" s="265">
        <v>0</v>
      </c>
      <c r="AL654" s="265">
        <v>0</v>
      </c>
      <c r="AM654" s="265">
        <v>0</v>
      </c>
      <c r="AN654" s="265">
        <v>0</v>
      </c>
      <c r="AO654" s="265">
        <v>1</v>
      </c>
      <c r="AP654" s="265">
        <v>0</v>
      </c>
      <c r="AQ654" s="265">
        <v>0</v>
      </c>
      <c r="AR654" s="265">
        <v>0</v>
      </c>
      <c r="AS654" s="76">
        <v>1</v>
      </c>
      <c r="AT654" s="266"/>
      <c r="AU654" s="76">
        <v>239</v>
      </c>
      <c r="AV654" s="76">
        <v>740</v>
      </c>
      <c r="AW654" s="579">
        <v>5</v>
      </c>
      <c r="AY654" s="76"/>
      <c r="AZ654" s="76">
        <f t="shared" si="216"/>
        <v>483239740</v>
      </c>
      <c r="BA654" s="76">
        <f t="shared" si="217"/>
        <v>483</v>
      </c>
      <c r="BB654" s="564"/>
      <c r="BC654" s="266" t="str">
        <f t="shared" si="218"/>
        <v>RISING TIDE</v>
      </c>
      <c r="BD654" s="266">
        <f t="shared" si="219"/>
        <v>740</v>
      </c>
      <c r="BE654" s="266" t="str">
        <f t="shared" si="201"/>
        <v>OLD ROCHESTER</v>
      </c>
      <c r="BF654" s="266">
        <f t="shared" si="220"/>
        <v>5</v>
      </c>
    </row>
    <row r="655" spans="1:58">
      <c r="A655" s="265">
        <v>483</v>
      </c>
      <c r="B655" s="265">
        <v>483239760</v>
      </c>
      <c r="C655" s="266" t="s">
        <v>1306</v>
      </c>
      <c r="D655" s="275">
        <f t="shared" si="202"/>
        <v>0</v>
      </c>
      <c r="E655" s="275">
        <f t="shared" si="203"/>
        <v>0</v>
      </c>
      <c r="F655" s="275">
        <f t="shared" si="204"/>
        <v>0</v>
      </c>
      <c r="G655" s="275">
        <f t="shared" si="205"/>
        <v>0</v>
      </c>
      <c r="H655" s="275">
        <f t="shared" si="206"/>
        <v>16</v>
      </c>
      <c r="I655" s="275">
        <f t="shared" si="207"/>
        <v>28</v>
      </c>
      <c r="J655" s="275">
        <f t="shared" si="208"/>
        <v>0</v>
      </c>
      <c r="K655" s="410">
        <f t="shared" si="209"/>
        <v>1.7292000000000001</v>
      </c>
      <c r="L655" s="275"/>
      <c r="M655" s="275">
        <f t="shared" si="210"/>
        <v>0</v>
      </c>
      <c r="N655" s="275">
        <f t="shared" si="211"/>
        <v>0</v>
      </c>
      <c r="O655" s="275">
        <f t="shared" si="212"/>
        <v>2</v>
      </c>
      <c r="P655" s="275">
        <f t="shared" si="213"/>
        <v>12</v>
      </c>
      <c r="Q655" s="275">
        <f t="shared" si="214"/>
        <v>6</v>
      </c>
      <c r="R655" s="275">
        <f t="shared" si="215"/>
        <v>44</v>
      </c>
      <c r="S655" s="278"/>
      <c r="T655" s="278"/>
      <c r="U655" s="278"/>
      <c r="V655" s="278"/>
      <c r="W655" s="582"/>
      <c r="X655" s="582"/>
      <c r="Y655" s="600"/>
      <c r="Z655" s="278"/>
      <c r="AA655" s="76">
        <v>483</v>
      </c>
      <c r="AB655" s="76">
        <v>483239760</v>
      </c>
      <c r="AC655" s="294" t="s">
        <v>1306</v>
      </c>
      <c r="AD655" s="76">
        <v>0</v>
      </c>
      <c r="AE655" s="76">
        <v>0</v>
      </c>
      <c r="AF655" s="76">
        <v>0</v>
      </c>
      <c r="AG655" s="76">
        <v>0</v>
      </c>
      <c r="AH655" s="76">
        <v>16</v>
      </c>
      <c r="AI655" s="76">
        <v>28</v>
      </c>
      <c r="AJ655" s="76">
        <v>0</v>
      </c>
      <c r="AK655" s="265">
        <v>0</v>
      </c>
      <c r="AL655" s="265">
        <v>0</v>
      </c>
      <c r="AM655" s="265">
        <v>0</v>
      </c>
      <c r="AN655" s="265">
        <v>2</v>
      </c>
      <c r="AO655" s="265">
        <v>2</v>
      </c>
      <c r="AP655" s="265">
        <v>0</v>
      </c>
      <c r="AQ655" s="265">
        <v>0</v>
      </c>
      <c r="AR655" s="265">
        <v>0</v>
      </c>
      <c r="AS655" s="76">
        <v>10</v>
      </c>
      <c r="AT655" s="266"/>
      <c r="AU655" s="76">
        <v>239</v>
      </c>
      <c r="AV655" s="76">
        <v>760</v>
      </c>
      <c r="AW655" s="579">
        <v>6</v>
      </c>
      <c r="AY655" s="76"/>
      <c r="AZ655" s="76">
        <f t="shared" si="216"/>
        <v>483239760</v>
      </c>
      <c r="BA655" s="76">
        <f t="shared" si="217"/>
        <v>483</v>
      </c>
      <c r="BB655" s="564"/>
      <c r="BC655" s="266" t="str">
        <f t="shared" si="218"/>
        <v>RISING TIDE</v>
      </c>
      <c r="BD655" s="266">
        <f t="shared" si="219"/>
        <v>760</v>
      </c>
      <c r="BE655" s="266" t="str">
        <f t="shared" si="201"/>
        <v>SILVER LAKE</v>
      </c>
      <c r="BF655" s="266">
        <f t="shared" si="220"/>
        <v>44</v>
      </c>
    </row>
    <row r="656" spans="1:58">
      <c r="A656" s="265">
        <v>483</v>
      </c>
      <c r="B656" s="265">
        <v>483239780</v>
      </c>
      <c r="C656" s="266" t="s">
        <v>1306</v>
      </c>
      <c r="D656" s="275">
        <f t="shared" si="202"/>
        <v>0</v>
      </c>
      <c r="E656" s="275">
        <f t="shared" si="203"/>
        <v>0</v>
      </c>
      <c r="F656" s="275">
        <f t="shared" si="204"/>
        <v>0</v>
      </c>
      <c r="G656" s="275">
        <f t="shared" si="205"/>
        <v>0</v>
      </c>
      <c r="H656" s="275">
        <f t="shared" si="206"/>
        <v>0</v>
      </c>
      <c r="I656" s="275">
        <f t="shared" si="207"/>
        <v>2</v>
      </c>
      <c r="J656" s="275">
        <f t="shared" si="208"/>
        <v>0</v>
      </c>
      <c r="K656" s="410">
        <f t="shared" si="209"/>
        <v>7.8600000000000003E-2</v>
      </c>
      <c r="L656" s="275"/>
      <c r="M656" s="275">
        <f t="shared" si="210"/>
        <v>0</v>
      </c>
      <c r="N656" s="275">
        <f t="shared" si="211"/>
        <v>0</v>
      </c>
      <c r="O656" s="275">
        <f t="shared" si="212"/>
        <v>0</v>
      </c>
      <c r="P656" s="275">
        <f t="shared" si="213"/>
        <v>1</v>
      </c>
      <c r="Q656" s="275">
        <f t="shared" si="214"/>
        <v>6</v>
      </c>
      <c r="R656" s="275">
        <f t="shared" si="215"/>
        <v>2</v>
      </c>
      <c r="S656" s="278"/>
      <c r="T656" s="278"/>
      <c r="U656" s="278"/>
      <c r="V656" s="278"/>
      <c r="W656" s="582"/>
      <c r="X656" s="582"/>
      <c r="Y656" s="600"/>
      <c r="Z656" s="278"/>
      <c r="AA656" s="76">
        <v>483</v>
      </c>
      <c r="AB656" s="76">
        <v>483239780</v>
      </c>
      <c r="AC656" s="294" t="s">
        <v>1306</v>
      </c>
      <c r="AD656" s="76">
        <v>0</v>
      </c>
      <c r="AE656" s="76">
        <v>0</v>
      </c>
      <c r="AF656" s="76">
        <v>0</v>
      </c>
      <c r="AG656" s="76">
        <v>0</v>
      </c>
      <c r="AH656" s="76">
        <v>0</v>
      </c>
      <c r="AI656" s="76">
        <v>2</v>
      </c>
      <c r="AJ656" s="76">
        <v>0</v>
      </c>
      <c r="AK656" s="265">
        <v>0</v>
      </c>
      <c r="AL656" s="265">
        <v>0</v>
      </c>
      <c r="AM656" s="265">
        <v>0</v>
      </c>
      <c r="AN656" s="265">
        <v>0</v>
      </c>
      <c r="AO656" s="265">
        <v>0</v>
      </c>
      <c r="AP656" s="265">
        <v>0</v>
      </c>
      <c r="AQ656" s="265">
        <v>0</v>
      </c>
      <c r="AR656" s="265">
        <v>0</v>
      </c>
      <c r="AS656" s="76">
        <v>1</v>
      </c>
      <c r="AT656" s="266"/>
      <c r="AU656" s="76">
        <v>239</v>
      </c>
      <c r="AV656" s="76">
        <v>780</v>
      </c>
      <c r="AW656" s="579">
        <v>6</v>
      </c>
      <c r="AY656" s="76"/>
      <c r="AZ656" s="76">
        <f t="shared" si="216"/>
        <v>483239780</v>
      </c>
      <c r="BA656" s="76">
        <f t="shared" si="217"/>
        <v>483</v>
      </c>
      <c r="BB656" s="564"/>
      <c r="BC656" s="266" t="str">
        <f t="shared" si="218"/>
        <v>RISING TIDE</v>
      </c>
      <c r="BD656" s="266">
        <f t="shared" si="219"/>
        <v>780</v>
      </c>
      <c r="BE656" s="266" t="str">
        <f t="shared" si="201"/>
        <v>WHITMAN HANSON</v>
      </c>
      <c r="BF656" s="266">
        <f t="shared" si="220"/>
        <v>2</v>
      </c>
    </row>
    <row r="657" spans="1:58">
      <c r="A657" s="265">
        <v>484</v>
      </c>
      <c r="B657" s="265">
        <v>484035035</v>
      </c>
      <c r="C657" s="266" t="s">
        <v>501</v>
      </c>
      <c r="D657" s="275">
        <f t="shared" si="202"/>
        <v>0</v>
      </c>
      <c r="E657" s="275">
        <f t="shared" si="203"/>
        <v>0</v>
      </c>
      <c r="F657" s="275">
        <f t="shared" si="204"/>
        <v>0</v>
      </c>
      <c r="G657" s="275">
        <f t="shared" si="205"/>
        <v>73</v>
      </c>
      <c r="H657" s="275">
        <f t="shared" si="206"/>
        <v>525</v>
      </c>
      <c r="I657" s="275">
        <f t="shared" si="207"/>
        <v>519</v>
      </c>
      <c r="J657" s="275">
        <f t="shared" si="208"/>
        <v>0</v>
      </c>
      <c r="K657" s="410">
        <f t="shared" si="209"/>
        <v>43.898099999999999</v>
      </c>
      <c r="L657" s="275"/>
      <c r="M657" s="275">
        <f t="shared" si="210"/>
        <v>16</v>
      </c>
      <c r="N657" s="275">
        <f t="shared" si="211"/>
        <v>113</v>
      </c>
      <c r="O657" s="275">
        <f t="shared" si="212"/>
        <v>58</v>
      </c>
      <c r="P657" s="275">
        <f t="shared" si="213"/>
        <v>937</v>
      </c>
      <c r="Q657" s="275">
        <f t="shared" si="214"/>
        <v>11</v>
      </c>
      <c r="R657" s="275">
        <f t="shared" si="215"/>
        <v>1117</v>
      </c>
      <c r="S657" s="278"/>
      <c r="T657" s="278"/>
      <c r="U657" s="278"/>
      <c r="V657" s="278"/>
      <c r="W657" s="582"/>
      <c r="X657" s="582"/>
      <c r="Y657" s="600"/>
      <c r="Z657" s="278"/>
      <c r="AA657" s="76">
        <v>484</v>
      </c>
      <c r="AB657" s="76">
        <v>484035035</v>
      </c>
      <c r="AC657" s="294" t="s">
        <v>501</v>
      </c>
      <c r="AD657" s="76">
        <v>0</v>
      </c>
      <c r="AE657" s="76">
        <v>0</v>
      </c>
      <c r="AF657" s="76">
        <v>0</v>
      </c>
      <c r="AG657" s="76">
        <v>73</v>
      </c>
      <c r="AH657" s="76">
        <v>525</v>
      </c>
      <c r="AI657" s="76">
        <v>519</v>
      </c>
      <c r="AJ657" s="76">
        <v>0</v>
      </c>
      <c r="AK657" s="265">
        <v>0</v>
      </c>
      <c r="AL657" s="265">
        <v>16</v>
      </c>
      <c r="AM657" s="265">
        <v>113</v>
      </c>
      <c r="AN657" s="265">
        <v>58</v>
      </c>
      <c r="AO657" s="265">
        <v>513</v>
      </c>
      <c r="AP657" s="265">
        <v>0</v>
      </c>
      <c r="AQ657" s="265">
        <v>0</v>
      </c>
      <c r="AR657" s="265">
        <v>0</v>
      </c>
      <c r="AS657" s="76">
        <v>424</v>
      </c>
      <c r="AT657" s="266"/>
      <c r="AU657" s="76">
        <v>35</v>
      </c>
      <c r="AV657" s="76">
        <v>35</v>
      </c>
      <c r="AW657" s="579">
        <v>11</v>
      </c>
      <c r="AY657" s="76"/>
      <c r="AZ657" s="76">
        <f t="shared" si="216"/>
        <v>484035035</v>
      </c>
      <c r="BA657" s="76">
        <f t="shared" si="217"/>
        <v>484</v>
      </c>
      <c r="BB657" s="564"/>
      <c r="BC657" s="266" t="str">
        <f t="shared" si="218"/>
        <v>ROXBURY PREPARATORY</v>
      </c>
      <c r="BD657" s="266">
        <f t="shared" si="219"/>
        <v>35</v>
      </c>
      <c r="BE657" s="266" t="str">
        <f t="shared" si="201"/>
        <v>BOSTON</v>
      </c>
      <c r="BF657" s="266">
        <f t="shared" si="220"/>
        <v>1117</v>
      </c>
    </row>
    <row r="658" spans="1:58">
      <c r="A658" s="265">
        <v>484</v>
      </c>
      <c r="B658" s="265">
        <v>484035044</v>
      </c>
      <c r="C658" s="266" t="s">
        <v>501</v>
      </c>
      <c r="D658" s="275">
        <f t="shared" si="202"/>
        <v>0</v>
      </c>
      <c r="E658" s="275">
        <f t="shared" si="203"/>
        <v>0</v>
      </c>
      <c r="F658" s="275">
        <f t="shared" si="204"/>
        <v>0</v>
      </c>
      <c r="G658" s="275">
        <f t="shared" si="205"/>
        <v>0</v>
      </c>
      <c r="H658" s="275">
        <f t="shared" si="206"/>
        <v>0</v>
      </c>
      <c r="I658" s="275">
        <f t="shared" si="207"/>
        <v>3</v>
      </c>
      <c r="J658" s="275">
        <f t="shared" si="208"/>
        <v>0</v>
      </c>
      <c r="K658" s="410">
        <f t="shared" si="209"/>
        <v>0.1179</v>
      </c>
      <c r="L658" s="275"/>
      <c r="M658" s="275">
        <f t="shared" si="210"/>
        <v>0</v>
      </c>
      <c r="N658" s="275">
        <f t="shared" si="211"/>
        <v>0</v>
      </c>
      <c r="O658" s="275">
        <f t="shared" si="212"/>
        <v>0</v>
      </c>
      <c r="P658" s="275">
        <f t="shared" si="213"/>
        <v>0</v>
      </c>
      <c r="Q658" s="275">
        <f t="shared" si="214"/>
        <v>11</v>
      </c>
      <c r="R658" s="275">
        <f t="shared" si="215"/>
        <v>3</v>
      </c>
      <c r="S658" s="278"/>
      <c r="T658" s="278"/>
      <c r="U658" s="278"/>
      <c r="V658" s="278"/>
      <c r="W658" s="582"/>
      <c r="X658" s="582"/>
      <c r="Y658" s="600"/>
      <c r="Z658" s="278"/>
      <c r="AA658" s="76">
        <v>484</v>
      </c>
      <c r="AB658" s="76">
        <v>484035044</v>
      </c>
      <c r="AC658" s="294" t="s">
        <v>501</v>
      </c>
      <c r="AD658" s="76">
        <v>0</v>
      </c>
      <c r="AE658" s="76">
        <v>0</v>
      </c>
      <c r="AF658" s="76">
        <v>0</v>
      </c>
      <c r="AG658" s="76">
        <v>0</v>
      </c>
      <c r="AH658" s="76">
        <v>0</v>
      </c>
      <c r="AI658" s="76">
        <v>3</v>
      </c>
      <c r="AJ658" s="76">
        <v>0</v>
      </c>
      <c r="AK658" s="265">
        <v>0</v>
      </c>
      <c r="AL658" s="265">
        <v>0</v>
      </c>
      <c r="AM658" s="265">
        <v>0</v>
      </c>
      <c r="AN658" s="265">
        <v>0</v>
      </c>
      <c r="AO658" s="265">
        <v>0</v>
      </c>
      <c r="AP658" s="265">
        <v>0</v>
      </c>
      <c r="AQ658" s="265">
        <v>0</v>
      </c>
      <c r="AR658" s="265">
        <v>0</v>
      </c>
      <c r="AS658" s="76">
        <v>0</v>
      </c>
      <c r="AT658" s="266"/>
      <c r="AU658" s="76">
        <v>35</v>
      </c>
      <c r="AV658" s="76">
        <v>44</v>
      </c>
      <c r="AW658" s="579">
        <v>11</v>
      </c>
      <c r="AY658" s="76"/>
      <c r="AZ658" s="76">
        <f t="shared" si="216"/>
        <v>484035044</v>
      </c>
      <c r="BA658" s="76">
        <f t="shared" si="217"/>
        <v>484</v>
      </c>
      <c r="BB658" s="564"/>
      <c r="BC658" s="266" t="str">
        <f t="shared" si="218"/>
        <v>ROXBURY PREPARATORY</v>
      </c>
      <c r="BD658" s="266">
        <f t="shared" si="219"/>
        <v>44</v>
      </c>
      <c r="BE658" s="266" t="str">
        <f t="shared" si="201"/>
        <v>BROCKTON</v>
      </c>
      <c r="BF658" s="266">
        <f t="shared" si="220"/>
        <v>3</v>
      </c>
    </row>
    <row r="659" spans="1:58">
      <c r="A659" s="265">
        <v>484</v>
      </c>
      <c r="B659" s="265">
        <v>484035046</v>
      </c>
      <c r="C659" s="266" t="s">
        <v>501</v>
      </c>
      <c r="D659" s="275">
        <f t="shared" si="202"/>
        <v>0</v>
      </c>
      <c r="E659" s="275">
        <f t="shared" si="203"/>
        <v>0</v>
      </c>
      <c r="F659" s="275">
        <f t="shared" si="204"/>
        <v>0</v>
      </c>
      <c r="G659" s="275">
        <f t="shared" si="205"/>
        <v>0</v>
      </c>
      <c r="H659" s="275">
        <f t="shared" si="206"/>
        <v>0</v>
      </c>
      <c r="I659" s="275">
        <f t="shared" si="207"/>
        <v>1</v>
      </c>
      <c r="J659" s="275">
        <f t="shared" si="208"/>
        <v>0</v>
      </c>
      <c r="K659" s="410">
        <f t="shared" si="209"/>
        <v>3.9300000000000002E-2</v>
      </c>
      <c r="L659" s="275"/>
      <c r="M659" s="275">
        <f t="shared" si="210"/>
        <v>0</v>
      </c>
      <c r="N659" s="275">
        <f t="shared" si="211"/>
        <v>0</v>
      </c>
      <c r="O659" s="275">
        <f t="shared" si="212"/>
        <v>0</v>
      </c>
      <c r="P659" s="275">
        <f t="shared" si="213"/>
        <v>1</v>
      </c>
      <c r="Q659" s="275">
        <f t="shared" si="214"/>
        <v>3</v>
      </c>
      <c r="R659" s="275">
        <f t="shared" si="215"/>
        <v>1</v>
      </c>
      <c r="S659" s="278"/>
      <c r="T659" s="278"/>
      <c r="U659" s="278"/>
      <c r="V659" s="278"/>
      <c r="W659" s="582"/>
      <c r="X659" s="582"/>
      <c r="Y659" s="600"/>
      <c r="Z659" s="278"/>
      <c r="AA659" s="76">
        <v>484</v>
      </c>
      <c r="AB659" s="76">
        <v>484035046</v>
      </c>
      <c r="AC659" s="294" t="s">
        <v>501</v>
      </c>
      <c r="AD659" s="76">
        <v>0</v>
      </c>
      <c r="AE659" s="76">
        <v>0</v>
      </c>
      <c r="AF659" s="76">
        <v>0</v>
      </c>
      <c r="AG659" s="76">
        <v>0</v>
      </c>
      <c r="AH659" s="76">
        <v>0</v>
      </c>
      <c r="AI659" s="76">
        <v>1</v>
      </c>
      <c r="AJ659" s="76">
        <v>0</v>
      </c>
      <c r="AK659" s="265">
        <v>0</v>
      </c>
      <c r="AL659" s="265">
        <v>0</v>
      </c>
      <c r="AM659" s="265">
        <v>0</v>
      </c>
      <c r="AN659" s="265">
        <v>0</v>
      </c>
      <c r="AO659" s="265">
        <v>0</v>
      </c>
      <c r="AP659" s="265">
        <v>0</v>
      </c>
      <c r="AQ659" s="265">
        <v>0</v>
      </c>
      <c r="AR659" s="265">
        <v>0</v>
      </c>
      <c r="AS659" s="76">
        <v>1</v>
      </c>
      <c r="AT659" s="266"/>
      <c r="AU659" s="76">
        <v>35</v>
      </c>
      <c r="AV659" s="76">
        <v>46</v>
      </c>
      <c r="AW659" s="579">
        <v>3</v>
      </c>
      <c r="AY659" s="76"/>
      <c r="AZ659" s="76">
        <f t="shared" si="216"/>
        <v>484035046</v>
      </c>
      <c r="BA659" s="76">
        <f t="shared" si="217"/>
        <v>484</v>
      </c>
      <c r="BB659" s="564"/>
      <c r="BC659" s="266" t="str">
        <f t="shared" si="218"/>
        <v>ROXBURY PREPARATORY</v>
      </c>
      <c r="BD659" s="266">
        <f t="shared" si="219"/>
        <v>46</v>
      </c>
      <c r="BE659" s="266" t="str">
        <f t="shared" si="201"/>
        <v>BROOKLINE</v>
      </c>
      <c r="BF659" s="266">
        <f t="shared" si="220"/>
        <v>1</v>
      </c>
    </row>
    <row r="660" spans="1:58">
      <c r="A660" s="265">
        <v>484</v>
      </c>
      <c r="B660" s="265">
        <v>484035101</v>
      </c>
      <c r="C660" s="266" t="s">
        <v>501</v>
      </c>
      <c r="D660" s="275">
        <f t="shared" si="202"/>
        <v>0</v>
      </c>
      <c r="E660" s="275">
        <f t="shared" si="203"/>
        <v>0</v>
      </c>
      <c r="F660" s="275">
        <f t="shared" si="204"/>
        <v>0</v>
      </c>
      <c r="G660" s="275">
        <f t="shared" si="205"/>
        <v>0</v>
      </c>
      <c r="H660" s="275">
        <f t="shared" si="206"/>
        <v>1</v>
      </c>
      <c r="I660" s="275">
        <f t="shared" si="207"/>
        <v>0</v>
      </c>
      <c r="J660" s="275">
        <f t="shared" si="208"/>
        <v>0</v>
      </c>
      <c r="K660" s="410">
        <f t="shared" si="209"/>
        <v>3.9300000000000002E-2</v>
      </c>
      <c r="L660" s="275"/>
      <c r="M660" s="275">
        <f t="shared" si="210"/>
        <v>0</v>
      </c>
      <c r="N660" s="275">
        <f t="shared" si="211"/>
        <v>1</v>
      </c>
      <c r="O660" s="275">
        <f t="shared" si="212"/>
        <v>0</v>
      </c>
      <c r="P660" s="275">
        <f t="shared" si="213"/>
        <v>1</v>
      </c>
      <c r="Q660" s="275">
        <f t="shared" si="214"/>
        <v>3</v>
      </c>
      <c r="R660" s="275">
        <f t="shared" si="215"/>
        <v>1</v>
      </c>
      <c r="S660" s="278"/>
      <c r="T660" s="278"/>
      <c r="U660" s="278"/>
      <c r="V660" s="278"/>
      <c r="W660" s="582"/>
      <c r="X660" s="582"/>
      <c r="Y660" s="600"/>
      <c r="Z660" s="278"/>
      <c r="AA660" s="76">
        <v>484</v>
      </c>
      <c r="AB660" s="76">
        <v>484035101</v>
      </c>
      <c r="AC660" s="294" t="s">
        <v>501</v>
      </c>
      <c r="AD660" s="76">
        <v>0</v>
      </c>
      <c r="AE660" s="76">
        <v>0</v>
      </c>
      <c r="AF660" s="76">
        <v>0</v>
      </c>
      <c r="AG660" s="76">
        <v>0</v>
      </c>
      <c r="AH660" s="76">
        <v>1</v>
      </c>
      <c r="AI660" s="76">
        <v>0</v>
      </c>
      <c r="AJ660" s="76">
        <v>0</v>
      </c>
      <c r="AK660" s="265">
        <v>0</v>
      </c>
      <c r="AL660" s="265">
        <v>0</v>
      </c>
      <c r="AM660" s="265">
        <v>1</v>
      </c>
      <c r="AN660" s="265">
        <v>0</v>
      </c>
      <c r="AO660" s="265">
        <v>1</v>
      </c>
      <c r="AP660" s="265">
        <v>0</v>
      </c>
      <c r="AQ660" s="265">
        <v>0</v>
      </c>
      <c r="AR660" s="265">
        <v>0</v>
      </c>
      <c r="AS660" s="76">
        <v>0</v>
      </c>
      <c r="AT660" s="266"/>
      <c r="AU660" s="76">
        <v>35</v>
      </c>
      <c r="AV660" s="76">
        <v>101</v>
      </c>
      <c r="AW660" s="579">
        <v>3</v>
      </c>
      <c r="AY660" s="76"/>
      <c r="AZ660" s="76">
        <f t="shared" si="216"/>
        <v>484035101</v>
      </c>
      <c r="BA660" s="76">
        <f t="shared" si="217"/>
        <v>484</v>
      </c>
      <c r="BB660" s="564"/>
      <c r="BC660" s="266" t="str">
        <f t="shared" si="218"/>
        <v>ROXBURY PREPARATORY</v>
      </c>
      <c r="BD660" s="266">
        <f t="shared" si="219"/>
        <v>101</v>
      </c>
      <c r="BE660" s="266" t="str">
        <f t="shared" si="201"/>
        <v>FRANKLIN</v>
      </c>
      <c r="BF660" s="266">
        <f t="shared" si="220"/>
        <v>1</v>
      </c>
    </row>
    <row r="661" spans="1:58">
      <c r="A661" s="265">
        <v>484</v>
      </c>
      <c r="B661" s="265">
        <v>484035163</v>
      </c>
      <c r="C661" s="266" t="s">
        <v>501</v>
      </c>
      <c r="D661" s="275">
        <f t="shared" si="202"/>
        <v>0</v>
      </c>
      <c r="E661" s="275">
        <f t="shared" si="203"/>
        <v>0</v>
      </c>
      <c r="F661" s="275">
        <f t="shared" si="204"/>
        <v>0</v>
      </c>
      <c r="G661" s="275">
        <f t="shared" si="205"/>
        <v>0</v>
      </c>
      <c r="H661" s="275">
        <f t="shared" si="206"/>
        <v>0</v>
      </c>
      <c r="I661" s="275">
        <f t="shared" si="207"/>
        <v>1</v>
      </c>
      <c r="J661" s="275">
        <f t="shared" si="208"/>
        <v>0</v>
      </c>
      <c r="K661" s="410">
        <f t="shared" si="209"/>
        <v>3.9300000000000002E-2</v>
      </c>
      <c r="L661" s="275"/>
      <c r="M661" s="275">
        <f t="shared" si="210"/>
        <v>0</v>
      </c>
      <c r="N661" s="275">
        <f t="shared" si="211"/>
        <v>0</v>
      </c>
      <c r="O661" s="275">
        <f t="shared" si="212"/>
        <v>0</v>
      </c>
      <c r="P661" s="275">
        <f t="shared" si="213"/>
        <v>0</v>
      </c>
      <c r="Q661" s="275">
        <f t="shared" si="214"/>
        <v>11</v>
      </c>
      <c r="R661" s="275">
        <f t="shared" si="215"/>
        <v>1</v>
      </c>
      <c r="S661" s="278"/>
      <c r="T661" s="278"/>
      <c r="U661" s="278"/>
      <c r="V661" s="278"/>
      <c r="W661" s="582"/>
      <c r="X661" s="582"/>
      <c r="Y661" s="600"/>
      <c r="Z661" s="278"/>
      <c r="AA661" s="76">
        <v>484</v>
      </c>
      <c r="AB661" s="76">
        <v>484035163</v>
      </c>
      <c r="AC661" s="294" t="s">
        <v>501</v>
      </c>
      <c r="AD661" s="76">
        <v>0</v>
      </c>
      <c r="AE661" s="76">
        <v>0</v>
      </c>
      <c r="AF661" s="76">
        <v>0</v>
      </c>
      <c r="AG661" s="76">
        <v>0</v>
      </c>
      <c r="AH661" s="76">
        <v>0</v>
      </c>
      <c r="AI661" s="76">
        <v>1</v>
      </c>
      <c r="AJ661" s="76">
        <v>0</v>
      </c>
      <c r="AK661" s="265">
        <v>0</v>
      </c>
      <c r="AL661" s="265">
        <v>0</v>
      </c>
      <c r="AM661" s="265">
        <v>0</v>
      </c>
      <c r="AN661" s="265">
        <v>0</v>
      </c>
      <c r="AO661" s="265">
        <v>0</v>
      </c>
      <c r="AP661" s="265">
        <v>0</v>
      </c>
      <c r="AQ661" s="265">
        <v>0</v>
      </c>
      <c r="AR661" s="265">
        <v>0</v>
      </c>
      <c r="AS661" s="76">
        <v>0</v>
      </c>
      <c r="AT661" s="266"/>
      <c r="AU661" s="76">
        <v>35</v>
      </c>
      <c r="AV661" s="76">
        <v>163</v>
      </c>
      <c r="AW661" s="579">
        <v>11</v>
      </c>
      <c r="AY661" s="76"/>
      <c r="AZ661" s="76">
        <f t="shared" si="216"/>
        <v>484035163</v>
      </c>
      <c r="BA661" s="76">
        <f t="shared" si="217"/>
        <v>484</v>
      </c>
      <c r="BB661" s="564"/>
      <c r="BC661" s="266" t="str">
        <f t="shared" si="218"/>
        <v>ROXBURY PREPARATORY</v>
      </c>
      <c r="BD661" s="266">
        <f t="shared" si="219"/>
        <v>163</v>
      </c>
      <c r="BE661" s="266" t="str">
        <f t="shared" si="201"/>
        <v>LYNN</v>
      </c>
      <c r="BF661" s="266">
        <f t="shared" si="220"/>
        <v>1</v>
      </c>
    </row>
    <row r="662" spans="1:58">
      <c r="A662" s="265">
        <v>484</v>
      </c>
      <c r="B662" s="265">
        <v>484035207</v>
      </c>
      <c r="C662" s="266" t="s">
        <v>501</v>
      </c>
      <c r="D662" s="275">
        <f t="shared" si="202"/>
        <v>0</v>
      </c>
      <c r="E662" s="275">
        <f t="shared" si="203"/>
        <v>0</v>
      </c>
      <c r="F662" s="275">
        <f t="shared" si="204"/>
        <v>0</v>
      </c>
      <c r="G662" s="275">
        <f t="shared" si="205"/>
        <v>0</v>
      </c>
      <c r="H662" s="275">
        <f t="shared" si="206"/>
        <v>0</v>
      </c>
      <c r="I662" s="275">
        <f t="shared" si="207"/>
        <v>1</v>
      </c>
      <c r="J662" s="275">
        <f t="shared" si="208"/>
        <v>0</v>
      </c>
      <c r="K662" s="410">
        <f t="shared" si="209"/>
        <v>3.9300000000000002E-2</v>
      </c>
      <c r="L662" s="275"/>
      <c r="M662" s="275">
        <f t="shared" si="210"/>
        <v>0</v>
      </c>
      <c r="N662" s="275">
        <f t="shared" si="211"/>
        <v>0</v>
      </c>
      <c r="O662" s="275">
        <f t="shared" si="212"/>
        <v>0</v>
      </c>
      <c r="P662" s="275">
        <f t="shared" si="213"/>
        <v>1</v>
      </c>
      <c r="Q662" s="275">
        <f t="shared" si="214"/>
        <v>3</v>
      </c>
      <c r="R662" s="275">
        <f t="shared" si="215"/>
        <v>1</v>
      </c>
      <c r="S662" s="278"/>
      <c r="T662" s="278"/>
      <c r="U662" s="278"/>
      <c r="V662" s="278"/>
      <c r="W662" s="582"/>
      <c r="X662" s="582"/>
      <c r="Y662" s="600"/>
      <c r="Z662" s="278"/>
      <c r="AA662" s="76">
        <v>484</v>
      </c>
      <c r="AB662" s="76">
        <v>484035207</v>
      </c>
      <c r="AC662" s="294" t="s">
        <v>501</v>
      </c>
      <c r="AD662" s="76">
        <v>0</v>
      </c>
      <c r="AE662" s="76">
        <v>0</v>
      </c>
      <c r="AF662" s="76">
        <v>0</v>
      </c>
      <c r="AG662" s="76">
        <v>0</v>
      </c>
      <c r="AH662" s="76">
        <v>0</v>
      </c>
      <c r="AI662" s="76">
        <v>1</v>
      </c>
      <c r="AJ662" s="76">
        <v>0</v>
      </c>
      <c r="AK662" s="265">
        <v>0</v>
      </c>
      <c r="AL662" s="265">
        <v>0</v>
      </c>
      <c r="AM662" s="265">
        <v>0</v>
      </c>
      <c r="AN662" s="265">
        <v>0</v>
      </c>
      <c r="AO662" s="265">
        <v>0</v>
      </c>
      <c r="AP662" s="265">
        <v>0</v>
      </c>
      <c r="AQ662" s="265">
        <v>0</v>
      </c>
      <c r="AR662" s="265">
        <v>0</v>
      </c>
      <c r="AS662" s="76">
        <v>1</v>
      </c>
      <c r="AT662" s="266"/>
      <c r="AU662" s="76">
        <v>35</v>
      </c>
      <c r="AV662" s="76">
        <v>207</v>
      </c>
      <c r="AW662" s="579">
        <v>3</v>
      </c>
      <c r="AY662" s="76"/>
      <c r="AZ662" s="76">
        <f t="shared" si="216"/>
        <v>484035207</v>
      </c>
      <c r="BA662" s="76">
        <f t="shared" si="217"/>
        <v>484</v>
      </c>
      <c r="BB662" s="564"/>
      <c r="BC662" s="266" t="str">
        <f t="shared" si="218"/>
        <v>ROXBURY PREPARATORY</v>
      </c>
      <c r="BD662" s="266">
        <f t="shared" si="219"/>
        <v>207</v>
      </c>
      <c r="BE662" s="266" t="str">
        <f t="shared" si="201"/>
        <v>NEWTON</v>
      </c>
      <c r="BF662" s="266">
        <f t="shared" si="220"/>
        <v>1</v>
      </c>
    </row>
    <row r="663" spans="1:58">
      <c r="A663" s="265">
        <v>484</v>
      </c>
      <c r="B663" s="265">
        <v>484035243</v>
      </c>
      <c r="C663" s="266" t="s">
        <v>501</v>
      </c>
      <c r="D663" s="275">
        <f t="shared" si="202"/>
        <v>0</v>
      </c>
      <c r="E663" s="275">
        <f t="shared" si="203"/>
        <v>0</v>
      </c>
      <c r="F663" s="275">
        <f t="shared" si="204"/>
        <v>0</v>
      </c>
      <c r="G663" s="275">
        <f t="shared" si="205"/>
        <v>0</v>
      </c>
      <c r="H663" s="275">
        <f t="shared" si="206"/>
        <v>1</v>
      </c>
      <c r="I663" s="275">
        <f t="shared" si="207"/>
        <v>2</v>
      </c>
      <c r="J663" s="275">
        <f t="shared" si="208"/>
        <v>0</v>
      </c>
      <c r="K663" s="410">
        <f t="shared" si="209"/>
        <v>0.1179</v>
      </c>
      <c r="L663" s="275"/>
      <c r="M663" s="275">
        <f t="shared" si="210"/>
        <v>0</v>
      </c>
      <c r="N663" s="275">
        <f t="shared" si="211"/>
        <v>0</v>
      </c>
      <c r="O663" s="275">
        <f t="shared" si="212"/>
        <v>0</v>
      </c>
      <c r="P663" s="275">
        <f t="shared" si="213"/>
        <v>1</v>
      </c>
      <c r="Q663" s="275">
        <f t="shared" si="214"/>
        <v>9</v>
      </c>
      <c r="R663" s="275">
        <f t="shared" si="215"/>
        <v>3</v>
      </c>
      <c r="S663" s="278"/>
      <c r="T663" s="278"/>
      <c r="U663" s="278"/>
      <c r="V663" s="278"/>
      <c r="W663" s="582"/>
      <c r="X663" s="582"/>
      <c r="Y663" s="600"/>
      <c r="Z663" s="278"/>
      <c r="AA663" s="76">
        <v>484</v>
      </c>
      <c r="AB663" s="76">
        <v>484035243</v>
      </c>
      <c r="AC663" s="294" t="s">
        <v>501</v>
      </c>
      <c r="AD663" s="76">
        <v>0</v>
      </c>
      <c r="AE663" s="76">
        <v>0</v>
      </c>
      <c r="AF663" s="76">
        <v>0</v>
      </c>
      <c r="AG663" s="76">
        <v>0</v>
      </c>
      <c r="AH663" s="76">
        <v>1</v>
      </c>
      <c r="AI663" s="76">
        <v>2</v>
      </c>
      <c r="AJ663" s="76">
        <v>0</v>
      </c>
      <c r="AK663" s="265">
        <v>0</v>
      </c>
      <c r="AL663" s="265">
        <v>0</v>
      </c>
      <c r="AM663" s="265">
        <v>0</v>
      </c>
      <c r="AN663" s="265">
        <v>0</v>
      </c>
      <c r="AO663" s="265">
        <v>0</v>
      </c>
      <c r="AP663" s="265">
        <v>0</v>
      </c>
      <c r="AQ663" s="265">
        <v>0</v>
      </c>
      <c r="AR663" s="265">
        <v>0</v>
      </c>
      <c r="AS663" s="76">
        <v>1</v>
      </c>
      <c r="AT663" s="266"/>
      <c r="AU663" s="76">
        <v>35</v>
      </c>
      <c r="AV663" s="76">
        <v>243</v>
      </c>
      <c r="AW663" s="579">
        <v>9</v>
      </c>
      <c r="AY663" s="76"/>
      <c r="AZ663" s="76">
        <f t="shared" si="216"/>
        <v>484035243</v>
      </c>
      <c r="BA663" s="76">
        <f t="shared" si="217"/>
        <v>484</v>
      </c>
      <c r="BB663" s="564"/>
      <c r="BC663" s="266" t="str">
        <f t="shared" si="218"/>
        <v>ROXBURY PREPARATORY</v>
      </c>
      <c r="BD663" s="266">
        <f t="shared" si="219"/>
        <v>243</v>
      </c>
      <c r="BE663" s="266" t="str">
        <f t="shared" si="201"/>
        <v>QUINCY</v>
      </c>
      <c r="BF663" s="266">
        <f t="shared" si="220"/>
        <v>3</v>
      </c>
    </row>
    <row r="664" spans="1:58">
      <c r="A664" s="265">
        <v>484</v>
      </c>
      <c r="B664" s="265">
        <v>484035244</v>
      </c>
      <c r="C664" s="266" t="s">
        <v>501</v>
      </c>
      <c r="D664" s="275">
        <f t="shared" si="202"/>
        <v>0</v>
      </c>
      <c r="E664" s="275">
        <f t="shared" si="203"/>
        <v>0</v>
      </c>
      <c r="F664" s="275">
        <f t="shared" si="204"/>
        <v>0</v>
      </c>
      <c r="G664" s="275">
        <f t="shared" si="205"/>
        <v>0</v>
      </c>
      <c r="H664" s="275">
        <f t="shared" si="206"/>
        <v>1</v>
      </c>
      <c r="I664" s="275">
        <f t="shared" si="207"/>
        <v>3</v>
      </c>
      <c r="J664" s="275">
        <f t="shared" si="208"/>
        <v>0</v>
      </c>
      <c r="K664" s="410">
        <f t="shared" si="209"/>
        <v>0.15720000000000001</v>
      </c>
      <c r="L664" s="275"/>
      <c r="M664" s="275">
        <f t="shared" si="210"/>
        <v>0</v>
      </c>
      <c r="N664" s="275">
        <f t="shared" si="211"/>
        <v>0</v>
      </c>
      <c r="O664" s="275">
        <f t="shared" si="212"/>
        <v>2</v>
      </c>
      <c r="P664" s="275">
        <f t="shared" si="213"/>
        <v>3</v>
      </c>
      <c r="Q664" s="275">
        <f t="shared" si="214"/>
        <v>10</v>
      </c>
      <c r="R664" s="275">
        <f t="shared" si="215"/>
        <v>4</v>
      </c>
      <c r="S664" s="278"/>
      <c r="T664" s="278"/>
      <c r="U664" s="278"/>
      <c r="V664" s="278"/>
      <c r="W664" s="582"/>
      <c r="X664" s="582"/>
      <c r="Y664" s="600"/>
      <c r="Z664" s="278"/>
      <c r="AA664" s="76">
        <v>484</v>
      </c>
      <c r="AB664" s="76">
        <v>484035244</v>
      </c>
      <c r="AC664" s="294" t="s">
        <v>501</v>
      </c>
      <c r="AD664" s="76">
        <v>0</v>
      </c>
      <c r="AE664" s="76">
        <v>0</v>
      </c>
      <c r="AF664" s="76">
        <v>0</v>
      </c>
      <c r="AG664" s="76">
        <v>0</v>
      </c>
      <c r="AH664" s="76">
        <v>1</v>
      </c>
      <c r="AI664" s="76">
        <v>3</v>
      </c>
      <c r="AJ664" s="76">
        <v>0</v>
      </c>
      <c r="AK664" s="265">
        <v>0</v>
      </c>
      <c r="AL664" s="265">
        <v>0</v>
      </c>
      <c r="AM664" s="265">
        <v>0</v>
      </c>
      <c r="AN664" s="265">
        <v>2</v>
      </c>
      <c r="AO664" s="265">
        <v>1</v>
      </c>
      <c r="AP664" s="265">
        <v>0</v>
      </c>
      <c r="AQ664" s="265">
        <v>0</v>
      </c>
      <c r="AR664" s="265">
        <v>0</v>
      </c>
      <c r="AS664" s="76">
        <v>2</v>
      </c>
      <c r="AT664" s="266"/>
      <c r="AU664" s="76">
        <v>35</v>
      </c>
      <c r="AV664" s="76">
        <v>244</v>
      </c>
      <c r="AW664" s="579">
        <v>10</v>
      </c>
      <c r="AY664" s="76"/>
      <c r="AZ664" s="76">
        <f t="shared" si="216"/>
        <v>484035244</v>
      </c>
      <c r="BA664" s="76">
        <f t="shared" si="217"/>
        <v>484</v>
      </c>
      <c r="BB664" s="564"/>
      <c r="BC664" s="266" t="str">
        <f t="shared" si="218"/>
        <v>ROXBURY PREPARATORY</v>
      </c>
      <c r="BD664" s="266">
        <f t="shared" si="219"/>
        <v>244</v>
      </c>
      <c r="BE664" s="266" t="str">
        <f t="shared" si="201"/>
        <v>RANDOLPH</v>
      </c>
      <c r="BF664" s="266">
        <f t="shared" si="220"/>
        <v>4</v>
      </c>
    </row>
    <row r="665" spans="1:58">
      <c r="A665" s="265">
        <v>484</v>
      </c>
      <c r="B665" s="265">
        <v>484035262</v>
      </c>
      <c r="C665" s="266" t="s">
        <v>501</v>
      </c>
      <c r="D665" s="275">
        <f t="shared" si="202"/>
        <v>0</v>
      </c>
      <c r="E665" s="275">
        <f t="shared" si="203"/>
        <v>0</v>
      </c>
      <c r="F665" s="275">
        <f t="shared" si="204"/>
        <v>0</v>
      </c>
      <c r="G665" s="275">
        <f t="shared" si="205"/>
        <v>0</v>
      </c>
      <c r="H665" s="275">
        <f t="shared" si="206"/>
        <v>2</v>
      </c>
      <c r="I665" s="275">
        <f t="shared" si="207"/>
        <v>0</v>
      </c>
      <c r="J665" s="275">
        <f t="shared" si="208"/>
        <v>0</v>
      </c>
      <c r="K665" s="410">
        <f t="shared" si="209"/>
        <v>7.8600000000000003E-2</v>
      </c>
      <c r="L665" s="275"/>
      <c r="M665" s="275">
        <f t="shared" si="210"/>
        <v>0</v>
      </c>
      <c r="N665" s="275">
        <f t="shared" si="211"/>
        <v>1</v>
      </c>
      <c r="O665" s="275">
        <f t="shared" si="212"/>
        <v>0</v>
      </c>
      <c r="P665" s="275">
        <f t="shared" si="213"/>
        <v>2</v>
      </c>
      <c r="Q665" s="275">
        <f t="shared" si="214"/>
        <v>9</v>
      </c>
      <c r="R665" s="275">
        <f t="shared" si="215"/>
        <v>2</v>
      </c>
      <c r="S665" s="278"/>
      <c r="T665" s="278"/>
      <c r="U665" s="278"/>
      <c r="V665" s="278"/>
      <c r="W665" s="582"/>
      <c r="X665" s="582"/>
      <c r="Y665" s="600"/>
      <c r="Z665" s="278"/>
      <c r="AA665" s="76">
        <v>484</v>
      </c>
      <c r="AB665" s="76">
        <v>484035262</v>
      </c>
      <c r="AC665" s="294" t="s">
        <v>501</v>
      </c>
      <c r="AD665" s="76">
        <v>0</v>
      </c>
      <c r="AE665" s="76">
        <v>0</v>
      </c>
      <c r="AF665" s="76">
        <v>0</v>
      </c>
      <c r="AG665" s="76">
        <v>0</v>
      </c>
      <c r="AH665" s="76">
        <v>2</v>
      </c>
      <c r="AI665" s="76">
        <v>0</v>
      </c>
      <c r="AJ665" s="76">
        <v>0</v>
      </c>
      <c r="AK665" s="265">
        <v>0</v>
      </c>
      <c r="AL665" s="265">
        <v>0</v>
      </c>
      <c r="AM665" s="265">
        <v>1</v>
      </c>
      <c r="AN665" s="265">
        <v>0</v>
      </c>
      <c r="AO665" s="265">
        <v>2</v>
      </c>
      <c r="AP665" s="265">
        <v>0</v>
      </c>
      <c r="AQ665" s="265">
        <v>0</v>
      </c>
      <c r="AR665" s="265">
        <v>0</v>
      </c>
      <c r="AS665" s="76">
        <v>0</v>
      </c>
      <c r="AT665" s="266"/>
      <c r="AU665" s="76">
        <v>35</v>
      </c>
      <c r="AV665" s="76">
        <v>262</v>
      </c>
      <c r="AW665" s="579">
        <v>9</v>
      </c>
      <c r="AY665" s="76"/>
      <c r="AZ665" s="76">
        <f t="shared" si="216"/>
        <v>484035262</v>
      </c>
      <c r="BA665" s="76">
        <f t="shared" si="217"/>
        <v>484</v>
      </c>
      <c r="BB665" s="564"/>
      <c r="BC665" s="266" t="str">
        <f t="shared" si="218"/>
        <v>ROXBURY PREPARATORY</v>
      </c>
      <c r="BD665" s="266">
        <f t="shared" si="219"/>
        <v>262</v>
      </c>
      <c r="BE665" s="266" t="str">
        <f t="shared" si="201"/>
        <v>SAUGUS</v>
      </c>
      <c r="BF665" s="266">
        <f t="shared" si="220"/>
        <v>2</v>
      </c>
    </row>
    <row r="666" spans="1:58">
      <c r="A666" s="265">
        <v>484</v>
      </c>
      <c r="B666" s="265">
        <v>484035271</v>
      </c>
      <c r="C666" s="266" t="s">
        <v>501</v>
      </c>
      <c r="D666" s="275">
        <f t="shared" si="202"/>
        <v>0</v>
      </c>
      <c r="E666" s="275">
        <f t="shared" si="203"/>
        <v>0</v>
      </c>
      <c r="F666" s="275">
        <f t="shared" si="204"/>
        <v>0</v>
      </c>
      <c r="G666" s="275">
        <f t="shared" si="205"/>
        <v>0</v>
      </c>
      <c r="H666" s="275">
        <f t="shared" si="206"/>
        <v>1</v>
      </c>
      <c r="I666" s="275">
        <f t="shared" si="207"/>
        <v>0</v>
      </c>
      <c r="J666" s="275">
        <f t="shared" si="208"/>
        <v>0</v>
      </c>
      <c r="K666" s="410">
        <f t="shared" si="209"/>
        <v>3.9300000000000002E-2</v>
      </c>
      <c r="L666" s="275"/>
      <c r="M666" s="275">
        <f t="shared" si="210"/>
        <v>0</v>
      </c>
      <c r="N666" s="275">
        <f t="shared" si="211"/>
        <v>1</v>
      </c>
      <c r="O666" s="275">
        <f t="shared" si="212"/>
        <v>0</v>
      </c>
      <c r="P666" s="275">
        <f t="shared" si="213"/>
        <v>1</v>
      </c>
      <c r="Q666" s="275">
        <f t="shared" si="214"/>
        <v>4</v>
      </c>
      <c r="R666" s="275">
        <f t="shared" si="215"/>
        <v>1</v>
      </c>
      <c r="S666" s="278"/>
      <c r="T666" s="278"/>
      <c r="U666" s="278"/>
      <c r="V666" s="278"/>
      <c r="W666" s="582"/>
      <c r="X666" s="582"/>
      <c r="Y666" s="600"/>
      <c r="Z666" s="278"/>
      <c r="AA666" s="76">
        <v>484</v>
      </c>
      <c r="AB666" s="76">
        <v>484035271</v>
      </c>
      <c r="AC666" s="294" t="s">
        <v>501</v>
      </c>
      <c r="AD666" s="76">
        <v>0</v>
      </c>
      <c r="AE666" s="76">
        <v>0</v>
      </c>
      <c r="AF666" s="76">
        <v>0</v>
      </c>
      <c r="AG666" s="76">
        <v>0</v>
      </c>
      <c r="AH666" s="76">
        <v>1</v>
      </c>
      <c r="AI666" s="76">
        <v>0</v>
      </c>
      <c r="AJ666" s="76">
        <v>0</v>
      </c>
      <c r="AK666" s="265">
        <v>0</v>
      </c>
      <c r="AL666" s="265">
        <v>0</v>
      </c>
      <c r="AM666" s="265">
        <v>1</v>
      </c>
      <c r="AN666" s="265">
        <v>0</v>
      </c>
      <c r="AO666" s="265">
        <v>1</v>
      </c>
      <c r="AP666" s="265">
        <v>0</v>
      </c>
      <c r="AQ666" s="265">
        <v>0</v>
      </c>
      <c r="AR666" s="265">
        <v>0</v>
      </c>
      <c r="AS666" s="76">
        <v>0</v>
      </c>
      <c r="AT666" s="266"/>
      <c r="AU666" s="76">
        <v>35</v>
      </c>
      <c r="AV666" s="76">
        <v>271</v>
      </c>
      <c r="AW666" s="579">
        <v>4</v>
      </c>
      <c r="AY666" s="76"/>
      <c r="AZ666" s="76">
        <f t="shared" si="216"/>
        <v>484035271</v>
      </c>
      <c r="BA666" s="76">
        <f t="shared" si="217"/>
        <v>484</v>
      </c>
      <c r="BB666" s="564"/>
      <c r="BC666" s="266" t="str">
        <f t="shared" si="218"/>
        <v>ROXBURY PREPARATORY</v>
      </c>
      <c r="BD666" s="266">
        <f t="shared" si="219"/>
        <v>271</v>
      </c>
      <c r="BE666" s="266" t="str">
        <f t="shared" si="201"/>
        <v>SHREWSBURY</v>
      </c>
      <c r="BF666" s="266">
        <f t="shared" si="220"/>
        <v>1</v>
      </c>
    </row>
    <row r="667" spans="1:58">
      <c r="A667" s="265">
        <v>484</v>
      </c>
      <c r="B667" s="265">
        <v>484035285</v>
      </c>
      <c r="C667" s="266" t="s">
        <v>501</v>
      </c>
      <c r="D667" s="275">
        <f t="shared" si="202"/>
        <v>0</v>
      </c>
      <c r="E667" s="275">
        <f t="shared" si="203"/>
        <v>0</v>
      </c>
      <c r="F667" s="275">
        <f t="shared" si="204"/>
        <v>0</v>
      </c>
      <c r="G667" s="275">
        <f t="shared" si="205"/>
        <v>0</v>
      </c>
      <c r="H667" s="275">
        <f t="shared" si="206"/>
        <v>1</v>
      </c>
      <c r="I667" s="275">
        <f t="shared" si="207"/>
        <v>0</v>
      </c>
      <c r="J667" s="275">
        <f t="shared" si="208"/>
        <v>0</v>
      </c>
      <c r="K667" s="410">
        <f t="shared" si="209"/>
        <v>3.9300000000000002E-2</v>
      </c>
      <c r="L667" s="275"/>
      <c r="M667" s="275">
        <f t="shared" si="210"/>
        <v>0</v>
      </c>
      <c r="N667" s="275">
        <f t="shared" si="211"/>
        <v>1</v>
      </c>
      <c r="O667" s="275">
        <f t="shared" si="212"/>
        <v>0</v>
      </c>
      <c r="P667" s="275">
        <f t="shared" si="213"/>
        <v>1</v>
      </c>
      <c r="Q667" s="275">
        <f t="shared" si="214"/>
        <v>9</v>
      </c>
      <c r="R667" s="275">
        <f t="shared" si="215"/>
        <v>1</v>
      </c>
      <c r="S667" s="278"/>
      <c r="T667" s="278"/>
      <c r="U667" s="278"/>
      <c r="V667" s="278"/>
      <c r="W667" s="582"/>
      <c r="X667" s="582"/>
      <c r="Y667" s="600"/>
      <c r="Z667" s="278"/>
      <c r="AA667" s="76">
        <v>484</v>
      </c>
      <c r="AB667" s="76">
        <v>484035285</v>
      </c>
      <c r="AC667" s="294" t="s">
        <v>501</v>
      </c>
      <c r="AD667" s="76">
        <v>0</v>
      </c>
      <c r="AE667" s="76">
        <v>0</v>
      </c>
      <c r="AF667" s="76">
        <v>0</v>
      </c>
      <c r="AG667" s="76">
        <v>0</v>
      </c>
      <c r="AH667" s="76">
        <v>1</v>
      </c>
      <c r="AI667" s="76">
        <v>0</v>
      </c>
      <c r="AJ667" s="76">
        <v>0</v>
      </c>
      <c r="AK667" s="265">
        <v>0</v>
      </c>
      <c r="AL667" s="265">
        <v>0</v>
      </c>
      <c r="AM667" s="265">
        <v>1</v>
      </c>
      <c r="AN667" s="265">
        <v>0</v>
      </c>
      <c r="AO667" s="265">
        <v>1</v>
      </c>
      <c r="AP667" s="265">
        <v>0</v>
      </c>
      <c r="AQ667" s="265">
        <v>0</v>
      </c>
      <c r="AR667" s="265">
        <v>0</v>
      </c>
      <c r="AS667" s="76">
        <v>0</v>
      </c>
      <c r="AT667" s="266"/>
      <c r="AU667" s="76">
        <v>35</v>
      </c>
      <c r="AV667" s="76">
        <v>285</v>
      </c>
      <c r="AW667" s="579">
        <v>9</v>
      </c>
      <c r="AY667" s="76"/>
      <c r="AZ667" s="76">
        <f t="shared" si="216"/>
        <v>484035285</v>
      </c>
      <c r="BA667" s="76">
        <f t="shared" si="217"/>
        <v>484</v>
      </c>
      <c r="BB667" s="564"/>
      <c r="BC667" s="266" t="str">
        <f t="shared" si="218"/>
        <v>ROXBURY PREPARATORY</v>
      </c>
      <c r="BD667" s="266">
        <f t="shared" si="219"/>
        <v>285</v>
      </c>
      <c r="BE667" s="266" t="str">
        <f t="shared" si="201"/>
        <v>STOUGHTON</v>
      </c>
      <c r="BF667" s="266">
        <f t="shared" si="220"/>
        <v>1</v>
      </c>
    </row>
    <row r="668" spans="1:58">
      <c r="A668" s="265">
        <v>484</v>
      </c>
      <c r="B668" s="265">
        <v>484035307</v>
      </c>
      <c r="C668" s="266" t="s">
        <v>501</v>
      </c>
      <c r="D668" s="275">
        <f t="shared" si="202"/>
        <v>0</v>
      </c>
      <c r="E668" s="275">
        <f t="shared" si="203"/>
        <v>0</v>
      </c>
      <c r="F668" s="275">
        <f t="shared" si="204"/>
        <v>0</v>
      </c>
      <c r="G668" s="275">
        <f t="shared" si="205"/>
        <v>0</v>
      </c>
      <c r="H668" s="275">
        <f t="shared" si="206"/>
        <v>2</v>
      </c>
      <c r="I668" s="275">
        <f t="shared" si="207"/>
        <v>0</v>
      </c>
      <c r="J668" s="275">
        <f t="shared" si="208"/>
        <v>0</v>
      </c>
      <c r="K668" s="410">
        <f t="shared" si="209"/>
        <v>7.8600000000000003E-2</v>
      </c>
      <c r="L668" s="275"/>
      <c r="M668" s="275">
        <f t="shared" si="210"/>
        <v>0</v>
      </c>
      <c r="N668" s="275">
        <f t="shared" si="211"/>
        <v>0</v>
      </c>
      <c r="O668" s="275">
        <f t="shared" si="212"/>
        <v>0</v>
      </c>
      <c r="P668" s="275">
        <f t="shared" si="213"/>
        <v>2</v>
      </c>
      <c r="Q668" s="275">
        <f t="shared" si="214"/>
        <v>3</v>
      </c>
      <c r="R668" s="275">
        <f t="shared" si="215"/>
        <v>2</v>
      </c>
      <c r="S668" s="278"/>
      <c r="T668" s="278"/>
      <c r="U668" s="278"/>
      <c r="V668" s="278"/>
      <c r="W668" s="582"/>
      <c r="X668" s="582"/>
      <c r="Y668" s="600"/>
      <c r="Z668" s="278"/>
      <c r="AA668" s="76">
        <v>484</v>
      </c>
      <c r="AB668" s="76">
        <v>484035307</v>
      </c>
      <c r="AC668" s="294" t="s">
        <v>501</v>
      </c>
      <c r="AD668" s="76">
        <v>0</v>
      </c>
      <c r="AE668" s="76">
        <v>0</v>
      </c>
      <c r="AF668" s="76">
        <v>0</v>
      </c>
      <c r="AG668" s="76">
        <v>0</v>
      </c>
      <c r="AH668" s="76">
        <v>2</v>
      </c>
      <c r="AI668" s="76">
        <v>0</v>
      </c>
      <c r="AJ668" s="76">
        <v>0</v>
      </c>
      <c r="AK668" s="265">
        <v>0</v>
      </c>
      <c r="AL668" s="265">
        <v>0</v>
      </c>
      <c r="AM668" s="265">
        <v>0</v>
      </c>
      <c r="AN668" s="265">
        <v>0</v>
      </c>
      <c r="AO668" s="265">
        <v>2</v>
      </c>
      <c r="AP668" s="265">
        <v>0</v>
      </c>
      <c r="AQ668" s="265">
        <v>0</v>
      </c>
      <c r="AR668" s="265">
        <v>0</v>
      </c>
      <c r="AS668" s="76">
        <v>0</v>
      </c>
      <c r="AT668" s="266"/>
      <c r="AU668" s="76">
        <v>35</v>
      </c>
      <c r="AV668" s="76">
        <v>307</v>
      </c>
      <c r="AW668" s="579">
        <v>3</v>
      </c>
      <c r="AY668" s="76"/>
      <c r="AZ668" s="76">
        <f t="shared" si="216"/>
        <v>484035307</v>
      </c>
      <c r="BA668" s="76">
        <f t="shared" si="217"/>
        <v>484</v>
      </c>
      <c r="BB668" s="564"/>
      <c r="BC668" s="266" t="str">
        <f t="shared" si="218"/>
        <v>ROXBURY PREPARATORY</v>
      </c>
      <c r="BD668" s="266">
        <f t="shared" si="219"/>
        <v>307</v>
      </c>
      <c r="BE668" s="266" t="str">
        <f t="shared" si="201"/>
        <v>WALPOLE</v>
      </c>
      <c r="BF668" s="266">
        <f t="shared" si="220"/>
        <v>2</v>
      </c>
    </row>
    <row r="669" spans="1:58">
      <c r="A669" s="265">
        <v>485</v>
      </c>
      <c r="B669" s="265">
        <v>485258071</v>
      </c>
      <c r="C669" s="266" t="s">
        <v>503</v>
      </c>
      <c r="D669" s="275">
        <f t="shared" si="202"/>
        <v>0</v>
      </c>
      <c r="E669" s="275">
        <f t="shared" si="203"/>
        <v>0</v>
      </c>
      <c r="F669" s="275">
        <f t="shared" si="204"/>
        <v>0</v>
      </c>
      <c r="G669" s="275">
        <f t="shared" si="205"/>
        <v>0</v>
      </c>
      <c r="H669" s="275">
        <f t="shared" si="206"/>
        <v>0</v>
      </c>
      <c r="I669" s="275">
        <f t="shared" si="207"/>
        <v>2</v>
      </c>
      <c r="J669" s="275">
        <f t="shared" si="208"/>
        <v>0</v>
      </c>
      <c r="K669" s="410">
        <f t="shared" si="209"/>
        <v>7.8600000000000003E-2</v>
      </c>
      <c r="L669" s="275"/>
      <c r="M669" s="275">
        <f t="shared" si="210"/>
        <v>0</v>
      </c>
      <c r="N669" s="275">
        <f t="shared" si="211"/>
        <v>0</v>
      </c>
      <c r="O669" s="275">
        <f t="shared" si="212"/>
        <v>0</v>
      </c>
      <c r="P669" s="275">
        <f t="shared" si="213"/>
        <v>0</v>
      </c>
      <c r="Q669" s="275">
        <f t="shared" si="214"/>
        <v>5</v>
      </c>
      <c r="R669" s="275">
        <f t="shared" si="215"/>
        <v>2</v>
      </c>
      <c r="S669" s="278"/>
      <c r="T669" s="278"/>
      <c r="U669" s="278"/>
      <c r="V669" s="278"/>
      <c r="W669" s="582"/>
      <c r="X669" s="582"/>
      <c r="Y669" s="600"/>
      <c r="Z669" s="278"/>
      <c r="AA669" s="76">
        <v>485</v>
      </c>
      <c r="AB669" s="76">
        <v>485258071</v>
      </c>
      <c r="AC669" s="294" t="s">
        <v>503</v>
      </c>
      <c r="AD669" s="76">
        <v>0</v>
      </c>
      <c r="AE669" s="76">
        <v>0</v>
      </c>
      <c r="AF669" s="76">
        <v>0</v>
      </c>
      <c r="AG669" s="76">
        <v>0</v>
      </c>
      <c r="AH669" s="76">
        <v>0</v>
      </c>
      <c r="AI669" s="76">
        <v>2</v>
      </c>
      <c r="AJ669" s="76">
        <v>0</v>
      </c>
      <c r="AK669" s="265">
        <v>0</v>
      </c>
      <c r="AL669" s="265">
        <v>0</v>
      </c>
      <c r="AM669" s="265">
        <v>0</v>
      </c>
      <c r="AN669" s="265">
        <v>0</v>
      </c>
      <c r="AO669" s="265">
        <v>0</v>
      </c>
      <c r="AP669" s="265">
        <v>0</v>
      </c>
      <c r="AQ669" s="265">
        <v>0</v>
      </c>
      <c r="AR669" s="265">
        <v>0</v>
      </c>
      <c r="AS669" s="76">
        <v>0</v>
      </c>
      <c r="AT669" s="266"/>
      <c r="AU669" s="76">
        <v>258</v>
      </c>
      <c r="AV669" s="76">
        <v>71</v>
      </c>
      <c r="AW669" s="579">
        <v>5</v>
      </c>
      <c r="AY669" s="76"/>
      <c r="AZ669" s="76">
        <f t="shared" si="216"/>
        <v>485258071</v>
      </c>
      <c r="BA669" s="76">
        <f t="shared" si="217"/>
        <v>485</v>
      </c>
      <c r="BB669" s="564"/>
      <c r="BC669" s="266" t="str">
        <f t="shared" si="218"/>
        <v>SALEM ACADEMY</v>
      </c>
      <c r="BD669" s="266">
        <f t="shared" si="219"/>
        <v>71</v>
      </c>
      <c r="BE669" s="266" t="str">
        <f t="shared" si="201"/>
        <v>DANVERS</v>
      </c>
      <c r="BF669" s="266">
        <f t="shared" si="220"/>
        <v>2</v>
      </c>
    </row>
    <row r="670" spans="1:58">
      <c r="A670" s="265">
        <v>485</v>
      </c>
      <c r="B670" s="265">
        <v>485258079</v>
      </c>
      <c r="C670" s="266" t="s">
        <v>503</v>
      </c>
      <c r="D670" s="275">
        <f t="shared" si="202"/>
        <v>0</v>
      </c>
      <c r="E670" s="275">
        <f t="shared" si="203"/>
        <v>0</v>
      </c>
      <c r="F670" s="275">
        <f t="shared" si="204"/>
        <v>0</v>
      </c>
      <c r="G670" s="275">
        <f t="shared" si="205"/>
        <v>0</v>
      </c>
      <c r="H670" s="275">
        <f t="shared" si="206"/>
        <v>0</v>
      </c>
      <c r="I670" s="275">
        <f t="shared" si="207"/>
        <v>2</v>
      </c>
      <c r="J670" s="275">
        <f t="shared" si="208"/>
        <v>0</v>
      </c>
      <c r="K670" s="410">
        <f t="shared" si="209"/>
        <v>7.8600000000000003E-2</v>
      </c>
      <c r="L670" s="275"/>
      <c r="M670" s="275">
        <f t="shared" si="210"/>
        <v>0</v>
      </c>
      <c r="N670" s="275">
        <f t="shared" si="211"/>
        <v>0</v>
      </c>
      <c r="O670" s="275">
        <f t="shared" si="212"/>
        <v>0</v>
      </c>
      <c r="P670" s="275">
        <f t="shared" si="213"/>
        <v>1</v>
      </c>
      <c r="Q670" s="275">
        <f t="shared" si="214"/>
        <v>7</v>
      </c>
      <c r="R670" s="275">
        <f t="shared" si="215"/>
        <v>2</v>
      </c>
      <c r="S670" s="278"/>
      <c r="T670" s="278"/>
      <c r="U670" s="278"/>
      <c r="V670" s="278"/>
      <c r="W670" s="582"/>
      <c r="X670" s="582"/>
      <c r="Y670" s="600"/>
      <c r="Z670" s="278"/>
      <c r="AA670" s="76">
        <v>485</v>
      </c>
      <c r="AB670" s="76">
        <v>485258079</v>
      </c>
      <c r="AC670" s="294" t="s">
        <v>503</v>
      </c>
      <c r="AD670" s="76">
        <v>0</v>
      </c>
      <c r="AE670" s="76">
        <v>0</v>
      </c>
      <c r="AF670" s="76">
        <v>0</v>
      </c>
      <c r="AG670" s="76">
        <v>0</v>
      </c>
      <c r="AH670" s="76">
        <v>0</v>
      </c>
      <c r="AI670" s="76">
        <v>2</v>
      </c>
      <c r="AJ670" s="76">
        <v>0</v>
      </c>
      <c r="AK670" s="265">
        <v>0</v>
      </c>
      <c r="AL670" s="265">
        <v>0</v>
      </c>
      <c r="AM670" s="265">
        <v>0</v>
      </c>
      <c r="AN670" s="265">
        <v>0</v>
      </c>
      <c r="AO670" s="265">
        <v>0</v>
      </c>
      <c r="AP670" s="265">
        <v>0</v>
      </c>
      <c r="AQ670" s="265">
        <v>0</v>
      </c>
      <c r="AR670" s="265">
        <v>0</v>
      </c>
      <c r="AS670" s="76">
        <v>1</v>
      </c>
      <c r="AT670" s="266"/>
      <c r="AU670" s="76">
        <v>258</v>
      </c>
      <c r="AV670" s="76">
        <v>79</v>
      </c>
      <c r="AW670" s="579">
        <v>7</v>
      </c>
      <c r="AY670" s="76"/>
      <c r="AZ670" s="76">
        <f t="shared" si="216"/>
        <v>485258079</v>
      </c>
      <c r="BA670" s="76">
        <f t="shared" si="217"/>
        <v>485</v>
      </c>
      <c r="BB670" s="564"/>
      <c r="BC670" s="266" t="str">
        <f t="shared" si="218"/>
        <v>SALEM ACADEMY</v>
      </c>
      <c r="BD670" s="266">
        <f t="shared" si="219"/>
        <v>79</v>
      </c>
      <c r="BE670" s="266" t="str">
        <f t="shared" si="201"/>
        <v>DRACUT</v>
      </c>
      <c r="BF670" s="266">
        <f t="shared" si="220"/>
        <v>2</v>
      </c>
    </row>
    <row r="671" spans="1:58">
      <c r="A671" s="265">
        <v>485</v>
      </c>
      <c r="B671" s="265">
        <v>485258107</v>
      </c>
      <c r="C671" s="266" t="s">
        <v>503</v>
      </c>
      <c r="D671" s="275">
        <f t="shared" si="202"/>
        <v>0</v>
      </c>
      <c r="E671" s="275">
        <f t="shared" si="203"/>
        <v>0</v>
      </c>
      <c r="F671" s="275">
        <f t="shared" si="204"/>
        <v>0</v>
      </c>
      <c r="G671" s="275">
        <f t="shared" si="205"/>
        <v>0</v>
      </c>
      <c r="H671" s="275">
        <f t="shared" si="206"/>
        <v>0</v>
      </c>
      <c r="I671" s="275">
        <f t="shared" si="207"/>
        <v>1</v>
      </c>
      <c r="J671" s="275">
        <f t="shared" si="208"/>
        <v>0</v>
      </c>
      <c r="K671" s="410">
        <f t="shared" si="209"/>
        <v>3.9300000000000002E-2</v>
      </c>
      <c r="L671" s="275"/>
      <c r="M671" s="275">
        <f t="shared" si="210"/>
        <v>0</v>
      </c>
      <c r="N671" s="275">
        <f t="shared" si="211"/>
        <v>0</v>
      </c>
      <c r="O671" s="275">
        <f t="shared" si="212"/>
        <v>0</v>
      </c>
      <c r="P671" s="275">
        <f t="shared" si="213"/>
        <v>0</v>
      </c>
      <c r="Q671" s="275">
        <f t="shared" si="214"/>
        <v>9</v>
      </c>
      <c r="R671" s="275">
        <f t="shared" si="215"/>
        <v>1</v>
      </c>
      <c r="S671" s="278"/>
      <c r="T671" s="278"/>
      <c r="U671" s="278"/>
      <c r="V671" s="278"/>
      <c r="W671" s="582"/>
      <c r="X671" s="582"/>
      <c r="Y671" s="600"/>
      <c r="Z671" s="278"/>
      <c r="AA671" s="76">
        <v>485</v>
      </c>
      <c r="AB671" s="76">
        <v>485258107</v>
      </c>
      <c r="AC671" s="294" t="s">
        <v>503</v>
      </c>
      <c r="AD671" s="76">
        <v>0</v>
      </c>
      <c r="AE671" s="76">
        <v>0</v>
      </c>
      <c r="AF671" s="76">
        <v>0</v>
      </c>
      <c r="AG671" s="76">
        <v>0</v>
      </c>
      <c r="AH671" s="76">
        <v>0</v>
      </c>
      <c r="AI671" s="76">
        <v>1</v>
      </c>
      <c r="AJ671" s="76">
        <v>0</v>
      </c>
      <c r="AK671" s="265">
        <v>0</v>
      </c>
      <c r="AL671" s="265">
        <v>0</v>
      </c>
      <c r="AM671" s="265">
        <v>0</v>
      </c>
      <c r="AN671" s="265">
        <v>0</v>
      </c>
      <c r="AO671" s="265">
        <v>0</v>
      </c>
      <c r="AP671" s="265">
        <v>0</v>
      </c>
      <c r="AQ671" s="265">
        <v>0</v>
      </c>
      <c r="AR671" s="265">
        <v>0</v>
      </c>
      <c r="AS671" s="76">
        <v>0</v>
      </c>
      <c r="AT671" s="266"/>
      <c r="AU671" s="76">
        <v>258</v>
      </c>
      <c r="AV671" s="76">
        <v>107</v>
      </c>
      <c r="AW671" s="579">
        <v>9</v>
      </c>
      <c r="AY671" s="76"/>
      <c r="AZ671" s="76">
        <f t="shared" si="216"/>
        <v>485258107</v>
      </c>
      <c r="BA671" s="76">
        <f t="shared" si="217"/>
        <v>485</v>
      </c>
      <c r="BB671" s="564"/>
      <c r="BC671" s="266" t="str">
        <f t="shared" si="218"/>
        <v>SALEM ACADEMY</v>
      </c>
      <c r="BD671" s="266">
        <f t="shared" si="219"/>
        <v>107</v>
      </c>
      <c r="BE671" s="266" t="str">
        <f t="shared" si="201"/>
        <v>GLOUCESTER</v>
      </c>
      <c r="BF671" s="266">
        <f t="shared" si="220"/>
        <v>1</v>
      </c>
    </row>
    <row r="672" spans="1:58">
      <c r="A672" s="265">
        <v>485</v>
      </c>
      <c r="B672" s="265">
        <v>485258128</v>
      </c>
      <c r="C672" s="266" t="s">
        <v>503</v>
      </c>
      <c r="D672" s="275">
        <f t="shared" si="202"/>
        <v>0</v>
      </c>
      <c r="E672" s="275">
        <f t="shared" si="203"/>
        <v>0</v>
      </c>
      <c r="F672" s="275">
        <f t="shared" si="204"/>
        <v>0</v>
      </c>
      <c r="G672" s="275">
        <f t="shared" si="205"/>
        <v>0</v>
      </c>
      <c r="H672" s="275">
        <f t="shared" si="206"/>
        <v>0</v>
      </c>
      <c r="I672" s="275">
        <f t="shared" si="207"/>
        <v>1</v>
      </c>
      <c r="J672" s="275">
        <f t="shared" si="208"/>
        <v>0</v>
      </c>
      <c r="K672" s="410">
        <f t="shared" si="209"/>
        <v>3.9300000000000002E-2</v>
      </c>
      <c r="L672" s="275"/>
      <c r="M672" s="275">
        <f t="shared" si="210"/>
        <v>0</v>
      </c>
      <c r="N672" s="275">
        <f t="shared" si="211"/>
        <v>0</v>
      </c>
      <c r="O672" s="275">
        <f t="shared" si="212"/>
        <v>0</v>
      </c>
      <c r="P672" s="275">
        <f t="shared" si="213"/>
        <v>1</v>
      </c>
      <c r="Q672" s="275">
        <f t="shared" si="214"/>
        <v>10</v>
      </c>
      <c r="R672" s="275">
        <f t="shared" si="215"/>
        <v>1</v>
      </c>
      <c r="S672" s="278"/>
      <c r="T672" s="278"/>
      <c r="U672" s="278"/>
      <c r="V672" s="278"/>
      <c r="W672" s="582"/>
      <c r="X672" s="582"/>
      <c r="Y672" s="600"/>
      <c r="Z672" s="278"/>
      <c r="AA672" s="76">
        <v>485</v>
      </c>
      <c r="AB672" s="76">
        <v>485258128</v>
      </c>
      <c r="AC672" s="294" t="s">
        <v>503</v>
      </c>
      <c r="AD672" s="76">
        <v>0</v>
      </c>
      <c r="AE672" s="76">
        <v>0</v>
      </c>
      <c r="AF672" s="76">
        <v>0</v>
      </c>
      <c r="AG672" s="76">
        <v>0</v>
      </c>
      <c r="AH672" s="76">
        <v>0</v>
      </c>
      <c r="AI672" s="76">
        <v>1</v>
      </c>
      <c r="AJ672" s="76">
        <v>0</v>
      </c>
      <c r="AK672" s="265">
        <v>0</v>
      </c>
      <c r="AL672" s="265">
        <v>0</v>
      </c>
      <c r="AM672" s="265">
        <v>0</v>
      </c>
      <c r="AN672" s="265">
        <v>0</v>
      </c>
      <c r="AO672" s="265">
        <v>0</v>
      </c>
      <c r="AP672" s="265">
        <v>0</v>
      </c>
      <c r="AQ672" s="265">
        <v>0</v>
      </c>
      <c r="AR672" s="265">
        <v>0</v>
      </c>
      <c r="AS672" s="76">
        <v>1</v>
      </c>
      <c r="AT672" s="266"/>
      <c r="AU672" s="76">
        <v>258</v>
      </c>
      <c r="AV672" s="76">
        <v>128</v>
      </c>
      <c r="AW672" s="579">
        <v>10</v>
      </c>
      <c r="AY672" s="76"/>
      <c r="AZ672" s="76">
        <f t="shared" si="216"/>
        <v>485258128</v>
      </c>
      <c r="BA672" s="76">
        <f t="shared" si="217"/>
        <v>485</v>
      </c>
      <c r="BB672" s="564"/>
      <c r="BC672" s="266" t="str">
        <f t="shared" si="218"/>
        <v>SALEM ACADEMY</v>
      </c>
      <c r="BD672" s="266">
        <f t="shared" si="219"/>
        <v>128</v>
      </c>
      <c r="BE672" s="266" t="str">
        <f t="shared" si="201"/>
        <v>HAVERHILL</v>
      </c>
      <c r="BF672" s="266">
        <f t="shared" si="220"/>
        <v>1</v>
      </c>
    </row>
    <row r="673" spans="1:58">
      <c r="A673" s="265">
        <v>485</v>
      </c>
      <c r="B673" s="265">
        <v>485258163</v>
      </c>
      <c r="C673" s="266" t="s">
        <v>503</v>
      </c>
      <c r="D673" s="275">
        <f t="shared" si="202"/>
        <v>0</v>
      </c>
      <c r="E673" s="275">
        <f t="shared" si="203"/>
        <v>0</v>
      </c>
      <c r="F673" s="275">
        <f t="shared" si="204"/>
        <v>0</v>
      </c>
      <c r="G673" s="275">
        <f t="shared" si="205"/>
        <v>0</v>
      </c>
      <c r="H673" s="275">
        <f t="shared" si="206"/>
        <v>5</v>
      </c>
      <c r="I673" s="275">
        <f t="shared" si="207"/>
        <v>11</v>
      </c>
      <c r="J673" s="275">
        <f t="shared" si="208"/>
        <v>0</v>
      </c>
      <c r="K673" s="410">
        <f t="shared" si="209"/>
        <v>0.62880000000000003</v>
      </c>
      <c r="L673" s="275"/>
      <c r="M673" s="275">
        <f t="shared" si="210"/>
        <v>0</v>
      </c>
      <c r="N673" s="275">
        <f t="shared" si="211"/>
        <v>0</v>
      </c>
      <c r="O673" s="275">
        <f t="shared" si="212"/>
        <v>0</v>
      </c>
      <c r="P673" s="275">
        <f t="shared" si="213"/>
        <v>10</v>
      </c>
      <c r="Q673" s="275">
        <f t="shared" si="214"/>
        <v>11</v>
      </c>
      <c r="R673" s="275">
        <f t="shared" si="215"/>
        <v>16</v>
      </c>
      <c r="S673" s="278"/>
      <c r="T673" s="278"/>
      <c r="U673" s="278"/>
      <c r="V673" s="278"/>
      <c r="W673" s="582"/>
      <c r="X673" s="582"/>
      <c r="Y673" s="600"/>
      <c r="Z673" s="278"/>
      <c r="AA673" s="76">
        <v>485</v>
      </c>
      <c r="AB673" s="76">
        <v>485258163</v>
      </c>
      <c r="AC673" s="294" t="s">
        <v>503</v>
      </c>
      <c r="AD673" s="76">
        <v>0</v>
      </c>
      <c r="AE673" s="76">
        <v>0</v>
      </c>
      <c r="AF673" s="76">
        <v>0</v>
      </c>
      <c r="AG673" s="76">
        <v>0</v>
      </c>
      <c r="AH673" s="76">
        <v>5</v>
      </c>
      <c r="AI673" s="76">
        <v>11</v>
      </c>
      <c r="AJ673" s="76">
        <v>0</v>
      </c>
      <c r="AK673" s="265">
        <v>0</v>
      </c>
      <c r="AL673" s="265">
        <v>0</v>
      </c>
      <c r="AM673" s="265">
        <v>0</v>
      </c>
      <c r="AN673" s="265">
        <v>0</v>
      </c>
      <c r="AO673" s="265">
        <v>4</v>
      </c>
      <c r="AP673" s="265">
        <v>0</v>
      </c>
      <c r="AQ673" s="265">
        <v>0</v>
      </c>
      <c r="AR673" s="265">
        <v>0</v>
      </c>
      <c r="AS673" s="76">
        <v>6</v>
      </c>
      <c r="AT673" s="266"/>
      <c r="AU673" s="76">
        <v>258</v>
      </c>
      <c r="AV673" s="76">
        <v>163</v>
      </c>
      <c r="AW673" s="579">
        <v>11</v>
      </c>
      <c r="AY673" s="76"/>
      <c r="AZ673" s="76">
        <f t="shared" si="216"/>
        <v>485258163</v>
      </c>
      <c r="BA673" s="76">
        <f t="shared" si="217"/>
        <v>485</v>
      </c>
      <c r="BB673" s="564"/>
      <c r="BC673" s="266" t="str">
        <f t="shared" si="218"/>
        <v>SALEM ACADEMY</v>
      </c>
      <c r="BD673" s="266">
        <f t="shared" si="219"/>
        <v>163</v>
      </c>
      <c r="BE673" s="266" t="str">
        <f t="shared" si="201"/>
        <v>LYNN</v>
      </c>
      <c r="BF673" s="266">
        <f t="shared" si="220"/>
        <v>16</v>
      </c>
    </row>
    <row r="674" spans="1:58">
      <c r="A674" s="265">
        <v>485</v>
      </c>
      <c r="B674" s="265">
        <v>485258229</v>
      </c>
      <c r="C674" s="266" t="s">
        <v>503</v>
      </c>
      <c r="D674" s="275">
        <f t="shared" si="202"/>
        <v>0</v>
      </c>
      <c r="E674" s="275">
        <f t="shared" si="203"/>
        <v>0</v>
      </c>
      <c r="F674" s="275">
        <f t="shared" si="204"/>
        <v>0</v>
      </c>
      <c r="G674" s="275">
        <f t="shared" si="205"/>
        <v>0</v>
      </c>
      <c r="H674" s="275">
        <f t="shared" si="206"/>
        <v>3</v>
      </c>
      <c r="I674" s="275">
        <f t="shared" si="207"/>
        <v>7</v>
      </c>
      <c r="J674" s="275">
        <f t="shared" si="208"/>
        <v>0</v>
      </c>
      <c r="K674" s="410">
        <f t="shared" si="209"/>
        <v>0.39300000000000002</v>
      </c>
      <c r="L674" s="275"/>
      <c r="M674" s="275">
        <f t="shared" si="210"/>
        <v>0</v>
      </c>
      <c r="N674" s="275">
        <f t="shared" si="211"/>
        <v>0</v>
      </c>
      <c r="O674" s="275">
        <f t="shared" si="212"/>
        <v>1</v>
      </c>
      <c r="P674" s="275">
        <f t="shared" si="213"/>
        <v>7</v>
      </c>
      <c r="Q674" s="275">
        <f t="shared" si="214"/>
        <v>9</v>
      </c>
      <c r="R674" s="275">
        <f t="shared" si="215"/>
        <v>10</v>
      </c>
      <c r="S674" s="278"/>
      <c r="T674" s="278"/>
      <c r="U674" s="278"/>
      <c r="V674" s="278"/>
      <c r="W674" s="582"/>
      <c r="X674" s="582"/>
      <c r="Y674" s="600"/>
      <c r="Z674" s="278"/>
      <c r="AA674" s="76">
        <v>485</v>
      </c>
      <c r="AB674" s="76">
        <v>485258229</v>
      </c>
      <c r="AC674" s="294" t="s">
        <v>503</v>
      </c>
      <c r="AD674" s="76">
        <v>0</v>
      </c>
      <c r="AE674" s="76">
        <v>0</v>
      </c>
      <c r="AF674" s="76">
        <v>0</v>
      </c>
      <c r="AG674" s="76">
        <v>0</v>
      </c>
      <c r="AH674" s="76">
        <v>3</v>
      </c>
      <c r="AI674" s="76">
        <v>7</v>
      </c>
      <c r="AJ674" s="76">
        <v>0</v>
      </c>
      <c r="AK674" s="265">
        <v>0</v>
      </c>
      <c r="AL674" s="265">
        <v>0</v>
      </c>
      <c r="AM674" s="265">
        <v>0</v>
      </c>
      <c r="AN674" s="265">
        <v>1</v>
      </c>
      <c r="AO674" s="265">
        <v>1</v>
      </c>
      <c r="AP674" s="265">
        <v>0</v>
      </c>
      <c r="AQ674" s="265">
        <v>0</v>
      </c>
      <c r="AR674" s="265">
        <v>0</v>
      </c>
      <c r="AS674" s="76">
        <v>6</v>
      </c>
      <c r="AT674" s="266"/>
      <c r="AU674" s="76">
        <v>258</v>
      </c>
      <c r="AV674" s="76">
        <v>229</v>
      </c>
      <c r="AW674" s="579">
        <v>9</v>
      </c>
      <c r="AY674" s="76"/>
      <c r="AZ674" s="76">
        <f t="shared" si="216"/>
        <v>485258229</v>
      </c>
      <c r="BA674" s="76">
        <f t="shared" si="217"/>
        <v>485</v>
      </c>
      <c r="BB674" s="564"/>
      <c r="BC674" s="266" t="str">
        <f t="shared" si="218"/>
        <v>SALEM ACADEMY</v>
      </c>
      <c r="BD674" s="266">
        <f t="shared" si="219"/>
        <v>229</v>
      </c>
      <c r="BE674" s="266" t="str">
        <f t="shared" si="201"/>
        <v>PEABODY</v>
      </c>
      <c r="BF674" s="266">
        <f t="shared" si="220"/>
        <v>10</v>
      </c>
    </row>
    <row r="675" spans="1:58">
      <c r="A675" s="265">
        <v>485</v>
      </c>
      <c r="B675" s="265">
        <v>485258258</v>
      </c>
      <c r="C675" s="266" t="s">
        <v>503</v>
      </c>
      <c r="D675" s="275">
        <f t="shared" si="202"/>
        <v>0</v>
      </c>
      <c r="E675" s="275">
        <f t="shared" si="203"/>
        <v>0</v>
      </c>
      <c r="F675" s="275">
        <f t="shared" si="204"/>
        <v>0</v>
      </c>
      <c r="G675" s="275">
        <f t="shared" si="205"/>
        <v>0</v>
      </c>
      <c r="H675" s="275">
        <f t="shared" si="206"/>
        <v>210</v>
      </c>
      <c r="I675" s="275">
        <f t="shared" si="207"/>
        <v>240</v>
      </c>
      <c r="J675" s="275">
        <f t="shared" si="208"/>
        <v>0</v>
      </c>
      <c r="K675" s="410">
        <f t="shared" si="209"/>
        <v>17.684999999999999</v>
      </c>
      <c r="L675" s="275"/>
      <c r="M675" s="275">
        <f t="shared" si="210"/>
        <v>0</v>
      </c>
      <c r="N675" s="275">
        <f t="shared" si="211"/>
        <v>15</v>
      </c>
      <c r="O675" s="275">
        <f t="shared" si="212"/>
        <v>12</v>
      </c>
      <c r="P675" s="275">
        <f t="shared" si="213"/>
        <v>269</v>
      </c>
      <c r="Q675" s="275">
        <f t="shared" si="214"/>
        <v>10</v>
      </c>
      <c r="R675" s="275">
        <f t="shared" si="215"/>
        <v>450</v>
      </c>
      <c r="S675" s="278"/>
      <c r="T675" s="278"/>
      <c r="U675" s="278"/>
      <c r="V675" s="278"/>
      <c r="W675" s="582"/>
      <c r="X675" s="582"/>
      <c r="Y675" s="600"/>
      <c r="Z675" s="278"/>
      <c r="AA675" s="76">
        <v>485</v>
      </c>
      <c r="AB675" s="76">
        <v>485258258</v>
      </c>
      <c r="AC675" s="294" t="s">
        <v>503</v>
      </c>
      <c r="AD675" s="76">
        <v>0</v>
      </c>
      <c r="AE675" s="76">
        <v>0</v>
      </c>
      <c r="AF675" s="76">
        <v>0</v>
      </c>
      <c r="AG675" s="76">
        <v>0</v>
      </c>
      <c r="AH675" s="76">
        <v>210</v>
      </c>
      <c r="AI675" s="76">
        <v>240</v>
      </c>
      <c r="AJ675" s="76">
        <v>0</v>
      </c>
      <c r="AK675" s="265">
        <v>0</v>
      </c>
      <c r="AL675" s="265">
        <v>0</v>
      </c>
      <c r="AM675" s="265">
        <v>15</v>
      </c>
      <c r="AN675" s="265">
        <v>12</v>
      </c>
      <c r="AO675" s="265">
        <v>129</v>
      </c>
      <c r="AP675" s="265">
        <v>0</v>
      </c>
      <c r="AQ675" s="265">
        <v>0</v>
      </c>
      <c r="AR675" s="265">
        <v>0</v>
      </c>
      <c r="AS675" s="76">
        <v>140</v>
      </c>
      <c r="AT675" s="266"/>
      <c r="AU675" s="76">
        <v>258</v>
      </c>
      <c r="AV675" s="76">
        <v>258</v>
      </c>
      <c r="AW675" s="579">
        <v>10</v>
      </c>
      <c r="AY675" s="76"/>
      <c r="AZ675" s="76">
        <f t="shared" si="216"/>
        <v>485258258</v>
      </c>
      <c r="BA675" s="76">
        <f t="shared" si="217"/>
        <v>485</v>
      </c>
      <c r="BB675" s="564"/>
      <c r="BC675" s="266" t="str">
        <f t="shared" si="218"/>
        <v>SALEM ACADEMY</v>
      </c>
      <c r="BD675" s="266">
        <f t="shared" si="219"/>
        <v>258</v>
      </c>
      <c r="BE675" s="266" t="str">
        <f t="shared" si="201"/>
        <v>SALEM</v>
      </c>
      <c r="BF675" s="266">
        <f t="shared" si="220"/>
        <v>450</v>
      </c>
    </row>
    <row r="676" spans="1:58">
      <c r="A676" s="265">
        <v>485</v>
      </c>
      <c r="B676" s="265">
        <v>485258291</v>
      </c>
      <c r="C676" s="266" t="s">
        <v>503</v>
      </c>
      <c r="D676" s="275">
        <f t="shared" si="202"/>
        <v>0</v>
      </c>
      <c r="E676" s="275">
        <f t="shared" si="203"/>
        <v>0</v>
      </c>
      <c r="F676" s="275">
        <f t="shared" si="204"/>
        <v>0</v>
      </c>
      <c r="G676" s="275">
        <f t="shared" si="205"/>
        <v>0</v>
      </c>
      <c r="H676" s="275">
        <f t="shared" si="206"/>
        <v>1</v>
      </c>
      <c r="I676" s="275">
        <f t="shared" si="207"/>
        <v>4</v>
      </c>
      <c r="J676" s="275">
        <f t="shared" si="208"/>
        <v>0</v>
      </c>
      <c r="K676" s="410">
        <f t="shared" si="209"/>
        <v>0.19650000000000001</v>
      </c>
      <c r="L676" s="275"/>
      <c r="M676" s="275">
        <f t="shared" si="210"/>
        <v>0</v>
      </c>
      <c r="N676" s="275">
        <f t="shared" si="211"/>
        <v>0</v>
      </c>
      <c r="O676" s="275">
        <f t="shared" si="212"/>
        <v>0</v>
      </c>
      <c r="P676" s="275">
        <f t="shared" si="213"/>
        <v>5</v>
      </c>
      <c r="Q676" s="275">
        <f t="shared" si="214"/>
        <v>5</v>
      </c>
      <c r="R676" s="275">
        <f t="shared" si="215"/>
        <v>5</v>
      </c>
      <c r="S676" s="278"/>
      <c r="T676" s="278"/>
      <c r="U676" s="278"/>
      <c r="V676" s="278"/>
      <c r="W676" s="582"/>
      <c r="X676" s="582"/>
      <c r="Y676" s="600"/>
      <c r="Z676" s="278"/>
      <c r="AA676" s="76">
        <v>485</v>
      </c>
      <c r="AB676" s="76">
        <v>485258291</v>
      </c>
      <c r="AC676" s="294" t="s">
        <v>503</v>
      </c>
      <c r="AD676" s="76">
        <v>0</v>
      </c>
      <c r="AE676" s="76">
        <v>0</v>
      </c>
      <c r="AF676" s="76">
        <v>0</v>
      </c>
      <c r="AG676" s="76">
        <v>0</v>
      </c>
      <c r="AH676" s="76">
        <v>1</v>
      </c>
      <c r="AI676" s="76">
        <v>4</v>
      </c>
      <c r="AJ676" s="76">
        <v>0</v>
      </c>
      <c r="AK676" s="265">
        <v>0</v>
      </c>
      <c r="AL676" s="265">
        <v>0</v>
      </c>
      <c r="AM676" s="265">
        <v>0</v>
      </c>
      <c r="AN676" s="265">
        <v>0</v>
      </c>
      <c r="AO676" s="265">
        <v>1</v>
      </c>
      <c r="AP676" s="265">
        <v>0</v>
      </c>
      <c r="AQ676" s="265">
        <v>0</v>
      </c>
      <c r="AR676" s="265">
        <v>0</v>
      </c>
      <c r="AS676" s="76">
        <v>4</v>
      </c>
      <c r="AT676" s="266"/>
      <c r="AU676" s="76">
        <v>258</v>
      </c>
      <c r="AV676" s="76">
        <v>291</v>
      </c>
      <c r="AW676" s="579">
        <v>5</v>
      </c>
      <c r="AY676" s="76"/>
      <c r="AZ676" s="76">
        <f t="shared" si="216"/>
        <v>485258291</v>
      </c>
      <c r="BA676" s="76">
        <f t="shared" si="217"/>
        <v>485</v>
      </c>
      <c r="BB676" s="564"/>
      <c r="BC676" s="266" t="str">
        <f t="shared" si="218"/>
        <v>SALEM ACADEMY</v>
      </c>
      <c r="BD676" s="266">
        <f t="shared" si="219"/>
        <v>291</v>
      </c>
      <c r="BE676" s="266" t="str">
        <f t="shared" si="201"/>
        <v>SWAMPSCOTT</v>
      </c>
      <c r="BF676" s="266">
        <f t="shared" si="220"/>
        <v>5</v>
      </c>
    </row>
    <row r="677" spans="1:58">
      <c r="A677" s="265">
        <v>485</v>
      </c>
      <c r="B677" s="265">
        <v>485258295</v>
      </c>
      <c r="C677" s="266" t="s">
        <v>503</v>
      </c>
      <c r="D677" s="275">
        <f t="shared" si="202"/>
        <v>0</v>
      </c>
      <c r="E677" s="275">
        <f t="shared" si="203"/>
        <v>0</v>
      </c>
      <c r="F677" s="275">
        <f t="shared" si="204"/>
        <v>0</v>
      </c>
      <c r="G677" s="275">
        <f t="shared" si="205"/>
        <v>0</v>
      </c>
      <c r="H677" s="275">
        <f t="shared" si="206"/>
        <v>0</v>
      </c>
      <c r="I677" s="275">
        <f t="shared" si="207"/>
        <v>1</v>
      </c>
      <c r="J677" s="275">
        <f t="shared" si="208"/>
        <v>0</v>
      </c>
      <c r="K677" s="410">
        <f t="shared" si="209"/>
        <v>3.9300000000000002E-2</v>
      </c>
      <c r="L677" s="275"/>
      <c r="M677" s="275">
        <f t="shared" si="210"/>
        <v>0</v>
      </c>
      <c r="N677" s="275">
        <f t="shared" si="211"/>
        <v>0</v>
      </c>
      <c r="O677" s="275">
        <f t="shared" si="212"/>
        <v>0</v>
      </c>
      <c r="P677" s="275">
        <f t="shared" si="213"/>
        <v>1</v>
      </c>
      <c r="Q677" s="275">
        <f t="shared" si="214"/>
        <v>5</v>
      </c>
      <c r="R677" s="275">
        <f t="shared" si="215"/>
        <v>1</v>
      </c>
      <c r="S677" s="278"/>
      <c r="T677" s="278"/>
      <c r="U677" s="278"/>
      <c r="V677" s="278"/>
      <c r="W677" s="582"/>
      <c r="X677" s="582"/>
      <c r="Y677" s="600"/>
      <c r="Z677" s="278"/>
      <c r="AA677" s="76">
        <v>485</v>
      </c>
      <c r="AB677" s="76">
        <v>485258295</v>
      </c>
      <c r="AC677" s="294" t="s">
        <v>503</v>
      </c>
      <c r="AD677" s="76">
        <v>0</v>
      </c>
      <c r="AE677" s="76">
        <v>0</v>
      </c>
      <c r="AF677" s="76">
        <v>0</v>
      </c>
      <c r="AG677" s="76">
        <v>0</v>
      </c>
      <c r="AH677" s="76">
        <v>0</v>
      </c>
      <c r="AI677" s="76">
        <v>1</v>
      </c>
      <c r="AJ677" s="76">
        <v>0</v>
      </c>
      <c r="AK677" s="265">
        <v>0</v>
      </c>
      <c r="AL677" s="265">
        <v>0</v>
      </c>
      <c r="AM677" s="265">
        <v>0</v>
      </c>
      <c r="AN677" s="265">
        <v>0</v>
      </c>
      <c r="AO677" s="265">
        <v>0</v>
      </c>
      <c r="AP677" s="265">
        <v>0</v>
      </c>
      <c r="AQ677" s="265">
        <v>0</v>
      </c>
      <c r="AR677" s="265">
        <v>0</v>
      </c>
      <c r="AS677" s="76">
        <v>1</v>
      </c>
      <c r="AT677" s="266"/>
      <c r="AU677" s="76">
        <v>258</v>
      </c>
      <c r="AV677" s="76">
        <v>295</v>
      </c>
      <c r="AW677" s="579">
        <v>5</v>
      </c>
      <c r="AY677" s="76"/>
      <c r="AZ677" s="76">
        <f t="shared" si="216"/>
        <v>485258295</v>
      </c>
      <c r="BA677" s="76">
        <f t="shared" si="217"/>
        <v>485</v>
      </c>
      <c r="BB677" s="564"/>
      <c r="BC677" s="266" t="str">
        <f t="shared" si="218"/>
        <v>SALEM ACADEMY</v>
      </c>
      <c r="BD677" s="266">
        <f t="shared" si="219"/>
        <v>295</v>
      </c>
      <c r="BE677" s="266" t="str">
        <f t="shared" si="201"/>
        <v>TEWKSBURY</v>
      </c>
      <c r="BF677" s="266">
        <f t="shared" si="220"/>
        <v>1</v>
      </c>
    </row>
    <row r="678" spans="1:58">
      <c r="A678" s="265">
        <v>486</v>
      </c>
      <c r="B678" s="265">
        <v>486348151</v>
      </c>
      <c r="C678" s="266" t="s">
        <v>1520</v>
      </c>
      <c r="D678" s="275">
        <f t="shared" si="202"/>
        <v>0</v>
      </c>
      <c r="E678" s="275">
        <f t="shared" si="203"/>
        <v>0</v>
      </c>
      <c r="F678" s="275">
        <f t="shared" si="204"/>
        <v>1</v>
      </c>
      <c r="G678" s="275">
        <f t="shared" si="205"/>
        <v>2</v>
      </c>
      <c r="H678" s="275">
        <f t="shared" si="206"/>
        <v>0</v>
      </c>
      <c r="I678" s="275">
        <f t="shared" si="207"/>
        <v>0</v>
      </c>
      <c r="J678" s="275">
        <f t="shared" si="208"/>
        <v>0</v>
      </c>
      <c r="K678" s="410">
        <f t="shared" si="209"/>
        <v>0.1179</v>
      </c>
      <c r="L678" s="275"/>
      <c r="M678" s="275">
        <f t="shared" si="210"/>
        <v>0</v>
      </c>
      <c r="N678" s="275">
        <f t="shared" si="211"/>
        <v>0</v>
      </c>
      <c r="O678" s="275">
        <f t="shared" si="212"/>
        <v>0</v>
      </c>
      <c r="P678" s="275">
        <f t="shared" si="213"/>
        <v>3</v>
      </c>
      <c r="Q678" s="275">
        <f t="shared" si="214"/>
        <v>8</v>
      </c>
      <c r="R678" s="275">
        <f t="shared" si="215"/>
        <v>3</v>
      </c>
      <c r="S678" s="278"/>
      <c r="T678" s="278"/>
      <c r="U678" s="278"/>
      <c r="V678" s="278"/>
      <c r="W678" s="582"/>
      <c r="X678" s="582"/>
      <c r="Y678" s="600"/>
      <c r="Z678" s="278"/>
      <c r="AA678" s="76">
        <v>486</v>
      </c>
      <c r="AB678" s="76">
        <v>486348151</v>
      </c>
      <c r="AC678" s="294" t="s">
        <v>1520</v>
      </c>
      <c r="AD678" s="76">
        <v>0</v>
      </c>
      <c r="AE678" s="76">
        <v>0</v>
      </c>
      <c r="AF678" s="76">
        <v>1</v>
      </c>
      <c r="AG678" s="76">
        <v>2</v>
      </c>
      <c r="AH678" s="76">
        <v>0</v>
      </c>
      <c r="AI678" s="76">
        <v>0</v>
      </c>
      <c r="AJ678" s="76">
        <v>0</v>
      </c>
      <c r="AK678" s="265">
        <v>0</v>
      </c>
      <c r="AL678" s="265">
        <v>0</v>
      </c>
      <c r="AM678" s="265">
        <v>0</v>
      </c>
      <c r="AN678" s="265">
        <v>0</v>
      </c>
      <c r="AO678" s="265">
        <v>2</v>
      </c>
      <c r="AP678" s="265">
        <v>0</v>
      </c>
      <c r="AQ678" s="265">
        <v>0</v>
      </c>
      <c r="AR678" s="265">
        <v>1</v>
      </c>
      <c r="AS678" s="76">
        <v>0</v>
      </c>
      <c r="AT678" s="266"/>
      <c r="AU678" s="76">
        <v>348</v>
      </c>
      <c r="AV678" s="76">
        <v>151</v>
      </c>
      <c r="AW678" s="579">
        <v>8</v>
      </c>
      <c r="AY678" s="76"/>
      <c r="AZ678" s="76">
        <f t="shared" si="216"/>
        <v>486348151</v>
      </c>
      <c r="BA678" s="76">
        <f t="shared" si="217"/>
        <v>486</v>
      </c>
      <c r="BB678" s="564"/>
      <c r="BC678" s="266" t="str">
        <f t="shared" si="218"/>
        <v>LEARNING FIRST</v>
      </c>
      <c r="BD678" s="266">
        <f t="shared" si="219"/>
        <v>151</v>
      </c>
      <c r="BE678" s="266" t="str">
        <f t="shared" si="201"/>
        <v>LEICESTER</v>
      </c>
      <c r="BF678" s="266">
        <f t="shared" si="220"/>
        <v>3</v>
      </c>
    </row>
    <row r="679" spans="1:58">
      <c r="A679" s="265">
        <v>486</v>
      </c>
      <c r="B679" s="265">
        <v>486348153</v>
      </c>
      <c r="C679" s="266" t="s">
        <v>1520</v>
      </c>
      <c r="D679" s="275">
        <f t="shared" si="202"/>
        <v>0</v>
      </c>
      <c r="E679" s="275">
        <f t="shared" si="203"/>
        <v>0</v>
      </c>
      <c r="F679" s="275">
        <f t="shared" si="204"/>
        <v>0</v>
      </c>
      <c r="G679" s="275">
        <f t="shared" si="205"/>
        <v>0</v>
      </c>
      <c r="H679" s="275">
        <f t="shared" si="206"/>
        <v>1</v>
      </c>
      <c r="I679" s="275">
        <f t="shared" si="207"/>
        <v>0</v>
      </c>
      <c r="J679" s="275">
        <f t="shared" si="208"/>
        <v>0</v>
      </c>
      <c r="K679" s="410">
        <f t="shared" si="209"/>
        <v>3.9300000000000002E-2</v>
      </c>
      <c r="L679" s="275"/>
      <c r="M679" s="275">
        <f t="shared" si="210"/>
        <v>0</v>
      </c>
      <c r="N679" s="275">
        <f t="shared" si="211"/>
        <v>0</v>
      </c>
      <c r="O679" s="275">
        <f t="shared" si="212"/>
        <v>0</v>
      </c>
      <c r="P679" s="275">
        <f t="shared" si="213"/>
        <v>0</v>
      </c>
      <c r="Q679" s="275">
        <f t="shared" si="214"/>
        <v>10</v>
      </c>
      <c r="R679" s="275">
        <f t="shared" si="215"/>
        <v>1</v>
      </c>
      <c r="S679" s="278"/>
      <c r="T679" s="278"/>
      <c r="U679" s="278"/>
      <c r="V679" s="278"/>
      <c r="W679" s="582"/>
      <c r="X679" s="582"/>
      <c r="Y679" s="600"/>
      <c r="Z679" s="278"/>
      <c r="AA679" s="76">
        <v>486</v>
      </c>
      <c r="AB679" s="76">
        <v>486348153</v>
      </c>
      <c r="AC679" s="294" t="s">
        <v>1520</v>
      </c>
      <c r="AD679" s="76">
        <v>0</v>
      </c>
      <c r="AE679" s="76">
        <v>0</v>
      </c>
      <c r="AF679" s="76">
        <v>0</v>
      </c>
      <c r="AG679" s="76">
        <v>0</v>
      </c>
      <c r="AH679" s="76">
        <v>1</v>
      </c>
      <c r="AI679" s="76">
        <v>0</v>
      </c>
      <c r="AJ679" s="76">
        <v>0</v>
      </c>
      <c r="AK679" s="265">
        <v>0</v>
      </c>
      <c r="AL679" s="265">
        <v>0</v>
      </c>
      <c r="AM679" s="265">
        <v>0</v>
      </c>
      <c r="AN679" s="265">
        <v>0</v>
      </c>
      <c r="AO679" s="265">
        <v>0</v>
      </c>
      <c r="AP679" s="265">
        <v>0</v>
      </c>
      <c r="AQ679" s="265">
        <v>0</v>
      </c>
      <c r="AR679" s="265">
        <v>0</v>
      </c>
      <c r="AS679" s="76">
        <v>0</v>
      </c>
      <c r="AT679" s="266"/>
      <c r="AU679" s="76">
        <v>348</v>
      </c>
      <c r="AV679" s="76">
        <v>153</v>
      </c>
      <c r="AW679" s="579">
        <v>10</v>
      </c>
      <c r="AY679" s="76"/>
      <c r="AZ679" s="76">
        <f t="shared" si="216"/>
        <v>486348153</v>
      </c>
      <c r="BA679" s="76">
        <f t="shared" si="217"/>
        <v>486</v>
      </c>
      <c r="BB679" s="564"/>
      <c r="BC679" s="266" t="str">
        <f t="shared" si="218"/>
        <v>LEARNING FIRST</v>
      </c>
      <c r="BD679" s="266">
        <f t="shared" si="219"/>
        <v>153</v>
      </c>
      <c r="BE679" s="266" t="str">
        <f t="shared" si="201"/>
        <v>LEOMINSTER</v>
      </c>
      <c r="BF679" s="266">
        <f t="shared" si="220"/>
        <v>1</v>
      </c>
    </row>
    <row r="680" spans="1:58">
      <c r="A680" s="265">
        <v>486</v>
      </c>
      <c r="B680" s="265">
        <v>486348215</v>
      </c>
      <c r="C680" s="266" t="s">
        <v>1520</v>
      </c>
      <c r="D680" s="275">
        <f t="shared" si="202"/>
        <v>0</v>
      </c>
      <c r="E680" s="275">
        <f t="shared" si="203"/>
        <v>0</v>
      </c>
      <c r="F680" s="275">
        <f t="shared" si="204"/>
        <v>0</v>
      </c>
      <c r="G680" s="275">
        <f t="shared" si="205"/>
        <v>0</v>
      </c>
      <c r="H680" s="275">
        <f t="shared" si="206"/>
        <v>1</v>
      </c>
      <c r="I680" s="275">
        <f t="shared" si="207"/>
        <v>0</v>
      </c>
      <c r="J680" s="275">
        <f t="shared" si="208"/>
        <v>0</v>
      </c>
      <c r="K680" s="410">
        <f t="shared" si="209"/>
        <v>3.9300000000000002E-2</v>
      </c>
      <c r="L680" s="275"/>
      <c r="M680" s="275">
        <f t="shared" si="210"/>
        <v>0</v>
      </c>
      <c r="N680" s="275">
        <f t="shared" si="211"/>
        <v>1</v>
      </c>
      <c r="O680" s="275">
        <f t="shared" si="212"/>
        <v>0</v>
      </c>
      <c r="P680" s="275">
        <f t="shared" si="213"/>
        <v>1</v>
      </c>
      <c r="Q680" s="275">
        <f t="shared" si="214"/>
        <v>9</v>
      </c>
      <c r="R680" s="275">
        <f t="shared" si="215"/>
        <v>1</v>
      </c>
      <c r="S680" s="278"/>
      <c r="T680" s="278"/>
      <c r="U680" s="278"/>
      <c r="V680" s="278"/>
      <c r="W680" s="582"/>
      <c r="X680" s="582"/>
      <c r="Y680" s="600"/>
      <c r="Z680" s="278"/>
      <c r="AA680" s="76">
        <v>486</v>
      </c>
      <c r="AB680" s="76">
        <v>486348215</v>
      </c>
      <c r="AC680" s="294" t="s">
        <v>1520</v>
      </c>
      <c r="AD680" s="76">
        <v>0</v>
      </c>
      <c r="AE680" s="76">
        <v>0</v>
      </c>
      <c r="AF680" s="76">
        <v>0</v>
      </c>
      <c r="AG680" s="76">
        <v>0</v>
      </c>
      <c r="AH680" s="76">
        <v>1</v>
      </c>
      <c r="AI680" s="76">
        <v>0</v>
      </c>
      <c r="AJ680" s="76">
        <v>0</v>
      </c>
      <c r="AK680" s="265">
        <v>0</v>
      </c>
      <c r="AL680" s="265">
        <v>0</v>
      </c>
      <c r="AM680" s="265">
        <v>1</v>
      </c>
      <c r="AN680" s="265">
        <v>0</v>
      </c>
      <c r="AO680" s="265">
        <v>1</v>
      </c>
      <c r="AP680" s="265">
        <v>0</v>
      </c>
      <c r="AQ680" s="265">
        <v>0</v>
      </c>
      <c r="AR680" s="265">
        <v>0</v>
      </c>
      <c r="AS680" s="76">
        <v>0</v>
      </c>
      <c r="AT680" s="266"/>
      <c r="AU680" s="76">
        <v>348</v>
      </c>
      <c r="AV680" s="76">
        <v>215</v>
      </c>
      <c r="AW680" s="579">
        <v>9</v>
      </c>
      <c r="AY680" s="76"/>
      <c r="AZ680" s="76">
        <f t="shared" si="216"/>
        <v>486348215</v>
      </c>
      <c r="BA680" s="76">
        <f t="shared" si="217"/>
        <v>486</v>
      </c>
      <c r="BB680" s="564"/>
      <c r="BC680" s="266" t="str">
        <f t="shared" si="218"/>
        <v>LEARNING FIRST</v>
      </c>
      <c r="BD680" s="266">
        <f t="shared" si="219"/>
        <v>215</v>
      </c>
      <c r="BE680" s="266" t="str">
        <f t="shared" si="201"/>
        <v>NORTH BROOKFIELD</v>
      </c>
      <c r="BF680" s="266">
        <f t="shared" si="220"/>
        <v>1</v>
      </c>
    </row>
    <row r="681" spans="1:58">
      <c r="A681" s="265">
        <v>486</v>
      </c>
      <c r="B681" s="265">
        <v>486348271</v>
      </c>
      <c r="C681" s="266" t="s">
        <v>1520</v>
      </c>
      <c r="D681" s="275">
        <f t="shared" si="202"/>
        <v>0</v>
      </c>
      <c r="E681" s="275">
        <f t="shared" si="203"/>
        <v>0</v>
      </c>
      <c r="F681" s="275">
        <f t="shared" si="204"/>
        <v>0</v>
      </c>
      <c r="G681" s="275">
        <f t="shared" si="205"/>
        <v>0</v>
      </c>
      <c r="H681" s="275">
        <f t="shared" si="206"/>
        <v>1</v>
      </c>
      <c r="I681" s="275">
        <f t="shared" si="207"/>
        <v>0</v>
      </c>
      <c r="J681" s="275">
        <f t="shared" si="208"/>
        <v>0</v>
      </c>
      <c r="K681" s="410">
        <f t="shared" si="209"/>
        <v>3.9300000000000002E-2</v>
      </c>
      <c r="L681" s="275"/>
      <c r="M681" s="275">
        <f t="shared" si="210"/>
        <v>0</v>
      </c>
      <c r="N681" s="275">
        <f t="shared" si="211"/>
        <v>0</v>
      </c>
      <c r="O681" s="275">
        <f t="shared" si="212"/>
        <v>0</v>
      </c>
      <c r="P681" s="275">
        <f t="shared" si="213"/>
        <v>1</v>
      </c>
      <c r="Q681" s="275">
        <f t="shared" si="214"/>
        <v>4</v>
      </c>
      <c r="R681" s="275">
        <f t="shared" si="215"/>
        <v>1</v>
      </c>
      <c r="S681" s="278"/>
      <c r="T681" s="278"/>
      <c r="U681" s="278"/>
      <c r="V681" s="278"/>
      <c r="W681" s="582"/>
      <c r="X681" s="582"/>
      <c r="Y681" s="600"/>
      <c r="Z681" s="278"/>
      <c r="AA681" s="76">
        <v>486</v>
      </c>
      <c r="AB681" s="76">
        <v>486348271</v>
      </c>
      <c r="AC681" s="294" t="s">
        <v>1520</v>
      </c>
      <c r="AD681" s="76">
        <v>0</v>
      </c>
      <c r="AE681" s="76">
        <v>0</v>
      </c>
      <c r="AF681" s="76">
        <v>0</v>
      </c>
      <c r="AG681" s="76">
        <v>0</v>
      </c>
      <c r="AH681" s="76">
        <v>1</v>
      </c>
      <c r="AI681" s="76">
        <v>0</v>
      </c>
      <c r="AJ681" s="76">
        <v>0</v>
      </c>
      <c r="AK681" s="265">
        <v>0</v>
      </c>
      <c r="AL681" s="265">
        <v>0</v>
      </c>
      <c r="AM681" s="265">
        <v>0</v>
      </c>
      <c r="AN681" s="265">
        <v>0</v>
      </c>
      <c r="AO681" s="265">
        <v>1</v>
      </c>
      <c r="AP681" s="265">
        <v>0</v>
      </c>
      <c r="AQ681" s="265">
        <v>0</v>
      </c>
      <c r="AR681" s="265">
        <v>0</v>
      </c>
      <c r="AS681" s="76">
        <v>0</v>
      </c>
      <c r="AT681" s="266"/>
      <c r="AU681" s="76">
        <v>348</v>
      </c>
      <c r="AV681" s="76">
        <v>271</v>
      </c>
      <c r="AW681" s="579">
        <v>4</v>
      </c>
      <c r="AY681" s="76"/>
      <c r="AZ681" s="76">
        <f t="shared" si="216"/>
        <v>486348271</v>
      </c>
      <c r="BA681" s="76">
        <f t="shared" si="217"/>
        <v>486</v>
      </c>
      <c r="BB681" s="564"/>
      <c r="BC681" s="266" t="str">
        <f t="shared" si="218"/>
        <v>LEARNING FIRST</v>
      </c>
      <c r="BD681" s="266">
        <f t="shared" si="219"/>
        <v>271</v>
      </c>
      <c r="BE681" s="266" t="str">
        <f t="shared" si="201"/>
        <v>SHREWSBURY</v>
      </c>
      <c r="BF681" s="266">
        <f t="shared" si="220"/>
        <v>1</v>
      </c>
    </row>
    <row r="682" spans="1:58">
      <c r="A682" s="265">
        <v>486</v>
      </c>
      <c r="B682" s="265">
        <v>486348277</v>
      </c>
      <c r="C682" s="266" t="s">
        <v>1520</v>
      </c>
      <c r="D682" s="275">
        <f t="shared" si="202"/>
        <v>0</v>
      </c>
      <c r="E682" s="275">
        <f t="shared" si="203"/>
        <v>0</v>
      </c>
      <c r="F682" s="275">
        <f t="shared" si="204"/>
        <v>0</v>
      </c>
      <c r="G682" s="275">
        <f t="shared" si="205"/>
        <v>4</v>
      </c>
      <c r="H682" s="275">
        <f t="shared" si="206"/>
        <v>1</v>
      </c>
      <c r="I682" s="275">
        <f t="shared" si="207"/>
        <v>0</v>
      </c>
      <c r="J682" s="275">
        <f t="shared" si="208"/>
        <v>0</v>
      </c>
      <c r="K682" s="410">
        <f t="shared" si="209"/>
        <v>0.19650000000000001</v>
      </c>
      <c r="L682" s="275"/>
      <c r="M682" s="275">
        <f t="shared" si="210"/>
        <v>1</v>
      </c>
      <c r="N682" s="275">
        <f t="shared" si="211"/>
        <v>1</v>
      </c>
      <c r="O682" s="275">
        <f t="shared" si="212"/>
        <v>0</v>
      </c>
      <c r="P682" s="275">
        <f t="shared" si="213"/>
        <v>4</v>
      </c>
      <c r="Q682" s="275">
        <f t="shared" si="214"/>
        <v>12</v>
      </c>
      <c r="R682" s="275">
        <f t="shared" si="215"/>
        <v>5</v>
      </c>
      <c r="S682" s="278"/>
      <c r="T682" s="278"/>
      <c r="U682" s="278"/>
      <c r="V682" s="278"/>
      <c r="W682" s="582"/>
      <c r="X682" s="582"/>
      <c r="Y682" s="600"/>
      <c r="Z682" s="278"/>
      <c r="AA682" s="76">
        <v>486</v>
      </c>
      <c r="AB682" s="76">
        <v>486348277</v>
      </c>
      <c r="AC682" s="294" t="s">
        <v>1520</v>
      </c>
      <c r="AD682" s="76">
        <v>0</v>
      </c>
      <c r="AE682" s="76">
        <v>0</v>
      </c>
      <c r="AF682" s="76">
        <v>0</v>
      </c>
      <c r="AG682" s="76">
        <v>4</v>
      </c>
      <c r="AH682" s="76">
        <v>1</v>
      </c>
      <c r="AI682" s="76">
        <v>0</v>
      </c>
      <c r="AJ682" s="76">
        <v>0</v>
      </c>
      <c r="AK682" s="265">
        <v>0</v>
      </c>
      <c r="AL682" s="265">
        <v>1</v>
      </c>
      <c r="AM682" s="265">
        <v>1</v>
      </c>
      <c r="AN682" s="265">
        <v>0</v>
      </c>
      <c r="AO682" s="265">
        <v>4</v>
      </c>
      <c r="AP682" s="265">
        <v>0</v>
      </c>
      <c r="AQ682" s="265">
        <v>0</v>
      </c>
      <c r="AR682" s="265">
        <v>0</v>
      </c>
      <c r="AS682" s="76">
        <v>0</v>
      </c>
      <c r="AT682" s="266"/>
      <c r="AU682" s="76">
        <v>348</v>
      </c>
      <c r="AV682" s="76">
        <v>277</v>
      </c>
      <c r="AW682" s="579">
        <v>12</v>
      </c>
      <c r="AY682" s="76"/>
      <c r="AZ682" s="76">
        <f t="shared" si="216"/>
        <v>486348277</v>
      </c>
      <c r="BA682" s="76">
        <f t="shared" si="217"/>
        <v>486</v>
      </c>
      <c r="BB682" s="564"/>
      <c r="BC682" s="266" t="str">
        <f t="shared" si="218"/>
        <v>LEARNING FIRST</v>
      </c>
      <c r="BD682" s="266">
        <f t="shared" si="219"/>
        <v>277</v>
      </c>
      <c r="BE682" s="266" t="str">
        <f t="shared" si="201"/>
        <v>SOUTHBRIDGE</v>
      </c>
      <c r="BF682" s="266">
        <f t="shared" si="220"/>
        <v>5</v>
      </c>
    </row>
    <row r="683" spans="1:58">
      <c r="A683" s="265">
        <v>486</v>
      </c>
      <c r="B683" s="265">
        <v>486348348</v>
      </c>
      <c r="C683" s="266" t="s">
        <v>1520</v>
      </c>
      <c r="D683" s="275">
        <f t="shared" si="202"/>
        <v>0</v>
      </c>
      <c r="E683" s="275">
        <f t="shared" si="203"/>
        <v>0</v>
      </c>
      <c r="F683" s="275">
        <f t="shared" si="204"/>
        <v>74</v>
      </c>
      <c r="G683" s="275">
        <f t="shared" si="205"/>
        <v>366</v>
      </c>
      <c r="H683" s="275">
        <f t="shared" si="206"/>
        <v>206</v>
      </c>
      <c r="I683" s="275">
        <f t="shared" si="207"/>
        <v>0</v>
      </c>
      <c r="J683" s="275">
        <f t="shared" si="208"/>
        <v>0</v>
      </c>
      <c r="K683" s="410">
        <f t="shared" si="209"/>
        <v>25.387799999999999</v>
      </c>
      <c r="L683" s="275"/>
      <c r="M683" s="275">
        <f t="shared" si="210"/>
        <v>162</v>
      </c>
      <c r="N683" s="275">
        <f t="shared" si="211"/>
        <v>22</v>
      </c>
      <c r="O683" s="275">
        <f t="shared" si="212"/>
        <v>0</v>
      </c>
      <c r="P683" s="275">
        <f t="shared" si="213"/>
        <v>559</v>
      </c>
      <c r="Q683" s="275">
        <f t="shared" si="214"/>
        <v>11</v>
      </c>
      <c r="R683" s="275">
        <f t="shared" si="215"/>
        <v>646</v>
      </c>
      <c r="S683" s="278"/>
      <c r="T683" s="278"/>
      <c r="U683" s="278"/>
      <c r="V683" s="278"/>
      <c r="W683" s="582"/>
      <c r="X683" s="582"/>
      <c r="Y683" s="600"/>
      <c r="Z683" s="278"/>
      <c r="AA683" s="76">
        <v>486</v>
      </c>
      <c r="AB683" s="76">
        <v>486348348</v>
      </c>
      <c r="AC683" s="294" t="s">
        <v>1520</v>
      </c>
      <c r="AD683" s="76">
        <v>0</v>
      </c>
      <c r="AE683" s="76">
        <v>0</v>
      </c>
      <c r="AF683" s="76">
        <v>74</v>
      </c>
      <c r="AG683" s="76">
        <v>366</v>
      </c>
      <c r="AH683" s="76">
        <v>206</v>
      </c>
      <c r="AI683" s="76">
        <v>0</v>
      </c>
      <c r="AJ683" s="76">
        <v>0</v>
      </c>
      <c r="AK683" s="265">
        <v>0</v>
      </c>
      <c r="AL683" s="265">
        <v>162</v>
      </c>
      <c r="AM683" s="265">
        <v>22</v>
      </c>
      <c r="AN683" s="265">
        <v>0</v>
      </c>
      <c r="AO683" s="265">
        <v>499</v>
      </c>
      <c r="AP683" s="265">
        <v>0</v>
      </c>
      <c r="AQ683" s="265">
        <v>0</v>
      </c>
      <c r="AR683" s="265">
        <v>60</v>
      </c>
      <c r="AS683" s="76">
        <v>0</v>
      </c>
      <c r="AT683" s="266"/>
      <c r="AU683" s="76">
        <v>348</v>
      </c>
      <c r="AV683" s="76">
        <v>348</v>
      </c>
      <c r="AW683" s="579">
        <v>11</v>
      </c>
      <c r="AY683" s="76"/>
      <c r="AZ683" s="76">
        <f t="shared" si="216"/>
        <v>486348348</v>
      </c>
      <c r="BA683" s="76">
        <f t="shared" si="217"/>
        <v>486</v>
      </c>
      <c r="BB683" s="564"/>
      <c r="BC683" s="266" t="str">
        <f t="shared" si="218"/>
        <v>LEARNING FIRST</v>
      </c>
      <c r="BD683" s="266">
        <f t="shared" si="219"/>
        <v>348</v>
      </c>
      <c r="BE683" s="266" t="str">
        <f t="shared" si="201"/>
        <v>WORCESTER</v>
      </c>
      <c r="BF683" s="266">
        <f t="shared" si="220"/>
        <v>646</v>
      </c>
    </row>
    <row r="684" spans="1:58">
      <c r="A684" s="265">
        <v>486</v>
      </c>
      <c r="B684" s="265">
        <v>486348658</v>
      </c>
      <c r="C684" s="266" t="s">
        <v>1520</v>
      </c>
      <c r="D684" s="275">
        <f t="shared" si="202"/>
        <v>0</v>
      </c>
      <c r="E684" s="275">
        <f t="shared" si="203"/>
        <v>0</v>
      </c>
      <c r="F684" s="275">
        <f t="shared" si="204"/>
        <v>0</v>
      </c>
      <c r="G684" s="275">
        <f t="shared" si="205"/>
        <v>1</v>
      </c>
      <c r="H684" s="275">
        <f t="shared" si="206"/>
        <v>0</v>
      </c>
      <c r="I684" s="275">
        <f t="shared" si="207"/>
        <v>0</v>
      </c>
      <c r="J684" s="275">
        <f t="shared" si="208"/>
        <v>0</v>
      </c>
      <c r="K684" s="410">
        <f t="shared" si="209"/>
        <v>3.9300000000000002E-2</v>
      </c>
      <c r="L684" s="275"/>
      <c r="M684" s="275">
        <f t="shared" si="210"/>
        <v>0</v>
      </c>
      <c r="N684" s="275">
        <f t="shared" si="211"/>
        <v>0</v>
      </c>
      <c r="O684" s="275">
        <f t="shared" si="212"/>
        <v>0</v>
      </c>
      <c r="P684" s="275">
        <f t="shared" si="213"/>
        <v>1</v>
      </c>
      <c r="Q684" s="275">
        <f t="shared" si="214"/>
        <v>7</v>
      </c>
      <c r="R684" s="275">
        <f t="shared" si="215"/>
        <v>1</v>
      </c>
      <c r="S684" s="278"/>
      <c r="T684" s="278"/>
      <c r="U684" s="278"/>
      <c r="V684" s="278"/>
      <c r="W684" s="582"/>
      <c r="X684" s="582"/>
      <c r="Y684" s="600"/>
      <c r="Z684" s="278"/>
      <c r="AA684" s="76">
        <v>486</v>
      </c>
      <c r="AB684" s="76">
        <v>486348658</v>
      </c>
      <c r="AC684" s="294" t="s">
        <v>1520</v>
      </c>
      <c r="AD684" s="76">
        <v>0</v>
      </c>
      <c r="AE684" s="76">
        <v>0</v>
      </c>
      <c r="AF684" s="76">
        <v>0</v>
      </c>
      <c r="AG684" s="76">
        <v>1</v>
      </c>
      <c r="AH684" s="76">
        <v>0</v>
      </c>
      <c r="AI684" s="76">
        <v>0</v>
      </c>
      <c r="AJ684" s="76">
        <v>0</v>
      </c>
      <c r="AK684" s="265">
        <v>0</v>
      </c>
      <c r="AL684" s="265">
        <v>0</v>
      </c>
      <c r="AM684" s="265">
        <v>0</v>
      </c>
      <c r="AN684" s="265">
        <v>0</v>
      </c>
      <c r="AO684" s="265">
        <v>1</v>
      </c>
      <c r="AP684" s="265">
        <v>0</v>
      </c>
      <c r="AQ684" s="265">
        <v>0</v>
      </c>
      <c r="AR684" s="265">
        <v>0</v>
      </c>
      <c r="AS684" s="76">
        <v>0</v>
      </c>
      <c r="AT684" s="266"/>
      <c r="AU684" s="76">
        <v>348</v>
      </c>
      <c r="AV684" s="76">
        <v>658</v>
      </c>
      <c r="AW684" s="579">
        <v>7</v>
      </c>
      <c r="AY684" s="76"/>
      <c r="AZ684" s="76">
        <f t="shared" si="216"/>
        <v>486348658</v>
      </c>
      <c r="BA684" s="76">
        <f t="shared" si="217"/>
        <v>486</v>
      </c>
      <c r="BB684" s="564"/>
      <c r="BC684" s="266" t="str">
        <f t="shared" si="218"/>
        <v>LEARNING FIRST</v>
      </c>
      <c r="BD684" s="266">
        <f t="shared" si="219"/>
        <v>658</v>
      </c>
      <c r="BE684" s="266" t="str">
        <f t="shared" si="201"/>
        <v>DUDLEY CHARLTON</v>
      </c>
      <c r="BF684" s="266">
        <f t="shared" si="220"/>
        <v>1</v>
      </c>
    </row>
    <row r="685" spans="1:58">
      <c r="A685" s="265">
        <v>486</v>
      </c>
      <c r="B685" s="265">
        <v>486348753</v>
      </c>
      <c r="C685" s="266" t="s">
        <v>1520</v>
      </c>
      <c r="D685" s="275">
        <f t="shared" si="202"/>
        <v>0</v>
      </c>
      <c r="E685" s="275">
        <f t="shared" si="203"/>
        <v>0</v>
      </c>
      <c r="F685" s="275">
        <f t="shared" si="204"/>
        <v>0</v>
      </c>
      <c r="G685" s="275">
        <f t="shared" si="205"/>
        <v>0</v>
      </c>
      <c r="H685" s="275">
        <f t="shared" si="206"/>
        <v>1</v>
      </c>
      <c r="I685" s="275">
        <f t="shared" si="207"/>
        <v>0</v>
      </c>
      <c r="J685" s="275">
        <f t="shared" si="208"/>
        <v>0</v>
      </c>
      <c r="K685" s="410">
        <f t="shared" si="209"/>
        <v>3.9300000000000002E-2</v>
      </c>
      <c r="L685" s="275"/>
      <c r="M685" s="275">
        <f t="shared" si="210"/>
        <v>0</v>
      </c>
      <c r="N685" s="275">
        <f t="shared" si="211"/>
        <v>0</v>
      </c>
      <c r="O685" s="275">
        <f t="shared" si="212"/>
        <v>0</v>
      </c>
      <c r="P685" s="275">
        <f t="shared" si="213"/>
        <v>0</v>
      </c>
      <c r="Q685" s="275">
        <f t="shared" si="214"/>
        <v>7</v>
      </c>
      <c r="R685" s="275">
        <f t="shared" si="215"/>
        <v>1</v>
      </c>
      <c r="S685" s="278"/>
      <c r="T685" s="278"/>
      <c r="U685" s="278"/>
      <c r="V685" s="278"/>
      <c r="W685" s="582"/>
      <c r="X685" s="582"/>
      <c r="Y685" s="600"/>
      <c r="Z685" s="278"/>
      <c r="AA685" s="76">
        <v>486</v>
      </c>
      <c r="AB685" s="76">
        <v>486348753</v>
      </c>
      <c r="AC685" s="294" t="s">
        <v>1520</v>
      </c>
      <c r="AD685" s="76">
        <v>0</v>
      </c>
      <c r="AE685" s="76">
        <v>0</v>
      </c>
      <c r="AF685" s="76">
        <v>0</v>
      </c>
      <c r="AG685" s="76">
        <v>0</v>
      </c>
      <c r="AH685" s="76">
        <v>1</v>
      </c>
      <c r="AI685" s="76">
        <v>0</v>
      </c>
      <c r="AJ685" s="76">
        <v>0</v>
      </c>
      <c r="AK685" s="265">
        <v>0</v>
      </c>
      <c r="AL685" s="265">
        <v>0</v>
      </c>
      <c r="AM685" s="265">
        <v>0</v>
      </c>
      <c r="AN685" s="265">
        <v>0</v>
      </c>
      <c r="AO685" s="265">
        <v>0</v>
      </c>
      <c r="AP685" s="265">
        <v>0</v>
      </c>
      <c r="AQ685" s="265">
        <v>0</v>
      </c>
      <c r="AR685" s="265">
        <v>0</v>
      </c>
      <c r="AS685" s="76">
        <v>0</v>
      </c>
      <c r="AT685" s="266"/>
      <c r="AU685" s="76">
        <v>348</v>
      </c>
      <c r="AV685" s="76">
        <v>753</v>
      </c>
      <c r="AW685" s="579">
        <v>7</v>
      </c>
      <c r="AY685" s="76"/>
      <c r="AZ685" s="76">
        <f t="shared" si="216"/>
        <v>486348753</v>
      </c>
      <c r="BA685" s="76">
        <f t="shared" si="217"/>
        <v>486</v>
      </c>
      <c r="BB685" s="564"/>
      <c r="BC685" s="266" t="str">
        <f t="shared" si="218"/>
        <v>LEARNING FIRST</v>
      </c>
      <c r="BD685" s="266">
        <f t="shared" si="219"/>
        <v>753</v>
      </c>
      <c r="BE685" s="266" t="str">
        <f t="shared" si="201"/>
        <v>QUABBIN</v>
      </c>
      <c r="BF685" s="266">
        <f t="shared" si="220"/>
        <v>1</v>
      </c>
    </row>
    <row r="686" spans="1:58">
      <c r="A686" s="265">
        <v>486</v>
      </c>
      <c r="B686" s="265">
        <v>486348767</v>
      </c>
      <c r="C686" s="266" t="s">
        <v>1520</v>
      </c>
      <c r="D686" s="275">
        <f t="shared" si="202"/>
        <v>0</v>
      </c>
      <c r="E686" s="275">
        <f t="shared" si="203"/>
        <v>0</v>
      </c>
      <c r="F686" s="275">
        <f t="shared" si="204"/>
        <v>0</v>
      </c>
      <c r="G686" s="275">
        <f t="shared" si="205"/>
        <v>2</v>
      </c>
      <c r="H686" s="275">
        <f t="shared" si="206"/>
        <v>2</v>
      </c>
      <c r="I686" s="275">
        <f t="shared" si="207"/>
        <v>0</v>
      </c>
      <c r="J686" s="275">
        <f t="shared" si="208"/>
        <v>0</v>
      </c>
      <c r="K686" s="410">
        <f t="shared" si="209"/>
        <v>0.15720000000000001</v>
      </c>
      <c r="L686" s="275"/>
      <c r="M686" s="275">
        <f t="shared" si="210"/>
        <v>0</v>
      </c>
      <c r="N686" s="275">
        <f t="shared" si="211"/>
        <v>0</v>
      </c>
      <c r="O686" s="275">
        <f t="shared" si="212"/>
        <v>0</v>
      </c>
      <c r="P686" s="275">
        <f t="shared" si="213"/>
        <v>4</v>
      </c>
      <c r="Q686" s="275">
        <f t="shared" si="214"/>
        <v>10</v>
      </c>
      <c r="R686" s="275">
        <f t="shared" si="215"/>
        <v>4</v>
      </c>
      <c r="S686" s="278"/>
      <c r="T686" s="278"/>
      <c r="U686" s="278"/>
      <c r="V686" s="278"/>
      <c r="W686" s="582"/>
      <c r="X686" s="582"/>
      <c r="Y686" s="600"/>
      <c r="Z686" s="278"/>
      <c r="AA686" s="76">
        <v>486</v>
      </c>
      <c r="AB686" s="76">
        <v>486348767</v>
      </c>
      <c r="AC686" s="294" t="s">
        <v>1520</v>
      </c>
      <c r="AD686" s="76">
        <v>0</v>
      </c>
      <c r="AE686" s="76">
        <v>0</v>
      </c>
      <c r="AF686" s="76">
        <v>0</v>
      </c>
      <c r="AG686" s="76">
        <v>2</v>
      </c>
      <c r="AH686" s="76">
        <v>2</v>
      </c>
      <c r="AI686" s="76">
        <v>0</v>
      </c>
      <c r="AJ686" s="76">
        <v>0</v>
      </c>
      <c r="AK686" s="265">
        <v>0</v>
      </c>
      <c r="AL686" s="265">
        <v>0</v>
      </c>
      <c r="AM686" s="265">
        <v>0</v>
      </c>
      <c r="AN686" s="265">
        <v>0</v>
      </c>
      <c r="AO686" s="265">
        <v>4</v>
      </c>
      <c r="AP686" s="265">
        <v>0</v>
      </c>
      <c r="AQ686" s="265">
        <v>0</v>
      </c>
      <c r="AR686" s="265">
        <v>0</v>
      </c>
      <c r="AS686" s="76">
        <v>0</v>
      </c>
      <c r="AT686" s="266"/>
      <c r="AU686" s="76">
        <v>348</v>
      </c>
      <c r="AV686" s="76">
        <v>767</v>
      </c>
      <c r="AW686" s="579">
        <v>10</v>
      </c>
      <c r="AY686" s="76"/>
      <c r="AZ686" s="76">
        <f t="shared" si="216"/>
        <v>486348767</v>
      </c>
      <c r="BA686" s="76">
        <f t="shared" si="217"/>
        <v>486</v>
      </c>
      <c r="BB686" s="564"/>
      <c r="BC686" s="266" t="str">
        <f t="shared" si="218"/>
        <v>LEARNING FIRST</v>
      </c>
      <c r="BD686" s="266">
        <f t="shared" si="219"/>
        <v>767</v>
      </c>
      <c r="BE686" s="266" t="str">
        <f t="shared" si="201"/>
        <v>SPENCER EAST BROOKFIELD</v>
      </c>
      <c r="BF686" s="266">
        <f t="shared" si="220"/>
        <v>4</v>
      </c>
    </row>
    <row r="687" spans="1:58">
      <c r="A687" s="265">
        <v>486</v>
      </c>
      <c r="B687" s="265">
        <v>486348775</v>
      </c>
      <c r="C687" s="266" t="s">
        <v>1520</v>
      </c>
      <c r="D687" s="275">
        <f t="shared" si="202"/>
        <v>0</v>
      </c>
      <c r="E687" s="275">
        <f t="shared" si="203"/>
        <v>0</v>
      </c>
      <c r="F687" s="275">
        <f t="shared" si="204"/>
        <v>0</v>
      </c>
      <c r="G687" s="275">
        <f t="shared" si="205"/>
        <v>2</v>
      </c>
      <c r="H687" s="275">
        <f t="shared" si="206"/>
        <v>2</v>
      </c>
      <c r="I687" s="275">
        <f t="shared" si="207"/>
        <v>0</v>
      </c>
      <c r="J687" s="275">
        <f t="shared" si="208"/>
        <v>0</v>
      </c>
      <c r="K687" s="410">
        <f t="shared" si="209"/>
        <v>0.15720000000000001</v>
      </c>
      <c r="L687" s="275"/>
      <c r="M687" s="275">
        <f t="shared" si="210"/>
        <v>2</v>
      </c>
      <c r="N687" s="275">
        <f t="shared" si="211"/>
        <v>1</v>
      </c>
      <c r="O687" s="275">
        <f t="shared" si="212"/>
        <v>0</v>
      </c>
      <c r="P687" s="275">
        <f t="shared" si="213"/>
        <v>1</v>
      </c>
      <c r="Q687" s="275">
        <f t="shared" si="214"/>
        <v>4</v>
      </c>
      <c r="R687" s="275">
        <f t="shared" si="215"/>
        <v>4</v>
      </c>
      <c r="S687" s="278"/>
      <c r="T687" s="278"/>
      <c r="U687" s="278"/>
      <c r="V687" s="278"/>
      <c r="W687" s="582"/>
      <c r="X687" s="582"/>
      <c r="Y687" s="600"/>
      <c r="Z687" s="278"/>
      <c r="AA687" s="76">
        <v>486</v>
      </c>
      <c r="AB687" s="76">
        <v>486348775</v>
      </c>
      <c r="AC687" s="294" t="s">
        <v>1520</v>
      </c>
      <c r="AD687" s="76">
        <v>0</v>
      </c>
      <c r="AE687" s="76">
        <v>0</v>
      </c>
      <c r="AF687" s="76">
        <v>0</v>
      </c>
      <c r="AG687" s="76">
        <v>2</v>
      </c>
      <c r="AH687" s="76">
        <v>2</v>
      </c>
      <c r="AI687" s="76">
        <v>0</v>
      </c>
      <c r="AJ687" s="76">
        <v>0</v>
      </c>
      <c r="AK687" s="265">
        <v>0</v>
      </c>
      <c r="AL687" s="265">
        <v>2</v>
      </c>
      <c r="AM687" s="265">
        <v>1</v>
      </c>
      <c r="AN687" s="265">
        <v>0</v>
      </c>
      <c r="AO687" s="265">
        <v>1</v>
      </c>
      <c r="AP687" s="265">
        <v>0</v>
      </c>
      <c r="AQ687" s="265">
        <v>0</v>
      </c>
      <c r="AR687" s="265">
        <v>0</v>
      </c>
      <c r="AS687" s="76">
        <v>0</v>
      </c>
      <c r="AT687" s="266"/>
      <c r="AU687" s="76">
        <v>348</v>
      </c>
      <c r="AV687" s="76">
        <v>775</v>
      </c>
      <c r="AW687" s="579">
        <v>4</v>
      </c>
      <c r="AY687" s="76"/>
      <c r="AZ687" s="76">
        <f t="shared" si="216"/>
        <v>486348775</v>
      </c>
      <c r="BA687" s="76">
        <f t="shared" si="217"/>
        <v>486</v>
      </c>
      <c r="BB687" s="564"/>
      <c r="BC687" s="266" t="str">
        <f t="shared" si="218"/>
        <v>LEARNING FIRST</v>
      </c>
      <c r="BD687" s="266">
        <f t="shared" si="219"/>
        <v>775</v>
      </c>
      <c r="BE687" s="266" t="str">
        <f t="shared" si="201"/>
        <v>WACHUSETT</v>
      </c>
      <c r="BF687" s="266">
        <f t="shared" si="220"/>
        <v>4</v>
      </c>
    </row>
    <row r="688" spans="1:58">
      <c r="A688" s="265">
        <v>487</v>
      </c>
      <c r="B688" s="265">
        <v>487049010</v>
      </c>
      <c r="C688" s="266" t="s">
        <v>506</v>
      </c>
      <c r="D688" s="275">
        <f t="shared" si="202"/>
        <v>0</v>
      </c>
      <c r="E688" s="275">
        <f t="shared" si="203"/>
        <v>0</v>
      </c>
      <c r="F688" s="275">
        <f t="shared" si="204"/>
        <v>0</v>
      </c>
      <c r="G688" s="275">
        <f t="shared" si="205"/>
        <v>0</v>
      </c>
      <c r="H688" s="275">
        <f t="shared" si="206"/>
        <v>1</v>
      </c>
      <c r="I688" s="275">
        <f t="shared" si="207"/>
        <v>1</v>
      </c>
      <c r="J688" s="275">
        <f t="shared" si="208"/>
        <v>0</v>
      </c>
      <c r="K688" s="410">
        <f t="shared" si="209"/>
        <v>7.8600000000000003E-2</v>
      </c>
      <c r="L688" s="275"/>
      <c r="M688" s="275">
        <f t="shared" si="210"/>
        <v>0</v>
      </c>
      <c r="N688" s="275">
        <f t="shared" si="211"/>
        <v>1</v>
      </c>
      <c r="O688" s="275">
        <f t="shared" si="212"/>
        <v>0</v>
      </c>
      <c r="P688" s="275">
        <f t="shared" si="213"/>
        <v>1</v>
      </c>
      <c r="Q688" s="275">
        <f t="shared" si="214"/>
        <v>3</v>
      </c>
      <c r="R688" s="275">
        <f t="shared" si="215"/>
        <v>2</v>
      </c>
      <c r="S688" s="278"/>
      <c r="T688" s="278"/>
      <c r="U688" s="278"/>
      <c r="V688" s="278"/>
      <c r="W688" s="582"/>
      <c r="X688" s="582"/>
      <c r="Y688" s="600"/>
      <c r="Z688" s="278"/>
      <c r="AA688" s="76">
        <v>487</v>
      </c>
      <c r="AB688" s="76">
        <v>487049010</v>
      </c>
      <c r="AC688" s="294" t="s">
        <v>506</v>
      </c>
      <c r="AD688" s="76">
        <v>0</v>
      </c>
      <c r="AE688" s="76">
        <v>0</v>
      </c>
      <c r="AF688" s="76">
        <v>0</v>
      </c>
      <c r="AG688" s="76">
        <v>0</v>
      </c>
      <c r="AH688" s="76">
        <v>1</v>
      </c>
      <c r="AI688" s="76">
        <v>1</v>
      </c>
      <c r="AJ688" s="76">
        <v>0</v>
      </c>
      <c r="AK688" s="265">
        <v>0</v>
      </c>
      <c r="AL688" s="265">
        <v>0</v>
      </c>
      <c r="AM688" s="265">
        <v>1</v>
      </c>
      <c r="AN688" s="265">
        <v>0</v>
      </c>
      <c r="AO688" s="265">
        <v>1</v>
      </c>
      <c r="AP688" s="265">
        <v>0</v>
      </c>
      <c r="AQ688" s="265">
        <v>0</v>
      </c>
      <c r="AR688" s="265">
        <v>0</v>
      </c>
      <c r="AS688" s="76">
        <v>0</v>
      </c>
      <c r="AT688" s="266"/>
      <c r="AU688" s="76">
        <v>49</v>
      </c>
      <c r="AV688" s="76">
        <v>10</v>
      </c>
      <c r="AW688" s="579">
        <v>3</v>
      </c>
      <c r="AY688" s="76"/>
      <c r="AZ688" s="76">
        <f t="shared" si="216"/>
        <v>487049010</v>
      </c>
      <c r="BA688" s="76">
        <f t="shared" si="217"/>
        <v>487</v>
      </c>
      <c r="BB688" s="564"/>
      <c r="BC688" s="266" t="str">
        <f t="shared" si="218"/>
        <v>PROSPECT HILL ACADEMY</v>
      </c>
      <c r="BD688" s="266">
        <f t="shared" si="219"/>
        <v>10</v>
      </c>
      <c r="BE688" s="266" t="str">
        <f t="shared" si="201"/>
        <v>ARLINGTON</v>
      </c>
      <c r="BF688" s="266">
        <f t="shared" si="220"/>
        <v>2</v>
      </c>
    </row>
    <row r="689" spans="1:58">
      <c r="A689" s="265">
        <v>487</v>
      </c>
      <c r="B689" s="265">
        <v>487049018</v>
      </c>
      <c r="C689" s="266" t="s">
        <v>506</v>
      </c>
      <c r="D689" s="275">
        <f t="shared" si="202"/>
        <v>0</v>
      </c>
      <c r="E689" s="275">
        <f t="shared" si="203"/>
        <v>0</v>
      </c>
      <c r="F689" s="275">
        <f t="shared" si="204"/>
        <v>0</v>
      </c>
      <c r="G689" s="275">
        <f t="shared" si="205"/>
        <v>0</v>
      </c>
      <c r="H689" s="275">
        <f t="shared" si="206"/>
        <v>0</v>
      </c>
      <c r="I689" s="275">
        <f t="shared" si="207"/>
        <v>1</v>
      </c>
      <c r="J689" s="275">
        <f t="shared" si="208"/>
        <v>0</v>
      </c>
      <c r="K689" s="410">
        <f t="shared" si="209"/>
        <v>3.9300000000000002E-2</v>
      </c>
      <c r="L689" s="275"/>
      <c r="M689" s="275">
        <f t="shared" si="210"/>
        <v>0</v>
      </c>
      <c r="N689" s="275">
        <f t="shared" si="211"/>
        <v>0</v>
      </c>
      <c r="O689" s="275">
        <f t="shared" si="212"/>
        <v>0</v>
      </c>
      <c r="P689" s="275">
        <f t="shared" si="213"/>
        <v>0</v>
      </c>
      <c r="Q689" s="275">
        <f t="shared" si="214"/>
        <v>9</v>
      </c>
      <c r="R689" s="275">
        <f t="shared" si="215"/>
        <v>1</v>
      </c>
      <c r="S689" s="278"/>
      <c r="T689" s="278"/>
      <c r="U689" s="278"/>
      <c r="V689" s="278"/>
      <c r="W689" s="582"/>
      <c r="X689" s="582"/>
      <c r="Y689" s="600"/>
      <c r="Z689" s="278"/>
      <c r="AA689" s="76">
        <v>487</v>
      </c>
      <c r="AB689" s="76">
        <v>487049018</v>
      </c>
      <c r="AC689" s="294" t="s">
        <v>506</v>
      </c>
      <c r="AD689" s="76">
        <v>0</v>
      </c>
      <c r="AE689" s="76">
        <v>0</v>
      </c>
      <c r="AF689" s="76">
        <v>0</v>
      </c>
      <c r="AG689" s="76">
        <v>0</v>
      </c>
      <c r="AH689" s="76">
        <v>0</v>
      </c>
      <c r="AI689" s="76">
        <v>1</v>
      </c>
      <c r="AJ689" s="76">
        <v>0</v>
      </c>
      <c r="AK689" s="265">
        <v>0</v>
      </c>
      <c r="AL689" s="265">
        <v>0</v>
      </c>
      <c r="AM689" s="265">
        <v>0</v>
      </c>
      <c r="AN689" s="265">
        <v>0</v>
      </c>
      <c r="AO689" s="265">
        <v>0</v>
      </c>
      <c r="AP689" s="265">
        <v>0</v>
      </c>
      <c r="AQ689" s="265">
        <v>0</v>
      </c>
      <c r="AR689" s="265">
        <v>0</v>
      </c>
      <c r="AS689" s="76">
        <v>0</v>
      </c>
      <c r="AT689" s="266"/>
      <c r="AU689" s="76">
        <v>49</v>
      </c>
      <c r="AV689" s="76">
        <v>18</v>
      </c>
      <c r="AW689" s="579">
        <v>9</v>
      </c>
      <c r="AY689" s="76"/>
      <c r="AZ689" s="76">
        <f t="shared" si="216"/>
        <v>487049018</v>
      </c>
      <c r="BA689" s="76">
        <f t="shared" si="217"/>
        <v>487</v>
      </c>
      <c r="BB689" s="564"/>
      <c r="BC689" s="266" t="str">
        <f t="shared" si="218"/>
        <v>PROSPECT HILL ACADEMY</v>
      </c>
      <c r="BD689" s="266">
        <f t="shared" si="219"/>
        <v>18</v>
      </c>
      <c r="BE689" s="266" t="str">
        <f t="shared" si="201"/>
        <v>AVON</v>
      </c>
      <c r="BF689" s="266">
        <f t="shared" si="220"/>
        <v>1</v>
      </c>
    </row>
    <row r="690" spans="1:58">
      <c r="A690" s="265">
        <v>487</v>
      </c>
      <c r="B690" s="265">
        <v>487049026</v>
      </c>
      <c r="C690" s="266" t="s">
        <v>506</v>
      </c>
      <c r="D690" s="275">
        <f t="shared" si="202"/>
        <v>0</v>
      </c>
      <c r="E690" s="275">
        <f t="shared" si="203"/>
        <v>0</v>
      </c>
      <c r="F690" s="275">
        <f t="shared" si="204"/>
        <v>0</v>
      </c>
      <c r="G690" s="275">
        <f t="shared" si="205"/>
        <v>0</v>
      </c>
      <c r="H690" s="275">
        <f t="shared" si="206"/>
        <v>1</v>
      </c>
      <c r="I690" s="275">
        <f t="shared" si="207"/>
        <v>0</v>
      </c>
      <c r="J690" s="275">
        <f t="shared" si="208"/>
        <v>0</v>
      </c>
      <c r="K690" s="410">
        <f t="shared" si="209"/>
        <v>3.9300000000000002E-2</v>
      </c>
      <c r="L690" s="275"/>
      <c r="M690" s="275">
        <f t="shared" si="210"/>
        <v>0</v>
      </c>
      <c r="N690" s="275">
        <f t="shared" si="211"/>
        <v>0</v>
      </c>
      <c r="O690" s="275">
        <f t="shared" si="212"/>
        <v>0</v>
      </c>
      <c r="P690" s="275">
        <f t="shared" si="213"/>
        <v>1</v>
      </c>
      <c r="Q690" s="275">
        <f t="shared" si="214"/>
        <v>3</v>
      </c>
      <c r="R690" s="275">
        <f t="shared" si="215"/>
        <v>1</v>
      </c>
      <c r="S690" s="278"/>
      <c r="T690" s="278"/>
      <c r="U690" s="278"/>
      <c r="V690" s="278"/>
      <c r="W690" s="582"/>
      <c r="X690" s="582"/>
      <c r="Y690" s="600"/>
      <c r="Z690" s="278"/>
      <c r="AA690" s="76">
        <v>487</v>
      </c>
      <c r="AB690" s="76">
        <v>487049026</v>
      </c>
      <c r="AC690" s="294" t="s">
        <v>506</v>
      </c>
      <c r="AD690" s="76">
        <v>0</v>
      </c>
      <c r="AE690" s="76">
        <v>0</v>
      </c>
      <c r="AF690" s="76">
        <v>0</v>
      </c>
      <c r="AG690" s="76">
        <v>0</v>
      </c>
      <c r="AH690" s="76">
        <v>1</v>
      </c>
      <c r="AI690" s="76">
        <v>0</v>
      </c>
      <c r="AJ690" s="76">
        <v>0</v>
      </c>
      <c r="AK690" s="265">
        <v>0</v>
      </c>
      <c r="AL690" s="265">
        <v>0</v>
      </c>
      <c r="AM690" s="265">
        <v>0</v>
      </c>
      <c r="AN690" s="265">
        <v>0</v>
      </c>
      <c r="AO690" s="265">
        <v>1</v>
      </c>
      <c r="AP690" s="265">
        <v>0</v>
      </c>
      <c r="AQ690" s="265">
        <v>0</v>
      </c>
      <c r="AR690" s="265">
        <v>0</v>
      </c>
      <c r="AS690" s="76">
        <v>0</v>
      </c>
      <c r="AT690" s="266"/>
      <c r="AU690" s="76">
        <v>49</v>
      </c>
      <c r="AV690" s="76">
        <v>26</v>
      </c>
      <c r="AW690" s="579">
        <v>3</v>
      </c>
      <c r="AY690" s="76"/>
      <c r="AZ690" s="76">
        <f t="shared" si="216"/>
        <v>487049026</v>
      </c>
      <c r="BA690" s="76">
        <f t="shared" si="217"/>
        <v>487</v>
      </c>
      <c r="BB690" s="564"/>
      <c r="BC690" s="266" t="str">
        <f t="shared" si="218"/>
        <v>PROSPECT HILL ACADEMY</v>
      </c>
      <c r="BD690" s="266">
        <f t="shared" si="219"/>
        <v>26</v>
      </c>
      <c r="BE690" s="266" t="str">
        <f t="shared" si="201"/>
        <v>BELMONT</v>
      </c>
      <c r="BF690" s="266">
        <f t="shared" si="220"/>
        <v>1</v>
      </c>
    </row>
    <row r="691" spans="1:58">
      <c r="A691" s="265">
        <v>487</v>
      </c>
      <c r="B691" s="265">
        <v>487049031</v>
      </c>
      <c r="C691" s="266" t="s">
        <v>506</v>
      </c>
      <c r="D691" s="275">
        <f t="shared" si="202"/>
        <v>0</v>
      </c>
      <c r="E691" s="275">
        <f t="shared" si="203"/>
        <v>0</v>
      </c>
      <c r="F691" s="275">
        <f t="shared" si="204"/>
        <v>0</v>
      </c>
      <c r="G691" s="275">
        <f t="shared" si="205"/>
        <v>0</v>
      </c>
      <c r="H691" s="275">
        <f t="shared" si="206"/>
        <v>1</v>
      </c>
      <c r="I691" s="275">
        <f t="shared" si="207"/>
        <v>0</v>
      </c>
      <c r="J691" s="275">
        <f t="shared" si="208"/>
        <v>0</v>
      </c>
      <c r="K691" s="410">
        <f t="shared" si="209"/>
        <v>3.9300000000000002E-2</v>
      </c>
      <c r="L691" s="275"/>
      <c r="M691" s="275">
        <f t="shared" si="210"/>
        <v>0</v>
      </c>
      <c r="N691" s="275">
        <f t="shared" si="211"/>
        <v>0</v>
      </c>
      <c r="O691" s="275">
        <f t="shared" si="212"/>
        <v>0</v>
      </c>
      <c r="P691" s="275">
        <f t="shared" si="213"/>
        <v>1</v>
      </c>
      <c r="Q691" s="275">
        <f t="shared" si="214"/>
        <v>5</v>
      </c>
      <c r="R691" s="275">
        <f t="shared" si="215"/>
        <v>1</v>
      </c>
      <c r="S691" s="278"/>
      <c r="T691" s="278"/>
      <c r="U691" s="278"/>
      <c r="V691" s="278"/>
      <c r="W691" s="582"/>
      <c r="X691" s="582"/>
      <c r="Y691" s="600"/>
      <c r="Z691" s="278"/>
      <c r="AA691" s="76">
        <v>487</v>
      </c>
      <c r="AB691" s="76">
        <v>487049031</v>
      </c>
      <c r="AC691" s="294" t="s">
        <v>506</v>
      </c>
      <c r="AD691" s="76">
        <v>0</v>
      </c>
      <c r="AE691" s="76">
        <v>0</v>
      </c>
      <c r="AF691" s="76">
        <v>0</v>
      </c>
      <c r="AG691" s="76">
        <v>0</v>
      </c>
      <c r="AH691" s="76">
        <v>1</v>
      </c>
      <c r="AI691" s="76">
        <v>0</v>
      </c>
      <c r="AJ691" s="76">
        <v>0</v>
      </c>
      <c r="AK691" s="265">
        <v>0</v>
      </c>
      <c r="AL691" s="265">
        <v>0</v>
      </c>
      <c r="AM691" s="265">
        <v>0</v>
      </c>
      <c r="AN691" s="265">
        <v>0</v>
      </c>
      <c r="AO691" s="265">
        <v>1</v>
      </c>
      <c r="AP691" s="265">
        <v>0</v>
      </c>
      <c r="AQ691" s="265">
        <v>0</v>
      </c>
      <c r="AR691" s="265">
        <v>0</v>
      </c>
      <c r="AS691" s="76">
        <v>0</v>
      </c>
      <c r="AT691" s="266"/>
      <c r="AU691" s="76">
        <v>49</v>
      </c>
      <c r="AV691" s="76">
        <v>31</v>
      </c>
      <c r="AW691" s="579">
        <v>5</v>
      </c>
      <c r="AY691" s="76"/>
      <c r="AZ691" s="76">
        <f t="shared" si="216"/>
        <v>487049031</v>
      </c>
      <c r="BA691" s="76">
        <f t="shared" si="217"/>
        <v>487</v>
      </c>
      <c r="BB691" s="564"/>
      <c r="BC691" s="266" t="str">
        <f t="shared" si="218"/>
        <v>PROSPECT HILL ACADEMY</v>
      </c>
      <c r="BD691" s="266">
        <f t="shared" si="219"/>
        <v>31</v>
      </c>
      <c r="BE691" s="266" t="str">
        <f t="shared" si="201"/>
        <v>BILLERICA</v>
      </c>
      <c r="BF691" s="266">
        <f t="shared" si="220"/>
        <v>1</v>
      </c>
    </row>
    <row r="692" spans="1:58">
      <c r="A692" s="265">
        <v>487</v>
      </c>
      <c r="B692" s="265">
        <v>487049035</v>
      </c>
      <c r="C692" s="266" t="s">
        <v>506</v>
      </c>
      <c r="D692" s="275">
        <f t="shared" si="202"/>
        <v>0</v>
      </c>
      <c r="E692" s="275">
        <f t="shared" si="203"/>
        <v>0</v>
      </c>
      <c r="F692" s="275">
        <f t="shared" si="204"/>
        <v>0</v>
      </c>
      <c r="G692" s="275">
        <f t="shared" si="205"/>
        <v>0</v>
      </c>
      <c r="H692" s="275">
        <f t="shared" si="206"/>
        <v>3</v>
      </c>
      <c r="I692" s="275">
        <f t="shared" si="207"/>
        <v>14</v>
      </c>
      <c r="J692" s="275">
        <f t="shared" si="208"/>
        <v>0</v>
      </c>
      <c r="K692" s="410">
        <f t="shared" si="209"/>
        <v>0.66810000000000003</v>
      </c>
      <c r="L692" s="275"/>
      <c r="M692" s="275">
        <f t="shared" si="210"/>
        <v>0</v>
      </c>
      <c r="N692" s="275">
        <f t="shared" si="211"/>
        <v>0</v>
      </c>
      <c r="O692" s="275">
        <f t="shared" si="212"/>
        <v>0</v>
      </c>
      <c r="P692" s="275">
        <f t="shared" si="213"/>
        <v>10</v>
      </c>
      <c r="Q692" s="275">
        <f t="shared" si="214"/>
        <v>11</v>
      </c>
      <c r="R692" s="275">
        <f t="shared" si="215"/>
        <v>17</v>
      </c>
      <c r="S692" s="278"/>
      <c r="T692" s="278"/>
      <c r="U692" s="278"/>
      <c r="V692" s="278"/>
      <c r="W692" s="582"/>
      <c r="X692" s="582"/>
      <c r="Y692" s="600"/>
      <c r="Z692" s="278"/>
      <c r="AA692" s="76">
        <v>487</v>
      </c>
      <c r="AB692" s="76">
        <v>487049035</v>
      </c>
      <c r="AC692" s="294" t="s">
        <v>506</v>
      </c>
      <c r="AD692" s="76">
        <v>0</v>
      </c>
      <c r="AE692" s="76">
        <v>0</v>
      </c>
      <c r="AF692" s="76">
        <v>0</v>
      </c>
      <c r="AG692" s="76">
        <v>0</v>
      </c>
      <c r="AH692" s="76">
        <v>3</v>
      </c>
      <c r="AI692" s="76">
        <v>14</v>
      </c>
      <c r="AJ692" s="76">
        <v>0</v>
      </c>
      <c r="AK692" s="265">
        <v>0</v>
      </c>
      <c r="AL692" s="265">
        <v>0</v>
      </c>
      <c r="AM692" s="265">
        <v>0</v>
      </c>
      <c r="AN692" s="265">
        <v>0</v>
      </c>
      <c r="AO692" s="265">
        <v>2</v>
      </c>
      <c r="AP692" s="265">
        <v>0</v>
      </c>
      <c r="AQ692" s="265">
        <v>0</v>
      </c>
      <c r="AR692" s="265">
        <v>0</v>
      </c>
      <c r="AS692" s="76">
        <v>8</v>
      </c>
      <c r="AT692" s="266"/>
      <c r="AU692" s="76">
        <v>49</v>
      </c>
      <c r="AV692" s="76">
        <v>35</v>
      </c>
      <c r="AW692" s="579">
        <v>11</v>
      </c>
      <c r="AY692" s="76"/>
      <c r="AZ692" s="76">
        <f t="shared" si="216"/>
        <v>487049035</v>
      </c>
      <c r="BA692" s="76">
        <f t="shared" si="217"/>
        <v>487</v>
      </c>
      <c r="BB692" s="564"/>
      <c r="BC692" s="266" t="str">
        <f t="shared" si="218"/>
        <v>PROSPECT HILL ACADEMY</v>
      </c>
      <c r="BD692" s="266">
        <f t="shared" si="219"/>
        <v>35</v>
      </c>
      <c r="BE692" s="266" t="str">
        <f t="shared" si="201"/>
        <v>BOSTON</v>
      </c>
      <c r="BF692" s="266">
        <f t="shared" si="220"/>
        <v>17</v>
      </c>
    </row>
    <row r="693" spans="1:58">
      <c r="A693" s="265">
        <v>487</v>
      </c>
      <c r="B693" s="265">
        <v>487049040</v>
      </c>
      <c r="C693" s="266" t="s">
        <v>506</v>
      </c>
      <c r="D693" s="275">
        <f t="shared" si="202"/>
        <v>0</v>
      </c>
      <c r="E693" s="275">
        <f t="shared" si="203"/>
        <v>0</v>
      </c>
      <c r="F693" s="275">
        <f t="shared" si="204"/>
        <v>0</v>
      </c>
      <c r="G693" s="275">
        <f t="shared" si="205"/>
        <v>0</v>
      </c>
      <c r="H693" s="275">
        <f t="shared" si="206"/>
        <v>0</v>
      </c>
      <c r="I693" s="275">
        <f t="shared" si="207"/>
        <v>1</v>
      </c>
      <c r="J693" s="275">
        <f t="shared" si="208"/>
        <v>0</v>
      </c>
      <c r="K693" s="410">
        <f t="shared" si="209"/>
        <v>3.9300000000000002E-2</v>
      </c>
      <c r="L693" s="275"/>
      <c r="M693" s="275">
        <f t="shared" si="210"/>
        <v>0</v>
      </c>
      <c r="N693" s="275">
        <f t="shared" si="211"/>
        <v>0</v>
      </c>
      <c r="O693" s="275">
        <f t="shared" si="212"/>
        <v>0</v>
      </c>
      <c r="P693" s="275">
        <f t="shared" si="213"/>
        <v>1</v>
      </c>
      <c r="Q693" s="275">
        <f t="shared" si="214"/>
        <v>6</v>
      </c>
      <c r="R693" s="275">
        <f t="shared" si="215"/>
        <v>1</v>
      </c>
      <c r="S693" s="278"/>
      <c r="T693" s="278"/>
      <c r="U693" s="278"/>
      <c r="V693" s="278"/>
      <c r="W693" s="582"/>
      <c r="X693" s="582"/>
      <c r="Y693" s="600"/>
      <c r="Z693" s="278"/>
      <c r="AA693" s="76">
        <v>487</v>
      </c>
      <c r="AB693" s="76">
        <v>487049040</v>
      </c>
      <c r="AC693" s="294" t="s">
        <v>506</v>
      </c>
      <c r="AD693" s="76">
        <v>0</v>
      </c>
      <c r="AE693" s="76">
        <v>0</v>
      </c>
      <c r="AF693" s="76">
        <v>0</v>
      </c>
      <c r="AG693" s="76">
        <v>0</v>
      </c>
      <c r="AH693" s="76">
        <v>0</v>
      </c>
      <c r="AI693" s="76">
        <v>1</v>
      </c>
      <c r="AJ693" s="76">
        <v>0</v>
      </c>
      <c r="AK693" s="265">
        <v>0</v>
      </c>
      <c r="AL693" s="265">
        <v>0</v>
      </c>
      <c r="AM693" s="265">
        <v>0</v>
      </c>
      <c r="AN693" s="265">
        <v>0</v>
      </c>
      <c r="AO693" s="265">
        <v>0</v>
      </c>
      <c r="AP693" s="265">
        <v>0</v>
      </c>
      <c r="AQ693" s="265">
        <v>0</v>
      </c>
      <c r="AR693" s="265">
        <v>0</v>
      </c>
      <c r="AS693" s="76">
        <v>1</v>
      </c>
      <c r="AT693" s="266"/>
      <c r="AU693" s="76">
        <v>49</v>
      </c>
      <c r="AV693" s="76">
        <v>40</v>
      </c>
      <c r="AW693" s="579">
        <v>6</v>
      </c>
      <c r="AY693" s="76"/>
      <c r="AZ693" s="76">
        <f t="shared" si="216"/>
        <v>487049040</v>
      </c>
      <c r="BA693" s="76">
        <f t="shared" si="217"/>
        <v>487</v>
      </c>
      <c r="BB693" s="564"/>
      <c r="BC693" s="266" t="str">
        <f t="shared" si="218"/>
        <v>PROSPECT HILL ACADEMY</v>
      </c>
      <c r="BD693" s="266">
        <f t="shared" si="219"/>
        <v>40</v>
      </c>
      <c r="BE693" s="266" t="str">
        <f t="shared" si="201"/>
        <v>BRAINTREE</v>
      </c>
      <c r="BF693" s="266">
        <f t="shared" si="220"/>
        <v>1</v>
      </c>
    </row>
    <row r="694" spans="1:58">
      <c r="A694" s="265">
        <v>487</v>
      </c>
      <c r="B694" s="265">
        <v>487049044</v>
      </c>
      <c r="C694" s="266" t="s">
        <v>506</v>
      </c>
      <c r="D694" s="275">
        <f t="shared" si="202"/>
        <v>0</v>
      </c>
      <c r="E694" s="275">
        <f t="shared" si="203"/>
        <v>0</v>
      </c>
      <c r="F694" s="275">
        <f t="shared" si="204"/>
        <v>0</v>
      </c>
      <c r="G694" s="275">
        <f t="shared" si="205"/>
        <v>0</v>
      </c>
      <c r="H694" s="275">
        <f t="shared" si="206"/>
        <v>1</v>
      </c>
      <c r="I694" s="275">
        <f t="shared" si="207"/>
        <v>2</v>
      </c>
      <c r="J694" s="275">
        <f t="shared" si="208"/>
        <v>0</v>
      </c>
      <c r="K694" s="410">
        <f t="shared" si="209"/>
        <v>0.1179</v>
      </c>
      <c r="L694" s="275"/>
      <c r="M694" s="275">
        <f t="shared" si="210"/>
        <v>0</v>
      </c>
      <c r="N694" s="275">
        <f t="shared" si="211"/>
        <v>0</v>
      </c>
      <c r="O694" s="275">
        <f t="shared" si="212"/>
        <v>0</v>
      </c>
      <c r="P694" s="275">
        <f t="shared" si="213"/>
        <v>2</v>
      </c>
      <c r="Q694" s="275">
        <f t="shared" si="214"/>
        <v>11</v>
      </c>
      <c r="R694" s="275">
        <f t="shared" si="215"/>
        <v>3</v>
      </c>
      <c r="S694" s="278"/>
      <c r="T694" s="278"/>
      <c r="U694" s="278"/>
      <c r="V694" s="278"/>
      <c r="W694" s="582"/>
      <c r="X694" s="582"/>
      <c r="Y694" s="600"/>
      <c r="Z694" s="278"/>
      <c r="AA694" s="76">
        <v>487</v>
      </c>
      <c r="AB694" s="76">
        <v>487049044</v>
      </c>
      <c r="AC694" s="294" t="s">
        <v>506</v>
      </c>
      <c r="AD694" s="76">
        <v>0</v>
      </c>
      <c r="AE694" s="76">
        <v>0</v>
      </c>
      <c r="AF694" s="76">
        <v>0</v>
      </c>
      <c r="AG694" s="76">
        <v>0</v>
      </c>
      <c r="AH694" s="76">
        <v>1</v>
      </c>
      <c r="AI694" s="76">
        <v>2</v>
      </c>
      <c r="AJ694" s="76">
        <v>0</v>
      </c>
      <c r="AK694" s="265">
        <v>0</v>
      </c>
      <c r="AL694" s="265">
        <v>0</v>
      </c>
      <c r="AM694" s="265">
        <v>0</v>
      </c>
      <c r="AN694" s="265">
        <v>0</v>
      </c>
      <c r="AO694" s="265">
        <v>1</v>
      </c>
      <c r="AP694" s="265">
        <v>0</v>
      </c>
      <c r="AQ694" s="265">
        <v>0</v>
      </c>
      <c r="AR694" s="265">
        <v>0</v>
      </c>
      <c r="AS694" s="76">
        <v>1</v>
      </c>
      <c r="AT694" s="266"/>
      <c r="AU694" s="76">
        <v>49</v>
      </c>
      <c r="AV694" s="76">
        <v>44</v>
      </c>
      <c r="AW694" s="579">
        <v>11</v>
      </c>
      <c r="AY694" s="76"/>
      <c r="AZ694" s="76">
        <f t="shared" si="216"/>
        <v>487049044</v>
      </c>
      <c r="BA694" s="76">
        <f t="shared" si="217"/>
        <v>487</v>
      </c>
      <c r="BB694" s="564"/>
      <c r="BC694" s="266" t="str">
        <f t="shared" si="218"/>
        <v>PROSPECT HILL ACADEMY</v>
      </c>
      <c r="BD694" s="266">
        <f t="shared" si="219"/>
        <v>44</v>
      </c>
      <c r="BE694" s="266" t="str">
        <f t="shared" si="201"/>
        <v>BROCKTON</v>
      </c>
      <c r="BF694" s="266">
        <f t="shared" si="220"/>
        <v>3</v>
      </c>
    </row>
    <row r="695" spans="1:58">
      <c r="A695" s="265">
        <v>487</v>
      </c>
      <c r="B695" s="265">
        <v>487049049</v>
      </c>
      <c r="C695" s="266" t="s">
        <v>506</v>
      </c>
      <c r="D695" s="275">
        <f t="shared" si="202"/>
        <v>0</v>
      </c>
      <c r="E695" s="275">
        <f t="shared" si="203"/>
        <v>0</v>
      </c>
      <c r="F695" s="275">
        <f t="shared" si="204"/>
        <v>0</v>
      </c>
      <c r="G695" s="275">
        <f t="shared" si="205"/>
        <v>0</v>
      </c>
      <c r="H695" s="275">
        <f t="shared" si="206"/>
        <v>20</v>
      </c>
      <c r="I695" s="275">
        <f t="shared" si="207"/>
        <v>20</v>
      </c>
      <c r="J695" s="275">
        <f t="shared" si="208"/>
        <v>0</v>
      </c>
      <c r="K695" s="410">
        <f t="shared" si="209"/>
        <v>1.5720000000000001</v>
      </c>
      <c r="L695" s="275"/>
      <c r="M695" s="275">
        <f t="shared" si="210"/>
        <v>0</v>
      </c>
      <c r="N695" s="275">
        <f t="shared" si="211"/>
        <v>1</v>
      </c>
      <c r="O695" s="275">
        <f t="shared" si="212"/>
        <v>3</v>
      </c>
      <c r="P695" s="275">
        <f t="shared" si="213"/>
        <v>33</v>
      </c>
      <c r="Q695" s="275">
        <f t="shared" si="214"/>
        <v>7</v>
      </c>
      <c r="R695" s="275">
        <f t="shared" si="215"/>
        <v>40</v>
      </c>
      <c r="S695" s="278"/>
      <c r="T695" s="278"/>
      <c r="U695" s="278"/>
      <c r="V695" s="278"/>
      <c r="W695" s="582"/>
      <c r="X695" s="582"/>
      <c r="Y695" s="600"/>
      <c r="Z695" s="278"/>
      <c r="AA695" s="76">
        <v>487</v>
      </c>
      <c r="AB695" s="76">
        <v>487049049</v>
      </c>
      <c r="AC695" s="294" t="s">
        <v>506</v>
      </c>
      <c r="AD695" s="76">
        <v>0</v>
      </c>
      <c r="AE695" s="76">
        <v>0</v>
      </c>
      <c r="AF695" s="76">
        <v>0</v>
      </c>
      <c r="AG695" s="76">
        <v>0</v>
      </c>
      <c r="AH695" s="76">
        <v>20</v>
      </c>
      <c r="AI695" s="76">
        <v>20</v>
      </c>
      <c r="AJ695" s="76">
        <v>0</v>
      </c>
      <c r="AK695" s="265">
        <v>0</v>
      </c>
      <c r="AL695" s="265">
        <v>0</v>
      </c>
      <c r="AM695" s="265">
        <v>1</v>
      </c>
      <c r="AN695" s="265">
        <v>3</v>
      </c>
      <c r="AO695" s="265">
        <v>15</v>
      </c>
      <c r="AP695" s="265">
        <v>0</v>
      </c>
      <c r="AQ695" s="265">
        <v>0</v>
      </c>
      <c r="AR695" s="265">
        <v>0</v>
      </c>
      <c r="AS695" s="76">
        <v>18</v>
      </c>
      <c r="AT695" s="266"/>
      <c r="AU695" s="76">
        <v>49</v>
      </c>
      <c r="AV695" s="76">
        <v>49</v>
      </c>
      <c r="AW695" s="579">
        <v>7</v>
      </c>
      <c r="AY695" s="76"/>
      <c r="AZ695" s="76">
        <f t="shared" si="216"/>
        <v>487049049</v>
      </c>
      <c r="BA695" s="76">
        <f t="shared" si="217"/>
        <v>487</v>
      </c>
      <c r="BB695" s="564"/>
      <c r="BC695" s="266" t="str">
        <f t="shared" si="218"/>
        <v>PROSPECT HILL ACADEMY</v>
      </c>
      <c r="BD695" s="266">
        <f t="shared" si="219"/>
        <v>49</v>
      </c>
      <c r="BE695" s="266" t="str">
        <f t="shared" si="201"/>
        <v>CAMBRIDGE</v>
      </c>
      <c r="BF695" s="266">
        <f t="shared" si="220"/>
        <v>40</v>
      </c>
    </row>
    <row r="696" spans="1:58">
      <c r="A696" s="265">
        <v>487</v>
      </c>
      <c r="B696" s="265">
        <v>487049057</v>
      </c>
      <c r="C696" s="266" t="s">
        <v>506</v>
      </c>
      <c r="D696" s="275">
        <f t="shared" si="202"/>
        <v>0</v>
      </c>
      <c r="E696" s="275">
        <f t="shared" si="203"/>
        <v>0</v>
      </c>
      <c r="F696" s="275">
        <f t="shared" si="204"/>
        <v>0</v>
      </c>
      <c r="G696" s="275">
        <f t="shared" si="205"/>
        <v>0</v>
      </c>
      <c r="H696" s="275">
        <f t="shared" si="206"/>
        <v>5</v>
      </c>
      <c r="I696" s="275">
        <f t="shared" si="207"/>
        <v>2</v>
      </c>
      <c r="J696" s="275">
        <f t="shared" si="208"/>
        <v>0</v>
      </c>
      <c r="K696" s="410">
        <f t="shared" si="209"/>
        <v>0.27510000000000001</v>
      </c>
      <c r="L696" s="275"/>
      <c r="M696" s="275">
        <f t="shared" si="210"/>
        <v>0</v>
      </c>
      <c r="N696" s="275">
        <f t="shared" si="211"/>
        <v>1</v>
      </c>
      <c r="O696" s="275">
        <f t="shared" si="212"/>
        <v>0</v>
      </c>
      <c r="P696" s="275">
        <f t="shared" si="213"/>
        <v>4</v>
      </c>
      <c r="Q696" s="275">
        <f t="shared" si="214"/>
        <v>12</v>
      </c>
      <c r="R696" s="275">
        <f t="shared" si="215"/>
        <v>7</v>
      </c>
      <c r="S696" s="278"/>
      <c r="T696" s="278"/>
      <c r="U696" s="278"/>
      <c r="V696" s="278"/>
      <c r="W696" s="582"/>
      <c r="X696" s="582"/>
      <c r="Y696" s="600"/>
      <c r="Z696" s="278"/>
      <c r="AA696" s="76">
        <v>487</v>
      </c>
      <c r="AB696" s="76">
        <v>487049057</v>
      </c>
      <c r="AC696" s="294" t="s">
        <v>506</v>
      </c>
      <c r="AD696" s="76">
        <v>0</v>
      </c>
      <c r="AE696" s="76">
        <v>0</v>
      </c>
      <c r="AF696" s="76">
        <v>0</v>
      </c>
      <c r="AG696" s="76">
        <v>0</v>
      </c>
      <c r="AH696" s="76">
        <v>5</v>
      </c>
      <c r="AI696" s="76">
        <v>2</v>
      </c>
      <c r="AJ696" s="76">
        <v>0</v>
      </c>
      <c r="AK696" s="265">
        <v>0</v>
      </c>
      <c r="AL696" s="265">
        <v>0</v>
      </c>
      <c r="AM696" s="265">
        <v>1</v>
      </c>
      <c r="AN696" s="265">
        <v>0</v>
      </c>
      <c r="AO696" s="265">
        <v>3</v>
      </c>
      <c r="AP696" s="265">
        <v>0</v>
      </c>
      <c r="AQ696" s="265">
        <v>0</v>
      </c>
      <c r="AR696" s="265">
        <v>0</v>
      </c>
      <c r="AS696" s="76">
        <v>1</v>
      </c>
      <c r="AT696" s="266"/>
      <c r="AU696" s="76">
        <v>49</v>
      </c>
      <c r="AV696" s="76">
        <v>57</v>
      </c>
      <c r="AW696" s="579">
        <v>12</v>
      </c>
      <c r="AY696" s="76"/>
      <c r="AZ696" s="76">
        <f t="shared" si="216"/>
        <v>487049057</v>
      </c>
      <c r="BA696" s="76">
        <f t="shared" si="217"/>
        <v>487</v>
      </c>
      <c r="BB696" s="564"/>
      <c r="BC696" s="266" t="str">
        <f t="shared" si="218"/>
        <v>PROSPECT HILL ACADEMY</v>
      </c>
      <c r="BD696" s="266">
        <f t="shared" si="219"/>
        <v>57</v>
      </c>
      <c r="BE696" s="266" t="str">
        <f t="shared" si="201"/>
        <v>CHELSEA</v>
      </c>
      <c r="BF696" s="266">
        <f t="shared" si="220"/>
        <v>7</v>
      </c>
    </row>
    <row r="697" spans="1:58">
      <c r="A697" s="265">
        <v>487</v>
      </c>
      <c r="B697" s="265">
        <v>487049093</v>
      </c>
      <c r="C697" s="266" t="s">
        <v>506</v>
      </c>
      <c r="D697" s="275">
        <f t="shared" si="202"/>
        <v>0</v>
      </c>
      <c r="E697" s="275">
        <f t="shared" si="203"/>
        <v>0</v>
      </c>
      <c r="F697" s="275">
        <f t="shared" si="204"/>
        <v>0</v>
      </c>
      <c r="G697" s="275">
        <f t="shared" si="205"/>
        <v>0</v>
      </c>
      <c r="H697" s="275">
        <f t="shared" si="206"/>
        <v>13</v>
      </c>
      <c r="I697" s="275">
        <f t="shared" si="207"/>
        <v>35</v>
      </c>
      <c r="J697" s="275">
        <f t="shared" si="208"/>
        <v>0</v>
      </c>
      <c r="K697" s="410">
        <f t="shared" si="209"/>
        <v>1.8864000000000001</v>
      </c>
      <c r="L697" s="275"/>
      <c r="M697" s="275">
        <f t="shared" si="210"/>
        <v>0</v>
      </c>
      <c r="N697" s="275">
        <f t="shared" si="211"/>
        <v>1</v>
      </c>
      <c r="O697" s="275">
        <f t="shared" si="212"/>
        <v>2</v>
      </c>
      <c r="P697" s="275">
        <f t="shared" si="213"/>
        <v>29</v>
      </c>
      <c r="Q697" s="275">
        <f t="shared" si="214"/>
        <v>11</v>
      </c>
      <c r="R697" s="275">
        <f t="shared" si="215"/>
        <v>48</v>
      </c>
      <c r="S697" s="278"/>
      <c r="T697" s="278"/>
      <c r="U697" s="278"/>
      <c r="V697" s="278"/>
      <c r="W697" s="582"/>
      <c r="X697" s="582"/>
      <c r="Y697" s="600"/>
      <c r="Z697" s="278"/>
      <c r="AA697" s="76">
        <v>487</v>
      </c>
      <c r="AB697" s="76">
        <v>487049093</v>
      </c>
      <c r="AC697" s="294" t="s">
        <v>506</v>
      </c>
      <c r="AD697" s="76">
        <v>0</v>
      </c>
      <c r="AE697" s="76">
        <v>0</v>
      </c>
      <c r="AF697" s="76">
        <v>0</v>
      </c>
      <c r="AG697" s="76">
        <v>0</v>
      </c>
      <c r="AH697" s="76">
        <v>13</v>
      </c>
      <c r="AI697" s="76">
        <v>35</v>
      </c>
      <c r="AJ697" s="76">
        <v>0</v>
      </c>
      <c r="AK697" s="265">
        <v>0</v>
      </c>
      <c r="AL697" s="265">
        <v>0</v>
      </c>
      <c r="AM697" s="265">
        <v>1</v>
      </c>
      <c r="AN697" s="265">
        <v>2</v>
      </c>
      <c r="AO697" s="265">
        <v>9</v>
      </c>
      <c r="AP697" s="265">
        <v>0</v>
      </c>
      <c r="AQ697" s="265">
        <v>0</v>
      </c>
      <c r="AR697" s="265">
        <v>0</v>
      </c>
      <c r="AS697" s="76">
        <v>20</v>
      </c>
      <c r="AT697" s="266"/>
      <c r="AU697" s="76">
        <v>49</v>
      </c>
      <c r="AV697" s="76">
        <v>93</v>
      </c>
      <c r="AW697" s="579">
        <v>11</v>
      </c>
      <c r="AY697" s="76"/>
      <c r="AZ697" s="76">
        <f t="shared" si="216"/>
        <v>487049093</v>
      </c>
      <c r="BA697" s="76">
        <f t="shared" si="217"/>
        <v>487</v>
      </c>
      <c r="BB697" s="564"/>
      <c r="BC697" s="266" t="str">
        <f t="shared" si="218"/>
        <v>PROSPECT HILL ACADEMY</v>
      </c>
      <c r="BD697" s="266">
        <f t="shared" si="219"/>
        <v>93</v>
      </c>
      <c r="BE697" s="266" t="str">
        <f t="shared" si="201"/>
        <v>EVERETT</v>
      </c>
      <c r="BF697" s="266">
        <f t="shared" si="220"/>
        <v>48</v>
      </c>
    </row>
    <row r="698" spans="1:58">
      <c r="A698" s="265">
        <v>487</v>
      </c>
      <c r="B698" s="265">
        <v>487049097</v>
      </c>
      <c r="C698" s="266" t="s">
        <v>506</v>
      </c>
      <c r="D698" s="275">
        <f t="shared" si="202"/>
        <v>0</v>
      </c>
      <c r="E698" s="275">
        <f t="shared" si="203"/>
        <v>0</v>
      </c>
      <c r="F698" s="275">
        <f t="shared" si="204"/>
        <v>0</v>
      </c>
      <c r="G698" s="275">
        <f t="shared" si="205"/>
        <v>0</v>
      </c>
      <c r="H698" s="275">
        <f t="shared" si="206"/>
        <v>1</v>
      </c>
      <c r="I698" s="275">
        <f t="shared" si="207"/>
        <v>1</v>
      </c>
      <c r="J698" s="275">
        <f t="shared" si="208"/>
        <v>0</v>
      </c>
      <c r="K698" s="410">
        <f t="shared" si="209"/>
        <v>7.8600000000000003E-2</v>
      </c>
      <c r="L698" s="275"/>
      <c r="M698" s="275">
        <f t="shared" si="210"/>
        <v>0</v>
      </c>
      <c r="N698" s="275">
        <f t="shared" si="211"/>
        <v>0</v>
      </c>
      <c r="O698" s="275">
        <f t="shared" si="212"/>
        <v>0</v>
      </c>
      <c r="P698" s="275">
        <f t="shared" si="213"/>
        <v>2</v>
      </c>
      <c r="Q698" s="275">
        <f t="shared" si="214"/>
        <v>11</v>
      </c>
      <c r="R698" s="275">
        <f t="shared" si="215"/>
        <v>2</v>
      </c>
      <c r="S698" s="278"/>
      <c r="T698" s="278"/>
      <c r="U698" s="278"/>
      <c r="V698" s="278"/>
      <c r="W698" s="582"/>
      <c r="X698" s="582"/>
      <c r="Y698" s="600"/>
      <c r="Z698" s="278"/>
      <c r="AA698" s="76">
        <v>487</v>
      </c>
      <c r="AB698" s="76">
        <v>487049097</v>
      </c>
      <c r="AC698" s="294" t="s">
        <v>506</v>
      </c>
      <c r="AD698" s="76">
        <v>0</v>
      </c>
      <c r="AE698" s="76">
        <v>0</v>
      </c>
      <c r="AF698" s="76">
        <v>0</v>
      </c>
      <c r="AG698" s="76">
        <v>0</v>
      </c>
      <c r="AH698" s="76">
        <v>1</v>
      </c>
      <c r="AI698" s="76">
        <v>1</v>
      </c>
      <c r="AJ698" s="76">
        <v>0</v>
      </c>
      <c r="AK698" s="265">
        <v>0</v>
      </c>
      <c r="AL698" s="265">
        <v>0</v>
      </c>
      <c r="AM698" s="265">
        <v>0</v>
      </c>
      <c r="AN698" s="265">
        <v>0</v>
      </c>
      <c r="AO698" s="265">
        <v>1</v>
      </c>
      <c r="AP698" s="265">
        <v>0</v>
      </c>
      <c r="AQ698" s="265">
        <v>0</v>
      </c>
      <c r="AR698" s="265">
        <v>0</v>
      </c>
      <c r="AS698" s="76">
        <v>1</v>
      </c>
      <c r="AT698" s="266"/>
      <c r="AU698" s="76">
        <v>49</v>
      </c>
      <c r="AV698" s="76">
        <v>97</v>
      </c>
      <c r="AW698" s="579">
        <v>11</v>
      </c>
      <c r="AY698" s="76"/>
      <c r="AZ698" s="76">
        <f t="shared" si="216"/>
        <v>487049097</v>
      </c>
      <c r="BA698" s="76">
        <f t="shared" si="217"/>
        <v>487</v>
      </c>
      <c r="BB698" s="564"/>
      <c r="BC698" s="266" t="str">
        <f t="shared" si="218"/>
        <v>PROSPECT HILL ACADEMY</v>
      </c>
      <c r="BD698" s="266">
        <f t="shared" si="219"/>
        <v>97</v>
      </c>
      <c r="BE698" s="266" t="str">
        <f t="shared" si="201"/>
        <v>FITCHBURG</v>
      </c>
      <c r="BF698" s="266">
        <f t="shared" si="220"/>
        <v>2</v>
      </c>
    </row>
    <row r="699" spans="1:58">
      <c r="A699" s="265">
        <v>487</v>
      </c>
      <c r="B699" s="265">
        <v>487049137</v>
      </c>
      <c r="C699" s="266" t="s">
        <v>506</v>
      </c>
      <c r="D699" s="275">
        <f t="shared" si="202"/>
        <v>0</v>
      </c>
      <c r="E699" s="275">
        <f t="shared" si="203"/>
        <v>0</v>
      </c>
      <c r="F699" s="275">
        <f t="shared" si="204"/>
        <v>0</v>
      </c>
      <c r="G699" s="275">
        <f t="shared" si="205"/>
        <v>0</v>
      </c>
      <c r="H699" s="275">
        <f t="shared" si="206"/>
        <v>1</v>
      </c>
      <c r="I699" s="275">
        <f t="shared" si="207"/>
        <v>0</v>
      </c>
      <c r="J699" s="275">
        <f t="shared" si="208"/>
        <v>0</v>
      </c>
      <c r="K699" s="410">
        <f t="shared" si="209"/>
        <v>3.9300000000000002E-2</v>
      </c>
      <c r="L699" s="275"/>
      <c r="M699" s="275">
        <f t="shared" si="210"/>
        <v>0</v>
      </c>
      <c r="N699" s="275">
        <f t="shared" si="211"/>
        <v>0</v>
      </c>
      <c r="O699" s="275">
        <f t="shared" si="212"/>
        <v>0</v>
      </c>
      <c r="P699" s="275">
        <f t="shared" si="213"/>
        <v>1</v>
      </c>
      <c r="Q699" s="275">
        <f t="shared" si="214"/>
        <v>12</v>
      </c>
      <c r="R699" s="275">
        <f t="shared" si="215"/>
        <v>1</v>
      </c>
      <c r="S699" s="278"/>
      <c r="T699" s="278"/>
      <c r="U699" s="278"/>
      <c r="V699" s="278"/>
      <c r="W699" s="582"/>
      <c r="X699" s="582"/>
      <c r="Y699" s="600"/>
      <c r="Z699" s="278"/>
      <c r="AA699" s="76">
        <v>487</v>
      </c>
      <c r="AB699" s="76">
        <v>487049137</v>
      </c>
      <c r="AC699" s="294" t="s">
        <v>506</v>
      </c>
      <c r="AD699" s="76">
        <v>0</v>
      </c>
      <c r="AE699" s="76">
        <v>0</v>
      </c>
      <c r="AF699" s="76">
        <v>0</v>
      </c>
      <c r="AG699" s="76">
        <v>0</v>
      </c>
      <c r="AH699" s="76">
        <v>1</v>
      </c>
      <c r="AI699" s="76">
        <v>0</v>
      </c>
      <c r="AJ699" s="76">
        <v>0</v>
      </c>
      <c r="AK699" s="265">
        <v>0</v>
      </c>
      <c r="AL699" s="265">
        <v>0</v>
      </c>
      <c r="AM699" s="265">
        <v>0</v>
      </c>
      <c r="AN699" s="265">
        <v>0</v>
      </c>
      <c r="AO699" s="265">
        <v>1</v>
      </c>
      <c r="AP699" s="265">
        <v>0</v>
      </c>
      <c r="AQ699" s="265">
        <v>0</v>
      </c>
      <c r="AR699" s="265">
        <v>0</v>
      </c>
      <c r="AS699" s="76">
        <v>0</v>
      </c>
      <c r="AT699" s="266"/>
      <c r="AU699" s="76">
        <v>49</v>
      </c>
      <c r="AV699" s="76">
        <v>137</v>
      </c>
      <c r="AW699" s="579">
        <v>12</v>
      </c>
      <c r="AY699" s="76"/>
      <c r="AZ699" s="76">
        <f t="shared" si="216"/>
        <v>487049137</v>
      </c>
      <c r="BA699" s="76">
        <f t="shared" si="217"/>
        <v>487</v>
      </c>
      <c r="BB699" s="564"/>
      <c r="BC699" s="266" t="str">
        <f t="shared" si="218"/>
        <v>PROSPECT HILL ACADEMY</v>
      </c>
      <c r="BD699" s="266">
        <f t="shared" si="219"/>
        <v>137</v>
      </c>
      <c r="BE699" s="266" t="str">
        <f t="shared" si="201"/>
        <v>HOLYOKE</v>
      </c>
      <c r="BF699" s="266">
        <f t="shared" si="220"/>
        <v>1</v>
      </c>
    </row>
    <row r="700" spans="1:58">
      <c r="A700" s="265">
        <v>487</v>
      </c>
      <c r="B700" s="265">
        <v>487049163</v>
      </c>
      <c r="C700" s="266" t="s">
        <v>506</v>
      </c>
      <c r="D700" s="275">
        <f t="shared" si="202"/>
        <v>0</v>
      </c>
      <c r="E700" s="275">
        <f t="shared" si="203"/>
        <v>0</v>
      </c>
      <c r="F700" s="275">
        <f t="shared" si="204"/>
        <v>0</v>
      </c>
      <c r="G700" s="275">
        <f t="shared" si="205"/>
        <v>0</v>
      </c>
      <c r="H700" s="275">
        <f t="shared" si="206"/>
        <v>2</v>
      </c>
      <c r="I700" s="275">
        <f t="shared" si="207"/>
        <v>10</v>
      </c>
      <c r="J700" s="275">
        <f t="shared" si="208"/>
        <v>0</v>
      </c>
      <c r="K700" s="410">
        <f t="shared" si="209"/>
        <v>0.47160000000000002</v>
      </c>
      <c r="L700" s="275"/>
      <c r="M700" s="275">
        <f t="shared" si="210"/>
        <v>0</v>
      </c>
      <c r="N700" s="275">
        <f t="shared" si="211"/>
        <v>0</v>
      </c>
      <c r="O700" s="275">
        <f t="shared" si="212"/>
        <v>1</v>
      </c>
      <c r="P700" s="275">
        <f t="shared" si="213"/>
        <v>6</v>
      </c>
      <c r="Q700" s="275">
        <f t="shared" si="214"/>
        <v>11</v>
      </c>
      <c r="R700" s="275">
        <f t="shared" si="215"/>
        <v>12</v>
      </c>
      <c r="S700" s="278"/>
      <c r="T700" s="278"/>
      <c r="U700" s="278"/>
      <c r="V700" s="278"/>
      <c r="W700" s="582"/>
      <c r="X700" s="582"/>
      <c r="Y700" s="600"/>
      <c r="Z700" s="278"/>
      <c r="AA700" s="76">
        <v>487</v>
      </c>
      <c r="AB700" s="76">
        <v>487049163</v>
      </c>
      <c r="AC700" s="294" t="s">
        <v>506</v>
      </c>
      <c r="AD700" s="76">
        <v>0</v>
      </c>
      <c r="AE700" s="76">
        <v>0</v>
      </c>
      <c r="AF700" s="76">
        <v>0</v>
      </c>
      <c r="AG700" s="76">
        <v>0</v>
      </c>
      <c r="AH700" s="76">
        <v>2</v>
      </c>
      <c r="AI700" s="76">
        <v>10</v>
      </c>
      <c r="AJ700" s="76">
        <v>0</v>
      </c>
      <c r="AK700" s="265">
        <v>0</v>
      </c>
      <c r="AL700" s="265">
        <v>0</v>
      </c>
      <c r="AM700" s="265">
        <v>0</v>
      </c>
      <c r="AN700" s="265">
        <v>1</v>
      </c>
      <c r="AO700" s="265">
        <v>1</v>
      </c>
      <c r="AP700" s="265">
        <v>0</v>
      </c>
      <c r="AQ700" s="265">
        <v>0</v>
      </c>
      <c r="AR700" s="265">
        <v>0</v>
      </c>
      <c r="AS700" s="76">
        <v>5</v>
      </c>
      <c r="AT700" s="266"/>
      <c r="AU700" s="76">
        <v>49</v>
      </c>
      <c r="AV700" s="76">
        <v>163</v>
      </c>
      <c r="AW700" s="579">
        <v>11</v>
      </c>
      <c r="AY700" s="76"/>
      <c r="AZ700" s="76">
        <f t="shared" si="216"/>
        <v>487049163</v>
      </c>
      <c r="BA700" s="76">
        <f t="shared" si="217"/>
        <v>487</v>
      </c>
      <c r="BB700" s="564"/>
      <c r="BC700" s="266" t="str">
        <f t="shared" si="218"/>
        <v>PROSPECT HILL ACADEMY</v>
      </c>
      <c r="BD700" s="266">
        <f t="shared" si="219"/>
        <v>163</v>
      </c>
      <c r="BE700" s="266" t="str">
        <f t="shared" si="201"/>
        <v>LYNN</v>
      </c>
      <c r="BF700" s="266">
        <f t="shared" si="220"/>
        <v>12</v>
      </c>
    </row>
    <row r="701" spans="1:58">
      <c r="A701" s="265">
        <v>487</v>
      </c>
      <c r="B701" s="265">
        <v>487049165</v>
      </c>
      <c r="C701" s="266" t="s">
        <v>506</v>
      </c>
      <c r="D701" s="275">
        <f t="shared" si="202"/>
        <v>0</v>
      </c>
      <c r="E701" s="275">
        <f t="shared" si="203"/>
        <v>0</v>
      </c>
      <c r="F701" s="275">
        <f t="shared" si="204"/>
        <v>0</v>
      </c>
      <c r="G701" s="275">
        <f t="shared" si="205"/>
        <v>0</v>
      </c>
      <c r="H701" s="275">
        <f t="shared" si="206"/>
        <v>5</v>
      </c>
      <c r="I701" s="275">
        <f t="shared" si="207"/>
        <v>34</v>
      </c>
      <c r="J701" s="275">
        <f t="shared" si="208"/>
        <v>0</v>
      </c>
      <c r="K701" s="410">
        <f t="shared" si="209"/>
        <v>1.5327</v>
      </c>
      <c r="L701" s="275"/>
      <c r="M701" s="275">
        <f t="shared" si="210"/>
        <v>0</v>
      </c>
      <c r="N701" s="275">
        <f t="shared" si="211"/>
        <v>0</v>
      </c>
      <c r="O701" s="275">
        <f t="shared" si="212"/>
        <v>1</v>
      </c>
      <c r="P701" s="275">
        <f t="shared" si="213"/>
        <v>24</v>
      </c>
      <c r="Q701" s="275">
        <f t="shared" si="214"/>
        <v>10</v>
      </c>
      <c r="R701" s="275">
        <f t="shared" si="215"/>
        <v>39</v>
      </c>
      <c r="S701" s="278"/>
      <c r="T701" s="278"/>
      <c r="U701" s="278"/>
      <c r="V701" s="278"/>
      <c r="W701" s="582"/>
      <c r="X701" s="582"/>
      <c r="Y701" s="600"/>
      <c r="Z701" s="278"/>
      <c r="AA701" s="76">
        <v>487</v>
      </c>
      <c r="AB701" s="76">
        <v>487049165</v>
      </c>
      <c r="AC701" s="294" t="s">
        <v>506</v>
      </c>
      <c r="AD701" s="76">
        <v>0</v>
      </c>
      <c r="AE701" s="76">
        <v>0</v>
      </c>
      <c r="AF701" s="76">
        <v>0</v>
      </c>
      <c r="AG701" s="76">
        <v>0</v>
      </c>
      <c r="AH701" s="76">
        <v>5</v>
      </c>
      <c r="AI701" s="76">
        <v>34</v>
      </c>
      <c r="AJ701" s="76">
        <v>0</v>
      </c>
      <c r="AK701" s="265">
        <v>0</v>
      </c>
      <c r="AL701" s="265">
        <v>0</v>
      </c>
      <c r="AM701" s="265">
        <v>0</v>
      </c>
      <c r="AN701" s="265">
        <v>1</v>
      </c>
      <c r="AO701" s="265">
        <v>3</v>
      </c>
      <c r="AP701" s="265">
        <v>0</v>
      </c>
      <c r="AQ701" s="265">
        <v>0</v>
      </c>
      <c r="AR701" s="265">
        <v>0</v>
      </c>
      <c r="AS701" s="76">
        <v>21</v>
      </c>
      <c r="AT701" s="266"/>
      <c r="AU701" s="76">
        <v>49</v>
      </c>
      <c r="AV701" s="76">
        <v>165</v>
      </c>
      <c r="AW701" s="579">
        <v>10</v>
      </c>
      <c r="AY701" s="76"/>
      <c r="AZ701" s="76">
        <f t="shared" si="216"/>
        <v>487049165</v>
      </c>
      <c r="BA701" s="76">
        <f t="shared" si="217"/>
        <v>487</v>
      </c>
      <c r="BB701" s="564"/>
      <c r="BC701" s="266" t="str">
        <f t="shared" si="218"/>
        <v>PROSPECT HILL ACADEMY</v>
      </c>
      <c r="BD701" s="266">
        <f t="shared" si="219"/>
        <v>165</v>
      </c>
      <c r="BE701" s="266" t="str">
        <f t="shared" si="201"/>
        <v>MALDEN</v>
      </c>
      <c r="BF701" s="266">
        <f t="shared" si="220"/>
        <v>39</v>
      </c>
    </row>
    <row r="702" spans="1:58">
      <c r="A702" s="265">
        <v>487</v>
      </c>
      <c r="B702" s="265">
        <v>487049176</v>
      </c>
      <c r="C702" s="266" t="s">
        <v>506</v>
      </c>
      <c r="D702" s="275">
        <f t="shared" si="202"/>
        <v>0</v>
      </c>
      <c r="E702" s="275">
        <f t="shared" si="203"/>
        <v>0</v>
      </c>
      <c r="F702" s="275">
        <f t="shared" si="204"/>
        <v>0</v>
      </c>
      <c r="G702" s="275">
        <f t="shared" si="205"/>
        <v>0</v>
      </c>
      <c r="H702" s="275">
        <f t="shared" si="206"/>
        <v>24</v>
      </c>
      <c r="I702" s="275">
        <f t="shared" si="207"/>
        <v>25</v>
      </c>
      <c r="J702" s="275">
        <f t="shared" si="208"/>
        <v>0</v>
      </c>
      <c r="K702" s="410">
        <f t="shared" si="209"/>
        <v>1.9257</v>
      </c>
      <c r="L702" s="275"/>
      <c r="M702" s="275">
        <f t="shared" si="210"/>
        <v>0</v>
      </c>
      <c r="N702" s="275">
        <f t="shared" si="211"/>
        <v>0</v>
      </c>
      <c r="O702" s="275">
        <f t="shared" si="212"/>
        <v>1</v>
      </c>
      <c r="P702" s="275">
        <f t="shared" si="213"/>
        <v>32</v>
      </c>
      <c r="Q702" s="275">
        <f t="shared" si="214"/>
        <v>8</v>
      </c>
      <c r="R702" s="275">
        <f t="shared" si="215"/>
        <v>49</v>
      </c>
      <c r="S702" s="278"/>
      <c r="T702" s="278"/>
      <c r="U702" s="278"/>
      <c r="V702" s="278"/>
      <c r="W702" s="582"/>
      <c r="X702" s="582"/>
      <c r="Y702" s="600"/>
      <c r="Z702" s="278"/>
      <c r="AA702" s="76">
        <v>487</v>
      </c>
      <c r="AB702" s="76">
        <v>487049176</v>
      </c>
      <c r="AC702" s="294" t="s">
        <v>506</v>
      </c>
      <c r="AD702" s="76">
        <v>0</v>
      </c>
      <c r="AE702" s="76">
        <v>0</v>
      </c>
      <c r="AF702" s="76">
        <v>0</v>
      </c>
      <c r="AG702" s="76">
        <v>0</v>
      </c>
      <c r="AH702" s="76">
        <v>24</v>
      </c>
      <c r="AI702" s="76">
        <v>25</v>
      </c>
      <c r="AJ702" s="76">
        <v>0</v>
      </c>
      <c r="AK702" s="265">
        <v>0</v>
      </c>
      <c r="AL702" s="265">
        <v>0</v>
      </c>
      <c r="AM702" s="265">
        <v>0</v>
      </c>
      <c r="AN702" s="265">
        <v>1</v>
      </c>
      <c r="AO702" s="265">
        <v>15</v>
      </c>
      <c r="AP702" s="265">
        <v>0</v>
      </c>
      <c r="AQ702" s="265">
        <v>0</v>
      </c>
      <c r="AR702" s="265">
        <v>0</v>
      </c>
      <c r="AS702" s="76">
        <v>17</v>
      </c>
      <c r="AT702" s="266"/>
      <c r="AU702" s="76">
        <v>49</v>
      </c>
      <c r="AV702" s="76">
        <v>176</v>
      </c>
      <c r="AW702" s="579">
        <v>8</v>
      </c>
      <c r="AY702" s="76"/>
      <c r="AZ702" s="76">
        <f t="shared" si="216"/>
        <v>487049176</v>
      </c>
      <c r="BA702" s="76">
        <f t="shared" si="217"/>
        <v>487</v>
      </c>
      <c r="BB702" s="564"/>
      <c r="BC702" s="266" t="str">
        <f t="shared" si="218"/>
        <v>PROSPECT HILL ACADEMY</v>
      </c>
      <c r="BD702" s="266">
        <f t="shared" si="219"/>
        <v>176</v>
      </c>
      <c r="BE702" s="266" t="str">
        <f t="shared" si="201"/>
        <v>MEDFORD</v>
      </c>
      <c r="BF702" s="266">
        <f t="shared" si="220"/>
        <v>49</v>
      </c>
    </row>
    <row r="703" spans="1:58">
      <c r="A703" s="265">
        <v>487</v>
      </c>
      <c r="B703" s="265">
        <v>487049178</v>
      </c>
      <c r="C703" s="266" t="s">
        <v>506</v>
      </c>
      <c r="D703" s="275">
        <f t="shared" si="202"/>
        <v>0</v>
      </c>
      <c r="E703" s="275">
        <f t="shared" si="203"/>
        <v>0</v>
      </c>
      <c r="F703" s="275">
        <f t="shared" si="204"/>
        <v>0</v>
      </c>
      <c r="G703" s="275">
        <f t="shared" si="205"/>
        <v>0</v>
      </c>
      <c r="H703" s="275">
        <f t="shared" si="206"/>
        <v>3</v>
      </c>
      <c r="I703" s="275">
        <f t="shared" si="207"/>
        <v>1</v>
      </c>
      <c r="J703" s="275">
        <f t="shared" si="208"/>
        <v>0</v>
      </c>
      <c r="K703" s="410">
        <f t="shared" si="209"/>
        <v>0.15720000000000001</v>
      </c>
      <c r="L703" s="275"/>
      <c r="M703" s="275">
        <f t="shared" si="210"/>
        <v>0</v>
      </c>
      <c r="N703" s="275">
        <f t="shared" si="211"/>
        <v>0</v>
      </c>
      <c r="O703" s="275">
        <f t="shared" si="212"/>
        <v>0</v>
      </c>
      <c r="P703" s="275">
        <f t="shared" si="213"/>
        <v>4</v>
      </c>
      <c r="Q703" s="275">
        <f t="shared" si="214"/>
        <v>4</v>
      </c>
      <c r="R703" s="275">
        <f t="shared" si="215"/>
        <v>4</v>
      </c>
      <c r="S703" s="278"/>
      <c r="T703" s="278"/>
      <c r="U703" s="278"/>
      <c r="V703" s="278"/>
      <c r="W703" s="582"/>
      <c r="X703" s="582"/>
      <c r="Y703" s="600"/>
      <c r="Z703" s="278"/>
      <c r="AA703" s="76">
        <v>487</v>
      </c>
      <c r="AB703" s="76">
        <v>487049178</v>
      </c>
      <c r="AC703" s="294" t="s">
        <v>506</v>
      </c>
      <c r="AD703" s="76">
        <v>0</v>
      </c>
      <c r="AE703" s="76">
        <v>0</v>
      </c>
      <c r="AF703" s="76">
        <v>0</v>
      </c>
      <c r="AG703" s="76">
        <v>0</v>
      </c>
      <c r="AH703" s="76">
        <v>3</v>
      </c>
      <c r="AI703" s="76">
        <v>1</v>
      </c>
      <c r="AJ703" s="76">
        <v>0</v>
      </c>
      <c r="AK703" s="265">
        <v>0</v>
      </c>
      <c r="AL703" s="265">
        <v>0</v>
      </c>
      <c r="AM703" s="265">
        <v>0</v>
      </c>
      <c r="AN703" s="265">
        <v>0</v>
      </c>
      <c r="AO703" s="265">
        <v>3</v>
      </c>
      <c r="AP703" s="265">
        <v>0</v>
      </c>
      <c r="AQ703" s="265">
        <v>0</v>
      </c>
      <c r="AR703" s="265">
        <v>0</v>
      </c>
      <c r="AS703" s="76">
        <v>1</v>
      </c>
      <c r="AT703" s="266"/>
      <c r="AU703" s="76">
        <v>49</v>
      </c>
      <c r="AV703" s="76">
        <v>178</v>
      </c>
      <c r="AW703" s="579">
        <v>4</v>
      </c>
      <c r="AY703" s="76"/>
      <c r="AZ703" s="76">
        <f t="shared" si="216"/>
        <v>487049178</v>
      </c>
      <c r="BA703" s="76">
        <f t="shared" si="217"/>
        <v>487</v>
      </c>
      <c r="BB703" s="564"/>
      <c r="BC703" s="266" t="str">
        <f t="shared" si="218"/>
        <v>PROSPECT HILL ACADEMY</v>
      </c>
      <c r="BD703" s="266">
        <f t="shared" si="219"/>
        <v>178</v>
      </c>
      <c r="BE703" s="266" t="str">
        <f t="shared" si="201"/>
        <v>MELROSE</v>
      </c>
      <c r="BF703" s="266">
        <f t="shared" si="220"/>
        <v>4</v>
      </c>
    </row>
    <row r="704" spans="1:58">
      <c r="A704" s="265">
        <v>487</v>
      </c>
      <c r="B704" s="265">
        <v>487049181</v>
      </c>
      <c r="C704" s="266" t="s">
        <v>506</v>
      </c>
      <c r="D704" s="275">
        <f t="shared" si="202"/>
        <v>0</v>
      </c>
      <c r="E704" s="275">
        <f t="shared" si="203"/>
        <v>0</v>
      </c>
      <c r="F704" s="275">
        <f t="shared" si="204"/>
        <v>0</v>
      </c>
      <c r="G704" s="275">
        <f t="shared" si="205"/>
        <v>0</v>
      </c>
      <c r="H704" s="275">
        <f t="shared" si="206"/>
        <v>1</v>
      </c>
      <c r="I704" s="275">
        <f t="shared" si="207"/>
        <v>1</v>
      </c>
      <c r="J704" s="275">
        <f t="shared" si="208"/>
        <v>0</v>
      </c>
      <c r="K704" s="410">
        <f t="shared" si="209"/>
        <v>7.8600000000000003E-2</v>
      </c>
      <c r="L704" s="275"/>
      <c r="M704" s="275">
        <f t="shared" si="210"/>
        <v>0</v>
      </c>
      <c r="N704" s="275">
        <f t="shared" si="211"/>
        <v>0</v>
      </c>
      <c r="O704" s="275">
        <f t="shared" si="212"/>
        <v>0</v>
      </c>
      <c r="P704" s="275">
        <f t="shared" si="213"/>
        <v>0</v>
      </c>
      <c r="Q704" s="275">
        <f t="shared" si="214"/>
        <v>10</v>
      </c>
      <c r="R704" s="275">
        <f t="shared" si="215"/>
        <v>2</v>
      </c>
      <c r="S704" s="278"/>
      <c r="T704" s="278"/>
      <c r="U704" s="278"/>
      <c r="V704" s="278"/>
      <c r="W704" s="582"/>
      <c r="X704" s="582"/>
      <c r="Y704" s="600"/>
      <c r="Z704" s="278"/>
      <c r="AA704" s="76">
        <v>487</v>
      </c>
      <c r="AB704" s="76">
        <v>487049181</v>
      </c>
      <c r="AC704" s="294" t="s">
        <v>506</v>
      </c>
      <c r="AD704" s="76">
        <v>0</v>
      </c>
      <c r="AE704" s="76">
        <v>0</v>
      </c>
      <c r="AF704" s="76">
        <v>0</v>
      </c>
      <c r="AG704" s="76">
        <v>0</v>
      </c>
      <c r="AH704" s="76">
        <v>1</v>
      </c>
      <c r="AI704" s="76">
        <v>1</v>
      </c>
      <c r="AJ704" s="76">
        <v>0</v>
      </c>
      <c r="AK704" s="265">
        <v>0</v>
      </c>
      <c r="AL704" s="265">
        <v>0</v>
      </c>
      <c r="AM704" s="265">
        <v>0</v>
      </c>
      <c r="AN704" s="265">
        <v>0</v>
      </c>
      <c r="AO704" s="265">
        <v>0</v>
      </c>
      <c r="AP704" s="265">
        <v>0</v>
      </c>
      <c r="AQ704" s="265">
        <v>0</v>
      </c>
      <c r="AR704" s="265">
        <v>0</v>
      </c>
      <c r="AS704" s="76">
        <v>0</v>
      </c>
      <c r="AT704" s="266"/>
      <c r="AU704" s="76">
        <v>49</v>
      </c>
      <c r="AV704" s="76">
        <v>181</v>
      </c>
      <c r="AW704" s="579">
        <v>10</v>
      </c>
      <c r="AY704" s="76"/>
      <c r="AZ704" s="76">
        <f t="shared" si="216"/>
        <v>487049181</v>
      </c>
      <c r="BA704" s="76">
        <f t="shared" si="217"/>
        <v>487</v>
      </c>
      <c r="BB704" s="564"/>
      <c r="BC704" s="266" t="str">
        <f t="shared" si="218"/>
        <v>PROSPECT HILL ACADEMY</v>
      </c>
      <c r="BD704" s="266">
        <f t="shared" si="219"/>
        <v>181</v>
      </c>
      <c r="BE704" s="266" t="str">
        <f t="shared" si="201"/>
        <v>METHUEN</v>
      </c>
      <c r="BF704" s="266">
        <f t="shared" si="220"/>
        <v>2</v>
      </c>
    </row>
    <row r="705" spans="1:58">
      <c r="A705" s="265">
        <v>487</v>
      </c>
      <c r="B705" s="265">
        <v>487049182</v>
      </c>
      <c r="C705" s="266" t="s">
        <v>506</v>
      </c>
      <c r="D705" s="275">
        <f t="shared" si="202"/>
        <v>0</v>
      </c>
      <c r="E705" s="275">
        <f t="shared" si="203"/>
        <v>0</v>
      </c>
      <c r="F705" s="275">
        <f t="shared" si="204"/>
        <v>0</v>
      </c>
      <c r="G705" s="275">
        <f t="shared" si="205"/>
        <v>0</v>
      </c>
      <c r="H705" s="275">
        <f t="shared" si="206"/>
        <v>3</v>
      </c>
      <c r="I705" s="275">
        <f t="shared" si="207"/>
        <v>0</v>
      </c>
      <c r="J705" s="275">
        <f t="shared" si="208"/>
        <v>0</v>
      </c>
      <c r="K705" s="410">
        <f t="shared" si="209"/>
        <v>0.1179</v>
      </c>
      <c r="L705" s="275"/>
      <c r="M705" s="275">
        <f t="shared" si="210"/>
        <v>0</v>
      </c>
      <c r="N705" s="275">
        <f t="shared" si="211"/>
        <v>0</v>
      </c>
      <c r="O705" s="275">
        <f t="shared" si="212"/>
        <v>0</v>
      </c>
      <c r="P705" s="275">
        <f t="shared" si="213"/>
        <v>0</v>
      </c>
      <c r="Q705" s="275">
        <f t="shared" si="214"/>
        <v>8</v>
      </c>
      <c r="R705" s="275">
        <f t="shared" si="215"/>
        <v>3</v>
      </c>
      <c r="S705" s="278"/>
      <c r="T705" s="278"/>
      <c r="U705" s="278"/>
      <c r="V705" s="278"/>
      <c r="W705" s="582"/>
      <c r="X705" s="582"/>
      <c r="Y705" s="600"/>
      <c r="Z705" s="278"/>
      <c r="AA705" s="76">
        <v>487</v>
      </c>
      <c r="AB705" s="76">
        <v>487049182</v>
      </c>
      <c r="AC705" s="294" t="s">
        <v>506</v>
      </c>
      <c r="AD705" s="76">
        <v>0</v>
      </c>
      <c r="AE705" s="76">
        <v>0</v>
      </c>
      <c r="AF705" s="76">
        <v>0</v>
      </c>
      <c r="AG705" s="76">
        <v>0</v>
      </c>
      <c r="AH705" s="76">
        <v>3</v>
      </c>
      <c r="AI705" s="76">
        <v>0</v>
      </c>
      <c r="AJ705" s="76">
        <v>0</v>
      </c>
      <c r="AK705" s="265">
        <v>0</v>
      </c>
      <c r="AL705" s="265">
        <v>0</v>
      </c>
      <c r="AM705" s="265">
        <v>0</v>
      </c>
      <c r="AN705" s="265">
        <v>0</v>
      </c>
      <c r="AO705" s="265">
        <v>0</v>
      </c>
      <c r="AP705" s="265">
        <v>0</v>
      </c>
      <c r="AQ705" s="265">
        <v>0</v>
      </c>
      <c r="AR705" s="265">
        <v>0</v>
      </c>
      <c r="AS705" s="76">
        <v>0</v>
      </c>
      <c r="AT705" s="266"/>
      <c r="AU705" s="76">
        <v>49</v>
      </c>
      <c r="AV705" s="76">
        <v>182</v>
      </c>
      <c r="AW705" s="579">
        <v>8</v>
      </c>
      <c r="AY705" s="76"/>
      <c r="AZ705" s="76">
        <f t="shared" si="216"/>
        <v>487049182</v>
      </c>
      <c r="BA705" s="76">
        <f t="shared" si="217"/>
        <v>487</v>
      </c>
      <c r="BB705" s="564"/>
      <c r="BC705" s="266" t="str">
        <f t="shared" si="218"/>
        <v>PROSPECT HILL ACADEMY</v>
      </c>
      <c r="BD705" s="266">
        <f t="shared" si="219"/>
        <v>182</v>
      </c>
      <c r="BE705" s="266" t="str">
        <f t="shared" si="201"/>
        <v>MIDDLEBOROUGH</v>
      </c>
      <c r="BF705" s="266">
        <f t="shared" si="220"/>
        <v>3</v>
      </c>
    </row>
    <row r="706" spans="1:58">
      <c r="A706" s="265">
        <v>487</v>
      </c>
      <c r="B706" s="265">
        <v>487049199</v>
      </c>
      <c r="C706" s="266" t="s">
        <v>506</v>
      </c>
      <c r="D706" s="275">
        <f t="shared" si="202"/>
        <v>0</v>
      </c>
      <c r="E706" s="275">
        <f t="shared" si="203"/>
        <v>0</v>
      </c>
      <c r="F706" s="275">
        <f t="shared" si="204"/>
        <v>0</v>
      </c>
      <c r="G706" s="275">
        <f t="shared" si="205"/>
        <v>0</v>
      </c>
      <c r="H706" s="275">
        <f t="shared" si="206"/>
        <v>2</v>
      </c>
      <c r="I706" s="275">
        <f t="shared" si="207"/>
        <v>0</v>
      </c>
      <c r="J706" s="275">
        <f t="shared" si="208"/>
        <v>0</v>
      </c>
      <c r="K706" s="410">
        <f t="shared" si="209"/>
        <v>7.8600000000000003E-2</v>
      </c>
      <c r="L706" s="275"/>
      <c r="M706" s="275">
        <f t="shared" si="210"/>
        <v>0</v>
      </c>
      <c r="N706" s="275">
        <f t="shared" si="211"/>
        <v>0</v>
      </c>
      <c r="O706" s="275">
        <f t="shared" si="212"/>
        <v>0</v>
      </c>
      <c r="P706" s="275">
        <f t="shared" si="213"/>
        <v>2</v>
      </c>
      <c r="Q706" s="275">
        <f t="shared" si="214"/>
        <v>2</v>
      </c>
      <c r="R706" s="275">
        <f t="shared" si="215"/>
        <v>2</v>
      </c>
      <c r="S706" s="278"/>
      <c r="T706" s="278"/>
      <c r="U706" s="278"/>
      <c r="V706" s="278"/>
      <c r="W706" s="582"/>
      <c r="X706" s="582"/>
      <c r="Y706" s="600"/>
      <c r="Z706" s="278"/>
      <c r="AA706" s="76">
        <v>487</v>
      </c>
      <c r="AB706" s="76">
        <v>487049199</v>
      </c>
      <c r="AC706" s="294" t="s">
        <v>506</v>
      </c>
      <c r="AD706" s="76">
        <v>0</v>
      </c>
      <c r="AE706" s="76">
        <v>0</v>
      </c>
      <c r="AF706" s="76">
        <v>0</v>
      </c>
      <c r="AG706" s="76">
        <v>0</v>
      </c>
      <c r="AH706" s="76">
        <v>2</v>
      </c>
      <c r="AI706" s="76">
        <v>0</v>
      </c>
      <c r="AJ706" s="76">
        <v>0</v>
      </c>
      <c r="AK706" s="265">
        <v>0</v>
      </c>
      <c r="AL706" s="265">
        <v>0</v>
      </c>
      <c r="AM706" s="265">
        <v>0</v>
      </c>
      <c r="AN706" s="265">
        <v>0</v>
      </c>
      <c r="AO706" s="265">
        <v>2</v>
      </c>
      <c r="AP706" s="265">
        <v>0</v>
      </c>
      <c r="AQ706" s="265">
        <v>0</v>
      </c>
      <c r="AR706" s="265">
        <v>0</v>
      </c>
      <c r="AS706" s="76">
        <v>0</v>
      </c>
      <c r="AT706" s="266"/>
      <c r="AU706" s="76">
        <v>49</v>
      </c>
      <c r="AV706" s="76">
        <v>199</v>
      </c>
      <c r="AW706" s="579">
        <v>2</v>
      </c>
      <c r="AY706" s="76"/>
      <c r="AZ706" s="76">
        <f t="shared" si="216"/>
        <v>487049199</v>
      </c>
      <c r="BA706" s="76">
        <f t="shared" si="217"/>
        <v>487</v>
      </c>
      <c r="BB706" s="564"/>
      <c r="BC706" s="266" t="str">
        <f t="shared" si="218"/>
        <v>PROSPECT HILL ACADEMY</v>
      </c>
      <c r="BD706" s="266">
        <f t="shared" si="219"/>
        <v>199</v>
      </c>
      <c r="BE706" s="266" t="str">
        <f t="shared" si="201"/>
        <v>NEEDHAM</v>
      </c>
      <c r="BF706" s="266">
        <f t="shared" si="220"/>
        <v>2</v>
      </c>
    </row>
    <row r="707" spans="1:58">
      <c r="A707" s="265">
        <v>487</v>
      </c>
      <c r="B707" s="265">
        <v>487049201</v>
      </c>
      <c r="C707" s="266" t="s">
        <v>506</v>
      </c>
      <c r="D707" s="275">
        <f t="shared" si="202"/>
        <v>0</v>
      </c>
      <c r="E707" s="275">
        <f t="shared" si="203"/>
        <v>0</v>
      </c>
      <c r="F707" s="275">
        <f t="shared" si="204"/>
        <v>0</v>
      </c>
      <c r="G707" s="275">
        <f t="shared" si="205"/>
        <v>0</v>
      </c>
      <c r="H707" s="275">
        <f t="shared" si="206"/>
        <v>0</v>
      </c>
      <c r="I707" s="275">
        <f t="shared" si="207"/>
        <v>1</v>
      </c>
      <c r="J707" s="275">
        <f t="shared" si="208"/>
        <v>0</v>
      </c>
      <c r="K707" s="410">
        <f t="shared" si="209"/>
        <v>3.9300000000000002E-2</v>
      </c>
      <c r="L707" s="275"/>
      <c r="M707" s="275">
        <f t="shared" si="210"/>
        <v>0</v>
      </c>
      <c r="N707" s="275">
        <f t="shared" si="211"/>
        <v>0</v>
      </c>
      <c r="O707" s="275">
        <f t="shared" si="212"/>
        <v>0</v>
      </c>
      <c r="P707" s="275">
        <f t="shared" si="213"/>
        <v>0</v>
      </c>
      <c r="Q707" s="275">
        <f t="shared" si="214"/>
        <v>12</v>
      </c>
      <c r="R707" s="275">
        <f t="shared" si="215"/>
        <v>1</v>
      </c>
      <c r="S707" s="278"/>
      <c r="T707" s="278"/>
      <c r="U707" s="278"/>
      <c r="V707" s="278"/>
      <c r="W707" s="582"/>
      <c r="X707" s="582"/>
      <c r="Y707" s="600"/>
      <c r="Z707" s="278"/>
      <c r="AA707" s="76">
        <v>487</v>
      </c>
      <c r="AB707" s="76">
        <v>487049201</v>
      </c>
      <c r="AC707" s="294" t="s">
        <v>506</v>
      </c>
      <c r="AD707" s="76">
        <v>0</v>
      </c>
      <c r="AE707" s="76">
        <v>0</v>
      </c>
      <c r="AF707" s="76">
        <v>0</v>
      </c>
      <c r="AG707" s="76">
        <v>0</v>
      </c>
      <c r="AH707" s="76">
        <v>0</v>
      </c>
      <c r="AI707" s="76">
        <v>1</v>
      </c>
      <c r="AJ707" s="76">
        <v>0</v>
      </c>
      <c r="AK707" s="265">
        <v>0</v>
      </c>
      <c r="AL707" s="265">
        <v>0</v>
      </c>
      <c r="AM707" s="265">
        <v>0</v>
      </c>
      <c r="AN707" s="265">
        <v>0</v>
      </c>
      <c r="AO707" s="265">
        <v>0</v>
      </c>
      <c r="AP707" s="265">
        <v>0</v>
      </c>
      <c r="AQ707" s="265">
        <v>0</v>
      </c>
      <c r="AR707" s="265">
        <v>0</v>
      </c>
      <c r="AS707" s="76">
        <v>0</v>
      </c>
      <c r="AT707" s="266"/>
      <c r="AU707" s="76">
        <v>49</v>
      </c>
      <c r="AV707" s="76">
        <v>201</v>
      </c>
      <c r="AW707" s="579">
        <v>12</v>
      </c>
      <c r="AY707" s="76"/>
      <c r="AZ707" s="76">
        <f t="shared" si="216"/>
        <v>487049201</v>
      </c>
      <c r="BA707" s="76">
        <f t="shared" si="217"/>
        <v>487</v>
      </c>
      <c r="BB707" s="564"/>
      <c r="BC707" s="266" t="str">
        <f t="shared" si="218"/>
        <v>PROSPECT HILL ACADEMY</v>
      </c>
      <c r="BD707" s="266">
        <f t="shared" si="219"/>
        <v>201</v>
      </c>
      <c r="BE707" s="266" t="str">
        <f t="shared" si="201"/>
        <v>NEW BEDFORD</v>
      </c>
      <c r="BF707" s="266">
        <f t="shared" si="220"/>
        <v>1</v>
      </c>
    </row>
    <row r="708" spans="1:58">
      <c r="A708" s="265">
        <v>487</v>
      </c>
      <c r="B708" s="265">
        <v>487049229</v>
      </c>
      <c r="C708" s="266" t="s">
        <v>506</v>
      </c>
      <c r="D708" s="275">
        <f t="shared" si="202"/>
        <v>0</v>
      </c>
      <c r="E708" s="275">
        <f t="shared" si="203"/>
        <v>0</v>
      </c>
      <c r="F708" s="275">
        <f t="shared" si="204"/>
        <v>0</v>
      </c>
      <c r="G708" s="275">
        <f t="shared" si="205"/>
        <v>0</v>
      </c>
      <c r="H708" s="275">
        <f t="shared" si="206"/>
        <v>1</v>
      </c>
      <c r="I708" s="275">
        <f t="shared" si="207"/>
        <v>1</v>
      </c>
      <c r="J708" s="275">
        <f t="shared" si="208"/>
        <v>0</v>
      </c>
      <c r="K708" s="410">
        <f t="shared" si="209"/>
        <v>7.8600000000000003E-2</v>
      </c>
      <c r="L708" s="275"/>
      <c r="M708" s="275">
        <f t="shared" si="210"/>
        <v>0</v>
      </c>
      <c r="N708" s="275">
        <f t="shared" si="211"/>
        <v>0</v>
      </c>
      <c r="O708" s="275">
        <f t="shared" si="212"/>
        <v>1</v>
      </c>
      <c r="P708" s="275">
        <f t="shared" si="213"/>
        <v>0</v>
      </c>
      <c r="Q708" s="275">
        <f t="shared" si="214"/>
        <v>9</v>
      </c>
      <c r="R708" s="275">
        <f t="shared" si="215"/>
        <v>2</v>
      </c>
      <c r="S708" s="278"/>
      <c r="T708" s="278"/>
      <c r="U708" s="278"/>
      <c r="V708" s="278"/>
      <c r="W708" s="582"/>
      <c r="X708" s="582"/>
      <c r="Y708" s="600"/>
      <c r="Z708" s="278"/>
      <c r="AA708" s="76">
        <v>487</v>
      </c>
      <c r="AB708" s="76">
        <v>487049229</v>
      </c>
      <c r="AC708" s="294" t="s">
        <v>506</v>
      </c>
      <c r="AD708" s="76">
        <v>0</v>
      </c>
      <c r="AE708" s="76">
        <v>0</v>
      </c>
      <c r="AF708" s="76">
        <v>0</v>
      </c>
      <c r="AG708" s="76">
        <v>0</v>
      </c>
      <c r="AH708" s="76">
        <v>1</v>
      </c>
      <c r="AI708" s="76">
        <v>1</v>
      </c>
      <c r="AJ708" s="76">
        <v>0</v>
      </c>
      <c r="AK708" s="265">
        <v>0</v>
      </c>
      <c r="AL708" s="265">
        <v>0</v>
      </c>
      <c r="AM708" s="265">
        <v>0</v>
      </c>
      <c r="AN708" s="265">
        <v>1</v>
      </c>
      <c r="AO708" s="265">
        <v>0</v>
      </c>
      <c r="AP708" s="265">
        <v>0</v>
      </c>
      <c r="AQ708" s="265">
        <v>0</v>
      </c>
      <c r="AR708" s="265">
        <v>0</v>
      </c>
      <c r="AS708" s="76">
        <v>0</v>
      </c>
      <c r="AT708" s="266"/>
      <c r="AU708" s="76">
        <v>49</v>
      </c>
      <c r="AV708" s="76">
        <v>229</v>
      </c>
      <c r="AW708" s="579">
        <v>9</v>
      </c>
      <c r="AY708" s="76"/>
      <c r="AZ708" s="76">
        <f t="shared" si="216"/>
        <v>487049229</v>
      </c>
      <c r="BA708" s="76">
        <f t="shared" si="217"/>
        <v>487</v>
      </c>
      <c r="BB708" s="564"/>
      <c r="BC708" s="266" t="str">
        <f t="shared" si="218"/>
        <v>PROSPECT HILL ACADEMY</v>
      </c>
      <c r="BD708" s="266">
        <f t="shared" si="219"/>
        <v>229</v>
      </c>
      <c r="BE708" s="266" t="str">
        <f t="shared" si="201"/>
        <v>PEABODY</v>
      </c>
      <c r="BF708" s="266">
        <f t="shared" si="220"/>
        <v>2</v>
      </c>
    </row>
    <row r="709" spans="1:58">
      <c r="A709" s="265">
        <v>487</v>
      </c>
      <c r="B709" s="265">
        <v>487049243</v>
      </c>
      <c r="C709" s="266" t="s">
        <v>506</v>
      </c>
      <c r="D709" s="275">
        <f t="shared" si="202"/>
        <v>0</v>
      </c>
      <c r="E709" s="275">
        <f t="shared" si="203"/>
        <v>0</v>
      </c>
      <c r="F709" s="275">
        <f t="shared" si="204"/>
        <v>0</v>
      </c>
      <c r="G709" s="275">
        <f t="shared" si="205"/>
        <v>0</v>
      </c>
      <c r="H709" s="275">
        <f t="shared" si="206"/>
        <v>0</v>
      </c>
      <c r="I709" s="275">
        <f t="shared" si="207"/>
        <v>1</v>
      </c>
      <c r="J709" s="275">
        <f t="shared" si="208"/>
        <v>0</v>
      </c>
      <c r="K709" s="410">
        <f t="shared" si="209"/>
        <v>3.9300000000000002E-2</v>
      </c>
      <c r="L709" s="275"/>
      <c r="M709" s="275">
        <f t="shared" si="210"/>
        <v>0</v>
      </c>
      <c r="N709" s="275">
        <f t="shared" si="211"/>
        <v>0</v>
      </c>
      <c r="O709" s="275">
        <f t="shared" si="212"/>
        <v>0</v>
      </c>
      <c r="P709" s="275">
        <f t="shared" si="213"/>
        <v>1</v>
      </c>
      <c r="Q709" s="275">
        <f t="shared" si="214"/>
        <v>9</v>
      </c>
      <c r="R709" s="275">
        <f t="shared" si="215"/>
        <v>1</v>
      </c>
      <c r="S709" s="278"/>
      <c r="T709" s="278"/>
      <c r="U709" s="278"/>
      <c r="V709" s="278"/>
      <c r="W709" s="582"/>
      <c r="X709" s="582"/>
      <c r="Y709" s="600"/>
      <c r="Z709" s="278"/>
      <c r="AA709" s="76">
        <v>487</v>
      </c>
      <c r="AB709" s="76">
        <v>487049243</v>
      </c>
      <c r="AC709" s="294" t="s">
        <v>506</v>
      </c>
      <c r="AD709" s="76">
        <v>0</v>
      </c>
      <c r="AE709" s="76">
        <v>0</v>
      </c>
      <c r="AF709" s="76">
        <v>0</v>
      </c>
      <c r="AG709" s="76">
        <v>0</v>
      </c>
      <c r="AH709" s="76">
        <v>0</v>
      </c>
      <c r="AI709" s="76">
        <v>1</v>
      </c>
      <c r="AJ709" s="76">
        <v>0</v>
      </c>
      <c r="AK709" s="265">
        <v>0</v>
      </c>
      <c r="AL709" s="265">
        <v>0</v>
      </c>
      <c r="AM709" s="265">
        <v>0</v>
      </c>
      <c r="AN709" s="265">
        <v>0</v>
      </c>
      <c r="AO709" s="265">
        <v>0</v>
      </c>
      <c r="AP709" s="265">
        <v>0</v>
      </c>
      <c r="AQ709" s="265">
        <v>0</v>
      </c>
      <c r="AR709" s="265">
        <v>0</v>
      </c>
      <c r="AS709" s="76">
        <v>1</v>
      </c>
      <c r="AT709" s="266"/>
      <c r="AU709" s="76">
        <v>49</v>
      </c>
      <c r="AV709" s="76">
        <v>243</v>
      </c>
      <c r="AW709" s="579">
        <v>9</v>
      </c>
      <c r="AY709" s="76"/>
      <c r="AZ709" s="76">
        <f t="shared" si="216"/>
        <v>487049243</v>
      </c>
      <c r="BA709" s="76">
        <f t="shared" si="217"/>
        <v>487</v>
      </c>
      <c r="BB709" s="564"/>
      <c r="BC709" s="266" t="str">
        <f t="shared" si="218"/>
        <v>PROSPECT HILL ACADEMY</v>
      </c>
      <c r="BD709" s="266">
        <f t="shared" si="219"/>
        <v>243</v>
      </c>
      <c r="BE709" s="266" t="str">
        <f t="shared" si="201"/>
        <v>QUINCY</v>
      </c>
      <c r="BF709" s="266">
        <f t="shared" si="220"/>
        <v>1</v>
      </c>
    </row>
    <row r="710" spans="1:58">
      <c r="A710" s="265">
        <v>487</v>
      </c>
      <c r="B710" s="265">
        <v>487049244</v>
      </c>
      <c r="C710" s="266" t="s">
        <v>506</v>
      </c>
      <c r="D710" s="275">
        <f t="shared" si="202"/>
        <v>0</v>
      </c>
      <c r="E710" s="275">
        <f t="shared" si="203"/>
        <v>0</v>
      </c>
      <c r="F710" s="275">
        <f t="shared" si="204"/>
        <v>0</v>
      </c>
      <c r="G710" s="275">
        <f t="shared" si="205"/>
        <v>0</v>
      </c>
      <c r="H710" s="275">
        <f t="shared" si="206"/>
        <v>3</v>
      </c>
      <c r="I710" s="275">
        <f t="shared" si="207"/>
        <v>2</v>
      </c>
      <c r="J710" s="275">
        <f t="shared" si="208"/>
        <v>0</v>
      </c>
      <c r="K710" s="410">
        <f t="shared" si="209"/>
        <v>0.19650000000000001</v>
      </c>
      <c r="L710" s="275"/>
      <c r="M710" s="275">
        <f t="shared" si="210"/>
        <v>0</v>
      </c>
      <c r="N710" s="275">
        <f t="shared" si="211"/>
        <v>0</v>
      </c>
      <c r="O710" s="275">
        <f t="shared" si="212"/>
        <v>0</v>
      </c>
      <c r="P710" s="275">
        <f t="shared" si="213"/>
        <v>2</v>
      </c>
      <c r="Q710" s="275">
        <f t="shared" si="214"/>
        <v>10</v>
      </c>
      <c r="R710" s="275">
        <f t="shared" si="215"/>
        <v>5</v>
      </c>
      <c r="S710" s="278"/>
      <c r="T710" s="278"/>
      <c r="U710" s="278"/>
      <c r="V710" s="278"/>
      <c r="W710" s="582"/>
      <c r="X710" s="582"/>
      <c r="Y710" s="600"/>
      <c r="Z710" s="278"/>
      <c r="AA710" s="76">
        <v>487</v>
      </c>
      <c r="AB710" s="76">
        <v>487049244</v>
      </c>
      <c r="AC710" s="294" t="s">
        <v>506</v>
      </c>
      <c r="AD710" s="76">
        <v>0</v>
      </c>
      <c r="AE710" s="76">
        <v>0</v>
      </c>
      <c r="AF710" s="76">
        <v>0</v>
      </c>
      <c r="AG710" s="76">
        <v>0</v>
      </c>
      <c r="AH710" s="76">
        <v>3</v>
      </c>
      <c r="AI710" s="76">
        <v>2</v>
      </c>
      <c r="AJ710" s="76">
        <v>0</v>
      </c>
      <c r="AK710" s="265">
        <v>0</v>
      </c>
      <c r="AL710" s="265">
        <v>0</v>
      </c>
      <c r="AM710" s="265">
        <v>0</v>
      </c>
      <c r="AN710" s="265">
        <v>0</v>
      </c>
      <c r="AO710" s="265">
        <v>2</v>
      </c>
      <c r="AP710" s="265">
        <v>0</v>
      </c>
      <c r="AQ710" s="265">
        <v>0</v>
      </c>
      <c r="AR710" s="265">
        <v>0</v>
      </c>
      <c r="AS710" s="76">
        <v>0</v>
      </c>
      <c r="AT710" s="266"/>
      <c r="AU710" s="76">
        <v>49</v>
      </c>
      <c r="AV710" s="76">
        <v>244</v>
      </c>
      <c r="AW710" s="579">
        <v>10</v>
      </c>
      <c r="AY710" s="76"/>
      <c r="AZ710" s="76">
        <f t="shared" si="216"/>
        <v>487049244</v>
      </c>
      <c r="BA710" s="76">
        <f t="shared" si="217"/>
        <v>487</v>
      </c>
      <c r="BB710" s="564"/>
      <c r="BC710" s="266" t="str">
        <f t="shared" si="218"/>
        <v>PROSPECT HILL ACADEMY</v>
      </c>
      <c r="BD710" s="266">
        <f t="shared" si="219"/>
        <v>244</v>
      </c>
      <c r="BE710" s="266" t="str">
        <f t="shared" si="201"/>
        <v>RANDOLPH</v>
      </c>
      <c r="BF710" s="266">
        <f t="shared" si="220"/>
        <v>5</v>
      </c>
    </row>
    <row r="711" spans="1:58">
      <c r="A711" s="265">
        <v>487</v>
      </c>
      <c r="B711" s="265">
        <v>487049248</v>
      </c>
      <c r="C711" s="266" t="s">
        <v>506</v>
      </c>
      <c r="D711" s="275">
        <f t="shared" si="202"/>
        <v>0</v>
      </c>
      <c r="E711" s="275">
        <f t="shared" si="203"/>
        <v>0</v>
      </c>
      <c r="F711" s="275">
        <f t="shared" si="204"/>
        <v>0</v>
      </c>
      <c r="G711" s="275">
        <f t="shared" si="205"/>
        <v>0</v>
      </c>
      <c r="H711" s="275">
        <f t="shared" si="206"/>
        <v>5</v>
      </c>
      <c r="I711" s="275">
        <f t="shared" si="207"/>
        <v>10</v>
      </c>
      <c r="J711" s="275">
        <f t="shared" si="208"/>
        <v>0</v>
      </c>
      <c r="K711" s="410">
        <f t="shared" si="209"/>
        <v>0.58950000000000002</v>
      </c>
      <c r="L711" s="275"/>
      <c r="M711" s="275">
        <f t="shared" si="210"/>
        <v>0</v>
      </c>
      <c r="N711" s="275">
        <f t="shared" si="211"/>
        <v>1</v>
      </c>
      <c r="O711" s="275">
        <f t="shared" si="212"/>
        <v>0</v>
      </c>
      <c r="P711" s="275">
        <f t="shared" si="213"/>
        <v>5</v>
      </c>
      <c r="Q711" s="275">
        <f t="shared" si="214"/>
        <v>11</v>
      </c>
      <c r="R711" s="275">
        <f t="shared" si="215"/>
        <v>15</v>
      </c>
      <c r="S711" s="278"/>
      <c r="T711" s="278"/>
      <c r="U711" s="278"/>
      <c r="V711" s="278"/>
      <c r="W711" s="582"/>
      <c r="X711" s="582"/>
      <c r="Y711" s="600"/>
      <c r="Z711" s="278"/>
      <c r="AA711" s="76">
        <v>487</v>
      </c>
      <c r="AB711" s="76">
        <v>487049248</v>
      </c>
      <c r="AC711" s="294" t="s">
        <v>506</v>
      </c>
      <c r="AD711" s="76">
        <v>0</v>
      </c>
      <c r="AE711" s="76">
        <v>0</v>
      </c>
      <c r="AF711" s="76">
        <v>0</v>
      </c>
      <c r="AG711" s="76">
        <v>0</v>
      </c>
      <c r="AH711" s="76">
        <v>5</v>
      </c>
      <c r="AI711" s="76">
        <v>10</v>
      </c>
      <c r="AJ711" s="76">
        <v>0</v>
      </c>
      <c r="AK711" s="265">
        <v>0</v>
      </c>
      <c r="AL711" s="265">
        <v>0</v>
      </c>
      <c r="AM711" s="265">
        <v>1</v>
      </c>
      <c r="AN711" s="265">
        <v>0</v>
      </c>
      <c r="AO711" s="265">
        <v>1</v>
      </c>
      <c r="AP711" s="265">
        <v>0</v>
      </c>
      <c r="AQ711" s="265">
        <v>0</v>
      </c>
      <c r="AR711" s="265">
        <v>0</v>
      </c>
      <c r="AS711" s="76">
        <v>4</v>
      </c>
      <c r="AT711" s="266"/>
      <c r="AU711" s="76">
        <v>49</v>
      </c>
      <c r="AV711" s="76">
        <v>248</v>
      </c>
      <c r="AW711" s="579">
        <v>11</v>
      </c>
      <c r="AY711" s="76"/>
      <c r="AZ711" s="76">
        <f t="shared" si="216"/>
        <v>487049248</v>
      </c>
      <c r="BA711" s="76">
        <f t="shared" si="217"/>
        <v>487</v>
      </c>
      <c r="BB711" s="564"/>
      <c r="BC711" s="266" t="str">
        <f t="shared" si="218"/>
        <v>PROSPECT HILL ACADEMY</v>
      </c>
      <c r="BD711" s="266">
        <f t="shared" si="219"/>
        <v>248</v>
      </c>
      <c r="BE711" s="266" t="str">
        <f t="shared" si="201"/>
        <v>REVERE</v>
      </c>
      <c r="BF711" s="266">
        <f t="shared" si="220"/>
        <v>15</v>
      </c>
    </row>
    <row r="712" spans="1:58">
      <c r="A712" s="265">
        <v>487</v>
      </c>
      <c r="B712" s="265">
        <v>487049262</v>
      </c>
      <c r="C712" s="266" t="s">
        <v>506</v>
      </c>
      <c r="D712" s="275">
        <f t="shared" si="202"/>
        <v>0</v>
      </c>
      <c r="E712" s="275">
        <f t="shared" si="203"/>
        <v>0</v>
      </c>
      <c r="F712" s="275">
        <f t="shared" si="204"/>
        <v>0</v>
      </c>
      <c r="G712" s="275">
        <f t="shared" si="205"/>
        <v>0</v>
      </c>
      <c r="H712" s="275">
        <f t="shared" si="206"/>
        <v>1</v>
      </c>
      <c r="I712" s="275">
        <f t="shared" si="207"/>
        <v>7</v>
      </c>
      <c r="J712" s="275">
        <f t="shared" si="208"/>
        <v>0</v>
      </c>
      <c r="K712" s="410">
        <f t="shared" si="209"/>
        <v>0.31440000000000001</v>
      </c>
      <c r="L712" s="275"/>
      <c r="M712" s="275">
        <f t="shared" si="210"/>
        <v>0</v>
      </c>
      <c r="N712" s="275">
        <f t="shared" si="211"/>
        <v>0</v>
      </c>
      <c r="O712" s="275">
        <f t="shared" si="212"/>
        <v>0</v>
      </c>
      <c r="P712" s="275">
        <f t="shared" si="213"/>
        <v>6</v>
      </c>
      <c r="Q712" s="275">
        <f t="shared" si="214"/>
        <v>9</v>
      </c>
      <c r="R712" s="275">
        <f t="shared" si="215"/>
        <v>8</v>
      </c>
      <c r="S712" s="278"/>
      <c r="T712" s="278"/>
      <c r="U712" s="278"/>
      <c r="V712" s="278"/>
      <c r="W712" s="582"/>
      <c r="X712" s="582"/>
      <c r="Y712" s="600"/>
      <c r="Z712" s="278"/>
      <c r="AA712" s="76">
        <v>487</v>
      </c>
      <c r="AB712" s="76">
        <v>487049262</v>
      </c>
      <c r="AC712" s="294" t="s">
        <v>506</v>
      </c>
      <c r="AD712" s="76">
        <v>0</v>
      </c>
      <c r="AE712" s="76">
        <v>0</v>
      </c>
      <c r="AF712" s="76">
        <v>0</v>
      </c>
      <c r="AG712" s="76">
        <v>0</v>
      </c>
      <c r="AH712" s="76">
        <v>1</v>
      </c>
      <c r="AI712" s="76">
        <v>7</v>
      </c>
      <c r="AJ712" s="76">
        <v>0</v>
      </c>
      <c r="AK712" s="265">
        <v>0</v>
      </c>
      <c r="AL712" s="265">
        <v>0</v>
      </c>
      <c r="AM712" s="265">
        <v>0</v>
      </c>
      <c r="AN712" s="265">
        <v>0</v>
      </c>
      <c r="AO712" s="265">
        <v>1</v>
      </c>
      <c r="AP712" s="265">
        <v>0</v>
      </c>
      <c r="AQ712" s="265">
        <v>0</v>
      </c>
      <c r="AR712" s="265">
        <v>0</v>
      </c>
      <c r="AS712" s="76">
        <v>5</v>
      </c>
      <c r="AT712" s="266"/>
      <c r="AU712" s="76">
        <v>49</v>
      </c>
      <c r="AV712" s="76">
        <v>262</v>
      </c>
      <c r="AW712" s="579">
        <v>9</v>
      </c>
      <c r="AY712" s="76"/>
      <c r="AZ712" s="76">
        <f t="shared" si="216"/>
        <v>487049262</v>
      </c>
      <c r="BA712" s="76">
        <f t="shared" si="217"/>
        <v>487</v>
      </c>
      <c r="BB712" s="564"/>
      <c r="BC712" s="266" t="str">
        <f t="shared" si="218"/>
        <v>PROSPECT HILL ACADEMY</v>
      </c>
      <c r="BD712" s="266">
        <f t="shared" si="219"/>
        <v>262</v>
      </c>
      <c r="BE712" s="266" t="str">
        <f t="shared" si="201"/>
        <v>SAUGUS</v>
      </c>
      <c r="BF712" s="266">
        <f t="shared" si="220"/>
        <v>8</v>
      </c>
    </row>
    <row r="713" spans="1:58">
      <c r="A713" s="265">
        <v>487</v>
      </c>
      <c r="B713" s="265">
        <v>487049274</v>
      </c>
      <c r="C713" s="266" t="s">
        <v>506</v>
      </c>
      <c r="D713" s="275">
        <f t="shared" si="202"/>
        <v>0</v>
      </c>
      <c r="E713" s="275">
        <f t="shared" si="203"/>
        <v>0</v>
      </c>
      <c r="F713" s="275">
        <f t="shared" si="204"/>
        <v>0</v>
      </c>
      <c r="G713" s="275">
        <f t="shared" si="205"/>
        <v>0</v>
      </c>
      <c r="H713" s="275">
        <f t="shared" si="206"/>
        <v>43</v>
      </c>
      <c r="I713" s="275">
        <f t="shared" si="207"/>
        <v>77</v>
      </c>
      <c r="J713" s="275">
        <f t="shared" si="208"/>
        <v>0</v>
      </c>
      <c r="K713" s="410">
        <f t="shared" si="209"/>
        <v>4.7160000000000002</v>
      </c>
      <c r="L713" s="275"/>
      <c r="M713" s="275">
        <f t="shared" si="210"/>
        <v>0</v>
      </c>
      <c r="N713" s="275">
        <f t="shared" si="211"/>
        <v>2</v>
      </c>
      <c r="O713" s="275">
        <f t="shared" si="212"/>
        <v>3</v>
      </c>
      <c r="P713" s="275">
        <f t="shared" si="213"/>
        <v>86</v>
      </c>
      <c r="Q713" s="275">
        <f t="shared" si="214"/>
        <v>10</v>
      </c>
      <c r="R713" s="275">
        <f t="shared" si="215"/>
        <v>120</v>
      </c>
      <c r="S713" s="278"/>
      <c r="T713" s="278"/>
      <c r="U713" s="278"/>
      <c r="V713" s="278"/>
      <c r="W713" s="582"/>
      <c r="X713" s="582"/>
      <c r="Y713" s="600"/>
      <c r="Z713" s="278"/>
      <c r="AA713" s="76">
        <v>487</v>
      </c>
      <c r="AB713" s="76">
        <v>487049274</v>
      </c>
      <c r="AC713" s="294" t="s">
        <v>506</v>
      </c>
      <c r="AD713" s="76">
        <v>0</v>
      </c>
      <c r="AE713" s="76">
        <v>0</v>
      </c>
      <c r="AF713" s="76">
        <v>0</v>
      </c>
      <c r="AG713" s="76">
        <v>0</v>
      </c>
      <c r="AH713" s="76">
        <v>43</v>
      </c>
      <c r="AI713" s="76">
        <v>77</v>
      </c>
      <c r="AJ713" s="76">
        <v>0</v>
      </c>
      <c r="AK713" s="265">
        <v>0</v>
      </c>
      <c r="AL713" s="265">
        <v>0</v>
      </c>
      <c r="AM713" s="265">
        <v>2</v>
      </c>
      <c r="AN713" s="265">
        <v>3</v>
      </c>
      <c r="AO713" s="265">
        <v>32</v>
      </c>
      <c r="AP713" s="265">
        <v>0</v>
      </c>
      <c r="AQ713" s="265">
        <v>0</v>
      </c>
      <c r="AR713" s="265">
        <v>0</v>
      </c>
      <c r="AS713" s="76">
        <v>54</v>
      </c>
      <c r="AT713" s="266"/>
      <c r="AU713" s="76">
        <v>49</v>
      </c>
      <c r="AV713" s="76">
        <v>274</v>
      </c>
      <c r="AW713" s="579">
        <v>10</v>
      </c>
      <c r="AY713" s="76"/>
      <c r="AZ713" s="76">
        <f t="shared" si="216"/>
        <v>487049274</v>
      </c>
      <c r="BA713" s="76">
        <f t="shared" si="217"/>
        <v>487</v>
      </c>
      <c r="BB713" s="564"/>
      <c r="BC713" s="266" t="str">
        <f t="shared" si="218"/>
        <v>PROSPECT HILL ACADEMY</v>
      </c>
      <c r="BD713" s="266">
        <f t="shared" si="219"/>
        <v>274</v>
      </c>
      <c r="BE713" s="266" t="str">
        <f t="shared" si="201"/>
        <v>SOMERVILLE</v>
      </c>
      <c r="BF713" s="266">
        <f t="shared" si="220"/>
        <v>120</v>
      </c>
    </row>
    <row r="714" spans="1:58">
      <c r="A714" s="265">
        <v>487</v>
      </c>
      <c r="B714" s="265">
        <v>487049285</v>
      </c>
      <c r="C714" s="266" t="s">
        <v>506</v>
      </c>
      <c r="D714" s="275">
        <f t="shared" si="202"/>
        <v>0</v>
      </c>
      <c r="E714" s="275">
        <f t="shared" si="203"/>
        <v>0</v>
      </c>
      <c r="F714" s="275">
        <f t="shared" si="204"/>
        <v>0</v>
      </c>
      <c r="G714" s="275">
        <f t="shared" si="205"/>
        <v>0</v>
      </c>
      <c r="H714" s="275">
        <f t="shared" si="206"/>
        <v>0</v>
      </c>
      <c r="I714" s="275">
        <f t="shared" si="207"/>
        <v>3</v>
      </c>
      <c r="J714" s="275">
        <f t="shared" si="208"/>
        <v>0</v>
      </c>
      <c r="K714" s="410">
        <f t="shared" si="209"/>
        <v>0.1179</v>
      </c>
      <c r="L714" s="275"/>
      <c r="M714" s="275">
        <f t="shared" si="210"/>
        <v>0</v>
      </c>
      <c r="N714" s="275">
        <f t="shared" si="211"/>
        <v>0</v>
      </c>
      <c r="O714" s="275">
        <f t="shared" si="212"/>
        <v>0</v>
      </c>
      <c r="P714" s="275">
        <f t="shared" si="213"/>
        <v>0</v>
      </c>
      <c r="Q714" s="275">
        <f t="shared" si="214"/>
        <v>9</v>
      </c>
      <c r="R714" s="275">
        <f t="shared" si="215"/>
        <v>3</v>
      </c>
      <c r="S714" s="278"/>
      <c r="T714" s="278"/>
      <c r="U714" s="278"/>
      <c r="V714" s="278"/>
      <c r="W714" s="582"/>
      <c r="X714" s="582"/>
      <c r="Y714" s="600"/>
      <c r="Z714" s="278"/>
      <c r="AA714" s="76">
        <v>487</v>
      </c>
      <c r="AB714" s="76">
        <v>487049285</v>
      </c>
      <c r="AC714" s="294" t="s">
        <v>506</v>
      </c>
      <c r="AD714" s="76">
        <v>0</v>
      </c>
      <c r="AE714" s="76">
        <v>0</v>
      </c>
      <c r="AF714" s="76">
        <v>0</v>
      </c>
      <c r="AG714" s="76">
        <v>0</v>
      </c>
      <c r="AH714" s="76">
        <v>0</v>
      </c>
      <c r="AI714" s="76">
        <v>3</v>
      </c>
      <c r="AJ714" s="76">
        <v>0</v>
      </c>
      <c r="AK714" s="265">
        <v>0</v>
      </c>
      <c r="AL714" s="265">
        <v>0</v>
      </c>
      <c r="AM714" s="265">
        <v>0</v>
      </c>
      <c r="AN714" s="265">
        <v>0</v>
      </c>
      <c r="AO714" s="265">
        <v>0</v>
      </c>
      <c r="AP714" s="265">
        <v>0</v>
      </c>
      <c r="AQ714" s="265">
        <v>0</v>
      </c>
      <c r="AR714" s="265">
        <v>0</v>
      </c>
      <c r="AS714" s="76">
        <v>0</v>
      </c>
      <c r="AT714" s="266"/>
      <c r="AU714" s="76">
        <v>49</v>
      </c>
      <c r="AV714" s="76">
        <v>285</v>
      </c>
      <c r="AW714" s="579">
        <v>9</v>
      </c>
      <c r="AY714" s="76"/>
      <c r="AZ714" s="76">
        <f t="shared" si="216"/>
        <v>487049285</v>
      </c>
      <c r="BA714" s="76">
        <f t="shared" si="217"/>
        <v>487</v>
      </c>
      <c r="BB714" s="564"/>
      <c r="BC714" s="266" t="str">
        <f t="shared" si="218"/>
        <v>PROSPECT HILL ACADEMY</v>
      </c>
      <c r="BD714" s="266">
        <f t="shared" si="219"/>
        <v>285</v>
      </c>
      <c r="BE714" s="266" t="str">
        <f t="shared" ref="BE714:BE777" si="221">VLOOKUP(BD714,distinfo,2,FALSE)</f>
        <v>STOUGHTON</v>
      </c>
      <c r="BF714" s="266">
        <f t="shared" si="220"/>
        <v>3</v>
      </c>
    </row>
    <row r="715" spans="1:58">
      <c r="A715" s="265">
        <v>487</v>
      </c>
      <c r="B715" s="265">
        <v>487049293</v>
      </c>
      <c r="C715" s="266" t="s">
        <v>506</v>
      </c>
      <c r="D715" s="275">
        <f t="shared" ref="D715:D778" si="222">ROUND(AD715,0)</f>
        <v>0</v>
      </c>
      <c r="E715" s="275">
        <f t="shared" ref="E715:E778" si="223">ROUND(AE715,0)</f>
        <v>0</v>
      </c>
      <c r="F715" s="275">
        <f t="shared" ref="F715:F778" si="224">ROUND(AF715,0)</f>
        <v>0</v>
      </c>
      <c r="G715" s="275">
        <f t="shared" ref="G715:G778" si="225">ROUND(AG715,0)</f>
        <v>0</v>
      </c>
      <c r="H715" s="275">
        <f t="shared" ref="H715:H778" si="226">ROUND(AH715,0)</f>
        <v>0</v>
      </c>
      <c r="I715" s="275">
        <f t="shared" ref="I715:I778" si="227">ROUND(AI715,0)-J715</f>
        <v>2</v>
      </c>
      <c r="J715" s="275">
        <f t="shared" ref="J715:J778" si="228">ROUND(AJ715,0)</f>
        <v>0</v>
      </c>
      <c r="K715" s="410">
        <f t="shared" ref="K715:K778" si="229">ROUND($K$2*(SUM(AF715:AI715)+(AE715*0.5))+$K$5*AJ715,4)</f>
        <v>7.8600000000000003E-2</v>
      </c>
      <c r="L715" s="275"/>
      <c r="M715" s="275">
        <f t="shared" ref="M715:M778" si="230">ROUND(AL715+(AK715*0.5),0)</f>
        <v>0</v>
      </c>
      <c r="N715" s="275">
        <f t="shared" ref="N715:N778" si="231">ROUND(AM715,0)</f>
        <v>0</v>
      </c>
      <c r="O715" s="275">
        <f t="shared" ref="O715:O778" si="232">ROUND(AN715,0)</f>
        <v>0</v>
      </c>
      <c r="P715" s="275">
        <f t="shared" ref="P715:P778" si="233">ROUND(((AP715+AQ715)*0.5)+AO715+AR715+AS715,0)</f>
        <v>2</v>
      </c>
      <c r="Q715" s="275">
        <f t="shared" ref="Q715:Q778" si="234">AW715</f>
        <v>10</v>
      </c>
      <c r="R715" s="275">
        <f t="shared" ref="R715:R778" si="235">SUM(F715:I715)+ROUND(D715*0.5,0)+ROUND(J715,0)</f>
        <v>2</v>
      </c>
      <c r="S715" s="278"/>
      <c r="T715" s="278"/>
      <c r="U715" s="278"/>
      <c r="V715" s="278"/>
      <c r="W715" s="582"/>
      <c r="X715" s="582"/>
      <c r="Y715" s="600"/>
      <c r="Z715" s="278"/>
      <c r="AA715" s="76">
        <v>487</v>
      </c>
      <c r="AB715" s="76">
        <v>487049293</v>
      </c>
      <c r="AC715" s="294" t="s">
        <v>506</v>
      </c>
      <c r="AD715" s="76">
        <v>0</v>
      </c>
      <c r="AE715" s="76">
        <v>0</v>
      </c>
      <c r="AF715" s="76">
        <v>0</v>
      </c>
      <c r="AG715" s="76">
        <v>0</v>
      </c>
      <c r="AH715" s="76">
        <v>0</v>
      </c>
      <c r="AI715" s="76">
        <v>2</v>
      </c>
      <c r="AJ715" s="76">
        <v>0</v>
      </c>
      <c r="AK715" s="265">
        <v>0</v>
      </c>
      <c r="AL715" s="265">
        <v>0</v>
      </c>
      <c r="AM715" s="265">
        <v>0</v>
      </c>
      <c r="AN715" s="265">
        <v>0</v>
      </c>
      <c r="AO715" s="265">
        <v>0</v>
      </c>
      <c r="AP715" s="265">
        <v>0</v>
      </c>
      <c r="AQ715" s="265">
        <v>0</v>
      </c>
      <c r="AR715" s="265">
        <v>0</v>
      </c>
      <c r="AS715" s="76">
        <v>2</v>
      </c>
      <c r="AT715" s="266"/>
      <c r="AU715" s="76">
        <v>49</v>
      </c>
      <c r="AV715" s="76">
        <v>293</v>
      </c>
      <c r="AW715" s="579">
        <v>10</v>
      </c>
      <c r="AY715" s="76"/>
      <c r="AZ715" s="76">
        <f t="shared" ref="AZ715:AZ778" si="236">AB715</f>
        <v>487049293</v>
      </c>
      <c r="BA715" s="76">
        <f t="shared" ref="BA715:BA778" si="237">AA715</f>
        <v>487</v>
      </c>
      <c r="BB715" s="564"/>
      <c r="BC715" s="266" t="str">
        <f t="shared" ref="BC715:BC778" si="238">AC715</f>
        <v>PROSPECT HILL ACADEMY</v>
      </c>
      <c r="BD715" s="266">
        <f t="shared" ref="BD715:BD778" si="239">AV715</f>
        <v>293</v>
      </c>
      <c r="BE715" s="266" t="str">
        <f t="shared" si="221"/>
        <v>TAUNTON</v>
      </c>
      <c r="BF715" s="266">
        <f t="shared" ref="BF715:BF778" si="240">SUM(AD715:AJ715)</f>
        <v>2</v>
      </c>
    </row>
    <row r="716" spans="1:58">
      <c r="A716" s="265">
        <v>487</v>
      </c>
      <c r="B716" s="265">
        <v>487049295</v>
      </c>
      <c r="C716" s="266" t="s">
        <v>506</v>
      </c>
      <c r="D716" s="275">
        <f t="shared" si="222"/>
        <v>0</v>
      </c>
      <c r="E716" s="275">
        <f t="shared" si="223"/>
        <v>0</v>
      </c>
      <c r="F716" s="275">
        <f t="shared" si="224"/>
        <v>0</v>
      </c>
      <c r="G716" s="275">
        <f t="shared" si="225"/>
        <v>0</v>
      </c>
      <c r="H716" s="275">
        <f t="shared" si="226"/>
        <v>1</v>
      </c>
      <c r="I716" s="275">
        <f t="shared" si="227"/>
        <v>0</v>
      </c>
      <c r="J716" s="275">
        <f t="shared" si="228"/>
        <v>0</v>
      </c>
      <c r="K716" s="410">
        <f t="shared" si="229"/>
        <v>3.9300000000000002E-2</v>
      </c>
      <c r="L716" s="275"/>
      <c r="M716" s="275">
        <f t="shared" si="230"/>
        <v>0</v>
      </c>
      <c r="N716" s="275">
        <f t="shared" si="231"/>
        <v>0</v>
      </c>
      <c r="O716" s="275">
        <f t="shared" si="232"/>
        <v>0</v>
      </c>
      <c r="P716" s="275">
        <f t="shared" si="233"/>
        <v>1</v>
      </c>
      <c r="Q716" s="275">
        <f t="shared" si="234"/>
        <v>5</v>
      </c>
      <c r="R716" s="275">
        <f t="shared" si="235"/>
        <v>1</v>
      </c>
      <c r="S716" s="278"/>
      <c r="T716" s="278"/>
      <c r="U716" s="278"/>
      <c r="V716" s="278"/>
      <c r="W716" s="582"/>
      <c r="X716" s="582"/>
      <c r="Y716" s="600"/>
      <c r="Z716" s="278"/>
      <c r="AA716" s="76">
        <v>487</v>
      </c>
      <c r="AB716" s="76">
        <v>487049295</v>
      </c>
      <c r="AC716" s="294" t="s">
        <v>506</v>
      </c>
      <c r="AD716" s="76">
        <v>0</v>
      </c>
      <c r="AE716" s="76">
        <v>0</v>
      </c>
      <c r="AF716" s="76">
        <v>0</v>
      </c>
      <c r="AG716" s="76">
        <v>0</v>
      </c>
      <c r="AH716" s="76">
        <v>1</v>
      </c>
      <c r="AI716" s="76">
        <v>0</v>
      </c>
      <c r="AJ716" s="76">
        <v>0</v>
      </c>
      <c r="AK716" s="265">
        <v>0</v>
      </c>
      <c r="AL716" s="265">
        <v>0</v>
      </c>
      <c r="AM716" s="265">
        <v>0</v>
      </c>
      <c r="AN716" s="265">
        <v>0</v>
      </c>
      <c r="AO716" s="265">
        <v>1</v>
      </c>
      <c r="AP716" s="265">
        <v>0</v>
      </c>
      <c r="AQ716" s="265">
        <v>0</v>
      </c>
      <c r="AR716" s="265">
        <v>0</v>
      </c>
      <c r="AS716" s="76">
        <v>0</v>
      </c>
      <c r="AT716" s="266"/>
      <c r="AU716" s="76">
        <v>49</v>
      </c>
      <c r="AV716" s="76">
        <v>295</v>
      </c>
      <c r="AW716" s="579">
        <v>5</v>
      </c>
      <c r="AY716" s="76"/>
      <c r="AZ716" s="76">
        <f t="shared" si="236"/>
        <v>487049295</v>
      </c>
      <c r="BA716" s="76">
        <f t="shared" si="237"/>
        <v>487</v>
      </c>
      <c r="BB716" s="564"/>
      <c r="BC716" s="266" t="str">
        <f t="shared" si="238"/>
        <v>PROSPECT HILL ACADEMY</v>
      </c>
      <c r="BD716" s="266">
        <f t="shared" si="239"/>
        <v>295</v>
      </c>
      <c r="BE716" s="266" t="str">
        <f t="shared" si="221"/>
        <v>TEWKSBURY</v>
      </c>
      <c r="BF716" s="266">
        <f t="shared" si="240"/>
        <v>1</v>
      </c>
    </row>
    <row r="717" spans="1:58">
      <c r="A717" s="265">
        <v>487</v>
      </c>
      <c r="B717" s="265">
        <v>487049308</v>
      </c>
      <c r="C717" s="266" t="s">
        <v>506</v>
      </c>
      <c r="D717" s="275">
        <f t="shared" si="222"/>
        <v>0</v>
      </c>
      <c r="E717" s="275">
        <f t="shared" si="223"/>
        <v>0</v>
      </c>
      <c r="F717" s="275">
        <f t="shared" si="224"/>
        <v>0</v>
      </c>
      <c r="G717" s="275">
        <f t="shared" si="225"/>
        <v>0</v>
      </c>
      <c r="H717" s="275">
        <f t="shared" si="226"/>
        <v>0</v>
      </c>
      <c r="I717" s="275">
        <f t="shared" si="227"/>
        <v>2</v>
      </c>
      <c r="J717" s="275">
        <f t="shared" si="228"/>
        <v>0</v>
      </c>
      <c r="K717" s="410">
        <f t="shared" si="229"/>
        <v>7.8600000000000003E-2</v>
      </c>
      <c r="L717" s="275"/>
      <c r="M717" s="275">
        <f t="shared" si="230"/>
        <v>0</v>
      </c>
      <c r="N717" s="275">
        <f t="shared" si="231"/>
        <v>0</v>
      </c>
      <c r="O717" s="275">
        <f t="shared" si="232"/>
        <v>0</v>
      </c>
      <c r="P717" s="275">
        <f t="shared" si="233"/>
        <v>0</v>
      </c>
      <c r="Q717" s="275">
        <f t="shared" si="234"/>
        <v>9</v>
      </c>
      <c r="R717" s="275">
        <f t="shared" si="235"/>
        <v>2</v>
      </c>
      <c r="S717" s="278"/>
      <c r="T717" s="278"/>
      <c r="U717" s="278"/>
      <c r="V717" s="278"/>
      <c r="W717" s="582"/>
      <c r="X717" s="582"/>
      <c r="Y717" s="600"/>
      <c r="Z717" s="278"/>
      <c r="AA717" s="76">
        <v>487</v>
      </c>
      <c r="AB717" s="76">
        <v>487049308</v>
      </c>
      <c r="AC717" s="294" t="s">
        <v>506</v>
      </c>
      <c r="AD717" s="76">
        <v>0</v>
      </c>
      <c r="AE717" s="76">
        <v>0</v>
      </c>
      <c r="AF717" s="76">
        <v>0</v>
      </c>
      <c r="AG717" s="76">
        <v>0</v>
      </c>
      <c r="AH717" s="76">
        <v>0</v>
      </c>
      <c r="AI717" s="76">
        <v>2</v>
      </c>
      <c r="AJ717" s="76">
        <v>0</v>
      </c>
      <c r="AK717" s="265">
        <v>0</v>
      </c>
      <c r="AL717" s="265">
        <v>0</v>
      </c>
      <c r="AM717" s="265">
        <v>0</v>
      </c>
      <c r="AN717" s="265">
        <v>0</v>
      </c>
      <c r="AO717" s="265">
        <v>0</v>
      </c>
      <c r="AP717" s="265">
        <v>0</v>
      </c>
      <c r="AQ717" s="265">
        <v>0</v>
      </c>
      <c r="AR717" s="265">
        <v>0</v>
      </c>
      <c r="AS717" s="76">
        <v>0</v>
      </c>
      <c r="AT717" s="266"/>
      <c r="AU717" s="76">
        <v>49</v>
      </c>
      <c r="AV717" s="76">
        <v>308</v>
      </c>
      <c r="AW717" s="579">
        <v>9</v>
      </c>
      <c r="AY717" s="76"/>
      <c r="AZ717" s="76">
        <f t="shared" si="236"/>
        <v>487049308</v>
      </c>
      <c r="BA717" s="76">
        <f t="shared" si="237"/>
        <v>487</v>
      </c>
      <c r="BB717" s="564"/>
      <c r="BC717" s="266" t="str">
        <f t="shared" si="238"/>
        <v>PROSPECT HILL ACADEMY</v>
      </c>
      <c r="BD717" s="266">
        <f t="shared" si="239"/>
        <v>308</v>
      </c>
      <c r="BE717" s="266" t="str">
        <f t="shared" si="221"/>
        <v>WALTHAM</v>
      </c>
      <c r="BF717" s="266">
        <f t="shared" si="240"/>
        <v>2</v>
      </c>
    </row>
    <row r="718" spans="1:58">
      <c r="A718" s="265">
        <v>487</v>
      </c>
      <c r="B718" s="265">
        <v>487049314</v>
      </c>
      <c r="C718" s="266" t="s">
        <v>506</v>
      </c>
      <c r="D718" s="275">
        <f t="shared" si="222"/>
        <v>0</v>
      </c>
      <c r="E718" s="275">
        <f t="shared" si="223"/>
        <v>0</v>
      </c>
      <c r="F718" s="275">
        <f t="shared" si="224"/>
        <v>0</v>
      </c>
      <c r="G718" s="275">
        <f t="shared" si="225"/>
        <v>0</v>
      </c>
      <c r="H718" s="275">
        <f t="shared" si="226"/>
        <v>2</v>
      </c>
      <c r="I718" s="275">
        <f t="shared" si="227"/>
        <v>0</v>
      </c>
      <c r="J718" s="275">
        <f t="shared" si="228"/>
        <v>0</v>
      </c>
      <c r="K718" s="410">
        <f t="shared" si="229"/>
        <v>7.8600000000000003E-2</v>
      </c>
      <c r="L718" s="275"/>
      <c r="M718" s="275">
        <f t="shared" si="230"/>
        <v>0</v>
      </c>
      <c r="N718" s="275">
        <f t="shared" si="231"/>
        <v>0</v>
      </c>
      <c r="O718" s="275">
        <f t="shared" si="232"/>
        <v>0</v>
      </c>
      <c r="P718" s="275">
        <f t="shared" si="233"/>
        <v>0</v>
      </c>
      <c r="Q718" s="275">
        <f t="shared" si="234"/>
        <v>7</v>
      </c>
      <c r="R718" s="275">
        <f t="shared" si="235"/>
        <v>2</v>
      </c>
      <c r="S718" s="278"/>
      <c r="T718" s="278"/>
      <c r="U718" s="278"/>
      <c r="V718" s="278"/>
      <c r="W718" s="582"/>
      <c r="X718" s="582"/>
      <c r="Y718" s="600"/>
      <c r="Z718" s="278"/>
      <c r="AA718" s="76">
        <v>487</v>
      </c>
      <c r="AB718" s="76">
        <v>487049314</v>
      </c>
      <c r="AC718" s="294" t="s">
        <v>506</v>
      </c>
      <c r="AD718" s="76">
        <v>0</v>
      </c>
      <c r="AE718" s="76">
        <v>0</v>
      </c>
      <c r="AF718" s="76">
        <v>0</v>
      </c>
      <c r="AG718" s="76">
        <v>0</v>
      </c>
      <c r="AH718" s="76">
        <v>2</v>
      </c>
      <c r="AI718" s="76">
        <v>0</v>
      </c>
      <c r="AJ718" s="76">
        <v>0</v>
      </c>
      <c r="AK718" s="265">
        <v>0</v>
      </c>
      <c r="AL718" s="265">
        <v>0</v>
      </c>
      <c r="AM718" s="265">
        <v>0</v>
      </c>
      <c r="AN718" s="265">
        <v>0</v>
      </c>
      <c r="AO718" s="265">
        <v>0</v>
      </c>
      <c r="AP718" s="265">
        <v>0</v>
      </c>
      <c r="AQ718" s="265">
        <v>0</v>
      </c>
      <c r="AR718" s="265">
        <v>0</v>
      </c>
      <c r="AS718" s="76">
        <v>0</v>
      </c>
      <c r="AT718" s="266"/>
      <c r="AU718" s="76">
        <v>49</v>
      </c>
      <c r="AV718" s="76">
        <v>314</v>
      </c>
      <c r="AW718" s="579">
        <v>7</v>
      </c>
      <c r="AY718" s="76"/>
      <c r="AZ718" s="76">
        <f t="shared" si="236"/>
        <v>487049314</v>
      </c>
      <c r="BA718" s="76">
        <f t="shared" si="237"/>
        <v>487</v>
      </c>
      <c r="BB718" s="564"/>
      <c r="BC718" s="266" t="str">
        <f t="shared" si="238"/>
        <v>PROSPECT HILL ACADEMY</v>
      </c>
      <c r="BD718" s="266">
        <f t="shared" si="239"/>
        <v>314</v>
      </c>
      <c r="BE718" s="266" t="str">
        <f t="shared" si="221"/>
        <v>WATERTOWN</v>
      </c>
      <c r="BF718" s="266">
        <f t="shared" si="240"/>
        <v>2</v>
      </c>
    </row>
    <row r="719" spans="1:58">
      <c r="A719" s="265">
        <v>487</v>
      </c>
      <c r="B719" s="265">
        <v>487049347</v>
      </c>
      <c r="C719" s="266" t="s">
        <v>506</v>
      </c>
      <c r="D719" s="275">
        <f t="shared" si="222"/>
        <v>0</v>
      </c>
      <c r="E719" s="275">
        <f t="shared" si="223"/>
        <v>0</v>
      </c>
      <c r="F719" s="275">
        <f t="shared" si="224"/>
        <v>0</v>
      </c>
      <c r="G719" s="275">
        <f t="shared" si="225"/>
        <v>0</v>
      </c>
      <c r="H719" s="275">
        <f t="shared" si="226"/>
        <v>6</v>
      </c>
      <c r="I719" s="275">
        <f t="shared" si="227"/>
        <v>7</v>
      </c>
      <c r="J719" s="275">
        <f t="shared" si="228"/>
        <v>0</v>
      </c>
      <c r="K719" s="410">
        <f t="shared" si="229"/>
        <v>0.51090000000000002</v>
      </c>
      <c r="L719" s="275"/>
      <c r="M719" s="275">
        <f t="shared" si="230"/>
        <v>0</v>
      </c>
      <c r="N719" s="275">
        <f t="shared" si="231"/>
        <v>0</v>
      </c>
      <c r="O719" s="275">
        <f t="shared" si="232"/>
        <v>0</v>
      </c>
      <c r="P719" s="275">
        <f t="shared" si="233"/>
        <v>8</v>
      </c>
      <c r="Q719" s="275">
        <f t="shared" si="234"/>
        <v>8</v>
      </c>
      <c r="R719" s="275">
        <f t="shared" si="235"/>
        <v>13</v>
      </c>
      <c r="S719" s="278"/>
      <c r="T719" s="278"/>
      <c r="U719" s="278"/>
      <c r="V719" s="278"/>
      <c r="W719" s="582"/>
      <c r="X719" s="582"/>
      <c r="Y719" s="600"/>
      <c r="Z719" s="278"/>
      <c r="AA719" s="76">
        <v>487</v>
      </c>
      <c r="AB719" s="76">
        <v>487049347</v>
      </c>
      <c r="AC719" s="294" t="s">
        <v>506</v>
      </c>
      <c r="AD719" s="76">
        <v>0</v>
      </c>
      <c r="AE719" s="76">
        <v>0</v>
      </c>
      <c r="AF719" s="76">
        <v>0</v>
      </c>
      <c r="AG719" s="76">
        <v>0</v>
      </c>
      <c r="AH719" s="76">
        <v>6</v>
      </c>
      <c r="AI719" s="76">
        <v>7</v>
      </c>
      <c r="AJ719" s="76">
        <v>0</v>
      </c>
      <c r="AK719" s="265">
        <v>0</v>
      </c>
      <c r="AL719" s="265">
        <v>0</v>
      </c>
      <c r="AM719" s="265">
        <v>0</v>
      </c>
      <c r="AN719" s="265">
        <v>0</v>
      </c>
      <c r="AO719" s="265">
        <v>3</v>
      </c>
      <c r="AP719" s="265">
        <v>0</v>
      </c>
      <c r="AQ719" s="265">
        <v>0</v>
      </c>
      <c r="AR719" s="265">
        <v>0</v>
      </c>
      <c r="AS719" s="76">
        <v>5</v>
      </c>
      <c r="AT719" s="266"/>
      <c r="AU719" s="76">
        <v>49</v>
      </c>
      <c r="AV719" s="76">
        <v>347</v>
      </c>
      <c r="AW719" s="579">
        <v>8</v>
      </c>
      <c r="AY719" s="76"/>
      <c r="AZ719" s="76">
        <f t="shared" si="236"/>
        <v>487049347</v>
      </c>
      <c r="BA719" s="76">
        <f t="shared" si="237"/>
        <v>487</v>
      </c>
      <c r="BB719" s="564"/>
      <c r="BC719" s="266" t="str">
        <f t="shared" si="238"/>
        <v>PROSPECT HILL ACADEMY</v>
      </c>
      <c r="BD719" s="266">
        <f t="shared" si="239"/>
        <v>347</v>
      </c>
      <c r="BE719" s="266" t="str">
        <f t="shared" si="221"/>
        <v>WOBURN</v>
      </c>
      <c r="BF719" s="266">
        <f t="shared" si="240"/>
        <v>13</v>
      </c>
    </row>
    <row r="720" spans="1:58">
      <c r="A720" s="265">
        <v>487</v>
      </c>
      <c r="B720" s="265">
        <v>487274010</v>
      </c>
      <c r="C720" s="266" t="s">
        <v>506</v>
      </c>
      <c r="D720" s="275">
        <f t="shared" si="222"/>
        <v>1</v>
      </c>
      <c r="E720" s="275">
        <f t="shared" si="223"/>
        <v>0</v>
      </c>
      <c r="F720" s="275">
        <f t="shared" si="224"/>
        <v>1</v>
      </c>
      <c r="G720" s="275">
        <f t="shared" si="225"/>
        <v>1</v>
      </c>
      <c r="H720" s="275">
        <f t="shared" si="226"/>
        <v>1</v>
      </c>
      <c r="I720" s="275">
        <f t="shared" si="227"/>
        <v>0</v>
      </c>
      <c r="J720" s="275">
        <f t="shared" si="228"/>
        <v>0</v>
      </c>
      <c r="K720" s="410">
        <f t="shared" si="229"/>
        <v>0.1179</v>
      </c>
      <c r="L720" s="275"/>
      <c r="M720" s="275">
        <f t="shared" si="230"/>
        <v>3</v>
      </c>
      <c r="N720" s="275">
        <f t="shared" si="231"/>
        <v>0</v>
      </c>
      <c r="O720" s="275">
        <f t="shared" si="232"/>
        <v>0</v>
      </c>
      <c r="P720" s="275">
        <f t="shared" si="233"/>
        <v>3</v>
      </c>
      <c r="Q720" s="275">
        <f t="shared" si="234"/>
        <v>3</v>
      </c>
      <c r="R720" s="275">
        <f t="shared" si="235"/>
        <v>4</v>
      </c>
      <c r="S720" s="278"/>
      <c r="T720" s="278"/>
      <c r="U720" s="278"/>
      <c r="V720" s="278"/>
      <c r="W720" s="582"/>
      <c r="X720" s="582"/>
      <c r="Y720" s="600"/>
      <c r="Z720" s="278"/>
      <c r="AA720" s="76">
        <v>487</v>
      </c>
      <c r="AB720" s="76">
        <v>487274010</v>
      </c>
      <c r="AC720" s="294" t="s">
        <v>506</v>
      </c>
      <c r="AD720" s="76">
        <v>1</v>
      </c>
      <c r="AE720" s="76">
        <v>0</v>
      </c>
      <c r="AF720" s="76">
        <v>1</v>
      </c>
      <c r="AG720" s="76">
        <v>1</v>
      </c>
      <c r="AH720" s="76">
        <v>1</v>
      </c>
      <c r="AI720" s="76">
        <v>0</v>
      </c>
      <c r="AJ720" s="76">
        <v>0</v>
      </c>
      <c r="AK720" s="265">
        <v>1</v>
      </c>
      <c r="AL720" s="265">
        <v>2</v>
      </c>
      <c r="AM720" s="265">
        <v>0</v>
      </c>
      <c r="AN720" s="265">
        <v>0</v>
      </c>
      <c r="AO720" s="265">
        <v>1</v>
      </c>
      <c r="AP720" s="265">
        <v>1</v>
      </c>
      <c r="AQ720" s="265">
        <v>0</v>
      </c>
      <c r="AR720" s="265">
        <v>1</v>
      </c>
      <c r="AS720" s="76">
        <v>0</v>
      </c>
      <c r="AT720" s="266"/>
      <c r="AU720" s="76">
        <v>274</v>
      </c>
      <c r="AV720" s="76">
        <v>10</v>
      </c>
      <c r="AW720" s="579">
        <v>3</v>
      </c>
      <c r="AY720" s="76"/>
      <c r="AZ720" s="76">
        <f t="shared" si="236"/>
        <v>487274010</v>
      </c>
      <c r="BA720" s="76">
        <f t="shared" si="237"/>
        <v>487</v>
      </c>
      <c r="BB720" s="564"/>
      <c r="BC720" s="266" t="str">
        <f t="shared" si="238"/>
        <v>PROSPECT HILL ACADEMY</v>
      </c>
      <c r="BD720" s="266">
        <f t="shared" si="239"/>
        <v>10</v>
      </c>
      <c r="BE720" s="266" t="str">
        <f t="shared" si="221"/>
        <v>ARLINGTON</v>
      </c>
      <c r="BF720" s="266">
        <f t="shared" si="240"/>
        <v>4</v>
      </c>
    </row>
    <row r="721" spans="1:58">
      <c r="A721" s="265">
        <v>487</v>
      </c>
      <c r="B721" s="265">
        <v>487274026</v>
      </c>
      <c r="C721" s="266" t="s">
        <v>506</v>
      </c>
      <c r="D721" s="275">
        <f t="shared" si="222"/>
        <v>1</v>
      </c>
      <c r="E721" s="275">
        <f t="shared" si="223"/>
        <v>0</v>
      </c>
      <c r="F721" s="275">
        <f t="shared" si="224"/>
        <v>0</v>
      </c>
      <c r="G721" s="275">
        <f t="shared" si="225"/>
        <v>0</v>
      </c>
      <c r="H721" s="275">
        <f t="shared" si="226"/>
        <v>0</v>
      </c>
      <c r="I721" s="275">
        <f t="shared" si="227"/>
        <v>0</v>
      </c>
      <c r="J721" s="275">
        <f t="shared" si="228"/>
        <v>0</v>
      </c>
      <c r="K721" s="410">
        <f t="shared" si="229"/>
        <v>0</v>
      </c>
      <c r="L721" s="275"/>
      <c r="M721" s="275">
        <f t="shared" si="230"/>
        <v>0</v>
      </c>
      <c r="N721" s="275">
        <f t="shared" si="231"/>
        <v>0</v>
      </c>
      <c r="O721" s="275">
        <f t="shared" si="232"/>
        <v>0</v>
      </c>
      <c r="P721" s="275">
        <f t="shared" si="233"/>
        <v>1</v>
      </c>
      <c r="Q721" s="275">
        <f t="shared" si="234"/>
        <v>3</v>
      </c>
      <c r="R721" s="275">
        <f t="shared" si="235"/>
        <v>1</v>
      </c>
      <c r="S721" s="278"/>
      <c r="T721" s="278"/>
      <c r="U721" s="278"/>
      <c r="V721" s="278"/>
      <c r="W721" s="582"/>
      <c r="X721" s="582"/>
      <c r="Y721" s="600"/>
      <c r="Z721" s="278"/>
      <c r="AA721" s="76">
        <v>487</v>
      </c>
      <c r="AB721" s="76">
        <v>487274026</v>
      </c>
      <c r="AC721" s="294" t="s">
        <v>506</v>
      </c>
      <c r="AD721" s="76">
        <v>1</v>
      </c>
      <c r="AE721" s="76">
        <v>0</v>
      </c>
      <c r="AF721" s="76">
        <v>0</v>
      </c>
      <c r="AG721" s="76">
        <v>0</v>
      </c>
      <c r="AH721" s="76">
        <v>0</v>
      </c>
      <c r="AI721" s="76">
        <v>0</v>
      </c>
      <c r="AJ721" s="76">
        <v>0</v>
      </c>
      <c r="AK721" s="265">
        <v>0</v>
      </c>
      <c r="AL721" s="265">
        <v>0</v>
      </c>
      <c r="AM721" s="265">
        <v>0</v>
      </c>
      <c r="AN721" s="265">
        <v>0</v>
      </c>
      <c r="AO721" s="265">
        <v>0</v>
      </c>
      <c r="AP721" s="265">
        <v>1</v>
      </c>
      <c r="AQ721" s="265">
        <v>0</v>
      </c>
      <c r="AR721" s="265">
        <v>0</v>
      </c>
      <c r="AS721" s="76">
        <v>0</v>
      </c>
      <c r="AT721" s="266"/>
      <c r="AU721" s="76">
        <v>274</v>
      </c>
      <c r="AV721" s="76">
        <v>26</v>
      </c>
      <c r="AW721" s="579">
        <v>3</v>
      </c>
      <c r="AY721" s="76"/>
      <c r="AZ721" s="76">
        <f t="shared" si="236"/>
        <v>487274026</v>
      </c>
      <c r="BA721" s="76">
        <f t="shared" si="237"/>
        <v>487</v>
      </c>
      <c r="BB721" s="564"/>
      <c r="BC721" s="266" t="str">
        <f t="shared" si="238"/>
        <v>PROSPECT HILL ACADEMY</v>
      </c>
      <c r="BD721" s="266">
        <f t="shared" si="239"/>
        <v>26</v>
      </c>
      <c r="BE721" s="266" t="str">
        <f t="shared" si="221"/>
        <v>BELMONT</v>
      </c>
      <c r="BF721" s="266">
        <f t="shared" si="240"/>
        <v>1</v>
      </c>
    </row>
    <row r="722" spans="1:58">
      <c r="A722" s="265">
        <v>487</v>
      </c>
      <c r="B722" s="265">
        <v>487274030</v>
      </c>
      <c r="C722" s="266" t="s">
        <v>506</v>
      </c>
      <c r="D722" s="275">
        <f t="shared" si="222"/>
        <v>0</v>
      </c>
      <c r="E722" s="275">
        <f t="shared" si="223"/>
        <v>0</v>
      </c>
      <c r="F722" s="275">
        <f t="shared" si="224"/>
        <v>0</v>
      </c>
      <c r="G722" s="275">
        <f t="shared" si="225"/>
        <v>1</v>
      </c>
      <c r="H722" s="275">
        <f t="shared" si="226"/>
        <v>0</v>
      </c>
      <c r="I722" s="275">
        <f t="shared" si="227"/>
        <v>0</v>
      </c>
      <c r="J722" s="275">
        <f t="shared" si="228"/>
        <v>0</v>
      </c>
      <c r="K722" s="410">
        <f t="shared" si="229"/>
        <v>3.9300000000000002E-2</v>
      </c>
      <c r="L722" s="275"/>
      <c r="M722" s="275">
        <f t="shared" si="230"/>
        <v>0</v>
      </c>
      <c r="N722" s="275">
        <f t="shared" si="231"/>
        <v>0</v>
      </c>
      <c r="O722" s="275">
        <f t="shared" si="232"/>
        <v>0</v>
      </c>
      <c r="P722" s="275">
        <f t="shared" si="233"/>
        <v>1</v>
      </c>
      <c r="Q722" s="275">
        <f t="shared" si="234"/>
        <v>6</v>
      </c>
      <c r="R722" s="275">
        <f t="shared" si="235"/>
        <v>1</v>
      </c>
      <c r="S722" s="278"/>
      <c r="T722" s="278"/>
      <c r="U722" s="278"/>
      <c r="V722" s="278"/>
      <c r="W722" s="582"/>
      <c r="X722" s="582"/>
      <c r="Y722" s="600"/>
      <c r="Z722" s="278"/>
      <c r="AA722" s="76">
        <v>487</v>
      </c>
      <c r="AB722" s="76">
        <v>487274030</v>
      </c>
      <c r="AC722" s="294" t="s">
        <v>506</v>
      </c>
      <c r="AD722" s="76">
        <v>0</v>
      </c>
      <c r="AE722" s="76">
        <v>0</v>
      </c>
      <c r="AF722" s="76">
        <v>0</v>
      </c>
      <c r="AG722" s="76">
        <v>1</v>
      </c>
      <c r="AH722" s="76">
        <v>0</v>
      </c>
      <c r="AI722" s="76">
        <v>0</v>
      </c>
      <c r="AJ722" s="76">
        <v>0</v>
      </c>
      <c r="AK722" s="265">
        <v>0</v>
      </c>
      <c r="AL722" s="265">
        <v>0</v>
      </c>
      <c r="AM722" s="265">
        <v>0</v>
      </c>
      <c r="AN722" s="265">
        <v>0</v>
      </c>
      <c r="AO722" s="265">
        <v>1</v>
      </c>
      <c r="AP722" s="265">
        <v>0</v>
      </c>
      <c r="AQ722" s="265">
        <v>0</v>
      </c>
      <c r="AR722" s="265">
        <v>0</v>
      </c>
      <c r="AS722" s="76">
        <v>0</v>
      </c>
      <c r="AT722" s="266"/>
      <c r="AU722" s="76">
        <v>274</v>
      </c>
      <c r="AV722" s="76">
        <v>30</v>
      </c>
      <c r="AW722" s="579">
        <v>6</v>
      </c>
      <c r="AY722" s="76"/>
      <c r="AZ722" s="76">
        <f t="shared" si="236"/>
        <v>487274030</v>
      </c>
      <c r="BA722" s="76">
        <f t="shared" si="237"/>
        <v>487</v>
      </c>
      <c r="BB722" s="564"/>
      <c r="BC722" s="266" t="str">
        <f t="shared" si="238"/>
        <v>PROSPECT HILL ACADEMY</v>
      </c>
      <c r="BD722" s="266">
        <f t="shared" si="239"/>
        <v>30</v>
      </c>
      <c r="BE722" s="266" t="str">
        <f t="shared" si="221"/>
        <v>BEVERLY</v>
      </c>
      <c r="BF722" s="266">
        <f t="shared" si="240"/>
        <v>1</v>
      </c>
    </row>
    <row r="723" spans="1:58">
      <c r="A723" s="265">
        <v>487</v>
      </c>
      <c r="B723" s="265">
        <v>487274031</v>
      </c>
      <c r="C723" s="266" t="s">
        <v>506</v>
      </c>
      <c r="D723" s="275">
        <f t="shared" si="222"/>
        <v>1</v>
      </c>
      <c r="E723" s="275">
        <f t="shared" si="223"/>
        <v>0</v>
      </c>
      <c r="F723" s="275">
        <f t="shared" si="224"/>
        <v>1</v>
      </c>
      <c r="G723" s="275">
        <f t="shared" si="225"/>
        <v>4</v>
      </c>
      <c r="H723" s="275">
        <f t="shared" si="226"/>
        <v>0</v>
      </c>
      <c r="I723" s="275">
        <f t="shared" si="227"/>
        <v>0</v>
      </c>
      <c r="J723" s="275">
        <f t="shared" si="228"/>
        <v>0</v>
      </c>
      <c r="K723" s="410">
        <f t="shared" si="229"/>
        <v>0.19650000000000001</v>
      </c>
      <c r="L723" s="275"/>
      <c r="M723" s="275">
        <f t="shared" si="230"/>
        <v>2</v>
      </c>
      <c r="N723" s="275">
        <f t="shared" si="231"/>
        <v>0</v>
      </c>
      <c r="O723" s="275">
        <f t="shared" si="232"/>
        <v>0</v>
      </c>
      <c r="P723" s="275">
        <f t="shared" si="233"/>
        <v>2</v>
      </c>
      <c r="Q723" s="275">
        <f t="shared" si="234"/>
        <v>5</v>
      </c>
      <c r="R723" s="275">
        <f t="shared" si="235"/>
        <v>6</v>
      </c>
      <c r="S723" s="278"/>
      <c r="T723" s="278"/>
      <c r="U723" s="278"/>
      <c r="V723" s="278"/>
      <c r="W723" s="582"/>
      <c r="X723" s="582"/>
      <c r="Y723" s="600"/>
      <c r="Z723" s="278"/>
      <c r="AA723" s="76">
        <v>487</v>
      </c>
      <c r="AB723" s="76">
        <v>487274031</v>
      </c>
      <c r="AC723" s="294" t="s">
        <v>506</v>
      </c>
      <c r="AD723" s="76">
        <v>1</v>
      </c>
      <c r="AE723" s="76">
        <v>0</v>
      </c>
      <c r="AF723" s="76">
        <v>1</v>
      </c>
      <c r="AG723" s="76">
        <v>4</v>
      </c>
      <c r="AH723" s="76">
        <v>0</v>
      </c>
      <c r="AI723" s="76">
        <v>0</v>
      </c>
      <c r="AJ723" s="76">
        <v>0</v>
      </c>
      <c r="AK723" s="265">
        <v>0</v>
      </c>
      <c r="AL723" s="265">
        <v>2</v>
      </c>
      <c r="AM723" s="265">
        <v>0</v>
      </c>
      <c r="AN723" s="265">
        <v>0</v>
      </c>
      <c r="AO723" s="265">
        <v>2</v>
      </c>
      <c r="AP723" s="265">
        <v>0</v>
      </c>
      <c r="AQ723" s="265">
        <v>0</v>
      </c>
      <c r="AR723" s="265">
        <v>0</v>
      </c>
      <c r="AS723" s="76">
        <v>0</v>
      </c>
      <c r="AT723" s="266"/>
      <c r="AU723" s="76">
        <v>274</v>
      </c>
      <c r="AV723" s="76">
        <v>31</v>
      </c>
      <c r="AW723" s="579">
        <v>5</v>
      </c>
      <c r="AY723" s="76"/>
      <c r="AZ723" s="76">
        <f t="shared" si="236"/>
        <v>487274031</v>
      </c>
      <c r="BA723" s="76">
        <f t="shared" si="237"/>
        <v>487</v>
      </c>
      <c r="BB723" s="564"/>
      <c r="BC723" s="266" t="str">
        <f t="shared" si="238"/>
        <v>PROSPECT HILL ACADEMY</v>
      </c>
      <c r="BD723" s="266">
        <f t="shared" si="239"/>
        <v>31</v>
      </c>
      <c r="BE723" s="266" t="str">
        <f t="shared" si="221"/>
        <v>BILLERICA</v>
      </c>
      <c r="BF723" s="266">
        <f t="shared" si="240"/>
        <v>6</v>
      </c>
    </row>
    <row r="724" spans="1:58">
      <c r="A724" s="265">
        <v>487</v>
      </c>
      <c r="B724" s="265">
        <v>487274035</v>
      </c>
      <c r="C724" s="266" t="s">
        <v>506</v>
      </c>
      <c r="D724" s="275">
        <f t="shared" si="222"/>
        <v>0</v>
      </c>
      <c r="E724" s="275">
        <f t="shared" si="223"/>
        <v>0</v>
      </c>
      <c r="F724" s="275">
        <f t="shared" si="224"/>
        <v>0</v>
      </c>
      <c r="G724" s="275">
        <f t="shared" si="225"/>
        <v>9</v>
      </c>
      <c r="H724" s="275">
        <f t="shared" si="226"/>
        <v>0</v>
      </c>
      <c r="I724" s="275">
        <f t="shared" si="227"/>
        <v>0</v>
      </c>
      <c r="J724" s="275">
        <f t="shared" si="228"/>
        <v>0</v>
      </c>
      <c r="K724" s="410">
        <f t="shared" si="229"/>
        <v>0.35370000000000001</v>
      </c>
      <c r="L724" s="275"/>
      <c r="M724" s="275">
        <f t="shared" si="230"/>
        <v>0</v>
      </c>
      <c r="N724" s="275">
        <f t="shared" si="231"/>
        <v>0</v>
      </c>
      <c r="O724" s="275">
        <f t="shared" si="232"/>
        <v>0</v>
      </c>
      <c r="P724" s="275">
        <f t="shared" si="233"/>
        <v>8</v>
      </c>
      <c r="Q724" s="275">
        <f t="shared" si="234"/>
        <v>11</v>
      </c>
      <c r="R724" s="275">
        <f t="shared" si="235"/>
        <v>9</v>
      </c>
      <c r="S724" s="278"/>
      <c r="T724" s="278"/>
      <c r="U724" s="278"/>
      <c r="V724" s="278"/>
      <c r="W724" s="582"/>
      <c r="X724" s="582"/>
      <c r="Y724" s="600"/>
      <c r="Z724" s="278"/>
      <c r="AA724" s="76">
        <v>487</v>
      </c>
      <c r="AB724" s="76">
        <v>487274035</v>
      </c>
      <c r="AC724" s="294" t="s">
        <v>506</v>
      </c>
      <c r="AD724" s="76">
        <v>0</v>
      </c>
      <c r="AE724" s="76">
        <v>0</v>
      </c>
      <c r="AF724" s="76">
        <v>0</v>
      </c>
      <c r="AG724" s="76">
        <v>9</v>
      </c>
      <c r="AH724" s="76">
        <v>0</v>
      </c>
      <c r="AI724" s="76">
        <v>0</v>
      </c>
      <c r="AJ724" s="76">
        <v>0</v>
      </c>
      <c r="AK724" s="265">
        <v>0</v>
      </c>
      <c r="AL724" s="265">
        <v>0</v>
      </c>
      <c r="AM724" s="265">
        <v>0</v>
      </c>
      <c r="AN724" s="265">
        <v>0</v>
      </c>
      <c r="AO724" s="265">
        <v>8</v>
      </c>
      <c r="AP724" s="265">
        <v>0</v>
      </c>
      <c r="AQ724" s="265">
        <v>0</v>
      </c>
      <c r="AR724" s="265">
        <v>0</v>
      </c>
      <c r="AS724" s="76">
        <v>0</v>
      </c>
      <c r="AT724" s="266"/>
      <c r="AU724" s="76">
        <v>274</v>
      </c>
      <c r="AV724" s="76">
        <v>35</v>
      </c>
      <c r="AW724" s="579">
        <v>11</v>
      </c>
      <c r="AY724" s="76"/>
      <c r="AZ724" s="76">
        <f t="shared" si="236"/>
        <v>487274035</v>
      </c>
      <c r="BA724" s="76">
        <f t="shared" si="237"/>
        <v>487</v>
      </c>
      <c r="BB724" s="564"/>
      <c r="BC724" s="266" t="str">
        <f t="shared" si="238"/>
        <v>PROSPECT HILL ACADEMY</v>
      </c>
      <c r="BD724" s="266">
        <f t="shared" si="239"/>
        <v>35</v>
      </c>
      <c r="BE724" s="266" t="str">
        <f t="shared" si="221"/>
        <v>BOSTON</v>
      </c>
      <c r="BF724" s="266">
        <f t="shared" si="240"/>
        <v>9</v>
      </c>
    </row>
    <row r="725" spans="1:58">
      <c r="A725" s="265">
        <v>487</v>
      </c>
      <c r="B725" s="265">
        <v>487274044</v>
      </c>
      <c r="C725" s="266" t="s">
        <v>506</v>
      </c>
      <c r="D725" s="275">
        <f t="shared" si="222"/>
        <v>0</v>
      </c>
      <c r="E725" s="275">
        <f t="shared" si="223"/>
        <v>0</v>
      </c>
      <c r="F725" s="275">
        <f t="shared" si="224"/>
        <v>0</v>
      </c>
      <c r="G725" s="275">
        <f t="shared" si="225"/>
        <v>1</v>
      </c>
      <c r="H725" s="275">
        <f t="shared" si="226"/>
        <v>0</v>
      </c>
      <c r="I725" s="275">
        <f t="shared" si="227"/>
        <v>0</v>
      </c>
      <c r="J725" s="275">
        <f t="shared" si="228"/>
        <v>0</v>
      </c>
      <c r="K725" s="410">
        <f t="shared" si="229"/>
        <v>3.9300000000000002E-2</v>
      </c>
      <c r="L725" s="275"/>
      <c r="M725" s="275">
        <f t="shared" si="230"/>
        <v>1</v>
      </c>
      <c r="N725" s="275">
        <f t="shared" si="231"/>
        <v>0</v>
      </c>
      <c r="O725" s="275">
        <f t="shared" si="232"/>
        <v>0</v>
      </c>
      <c r="P725" s="275">
        <f t="shared" si="233"/>
        <v>0</v>
      </c>
      <c r="Q725" s="275">
        <f t="shared" si="234"/>
        <v>11</v>
      </c>
      <c r="R725" s="275">
        <f t="shared" si="235"/>
        <v>1</v>
      </c>
      <c r="S725" s="278"/>
      <c r="T725" s="278"/>
      <c r="U725" s="278"/>
      <c r="V725" s="278"/>
      <c r="W725" s="582"/>
      <c r="X725" s="582"/>
      <c r="Y725" s="600"/>
      <c r="Z725" s="278"/>
      <c r="AA725" s="76">
        <v>487</v>
      </c>
      <c r="AB725" s="76">
        <v>487274044</v>
      </c>
      <c r="AC725" s="294" t="s">
        <v>506</v>
      </c>
      <c r="AD725" s="76">
        <v>0</v>
      </c>
      <c r="AE725" s="76">
        <v>0</v>
      </c>
      <c r="AF725" s="76">
        <v>0</v>
      </c>
      <c r="AG725" s="76">
        <v>1</v>
      </c>
      <c r="AH725" s="76">
        <v>0</v>
      </c>
      <c r="AI725" s="76">
        <v>0</v>
      </c>
      <c r="AJ725" s="76">
        <v>0</v>
      </c>
      <c r="AK725" s="265">
        <v>0</v>
      </c>
      <c r="AL725" s="265">
        <v>1</v>
      </c>
      <c r="AM725" s="265">
        <v>0</v>
      </c>
      <c r="AN725" s="265">
        <v>0</v>
      </c>
      <c r="AO725" s="265">
        <v>0</v>
      </c>
      <c r="AP725" s="265">
        <v>0</v>
      </c>
      <c r="AQ725" s="265">
        <v>0</v>
      </c>
      <c r="AR725" s="265">
        <v>0</v>
      </c>
      <c r="AS725" s="76">
        <v>0</v>
      </c>
      <c r="AT725" s="266"/>
      <c r="AU725" s="76">
        <v>274</v>
      </c>
      <c r="AV725" s="76">
        <v>44</v>
      </c>
      <c r="AW725" s="579">
        <v>11</v>
      </c>
      <c r="AY725" s="76"/>
      <c r="AZ725" s="76">
        <f t="shared" si="236"/>
        <v>487274044</v>
      </c>
      <c r="BA725" s="76">
        <f t="shared" si="237"/>
        <v>487</v>
      </c>
      <c r="BB725" s="564"/>
      <c r="BC725" s="266" t="str">
        <f t="shared" si="238"/>
        <v>PROSPECT HILL ACADEMY</v>
      </c>
      <c r="BD725" s="266">
        <f t="shared" si="239"/>
        <v>44</v>
      </c>
      <c r="BE725" s="266" t="str">
        <f t="shared" si="221"/>
        <v>BROCKTON</v>
      </c>
      <c r="BF725" s="266">
        <f t="shared" si="240"/>
        <v>1</v>
      </c>
    </row>
    <row r="726" spans="1:58">
      <c r="A726" s="265">
        <v>487</v>
      </c>
      <c r="B726" s="265">
        <v>487274048</v>
      </c>
      <c r="C726" s="266" t="s">
        <v>506</v>
      </c>
      <c r="D726" s="275">
        <f t="shared" si="222"/>
        <v>1</v>
      </c>
      <c r="E726" s="275">
        <f t="shared" si="223"/>
        <v>0</v>
      </c>
      <c r="F726" s="275">
        <f t="shared" si="224"/>
        <v>0</v>
      </c>
      <c r="G726" s="275">
        <f t="shared" si="225"/>
        <v>1</v>
      </c>
      <c r="H726" s="275">
        <f t="shared" si="226"/>
        <v>0</v>
      </c>
      <c r="I726" s="275">
        <f t="shared" si="227"/>
        <v>0</v>
      </c>
      <c r="J726" s="275">
        <f t="shared" si="228"/>
        <v>0</v>
      </c>
      <c r="K726" s="410">
        <f t="shared" si="229"/>
        <v>3.9300000000000002E-2</v>
      </c>
      <c r="L726" s="275"/>
      <c r="M726" s="275">
        <f t="shared" si="230"/>
        <v>0</v>
      </c>
      <c r="N726" s="275">
        <f t="shared" si="231"/>
        <v>0</v>
      </c>
      <c r="O726" s="275">
        <f t="shared" si="232"/>
        <v>0</v>
      </c>
      <c r="P726" s="275">
        <f t="shared" si="233"/>
        <v>1</v>
      </c>
      <c r="Q726" s="275">
        <f t="shared" si="234"/>
        <v>4</v>
      </c>
      <c r="R726" s="275">
        <f t="shared" si="235"/>
        <v>2</v>
      </c>
      <c r="S726" s="278"/>
      <c r="T726" s="278"/>
      <c r="U726" s="278"/>
      <c r="V726" s="278"/>
      <c r="W726" s="582"/>
      <c r="X726" s="582"/>
      <c r="Y726" s="600"/>
      <c r="Z726" s="278"/>
      <c r="AA726" s="76">
        <v>487</v>
      </c>
      <c r="AB726" s="76">
        <v>487274048</v>
      </c>
      <c r="AC726" s="294" t="s">
        <v>506</v>
      </c>
      <c r="AD726" s="76">
        <v>1</v>
      </c>
      <c r="AE726" s="76">
        <v>0</v>
      </c>
      <c r="AF726" s="76">
        <v>0</v>
      </c>
      <c r="AG726" s="76">
        <v>1</v>
      </c>
      <c r="AH726" s="76">
        <v>0</v>
      </c>
      <c r="AI726" s="76">
        <v>0</v>
      </c>
      <c r="AJ726" s="76">
        <v>0</v>
      </c>
      <c r="AK726" s="265">
        <v>0</v>
      </c>
      <c r="AL726" s="265">
        <v>0</v>
      </c>
      <c r="AM726" s="265">
        <v>0</v>
      </c>
      <c r="AN726" s="265">
        <v>0</v>
      </c>
      <c r="AO726" s="265">
        <v>0</v>
      </c>
      <c r="AP726" s="265">
        <v>1</v>
      </c>
      <c r="AQ726" s="265">
        <v>0</v>
      </c>
      <c r="AR726" s="265">
        <v>0</v>
      </c>
      <c r="AS726" s="76">
        <v>0</v>
      </c>
      <c r="AT726" s="266"/>
      <c r="AU726" s="76">
        <v>274</v>
      </c>
      <c r="AV726" s="76">
        <v>48</v>
      </c>
      <c r="AW726" s="579">
        <v>4</v>
      </c>
      <c r="AY726" s="76"/>
      <c r="AZ726" s="76">
        <f t="shared" si="236"/>
        <v>487274048</v>
      </c>
      <c r="BA726" s="76">
        <f t="shared" si="237"/>
        <v>487</v>
      </c>
      <c r="BB726" s="564"/>
      <c r="BC726" s="266" t="str">
        <f t="shared" si="238"/>
        <v>PROSPECT HILL ACADEMY</v>
      </c>
      <c r="BD726" s="266">
        <f t="shared" si="239"/>
        <v>48</v>
      </c>
      <c r="BE726" s="266" t="str">
        <f t="shared" si="221"/>
        <v>BURLINGTON</v>
      </c>
      <c r="BF726" s="266">
        <f t="shared" si="240"/>
        <v>2</v>
      </c>
    </row>
    <row r="727" spans="1:58">
      <c r="A727" s="265">
        <v>487</v>
      </c>
      <c r="B727" s="265">
        <v>487274049</v>
      </c>
      <c r="C727" s="266" t="s">
        <v>506</v>
      </c>
      <c r="D727" s="275">
        <f t="shared" si="222"/>
        <v>1</v>
      </c>
      <c r="E727" s="275">
        <f t="shared" si="223"/>
        <v>0</v>
      </c>
      <c r="F727" s="275">
        <f t="shared" si="224"/>
        <v>3</v>
      </c>
      <c r="G727" s="275">
        <f t="shared" si="225"/>
        <v>30</v>
      </c>
      <c r="H727" s="275">
        <f t="shared" si="226"/>
        <v>8</v>
      </c>
      <c r="I727" s="275">
        <f t="shared" si="227"/>
        <v>0</v>
      </c>
      <c r="J727" s="275">
        <f t="shared" si="228"/>
        <v>0</v>
      </c>
      <c r="K727" s="410">
        <f t="shared" si="229"/>
        <v>1.6113</v>
      </c>
      <c r="L727" s="275"/>
      <c r="M727" s="275">
        <f t="shared" si="230"/>
        <v>9</v>
      </c>
      <c r="N727" s="275">
        <f t="shared" si="231"/>
        <v>0</v>
      </c>
      <c r="O727" s="275">
        <f t="shared" si="232"/>
        <v>0</v>
      </c>
      <c r="P727" s="275">
        <f t="shared" si="233"/>
        <v>37</v>
      </c>
      <c r="Q727" s="275">
        <f t="shared" si="234"/>
        <v>7</v>
      </c>
      <c r="R727" s="275">
        <f t="shared" si="235"/>
        <v>42</v>
      </c>
      <c r="S727" s="278"/>
      <c r="T727" s="278"/>
      <c r="U727" s="278"/>
      <c r="V727" s="278"/>
      <c r="W727" s="582"/>
      <c r="X727" s="582"/>
      <c r="Y727" s="600"/>
      <c r="Z727" s="278"/>
      <c r="AA727" s="76">
        <v>487</v>
      </c>
      <c r="AB727" s="76">
        <v>487274049</v>
      </c>
      <c r="AC727" s="294" t="s">
        <v>506</v>
      </c>
      <c r="AD727" s="76">
        <v>1</v>
      </c>
      <c r="AE727" s="76">
        <v>0</v>
      </c>
      <c r="AF727" s="76">
        <v>3</v>
      </c>
      <c r="AG727" s="76">
        <v>30</v>
      </c>
      <c r="AH727" s="76">
        <v>8</v>
      </c>
      <c r="AI727" s="76">
        <v>0</v>
      </c>
      <c r="AJ727" s="76">
        <v>0</v>
      </c>
      <c r="AK727" s="265">
        <v>0</v>
      </c>
      <c r="AL727" s="265">
        <v>9</v>
      </c>
      <c r="AM727" s="265">
        <v>0</v>
      </c>
      <c r="AN727" s="265">
        <v>0</v>
      </c>
      <c r="AO727" s="265">
        <v>35</v>
      </c>
      <c r="AP727" s="265">
        <v>1</v>
      </c>
      <c r="AQ727" s="265">
        <v>0</v>
      </c>
      <c r="AR727" s="265">
        <v>1</v>
      </c>
      <c r="AS727" s="76">
        <v>0</v>
      </c>
      <c r="AT727" s="266"/>
      <c r="AU727" s="76">
        <v>274</v>
      </c>
      <c r="AV727" s="76">
        <v>49</v>
      </c>
      <c r="AW727" s="579">
        <v>7</v>
      </c>
      <c r="AY727" s="76"/>
      <c r="AZ727" s="76">
        <f t="shared" si="236"/>
        <v>487274049</v>
      </c>
      <c r="BA727" s="76">
        <f t="shared" si="237"/>
        <v>487</v>
      </c>
      <c r="BB727" s="564"/>
      <c r="BC727" s="266" t="str">
        <f t="shared" si="238"/>
        <v>PROSPECT HILL ACADEMY</v>
      </c>
      <c r="BD727" s="266">
        <f t="shared" si="239"/>
        <v>49</v>
      </c>
      <c r="BE727" s="266" t="str">
        <f t="shared" si="221"/>
        <v>CAMBRIDGE</v>
      </c>
      <c r="BF727" s="266">
        <f t="shared" si="240"/>
        <v>42</v>
      </c>
    </row>
    <row r="728" spans="1:58">
      <c r="A728" s="265">
        <v>487</v>
      </c>
      <c r="B728" s="265">
        <v>487274057</v>
      </c>
      <c r="C728" s="266" t="s">
        <v>506</v>
      </c>
      <c r="D728" s="275">
        <f t="shared" si="222"/>
        <v>2</v>
      </c>
      <c r="E728" s="275">
        <f t="shared" si="223"/>
        <v>0</v>
      </c>
      <c r="F728" s="275">
        <f t="shared" si="224"/>
        <v>3</v>
      </c>
      <c r="G728" s="275">
        <f t="shared" si="225"/>
        <v>13</v>
      </c>
      <c r="H728" s="275">
        <f t="shared" si="226"/>
        <v>1</v>
      </c>
      <c r="I728" s="275">
        <f t="shared" si="227"/>
        <v>0</v>
      </c>
      <c r="J728" s="275">
        <f t="shared" si="228"/>
        <v>0</v>
      </c>
      <c r="K728" s="410">
        <f t="shared" si="229"/>
        <v>0.66810000000000003</v>
      </c>
      <c r="L728" s="275"/>
      <c r="M728" s="275">
        <f t="shared" si="230"/>
        <v>7</v>
      </c>
      <c r="N728" s="275">
        <f t="shared" si="231"/>
        <v>0</v>
      </c>
      <c r="O728" s="275">
        <f t="shared" si="232"/>
        <v>0</v>
      </c>
      <c r="P728" s="275">
        <f t="shared" si="233"/>
        <v>14</v>
      </c>
      <c r="Q728" s="275">
        <f t="shared" si="234"/>
        <v>12</v>
      </c>
      <c r="R728" s="275">
        <f t="shared" si="235"/>
        <v>18</v>
      </c>
      <c r="S728" s="278"/>
      <c r="T728" s="278"/>
      <c r="U728" s="278"/>
      <c r="V728" s="278"/>
      <c r="W728" s="582"/>
      <c r="X728" s="582"/>
      <c r="Y728" s="600"/>
      <c r="Z728" s="278"/>
      <c r="AA728" s="76">
        <v>487</v>
      </c>
      <c r="AB728" s="76">
        <v>487274057</v>
      </c>
      <c r="AC728" s="294" t="s">
        <v>506</v>
      </c>
      <c r="AD728" s="76">
        <v>2</v>
      </c>
      <c r="AE728" s="76">
        <v>0</v>
      </c>
      <c r="AF728" s="76">
        <v>3</v>
      </c>
      <c r="AG728" s="76">
        <v>13</v>
      </c>
      <c r="AH728" s="76">
        <v>1</v>
      </c>
      <c r="AI728" s="76">
        <v>0</v>
      </c>
      <c r="AJ728" s="76">
        <v>0</v>
      </c>
      <c r="AK728" s="265">
        <v>2</v>
      </c>
      <c r="AL728" s="265">
        <v>6</v>
      </c>
      <c r="AM728" s="265">
        <v>0</v>
      </c>
      <c r="AN728" s="265">
        <v>0</v>
      </c>
      <c r="AO728" s="265">
        <v>10</v>
      </c>
      <c r="AP728" s="265">
        <v>1</v>
      </c>
      <c r="AQ728" s="265">
        <v>0</v>
      </c>
      <c r="AR728" s="265">
        <v>3</v>
      </c>
      <c r="AS728" s="76">
        <v>0</v>
      </c>
      <c r="AT728" s="266"/>
      <c r="AU728" s="76">
        <v>274</v>
      </c>
      <c r="AV728" s="76">
        <v>57</v>
      </c>
      <c r="AW728" s="579">
        <v>12</v>
      </c>
      <c r="AY728" s="76"/>
      <c r="AZ728" s="76">
        <f t="shared" si="236"/>
        <v>487274057</v>
      </c>
      <c r="BA728" s="76">
        <f t="shared" si="237"/>
        <v>487</v>
      </c>
      <c r="BB728" s="564"/>
      <c r="BC728" s="266" t="str">
        <f t="shared" si="238"/>
        <v>PROSPECT HILL ACADEMY</v>
      </c>
      <c r="BD728" s="266">
        <f t="shared" si="239"/>
        <v>57</v>
      </c>
      <c r="BE728" s="266" t="str">
        <f t="shared" si="221"/>
        <v>CHELSEA</v>
      </c>
      <c r="BF728" s="266">
        <f t="shared" si="240"/>
        <v>19</v>
      </c>
    </row>
    <row r="729" spans="1:58">
      <c r="A729" s="265">
        <v>487</v>
      </c>
      <c r="B729" s="265">
        <v>487274093</v>
      </c>
      <c r="C729" s="266" t="s">
        <v>506</v>
      </c>
      <c r="D729" s="275">
        <f t="shared" si="222"/>
        <v>3</v>
      </c>
      <c r="E729" s="275">
        <f t="shared" si="223"/>
        <v>0</v>
      </c>
      <c r="F729" s="275">
        <f t="shared" si="224"/>
        <v>4</v>
      </c>
      <c r="G729" s="275">
        <f t="shared" si="225"/>
        <v>30</v>
      </c>
      <c r="H729" s="275">
        <f t="shared" si="226"/>
        <v>7</v>
      </c>
      <c r="I729" s="275">
        <f t="shared" si="227"/>
        <v>0</v>
      </c>
      <c r="J729" s="275">
        <f t="shared" si="228"/>
        <v>0</v>
      </c>
      <c r="K729" s="410">
        <f t="shared" si="229"/>
        <v>1.6113</v>
      </c>
      <c r="L729" s="275"/>
      <c r="M729" s="275">
        <f t="shared" si="230"/>
        <v>18</v>
      </c>
      <c r="N729" s="275">
        <f t="shared" si="231"/>
        <v>1</v>
      </c>
      <c r="O729" s="275">
        <f t="shared" si="232"/>
        <v>0</v>
      </c>
      <c r="P729" s="275">
        <f t="shared" si="233"/>
        <v>31</v>
      </c>
      <c r="Q729" s="275">
        <f t="shared" si="234"/>
        <v>11</v>
      </c>
      <c r="R729" s="275">
        <f t="shared" si="235"/>
        <v>43</v>
      </c>
      <c r="S729" s="278"/>
      <c r="T729" s="278"/>
      <c r="U729" s="278"/>
      <c r="V729" s="278"/>
      <c r="W729" s="582"/>
      <c r="X729" s="582"/>
      <c r="Y729" s="600"/>
      <c r="Z729" s="278"/>
      <c r="AA729" s="76">
        <v>487</v>
      </c>
      <c r="AB729" s="76">
        <v>487274093</v>
      </c>
      <c r="AC729" s="294" t="s">
        <v>506</v>
      </c>
      <c r="AD729" s="76">
        <v>3</v>
      </c>
      <c r="AE729" s="76">
        <v>0</v>
      </c>
      <c r="AF729" s="76">
        <v>4</v>
      </c>
      <c r="AG729" s="76">
        <v>30</v>
      </c>
      <c r="AH729" s="76">
        <v>7</v>
      </c>
      <c r="AI729" s="76">
        <v>0</v>
      </c>
      <c r="AJ729" s="76">
        <v>0</v>
      </c>
      <c r="AK729" s="265">
        <v>1</v>
      </c>
      <c r="AL729" s="265">
        <v>17</v>
      </c>
      <c r="AM729" s="265">
        <v>1</v>
      </c>
      <c r="AN729" s="265">
        <v>0</v>
      </c>
      <c r="AO729" s="265">
        <v>28</v>
      </c>
      <c r="AP729" s="265">
        <v>2</v>
      </c>
      <c r="AQ729" s="265">
        <v>0</v>
      </c>
      <c r="AR729" s="265">
        <v>2</v>
      </c>
      <c r="AS729" s="76">
        <v>0</v>
      </c>
      <c r="AT729" s="266"/>
      <c r="AU729" s="76">
        <v>274</v>
      </c>
      <c r="AV729" s="76">
        <v>93</v>
      </c>
      <c r="AW729" s="579">
        <v>11</v>
      </c>
      <c r="AY729" s="76"/>
      <c r="AZ729" s="76">
        <f t="shared" si="236"/>
        <v>487274093</v>
      </c>
      <c r="BA729" s="76">
        <f t="shared" si="237"/>
        <v>487</v>
      </c>
      <c r="BB729" s="564"/>
      <c r="BC729" s="266" t="str">
        <f t="shared" si="238"/>
        <v>PROSPECT HILL ACADEMY</v>
      </c>
      <c r="BD729" s="266">
        <f t="shared" si="239"/>
        <v>93</v>
      </c>
      <c r="BE729" s="266" t="str">
        <f t="shared" si="221"/>
        <v>EVERETT</v>
      </c>
      <c r="BF729" s="266">
        <f t="shared" si="240"/>
        <v>44</v>
      </c>
    </row>
    <row r="730" spans="1:58">
      <c r="A730" s="265">
        <v>487</v>
      </c>
      <c r="B730" s="265">
        <v>487274095</v>
      </c>
      <c r="C730" s="266" t="s">
        <v>506</v>
      </c>
      <c r="D730" s="275">
        <f t="shared" si="222"/>
        <v>0</v>
      </c>
      <c r="E730" s="275">
        <f t="shared" si="223"/>
        <v>0</v>
      </c>
      <c r="F730" s="275">
        <f t="shared" si="224"/>
        <v>0</v>
      </c>
      <c r="G730" s="275">
        <f t="shared" si="225"/>
        <v>1</v>
      </c>
      <c r="H730" s="275">
        <f t="shared" si="226"/>
        <v>0</v>
      </c>
      <c r="I730" s="275">
        <f t="shared" si="227"/>
        <v>0</v>
      </c>
      <c r="J730" s="275">
        <f t="shared" si="228"/>
        <v>0</v>
      </c>
      <c r="K730" s="410">
        <f t="shared" si="229"/>
        <v>3.9300000000000002E-2</v>
      </c>
      <c r="L730" s="275"/>
      <c r="M730" s="275">
        <f t="shared" si="230"/>
        <v>0</v>
      </c>
      <c r="N730" s="275">
        <f t="shared" si="231"/>
        <v>0</v>
      </c>
      <c r="O730" s="275">
        <f t="shared" si="232"/>
        <v>0</v>
      </c>
      <c r="P730" s="275">
        <f t="shared" si="233"/>
        <v>1</v>
      </c>
      <c r="Q730" s="275">
        <f t="shared" si="234"/>
        <v>12</v>
      </c>
      <c r="R730" s="275">
        <f t="shared" si="235"/>
        <v>1</v>
      </c>
      <c r="S730" s="278"/>
      <c r="T730" s="278"/>
      <c r="U730" s="278"/>
      <c r="V730" s="278"/>
      <c r="W730" s="582"/>
      <c r="X730" s="582"/>
      <c r="Y730" s="600"/>
      <c r="Z730" s="278"/>
      <c r="AA730" s="76">
        <v>487</v>
      </c>
      <c r="AB730" s="76">
        <v>487274095</v>
      </c>
      <c r="AC730" s="294" t="s">
        <v>506</v>
      </c>
      <c r="AD730" s="76">
        <v>0</v>
      </c>
      <c r="AE730" s="76">
        <v>0</v>
      </c>
      <c r="AF730" s="76">
        <v>0</v>
      </c>
      <c r="AG730" s="76">
        <v>1</v>
      </c>
      <c r="AH730" s="76">
        <v>0</v>
      </c>
      <c r="AI730" s="76">
        <v>0</v>
      </c>
      <c r="AJ730" s="76">
        <v>0</v>
      </c>
      <c r="AK730" s="265">
        <v>0</v>
      </c>
      <c r="AL730" s="265">
        <v>0</v>
      </c>
      <c r="AM730" s="265">
        <v>0</v>
      </c>
      <c r="AN730" s="265">
        <v>0</v>
      </c>
      <c r="AO730" s="265">
        <v>1</v>
      </c>
      <c r="AP730" s="265">
        <v>0</v>
      </c>
      <c r="AQ730" s="265">
        <v>0</v>
      </c>
      <c r="AR730" s="265">
        <v>0</v>
      </c>
      <c r="AS730" s="76">
        <v>0</v>
      </c>
      <c r="AT730" s="266"/>
      <c r="AU730" s="76">
        <v>274</v>
      </c>
      <c r="AV730" s="76">
        <v>95</v>
      </c>
      <c r="AW730" s="579">
        <v>12</v>
      </c>
      <c r="AY730" s="76"/>
      <c r="AZ730" s="76">
        <f t="shared" si="236"/>
        <v>487274095</v>
      </c>
      <c r="BA730" s="76">
        <f t="shared" si="237"/>
        <v>487</v>
      </c>
      <c r="BB730" s="564"/>
      <c r="BC730" s="266" t="str">
        <f t="shared" si="238"/>
        <v>PROSPECT HILL ACADEMY</v>
      </c>
      <c r="BD730" s="266">
        <f t="shared" si="239"/>
        <v>95</v>
      </c>
      <c r="BE730" s="266" t="str">
        <f t="shared" si="221"/>
        <v>FALL RIVER</v>
      </c>
      <c r="BF730" s="266">
        <f t="shared" si="240"/>
        <v>1</v>
      </c>
    </row>
    <row r="731" spans="1:58">
      <c r="A731" s="265">
        <v>487</v>
      </c>
      <c r="B731" s="265">
        <v>487274097</v>
      </c>
      <c r="C731" s="266" t="s">
        <v>506</v>
      </c>
      <c r="D731" s="275">
        <f t="shared" si="222"/>
        <v>1</v>
      </c>
      <c r="E731" s="275">
        <f t="shared" si="223"/>
        <v>0</v>
      </c>
      <c r="F731" s="275">
        <f t="shared" si="224"/>
        <v>1</v>
      </c>
      <c r="G731" s="275">
        <f t="shared" si="225"/>
        <v>1</v>
      </c>
      <c r="H731" s="275">
        <f t="shared" si="226"/>
        <v>0</v>
      </c>
      <c r="I731" s="275">
        <f t="shared" si="227"/>
        <v>0</v>
      </c>
      <c r="J731" s="275">
        <f t="shared" si="228"/>
        <v>0</v>
      </c>
      <c r="K731" s="410">
        <f t="shared" si="229"/>
        <v>7.8600000000000003E-2</v>
      </c>
      <c r="L731" s="275"/>
      <c r="M731" s="275">
        <f t="shared" si="230"/>
        <v>0</v>
      </c>
      <c r="N731" s="275">
        <f t="shared" si="231"/>
        <v>0</v>
      </c>
      <c r="O731" s="275">
        <f t="shared" si="232"/>
        <v>0</v>
      </c>
      <c r="P731" s="275">
        <f t="shared" si="233"/>
        <v>2</v>
      </c>
      <c r="Q731" s="275">
        <f t="shared" si="234"/>
        <v>11</v>
      </c>
      <c r="R731" s="275">
        <f t="shared" si="235"/>
        <v>3</v>
      </c>
      <c r="S731" s="278"/>
      <c r="T731" s="278"/>
      <c r="U731" s="278"/>
      <c r="V731" s="278"/>
      <c r="W731" s="582"/>
      <c r="X731" s="582"/>
      <c r="Y731" s="600"/>
      <c r="Z731" s="278"/>
      <c r="AA731" s="76">
        <v>487</v>
      </c>
      <c r="AB731" s="76">
        <v>487274097</v>
      </c>
      <c r="AC731" s="294" t="s">
        <v>506</v>
      </c>
      <c r="AD731" s="76">
        <v>1</v>
      </c>
      <c r="AE731" s="76">
        <v>0</v>
      </c>
      <c r="AF731" s="76">
        <v>1</v>
      </c>
      <c r="AG731" s="76">
        <v>1</v>
      </c>
      <c r="AH731" s="76">
        <v>0</v>
      </c>
      <c r="AI731" s="76">
        <v>0</v>
      </c>
      <c r="AJ731" s="76">
        <v>0</v>
      </c>
      <c r="AK731" s="265">
        <v>0</v>
      </c>
      <c r="AL731" s="265">
        <v>0</v>
      </c>
      <c r="AM731" s="265">
        <v>0</v>
      </c>
      <c r="AN731" s="265">
        <v>0</v>
      </c>
      <c r="AO731" s="265">
        <v>1</v>
      </c>
      <c r="AP731" s="265">
        <v>1</v>
      </c>
      <c r="AQ731" s="265">
        <v>0</v>
      </c>
      <c r="AR731" s="265">
        <v>0</v>
      </c>
      <c r="AS731" s="76">
        <v>0</v>
      </c>
      <c r="AT731" s="266"/>
      <c r="AU731" s="76">
        <v>274</v>
      </c>
      <c r="AV731" s="76">
        <v>97</v>
      </c>
      <c r="AW731" s="579">
        <v>11</v>
      </c>
      <c r="AY731" s="76"/>
      <c r="AZ731" s="76">
        <f t="shared" si="236"/>
        <v>487274097</v>
      </c>
      <c r="BA731" s="76">
        <f t="shared" si="237"/>
        <v>487</v>
      </c>
      <c r="BB731" s="564"/>
      <c r="BC731" s="266" t="str">
        <f t="shared" si="238"/>
        <v>PROSPECT HILL ACADEMY</v>
      </c>
      <c r="BD731" s="266">
        <f t="shared" si="239"/>
        <v>97</v>
      </c>
      <c r="BE731" s="266" t="str">
        <f t="shared" si="221"/>
        <v>FITCHBURG</v>
      </c>
      <c r="BF731" s="266">
        <f t="shared" si="240"/>
        <v>3</v>
      </c>
    </row>
    <row r="732" spans="1:58">
      <c r="A732" s="265">
        <v>487</v>
      </c>
      <c r="B732" s="265">
        <v>487274100</v>
      </c>
      <c r="C732" s="266" t="s">
        <v>506</v>
      </c>
      <c r="D732" s="275">
        <f t="shared" si="222"/>
        <v>0</v>
      </c>
      <c r="E732" s="275">
        <f t="shared" si="223"/>
        <v>0</v>
      </c>
      <c r="F732" s="275">
        <f t="shared" si="224"/>
        <v>0</v>
      </c>
      <c r="G732" s="275">
        <f t="shared" si="225"/>
        <v>1</v>
      </c>
      <c r="H732" s="275">
        <f t="shared" si="226"/>
        <v>0</v>
      </c>
      <c r="I732" s="275">
        <f t="shared" si="227"/>
        <v>0</v>
      </c>
      <c r="J732" s="275">
        <f t="shared" si="228"/>
        <v>0</v>
      </c>
      <c r="K732" s="410">
        <f t="shared" si="229"/>
        <v>3.9300000000000002E-2</v>
      </c>
      <c r="L732" s="275"/>
      <c r="M732" s="275">
        <f t="shared" si="230"/>
        <v>1</v>
      </c>
      <c r="N732" s="275">
        <f t="shared" si="231"/>
        <v>0</v>
      </c>
      <c r="O732" s="275">
        <f t="shared" si="232"/>
        <v>0</v>
      </c>
      <c r="P732" s="275">
        <f t="shared" si="233"/>
        <v>0</v>
      </c>
      <c r="Q732" s="275">
        <f t="shared" si="234"/>
        <v>10</v>
      </c>
      <c r="R732" s="275">
        <f t="shared" si="235"/>
        <v>1</v>
      </c>
      <c r="S732" s="278"/>
      <c r="T732" s="278"/>
      <c r="U732" s="278"/>
      <c r="V732" s="278"/>
      <c r="W732" s="582"/>
      <c r="X732" s="582"/>
      <c r="Y732" s="600"/>
      <c r="Z732" s="278"/>
      <c r="AA732" s="76">
        <v>487</v>
      </c>
      <c r="AB732" s="76">
        <v>487274100</v>
      </c>
      <c r="AC732" s="294" t="s">
        <v>506</v>
      </c>
      <c r="AD732" s="76">
        <v>0</v>
      </c>
      <c r="AE732" s="76">
        <v>0</v>
      </c>
      <c r="AF732" s="76">
        <v>0</v>
      </c>
      <c r="AG732" s="76">
        <v>1</v>
      </c>
      <c r="AH732" s="76">
        <v>0</v>
      </c>
      <c r="AI732" s="76">
        <v>0</v>
      </c>
      <c r="AJ732" s="76">
        <v>0</v>
      </c>
      <c r="AK732" s="265">
        <v>0</v>
      </c>
      <c r="AL732" s="265">
        <v>1</v>
      </c>
      <c r="AM732" s="265">
        <v>0</v>
      </c>
      <c r="AN732" s="265">
        <v>0</v>
      </c>
      <c r="AO732" s="265">
        <v>0</v>
      </c>
      <c r="AP732" s="265">
        <v>0</v>
      </c>
      <c r="AQ732" s="265">
        <v>0</v>
      </c>
      <c r="AR732" s="265">
        <v>0</v>
      </c>
      <c r="AS732" s="76">
        <v>0</v>
      </c>
      <c r="AT732" s="266"/>
      <c r="AU732" s="76">
        <v>274</v>
      </c>
      <c r="AV732" s="76">
        <v>100</v>
      </c>
      <c r="AW732" s="579">
        <v>10</v>
      </c>
      <c r="AY732" s="76"/>
      <c r="AZ732" s="76">
        <f t="shared" si="236"/>
        <v>487274100</v>
      </c>
      <c r="BA732" s="76">
        <f t="shared" si="237"/>
        <v>487</v>
      </c>
      <c r="BB732" s="564"/>
      <c r="BC732" s="266" t="str">
        <f t="shared" si="238"/>
        <v>PROSPECT HILL ACADEMY</v>
      </c>
      <c r="BD732" s="266">
        <f t="shared" si="239"/>
        <v>100</v>
      </c>
      <c r="BE732" s="266" t="str">
        <f t="shared" si="221"/>
        <v>FRAMINGHAM</v>
      </c>
      <c r="BF732" s="266">
        <f t="shared" si="240"/>
        <v>1</v>
      </c>
    </row>
    <row r="733" spans="1:58">
      <c r="A733" s="265">
        <v>487</v>
      </c>
      <c r="B733" s="265">
        <v>487274128</v>
      </c>
      <c r="C733" s="266" t="s">
        <v>506</v>
      </c>
      <c r="D733" s="275">
        <f t="shared" si="222"/>
        <v>0</v>
      </c>
      <c r="E733" s="275">
        <f t="shared" si="223"/>
        <v>0</v>
      </c>
      <c r="F733" s="275">
        <f t="shared" si="224"/>
        <v>0</v>
      </c>
      <c r="G733" s="275">
        <f t="shared" si="225"/>
        <v>1</v>
      </c>
      <c r="H733" s="275">
        <f t="shared" si="226"/>
        <v>0</v>
      </c>
      <c r="I733" s="275">
        <f t="shared" si="227"/>
        <v>0</v>
      </c>
      <c r="J733" s="275">
        <f t="shared" si="228"/>
        <v>0</v>
      </c>
      <c r="K733" s="410">
        <f t="shared" si="229"/>
        <v>3.9300000000000002E-2</v>
      </c>
      <c r="L733" s="275"/>
      <c r="M733" s="275">
        <f t="shared" si="230"/>
        <v>0</v>
      </c>
      <c r="N733" s="275">
        <f t="shared" si="231"/>
        <v>0</v>
      </c>
      <c r="O733" s="275">
        <f t="shared" si="232"/>
        <v>0</v>
      </c>
      <c r="P733" s="275">
        <f t="shared" si="233"/>
        <v>0</v>
      </c>
      <c r="Q733" s="275">
        <f t="shared" si="234"/>
        <v>10</v>
      </c>
      <c r="R733" s="275">
        <f t="shared" si="235"/>
        <v>1</v>
      </c>
      <c r="S733" s="278"/>
      <c r="T733" s="278"/>
      <c r="U733" s="278"/>
      <c r="V733" s="278"/>
      <c r="W733" s="582"/>
      <c r="X733" s="582"/>
      <c r="Y733" s="600"/>
      <c r="Z733" s="278"/>
      <c r="AA733" s="76">
        <v>487</v>
      </c>
      <c r="AB733" s="76">
        <v>487274128</v>
      </c>
      <c r="AC733" s="294" t="s">
        <v>506</v>
      </c>
      <c r="AD733" s="76">
        <v>0</v>
      </c>
      <c r="AE733" s="76">
        <v>0</v>
      </c>
      <c r="AF733" s="76">
        <v>0</v>
      </c>
      <c r="AG733" s="76">
        <v>1</v>
      </c>
      <c r="AH733" s="76">
        <v>0</v>
      </c>
      <c r="AI733" s="76">
        <v>0</v>
      </c>
      <c r="AJ733" s="76">
        <v>0</v>
      </c>
      <c r="AK733" s="265">
        <v>0</v>
      </c>
      <c r="AL733" s="265">
        <v>0</v>
      </c>
      <c r="AM733" s="265">
        <v>0</v>
      </c>
      <c r="AN733" s="265">
        <v>0</v>
      </c>
      <c r="AO733" s="265">
        <v>0</v>
      </c>
      <c r="AP733" s="265">
        <v>0</v>
      </c>
      <c r="AQ733" s="265">
        <v>0</v>
      </c>
      <c r="AR733" s="265">
        <v>0</v>
      </c>
      <c r="AS733" s="76">
        <v>0</v>
      </c>
      <c r="AT733" s="266"/>
      <c r="AU733" s="76">
        <v>274</v>
      </c>
      <c r="AV733" s="76">
        <v>128</v>
      </c>
      <c r="AW733" s="579">
        <v>10</v>
      </c>
      <c r="AY733" s="76"/>
      <c r="AZ733" s="76">
        <f t="shared" si="236"/>
        <v>487274128</v>
      </c>
      <c r="BA733" s="76">
        <f t="shared" si="237"/>
        <v>487</v>
      </c>
      <c r="BB733" s="564"/>
      <c r="BC733" s="266" t="str">
        <f t="shared" si="238"/>
        <v>PROSPECT HILL ACADEMY</v>
      </c>
      <c r="BD733" s="266">
        <f t="shared" si="239"/>
        <v>128</v>
      </c>
      <c r="BE733" s="266" t="str">
        <f t="shared" si="221"/>
        <v>HAVERHILL</v>
      </c>
      <c r="BF733" s="266">
        <f t="shared" si="240"/>
        <v>1</v>
      </c>
    </row>
    <row r="734" spans="1:58">
      <c r="A734" s="265">
        <v>487</v>
      </c>
      <c r="B734" s="265">
        <v>487274137</v>
      </c>
      <c r="C734" s="266" t="s">
        <v>506</v>
      </c>
      <c r="D734" s="275">
        <f t="shared" si="222"/>
        <v>0</v>
      </c>
      <c r="E734" s="275">
        <f t="shared" si="223"/>
        <v>0</v>
      </c>
      <c r="F734" s="275">
        <f t="shared" si="224"/>
        <v>1</v>
      </c>
      <c r="G734" s="275">
        <f t="shared" si="225"/>
        <v>1</v>
      </c>
      <c r="H734" s="275">
        <f t="shared" si="226"/>
        <v>0</v>
      </c>
      <c r="I734" s="275">
        <f t="shared" si="227"/>
        <v>0</v>
      </c>
      <c r="J734" s="275">
        <f t="shared" si="228"/>
        <v>0</v>
      </c>
      <c r="K734" s="410">
        <f t="shared" si="229"/>
        <v>7.8600000000000003E-2</v>
      </c>
      <c r="L734" s="275"/>
      <c r="M734" s="275">
        <f t="shared" si="230"/>
        <v>0</v>
      </c>
      <c r="N734" s="275">
        <f t="shared" si="231"/>
        <v>0</v>
      </c>
      <c r="O734" s="275">
        <f t="shared" si="232"/>
        <v>0</v>
      </c>
      <c r="P734" s="275">
        <f t="shared" si="233"/>
        <v>2</v>
      </c>
      <c r="Q734" s="275">
        <f t="shared" si="234"/>
        <v>12</v>
      </c>
      <c r="R734" s="275">
        <f t="shared" si="235"/>
        <v>2</v>
      </c>
      <c r="S734" s="278"/>
      <c r="T734" s="278"/>
      <c r="U734" s="278"/>
      <c r="V734" s="278"/>
      <c r="W734" s="582"/>
      <c r="X734" s="582"/>
      <c r="Y734" s="600"/>
      <c r="Z734" s="278"/>
      <c r="AA734" s="76">
        <v>487</v>
      </c>
      <c r="AB734" s="76">
        <v>487274137</v>
      </c>
      <c r="AC734" s="294" t="s">
        <v>506</v>
      </c>
      <c r="AD734" s="76">
        <v>0</v>
      </c>
      <c r="AE734" s="76">
        <v>0</v>
      </c>
      <c r="AF734" s="76">
        <v>1</v>
      </c>
      <c r="AG734" s="76">
        <v>1</v>
      </c>
      <c r="AH734" s="76">
        <v>0</v>
      </c>
      <c r="AI734" s="76">
        <v>0</v>
      </c>
      <c r="AJ734" s="76">
        <v>0</v>
      </c>
      <c r="AK734" s="265">
        <v>0</v>
      </c>
      <c r="AL734" s="265">
        <v>0</v>
      </c>
      <c r="AM734" s="265">
        <v>0</v>
      </c>
      <c r="AN734" s="265">
        <v>0</v>
      </c>
      <c r="AO734" s="265">
        <v>1</v>
      </c>
      <c r="AP734" s="265">
        <v>0</v>
      </c>
      <c r="AQ734" s="265">
        <v>0</v>
      </c>
      <c r="AR734" s="265">
        <v>1</v>
      </c>
      <c r="AS734" s="76">
        <v>0</v>
      </c>
      <c r="AT734" s="266"/>
      <c r="AU734" s="76">
        <v>274</v>
      </c>
      <c r="AV734" s="76">
        <v>137</v>
      </c>
      <c r="AW734" s="579">
        <v>12</v>
      </c>
      <c r="AY734" s="76"/>
      <c r="AZ734" s="76">
        <f t="shared" si="236"/>
        <v>487274137</v>
      </c>
      <c r="BA734" s="76">
        <f t="shared" si="237"/>
        <v>487</v>
      </c>
      <c r="BB734" s="564"/>
      <c r="BC734" s="266" t="str">
        <f t="shared" si="238"/>
        <v>PROSPECT HILL ACADEMY</v>
      </c>
      <c r="BD734" s="266">
        <f t="shared" si="239"/>
        <v>137</v>
      </c>
      <c r="BE734" s="266" t="str">
        <f t="shared" si="221"/>
        <v>HOLYOKE</v>
      </c>
      <c r="BF734" s="266">
        <f t="shared" si="240"/>
        <v>2</v>
      </c>
    </row>
    <row r="735" spans="1:58">
      <c r="A735" s="265">
        <v>487</v>
      </c>
      <c r="B735" s="265">
        <v>487274149</v>
      </c>
      <c r="C735" s="266" t="s">
        <v>506</v>
      </c>
      <c r="D735" s="275">
        <f t="shared" si="222"/>
        <v>1</v>
      </c>
      <c r="E735" s="275">
        <f t="shared" si="223"/>
        <v>0</v>
      </c>
      <c r="F735" s="275">
        <f t="shared" si="224"/>
        <v>1</v>
      </c>
      <c r="G735" s="275">
        <f t="shared" si="225"/>
        <v>2</v>
      </c>
      <c r="H735" s="275">
        <f t="shared" si="226"/>
        <v>0</v>
      </c>
      <c r="I735" s="275">
        <f t="shared" si="227"/>
        <v>0</v>
      </c>
      <c r="J735" s="275">
        <f t="shared" si="228"/>
        <v>0</v>
      </c>
      <c r="K735" s="410">
        <f t="shared" si="229"/>
        <v>0.1179</v>
      </c>
      <c r="L735" s="275"/>
      <c r="M735" s="275">
        <f t="shared" si="230"/>
        <v>1</v>
      </c>
      <c r="N735" s="275">
        <f t="shared" si="231"/>
        <v>0</v>
      </c>
      <c r="O735" s="275">
        <f t="shared" si="232"/>
        <v>0</v>
      </c>
      <c r="P735" s="275">
        <f t="shared" si="233"/>
        <v>2</v>
      </c>
      <c r="Q735" s="275">
        <f t="shared" si="234"/>
        <v>12</v>
      </c>
      <c r="R735" s="275">
        <f t="shared" si="235"/>
        <v>4</v>
      </c>
      <c r="S735" s="278"/>
      <c r="T735" s="278"/>
      <c r="U735" s="278"/>
      <c r="V735" s="278"/>
      <c r="W735" s="582"/>
      <c r="X735" s="582"/>
      <c r="Y735" s="600"/>
      <c r="Z735" s="278"/>
      <c r="AA735" s="76">
        <v>487</v>
      </c>
      <c r="AB735" s="76">
        <v>487274149</v>
      </c>
      <c r="AC735" s="294" t="s">
        <v>506</v>
      </c>
      <c r="AD735" s="76">
        <v>1</v>
      </c>
      <c r="AE735" s="76">
        <v>0</v>
      </c>
      <c r="AF735" s="76">
        <v>1</v>
      </c>
      <c r="AG735" s="76">
        <v>2</v>
      </c>
      <c r="AH735" s="76">
        <v>0</v>
      </c>
      <c r="AI735" s="76">
        <v>0</v>
      </c>
      <c r="AJ735" s="76">
        <v>0</v>
      </c>
      <c r="AK735" s="265">
        <v>0</v>
      </c>
      <c r="AL735" s="265">
        <v>1</v>
      </c>
      <c r="AM735" s="265">
        <v>0</v>
      </c>
      <c r="AN735" s="265">
        <v>0</v>
      </c>
      <c r="AO735" s="265">
        <v>2</v>
      </c>
      <c r="AP735" s="265">
        <v>0</v>
      </c>
      <c r="AQ735" s="265">
        <v>0</v>
      </c>
      <c r="AR735" s="265">
        <v>0</v>
      </c>
      <c r="AS735" s="76">
        <v>0</v>
      </c>
      <c r="AT735" s="266"/>
      <c r="AU735" s="76">
        <v>274</v>
      </c>
      <c r="AV735" s="76">
        <v>149</v>
      </c>
      <c r="AW735" s="579">
        <v>12</v>
      </c>
      <c r="AY735" s="76"/>
      <c r="AZ735" s="76">
        <f t="shared" si="236"/>
        <v>487274149</v>
      </c>
      <c r="BA735" s="76">
        <f t="shared" si="237"/>
        <v>487</v>
      </c>
      <c r="BB735" s="564"/>
      <c r="BC735" s="266" t="str">
        <f t="shared" si="238"/>
        <v>PROSPECT HILL ACADEMY</v>
      </c>
      <c r="BD735" s="266">
        <f t="shared" si="239"/>
        <v>149</v>
      </c>
      <c r="BE735" s="266" t="str">
        <f t="shared" si="221"/>
        <v>LAWRENCE</v>
      </c>
      <c r="BF735" s="266">
        <f t="shared" si="240"/>
        <v>4</v>
      </c>
    </row>
    <row r="736" spans="1:58">
      <c r="A736" s="265">
        <v>487</v>
      </c>
      <c r="B736" s="265">
        <v>487274153</v>
      </c>
      <c r="C736" s="266" t="s">
        <v>506</v>
      </c>
      <c r="D736" s="275">
        <f t="shared" si="222"/>
        <v>0</v>
      </c>
      <c r="E736" s="275">
        <f t="shared" si="223"/>
        <v>0</v>
      </c>
      <c r="F736" s="275">
        <f t="shared" si="224"/>
        <v>1</v>
      </c>
      <c r="G736" s="275">
        <f t="shared" si="225"/>
        <v>0</v>
      </c>
      <c r="H736" s="275">
        <f t="shared" si="226"/>
        <v>0</v>
      </c>
      <c r="I736" s="275">
        <f t="shared" si="227"/>
        <v>0</v>
      </c>
      <c r="J736" s="275">
        <f t="shared" si="228"/>
        <v>0</v>
      </c>
      <c r="K736" s="410">
        <f t="shared" si="229"/>
        <v>3.9300000000000002E-2</v>
      </c>
      <c r="L736" s="275"/>
      <c r="M736" s="275">
        <f t="shared" si="230"/>
        <v>1</v>
      </c>
      <c r="N736" s="275">
        <f t="shared" si="231"/>
        <v>0</v>
      </c>
      <c r="O736" s="275">
        <f t="shared" si="232"/>
        <v>0</v>
      </c>
      <c r="P736" s="275">
        <f t="shared" si="233"/>
        <v>0</v>
      </c>
      <c r="Q736" s="275">
        <f t="shared" si="234"/>
        <v>10</v>
      </c>
      <c r="R736" s="275">
        <f t="shared" si="235"/>
        <v>1</v>
      </c>
      <c r="S736" s="278"/>
      <c r="T736" s="278"/>
      <c r="U736" s="278"/>
      <c r="V736" s="278"/>
      <c r="W736" s="582"/>
      <c r="X736" s="582"/>
      <c r="Y736" s="600"/>
      <c r="Z736" s="278"/>
      <c r="AA736" s="76">
        <v>487</v>
      </c>
      <c r="AB736" s="76">
        <v>487274153</v>
      </c>
      <c r="AC736" s="294" t="s">
        <v>506</v>
      </c>
      <c r="AD736" s="76">
        <v>0</v>
      </c>
      <c r="AE736" s="76">
        <v>0</v>
      </c>
      <c r="AF736" s="76">
        <v>1</v>
      </c>
      <c r="AG736" s="76">
        <v>0</v>
      </c>
      <c r="AH736" s="76">
        <v>0</v>
      </c>
      <c r="AI736" s="76">
        <v>0</v>
      </c>
      <c r="AJ736" s="76">
        <v>0</v>
      </c>
      <c r="AK736" s="265">
        <v>0</v>
      </c>
      <c r="AL736" s="265">
        <v>1</v>
      </c>
      <c r="AM736" s="265">
        <v>0</v>
      </c>
      <c r="AN736" s="265">
        <v>0</v>
      </c>
      <c r="AO736" s="265">
        <v>0</v>
      </c>
      <c r="AP736" s="265">
        <v>0</v>
      </c>
      <c r="AQ736" s="265">
        <v>0</v>
      </c>
      <c r="AR736" s="265">
        <v>0</v>
      </c>
      <c r="AS736" s="76">
        <v>0</v>
      </c>
      <c r="AT736" s="266"/>
      <c r="AU736" s="76">
        <v>274</v>
      </c>
      <c r="AV736" s="76">
        <v>153</v>
      </c>
      <c r="AW736" s="579">
        <v>10</v>
      </c>
      <c r="AY736" s="76"/>
      <c r="AZ736" s="76">
        <f t="shared" si="236"/>
        <v>487274153</v>
      </c>
      <c r="BA736" s="76">
        <f t="shared" si="237"/>
        <v>487</v>
      </c>
      <c r="BB736" s="564"/>
      <c r="BC736" s="266" t="str">
        <f t="shared" si="238"/>
        <v>PROSPECT HILL ACADEMY</v>
      </c>
      <c r="BD736" s="266">
        <f t="shared" si="239"/>
        <v>153</v>
      </c>
      <c r="BE736" s="266" t="str">
        <f t="shared" si="221"/>
        <v>LEOMINSTER</v>
      </c>
      <c r="BF736" s="266">
        <f t="shared" si="240"/>
        <v>1</v>
      </c>
    </row>
    <row r="737" spans="1:58">
      <c r="A737" s="265">
        <v>487</v>
      </c>
      <c r="B737" s="265">
        <v>487274155</v>
      </c>
      <c r="C737" s="266" t="s">
        <v>506</v>
      </c>
      <c r="D737" s="275">
        <f t="shared" si="222"/>
        <v>0</v>
      </c>
      <c r="E737" s="275">
        <f t="shared" si="223"/>
        <v>0</v>
      </c>
      <c r="F737" s="275">
        <f t="shared" si="224"/>
        <v>0</v>
      </c>
      <c r="G737" s="275">
        <f t="shared" si="225"/>
        <v>2</v>
      </c>
      <c r="H737" s="275">
        <f t="shared" si="226"/>
        <v>0</v>
      </c>
      <c r="I737" s="275">
        <f t="shared" si="227"/>
        <v>0</v>
      </c>
      <c r="J737" s="275">
        <f t="shared" si="228"/>
        <v>0</v>
      </c>
      <c r="K737" s="410">
        <f t="shared" si="229"/>
        <v>7.8600000000000003E-2</v>
      </c>
      <c r="L737" s="275"/>
      <c r="M737" s="275">
        <f t="shared" si="230"/>
        <v>0</v>
      </c>
      <c r="N737" s="275">
        <f t="shared" si="231"/>
        <v>0</v>
      </c>
      <c r="O737" s="275">
        <f t="shared" si="232"/>
        <v>0</v>
      </c>
      <c r="P737" s="275">
        <f t="shared" si="233"/>
        <v>2</v>
      </c>
      <c r="Q737" s="275">
        <f t="shared" si="234"/>
        <v>2</v>
      </c>
      <c r="R737" s="275">
        <f t="shared" si="235"/>
        <v>2</v>
      </c>
      <c r="S737" s="278"/>
      <c r="T737" s="278"/>
      <c r="U737" s="278"/>
      <c r="V737" s="278"/>
      <c r="W737" s="582"/>
      <c r="X737" s="582"/>
      <c r="Y737" s="600"/>
      <c r="Z737" s="278"/>
      <c r="AA737" s="76">
        <v>487</v>
      </c>
      <c r="AB737" s="76">
        <v>487274155</v>
      </c>
      <c r="AC737" s="294" t="s">
        <v>506</v>
      </c>
      <c r="AD737" s="76">
        <v>0</v>
      </c>
      <c r="AE737" s="76">
        <v>0</v>
      </c>
      <c r="AF737" s="76">
        <v>0</v>
      </c>
      <c r="AG737" s="76">
        <v>2</v>
      </c>
      <c r="AH737" s="76">
        <v>0</v>
      </c>
      <c r="AI737" s="76">
        <v>0</v>
      </c>
      <c r="AJ737" s="76">
        <v>0</v>
      </c>
      <c r="AK737" s="265">
        <v>0</v>
      </c>
      <c r="AL737" s="265">
        <v>0</v>
      </c>
      <c r="AM737" s="265">
        <v>0</v>
      </c>
      <c r="AN737" s="265">
        <v>0</v>
      </c>
      <c r="AO737" s="265">
        <v>2</v>
      </c>
      <c r="AP737" s="265">
        <v>0</v>
      </c>
      <c r="AQ737" s="265">
        <v>0</v>
      </c>
      <c r="AR737" s="265">
        <v>0</v>
      </c>
      <c r="AS737" s="76">
        <v>0</v>
      </c>
      <c r="AT737" s="266"/>
      <c r="AU737" s="76">
        <v>274</v>
      </c>
      <c r="AV737" s="76">
        <v>155</v>
      </c>
      <c r="AW737" s="579">
        <v>2</v>
      </c>
      <c r="AY737" s="76"/>
      <c r="AZ737" s="76">
        <f t="shared" si="236"/>
        <v>487274155</v>
      </c>
      <c r="BA737" s="76">
        <f t="shared" si="237"/>
        <v>487</v>
      </c>
      <c r="BB737" s="564"/>
      <c r="BC737" s="266" t="str">
        <f t="shared" si="238"/>
        <v>PROSPECT HILL ACADEMY</v>
      </c>
      <c r="BD737" s="266">
        <f t="shared" si="239"/>
        <v>155</v>
      </c>
      <c r="BE737" s="266" t="str">
        <f t="shared" si="221"/>
        <v>LEXINGTON</v>
      </c>
      <c r="BF737" s="266">
        <f t="shared" si="240"/>
        <v>2</v>
      </c>
    </row>
    <row r="738" spans="1:58">
      <c r="A738" s="265">
        <v>487</v>
      </c>
      <c r="B738" s="265">
        <v>487274160</v>
      </c>
      <c r="C738" s="266" t="s">
        <v>506</v>
      </c>
      <c r="D738" s="275">
        <f t="shared" si="222"/>
        <v>1</v>
      </c>
      <c r="E738" s="275">
        <f t="shared" si="223"/>
        <v>0</v>
      </c>
      <c r="F738" s="275">
        <f t="shared" si="224"/>
        <v>0</v>
      </c>
      <c r="G738" s="275">
        <f t="shared" si="225"/>
        <v>3</v>
      </c>
      <c r="H738" s="275">
        <f t="shared" si="226"/>
        <v>2</v>
      </c>
      <c r="I738" s="275">
        <f t="shared" si="227"/>
        <v>0</v>
      </c>
      <c r="J738" s="275">
        <f t="shared" si="228"/>
        <v>0</v>
      </c>
      <c r="K738" s="410">
        <f t="shared" si="229"/>
        <v>0.19650000000000001</v>
      </c>
      <c r="L738" s="275"/>
      <c r="M738" s="275">
        <f t="shared" si="230"/>
        <v>0</v>
      </c>
      <c r="N738" s="275">
        <f t="shared" si="231"/>
        <v>0</v>
      </c>
      <c r="O738" s="275">
        <f t="shared" si="232"/>
        <v>0</v>
      </c>
      <c r="P738" s="275">
        <f t="shared" si="233"/>
        <v>5</v>
      </c>
      <c r="Q738" s="275">
        <f t="shared" si="234"/>
        <v>11</v>
      </c>
      <c r="R738" s="275">
        <f t="shared" si="235"/>
        <v>6</v>
      </c>
      <c r="S738" s="278"/>
      <c r="T738" s="278"/>
      <c r="U738" s="278"/>
      <c r="V738" s="278"/>
      <c r="W738" s="582"/>
      <c r="X738" s="582"/>
      <c r="Y738" s="600"/>
      <c r="Z738" s="278"/>
      <c r="AA738" s="76">
        <v>487</v>
      </c>
      <c r="AB738" s="76">
        <v>487274160</v>
      </c>
      <c r="AC738" s="294" t="s">
        <v>506</v>
      </c>
      <c r="AD738" s="76">
        <v>1</v>
      </c>
      <c r="AE738" s="76">
        <v>0</v>
      </c>
      <c r="AF738" s="76">
        <v>0</v>
      </c>
      <c r="AG738" s="76">
        <v>3</v>
      </c>
      <c r="AH738" s="76">
        <v>2</v>
      </c>
      <c r="AI738" s="76">
        <v>0</v>
      </c>
      <c r="AJ738" s="76">
        <v>0</v>
      </c>
      <c r="AK738" s="265">
        <v>0</v>
      </c>
      <c r="AL738" s="265">
        <v>0</v>
      </c>
      <c r="AM738" s="265">
        <v>0</v>
      </c>
      <c r="AN738" s="265">
        <v>0</v>
      </c>
      <c r="AO738" s="265">
        <v>4</v>
      </c>
      <c r="AP738" s="265">
        <v>1</v>
      </c>
      <c r="AQ738" s="265">
        <v>0</v>
      </c>
      <c r="AR738" s="265">
        <v>0</v>
      </c>
      <c r="AS738" s="76">
        <v>0</v>
      </c>
      <c r="AT738" s="266"/>
      <c r="AU738" s="76">
        <v>274</v>
      </c>
      <c r="AV738" s="76">
        <v>160</v>
      </c>
      <c r="AW738" s="579">
        <v>11</v>
      </c>
      <c r="AY738" s="76"/>
      <c r="AZ738" s="76">
        <f t="shared" si="236"/>
        <v>487274160</v>
      </c>
      <c r="BA738" s="76">
        <f t="shared" si="237"/>
        <v>487</v>
      </c>
      <c r="BB738" s="564"/>
      <c r="BC738" s="266" t="str">
        <f t="shared" si="238"/>
        <v>PROSPECT HILL ACADEMY</v>
      </c>
      <c r="BD738" s="266">
        <f t="shared" si="239"/>
        <v>160</v>
      </c>
      <c r="BE738" s="266" t="str">
        <f t="shared" si="221"/>
        <v>LOWELL</v>
      </c>
      <c r="BF738" s="266">
        <f t="shared" si="240"/>
        <v>6</v>
      </c>
    </row>
    <row r="739" spans="1:58">
      <c r="A739" s="265">
        <v>487</v>
      </c>
      <c r="B739" s="265">
        <v>487274163</v>
      </c>
      <c r="C739" s="266" t="s">
        <v>506</v>
      </c>
      <c r="D739" s="275">
        <f t="shared" si="222"/>
        <v>1</v>
      </c>
      <c r="E739" s="275">
        <f t="shared" si="223"/>
        <v>0</v>
      </c>
      <c r="F739" s="275">
        <f t="shared" si="224"/>
        <v>0</v>
      </c>
      <c r="G739" s="275">
        <f t="shared" si="225"/>
        <v>9</v>
      </c>
      <c r="H739" s="275">
        <f t="shared" si="226"/>
        <v>2</v>
      </c>
      <c r="I739" s="275">
        <f t="shared" si="227"/>
        <v>0</v>
      </c>
      <c r="J739" s="275">
        <f t="shared" si="228"/>
        <v>0</v>
      </c>
      <c r="K739" s="410">
        <f t="shared" si="229"/>
        <v>0.43230000000000002</v>
      </c>
      <c r="L739" s="275"/>
      <c r="M739" s="275">
        <f t="shared" si="230"/>
        <v>4</v>
      </c>
      <c r="N739" s="275">
        <f t="shared" si="231"/>
        <v>0</v>
      </c>
      <c r="O739" s="275">
        <f t="shared" si="232"/>
        <v>0</v>
      </c>
      <c r="P739" s="275">
        <f t="shared" si="233"/>
        <v>8</v>
      </c>
      <c r="Q739" s="275">
        <f t="shared" si="234"/>
        <v>11</v>
      </c>
      <c r="R739" s="275">
        <f t="shared" si="235"/>
        <v>12</v>
      </c>
      <c r="S739" s="278"/>
      <c r="T739" s="278"/>
      <c r="U739" s="278"/>
      <c r="V739" s="278"/>
      <c r="W739" s="582"/>
      <c r="X739" s="582"/>
      <c r="Y739" s="600"/>
      <c r="Z739" s="278"/>
      <c r="AA739" s="76">
        <v>487</v>
      </c>
      <c r="AB739" s="76">
        <v>487274163</v>
      </c>
      <c r="AC739" s="294" t="s">
        <v>506</v>
      </c>
      <c r="AD739" s="76">
        <v>1</v>
      </c>
      <c r="AE739" s="76">
        <v>0</v>
      </c>
      <c r="AF739" s="76">
        <v>0</v>
      </c>
      <c r="AG739" s="76">
        <v>9</v>
      </c>
      <c r="AH739" s="76">
        <v>2</v>
      </c>
      <c r="AI739" s="76">
        <v>0</v>
      </c>
      <c r="AJ739" s="76">
        <v>0</v>
      </c>
      <c r="AK739" s="265">
        <v>0</v>
      </c>
      <c r="AL739" s="265">
        <v>4</v>
      </c>
      <c r="AM739" s="265">
        <v>0</v>
      </c>
      <c r="AN739" s="265">
        <v>0</v>
      </c>
      <c r="AO739" s="265">
        <v>7</v>
      </c>
      <c r="AP739" s="265">
        <v>1</v>
      </c>
      <c r="AQ739" s="265">
        <v>0</v>
      </c>
      <c r="AR739" s="265">
        <v>0</v>
      </c>
      <c r="AS739" s="76">
        <v>0</v>
      </c>
      <c r="AT739" s="266"/>
      <c r="AU739" s="76">
        <v>274</v>
      </c>
      <c r="AV739" s="76">
        <v>163</v>
      </c>
      <c r="AW739" s="579">
        <v>11</v>
      </c>
      <c r="AY739" s="76"/>
      <c r="AZ739" s="76">
        <f t="shared" si="236"/>
        <v>487274163</v>
      </c>
      <c r="BA739" s="76">
        <f t="shared" si="237"/>
        <v>487</v>
      </c>
      <c r="BB739" s="564"/>
      <c r="BC739" s="266" t="str">
        <f t="shared" si="238"/>
        <v>PROSPECT HILL ACADEMY</v>
      </c>
      <c r="BD739" s="266">
        <f t="shared" si="239"/>
        <v>163</v>
      </c>
      <c r="BE739" s="266" t="str">
        <f t="shared" si="221"/>
        <v>LYNN</v>
      </c>
      <c r="BF739" s="266">
        <f t="shared" si="240"/>
        <v>12</v>
      </c>
    </row>
    <row r="740" spans="1:58">
      <c r="A740" s="265">
        <v>487</v>
      </c>
      <c r="B740" s="265">
        <v>487274165</v>
      </c>
      <c r="C740" s="266" t="s">
        <v>506</v>
      </c>
      <c r="D740" s="275">
        <f t="shared" si="222"/>
        <v>0</v>
      </c>
      <c r="E740" s="275">
        <f t="shared" si="223"/>
        <v>0</v>
      </c>
      <c r="F740" s="275">
        <f t="shared" si="224"/>
        <v>0</v>
      </c>
      <c r="G740" s="275">
        <f t="shared" si="225"/>
        <v>12</v>
      </c>
      <c r="H740" s="275">
        <f t="shared" si="226"/>
        <v>5</v>
      </c>
      <c r="I740" s="275">
        <f t="shared" si="227"/>
        <v>0</v>
      </c>
      <c r="J740" s="275">
        <f t="shared" si="228"/>
        <v>0</v>
      </c>
      <c r="K740" s="410">
        <f t="shared" si="229"/>
        <v>0.66810000000000003</v>
      </c>
      <c r="L740" s="275"/>
      <c r="M740" s="275">
        <f t="shared" si="230"/>
        <v>6</v>
      </c>
      <c r="N740" s="275">
        <f t="shared" si="231"/>
        <v>0</v>
      </c>
      <c r="O740" s="275">
        <f t="shared" si="232"/>
        <v>0</v>
      </c>
      <c r="P740" s="275">
        <f t="shared" si="233"/>
        <v>9</v>
      </c>
      <c r="Q740" s="275">
        <f t="shared" si="234"/>
        <v>10</v>
      </c>
      <c r="R740" s="275">
        <f t="shared" si="235"/>
        <v>17</v>
      </c>
      <c r="S740" s="278"/>
      <c r="T740" s="278"/>
      <c r="U740" s="278"/>
      <c r="V740" s="278"/>
      <c r="W740" s="582"/>
      <c r="X740" s="582"/>
      <c r="Y740" s="600"/>
      <c r="Z740" s="278"/>
      <c r="AA740" s="76">
        <v>487</v>
      </c>
      <c r="AB740" s="76">
        <v>487274165</v>
      </c>
      <c r="AC740" s="294" t="s">
        <v>506</v>
      </c>
      <c r="AD740" s="76">
        <v>0</v>
      </c>
      <c r="AE740" s="76">
        <v>0</v>
      </c>
      <c r="AF740" s="76">
        <v>0</v>
      </c>
      <c r="AG740" s="76">
        <v>12</v>
      </c>
      <c r="AH740" s="76">
        <v>5</v>
      </c>
      <c r="AI740" s="76">
        <v>0</v>
      </c>
      <c r="AJ740" s="76">
        <v>0</v>
      </c>
      <c r="AK740" s="265">
        <v>0</v>
      </c>
      <c r="AL740" s="265">
        <v>6</v>
      </c>
      <c r="AM740" s="265">
        <v>0</v>
      </c>
      <c r="AN740" s="265">
        <v>0</v>
      </c>
      <c r="AO740" s="265">
        <v>9</v>
      </c>
      <c r="AP740" s="265">
        <v>0</v>
      </c>
      <c r="AQ740" s="265">
        <v>0</v>
      </c>
      <c r="AR740" s="265">
        <v>0</v>
      </c>
      <c r="AS740" s="76">
        <v>0</v>
      </c>
      <c r="AT740" s="266"/>
      <c r="AU740" s="76">
        <v>274</v>
      </c>
      <c r="AV740" s="76">
        <v>165</v>
      </c>
      <c r="AW740" s="579">
        <v>10</v>
      </c>
      <c r="AY740" s="76"/>
      <c r="AZ740" s="76">
        <f t="shared" si="236"/>
        <v>487274165</v>
      </c>
      <c r="BA740" s="76">
        <f t="shared" si="237"/>
        <v>487</v>
      </c>
      <c r="BB740" s="564"/>
      <c r="BC740" s="266" t="str">
        <f t="shared" si="238"/>
        <v>PROSPECT HILL ACADEMY</v>
      </c>
      <c r="BD740" s="266">
        <f t="shared" si="239"/>
        <v>165</v>
      </c>
      <c r="BE740" s="266" t="str">
        <f t="shared" si="221"/>
        <v>MALDEN</v>
      </c>
      <c r="BF740" s="266">
        <f t="shared" si="240"/>
        <v>17</v>
      </c>
    </row>
    <row r="741" spans="1:58">
      <c r="A741" s="265">
        <v>487</v>
      </c>
      <c r="B741" s="265">
        <v>487274176</v>
      </c>
      <c r="C741" s="266" t="s">
        <v>506</v>
      </c>
      <c r="D741" s="275">
        <f t="shared" si="222"/>
        <v>7</v>
      </c>
      <c r="E741" s="275">
        <f t="shared" si="223"/>
        <v>0</v>
      </c>
      <c r="F741" s="275">
        <f t="shared" si="224"/>
        <v>13</v>
      </c>
      <c r="G741" s="275">
        <f t="shared" si="225"/>
        <v>39</v>
      </c>
      <c r="H741" s="275">
        <f t="shared" si="226"/>
        <v>9</v>
      </c>
      <c r="I741" s="275">
        <f t="shared" si="227"/>
        <v>0</v>
      </c>
      <c r="J741" s="275">
        <f t="shared" si="228"/>
        <v>0</v>
      </c>
      <c r="K741" s="410">
        <f t="shared" si="229"/>
        <v>2.3973</v>
      </c>
      <c r="L741" s="275"/>
      <c r="M741" s="275">
        <f t="shared" si="230"/>
        <v>23</v>
      </c>
      <c r="N741" s="275">
        <f t="shared" si="231"/>
        <v>0</v>
      </c>
      <c r="O741" s="275">
        <f t="shared" si="232"/>
        <v>0</v>
      </c>
      <c r="P741" s="275">
        <f t="shared" si="233"/>
        <v>50</v>
      </c>
      <c r="Q741" s="275">
        <f t="shared" si="234"/>
        <v>8</v>
      </c>
      <c r="R741" s="275">
        <f t="shared" si="235"/>
        <v>65</v>
      </c>
      <c r="S741" s="278"/>
      <c r="T741" s="278"/>
      <c r="U741" s="278"/>
      <c r="V741" s="278"/>
      <c r="W741" s="582"/>
      <c r="X741" s="582"/>
      <c r="Y741" s="600"/>
      <c r="Z741" s="278"/>
      <c r="AA741" s="76">
        <v>487</v>
      </c>
      <c r="AB741" s="76">
        <v>487274176</v>
      </c>
      <c r="AC741" s="294" t="s">
        <v>506</v>
      </c>
      <c r="AD741" s="76">
        <v>7</v>
      </c>
      <c r="AE741" s="76">
        <v>0</v>
      </c>
      <c r="AF741" s="76">
        <v>13</v>
      </c>
      <c r="AG741" s="76">
        <v>39</v>
      </c>
      <c r="AH741" s="76">
        <v>9</v>
      </c>
      <c r="AI741" s="76">
        <v>0</v>
      </c>
      <c r="AJ741" s="76">
        <v>0</v>
      </c>
      <c r="AK741" s="265">
        <v>1</v>
      </c>
      <c r="AL741" s="265">
        <v>22</v>
      </c>
      <c r="AM741" s="265">
        <v>0</v>
      </c>
      <c r="AN741" s="265">
        <v>0</v>
      </c>
      <c r="AO741" s="265">
        <v>34</v>
      </c>
      <c r="AP741" s="265">
        <v>5</v>
      </c>
      <c r="AQ741" s="265">
        <v>0</v>
      </c>
      <c r="AR741" s="265">
        <v>13</v>
      </c>
      <c r="AS741" s="76">
        <v>0</v>
      </c>
      <c r="AT741" s="266"/>
      <c r="AU741" s="76">
        <v>274</v>
      </c>
      <c r="AV741" s="76">
        <v>176</v>
      </c>
      <c r="AW741" s="579">
        <v>8</v>
      </c>
      <c r="AY741" s="76"/>
      <c r="AZ741" s="76">
        <f t="shared" si="236"/>
        <v>487274176</v>
      </c>
      <c r="BA741" s="76">
        <f t="shared" si="237"/>
        <v>487</v>
      </c>
      <c r="BB741" s="564"/>
      <c r="BC741" s="266" t="str">
        <f t="shared" si="238"/>
        <v>PROSPECT HILL ACADEMY</v>
      </c>
      <c r="BD741" s="266">
        <f t="shared" si="239"/>
        <v>176</v>
      </c>
      <c r="BE741" s="266" t="str">
        <f t="shared" si="221"/>
        <v>MEDFORD</v>
      </c>
      <c r="BF741" s="266">
        <f t="shared" si="240"/>
        <v>68</v>
      </c>
    </row>
    <row r="742" spans="1:58">
      <c r="A742" s="265">
        <v>487</v>
      </c>
      <c r="B742" s="265">
        <v>487274178</v>
      </c>
      <c r="C742" s="266" t="s">
        <v>506</v>
      </c>
      <c r="D742" s="275">
        <f t="shared" si="222"/>
        <v>1</v>
      </c>
      <c r="E742" s="275">
        <f t="shared" si="223"/>
        <v>0</v>
      </c>
      <c r="F742" s="275">
        <f t="shared" si="224"/>
        <v>0</v>
      </c>
      <c r="G742" s="275">
        <f t="shared" si="225"/>
        <v>2</v>
      </c>
      <c r="H742" s="275">
        <f t="shared" si="226"/>
        <v>1</v>
      </c>
      <c r="I742" s="275">
        <f t="shared" si="227"/>
        <v>0</v>
      </c>
      <c r="J742" s="275">
        <f t="shared" si="228"/>
        <v>0</v>
      </c>
      <c r="K742" s="410">
        <f t="shared" si="229"/>
        <v>0.1179</v>
      </c>
      <c r="L742" s="275"/>
      <c r="M742" s="275">
        <f t="shared" si="230"/>
        <v>2</v>
      </c>
      <c r="N742" s="275">
        <f t="shared" si="231"/>
        <v>0</v>
      </c>
      <c r="O742" s="275">
        <f t="shared" si="232"/>
        <v>0</v>
      </c>
      <c r="P742" s="275">
        <f t="shared" si="233"/>
        <v>4</v>
      </c>
      <c r="Q742" s="275">
        <f t="shared" si="234"/>
        <v>4</v>
      </c>
      <c r="R742" s="275">
        <f t="shared" si="235"/>
        <v>4</v>
      </c>
      <c r="S742" s="278"/>
      <c r="T742" s="278"/>
      <c r="U742" s="278"/>
      <c r="V742" s="278"/>
      <c r="W742" s="582"/>
      <c r="X742" s="582"/>
      <c r="Y742" s="600"/>
      <c r="Z742" s="278"/>
      <c r="AA742" s="76">
        <v>487</v>
      </c>
      <c r="AB742" s="76">
        <v>487274178</v>
      </c>
      <c r="AC742" s="294" t="s">
        <v>506</v>
      </c>
      <c r="AD742" s="76">
        <v>1</v>
      </c>
      <c r="AE742" s="76">
        <v>0</v>
      </c>
      <c r="AF742" s="76">
        <v>0</v>
      </c>
      <c r="AG742" s="76">
        <v>2</v>
      </c>
      <c r="AH742" s="76">
        <v>1</v>
      </c>
      <c r="AI742" s="76">
        <v>0</v>
      </c>
      <c r="AJ742" s="76">
        <v>0</v>
      </c>
      <c r="AK742" s="265">
        <v>1</v>
      </c>
      <c r="AL742" s="265">
        <v>1</v>
      </c>
      <c r="AM742" s="265">
        <v>0</v>
      </c>
      <c r="AN742" s="265">
        <v>0</v>
      </c>
      <c r="AO742" s="265">
        <v>3</v>
      </c>
      <c r="AP742" s="265">
        <v>1</v>
      </c>
      <c r="AQ742" s="265">
        <v>0</v>
      </c>
      <c r="AR742" s="265">
        <v>0</v>
      </c>
      <c r="AS742" s="76">
        <v>0</v>
      </c>
      <c r="AT742" s="266"/>
      <c r="AU742" s="76">
        <v>274</v>
      </c>
      <c r="AV742" s="76">
        <v>178</v>
      </c>
      <c r="AW742" s="579">
        <v>4</v>
      </c>
      <c r="AY742" s="76"/>
      <c r="AZ742" s="76">
        <f t="shared" si="236"/>
        <v>487274178</v>
      </c>
      <c r="BA742" s="76">
        <f t="shared" si="237"/>
        <v>487</v>
      </c>
      <c r="BB742" s="564"/>
      <c r="BC742" s="266" t="str">
        <f t="shared" si="238"/>
        <v>PROSPECT HILL ACADEMY</v>
      </c>
      <c r="BD742" s="266">
        <f t="shared" si="239"/>
        <v>178</v>
      </c>
      <c r="BE742" s="266" t="str">
        <f t="shared" si="221"/>
        <v>MELROSE</v>
      </c>
      <c r="BF742" s="266">
        <f t="shared" si="240"/>
        <v>4</v>
      </c>
    </row>
    <row r="743" spans="1:58">
      <c r="A743" s="265">
        <v>487</v>
      </c>
      <c r="B743" s="265">
        <v>487274181</v>
      </c>
      <c r="C743" s="266" t="s">
        <v>506</v>
      </c>
      <c r="D743" s="275">
        <f t="shared" si="222"/>
        <v>0</v>
      </c>
      <c r="E743" s="275">
        <f t="shared" si="223"/>
        <v>0</v>
      </c>
      <c r="F743" s="275">
        <f t="shared" si="224"/>
        <v>0</v>
      </c>
      <c r="G743" s="275">
        <f t="shared" si="225"/>
        <v>3</v>
      </c>
      <c r="H743" s="275">
        <f t="shared" si="226"/>
        <v>0</v>
      </c>
      <c r="I743" s="275">
        <f t="shared" si="227"/>
        <v>0</v>
      </c>
      <c r="J743" s="275">
        <f t="shared" si="228"/>
        <v>0</v>
      </c>
      <c r="K743" s="410">
        <f t="shared" si="229"/>
        <v>0.1179</v>
      </c>
      <c r="L743" s="275"/>
      <c r="M743" s="275">
        <f t="shared" si="230"/>
        <v>2</v>
      </c>
      <c r="N743" s="275">
        <f t="shared" si="231"/>
        <v>0</v>
      </c>
      <c r="O743" s="275">
        <f t="shared" si="232"/>
        <v>0</v>
      </c>
      <c r="P743" s="275">
        <f t="shared" si="233"/>
        <v>0</v>
      </c>
      <c r="Q743" s="275">
        <f t="shared" si="234"/>
        <v>10</v>
      </c>
      <c r="R743" s="275">
        <f t="shared" si="235"/>
        <v>3</v>
      </c>
      <c r="S743" s="278"/>
      <c r="T743" s="278"/>
      <c r="U743" s="278"/>
      <c r="V743" s="278"/>
      <c r="W743" s="582"/>
      <c r="X743" s="582"/>
      <c r="Y743" s="600"/>
      <c r="Z743" s="278"/>
      <c r="AA743" s="76">
        <v>487</v>
      </c>
      <c r="AB743" s="76">
        <v>487274181</v>
      </c>
      <c r="AC743" s="294" t="s">
        <v>506</v>
      </c>
      <c r="AD743" s="76">
        <v>0</v>
      </c>
      <c r="AE743" s="76">
        <v>0</v>
      </c>
      <c r="AF743" s="76">
        <v>0</v>
      </c>
      <c r="AG743" s="76">
        <v>3</v>
      </c>
      <c r="AH743" s="76">
        <v>0</v>
      </c>
      <c r="AI743" s="76">
        <v>0</v>
      </c>
      <c r="AJ743" s="76">
        <v>0</v>
      </c>
      <c r="AK743" s="265">
        <v>0</v>
      </c>
      <c r="AL743" s="265">
        <v>2</v>
      </c>
      <c r="AM743" s="265">
        <v>0</v>
      </c>
      <c r="AN743" s="265">
        <v>0</v>
      </c>
      <c r="AO743" s="265">
        <v>0</v>
      </c>
      <c r="AP743" s="265">
        <v>0</v>
      </c>
      <c r="AQ743" s="265">
        <v>0</v>
      </c>
      <c r="AR743" s="265">
        <v>0</v>
      </c>
      <c r="AS743" s="76">
        <v>0</v>
      </c>
      <c r="AT743" s="266"/>
      <c r="AU743" s="76">
        <v>274</v>
      </c>
      <c r="AV743" s="76">
        <v>181</v>
      </c>
      <c r="AW743" s="579">
        <v>10</v>
      </c>
      <c r="AY743" s="76"/>
      <c r="AZ743" s="76">
        <f t="shared" si="236"/>
        <v>487274181</v>
      </c>
      <c r="BA743" s="76">
        <f t="shared" si="237"/>
        <v>487</v>
      </c>
      <c r="BB743" s="564"/>
      <c r="BC743" s="266" t="str">
        <f t="shared" si="238"/>
        <v>PROSPECT HILL ACADEMY</v>
      </c>
      <c r="BD743" s="266">
        <f t="shared" si="239"/>
        <v>181</v>
      </c>
      <c r="BE743" s="266" t="str">
        <f t="shared" si="221"/>
        <v>METHUEN</v>
      </c>
      <c r="BF743" s="266">
        <f t="shared" si="240"/>
        <v>3</v>
      </c>
    </row>
    <row r="744" spans="1:58">
      <c r="A744" s="265">
        <v>487</v>
      </c>
      <c r="B744" s="265">
        <v>487274189</v>
      </c>
      <c r="C744" s="266" t="s">
        <v>506</v>
      </c>
      <c r="D744" s="275">
        <f t="shared" si="222"/>
        <v>1</v>
      </c>
      <c r="E744" s="275">
        <f t="shared" si="223"/>
        <v>0</v>
      </c>
      <c r="F744" s="275">
        <f t="shared" si="224"/>
        <v>1</v>
      </c>
      <c r="G744" s="275">
        <f t="shared" si="225"/>
        <v>0</v>
      </c>
      <c r="H744" s="275">
        <f t="shared" si="226"/>
        <v>0</v>
      </c>
      <c r="I744" s="275">
        <f t="shared" si="227"/>
        <v>0</v>
      </c>
      <c r="J744" s="275">
        <f t="shared" si="228"/>
        <v>0</v>
      </c>
      <c r="K744" s="410">
        <f t="shared" si="229"/>
        <v>3.9300000000000002E-2</v>
      </c>
      <c r="L744" s="275"/>
      <c r="M744" s="275">
        <f t="shared" si="230"/>
        <v>0</v>
      </c>
      <c r="N744" s="275">
        <f t="shared" si="231"/>
        <v>0</v>
      </c>
      <c r="O744" s="275">
        <f t="shared" si="232"/>
        <v>0</v>
      </c>
      <c r="P744" s="275">
        <f t="shared" si="233"/>
        <v>2</v>
      </c>
      <c r="Q744" s="275">
        <f t="shared" si="234"/>
        <v>3</v>
      </c>
      <c r="R744" s="275">
        <f t="shared" si="235"/>
        <v>2</v>
      </c>
      <c r="S744" s="278"/>
      <c r="T744" s="278"/>
      <c r="U744" s="278"/>
      <c r="V744" s="278"/>
      <c r="W744" s="582"/>
      <c r="X744" s="582"/>
      <c r="Y744" s="600"/>
      <c r="Z744" s="278"/>
      <c r="AA744" s="76">
        <v>487</v>
      </c>
      <c r="AB744" s="76">
        <v>487274189</v>
      </c>
      <c r="AC744" s="294" t="s">
        <v>506</v>
      </c>
      <c r="AD744" s="76">
        <v>1</v>
      </c>
      <c r="AE744" s="76">
        <v>0</v>
      </c>
      <c r="AF744" s="76">
        <v>1</v>
      </c>
      <c r="AG744" s="76">
        <v>0</v>
      </c>
      <c r="AH744" s="76">
        <v>0</v>
      </c>
      <c r="AI744" s="76">
        <v>0</v>
      </c>
      <c r="AJ744" s="76">
        <v>0</v>
      </c>
      <c r="AK744" s="265">
        <v>0</v>
      </c>
      <c r="AL744" s="265">
        <v>0</v>
      </c>
      <c r="AM744" s="265">
        <v>0</v>
      </c>
      <c r="AN744" s="265">
        <v>0</v>
      </c>
      <c r="AO744" s="265">
        <v>0</v>
      </c>
      <c r="AP744" s="265">
        <v>1</v>
      </c>
      <c r="AQ744" s="265">
        <v>0</v>
      </c>
      <c r="AR744" s="265">
        <v>1</v>
      </c>
      <c r="AS744" s="76">
        <v>0</v>
      </c>
      <c r="AT744" s="266"/>
      <c r="AU744" s="76">
        <v>274</v>
      </c>
      <c r="AV744" s="76">
        <v>189</v>
      </c>
      <c r="AW744" s="579">
        <v>3</v>
      </c>
      <c r="AY744" s="76"/>
      <c r="AZ744" s="76">
        <f t="shared" si="236"/>
        <v>487274189</v>
      </c>
      <c r="BA744" s="76">
        <f t="shared" si="237"/>
        <v>487</v>
      </c>
      <c r="BB744" s="564"/>
      <c r="BC744" s="266" t="str">
        <f t="shared" si="238"/>
        <v>PROSPECT HILL ACADEMY</v>
      </c>
      <c r="BD744" s="266">
        <f t="shared" si="239"/>
        <v>189</v>
      </c>
      <c r="BE744" s="266" t="str">
        <f t="shared" si="221"/>
        <v>MILTON</v>
      </c>
      <c r="BF744" s="266">
        <f t="shared" si="240"/>
        <v>2</v>
      </c>
    </row>
    <row r="745" spans="1:58">
      <c r="A745" s="265">
        <v>487</v>
      </c>
      <c r="B745" s="265">
        <v>487274201</v>
      </c>
      <c r="C745" s="266" t="s">
        <v>506</v>
      </c>
      <c r="D745" s="275">
        <f t="shared" si="222"/>
        <v>0</v>
      </c>
      <c r="E745" s="275">
        <f t="shared" si="223"/>
        <v>0</v>
      </c>
      <c r="F745" s="275">
        <f t="shared" si="224"/>
        <v>0</v>
      </c>
      <c r="G745" s="275">
        <f t="shared" si="225"/>
        <v>2</v>
      </c>
      <c r="H745" s="275">
        <f t="shared" si="226"/>
        <v>0</v>
      </c>
      <c r="I745" s="275">
        <f t="shared" si="227"/>
        <v>0</v>
      </c>
      <c r="J745" s="275">
        <f t="shared" si="228"/>
        <v>0</v>
      </c>
      <c r="K745" s="410">
        <f t="shared" si="229"/>
        <v>7.8600000000000003E-2</v>
      </c>
      <c r="L745" s="275"/>
      <c r="M745" s="275">
        <f t="shared" si="230"/>
        <v>2</v>
      </c>
      <c r="N745" s="275">
        <f t="shared" si="231"/>
        <v>0</v>
      </c>
      <c r="O745" s="275">
        <f t="shared" si="232"/>
        <v>0</v>
      </c>
      <c r="P745" s="275">
        <f t="shared" si="233"/>
        <v>0</v>
      </c>
      <c r="Q745" s="275">
        <f t="shared" si="234"/>
        <v>12</v>
      </c>
      <c r="R745" s="275">
        <f t="shared" si="235"/>
        <v>2</v>
      </c>
      <c r="S745" s="278"/>
      <c r="T745" s="278"/>
      <c r="U745" s="278"/>
      <c r="V745" s="278"/>
      <c r="W745" s="582"/>
      <c r="X745" s="582"/>
      <c r="Y745" s="600"/>
      <c r="Z745" s="278"/>
      <c r="AA745" s="76">
        <v>487</v>
      </c>
      <c r="AB745" s="76">
        <v>487274201</v>
      </c>
      <c r="AC745" s="294" t="s">
        <v>506</v>
      </c>
      <c r="AD745" s="76">
        <v>0</v>
      </c>
      <c r="AE745" s="76">
        <v>0</v>
      </c>
      <c r="AF745" s="76">
        <v>0</v>
      </c>
      <c r="AG745" s="76">
        <v>2</v>
      </c>
      <c r="AH745" s="76">
        <v>0</v>
      </c>
      <c r="AI745" s="76">
        <v>0</v>
      </c>
      <c r="AJ745" s="76">
        <v>0</v>
      </c>
      <c r="AK745" s="265">
        <v>0</v>
      </c>
      <c r="AL745" s="265">
        <v>2</v>
      </c>
      <c r="AM745" s="265">
        <v>0</v>
      </c>
      <c r="AN745" s="265">
        <v>0</v>
      </c>
      <c r="AO745" s="265">
        <v>0</v>
      </c>
      <c r="AP745" s="265">
        <v>0</v>
      </c>
      <c r="AQ745" s="265">
        <v>0</v>
      </c>
      <c r="AR745" s="265">
        <v>0</v>
      </c>
      <c r="AS745" s="76">
        <v>0</v>
      </c>
      <c r="AT745" s="266"/>
      <c r="AU745" s="76">
        <v>274</v>
      </c>
      <c r="AV745" s="76">
        <v>201</v>
      </c>
      <c r="AW745" s="579">
        <v>12</v>
      </c>
      <c r="AY745" s="76"/>
      <c r="AZ745" s="76">
        <f t="shared" si="236"/>
        <v>487274201</v>
      </c>
      <c r="BA745" s="76">
        <f t="shared" si="237"/>
        <v>487</v>
      </c>
      <c r="BB745" s="564"/>
      <c r="BC745" s="266" t="str">
        <f t="shared" si="238"/>
        <v>PROSPECT HILL ACADEMY</v>
      </c>
      <c r="BD745" s="266">
        <f t="shared" si="239"/>
        <v>201</v>
      </c>
      <c r="BE745" s="266" t="str">
        <f t="shared" si="221"/>
        <v>NEW BEDFORD</v>
      </c>
      <c r="BF745" s="266">
        <f t="shared" si="240"/>
        <v>2</v>
      </c>
    </row>
    <row r="746" spans="1:58">
      <c r="A746" s="265">
        <v>487</v>
      </c>
      <c r="B746" s="265">
        <v>487274220</v>
      </c>
      <c r="C746" s="266" t="s">
        <v>506</v>
      </c>
      <c r="D746" s="275">
        <f t="shared" si="222"/>
        <v>0</v>
      </c>
      <c r="E746" s="275">
        <f t="shared" si="223"/>
        <v>0</v>
      </c>
      <c r="F746" s="275">
        <f t="shared" si="224"/>
        <v>0</v>
      </c>
      <c r="G746" s="275">
        <f t="shared" si="225"/>
        <v>1</v>
      </c>
      <c r="H746" s="275">
        <f t="shared" si="226"/>
        <v>0</v>
      </c>
      <c r="I746" s="275">
        <f t="shared" si="227"/>
        <v>0</v>
      </c>
      <c r="J746" s="275">
        <f t="shared" si="228"/>
        <v>0</v>
      </c>
      <c r="K746" s="410">
        <f t="shared" si="229"/>
        <v>3.9300000000000002E-2</v>
      </c>
      <c r="L746" s="275"/>
      <c r="M746" s="275">
        <f t="shared" si="230"/>
        <v>0</v>
      </c>
      <c r="N746" s="275">
        <f t="shared" si="231"/>
        <v>0</v>
      </c>
      <c r="O746" s="275">
        <f t="shared" si="232"/>
        <v>0</v>
      </c>
      <c r="P746" s="275">
        <f t="shared" si="233"/>
        <v>0</v>
      </c>
      <c r="Q746" s="275">
        <f t="shared" si="234"/>
        <v>8</v>
      </c>
      <c r="R746" s="275">
        <f t="shared" si="235"/>
        <v>1</v>
      </c>
      <c r="S746" s="278"/>
      <c r="T746" s="278"/>
      <c r="U746" s="278"/>
      <c r="V746" s="278"/>
      <c r="W746" s="582"/>
      <c r="X746" s="582"/>
      <c r="Y746" s="600"/>
      <c r="Z746" s="278"/>
      <c r="AA746" s="76">
        <v>487</v>
      </c>
      <c r="AB746" s="76">
        <v>487274220</v>
      </c>
      <c r="AC746" s="294" t="s">
        <v>506</v>
      </c>
      <c r="AD746" s="76">
        <v>0</v>
      </c>
      <c r="AE746" s="76">
        <v>0</v>
      </c>
      <c r="AF746" s="76">
        <v>0</v>
      </c>
      <c r="AG746" s="76">
        <v>1</v>
      </c>
      <c r="AH746" s="76">
        <v>0</v>
      </c>
      <c r="AI746" s="76">
        <v>0</v>
      </c>
      <c r="AJ746" s="76">
        <v>0</v>
      </c>
      <c r="AK746" s="265">
        <v>0</v>
      </c>
      <c r="AL746" s="265">
        <v>0</v>
      </c>
      <c r="AM746" s="265">
        <v>0</v>
      </c>
      <c r="AN746" s="265">
        <v>0</v>
      </c>
      <c r="AO746" s="265">
        <v>0</v>
      </c>
      <c r="AP746" s="265">
        <v>0</v>
      </c>
      <c r="AQ746" s="265">
        <v>0</v>
      </c>
      <c r="AR746" s="265">
        <v>0</v>
      </c>
      <c r="AS746" s="76">
        <v>0</v>
      </c>
      <c r="AT746" s="266"/>
      <c r="AU746" s="76">
        <v>274</v>
      </c>
      <c r="AV746" s="76">
        <v>220</v>
      </c>
      <c r="AW746" s="579">
        <v>8</v>
      </c>
      <c r="AY746" s="76"/>
      <c r="AZ746" s="76">
        <f t="shared" si="236"/>
        <v>487274220</v>
      </c>
      <c r="BA746" s="76">
        <f t="shared" si="237"/>
        <v>487</v>
      </c>
      <c r="BB746" s="564"/>
      <c r="BC746" s="266" t="str">
        <f t="shared" si="238"/>
        <v>PROSPECT HILL ACADEMY</v>
      </c>
      <c r="BD746" s="266">
        <f t="shared" si="239"/>
        <v>220</v>
      </c>
      <c r="BE746" s="266" t="str">
        <f t="shared" si="221"/>
        <v>NORWOOD</v>
      </c>
      <c r="BF746" s="266">
        <f t="shared" si="240"/>
        <v>1</v>
      </c>
    </row>
    <row r="747" spans="1:58">
      <c r="A747" s="265">
        <v>487</v>
      </c>
      <c r="B747" s="265">
        <v>487274229</v>
      </c>
      <c r="C747" s="266" t="s">
        <v>506</v>
      </c>
      <c r="D747" s="275">
        <f t="shared" si="222"/>
        <v>0</v>
      </c>
      <c r="E747" s="275">
        <f t="shared" si="223"/>
        <v>0</v>
      </c>
      <c r="F747" s="275">
        <f t="shared" si="224"/>
        <v>1</v>
      </c>
      <c r="G747" s="275">
        <f t="shared" si="225"/>
        <v>2</v>
      </c>
      <c r="H747" s="275">
        <f t="shared" si="226"/>
        <v>0</v>
      </c>
      <c r="I747" s="275">
        <f t="shared" si="227"/>
        <v>0</v>
      </c>
      <c r="J747" s="275">
        <f t="shared" si="228"/>
        <v>0</v>
      </c>
      <c r="K747" s="410">
        <f t="shared" si="229"/>
        <v>0.1179</v>
      </c>
      <c r="L747" s="275"/>
      <c r="M747" s="275">
        <f t="shared" si="230"/>
        <v>0</v>
      </c>
      <c r="N747" s="275">
        <f t="shared" si="231"/>
        <v>0</v>
      </c>
      <c r="O747" s="275">
        <f t="shared" si="232"/>
        <v>0</v>
      </c>
      <c r="P747" s="275">
        <f t="shared" si="233"/>
        <v>1</v>
      </c>
      <c r="Q747" s="275">
        <f t="shared" si="234"/>
        <v>9</v>
      </c>
      <c r="R747" s="275">
        <f t="shared" si="235"/>
        <v>3</v>
      </c>
      <c r="S747" s="278"/>
      <c r="T747" s="278"/>
      <c r="U747" s="278"/>
      <c r="V747" s="278"/>
      <c r="W747" s="582"/>
      <c r="X747" s="582"/>
      <c r="Y747" s="600"/>
      <c r="Z747" s="278"/>
      <c r="AA747" s="76">
        <v>487</v>
      </c>
      <c r="AB747" s="76">
        <v>487274229</v>
      </c>
      <c r="AC747" s="294" t="s">
        <v>506</v>
      </c>
      <c r="AD747" s="76">
        <v>0</v>
      </c>
      <c r="AE747" s="76">
        <v>0</v>
      </c>
      <c r="AF747" s="76">
        <v>1</v>
      </c>
      <c r="AG747" s="76">
        <v>2</v>
      </c>
      <c r="AH747" s="76">
        <v>0</v>
      </c>
      <c r="AI747" s="76">
        <v>0</v>
      </c>
      <c r="AJ747" s="76">
        <v>0</v>
      </c>
      <c r="AK747" s="265">
        <v>0</v>
      </c>
      <c r="AL747" s="265">
        <v>0</v>
      </c>
      <c r="AM747" s="265">
        <v>0</v>
      </c>
      <c r="AN747" s="265">
        <v>0</v>
      </c>
      <c r="AO747" s="265">
        <v>0</v>
      </c>
      <c r="AP747" s="265">
        <v>0</v>
      </c>
      <c r="AQ747" s="265">
        <v>0</v>
      </c>
      <c r="AR747" s="265">
        <v>1</v>
      </c>
      <c r="AS747" s="76">
        <v>0</v>
      </c>
      <c r="AT747" s="266"/>
      <c r="AU747" s="76">
        <v>274</v>
      </c>
      <c r="AV747" s="76">
        <v>229</v>
      </c>
      <c r="AW747" s="579">
        <v>9</v>
      </c>
      <c r="AY747" s="76"/>
      <c r="AZ747" s="76">
        <f t="shared" si="236"/>
        <v>487274229</v>
      </c>
      <c r="BA747" s="76">
        <f t="shared" si="237"/>
        <v>487</v>
      </c>
      <c r="BB747" s="564"/>
      <c r="BC747" s="266" t="str">
        <f t="shared" si="238"/>
        <v>PROSPECT HILL ACADEMY</v>
      </c>
      <c r="BD747" s="266">
        <f t="shared" si="239"/>
        <v>229</v>
      </c>
      <c r="BE747" s="266" t="str">
        <f t="shared" si="221"/>
        <v>PEABODY</v>
      </c>
      <c r="BF747" s="266">
        <f t="shared" si="240"/>
        <v>3</v>
      </c>
    </row>
    <row r="748" spans="1:58">
      <c r="A748" s="265">
        <v>487</v>
      </c>
      <c r="B748" s="265">
        <v>487274243</v>
      </c>
      <c r="C748" s="266" t="s">
        <v>506</v>
      </c>
      <c r="D748" s="275">
        <f t="shared" si="222"/>
        <v>0</v>
      </c>
      <c r="E748" s="275">
        <f t="shared" si="223"/>
        <v>0</v>
      </c>
      <c r="F748" s="275">
        <f t="shared" si="224"/>
        <v>0</v>
      </c>
      <c r="G748" s="275">
        <f t="shared" si="225"/>
        <v>1</v>
      </c>
      <c r="H748" s="275">
        <f t="shared" si="226"/>
        <v>0</v>
      </c>
      <c r="I748" s="275">
        <f t="shared" si="227"/>
        <v>0</v>
      </c>
      <c r="J748" s="275">
        <f t="shared" si="228"/>
        <v>0</v>
      </c>
      <c r="K748" s="410">
        <f t="shared" si="229"/>
        <v>3.9300000000000002E-2</v>
      </c>
      <c r="L748" s="275"/>
      <c r="M748" s="275">
        <f t="shared" si="230"/>
        <v>0</v>
      </c>
      <c r="N748" s="275">
        <f t="shared" si="231"/>
        <v>0</v>
      </c>
      <c r="O748" s="275">
        <f t="shared" si="232"/>
        <v>0</v>
      </c>
      <c r="P748" s="275">
        <f t="shared" si="233"/>
        <v>1</v>
      </c>
      <c r="Q748" s="275">
        <f t="shared" si="234"/>
        <v>9</v>
      </c>
      <c r="R748" s="275">
        <f t="shared" si="235"/>
        <v>1</v>
      </c>
      <c r="S748" s="278"/>
      <c r="T748" s="278"/>
      <c r="U748" s="278"/>
      <c r="V748" s="278"/>
      <c r="W748" s="582"/>
      <c r="X748" s="582"/>
      <c r="Y748" s="600"/>
      <c r="Z748" s="278"/>
      <c r="AA748" s="76">
        <v>487</v>
      </c>
      <c r="AB748" s="76">
        <v>487274243</v>
      </c>
      <c r="AC748" s="294" t="s">
        <v>506</v>
      </c>
      <c r="AD748" s="76">
        <v>0</v>
      </c>
      <c r="AE748" s="76">
        <v>0</v>
      </c>
      <c r="AF748" s="76">
        <v>0</v>
      </c>
      <c r="AG748" s="76">
        <v>1</v>
      </c>
      <c r="AH748" s="76">
        <v>0</v>
      </c>
      <c r="AI748" s="76">
        <v>0</v>
      </c>
      <c r="AJ748" s="76">
        <v>0</v>
      </c>
      <c r="AK748" s="265">
        <v>0</v>
      </c>
      <c r="AL748" s="265">
        <v>0</v>
      </c>
      <c r="AM748" s="265">
        <v>0</v>
      </c>
      <c r="AN748" s="265">
        <v>0</v>
      </c>
      <c r="AO748" s="265">
        <v>1</v>
      </c>
      <c r="AP748" s="265">
        <v>0</v>
      </c>
      <c r="AQ748" s="265">
        <v>0</v>
      </c>
      <c r="AR748" s="265">
        <v>0</v>
      </c>
      <c r="AS748" s="76">
        <v>0</v>
      </c>
      <c r="AT748" s="266"/>
      <c r="AU748" s="76">
        <v>274</v>
      </c>
      <c r="AV748" s="76">
        <v>243</v>
      </c>
      <c r="AW748" s="579">
        <v>9</v>
      </c>
      <c r="AY748" s="76"/>
      <c r="AZ748" s="76">
        <f t="shared" si="236"/>
        <v>487274243</v>
      </c>
      <c r="BA748" s="76">
        <f t="shared" si="237"/>
        <v>487</v>
      </c>
      <c r="BB748" s="564"/>
      <c r="BC748" s="266" t="str">
        <f t="shared" si="238"/>
        <v>PROSPECT HILL ACADEMY</v>
      </c>
      <c r="BD748" s="266">
        <f t="shared" si="239"/>
        <v>243</v>
      </c>
      <c r="BE748" s="266" t="str">
        <f t="shared" si="221"/>
        <v>QUINCY</v>
      </c>
      <c r="BF748" s="266">
        <f t="shared" si="240"/>
        <v>1</v>
      </c>
    </row>
    <row r="749" spans="1:58">
      <c r="A749" s="265">
        <v>487</v>
      </c>
      <c r="B749" s="265">
        <v>487274248</v>
      </c>
      <c r="C749" s="266" t="s">
        <v>506</v>
      </c>
      <c r="D749" s="275">
        <f t="shared" si="222"/>
        <v>2</v>
      </c>
      <c r="E749" s="275">
        <f t="shared" si="223"/>
        <v>0</v>
      </c>
      <c r="F749" s="275">
        <f t="shared" si="224"/>
        <v>3</v>
      </c>
      <c r="G749" s="275">
        <f t="shared" si="225"/>
        <v>16</v>
      </c>
      <c r="H749" s="275">
        <f t="shared" si="226"/>
        <v>2</v>
      </c>
      <c r="I749" s="275">
        <f t="shared" si="227"/>
        <v>0</v>
      </c>
      <c r="J749" s="275">
        <f t="shared" si="228"/>
        <v>0</v>
      </c>
      <c r="K749" s="410">
        <f t="shared" si="229"/>
        <v>0.82530000000000003</v>
      </c>
      <c r="L749" s="275"/>
      <c r="M749" s="275">
        <f t="shared" si="230"/>
        <v>12</v>
      </c>
      <c r="N749" s="275">
        <f t="shared" si="231"/>
        <v>0</v>
      </c>
      <c r="O749" s="275">
        <f t="shared" si="232"/>
        <v>0</v>
      </c>
      <c r="P749" s="275">
        <f t="shared" si="233"/>
        <v>14</v>
      </c>
      <c r="Q749" s="275">
        <f t="shared" si="234"/>
        <v>11</v>
      </c>
      <c r="R749" s="275">
        <f t="shared" si="235"/>
        <v>22</v>
      </c>
      <c r="S749" s="278"/>
      <c r="T749" s="278"/>
      <c r="U749" s="278"/>
      <c r="V749" s="278"/>
      <c r="W749" s="582"/>
      <c r="X749" s="582"/>
      <c r="Y749" s="600"/>
      <c r="Z749" s="278"/>
      <c r="AA749" s="76">
        <v>487</v>
      </c>
      <c r="AB749" s="76">
        <v>487274248</v>
      </c>
      <c r="AC749" s="294" t="s">
        <v>506</v>
      </c>
      <c r="AD749" s="76">
        <v>2</v>
      </c>
      <c r="AE749" s="76">
        <v>0</v>
      </c>
      <c r="AF749" s="76">
        <v>3</v>
      </c>
      <c r="AG749" s="76">
        <v>16</v>
      </c>
      <c r="AH749" s="76">
        <v>2</v>
      </c>
      <c r="AI749" s="76">
        <v>0</v>
      </c>
      <c r="AJ749" s="76">
        <v>0</v>
      </c>
      <c r="AK749" s="265">
        <v>2</v>
      </c>
      <c r="AL749" s="265">
        <v>11</v>
      </c>
      <c r="AM749" s="265">
        <v>0</v>
      </c>
      <c r="AN749" s="265">
        <v>0</v>
      </c>
      <c r="AO749" s="265">
        <v>10</v>
      </c>
      <c r="AP749" s="265">
        <v>1</v>
      </c>
      <c r="AQ749" s="265">
        <v>0</v>
      </c>
      <c r="AR749" s="265">
        <v>3</v>
      </c>
      <c r="AS749" s="76">
        <v>0</v>
      </c>
      <c r="AT749" s="266"/>
      <c r="AU749" s="76">
        <v>274</v>
      </c>
      <c r="AV749" s="76">
        <v>248</v>
      </c>
      <c r="AW749" s="579">
        <v>11</v>
      </c>
      <c r="AY749" s="76"/>
      <c r="AZ749" s="76">
        <f t="shared" si="236"/>
        <v>487274248</v>
      </c>
      <c r="BA749" s="76">
        <f t="shared" si="237"/>
        <v>487</v>
      </c>
      <c r="BB749" s="564"/>
      <c r="BC749" s="266" t="str">
        <f t="shared" si="238"/>
        <v>PROSPECT HILL ACADEMY</v>
      </c>
      <c r="BD749" s="266">
        <f t="shared" si="239"/>
        <v>248</v>
      </c>
      <c r="BE749" s="266" t="str">
        <f t="shared" si="221"/>
        <v>REVERE</v>
      </c>
      <c r="BF749" s="266">
        <f t="shared" si="240"/>
        <v>23</v>
      </c>
    </row>
    <row r="750" spans="1:58">
      <c r="A750" s="265">
        <v>487</v>
      </c>
      <c r="B750" s="265">
        <v>487274262</v>
      </c>
      <c r="C750" s="266" t="s">
        <v>506</v>
      </c>
      <c r="D750" s="275">
        <f t="shared" si="222"/>
        <v>0</v>
      </c>
      <c r="E750" s="275">
        <f t="shared" si="223"/>
        <v>0</v>
      </c>
      <c r="F750" s="275">
        <f t="shared" si="224"/>
        <v>1</v>
      </c>
      <c r="G750" s="275">
        <f t="shared" si="225"/>
        <v>12</v>
      </c>
      <c r="H750" s="275">
        <f t="shared" si="226"/>
        <v>1</v>
      </c>
      <c r="I750" s="275">
        <f t="shared" si="227"/>
        <v>0</v>
      </c>
      <c r="J750" s="275">
        <f t="shared" si="228"/>
        <v>0</v>
      </c>
      <c r="K750" s="410">
        <f t="shared" si="229"/>
        <v>0.55020000000000002</v>
      </c>
      <c r="L750" s="275"/>
      <c r="M750" s="275">
        <f t="shared" si="230"/>
        <v>2</v>
      </c>
      <c r="N750" s="275">
        <f t="shared" si="231"/>
        <v>0</v>
      </c>
      <c r="O750" s="275">
        <f t="shared" si="232"/>
        <v>0</v>
      </c>
      <c r="P750" s="275">
        <f t="shared" si="233"/>
        <v>6</v>
      </c>
      <c r="Q750" s="275">
        <f t="shared" si="234"/>
        <v>9</v>
      </c>
      <c r="R750" s="275">
        <f t="shared" si="235"/>
        <v>14</v>
      </c>
      <c r="S750" s="278"/>
      <c r="T750" s="278"/>
      <c r="U750" s="278"/>
      <c r="V750" s="278"/>
      <c r="W750" s="582"/>
      <c r="X750" s="582"/>
      <c r="Y750" s="600"/>
      <c r="Z750" s="278"/>
      <c r="AA750" s="76">
        <v>487</v>
      </c>
      <c r="AB750" s="76">
        <v>487274262</v>
      </c>
      <c r="AC750" s="294" t="s">
        <v>506</v>
      </c>
      <c r="AD750" s="76">
        <v>0</v>
      </c>
      <c r="AE750" s="76">
        <v>0</v>
      </c>
      <c r="AF750" s="76">
        <v>1</v>
      </c>
      <c r="AG750" s="76">
        <v>12</v>
      </c>
      <c r="AH750" s="76">
        <v>1</v>
      </c>
      <c r="AI750" s="76">
        <v>0</v>
      </c>
      <c r="AJ750" s="76">
        <v>0</v>
      </c>
      <c r="AK750" s="265">
        <v>0</v>
      </c>
      <c r="AL750" s="265">
        <v>2</v>
      </c>
      <c r="AM750" s="265">
        <v>0</v>
      </c>
      <c r="AN750" s="265">
        <v>0</v>
      </c>
      <c r="AO750" s="265">
        <v>6</v>
      </c>
      <c r="AP750" s="265">
        <v>0</v>
      </c>
      <c r="AQ750" s="265">
        <v>0</v>
      </c>
      <c r="AR750" s="265">
        <v>0</v>
      </c>
      <c r="AS750" s="76">
        <v>0</v>
      </c>
      <c r="AT750" s="266"/>
      <c r="AU750" s="76">
        <v>274</v>
      </c>
      <c r="AV750" s="76">
        <v>262</v>
      </c>
      <c r="AW750" s="579">
        <v>9</v>
      </c>
      <c r="AY750" s="76"/>
      <c r="AZ750" s="76">
        <f t="shared" si="236"/>
        <v>487274262</v>
      </c>
      <c r="BA750" s="76">
        <f t="shared" si="237"/>
        <v>487</v>
      </c>
      <c r="BB750" s="564"/>
      <c r="BC750" s="266" t="str">
        <f t="shared" si="238"/>
        <v>PROSPECT HILL ACADEMY</v>
      </c>
      <c r="BD750" s="266">
        <f t="shared" si="239"/>
        <v>262</v>
      </c>
      <c r="BE750" s="266" t="str">
        <f t="shared" si="221"/>
        <v>SAUGUS</v>
      </c>
      <c r="BF750" s="266">
        <f t="shared" si="240"/>
        <v>14</v>
      </c>
    </row>
    <row r="751" spans="1:58">
      <c r="A751" s="265">
        <v>487</v>
      </c>
      <c r="B751" s="265">
        <v>487274274</v>
      </c>
      <c r="C751" s="266" t="s">
        <v>506</v>
      </c>
      <c r="D751" s="275">
        <f t="shared" si="222"/>
        <v>6</v>
      </c>
      <c r="E751" s="275">
        <f t="shared" si="223"/>
        <v>0</v>
      </c>
      <c r="F751" s="275">
        <f t="shared" si="224"/>
        <v>20</v>
      </c>
      <c r="G751" s="275">
        <f t="shared" si="225"/>
        <v>119</v>
      </c>
      <c r="H751" s="275">
        <f t="shared" si="226"/>
        <v>26</v>
      </c>
      <c r="I751" s="275">
        <f t="shared" si="227"/>
        <v>0</v>
      </c>
      <c r="J751" s="275">
        <f t="shared" si="228"/>
        <v>0</v>
      </c>
      <c r="K751" s="410">
        <f t="shared" si="229"/>
        <v>6.4844999999999997</v>
      </c>
      <c r="L751" s="275"/>
      <c r="M751" s="275">
        <f t="shared" si="230"/>
        <v>58</v>
      </c>
      <c r="N751" s="275">
        <f t="shared" si="231"/>
        <v>1</v>
      </c>
      <c r="O751" s="275">
        <f t="shared" si="232"/>
        <v>0</v>
      </c>
      <c r="P751" s="275">
        <f t="shared" si="233"/>
        <v>128</v>
      </c>
      <c r="Q751" s="275">
        <f t="shared" si="234"/>
        <v>10</v>
      </c>
      <c r="R751" s="275">
        <f t="shared" si="235"/>
        <v>168</v>
      </c>
      <c r="S751" s="278"/>
      <c r="T751" s="278"/>
      <c r="U751" s="278"/>
      <c r="V751" s="278"/>
      <c r="W751" s="582"/>
      <c r="X751" s="582"/>
      <c r="Y751" s="600"/>
      <c r="Z751" s="278"/>
      <c r="AA751" s="76">
        <v>487</v>
      </c>
      <c r="AB751" s="76">
        <v>487274274</v>
      </c>
      <c r="AC751" s="294" t="s">
        <v>506</v>
      </c>
      <c r="AD751" s="76">
        <v>6</v>
      </c>
      <c r="AE751" s="76">
        <v>0</v>
      </c>
      <c r="AF751" s="76">
        <v>20</v>
      </c>
      <c r="AG751" s="76">
        <v>119</v>
      </c>
      <c r="AH751" s="76">
        <v>26</v>
      </c>
      <c r="AI751" s="76">
        <v>0</v>
      </c>
      <c r="AJ751" s="76">
        <v>0</v>
      </c>
      <c r="AK751" s="265">
        <v>2</v>
      </c>
      <c r="AL751" s="265">
        <v>57</v>
      </c>
      <c r="AM751" s="265">
        <v>1</v>
      </c>
      <c r="AN751" s="265">
        <v>0</v>
      </c>
      <c r="AO751" s="265">
        <v>111</v>
      </c>
      <c r="AP751" s="265">
        <v>5</v>
      </c>
      <c r="AQ751" s="265">
        <v>0</v>
      </c>
      <c r="AR751" s="265">
        <v>14</v>
      </c>
      <c r="AS751" s="76">
        <v>0</v>
      </c>
      <c r="AT751" s="266"/>
      <c r="AU751" s="76">
        <v>274</v>
      </c>
      <c r="AV751" s="76">
        <v>274</v>
      </c>
      <c r="AW751" s="579">
        <v>10</v>
      </c>
      <c r="AY751" s="76"/>
      <c r="AZ751" s="76">
        <f t="shared" si="236"/>
        <v>487274274</v>
      </c>
      <c r="BA751" s="76">
        <f t="shared" si="237"/>
        <v>487</v>
      </c>
      <c r="BB751" s="564"/>
      <c r="BC751" s="266" t="str">
        <f t="shared" si="238"/>
        <v>PROSPECT HILL ACADEMY</v>
      </c>
      <c r="BD751" s="266">
        <f t="shared" si="239"/>
        <v>274</v>
      </c>
      <c r="BE751" s="266" t="str">
        <f t="shared" si="221"/>
        <v>SOMERVILLE</v>
      </c>
      <c r="BF751" s="266">
        <f t="shared" si="240"/>
        <v>171</v>
      </c>
    </row>
    <row r="752" spans="1:58">
      <c r="A752" s="265">
        <v>487</v>
      </c>
      <c r="B752" s="265">
        <v>487274284</v>
      </c>
      <c r="C752" s="266" t="s">
        <v>506</v>
      </c>
      <c r="D752" s="275">
        <f t="shared" si="222"/>
        <v>0</v>
      </c>
      <c r="E752" s="275">
        <f t="shared" si="223"/>
        <v>0</v>
      </c>
      <c r="F752" s="275">
        <f t="shared" si="224"/>
        <v>0</v>
      </c>
      <c r="G752" s="275">
        <f t="shared" si="225"/>
        <v>3</v>
      </c>
      <c r="H752" s="275">
        <f t="shared" si="226"/>
        <v>1</v>
      </c>
      <c r="I752" s="275">
        <f t="shared" si="227"/>
        <v>0</v>
      </c>
      <c r="J752" s="275">
        <f t="shared" si="228"/>
        <v>0</v>
      </c>
      <c r="K752" s="410">
        <f t="shared" si="229"/>
        <v>0.15720000000000001</v>
      </c>
      <c r="L752" s="275"/>
      <c r="M752" s="275">
        <f t="shared" si="230"/>
        <v>1</v>
      </c>
      <c r="N752" s="275">
        <f t="shared" si="231"/>
        <v>0</v>
      </c>
      <c r="O752" s="275">
        <f t="shared" si="232"/>
        <v>0</v>
      </c>
      <c r="P752" s="275">
        <f t="shared" si="233"/>
        <v>4</v>
      </c>
      <c r="Q752" s="275">
        <f t="shared" si="234"/>
        <v>5</v>
      </c>
      <c r="R752" s="275">
        <f t="shared" si="235"/>
        <v>4</v>
      </c>
      <c r="S752" s="278"/>
      <c r="T752" s="278"/>
      <c r="U752" s="278"/>
      <c r="V752" s="278"/>
      <c r="W752" s="582"/>
      <c r="X752" s="582"/>
      <c r="Y752" s="600"/>
      <c r="Z752" s="278"/>
      <c r="AA752" s="76">
        <v>487</v>
      </c>
      <c r="AB752" s="76">
        <v>487274284</v>
      </c>
      <c r="AC752" s="294" t="s">
        <v>506</v>
      </c>
      <c r="AD752" s="76">
        <v>0</v>
      </c>
      <c r="AE752" s="76">
        <v>0</v>
      </c>
      <c r="AF752" s="76">
        <v>0</v>
      </c>
      <c r="AG752" s="76">
        <v>3</v>
      </c>
      <c r="AH752" s="76">
        <v>1</v>
      </c>
      <c r="AI752" s="76">
        <v>0</v>
      </c>
      <c r="AJ752" s="76">
        <v>0</v>
      </c>
      <c r="AK752" s="265">
        <v>0</v>
      </c>
      <c r="AL752" s="265">
        <v>1</v>
      </c>
      <c r="AM752" s="265">
        <v>0</v>
      </c>
      <c r="AN752" s="265">
        <v>0</v>
      </c>
      <c r="AO752" s="265">
        <v>4</v>
      </c>
      <c r="AP752" s="265">
        <v>0</v>
      </c>
      <c r="AQ752" s="265">
        <v>0</v>
      </c>
      <c r="AR752" s="265">
        <v>0</v>
      </c>
      <c r="AS752" s="76">
        <v>0</v>
      </c>
      <c r="AT752" s="266"/>
      <c r="AU752" s="76">
        <v>274</v>
      </c>
      <c r="AV752" s="76">
        <v>284</v>
      </c>
      <c r="AW752" s="579">
        <v>5</v>
      </c>
      <c r="AY752" s="76"/>
      <c r="AZ752" s="76">
        <f t="shared" si="236"/>
        <v>487274284</v>
      </c>
      <c r="BA752" s="76">
        <f t="shared" si="237"/>
        <v>487</v>
      </c>
      <c r="BB752" s="564"/>
      <c r="BC752" s="266" t="str">
        <f t="shared" si="238"/>
        <v>PROSPECT HILL ACADEMY</v>
      </c>
      <c r="BD752" s="266">
        <f t="shared" si="239"/>
        <v>284</v>
      </c>
      <c r="BE752" s="266" t="str">
        <f t="shared" si="221"/>
        <v>STONEHAM</v>
      </c>
      <c r="BF752" s="266">
        <f t="shared" si="240"/>
        <v>4</v>
      </c>
    </row>
    <row r="753" spans="1:58">
      <c r="A753" s="265">
        <v>487</v>
      </c>
      <c r="B753" s="265">
        <v>487274295</v>
      </c>
      <c r="C753" s="266" t="s">
        <v>506</v>
      </c>
      <c r="D753" s="275">
        <f t="shared" si="222"/>
        <v>0</v>
      </c>
      <c r="E753" s="275">
        <f t="shared" si="223"/>
        <v>0</v>
      </c>
      <c r="F753" s="275">
        <f t="shared" si="224"/>
        <v>0</v>
      </c>
      <c r="G753" s="275">
        <f t="shared" si="225"/>
        <v>2</v>
      </c>
      <c r="H753" s="275">
        <f t="shared" si="226"/>
        <v>2</v>
      </c>
      <c r="I753" s="275">
        <f t="shared" si="227"/>
        <v>0</v>
      </c>
      <c r="J753" s="275">
        <f t="shared" si="228"/>
        <v>0</v>
      </c>
      <c r="K753" s="410">
        <f t="shared" si="229"/>
        <v>0.15720000000000001</v>
      </c>
      <c r="L753" s="275"/>
      <c r="M753" s="275">
        <f t="shared" si="230"/>
        <v>1</v>
      </c>
      <c r="N753" s="275">
        <f t="shared" si="231"/>
        <v>0</v>
      </c>
      <c r="O753" s="275">
        <f t="shared" si="232"/>
        <v>0</v>
      </c>
      <c r="P753" s="275">
        <f t="shared" si="233"/>
        <v>1</v>
      </c>
      <c r="Q753" s="275">
        <f t="shared" si="234"/>
        <v>5</v>
      </c>
      <c r="R753" s="275">
        <f t="shared" si="235"/>
        <v>4</v>
      </c>
      <c r="S753" s="278"/>
      <c r="T753" s="278"/>
      <c r="U753" s="278"/>
      <c r="V753" s="278"/>
      <c r="W753" s="582"/>
      <c r="X753" s="582"/>
      <c r="Y753" s="600"/>
      <c r="Z753" s="278"/>
      <c r="AA753" s="76">
        <v>487</v>
      </c>
      <c r="AB753" s="76">
        <v>487274295</v>
      </c>
      <c r="AC753" s="294" t="s">
        <v>506</v>
      </c>
      <c r="AD753" s="76">
        <v>0</v>
      </c>
      <c r="AE753" s="76">
        <v>0</v>
      </c>
      <c r="AF753" s="76">
        <v>0</v>
      </c>
      <c r="AG753" s="76">
        <v>2</v>
      </c>
      <c r="AH753" s="76">
        <v>2</v>
      </c>
      <c r="AI753" s="76">
        <v>0</v>
      </c>
      <c r="AJ753" s="76">
        <v>0</v>
      </c>
      <c r="AK753" s="265">
        <v>0</v>
      </c>
      <c r="AL753" s="265">
        <v>1</v>
      </c>
      <c r="AM753" s="265">
        <v>0</v>
      </c>
      <c r="AN753" s="265">
        <v>0</v>
      </c>
      <c r="AO753" s="265">
        <v>1</v>
      </c>
      <c r="AP753" s="265">
        <v>0</v>
      </c>
      <c r="AQ753" s="265">
        <v>0</v>
      </c>
      <c r="AR753" s="265">
        <v>0</v>
      </c>
      <c r="AS753" s="76">
        <v>0</v>
      </c>
      <c r="AT753" s="266"/>
      <c r="AU753" s="76">
        <v>274</v>
      </c>
      <c r="AV753" s="76">
        <v>295</v>
      </c>
      <c r="AW753" s="579">
        <v>5</v>
      </c>
      <c r="AY753" s="76"/>
      <c r="AZ753" s="76">
        <f t="shared" si="236"/>
        <v>487274295</v>
      </c>
      <c r="BA753" s="76">
        <f t="shared" si="237"/>
        <v>487</v>
      </c>
      <c r="BB753" s="564"/>
      <c r="BC753" s="266" t="str">
        <f t="shared" si="238"/>
        <v>PROSPECT HILL ACADEMY</v>
      </c>
      <c r="BD753" s="266">
        <f t="shared" si="239"/>
        <v>295</v>
      </c>
      <c r="BE753" s="266" t="str">
        <f t="shared" si="221"/>
        <v>TEWKSBURY</v>
      </c>
      <c r="BF753" s="266">
        <f t="shared" si="240"/>
        <v>4</v>
      </c>
    </row>
    <row r="754" spans="1:58">
      <c r="A754" s="265">
        <v>487</v>
      </c>
      <c r="B754" s="265">
        <v>487274305</v>
      </c>
      <c r="C754" s="266" t="s">
        <v>506</v>
      </c>
      <c r="D754" s="275">
        <f t="shared" si="222"/>
        <v>0</v>
      </c>
      <c r="E754" s="275">
        <f t="shared" si="223"/>
        <v>0</v>
      </c>
      <c r="F754" s="275">
        <f t="shared" si="224"/>
        <v>1</v>
      </c>
      <c r="G754" s="275">
        <f t="shared" si="225"/>
        <v>1</v>
      </c>
      <c r="H754" s="275">
        <f t="shared" si="226"/>
        <v>0</v>
      </c>
      <c r="I754" s="275">
        <f t="shared" si="227"/>
        <v>0</v>
      </c>
      <c r="J754" s="275">
        <f t="shared" si="228"/>
        <v>0</v>
      </c>
      <c r="K754" s="410">
        <f t="shared" si="229"/>
        <v>7.8600000000000003E-2</v>
      </c>
      <c r="L754" s="275"/>
      <c r="M754" s="275">
        <f t="shared" si="230"/>
        <v>0</v>
      </c>
      <c r="N754" s="275">
        <f t="shared" si="231"/>
        <v>0</v>
      </c>
      <c r="O754" s="275">
        <f t="shared" si="232"/>
        <v>0</v>
      </c>
      <c r="P754" s="275">
        <f t="shared" si="233"/>
        <v>0</v>
      </c>
      <c r="Q754" s="275">
        <f t="shared" si="234"/>
        <v>4</v>
      </c>
      <c r="R754" s="275">
        <f t="shared" si="235"/>
        <v>2</v>
      </c>
      <c r="S754" s="278"/>
      <c r="T754" s="278"/>
      <c r="U754" s="278"/>
      <c r="V754" s="278"/>
      <c r="W754" s="582"/>
      <c r="X754" s="582"/>
      <c r="Y754" s="600"/>
      <c r="Z754" s="278"/>
      <c r="AA754" s="76">
        <v>487</v>
      </c>
      <c r="AB754" s="76">
        <v>487274305</v>
      </c>
      <c r="AC754" s="294" t="s">
        <v>506</v>
      </c>
      <c r="AD754" s="76">
        <v>0</v>
      </c>
      <c r="AE754" s="76">
        <v>0</v>
      </c>
      <c r="AF754" s="76">
        <v>1</v>
      </c>
      <c r="AG754" s="76">
        <v>1</v>
      </c>
      <c r="AH754" s="76">
        <v>0</v>
      </c>
      <c r="AI754" s="76">
        <v>0</v>
      </c>
      <c r="AJ754" s="76">
        <v>0</v>
      </c>
      <c r="AK754" s="265">
        <v>0</v>
      </c>
      <c r="AL754" s="265">
        <v>0</v>
      </c>
      <c r="AM754" s="265">
        <v>0</v>
      </c>
      <c r="AN754" s="265">
        <v>0</v>
      </c>
      <c r="AO754" s="265">
        <v>0</v>
      </c>
      <c r="AP754" s="265">
        <v>0</v>
      </c>
      <c r="AQ754" s="265">
        <v>0</v>
      </c>
      <c r="AR754" s="265">
        <v>0</v>
      </c>
      <c r="AS754" s="76">
        <v>0</v>
      </c>
      <c r="AT754" s="266"/>
      <c r="AU754" s="76">
        <v>274</v>
      </c>
      <c r="AV754" s="76">
        <v>305</v>
      </c>
      <c r="AW754" s="579">
        <v>4</v>
      </c>
      <c r="AY754" s="76"/>
      <c r="AZ754" s="76">
        <f t="shared" si="236"/>
        <v>487274305</v>
      </c>
      <c r="BA754" s="76">
        <f t="shared" si="237"/>
        <v>487</v>
      </c>
      <c r="BB754" s="564"/>
      <c r="BC754" s="266" t="str">
        <f t="shared" si="238"/>
        <v>PROSPECT HILL ACADEMY</v>
      </c>
      <c r="BD754" s="266">
        <f t="shared" si="239"/>
        <v>305</v>
      </c>
      <c r="BE754" s="266" t="str">
        <f t="shared" si="221"/>
        <v>WAKEFIELD</v>
      </c>
      <c r="BF754" s="266">
        <f t="shared" si="240"/>
        <v>2</v>
      </c>
    </row>
    <row r="755" spans="1:58">
      <c r="A755" s="265">
        <v>487</v>
      </c>
      <c r="B755" s="265">
        <v>487274308</v>
      </c>
      <c r="C755" s="266" t="s">
        <v>506</v>
      </c>
      <c r="D755" s="275">
        <f t="shared" si="222"/>
        <v>1</v>
      </c>
      <c r="E755" s="275">
        <f t="shared" si="223"/>
        <v>0</v>
      </c>
      <c r="F755" s="275">
        <f t="shared" si="224"/>
        <v>3</v>
      </c>
      <c r="G755" s="275">
        <f t="shared" si="225"/>
        <v>1</v>
      </c>
      <c r="H755" s="275">
        <f t="shared" si="226"/>
        <v>0</v>
      </c>
      <c r="I755" s="275">
        <f t="shared" si="227"/>
        <v>0</v>
      </c>
      <c r="J755" s="275">
        <f t="shared" si="228"/>
        <v>0</v>
      </c>
      <c r="K755" s="410">
        <f t="shared" si="229"/>
        <v>0.15720000000000001</v>
      </c>
      <c r="L755" s="275"/>
      <c r="M755" s="275">
        <f t="shared" si="230"/>
        <v>2</v>
      </c>
      <c r="N755" s="275">
        <f t="shared" si="231"/>
        <v>0</v>
      </c>
      <c r="O755" s="275">
        <f t="shared" si="232"/>
        <v>0</v>
      </c>
      <c r="P755" s="275">
        <f t="shared" si="233"/>
        <v>5</v>
      </c>
      <c r="Q755" s="275">
        <f t="shared" si="234"/>
        <v>9</v>
      </c>
      <c r="R755" s="275">
        <f t="shared" si="235"/>
        <v>5</v>
      </c>
      <c r="S755" s="278"/>
      <c r="T755" s="278"/>
      <c r="U755" s="278"/>
      <c r="V755" s="278"/>
      <c r="W755" s="582"/>
      <c r="X755" s="582"/>
      <c r="Y755" s="600"/>
      <c r="Z755" s="278"/>
      <c r="AA755" s="76">
        <v>487</v>
      </c>
      <c r="AB755" s="76">
        <v>487274308</v>
      </c>
      <c r="AC755" s="294" t="s">
        <v>506</v>
      </c>
      <c r="AD755" s="76">
        <v>1</v>
      </c>
      <c r="AE755" s="76">
        <v>0</v>
      </c>
      <c r="AF755" s="76">
        <v>3</v>
      </c>
      <c r="AG755" s="76">
        <v>1</v>
      </c>
      <c r="AH755" s="76">
        <v>0</v>
      </c>
      <c r="AI755" s="76">
        <v>0</v>
      </c>
      <c r="AJ755" s="76">
        <v>0</v>
      </c>
      <c r="AK755" s="265">
        <v>1</v>
      </c>
      <c r="AL755" s="265">
        <v>1</v>
      </c>
      <c r="AM755" s="265">
        <v>0</v>
      </c>
      <c r="AN755" s="265">
        <v>0</v>
      </c>
      <c r="AO755" s="265">
        <v>1</v>
      </c>
      <c r="AP755" s="265">
        <v>1</v>
      </c>
      <c r="AQ755" s="265">
        <v>0</v>
      </c>
      <c r="AR755" s="265">
        <v>3</v>
      </c>
      <c r="AS755" s="76">
        <v>0</v>
      </c>
      <c r="AT755" s="266"/>
      <c r="AU755" s="76">
        <v>274</v>
      </c>
      <c r="AV755" s="76">
        <v>308</v>
      </c>
      <c r="AW755" s="579">
        <v>9</v>
      </c>
      <c r="AY755" s="76"/>
      <c r="AZ755" s="76">
        <f t="shared" si="236"/>
        <v>487274308</v>
      </c>
      <c r="BA755" s="76">
        <f t="shared" si="237"/>
        <v>487</v>
      </c>
      <c r="BB755" s="564"/>
      <c r="BC755" s="266" t="str">
        <f t="shared" si="238"/>
        <v>PROSPECT HILL ACADEMY</v>
      </c>
      <c r="BD755" s="266">
        <f t="shared" si="239"/>
        <v>308</v>
      </c>
      <c r="BE755" s="266" t="str">
        <f t="shared" si="221"/>
        <v>WALTHAM</v>
      </c>
      <c r="BF755" s="266">
        <f t="shared" si="240"/>
        <v>5</v>
      </c>
    </row>
    <row r="756" spans="1:58">
      <c r="A756" s="265">
        <v>487</v>
      </c>
      <c r="B756" s="265">
        <v>487274314</v>
      </c>
      <c r="C756" s="266" t="s">
        <v>506</v>
      </c>
      <c r="D756" s="275">
        <f t="shared" si="222"/>
        <v>0</v>
      </c>
      <c r="E756" s="275">
        <f t="shared" si="223"/>
        <v>0</v>
      </c>
      <c r="F756" s="275">
        <f t="shared" si="224"/>
        <v>0</v>
      </c>
      <c r="G756" s="275">
        <f t="shared" si="225"/>
        <v>2</v>
      </c>
      <c r="H756" s="275">
        <f t="shared" si="226"/>
        <v>0</v>
      </c>
      <c r="I756" s="275">
        <f t="shared" si="227"/>
        <v>0</v>
      </c>
      <c r="J756" s="275">
        <f t="shared" si="228"/>
        <v>0</v>
      </c>
      <c r="K756" s="410">
        <f t="shared" si="229"/>
        <v>7.8600000000000003E-2</v>
      </c>
      <c r="L756" s="275"/>
      <c r="M756" s="275">
        <f t="shared" si="230"/>
        <v>0</v>
      </c>
      <c r="N756" s="275">
        <f t="shared" si="231"/>
        <v>0</v>
      </c>
      <c r="O756" s="275">
        <f t="shared" si="232"/>
        <v>0</v>
      </c>
      <c r="P756" s="275">
        <f t="shared" si="233"/>
        <v>2</v>
      </c>
      <c r="Q756" s="275">
        <f t="shared" si="234"/>
        <v>7</v>
      </c>
      <c r="R756" s="275">
        <f t="shared" si="235"/>
        <v>2</v>
      </c>
      <c r="S756" s="278"/>
      <c r="T756" s="278"/>
      <c r="U756" s="278"/>
      <c r="V756" s="278"/>
      <c r="W756" s="582"/>
      <c r="X756" s="582"/>
      <c r="Y756" s="600"/>
      <c r="Z756" s="278"/>
      <c r="AA756" s="76">
        <v>487</v>
      </c>
      <c r="AB756" s="76">
        <v>487274314</v>
      </c>
      <c r="AC756" s="294" t="s">
        <v>506</v>
      </c>
      <c r="AD756" s="76">
        <v>0</v>
      </c>
      <c r="AE756" s="76">
        <v>0</v>
      </c>
      <c r="AF756" s="76">
        <v>0</v>
      </c>
      <c r="AG756" s="76">
        <v>2</v>
      </c>
      <c r="AH756" s="76">
        <v>0</v>
      </c>
      <c r="AI756" s="76">
        <v>0</v>
      </c>
      <c r="AJ756" s="76">
        <v>0</v>
      </c>
      <c r="AK756" s="265">
        <v>0</v>
      </c>
      <c r="AL756" s="265">
        <v>0</v>
      </c>
      <c r="AM756" s="265">
        <v>0</v>
      </c>
      <c r="AN756" s="265">
        <v>0</v>
      </c>
      <c r="AO756" s="265">
        <v>2</v>
      </c>
      <c r="AP756" s="265">
        <v>0</v>
      </c>
      <c r="AQ756" s="265">
        <v>0</v>
      </c>
      <c r="AR756" s="265">
        <v>0</v>
      </c>
      <c r="AS756" s="76">
        <v>0</v>
      </c>
      <c r="AT756" s="266"/>
      <c r="AU756" s="76">
        <v>274</v>
      </c>
      <c r="AV756" s="76">
        <v>314</v>
      </c>
      <c r="AW756" s="579">
        <v>7</v>
      </c>
      <c r="AY756" s="76"/>
      <c r="AZ756" s="76">
        <f t="shared" si="236"/>
        <v>487274314</v>
      </c>
      <c r="BA756" s="76">
        <f t="shared" si="237"/>
        <v>487</v>
      </c>
      <c r="BB756" s="564"/>
      <c r="BC756" s="266" t="str">
        <f t="shared" si="238"/>
        <v>PROSPECT HILL ACADEMY</v>
      </c>
      <c r="BD756" s="266">
        <f t="shared" si="239"/>
        <v>314</v>
      </c>
      <c r="BE756" s="266" t="str">
        <f t="shared" si="221"/>
        <v>WATERTOWN</v>
      </c>
      <c r="BF756" s="266">
        <f t="shared" si="240"/>
        <v>2</v>
      </c>
    </row>
    <row r="757" spans="1:58">
      <c r="A757" s="265">
        <v>487</v>
      </c>
      <c r="B757" s="265">
        <v>487274336</v>
      </c>
      <c r="C757" s="266" t="s">
        <v>506</v>
      </c>
      <c r="D757" s="275">
        <f t="shared" si="222"/>
        <v>0</v>
      </c>
      <c r="E757" s="275">
        <f t="shared" si="223"/>
        <v>0</v>
      </c>
      <c r="F757" s="275">
        <f t="shared" si="224"/>
        <v>1</v>
      </c>
      <c r="G757" s="275">
        <f t="shared" si="225"/>
        <v>1</v>
      </c>
      <c r="H757" s="275">
        <f t="shared" si="226"/>
        <v>0</v>
      </c>
      <c r="I757" s="275">
        <f t="shared" si="227"/>
        <v>0</v>
      </c>
      <c r="J757" s="275">
        <f t="shared" si="228"/>
        <v>0</v>
      </c>
      <c r="K757" s="410">
        <f t="shared" si="229"/>
        <v>7.8600000000000003E-2</v>
      </c>
      <c r="L757" s="275"/>
      <c r="M757" s="275">
        <f t="shared" si="230"/>
        <v>0</v>
      </c>
      <c r="N757" s="275">
        <f t="shared" si="231"/>
        <v>0</v>
      </c>
      <c r="O757" s="275">
        <f t="shared" si="232"/>
        <v>0</v>
      </c>
      <c r="P757" s="275">
        <f t="shared" si="233"/>
        <v>2</v>
      </c>
      <c r="Q757" s="275">
        <f t="shared" si="234"/>
        <v>8</v>
      </c>
      <c r="R757" s="275">
        <f t="shared" si="235"/>
        <v>2</v>
      </c>
      <c r="S757" s="278"/>
      <c r="T757" s="278"/>
      <c r="U757" s="278"/>
      <c r="V757" s="278"/>
      <c r="W757" s="582"/>
      <c r="X757" s="582"/>
      <c r="Y757" s="600"/>
      <c r="Z757" s="278"/>
      <c r="AA757" s="76">
        <v>487</v>
      </c>
      <c r="AB757" s="76">
        <v>487274336</v>
      </c>
      <c r="AC757" s="294" t="s">
        <v>506</v>
      </c>
      <c r="AD757" s="76">
        <v>0</v>
      </c>
      <c r="AE757" s="76">
        <v>0</v>
      </c>
      <c r="AF757" s="76">
        <v>1</v>
      </c>
      <c r="AG757" s="76">
        <v>1</v>
      </c>
      <c r="AH757" s="76">
        <v>0</v>
      </c>
      <c r="AI757" s="76">
        <v>0</v>
      </c>
      <c r="AJ757" s="76">
        <v>0</v>
      </c>
      <c r="AK757" s="265">
        <v>0</v>
      </c>
      <c r="AL757" s="265">
        <v>0</v>
      </c>
      <c r="AM757" s="265">
        <v>0</v>
      </c>
      <c r="AN757" s="265">
        <v>0</v>
      </c>
      <c r="AO757" s="265">
        <v>1</v>
      </c>
      <c r="AP757" s="265">
        <v>0</v>
      </c>
      <c r="AQ757" s="265">
        <v>0</v>
      </c>
      <c r="AR757" s="265">
        <v>1</v>
      </c>
      <c r="AS757" s="76">
        <v>0</v>
      </c>
      <c r="AT757" s="266"/>
      <c r="AU757" s="76">
        <v>274</v>
      </c>
      <c r="AV757" s="76">
        <v>336</v>
      </c>
      <c r="AW757" s="579">
        <v>8</v>
      </c>
      <c r="AY757" s="76"/>
      <c r="AZ757" s="76">
        <f t="shared" si="236"/>
        <v>487274336</v>
      </c>
      <c r="BA757" s="76">
        <f t="shared" si="237"/>
        <v>487</v>
      </c>
      <c r="BB757" s="564"/>
      <c r="BC757" s="266" t="str">
        <f t="shared" si="238"/>
        <v>PROSPECT HILL ACADEMY</v>
      </c>
      <c r="BD757" s="266">
        <f t="shared" si="239"/>
        <v>336</v>
      </c>
      <c r="BE757" s="266" t="str">
        <f t="shared" si="221"/>
        <v>WEYMOUTH</v>
      </c>
      <c r="BF757" s="266">
        <f t="shared" si="240"/>
        <v>2</v>
      </c>
    </row>
    <row r="758" spans="1:58">
      <c r="A758" s="265">
        <v>487</v>
      </c>
      <c r="B758" s="265">
        <v>487274342</v>
      </c>
      <c r="C758" s="266" t="s">
        <v>506</v>
      </c>
      <c r="D758" s="275">
        <f t="shared" si="222"/>
        <v>0</v>
      </c>
      <c r="E758" s="275">
        <f t="shared" si="223"/>
        <v>0</v>
      </c>
      <c r="F758" s="275">
        <f t="shared" si="224"/>
        <v>0</v>
      </c>
      <c r="G758" s="275">
        <f t="shared" si="225"/>
        <v>1</v>
      </c>
      <c r="H758" s="275">
        <f t="shared" si="226"/>
        <v>0</v>
      </c>
      <c r="I758" s="275">
        <f t="shared" si="227"/>
        <v>0</v>
      </c>
      <c r="J758" s="275">
        <f t="shared" si="228"/>
        <v>0</v>
      </c>
      <c r="K758" s="410">
        <f t="shared" si="229"/>
        <v>3.9300000000000002E-2</v>
      </c>
      <c r="L758" s="275"/>
      <c r="M758" s="275">
        <f t="shared" si="230"/>
        <v>0</v>
      </c>
      <c r="N758" s="275">
        <f t="shared" si="231"/>
        <v>0</v>
      </c>
      <c r="O758" s="275">
        <f t="shared" si="232"/>
        <v>0</v>
      </c>
      <c r="P758" s="275">
        <f t="shared" si="233"/>
        <v>1</v>
      </c>
      <c r="Q758" s="275">
        <f t="shared" si="234"/>
        <v>3</v>
      </c>
      <c r="R758" s="275">
        <f t="shared" si="235"/>
        <v>1</v>
      </c>
      <c r="S758" s="278"/>
      <c r="T758" s="278"/>
      <c r="U758" s="278"/>
      <c r="V758" s="278"/>
      <c r="W758" s="582"/>
      <c r="X758" s="582"/>
      <c r="Y758" s="600"/>
      <c r="Z758" s="278"/>
      <c r="AA758" s="76">
        <v>487</v>
      </c>
      <c r="AB758" s="76">
        <v>487274342</v>
      </c>
      <c r="AC758" s="294" t="s">
        <v>506</v>
      </c>
      <c r="AD758" s="76">
        <v>0</v>
      </c>
      <c r="AE758" s="76">
        <v>0</v>
      </c>
      <c r="AF758" s="76">
        <v>0</v>
      </c>
      <c r="AG758" s="76">
        <v>1</v>
      </c>
      <c r="AH758" s="76">
        <v>0</v>
      </c>
      <c r="AI758" s="76">
        <v>0</v>
      </c>
      <c r="AJ758" s="76">
        <v>0</v>
      </c>
      <c r="AK758" s="265">
        <v>0</v>
      </c>
      <c r="AL758" s="265">
        <v>0</v>
      </c>
      <c r="AM758" s="265">
        <v>0</v>
      </c>
      <c r="AN758" s="265">
        <v>0</v>
      </c>
      <c r="AO758" s="265">
        <v>1</v>
      </c>
      <c r="AP758" s="265">
        <v>0</v>
      </c>
      <c r="AQ758" s="265">
        <v>0</v>
      </c>
      <c r="AR758" s="265">
        <v>0</v>
      </c>
      <c r="AS758" s="76">
        <v>0</v>
      </c>
      <c r="AT758" s="266"/>
      <c r="AU758" s="76">
        <v>274</v>
      </c>
      <c r="AV758" s="76">
        <v>342</v>
      </c>
      <c r="AW758" s="579">
        <v>3</v>
      </c>
      <c r="AY758" s="76"/>
      <c r="AZ758" s="76">
        <f t="shared" si="236"/>
        <v>487274342</v>
      </c>
      <c r="BA758" s="76">
        <f t="shared" si="237"/>
        <v>487</v>
      </c>
      <c r="BB758" s="564"/>
      <c r="BC758" s="266" t="str">
        <f t="shared" si="238"/>
        <v>PROSPECT HILL ACADEMY</v>
      </c>
      <c r="BD758" s="266">
        <f t="shared" si="239"/>
        <v>342</v>
      </c>
      <c r="BE758" s="266" t="str">
        <f t="shared" si="221"/>
        <v>WILMINGTON</v>
      </c>
      <c r="BF758" s="266">
        <f t="shared" si="240"/>
        <v>1</v>
      </c>
    </row>
    <row r="759" spans="1:58">
      <c r="A759" s="265">
        <v>487</v>
      </c>
      <c r="B759" s="265">
        <v>487274346</v>
      </c>
      <c r="C759" s="266" t="s">
        <v>506</v>
      </c>
      <c r="D759" s="275">
        <f t="shared" si="222"/>
        <v>0</v>
      </c>
      <c r="E759" s="275">
        <f t="shared" si="223"/>
        <v>0</v>
      </c>
      <c r="F759" s="275">
        <f t="shared" si="224"/>
        <v>0</v>
      </c>
      <c r="G759" s="275">
        <f t="shared" si="225"/>
        <v>1</v>
      </c>
      <c r="H759" s="275">
        <f t="shared" si="226"/>
        <v>0</v>
      </c>
      <c r="I759" s="275">
        <f t="shared" si="227"/>
        <v>0</v>
      </c>
      <c r="J759" s="275">
        <f t="shared" si="228"/>
        <v>0</v>
      </c>
      <c r="K759" s="410">
        <f t="shared" si="229"/>
        <v>3.9300000000000002E-2</v>
      </c>
      <c r="L759" s="275"/>
      <c r="M759" s="275">
        <f t="shared" si="230"/>
        <v>1</v>
      </c>
      <c r="N759" s="275">
        <f t="shared" si="231"/>
        <v>0</v>
      </c>
      <c r="O759" s="275">
        <f t="shared" si="232"/>
        <v>0</v>
      </c>
      <c r="P759" s="275">
        <f t="shared" si="233"/>
        <v>0</v>
      </c>
      <c r="Q759" s="275">
        <f t="shared" si="234"/>
        <v>8</v>
      </c>
      <c r="R759" s="275">
        <f t="shared" si="235"/>
        <v>1</v>
      </c>
      <c r="S759" s="278"/>
      <c r="T759" s="278"/>
      <c r="U759" s="278"/>
      <c r="V759" s="278"/>
      <c r="W759" s="582"/>
      <c r="X759" s="582"/>
      <c r="Y759" s="600"/>
      <c r="Z759" s="278"/>
      <c r="AA759" s="76">
        <v>487</v>
      </c>
      <c r="AB759" s="76">
        <v>487274346</v>
      </c>
      <c r="AC759" s="294" t="s">
        <v>506</v>
      </c>
      <c r="AD759" s="76">
        <v>0</v>
      </c>
      <c r="AE759" s="76">
        <v>0</v>
      </c>
      <c r="AF759" s="76">
        <v>0</v>
      </c>
      <c r="AG759" s="76">
        <v>1</v>
      </c>
      <c r="AH759" s="76">
        <v>0</v>
      </c>
      <c r="AI759" s="76">
        <v>0</v>
      </c>
      <c r="AJ759" s="76">
        <v>0</v>
      </c>
      <c r="AK759" s="265">
        <v>0</v>
      </c>
      <c r="AL759" s="265">
        <v>1</v>
      </c>
      <c r="AM759" s="265">
        <v>0</v>
      </c>
      <c r="AN759" s="265">
        <v>0</v>
      </c>
      <c r="AO759" s="265">
        <v>0</v>
      </c>
      <c r="AP759" s="265">
        <v>0</v>
      </c>
      <c r="AQ759" s="265">
        <v>0</v>
      </c>
      <c r="AR759" s="265">
        <v>0</v>
      </c>
      <c r="AS759" s="76">
        <v>0</v>
      </c>
      <c r="AT759" s="266"/>
      <c r="AU759" s="76">
        <v>274</v>
      </c>
      <c r="AV759" s="76">
        <v>346</v>
      </c>
      <c r="AW759" s="579">
        <v>8</v>
      </c>
      <c r="AY759" s="76"/>
      <c r="AZ759" s="76">
        <f t="shared" si="236"/>
        <v>487274346</v>
      </c>
      <c r="BA759" s="76">
        <f t="shared" si="237"/>
        <v>487</v>
      </c>
      <c r="BB759" s="564"/>
      <c r="BC759" s="266" t="str">
        <f t="shared" si="238"/>
        <v>PROSPECT HILL ACADEMY</v>
      </c>
      <c r="BD759" s="266">
        <f t="shared" si="239"/>
        <v>346</v>
      </c>
      <c r="BE759" s="266" t="str">
        <f t="shared" si="221"/>
        <v>WINTHROP</v>
      </c>
      <c r="BF759" s="266">
        <f t="shared" si="240"/>
        <v>1</v>
      </c>
    </row>
    <row r="760" spans="1:58">
      <c r="A760" s="265">
        <v>487</v>
      </c>
      <c r="B760" s="265">
        <v>487274347</v>
      </c>
      <c r="C760" s="266" t="s">
        <v>506</v>
      </c>
      <c r="D760" s="275">
        <f t="shared" si="222"/>
        <v>1</v>
      </c>
      <c r="E760" s="275">
        <f t="shared" si="223"/>
        <v>0</v>
      </c>
      <c r="F760" s="275">
        <f t="shared" si="224"/>
        <v>0</v>
      </c>
      <c r="G760" s="275">
        <f t="shared" si="225"/>
        <v>9</v>
      </c>
      <c r="H760" s="275">
        <f t="shared" si="226"/>
        <v>4</v>
      </c>
      <c r="I760" s="275">
        <f t="shared" si="227"/>
        <v>0</v>
      </c>
      <c r="J760" s="275">
        <f t="shared" si="228"/>
        <v>0</v>
      </c>
      <c r="K760" s="410">
        <f t="shared" si="229"/>
        <v>0.51090000000000002</v>
      </c>
      <c r="L760" s="275"/>
      <c r="M760" s="275">
        <f t="shared" si="230"/>
        <v>3</v>
      </c>
      <c r="N760" s="275">
        <f t="shared" si="231"/>
        <v>0</v>
      </c>
      <c r="O760" s="275">
        <f t="shared" si="232"/>
        <v>0</v>
      </c>
      <c r="P760" s="275">
        <f t="shared" si="233"/>
        <v>9</v>
      </c>
      <c r="Q760" s="275">
        <f t="shared" si="234"/>
        <v>8</v>
      </c>
      <c r="R760" s="275">
        <f t="shared" si="235"/>
        <v>14</v>
      </c>
      <c r="S760" s="278"/>
      <c r="T760" s="278"/>
      <c r="U760" s="278"/>
      <c r="V760" s="278"/>
      <c r="W760" s="582"/>
      <c r="X760" s="582"/>
      <c r="Y760" s="600"/>
      <c r="Z760" s="278"/>
      <c r="AA760" s="76">
        <v>487</v>
      </c>
      <c r="AB760" s="76">
        <v>487274347</v>
      </c>
      <c r="AC760" s="294" t="s">
        <v>506</v>
      </c>
      <c r="AD760" s="76">
        <v>1</v>
      </c>
      <c r="AE760" s="76">
        <v>0</v>
      </c>
      <c r="AF760" s="76">
        <v>0</v>
      </c>
      <c r="AG760" s="76">
        <v>9</v>
      </c>
      <c r="AH760" s="76">
        <v>4</v>
      </c>
      <c r="AI760" s="76">
        <v>0</v>
      </c>
      <c r="AJ760" s="76">
        <v>0</v>
      </c>
      <c r="AK760" s="265">
        <v>0</v>
      </c>
      <c r="AL760" s="265">
        <v>3</v>
      </c>
      <c r="AM760" s="265">
        <v>0</v>
      </c>
      <c r="AN760" s="265">
        <v>0</v>
      </c>
      <c r="AO760" s="265">
        <v>8</v>
      </c>
      <c r="AP760" s="265">
        <v>1</v>
      </c>
      <c r="AQ760" s="265">
        <v>0</v>
      </c>
      <c r="AR760" s="265">
        <v>0</v>
      </c>
      <c r="AS760" s="76">
        <v>0</v>
      </c>
      <c r="AT760" s="266"/>
      <c r="AU760" s="76">
        <v>274</v>
      </c>
      <c r="AV760" s="76">
        <v>347</v>
      </c>
      <c r="AW760" s="579">
        <v>8</v>
      </c>
      <c r="AY760" s="76"/>
      <c r="AZ760" s="76">
        <f t="shared" si="236"/>
        <v>487274347</v>
      </c>
      <c r="BA760" s="76">
        <f t="shared" si="237"/>
        <v>487</v>
      </c>
      <c r="BB760" s="564"/>
      <c r="BC760" s="266" t="str">
        <f t="shared" si="238"/>
        <v>PROSPECT HILL ACADEMY</v>
      </c>
      <c r="BD760" s="266">
        <f t="shared" si="239"/>
        <v>347</v>
      </c>
      <c r="BE760" s="266" t="str">
        <f t="shared" si="221"/>
        <v>WOBURN</v>
      </c>
      <c r="BF760" s="266">
        <f t="shared" si="240"/>
        <v>14</v>
      </c>
    </row>
    <row r="761" spans="1:58">
      <c r="A761" s="265">
        <v>487</v>
      </c>
      <c r="B761" s="265">
        <v>487274350</v>
      </c>
      <c r="C761" s="266" t="s">
        <v>506</v>
      </c>
      <c r="D761" s="275">
        <f t="shared" si="222"/>
        <v>0</v>
      </c>
      <c r="E761" s="275">
        <f t="shared" si="223"/>
        <v>0</v>
      </c>
      <c r="F761" s="275">
        <f t="shared" si="224"/>
        <v>1</v>
      </c>
      <c r="G761" s="275">
        <f t="shared" si="225"/>
        <v>0</v>
      </c>
      <c r="H761" s="275">
        <f t="shared" si="226"/>
        <v>0</v>
      </c>
      <c r="I761" s="275">
        <f t="shared" si="227"/>
        <v>0</v>
      </c>
      <c r="J761" s="275">
        <f t="shared" si="228"/>
        <v>0</v>
      </c>
      <c r="K761" s="410">
        <f t="shared" si="229"/>
        <v>3.9300000000000002E-2</v>
      </c>
      <c r="L761" s="275"/>
      <c r="M761" s="275">
        <f t="shared" si="230"/>
        <v>0</v>
      </c>
      <c r="N761" s="275">
        <f t="shared" si="231"/>
        <v>0</v>
      </c>
      <c r="O761" s="275">
        <f t="shared" si="232"/>
        <v>0</v>
      </c>
      <c r="P761" s="275">
        <f t="shared" si="233"/>
        <v>1</v>
      </c>
      <c r="Q761" s="275">
        <f t="shared" si="234"/>
        <v>3</v>
      </c>
      <c r="R761" s="275">
        <f t="shared" si="235"/>
        <v>1</v>
      </c>
      <c r="S761" s="278"/>
      <c r="T761" s="278"/>
      <c r="U761" s="278"/>
      <c r="V761" s="278"/>
      <c r="W761" s="582"/>
      <c r="X761" s="582"/>
      <c r="Y761" s="600"/>
      <c r="Z761" s="278"/>
      <c r="AA761" s="76">
        <v>487</v>
      </c>
      <c r="AB761" s="76">
        <v>487274350</v>
      </c>
      <c r="AC761" s="294" t="s">
        <v>506</v>
      </c>
      <c r="AD761" s="76">
        <v>0</v>
      </c>
      <c r="AE761" s="76">
        <v>0</v>
      </c>
      <c r="AF761" s="76">
        <v>1</v>
      </c>
      <c r="AG761" s="76">
        <v>0</v>
      </c>
      <c r="AH761" s="76">
        <v>0</v>
      </c>
      <c r="AI761" s="76">
        <v>0</v>
      </c>
      <c r="AJ761" s="76">
        <v>0</v>
      </c>
      <c r="AK761" s="265">
        <v>0</v>
      </c>
      <c r="AL761" s="265">
        <v>0</v>
      </c>
      <c r="AM761" s="265">
        <v>0</v>
      </c>
      <c r="AN761" s="265">
        <v>0</v>
      </c>
      <c r="AO761" s="265">
        <v>0</v>
      </c>
      <c r="AP761" s="265">
        <v>0</v>
      </c>
      <c r="AQ761" s="265">
        <v>0</v>
      </c>
      <c r="AR761" s="265">
        <v>1</v>
      </c>
      <c r="AS761" s="76">
        <v>0</v>
      </c>
      <c r="AT761" s="266"/>
      <c r="AU761" s="76">
        <v>274</v>
      </c>
      <c r="AV761" s="76">
        <v>350</v>
      </c>
      <c r="AW761" s="579">
        <v>3</v>
      </c>
      <c r="AY761" s="76"/>
      <c r="AZ761" s="76">
        <f t="shared" si="236"/>
        <v>487274350</v>
      </c>
      <c r="BA761" s="76">
        <f t="shared" si="237"/>
        <v>487</v>
      </c>
      <c r="BB761" s="564"/>
      <c r="BC761" s="266" t="str">
        <f t="shared" si="238"/>
        <v>PROSPECT HILL ACADEMY</v>
      </c>
      <c r="BD761" s="266">
        <f t="shared" si="239"/>
        <v>350</v>
      </c>
      <c r="BE761" s="266" t="str">
        <f t="shared" si="221"/>
        <v>WRENTHAM</v>
      </c>
      <c r="BF761" s="266">
        <f t="shared" si="240"/>
        <v>1</v>
      </c>
    </row>
    <row r="762" spans="1:58">
      <c r="A762" s="265">
        <v>488</v>
      </c>
      <c r="B762" s="265">
        <v>488219001</v>
      </c>
      <c r="C762" s="266" t="s">
        <v>508</v>
      </c>
      <c r="D762" s="275">
        <f t="shared" si="222"/>
        <v>0</v>
      </c>
      <c r="E762" s="275">
        <f t="shared" si="223"/>
        <v>0</v>
      </c>
      <c r="F762" s="275">
        <f t="shared" si="224"/>
        <v>6</v>
      </c>
      <c r="G762" s="275">
        <f t="shared" si="225"/>
        <v>21</v>
      </c>
      <c r="H762" s="275">
        <f t="shared" si="226"/>
        <v>12</v>
      </c>
      <c r="I762" s="275">
        <f t="shared" si="227"/>
        <v>13</v>
      </c>
      <c r="J762" s="275">
        <f t="shared" si="228"/>
        <v>0</v>
      </c>
      <c r="K762" s="410">
        <f t="shared" si="229"/>
        <v>2.0436000000000001</v>
      </c>
      <c r="L762" s="275"/>
      <c r="M762" s="275">
        <f t="shared" si="230"/>
        <v>1</v>
      </c>
      <c r="N762" s="275">
        <f t="shared" si="231"/>
        <v>2</v>
      </c>
      <c r="O762" s="275">
        <f t="shared" si="232"/>
        <v>1</v>
      </c>
      <c r="P762" s="275">
        <f t="shared" si="233"/>
        <v>13</v>
      </c>
      <c r="Q762" s="275">
        <f t="shared" si="234"/>
        <v>7</v>
      </c>
      <c r="R762" s="275">
        <f t="shared" si="235"/>
        <v>52</v>
      </c>
      <c r="S762" s="278"/>
      <c r="T762" s="278"/>
      <c r="U762" s="278"/>
      <c r="V762" s="278"/>
      <c r="W762" s="582"/>
      <c r="X762" s="582"/>
      <c r="Y762" s="600"/>
      <c r="Z762" s="278"/>
      <c r="AA762" s="76">
        <v>488</v>
      </c>
      <c r="AB762" s="76">
        <v>488219001</v>
      </c>
      <c r="AC762" s="294" t="s">
        <v>508</v>
      </c>
      <c r="AD762" s="76">
        <v>0</v>
      </c>
      <c r="AE762" s="76">
        <v>0</v>
      </c>
      <c r="AF762" s="76">
        <v>6</v>
      </c>
      <c r="AG762" s="76">
        <v>21</v>
      </c>
      <c r="AH762" s="76">
        <v>12</v>
      </c>
      <c r="AI762" s="76">
        <v>13</v>
      </c>
      <c r="AJ762" s="76">
        <v>0</v>
      </c>
      <c r="AK762" s="265">
        <v>0</v>
      </c>
      <c r="AL762" s="265">
        <v>1</v>
      </c>
      <c r="AM762" s="265">
        <v>2</v>
      </c>
      <c r="AN762" s="265">
        <v>1</v>
      </c>
      <c r="AO762" s="265">
        <v>8</v>
      </c>
      <c r="AP762" s="265">
        <v>0</v>
      </c>
      <c r="AQ762" s="265">
        <v>0</v>
      </c>
      <c r="AR762" s="265">
        <v>3</v>
      </c>
      <c r="AS762" s="76">
        <v>2</v>
      </c>
      <c r="AT762" s="266"/>
      <c r="AU762" s="76">
        <v>219</v>
      </c>
      <c r="AV762" s="76">
        <v>1</v>
      </c>
      <c r="AW762" s="579">
        <v>7</v>
      </c>
      <c r="AY762" s="76"/>
      <c r="AZ762" s="76">
        <f t="shared" si="236"/>
        <v>488219001</v>
      </c>
      <c r="BA762" s="76">
        <f t="shared" si="237"/>
        <v>488</v>
      </c>
      <c r="BB762" s="564"/>
      <c r="BC762" s="266" t="str">
        <f t="shared" si="238"/>
        <v>SOUTH SHORE</v>
      </c>
      <c r="BD762" s="266">
        <f t="shared" si="239"/>
        <v>1</v>
      </c>
      <c r="BE762" s="266" t="str">
        <f t="shared" si="221"/>
        <v>ABINGTON</v>
      </c>
      <c r="BF762" s="266">
        <f t="shared" si="240"/>
        <v>52</v>
      </c>
    </row>
    <row r="763" spans="1:58">
      <c r="A763" s="265">
        <v>488</v>
      </c>
      <c r="B763" s="265">
        <v>488219016</v>
      </c>
      <c r="C763" s="266" t="s">
        <v>508</v>
      </c>
      <c r="D763" s="275">
        <f t="shared" si="222"/>
        <v>0</v>
      </c>
      <c r="E763" s="275">
        <f t="shared" si="223"/>
        <v>0</v>
      </c>
      <c r="F763" s="275">
        <f t="shared" si="224"/>
        <v>0</v>
      </c>
      <c r="G763" s="275">
        <f t="shared" si="225"/>
        <v>0</v>
      </c>
      <c r="H763" s="275">
        <f t="shared" si="226"/>
        <v>1</v>
      </c>
      <c r="I763" s="275">
        <f t="shared" si="227"/>
        <v>1</v>
      </c>
      <c r="J763" s="275">
        <f t="shared" si="228"/>
        <v>0</v>
      </c>
      <c r="K763" s="410">
        <f t="shared" si="229"/>
        <v>7.8600000000000003E-2</v>
      </c>
      <c r="L763" s="275"/>
      <c r="M763" s="275">
        <f t="shared" si="230"/>
        <v>0</v>
      </c>
      <c r="N763" s="275">
        <f t="shared" si="231"/>
        <v>0</v>
      </c>
      <c r="O763" s="275">
        <f t="shared" si="232"/>
        <v>0</v>
      </c>
      <c r="P763" s="275">
        <f t="shared" si="233"/>
        <v>2</v>
      </c>
      <c r="Q763" s="275">
        <f t="shared" si="234"/>
        <v>8</v>
      </c>
      <c r="R763" s="275">
        <f t="shared" si="235"/>
        <v>2</v>
      </c>
      <c r="S763" s="278"/>
      <c r="T763" s="278"/>
      <c r="U763" s="278"/>
      <c r="V763" s="278"/>
      <c r="W763" s="582"/>
      <c r="X763" s="582"/>
      <c r="Y763" s="600"/>
      <c r="Z763" s="278"/>
      <c r="AA763" s="76">
        <v>488</v>
      </c>
      <c r="AB763" s="76">
        <v>488219016</v>
      </c>
      <c r="AC763" s="294" t="s">
        <v>508</v>
      </c>
      <c r="AD763" s="76">
        <v>0</v>
      </c>
      <c r="AE763" s="76">
        <v>0</v>
      </c>
      <c r="AF763" s="76">
        <v>0</v>
      </c>
      <c r="AG763" s="76">
        <v>0</v>
      </c>
      <c r="AH763" s="76">
        <v>1</v>
      </c>
      <c r="AI763" s="76">
        <v>1</v>
      </c>
      <c r="AJ763" s="76">
        <v>0</v>
      </c>
      <c r="AK763" s="265">
        <v>0</v>
      </c>
      <c r="AL763" s="265">
        <v>0</v>
      </c>
      <c r="AM763" s="265">
        <v>0</v>
      </c>
      <c r="AN763" s="265">
        <v>0</v>
      </c>
      <c r="AO763" s="265">
        <v>1</v>
      </c>
      <c r="AP763" s="265">
        <v>0</v>
      </c>
      <c r="AQ763" s="265">
        <v>0</v>
      </c>
      <c r="AR763" s="265">
        <v>0</v>
      </c>
      <c r="AS763" s="76">
        <v>1</v>
      </c>
      <c r="AT763" s="266"/>
      <c r="AU763" s="76">
        <v>219</v>
      </c>
      <c r="AV763" s="76">
        <v>16</v>
      </c>
      <c r="AW763" s="579">
        <v>8</v>
      </c>
      <c r="AY763" s="76"/>
      <c r="AZ763" s="76">
        <f t="shared" si="236"/>
        <v>488219016</v>
      </c>
      <c r="BA763" s="76">
        <f t="shared" si="237"/>
        <v>488</v>
      </c>
      <c r="BB763" s="564"/>
      <c r="BC763" s="266" t="str">
        <f t="shared" si="238"/>
        <v>SOUTH SHORE</v>
      </c>
      <c r="BD763" s="266">
        <f t="shared" si="239"/>
        <v>16</v>
      </c>
      <c r="BE763" s="266" t="str">
        <f t="shared" si="221"/>
        <v>ATTLEBORO</v>
      </c>
      <c r="BF763" s="266">
        <f t="shared" si="240"/>
        <v>2</v>
      </c>
    </row>
    <row r="764" spans="1:58">
      <c r="A764" s="265">
        <v>488</v>
      </c>
      <c r="B764" s="265">
        <v>488219035</v>
      </c>
      <c r="C764" s="266" t="s">
        <v>508</v>
      </c>
      <c r="D764" s="275">
        <f t="shared" si="222"/>
        <v>0</v>
      </c>
      <c r="E764" s="275">
        <f t="shared" si="223"/>
        <v>0</v>
      </c>
      <c r="F764" s="275">
        <f t="shared" si="224"/>
        <v>1</v>
      </c>
      <c r="G764" s="275">
        <f t="shared" si="225"/>
        <v>1</v>
      </c>
      <c r="H764" s="275">
        <f t="shared" si="226"/>
        <v>0</v>
      </c>
      <c r="I764" s="275">
        <f t="shared" si="227"/>
        <v>1</v>
      </c>
      <c r="J764" s="275">
        <f t="shared" si="228"/>
        <v>0</v>
      </c>
      <c r="K764" s="410">
        <f t="shared" si="229"/>
        <v>0.1179</v>
      </c>
      <c r="L764" s="275"/>
      <c r="M764" s="275">
        <f t="shared" si="230"/>
        <v>0</v>
      </c>
      <c r="N764" s="275">
        <f t="shared" si="231"/>
        <v>0</v>
      </c>
      <c r="O764" s="275">
        <f t="shared" si="232"/>
        <v>0</v>
      </c>
      <c r="P764" s="275">
        <f t="shared" si="233"/>
        <v>3</v>
      </c>
      <c r="Q764" s="275">
        <f t="shared" si="234"/>
        <v>11</v>
      </c>
      <c r="R764" s="275">
        <f t="shared" si="235"/>
        <v>3</v>
      </c>
      <c r="S764" s="278"/>
      <c r="T764" s="278"/>
      <c r="U764" s="278"/>
      <c r="V764" s="278"/>
      <c r="W764" s="582"/>
      <c r="X764" s="582"/>
      <c r="Y764" s="600"/>
      <c r="Z764" s="278"/>
      <c r="AA764" s="76">
        <v>488</v>
      </c>
      <c r="AB764" s="76">
        <v>488219035</v>
      </c>
      <c r="AC764" s="294" t="s">
        <v>508</v>
      </c>
      <c r="AD764" s="76">
        <v>0</v>
      </c>
      <c r="AE764" s="76">
        <v>0</v>
      </c>
      <c r="AF764" s="76">
        <v>1</v>
      </c>
      <c r="AG764" s="76">
        <v>1</v>
      </c>
      <c r="AH764" s="76">
        <v>0</v>
      </c>
      <c r="AI764" s="76">
        <v>1</v>
      </c>
      <c r="AJ764" s="76">
        <v>0</v>
      </c>
      <c r="AK764" s="265">
        <v>0</v>
      </c>
      <c r="AL764" s="265">
        <v>0</v>
      </c>
      <c r="AM764" s="265">
        <v>0</v>
      </c>
      <c r="AN764" s="265">
        <v>0</v>
      </c>
      <c r="AO764" s="265">
        <v>1</v>
      </c>
      <c r="AP764" s="265">
        <v>0</v>
      </c>
      <c r="AQ764" s="265">
        <v>0</v>
      </c>
      <c r="AR764" s="265">
        <v>1</v>
      </c>
      <c r="AS764" s="76">
        <v>1</v>
      </c>
      <c r="AT764" s="266"/>
      <c r="AU764" s="76">
        <v>219</v>
      </c>
      <c r="AV764" s="76">
        <v>35</v>
      </c>
      <c r="AW764" s="579">
        <v>11</v>
      </c>
      <c r="AY764" s="76"/>
      <c r="AZ764" s="76">
        <f t="shared" si="236"/>
        <v>488219035</v>
      </c>
      <c r="BA764" s="76">
        <f t="shared" si="237"/>
        <v>488</v>
      </c>
      <c r="BB764" s="564"/>
      <c r="BC764" s="266" t="str">
        <f t="shared" si="238"/>
        <v>SOUTH SHORE</v>
      </c>
      <c r="BD764" s="266">
        <f t="shared" si="239"/>
        <v>35</v>
      </c>
      <c r="BE764" s="266" t="str">
        <f t="shared" si="221"/>
        <v>BOSTON</v>
      </c>
      <c r="BF764" s="266">
        <f t="shared" si="240"/>
        <v>3</v>
      </c>
    </row>
    <row r="765" spans="1:58">
      <c r="A765" s="265">
        <v>488</v>
      </c>
      <c r="B765" s="265">
        <v>488219040</v>
      </c>
      <c r="C765" s="266" t="s">
        <v>508</v>
      </c>
      <c r="D765" s="275">
        <f t="shared" si="222"/>
        <v>0</v>
      </c>
      <c r="E765" s="275">
        <f t="shared" si="223"/>
        <v>0</v>
      </c>
      <c r="F765" s="275">
        <f t="shared" si="224"/>
        <v>3</v>
      </c>
      <c r="G765" s="275">
        <f t="shared" si="225"/>
        <v>5</v>
      </c>
      <c r="H765" s="275">
        <f t="shared" si="226"/>
        <v>1</v>
      </c>
      <c r="I765" s="275">
        <f t="shared" si="227"/>
        <v>9</v>
      </c>
      <c r="J765" s="275">
        <f t="shared" si="228"/>
        <v>0</v>
      </c>
      <c r="K765" s="410">
        <f t="shared" si="229"/>
        <v>0.70740000000000003</v>
      </c>
      <c r="L765" s="275"/>
      <c r="M765" s="275">
        <f t="shared" si="230"/>
        <v>0</v>
      </c>
      <c r="N765" s="275">
        <f t="shared" si="231"/>
        <v>0</v>
      </c>
      <c r="O765" s="275">
        <f t="shared" si="232"/>
        <v>0</v>
      </c>
      <c r="P765" s="275">
        <f t="shared" si="233"/>
        <v>10</v>
      </c>
      <c r="Q765" s="275">
        <f t="shared" si="234"/>
        <v>6</v>
      </c>
      <c r="R765" s="275">
        <f t="shared" si="235"/>
        <v>18</v>
      </c>
      <c r="S765" s="278"/>
      <c r="T765" s="278"/>
      <c r="U765" s="278"/>
      <c r="V765" s="278"/>
      <c r="W765" s="582"/>
      <c r="X765" s="582"/>
      <c r="Y765" s="600"/>
      <c r="Z765" s="278"/>
      <c r="AA765" s="76">
        <v>488</v>
      </c>
      <c r="AB765" s="76">
        <v>488219040</v>
      </c>
      <c r="AC765" s="294" t="s">
        <v>508</v>
      </c>
      <c r="AD765" s="76">
        <v>0</v>
      </c>
      <c r="AE765" s="76">
        <v>0</v>
      </c>
      <c r="AF765" s="76">
        <v>3</v>
      </c>
      <c r="AG765" s="76">
        <v>5</v>
      </c>
      <c r="AH765" s="76">
        <v>1</v>
      </c>
      <c r="AI765" s="76">
        <v>9</v>
      </c>
      <c r="AJ765" s="76">
        <v>0</v>
      </c>
      <c r="AK765" s="265">
        <v>0</v>
      </c>
      <c r="AL765" s="265">
        <v>0</v>
      </c>
      <c r="AM765" s="265">
        <v>0</v>
      </c>
      <c r="AN765" s="265">
        <v>0</v>
      </c>
      <c r="AO765" s="265">
        <v>2</v>
      </c>
      <c r="AP765" s="265">
        <v>0</v>
      </c>
      <c r="AQ765" s="265">
        <v>0</v>
      </c>
      <c r="AR765" s="265">
        <v>1</v>
      </c>
      <c r="AS765" s="76">
        <v>7</v>
      </c>
      <c r="AT765" s="266"/>
      <c r="AU765" s="76">
        <v>219</v>
      </c>
      <c r="AV765" s="76">
        <v>40</v>
      </c>
      <c r="AW765" s="579">
        <v>6</v>
      </c>
      <c r="AY765" s="76"/>
      <c r="AZ765" s="76">
        <f t="shared" si="236"/>
        <v>488219040</v>
      </c>
      <c r="BA765" s="76">
        <f t="shared" si="237"/>
        <v>488</v>
      </c>
      <c r="BB765" s="564"/>
      <c r="BC765" s="266" t="str">
        <f t="shared" si="238"/>
        <v>SOUTH SHORE</v>
      </c>
      <c r="BD765" s="266">
        <f t="shared" si="239"/>
        <v>40</v>
      </c>
      <c r="BE765" s="266" t="str">
        <f t="shared" si="221"/>
        <v>BRAINTREE</v>
      </c>
      <c r="BF765" s="266">
        <f t="shared" si="240"/>
        <v>18</v>
      </c>
    </row>
    <row r="766" spans="1:58">
      <c r="A766" s="265">
        <v>488</v>
      </c>
      <c r="B766" s="265">
        <v>488219044</v>
      </c>
      <c r="C766" s="266" t="s">
        <v>508</v>
      </c>
      <c r="D766" s="275">
        <f t="shared" si="222"/>
        <v>0</v>
      </c>
      <c r="E766" s="275">
        <f t="shared" si="223"/>
        <v>0</v>
      </c>
      <c r="F766" s="275">
        <f t="shared" si="224"/>
        <v>10</v>
      </c>
      <c r="G766" s="275">
        <f t="shared" si="225"/>
        <v>66</v>
      </c>
      <c r="H766" s="275">
        <f t="shared" si="226"/>
        <v>33</v>
      </c>
      <c r="I766" s="275">
        <f t="shared" si="227"/>
        <v>61</v>
      </c>
      <c r="J766" s="275">
        <f t="shared" si="228"/>
        <v>0</v>
      </c>
      <c r="K766" s="410">
        <f t="shared" si="229"/>
        <v>6.681</v>
      </c>
      <c r="L766" s="275"/>
      <c r="M766" s="275">
        <f t="shared" si="230"/>
        <v>21</v>
      </c>
      <c r="N766" s="275">
        <f t="shared" si="231"/>
        <v>9</v>
      </c>
      <c r="O766" s="275">
        <f t="shared" si="232"/>
        <v>4</v>
      </c>
      <c r="P766" s="275">
        <f t="shared" si="233"/>
        <v>108</v>
      </c>
      <c r="Q766" s="275">
        <f t="shared" si="234"/>
        <v>11</v>
      </c>
      <c r="R766" s="275">
        <f t="shared" si="235"/>
        <v>170</v>
      </c>
      <c r="S766" s="278"/>
      <c r="T766" s="278"/>
      <c r="U766" s="278"/>
      <c r="V766" s="278"/>
      <c r="W766" s="582"/>
      <c r="X766" s="582"/>
      <c r="Y766" s="600"/>
      <c r="Z766" s="278"/>
      <c r="AA766" s="76">
        <v>488</v>
      </c>
      <c r="AB766" s="76">
        <v>488219044</v>
      </c>
      <c r="AC766" s="294" t="s">
        <v>508</v>
      </c>
      <c r="AD766" s="76">
        <v>0</v>
      </c>
      <c r="AE766" s="76">
        <v>0</v>
      </c>
      <c r="AF766" s="76">
        <v>10</v>
      </c>
      <c r="AG766" s="76">
        <v>66</v>
      </c>
      <c r="AH766" s="76">
        <v>33</v>
      </c>
      <c r="AI766" s="76">
        <v>61</v>
      </c>
      <c r="AJ766" s="76">
        <v>0</v>
      </c>
      <c r="AK766" s="265">
        <v>0</v>
      </c>
      <c r="AL766" s="265">
        <v>21</v>
      </c>
      <c r="AM766" s="265">
        <v>9</v>
      </c>
      <c r="AN766" s="265">
        <v>4</v>
      </c>
      <c r="AO766" s="265">
        <v>71</v>
      </c>
      <c r="AP766" s="265">
        <v>0</v>
      </c>
      <c r="AQ766" s="265">
        <v>0</v>
      </c>
      <c r="AR766" s="265">
        <v>5</v>
      </c>
      <c r="AS766" s="76">
        <v>32</v>
      </c>
      <c r="AT766" s="266"/>
      <c r="AU766" s="76">
        <v>219</v>
      </c>
      <c r="AV766" s="76">
        <v>44</v>
      </c>
      <c r="AW766" s="579">
        <v>11</v>
      </c>
      <c r="AY766" s="76"/>
      <c r="AZ766" s="76">
        <f t="shared" si="236"/>
        <v>488219044</v>
      </c>
      <c r="BA766" s="76">
        <f t="shared" si="237"/>
        <v>488</v>
      </c>
      <c r="BB766" s="564"/>
      <c r="BC766" s="266" t="str">
        <f t="shared" si="238"/>
        <v>SOUTH SHORE</v>
      </c>
      <c r="BD766" s="266">
        <f t="shared" si="239"/>
        <v>44</v>
      </c>
      <c r="BE766" s="266" t="str">
        <f t="shared" si="221"/>
        <v>BROCKTON</v>
      </c>
      <c r="BF766" s="266">
        <f t="shared" si="240"/>
        <v>170</v>
      </c>
    </row>
    <row r="767" spans="1:58">
      <c r="A767" s="265">
        <v>488</v>
      </c>
      <c r="B767" s="265">
        <v>488219052</v>
      </c>
      <c r="C767" s="266" t="s">
        <v>508</v>
      </c>
      <c r="D767" s="275">
        <f t="shared" si="222"/>
        <v>0</v>
      </c>
      <c r="E767" s="275">
        <f t="shared" si="223"/>
        <v>0</v>
      </c>
      <c r="F767" s="275">
        <f t="shared" si="224"/>
        <v>0</v>
      </c>
      <c r="G767" s="275">
        <f t="shared" si="225"/>
        <v>1</v>
      </c>
      <c r="H767" s="275">
        <f t="shared" si="226"/>
        <v>1</v>
      </c>
      <c r="I767" s="275">
        <f t="shared" si="227"/>
        <v>0</v>
      </c>
      <c r="J767" s="275">
        <f t="shared" si="228"/>
        <v>0</v>
      </c>
      <c r="K767" s="410">
        <f t="shared" si="229"/>
        <v>7.8600000000000003E-2</v>
      </c>
      <c r="L767" s="275"/>
      <c r="M767" s="275">
        <f t="shared" si="230"/>
        <v>0</v>
      </c>
      <c r="N767" s="275">
        <f t="shared" si="231"/>
        <v>0</v>
      </c>
      <c r="O767" s="275">
        <f t="shared" si="232"/>
        <v>0</v>
      </c>
      <c r="P767" s="275">
        <f t="shared" si="233"/>
        <v>0</v>
      </c>
      <c r="Q767" s="275">
        <f t="shared" si="234"/>
        <v>6</v>
      </c>
      <c r="R767" s="275">
        <f t="shared" si="235"/>
        <v>2</v>
      </c>
      <c r="S767" s="278"/>
      <c r="T767" s="278"/>
      <c r="U767" s="278"/>
      <c r="V767" s="278"/>
      <c r="W767" s="582"/>
      <c r="X767" s="582"/>
      <c r="Y767" s="600"/>
      <c r="Z767" s="278"/>
      <c r="AA767" s="76">
        <v>488</v>
      </c>
      <c r="AB767" s="76">
        <v>488219052</v>
      </c>
      <c r="AC767" s="294" t="s">
        <v>508</v>
      </c>
      <c r="AD767" s="76">
        <v>0</v>
      </c>
      <c r="AE767" s="76">
        <v>0</v>
      </c>
      <c r="AF767" s="76">
        <v>0</v>
      </c>
      <c r="AG767" s="76">
        <v>1</v>
      </c>
      <c r="AH767" s="76">
        <v>1</v>
      </c>
      <c r="AI767" s="76">
        <v>0</v>
      </c>
      <c r="AJ767" s="76">
        <v>0</v>
      </c>
      <c r="AK767" s="265">
        <v>0</v>
      </c>
      <c r="AL767" s="265">
        <v>0</v>
      </c>
      <c r="AM767" s="265">
        <v>0</v>
      </c>
      <c r="AN767" s="265">
        <v>0</v>
      </c>
      <c r="AO767" s="265">
        <v>0</v>
      </c>
      <c r="AP767" s="265">
        <v>0</v>
      </c>
      <c r="AQ767" s="265">
        <v>0</v>
      </c>
      <c r="AR767" s="265">
        <v>0</v>
      </c>
      <c r="AS767" s="76">
        <v>0</v>
      </c>
      <c r="AT767" s="266"/>
      <c r="AU767" s="76">
        <v>219</v>
      </c>
      <c r="AV767" s="76">
        <v>52</v>
      </c>
      <c r="AW767" s="579">
        <v>6</v>
      </c>
      <c r="AY767" s="76"/>
      <c r="AZ767" s="76">
        <f t="shared" si="236"/>
        <v>488219052</v>
      </c>
      <c r="BA767" s="76">
        <f t="shared" si="237"/>
        <v>488</v>
      </c>
      <c r="BB767" s="564"/>
      <c r="BC767" s="266" t="str">
        <f t="shared" si="238"/>
        <v>SOUTH SHORE</v>
      </c>
      <c r="BD767" s="266">
        <f t="shared" si="239"/>
        <v>52</v>
      </c>
      <c r="BE767" s="266" t="str">
        <f t="shared" si="221"/>
        <v>CARVER</v>
      </c>
      <c r="BF767" s="266">
        <f t="shared" si="240"/>
        <v>2</v>
      </c>
    </row>
    <row r="768" spans="1:58">
      <c r="A768" s="265">
        <v>488</v>
      </c>
      <c r="B768" s="265">
        <v>488219065</v>
      </c>
      <c r="C768" s="266" t="s">
        <v>508</v>
      </c>
      <c r="D768" s="275">
        <f t="shared" si="222"/>
        <v>0</v>
      </c>
      <c r="E768" s="275">
        <f t="shared" si="223"/>
        <v>0</v>
      </c>
      <c r="F768" s="275">
        <f t="shared" si="224"/>
        <v>1</v>
      </c>
      <c r="G768" s="275">
        <f t="shared" si="225"/>
        <v>2</v>
      </c>
      <c r="H768" s="275">
        <f t="shared" si="226"/>
        <v>3</v>
      </c>
      <c r="I768" s="275">
        <f t="shared" si="227"/>
        <v>3</v>
      </c>
      <c r="J768" s="275">
        <f t="shared" si="228"/>
        <v>0</v>
      </c>
      <c r="K768" s="410">
        <f t="shared" si="229"/>
        <v>0.35370000000000001</v>
      </c>
      <c r="L768" s="275"/>
      <c r="M768" s="275">
        <f t="shared" si="230"/>
        <v>0</v>
      </c>
      <c r="N768" s="275">
        <f t="shared" si="231"/>
        <v>0</v>
      </c>
      <c r="O768" s="275">
        <f t="shared" si="232"/>
        <v>0</v>
      </c>
      <c r="P768" s="275">
        <f t="shared" si="233"/>
        <v>3</v>
      </c>
      <c r="Q768" s="275">
        <f t="shared" si="234"/>
        <v>2</v>
      </c>
      <c r="R768" s="275">
        <f t="shared" si="235"/>
        <v>9</v>
      </c>
      <c r="S768" s="278"/>
      <c r="T768" s="278"/>
      <c r="U768" s="278"/>
      <c r="V768" s="278"/>
      <c r="W768" s="582"/>
      <c r="X768" s="582"/>
      <c r="Y768" s="600"/>
      <c r="Z768" s="278"/>
      <c r="AA768" s="76">
        <v>488</v>
      </c>
      <c r="AB768" s="76">
        <v>488219065</v>
      </c>
      <c r="AC768" s="294" t="s">
        <v>508</v>
      </c>
      <c r="AD768" s="76">
        <v>0</v>
      </c>
      <c r="AE768" s="76">
        <v>0</v>
      </c>
      <c r="AF768" s="76">
        <v>1</v>
      </c>
      <c r="AG768" s="76">
        <v>2</v>
      </c>
      <c r="AH768" s="76">
        <v>3</v>
      </c>
      <c r="AI768" s="76">
        <v>3</v>
      </c>
      <c r="AJ768" s="76">
        <v>0</v>
      </c>
      <c r="AK768" s="265">
        <v>0</v>
      </c>
      <c r="AL768" s="265">
        <v>0</v>
      </c>
      <c r="AM768" s="265">
        <v>0</v>
      </c>
      <c r="AN768" s="265">
        <v>0</v>
      </c>
      <c r="AO768" s="265">
        <v>2</v>
      </c>
      <c r="AP768" s="265">
        <v>0</v>
      </c>
      <c r="AQ768" s="265">
        <v>0</v>
      </c>
      <c r="AR768" s="265">
        <v>1</v>
      </c>
      <c r="AS768" s="76">
        <v>0</v>
      </c>
      <c r="AT768" s="266"/>
      <c r="AU768" s="76">
        <v>219</v>
      </c>
      <c r="AV768" s="76">
        <v>65</v>
      </c>
      <c r="AW768" s="579">
        <v>2</v>
      </c>
      <c r="AY768" s="76"/>
      <c r="AZ768" s="76">
        <f t="shared" si="236"/>
        <v>488219065</v>
      </c>
      <c r="BA768" s="76">
        <f t="shared" si="237"/>
        <v>488</v>
      </c>
      <c r="BB768" s="564"/>
      <c r="BC768" s="266" t="str">
        <f t="shared" si="238"/>
        <v>SOUTH SHORE</v>
      </c>
      <c r="BD768" s="266">
        <f t="shared" si="239"/>
        <v>65</v>
      </c>
      <c r="BE768" s="266" t="str">
        <f t="shared" si="221"/>
        <v>COHASSET</v>
      </c>
      <c r="BF768" s="266">
        <f t="shared" si="240"/>
        <v>9</v>
      </c>
    </row>
    <row r="769" spans="1:58">
      <c r="A769" s="265">
        <v>488</v>
      </c>
      <c r="B769" s="265">
        <v>488219083</v>
      </c>
      <c r="C769" s="266" t="s">
        <v>508</v>
      </c>
      <c r="D769" s="275">
        <f t="shared" si="222"/>
        <v>0</v>
      </c>
      <c r="E769" s="275">
        <f t="shared" si="223"/>
        <v>0</v>
      </c>
      <c r="F769" s="275">
        <f t="shared" si="224"/>
        <v>0</v>
      </c>
      <c r="G769" s="275">
        <f t="shared" si="225"/>
        <v>2</v>
      </c>
      <c r="H769" s="275">
        <f t="shared" si="226"/>
        <v>1</v>
      </c>
      <c r="I769" s="275">
        <f t="shared" si="227"/>
        <v>4</v>
      </c>
      <c r="J769" s="275">
        <f t="shared" si="228"/>
        <v>0</v>
      </c>
      <c r="K769" s="410">
        <f t="shared" si="229"/>
        <v>0.27510000000000001</v>
      </c>
      <c r="L769" s="275"/>
      <c r="M769" s="275">
        <f t="shared" si="230"/>
        <v>0</v>
      </c>
      <c r="N769" s="275">
        <f t="shared" si="231"/>
        <v>0</v>
      </c>
      <c r="O769" s="275">
        <f t="shared" si="232"/>
        <v>0</v>
      </c>
      <c r="P769" s="275">
        <f t="shared" si="233"/>
        <v>2</v>
      </c>
      <c r="Q769" s="275">
        <f t="shared" si="234"/>
        <v>6</v>
      </c>
      <c r="R769" s="275">
        <f t="shared" si="235"/>
        <v>7</v>
      </c>
      <c r="S769" s="278"/>
      <c r="T769" s="278"/>
      <c r="U769" s="278"/>
      <c r="V769" s="278"/>
      <c r="W769" s="582"/>
      <c r="X769" s="582"/>
      <c r="Y769" s="600"/>
      <c r="Z769" s="278"/>
      <c r="AA769" s="76">
        <v>488</v>
      </c>
      <c r="AB769" s="76">
        <v>488219083</v>
      </c>
      <c r="AC769" s="294" t="s">
        <v>508</v>
      </c>
      <c r="AD769" s="76">
        <v>0</v>
      </c>
      <c r="AE769" s="76">
        <v>0</v>
      </c>
      <c r="AF769" s="76">
        <v>0</v>
      </c>
      <c r="AG769" s="76">
        <v>2</v>
      </c>
      <c r="AH769" s="76">
        <v>1</v>
      </c>
      <c r="AI769" s="76">
        <v>4</v>
      </c>
      <c r="AJ769" s="76">
        <v>0</v>
      </c>
      <c r="AK769" s="265">
        <v>0</v>
      </c>
      <c r="AL769" s="265">
        <v>0</v>
      </c>
      <c r="AM769" s="265">
        <v>0</v>
      </c>
      <c r="AN769" s="265">
        <v>0</v>
      </c>
      <c r="AO769" s="265">
        <v>1</v>
      </c>
      <c r="AP769" s="265">
        <v>0</v>
      </c>
      <c r="AQ769" s="265">
        <v>0</v>
      </c>
      <c r="AR769" s="265">
        <v>0</v>
      </c>
      <c r="AS769" s="76">
        <v>1</v>
      </c>
      <c r="AT769" s="266"/>
      <c r="AU769" s="76">
        <v>219</v>
      </c>
      <c r="AV769" s="76">
        <v>83</v>
      </c>
      <c r="AW769" s="579">
        <v>6</v>
      </c>
      <c r="AY769" s="76"/>
      <c r="AZ769" s="76">
        <f t="shared" si="236"/>
        <v>488219083</v>
      </c>
      <c r="BA769" s="76">
        <f t="shared" si="237"/>
        <v>488</v>
      </c>
      <c r="BB769" s="564"/>
      <c r="BC769" s="266" t="str">
        <f t="shared" si="238"/>
        <v>SOUTH SHORE</v>
      </c>
      <c r="BD769" s="266">
        <f t="shared" si="239"/>
        <v>83</v>
      </c>
      <c r="BE769" s="266" t="str">
        <f t="shared" si="221"/>
        <v>EAST BRIDGEWATER</v>
      </c>
      <c r="BF769" s="266">
        <f t="shared" si="240"/>
        <v>7</v>
      </c>
    </row>
    <row r="770" spans="1:58">
      <c r="A770" s="265">
        <v>488</v>
      </c>
      <c r="B770" s="265">
        <v>488219118</v>
      </c>
      <c r="C770" s="266" t="s">
        <v>508</v>
      </c>
      <c r="D770" s="275">
        <f t="shared" si="222"/>
        <v>0</v>
      </c>
      <c r="E770" s="275">
        <f t="shared" si="223"/>
        <v>0</v>
      </c>
      <c r="F770" s="275">
        <f t="shared" si="224"/>
        <v>0</v>
      </c>
      <c r="G770" s="275">
        <f t="shared" si="225"/>
        <v>1</v>
      </c>
      <c r="H770" s="275">
        <f t="shared" si="226"/>
        <v>0</v>
      </c>
      <c r="I770" s="275">
        <f t="shared" si="227"/>
        <v>0</v>
      </c>
      <c r="J770" s="275">
        <f t="shared" si="228"/>
        <v>0</v>
      </c>
      <c r="K770" s="410">
        <f t="shared" si="229"/>
        <v>3.9300000000000002E-2</v>
      </c>
      <c r="L770" s="275"/>
      <c r="M770" s="275">
        <f t="shared" si="230"/>
        <v>0</v>
      </c>
      <c r="N770" s="275">
        <f t="shared" si="231"/>
        <v>0</v>
      </c>
      <c r="O770" s="275">
        <f t="shared" si="232"/>
        <v>0</v>
      </c>
      <c r="P770" s="275">
        <f t="shared" si="233"/>
        <v>0</v>
      </c>
      <c r="Q770" s="275">
        <f t="shared" si="234"/>
        <v>6</v>
      </c>
      <c r="R770" s="275">
        <f t="shared" si="235"/>
        <v>1</v>
      </c>
      <c r="S770" s="278"/>
      <c r="T770" s="278"/>
      <c r="U770" s="278"/>
      <c r="V770" s="278"/>
      <c r="W770" s="582"/>
      <c r="X770" s="582"/>
      <c r="Y770" s="600"/>
      <c r="Z770" s="278"/>
      <c r="AA770" s="76">
        <v>488</v>
      </c>
      <c r="AB770" s="76">
        <v>488219118</v>
      </c>
      <c r="AC770" s="294" t="s">
        <v>508</v>
      </c>
      <c r="AD770" s="76">
        <v>0</v>
      </c>
      <c r="AE770" s="76">
        <v>0</v>
      </c>
      <c r="AF770" s="76">
        <v>0</v>
      </c>
      <c r="AG770" s="76">
        <v>1</v>
      </c>
      <c r="AH770" s="76">
        <v>0</v>
      </c>
      <c r="AI770" s="76">
        <v>0</v>
      </c>
      <c r="AJ770" s="76">
        <v>0</v>
      </c>
      <c r="AK770" s="265">
        <v>0</v>
      </c>
      <c r="AL770" s="265">
        <v>0</v>
      </c>
      <c r="AM770" s="265">
        <v>0</v>
      </c>
      <c r="AN770" s="265">
        <v>0</v>
      </c>
      <c r="AO770" s="265">
        <v>0</v>
      </c>
      <c r="AP770" s="265">
        <v>0</v>
      </c>
      <c r="AQ770" s="265">
        <v>0</v>
      </c>
      <c r="AR770" s="265">
        <v>0</v>
      </c>
      <c r="AS770" s="76">
        <v>0</v>
      </c>
      <c r="AT770" s="266"/>
      <c r="AU770" s="76">
        <v>219</v>
      </c>
      <c r="AV770" s="76">
        <v>118</v>
      </c>
      <c r="AW770" s="579">
        <v>6</v>
      </c>
      <c r="AY770" s="76"/>
      <c r="AZ770" s="76">
        <f t="shared" si="236"/>
        <v>488219118</v>
      </c>
      <c r="BA770" s="76">
        <f t="shared" si="237"/>
        <v>488</v>
      </c>
      <c r="BB770" s="564"/>
      <c r="BC770" s="266" t="str">
        <f t="shared" si="238"/>
        <v>SOUTH SHORE</v>
      </c>
      <c r="BD770" s="266">
        <f t="shared" si="239"/>
        <v>118</v>
      </c>
      <c r="BE770" s="266" t="str">
        <f t="shared" si="221"/>
        <v>HALIFAX</v>
      </c>
      <c r="BF770" s="266">
        <f t="shared" si="240"/>
        <v>1</v>
      </c>
    </row>
    <row r="771" spans="1:58">
      <c r="A771" s="265">
        <v>488</v>
      </c>
      <c r="B771" s="265">
        <v>488219122</v>
      </c>
      <c r="C771" s="266" t="s">
        <v>508</v>
      </c>
      <c r="D771" s="275">
        <f t="shared" si="222"/>
        <v>0</v>
      </c>
      <c r="E771" s="275">
        <f t="shared" si="223"/>
        <v>0</v>
      </c>
      <c r="F771" s="275">
        <f t="shared" si="224"/>
        <v>2</v>
      </c>
      <c r="G771" s="275">
        <f t="shared" si="225"/>
        <v>9</v>
      </c>
      <c r="H771" s="275">
        <f t="shared" si="226"/>
        <v>9</v>
      </c>
      <c r="I771" s="275">
        <f t="shared" si="227"/>
        <v>4</v>
      </c>
      <c r="J771" s="275">
        <f t="shared" si="228"/>
        <v>0</v>
      </c>
      <c r="K771" s="410">
        <f t="shared" si="229"/>
        <v>0.94320000000000004</v>
      </c>
      <c r="L771" s="275"/>
      <c r="M771" s="275">
        <f t="shared" si="230"/>
        <v>4</v>
      </c>
      <c r="N771" s="275">
        <f t="shared" si="231"/>
        <v>0</v>
      </c>
      <c r="O771" s="275">
        <f t="shared" si="232"/>
        <v>0</v>
      </c>
      <c r="P771" s="275">
        <f t="shared" si="233"/>
        <v>6</v>
      </c>
      <c r="Q771" s="275">
        <f t="shared" si="234"/>
        <v>3</v>
      </c>
      <c r="R771" s="275">
        <f t="shared" si="235"/>
        <v>24</v>
      </c>
      <c r="S771" s="278"/>
      <c r="T771" s="278"/>
      <c r="U771" s="278"/>
      <c r="V771" s="278"/>
      <c r="W771" s="582"/>
      <c r="X771" s="582"/>
      <c r="Y771" s="600"/>
      <c r="Z771" s="278"/>
      <c r="AA771" s="76">
        <v>488</v>
      </c>
      <c r="AB771" s="76">
        <v>488219122</v>
      </c>
      <c r="AC771" s="294" t="s">
        <v>508</v>
      </c>
      <c r="AD771" s="76">
        <v>0</v>
      </c>
      <c r="AE771" s="76">
        <v>0</v>
      </c>
      <c r="AF771" s="76">
        <v>2</v>
      </c>
      <c r="AG771" s="76">
        <v>9</v>
      </c>
      <c r="AH771" s="76">
        <v>9</v>
      </c>
      <c r="AI771" s="76">
        <v>4</v>
      </c>
      <c r="AJ771" s="76">
        <v>0</v>
      </c>
      <c r="AK771" s="265">
        <v>0</v>
      </c>
      <c r="AL771" s="265">
        <v>4</v>
      </c>
      <c r="AM771" s="265">
        <v>0</v>
      </c>
      <c r="AN771" s="265">
        <v>0</v>
      </c>
      <c r="AO771" s="265">
        <v>4</v>
      </c>
      <c r="AP771" s="265">
        <v>0</v>
      </c>
      <c r="AQ771" s="265">
        <v>0</v>
      </c>
      <c r="AR771" s="265">
        <v>0</v>
      </c>
      <c r="AS771" s="76">
        <v>2</v>
      </c>
      <c r="AT771" s="266"/>
      <c r="AU771" s="76">
        <v>219</v>
      </c>
      <c r="AV771" s="76">
        <v>122</v>
      </c>
      <c r="AW771" s="579">
        <v>3</v>
      </c>
      <c r="AY771" s="76"/>
      <c r="AZ771" s="76">
        <f t="shared" si="236"/>
        <v>488219122</v>
      </c>
      <c r="BA771" s="76">
        <f t="shared" si="237"/>
        <v>488</v>
      </c>
      <c r="BB771" s="564"/>
      <c r="BC771" s="266" t="str">
        <f t="shared" si="238"/>
        <v>SOUTH SHORE</v>
      </c>
      <c r="BD771" s="266">
        <f t="shared" si="239"/>
        <v>122</v>
      </c>
      <c r="BE771" s="266" t="str">
        <f t="shared" si="221"/>
        <v>HANOVER</v>
      </c>
      <c r="BF771" s="266">
        <f t="shared" si="240"/>
        <v>24</v>
      </c>
    </row>
    <row r="772" spans="1:58">
      <c r="A772" s="265">
        <v>488</v>
      </c>
      <c r="B772" s="265">
        <v>488219131</v>
      </c>
      <c r="C772" s="266" t="s">
        <v>508</v>
      </c>
      <c r="D772" s="275">
        <f t="shared" si="222"/>
        <v>0</v>
      </c>
      <c r="E772" s="275">
        <f t="shared" si="223"/>
        <v>0</v>
      </c>
      <c r="F772" s="275">
        <f t="shared" si="224"/>
        <v>0</v>
      </c>
      <c r="G772" s="275">
        <f t="shared" si="225"/>
        <v>2</v>
      </c>
      <c r="H772" s="275">
        <f t="shared" si="226"/>
        <v>0</v>
      </c>
      <c r="I772" s="275">
        <f t="shared" si="227"/>
        <v>2</v>
      </c>
      <c r="J772" s="275">
        <f t="shared" si="228"/>
        <v>0</v>
      </c>
      <c r="K772" s="410">
        <f t="shared" si="229"/>
        <v>0.15720000000000001</v>
      </c>
      <c r="L772" s="275"/>
      <c r="M772" s="275">
        <f t="shared" si="230"/>
        <v>0</v>
      </c>
      <c r="N772" s="275">
        <f t="shared" si="231"/>
        <v>0</v>
      </c>
      <c r="O772" s="275">
        <f t="shared" si="232"/>
        <v>0</v>
      </c>
      <c r="P772" s="275">
        <f t="shared" si="233"/>
        <v>0</v>
      </c>
      <c r="Q772" s="275">
        <f t="shared" si="234"/>
        <v>2</v>
      </c>
      <c r="R772" s="275">
        <f t="shared" si="235"/>
        <v>4</v>
      </c>
      <c r="S772" s="278"/>
      <c r="T772" s="278"/>
      <c r="U772" s="278"/>
      <c r="V772" s="278"/>
      <c r="W772" s="582"/>
      <c r="X772" s="582"/>
      <c r="Y772" s="600"/>
      <c r="Z772" s="278"/>
      <c r="AA772" s="76">
        <v>488</v>
      </c>
      <c r="AB772" s="76">
        <v>488219131</v>
      </c>
      <c r="AC772" s="294" t="s">
        <v>508</v>
      </c>
      <c r="AD772" s="76">
        <v>0</v>
      </c>
      <c r="AE772" s="76">
        <v>0</v>
      </c>
      <c r="AF772" s="76">
        <v>0</v>
      </c>
      <c r="AG772" s="76">
        <v>2</v>
      </c>
      <c r="AH772" s="76">
        <v>0</v>
      </c>
      <c r="AI772" s="76">
        <v>2</v>
      </c>
      <c r="AJ772" s="76">
        <v>0</v>
      </c>
      <c r="AK772" s="265">
        <v>0</v>
      </c>
      <c r="AL772" s="265">
        <v>0</v>
      </c>
      <c r="AM772" s="265">
        <v>0</v>
      </c>
      <c r="AN772" s="265">
        <v>0</v>
      </c>
      <c r="AO772" s="265">
        <v>0</v>
      </c>
      <c r="AP772" s="265">
        <v>0</v>
      </c>
      <c r="AQ772" s="265">
        <v>0</v>
      </c>
      <c r="AR772" s="265">
        <v>0</v>
      </c>
      <c r="AS772" s="76">
        <v>0</v>
      </c>
      <c r="AT772" s="266"/>
      <c r="AU772" s="76">
        <v>219</v>
      </c>
      <c r="AV772" s="76">
        <v>131</v>
      </c>
      <c r="AW772" s="579">
        <v>2</v>
      </c>
      <c r="AY772" s="76"/>
      <c r="AZ772" s="76">
        <f t="shared" si="236"/>
        <v>488219131</v>
      </c>
      <c r="BA772" s="76">
        <f t="shared" si="237"/>
        <v>488</v>
      </c>
      <c r="BB772" s="564"/>
      <c r="BC772" s="266" t="str">
        <f t="shared" si="238"/>
        <v>SOUTH SHORE</v>
      </c>
      <c r="BD772" s="266">
        <f t="shared" si="239"/>
        <v>131</v>
      </c>
      <c r="BE772" s="266" t="str">
        <f t="shared" si="221"/>
        <v>HINGHAM</v>
      </c>
      <c r="BF772" s="266">
        <f t="shared" si="240"/>
        <v>4</v>
      </c>
    </row>
    <row r="773" spans="1:58">
      <c r="A773" s="265">
        <v>488</v>
      </c>
      <c r="B773" s="265">
        <v>488219133</v>
      </c>
      <c r="C773" s="266" t="s">
        <v>508</v>
      </c>
      <c r="D773" s="275">
        <f t="shared" si="222"/>
        <v>0</v>
      </c>
      <c r="E773" s="275">
        <f t="shared" si="223"/>
        <v>0</v>
      </c>
      <c r="F773" s="275">
        <f t="shared" si="224"/>
        <v>4</v>
      </c>
      <c r="G773" s="275">
        <f t="shared" si="225"/>
        <v>15</v>
      </c>
      <c r="H773" s="275">
        <f t="shared" si="226"/>
        <v>6</v>
      </c>
      <c r="I773" s="275">
        <f t="shared" si="227"/>
        <v>8</v>
      </c>
      <c r="J773" s="275">
        <f t="shared" si="228"/>
        <v>0</v>
      </c>
      <c r="K773" s="410">
        <f t="shared" si="229"/>
        <v>1.2968999999999999</v>
      </c>
      <c r="L773" s="275"/>
      <c r="M773" s="275">
        <f t="shared" si="230"/>
        <v>5</v>
      </c>
      <c r="N773" s="275">
        <f t="shared" si="231"/>
        <v>0</v>
      </c>
      <c r="O773" s="275">
        <f t="shared" si="232"/>
        <v>0</v>
      </c>
      <c r="P773" s="275">
        <f t="shared" si="233"/>
        <v>11</v>
      </c>
      <c r="Q773" s="275">
        <f t="shared" si="234"/>
        <v>9</v>
      </c>
      <c r="R773" s="275">
        <f t="shared" si="235"/>
        <v>33</v>
      </c>
      <c r="S773" s="278"/>
      <c r="T773" s="278"/>
      <c r="U773" s="278"/>
      <c r="V773" s="278"/>
      <c r="W773" s="582"/>
      <c r="X773" s="582"/>
      <c r="Y773" s="600"/>
      <c r="Z773" s="278"/>
      <c r="AA773" s="76">
        <v>488</v>
      </c>
      <c r="AB773" s="76">
        <v>488219133</v>
      </c>
      <c r="AC773" s="294" t="s">
        <v>508</v>
      </c>
      <c r="AD773" s="76">
        <v>0</v>
      </c>
      <c r="AE773" s="76">
        <v>0</v>
      </c>
      <c r="AF773" s="76">
        <v>4</v>
      </c>
      <c r="AG773" s="76">
        <v>15</v>
      </c>
      <c r="AH773" s="76">
        <v>6</v>
      </c>
      <c r="AI773" s="76">
        <v>8</v>
      </c>
      <c r="AJ773" s="76">
        <v>0</v>
      </c>
      <c r="AK773" s="265">
        <v>0</v>
      </c>
      <c r="AL773" s="265">
        <v>5</v>
      </c>
      <c r="AM773" s="265">
        <v>0</v>
      </c>
      <c r="AN773" s="265">
        <v>0</v>
      </c>
      <c r="AO773" s="265">
        <v>6</v>
      </c>
      <c r="AP773" s="265">
        <v>0</v>
      </c>
      <c r="AQ773" s="265">
        <v>0</v>
      </c>
      <c r="AR773" s="265">
        <v>1</v>
      </c>
      <c r="AS773" s="76">
        <v>4</v>
      </c>
      <c r="AT773" s="266"/>
      <c r="AU773" s="76">
        <v>219</v>
      </c>
      <c r="AV773" s="76">
        <v>133</v>
      </c>
      <c r="AW773" s="579">
        <v>9</v>
      </c>
      <c r="AY773" s="76"/>
      <c r="AZ773" s="76">
        <f t="shared" si="236"/>
        <v>488219133</v>
      </c>
      <c r="BA773" s="76">
        <f t="shared" si="237"/>
        <v>488</v>
      </c>
      <c r="BB773" s="564"/>
      <c r="BC773" s="266" t="str">
        <f t="shared" si="238"/>
        <v>SOUTH SHORE</v>
      </c>
      <c r="BD773" s="266">
        <f t="shared" si="239"/>
        <v>133</v>
      </c>
      <c r="BE773" s="266" t="str">
        <f t="shared" si="221"/>
        <v>HOLBROOK</v>
      </c>
      <c r="BF773" s="266">
        <f t="shared" si="240"/>
        <v>33</v>
      </c>
    </row>
    <row r="774" spans="1:58">
      <c r="A774" s="265">
        <v>488</v>
      </c>
      <c r="B774" s="265">
        <v>488219142</v>
      </c>
      <c r="C774" s="266" t="s">
        <v>508</v>
      </c>
      <c r="D774" s="275">
        <f t="shared" si="222"/>
        <v>0</v>
      </c>
      <c r="E774" s="275">
        <f t="shared" si="223"/>
        <v>0</v>
      </c>
      <c r="F774" s="275">
        <f t="shared" si="224"/>
        <v>1</v>
      </c>
      <c r="G774" s="275">
        <f t="shared" si="225"/>
        <v>4</v>
      </c>
      <c r="H774" s="275">
        <f t="shared" si="226"/>
        <v>4</v>
      </c>
      <c r="I774" s="275">
        <f t="shared" si="227"/>
        <v>8</v>
      </c>
      <c r="J774" s="275">
        <f t="shared" si="228"/>
        <v>0</v>
      </c>
      <c r="K774" s="410">
        <f t="shared" si="229"/>
        <v>0.66810000000000003</v>
      </c>
      <c r="L774" s="275"/>
      <c r="M774" s="275">
        <f t="shared" si="230"/>
        <v>0</v>
      </c>
      <c r="N774" s="275">
        <f t="shared" si="231"/>
        <v>0</v>
      </c>
      <c r="O774" s="275">
        <f t="shared" si="232"/>
        <v>0</v>
      </c>
      <c r="P774" s="275">
        <f t="shared" si="233"/>
        <v>5</v>
      </c>
      <c r="Q774" s="275">
        <f t="shared" si="234"/>
        <v>7</v>
      </c>
      <c r="R774" s="275">
        <f t="shared" si="235"/>
        <v>17</v>
      </c>
      <c r="S774" s="278"/>
      <c r="T774" s="278"/>
      <c r="U774" s="278"/>
      <c r="V774" s="278"/>
      <c r="W774" s="582"/>
      <c r="X774" s="582"/>
      <c r="Y774" s="600"/>
      <c r="Z774" s="278"/>
      <c r="AA774" s="76">
        <v>488</v>
      </c>
      <c r="AB774" s="76">
        <v>488219142</v>
      </c>
      <c r="AC774" s="294" t="s">
        <v>508</v>
      </c>
      <c r="AD774" s="76">
        <v>0</v>
      </c>
      <c r="AE774" s="76">
        <v>0</v>
      </c>
      <c r="AF774" s="76">
        <v>1</v>
      </c>
      <c r="AG774" s="76">
        <v>4</v>
      </c>
      <c r="AH774" s="76">
        <v>4</v>
      </c>
      <c r="AI774" s="76">
        <v>8</v>
      </c>
      <c r="AJ774" s="76">
        <v>0</v>
      </c>
      <c r="AK774" s="265">
        <v>0</v>
      </c>
      <c r="AL774" s="265">
        <v>0</v>
      </c>
      <c r="AM774" s="265">
        <v>0</v>
      </c>
      <c r="AN774" s="265">
        <v>0</v>
      </c>
      <c r="AO774" s="265">
        <v>1</v>
      </c>
      <c r="AP774" s="265">
        <v>0</v>
      </c>
      <c r="AQ774" s="265">
        <v>0</v>
      </c>
      <c r="AR774" s="265">
        <v>1</v>
      </c>
      <c r="AS774" s="76">
        <v>3</v>
      </c>
      <c r="AT774" s="266"/>
      <c r="AU774" s="76">
        <v>219</v>
      </c>
      <c r="AV774" s="76">
        <v>142</v>
      </c>
      <c r="AW774" s="579">
        <v>7</v>
      </c>
      <c r="AY774" s="76"/>
      <c r="AZ774" s="76">
        <f t="shared" si="236"/>
        <v>488219142</v>
      </c>
      <c r="BA774" s="76">
        <f t="shared" si="237"/>
        <v>488</v>
      </c>
      <c r="BB774" s="564"/>
      <c r="BC774" s="266" t="str">
        <f t="shared" si="238"/>
        <v>SOUTH SHORE</v>
      </c>
      <c r="BD774" s="266">
        <f t="shared" si="239"/>
        <v>142</v>
      </c>
      <c r="BE774" s="266" t="str">
        <f t="shared" si="221"/>
        <v>HULL</v>
      </c>
      <c r="BF774" s="266">
        <f t="shared" si="240"/>
        <v>17</v>
      </c>
    </row>
    <row r="775" spans="1:58">
      <c r="A775" s="265">
        <v>488</v>
      </c>
      <c r="B775" s="265">
        <v>488219145</v>
      </c>
      <c r="C775" s="266" t="s">
        <v>508</v>
      </c>
      <c r="D775" s="275">
        <f t="shared" si="222"/>
        <v>0</v>
      </c>
      <c r="E775" s="275">
        <f t="shared" si="223"/>
        <v>0</v>
      </c>
      <c r="F775" s="275">
        <f t="shared" si="224"/>
        <v>0</v>
      </c>
      <c r="G775" s="275">
        <f t="shared" si="225"/>
        <v>7</v>
      </c>
      <c r="H775" s="275">
        <f t="shared" si="226"/>
        <v>0</v>
      </c>
      <c r="I775" s="275">
        <f t="shared" si="227"/>
        <v>0</v>
      </c>
      <c r="J775" s="275">
        <f t="shared" si="228"/>
        <v>0</v>
      </c>
      <c r="K775" s="410">
        <f t="shared" si="229"/>
        <v>0.27510000000000001</v>
      </c>
      <c r="L775" s="275"/>
      <c r="M775" s="275">
        <f t="shared" si="230"/>
        <v>0</v>
      </c>
      <c r="N775" s="275">
        <f t="shared" si="231"/>
        <v>0</v>
      </c>
      <c r="O775" s="275">
        <f t="shared" si="232"/>
        <v>0</v>
      </c>
      <c r="P775" s="275">
        <f t="shared" si="233"/>
        <v>1</v>
      </c>
      <c r="Q775" s="275">
        <f t="shared" si="234"/>
        <v>4</v>
      </c>
      <c r="R775" s="275">
        <f t="shared" si="235"/>
        <v>7</v>
      </c>
      <c r="S775" s="278"/>
      <c r="T775" s="278"/>
      <c r="U775" s="278"/>
      <c r="V775" s="278"/>
      <c r="W775" s="582"/>
      <c r="X775" s="582"/>
      <c r="Y775" s="600"/>
      <c r="Z775" s="278"/>
      <c r="AA775" s="76">
        <v>488</v>
      </c>
      <c r="AB775" s="76">
        <v>488219145</v>
      </c>
      <c r="AC775" s="294" t="s">
        <v>508</v>
      </c>
      <c r="AD775" s="76">
        <v>0</v>
      </c>
      <c r="AE775" s="76">
        <v>0</v>
      </c>
      <c r="AF775" s="76">
        <v>0</v>
      </c>
      <c r="AG775" s="76">
        <v>7</v>
      </c>
      <c r="AH775" s="76">
        <v>0</v>
      </c>
      <c r="AI775" s="76">
        <v>0</v>
      </c>
      <c r="AJ775" s="76">
        <v>0</v>
      </c>
      <c r="AK775" s="265">
        <v>0</v>
      </c>
      <c r="AL775" s="265">
        <v>0</v>
      </c>
      <c r="AM775" s="265">
        <v>0</v>
      </c>
      <c r="AN775" s="265">
        <v>0</v>
      </c>
      <c r="AO775" s="265">
        <v>1</v>
      </c>
      <c r="AP775" s="265">
        <v>0</v>
      </c>
      <c r="AQ775" s="265">
        <v>0</v>
      </c>
      <c r="AR775" s="265">
        <v>0</v>
      </c>
      <c r="AS775" s="76">
        <v>0</v>
      </c>
      <c r="AT775" s="266"/>
      <c r="AU775" s="76">
        <v>219</v>
      </c>
      <c r="AV775" s="76">
        <v>145</v>
      </c>
      <c r="AW775" s="579">
        <v>4</v>
      </c>
      <c r="AY775" s="76"/>
      <c r="AZ775" s="76">
        <f t="shared" si="236"/>
        <v>488219145</v>
      </c>
      <c r="BA775" s="76">
        <f t="shared" si="237"/>
        <v>488</v>
      </c>
      <c r="BB775" s="564"/>
      <c r="BC775" s="266" t="str">
        <f t="shared" si="238"/>
        <v>SOUTH SHORE</v>
      </c>
      <c r="BD775" s="266">
        <f t="shared" si="239"/>
        <v>145</v>
      </c>
      <c r="BE775" s="266" t="str">
        <f t="shared" si="221"/>
        <v>KINGSTON</v>
      </c>
      <c r="BF775" s="266">
        <f t="shared" si="240"/>
        <v>7</v>
      </c>
    </row>
    <row r="776" spans="1:58">
      <c r="A776" s="265">
        <v>488</v>
      </c>
      <c r="B776" s="265">
        <v>488219171</v>
      </c>
      <c r="C776" s="266" t="s">
        <v>508</v>
      </c>
      <c r="D776" s="275">
        <f t="shared" si="222"/>
        <v>0</v>
      </c>
      <c r="E776" s="275">
        <f t="shared" si="223"/>
        <v>0</v>
      </c>
      <c r="F776" s="275">
        <f t="shared" si="224"/>
        <v>0</v>
      </c>
      <c r="G776" s="275">
        <f t="shared" si="225"/>
        <v>3</v>
      </c>
      <c r="H776" s="275">
        <f t="shared" si="226"/>
        <v>2</v>
      </c>
      <c r="I776" s="275">
        <f t="shared" si="227"/>
        <v>3</v>
      </c>
      <c r="J776" s="275">
        <f t="shared" si="228"/>
        <v>0</v>
      </c>
      <c r="K776" s="410">
        <f t="shared" si="229"/>
        <v>0.31440000000000001</v>
      </c>
      <c r="L776" s="275"/>
      <c r="M776" s="275">
        <f t="shared" si="230"/>
        <v>0</v>
      </c>
      <c r="N776" s="275">
        <f t="shared" si="231"/>
        <v>0</v>
      </c>
      <c r="O776" s="275">
        <f t="shared" si="232"/>
        <v>0</v>
      </c>
      <c r="P776" s="275">
        <f t="shared" si="233"/>
        <v>5</v>
      </c>
      <c r="Q776" s="275">
        <f t="shared" si="234"/>
        <v>4</v>
      </c>
      <c r="R776" s="275">
        <f t="shared" si="235"/>
        <v>8</v>
      </c>
      <c r="S776" s="278"/>
      <c r="T776" s="278"/>
      <c r="U776" s="278"/>
      <c r="V776" s="278"/>
      <c r="W776" s="582"/>
      <c r="X776" s="582"/>
      <c r="Y776" s="600"/>
      <c r="Z776" s="278"/>
      <c r="AA776" s="76">
        <v>488</v>
      </c>
      <c r="AB776" s="76">
        <v>488219171</v>
      </c>
      <c r="AC776" s="294" t="s">
        <v>508</v>
      </c>
      <c r="AD776" s="76">
        <v>0</v>
      </c>
      <c r="AE776" s="76">
        <v>0</v>
      </c>
      <c r="AF776" s="76">
        <v>0</v>
      </c>
      <c r="AG776" s="76">
        <v>3</v>
      </c>
      <c r="AH776" s="76">
        <v>2</v>
      </c>
      <c r="AI776" s="76">
        <v>3</v>
      </c>
      <c r="AJ776" s="76">
        <v>0</v>
      </c>
      <c r="AK776" s="265">
        <v>0</v>
      </c>
      <c r="AL776" s="265">
        <v>0</v>
      </c>
      <c r="AM776" s="265">
        <v>0</v>
      </c>
      <c r="AN776" s="265">
        <v>0</v>
      </c>
      <c r="AO776" s="265">
        <v>3</v>
      </c>
      <c r="AP776" s="265">
        <v>0</v>
      </c>
      <c r="AQ776" s="265">
        <v>0</v>
      </c>
      <c r="AR776" s="265">
        <v>0</v>
      </c>
      <c r="AS776" s="76">
        <v>2</v>
      </c>
      <c r="AT776" s="266"/>
      <c r="AU776" s="76">
        <v>219</v>
      </c>
      <c r="AV776" s="76">
        <v>171</v>
      </c>
      <c r="AW776" s="579">
        <v>4</v>
      </c>
      <c r="AY776" s="76"/>
      <c r="AZ776" s="76">
        <f t="shared" si="236"/>
        <v>488219171</v>
      </c>
      <c r="BA776" s="76">
        <f t="shared" si="237"/>
        <v>488</v>
      </c>
      <c r="BB776" s="564"/>
      <c r="BC776" s="266" t="str">
        <f t="shared" si="238"/>
        <v>SOUTH SHORE</v>
      </c>
      <c r="BD776" s="266">
        <f t="shared" si="239"/>
        <v>171</v>
      </c>
      <c r="BE776" s="266" t="str">
        <f t="shared" si="221"/>
        <v>MARSHFIELD</v>
      </c>
      <c r="BF776" s="266">
        <f t="shared" si="240"/>
        <v>8</v>
      </c>
    </row>
    <row r="777" spans="1:58">
      <c r="A777" s="265">
        <v>488</v>
      </c>
      <c r="B777" s="265">
        <v>488219219</v>
      </c>
      <c r="C777" s="266" t="s">
        <v>508</v>
      </c>
      <c r="D777" s="275">
        <f t="shared" si="222"/>
        <v>0</v>
      </c>
      <c r="E777" s="275">
        <f t="shared" si="223"/>
        <v>0</v>
      </c>
      <c r="F777" s="275">
        <f t="shared" si="224"/>
        <v>1</v>
      </c>
      <c r="G777" s="275">
        <f t="shared" si="225"/>
        <v>4</v>
      </c>
      <c r="H777" s="275">
        <f t="shared" si="226"/>
        <v>3</v>
      </c>
      <c r="I777" s="275">
        <f t="shared" si="227"/>
        <v>3</v>
      </c>
      <c r="J777" s="275">
        <f t="shared" si="228"/>
        <v>0</v>
      </c>
      <c r="K777" s="410">
        <f t="shared" si="229"/>
        <v>0.43230000000000002</v>
      </c>
      <c r="L777" s="275"/>
      <c r="M777" s="275">
        <f t="shared" si="230"/>
        <v>2</v>
      </c>
      <c r="N777" s="275">
        <f t="shared" si="231"/>
        <v>0</v>
      </c>
      <c r="O777" s="275">
        <f t="shared" si="232"/>
        <v>0</v>
      </c>
      <c r="P777" s="275">
        <f t="shared" si="233"/>
        <v>3</v>
      </c>
      <c r="Q777" s="275">
        <f t="shared" si="234"/>
        <v>2</v>
      </c>
      <c r="R777" s="275">
        <f t="shared" si="235"/>
        <v>11</v>
      </c>
      <c r="S777" s="278"/>
      <c r="T777" s="278"/>
      <c r="U777" s="278"/>
      <c r="V777" s="278"/>
      <c r="W777" s="582"/>
      <c r="X777" s="582"/>
      <c r="Y777" s="600"/>
      <c r="Z777" s="278"/>
      <c r="AA777" s="76">
        <v>488</v>
      </c>
      <c r="AB777" s="76">
        <v>488219219</v>
      </c>
      <c r="AC777" s="294" t="s">
        <v>508</v>
      </c>
      <c r="AD777" s="76">
        <v>0</v>
      </c>
      <c r="AE777" s="76">
        <v>0</v>
      </c>
      <c r="AF777" s="76">
        <v>1</v>
      </c>
      <c r="AG777" s="76">
        <v>4</v>
      </c>
      <c r="AH777" s="76">
        <v>3</v>
      </c>
      <c r="AI777" s="76">
        <v>3</v>
      </c>
      <c r="AJ777" s="76">
        <v>0</v>
      </c>
      <c r="AK777" s="265">
        <v>0</v>
      </c>
      <c r="AL777" s="265">
        <v>2</v>
      </c>
      <c r="AM777" s="265">
        <v>0</v>
      </c>
      <c r="AN777" s="265">
        <v>0</v>
      </c>
      <c r="AO777" s="265">
        <v>1</v>
      </c>
      <c r="AP777" s="265">
        <v>0</v>
      </c>
      <c r="AQ777" s="265">
        <v>0</v>
      </c>
      <c r="AR777" s="265">
        <v>1</v>
      </c>
      <c r="AS777" s="76">
        <v>1</v>
      </c>
      <c r="AT777" s="266"/>
      <c r="AU777" s="76">
        <v>219</v>
      </c>
      <c r="AV777" s="76">
        <v>219</v>
      </c>
      <c r="AW777" s="579">
        <v>2</v>
      </c>
      <c r="AY777" s="76"/>
      <c r="AZ777" s="76">
        <f t="shared" si="236"/>
        <v>488219219</v>
      </c>
      <c r="BA777" s="76">
        <f t="shared" si="237"/>
        <v>488</v>
      </c>
      <c r="BB777" s="564"/>
      <c r="BC777" s="266" t="str">
        <f t="shared" si="238"/>
        <v>SOUTH SHORE</v>
      </c>
      <c r="BD777" s="266">
        <f t="shared" si="239"/>
        <v>219</v>
      </c>
      <c r="BE777" s="266" t="str">
        <f t="shared" si="221"/>
        <v>NORWELL</v>
      </c>
      <c r="BF777" s="266">
        <f t="shared" si="240"/>
        <v>11</v>
      </c>
    </row>
    <row r="778" spans="1:58">
      <c r="A778" s="265">
        <v>488</v>
      </c>
      <c r="B778" s="265">
        <v>488219231</v>
      </c>
      <c r="C778" s="266" t="s">
        <v>508</v>
      </c>
      <c r="D778" s="275">
        <f t="shared" si="222"/>
        <v>0</v>
      </c>
      <c r="E778" s="275">
        <f t="shared" si="223"/>
        <v>0</v>
      </c>
      <c r="F778" s="275">
        <f t="shared" si="224"/>
        <v>0</v>
      </c>
      <c r="G778" s="275">
        <f t="shared" si="225"/>
        <v>6</v>
      </c>
      <c r="H778" s="275">
        <f t="shared" si="226"/>
        <v>6</v>
      </c>
      <c r="I778" s="275">
        <f t="shared" si="227"/>
        <v>6</v>
      </c>
      <c r="J778" s="275">
        <f t="shared" si="228"/>
        <v>0</v>
      </c>
      <c r="K778" s="410">
        <f t="shared" si="229"/>
        <v>0.70740000000000003</v>
      </c>
      <c r="L778" s="275"/>
      <c r="M778" s="275">
        <f t="shared" si="230"/>
        <v>0</v>
      </c>
      <c r="N778" s="275">
        <f t="shared" si="231"/>
        <v>0</v>
      </c>
      <c r="O778" s="275">
        <f t="shared" si="232"/>
        <v>0</v>
      </c>
      <c r="P778" s="275">
        <f t="shared" si="233"/>
        <v>2</v>
      </c>
      <c r="Q778" s="275">
        <f t="shared" si="234"/>
        <v>4</v>
      </c>
      <c r="R778" s="275">
        <f t="shared" si="235"/>
        <v>18</v>
      </c>
      <c r="S778" s="278"/>
      <c r="T778" s="278"/>
      <c r="U778" s="278"/>
      <c r="V778" s="278"/>
      <c r="W778" s="582"/>
      <c r="X778" s="582"/>
      <c r="Y778" s="600"/>
      <c r="Z778" s="278"/>
      <c r="AA778" s="76">
        <v>488</v>
      </c>
      <c r="AB778" s="76">
        <v>488219231</v>
      </c>
      <c r="AC778" s="294" t="s">
        <v>508</v>
      </c>
      <c r="AD778" s="76">
        <v>0</v>
      </c>
      <c r="AE778" s="76">
        <v>0</v>
      </c>
      <c r="AF778" s="76">
        <v>0</v>
      </c>
      <c r="AG778" s="76">
        <v>6</v>
      </c>
      <c r="AH778" s="76">
        <v>6</v>
      </c>
      <c r="AI778" s="76">
        <v>6</v>
      </c>
      <c r="AJ778" s="76">
        <v>0</v>
      </c>
      <c r="AK778" s="265">
        <v>0</v>
      </c>
      <c r="AL778" s="265">
        <v>0</v>
      </c>
      <c r="AM778" s="265">
        <v>0</v>
      </c>
      <c r="AN778" s="265">
        <v>0</v>
      </c>
      <c r="AO778" s="265">
        <v>1</v>
      </c>
      <c r="AP778" s="265">
        <v>0</v>
      </c>
      <c r="AQ778" s="265">
        <v>0</v>
      </c>
      <c r="AR778" s="265">
        <v>0</v>
      </c>
      <c r="AS778" s="76">
        <v>1</v>
      </c>
      <c r="AT778" s="266"/>
      <c r="AU778" s="76">
        <v>219</v>
      </c>
      <c r="AV778" s="76">
        <v>231</v>
      </c>
      <c r="AW778" s="579">
        <v>4</v>
      </c>
      <c r="AY778" s="76"/>
      <c r="AZ778" s="76">
        <f t="shared" si="236"/>
        <v>488219231</v>
      </c>
      <c r="BA778" s="76">
        <f t="shared" si="237"/>
        <v>488</v>
      </c>
      <c r="BB778" s="564"/>
      <c r="BC778" s="266" t="str">
        <f t="shared" si="238"/>
        <v>SOUTH SHORE</v>
      </c>
      <c r="BD778" s="266">
        <f t="shared" si="239"/>
        <v>231</v>
      </c>
      <c r="BE778" s="266" t="str">
        <f t="shared" ref="BE778:BE841" si="241">VLOOKUP(BD778,distinfo,2,FALSE)</f>
        <v>PEMBROKE</v>
      </c>
      <c r="BF778" s="266">
        <f t="shared" si="240"/>
        <v>18</v>
      </c>
    </row>
    <row r="779" spans="1:58">
      <c r="A779" s="265">
        <v>488</v>
      </c>
      <c r="B779" s="265">
        <v>488219239</v>
      </c>
      <c r="C779" s="266" t="s">
        <v>508</v>
      </c>
      <c r="D779" s="275">
        <f t="shared" ref="D779:D842" si="242">ROUND(AD779,0)</f>
        <v>0</v>
      </c>
      <c r="E779" s="275">
        <f t="shared" ref="E779:E842" si="243">ROUND(AE779,0)</f>
        <v>0</v>
      </c>
      <c r="F779" s="275">
        <f t="shared" ref="F779:F842" si="244">ROUND(AF779,0)</f>
        <v>1</v>
      </c>
      <c r="G779" s="275">
        <f t="shared" ref="G779:G842" si="245">ROUND(AG779,0)</f>
        <v>3</v>
      </c>
      <c r="H779" s="275">
        <f t="shared" ref="H779:H842" si="246">ROUND(AH779,0)</f>
        <v>1</v>
      </c>
      <c r="I779" s="275">
        <f t="shared" ref="I779:I842" si="247">ROUND(AI779,0)-J779</f>
        <v>4</v>
      </c>
      <c r="J779" s="275">
        <f t="shared" ref="J779:J842" si="248">ROUND(AJ779,0)</f>
        <v>0</v>
      </c>
      <c r="K779" s="410">
        <f t="shared" ref="K779:K842" si="249">ROUND($K$2*(SUM(AF779:AI779)+(AE779*0.5))+$K$5*AJ779,4)</f>
        <v>0.35370000000000001</v>
      </c>
      <c r="L779" s="275"/>
      <c r="M779" s="275">
        <f t="shared" ref="M779:M842" si="250">ROUND(AL779+(AK779*0.5),0)</f>
        <v>0</v>
      </c>
      <c r="N779" s="275">
        <f t="shared" ref="N779:N842" si="251">ROUND(AM779,0)</f>
        <v>0</v>
      </c>
      <c r="O779" s="275">
        <f t="shared" ref="O779:O842" si="252">ROUND(AN779,0)</f>
        <v>0</v>
      </c>
      <c r="P779" s="275">
        <f t="shared" ref="P779:P842" si="253">ROUND(((AP779+AQ779)*0.5)+AO779+AR779+AS779,0)</f>
        <v>3</v>
      </c>
      <c r="Q779" s="275">
        <f t="shared" ref="Q779:Q842" si="254">AW779</f>
        <v>6</v>
      </c>
      <c r="R779" s="275">
        <f t="shared" ref="R779:R842" si="255">SUM(F779:I779)+ROUND(D779*0.5,0)+ROUND(J779,0)</f>
        <v>9</v>
      </c>
      <c r="S779" s="278"/>
      <c r="T779" s="278"/>
      <c r="U779" s="278"/>
      <c r="V779" s="278"/>
      <c r="W779" s="582"/>
      <c r="X779" s="582"/>
      <c r="Y779" s="600"/>
      <c r="Z779" s="278"/>
      <c r="AA779" s="76">
        <v>488</v>
      </c>
      <c r="AB779" s="76">
        <v>488219239</v>
      </c>
      <c r="AC779" s="294" t="s">
        <v>508</v>
      </c>
      <c r="AD779" s="76">
        <v>0</v>
      </c>
      <c r="AE779" s="76">
        <v>0</v>
      </c>
      <c r="AF779" s="76">
        <v>1</v>
      </c>
      <c r="AG779" s="76">
        <v>3</v>
      </c>
      <c r="AH779" s="76">
        <v>1</v>
      </c>
      <c r="AI779" s="76">
        <v>4</v>
      </c>
      <c r="AJ779" s="76">
        <v>0</v>
      </c>
      <c r="AK779" s="265">
        <v>0</v>
      </c>
      <c r="AL779" s="265">
        <v>0</v>
      </c>
      <c r="AM779" s="265">
        <v>0</v>
      </c>
      <c r="AN779" s="265">
        <v>0</v>
      </c>
      <c r="AO779" s="265">
        <v>1</v>
      </c>
      <c r="AP779" s="265">
        <v>0</v>
      </c>
      <c r="AQ779" s="265">
        <v>0</v>
      </c>
      <c r="AR779" s="265">
        <v>0</v>
      </c>
      <c r="AS779" s="76">
        <v>2</v>
      </c>
      <c r="AT779" s="266"/>
      <c r="AU779" s="76">
        <v>219</v>
      </c>
      <c r="AV779" s="76">
        <v>239</v>
      </c>
      <c r="AW779" s="579">
        <v>6</v>
      </c>
      <c r="AY779" s="76"/>
      <c r="AZ779" s="76">
        <f t="shared" ref="AZ779:AZ842" si="256">AB779</f>
        <v>488219239</v>
      </c>
      <c r="BA779" s="76">
        <f t="shared" ref="BA779:BA842" si="257">AA779</f>
        <v>488</v>
      </c>
      <c r="BB779" s="564"/>
      <c r="BC779" s="266" t="str">
        <f t="shared" ref="BC779:BC842" si="258">AC779</f>
        <v>SOUTH SHORE</v>
      </c>
      <c r="BD779" s="266">
        <f t="shared" ref="BD779:BD842" si="259">AV779</f>
        <v>239</v>
      </c>
      <c r="BE779" s="266" t="str">
        <f t="shared" si="241"/>
        <v>PLYMOUTH</v>
      </c>
      <c r="BF779" s="266">
        <f t="shared" ref="BF779:BF842" si="260">SUM(AD779:AJ779)</f>
        <v>9</v>
      </c>
    </row>
    <row r="780" spans="1:58">
      <c r="A780" s="265">
        <v>488</v>
      </c>
      <c r="B780" s="265">
        <v>488219243</v>
      </c>
      <c r="C780" s="266" t="s">
        <v>508</v>
      </c>
      <c r="D780" s="275">
        <f t="shared" si="242"/>
        <v>0</v>
      </c>
      <c r="E780" s="275">
        <f t="shared" si="243"/>
        <v>0</v>
      </c>
      <c r="F780" s="275">
        <f t="shared" si="244"/>
        <v>4</v>
      </c>
      <c r="G780" s="275">
        <f t="shared" si="245"/>
        <v>16</v>
      </c>
      <c r="H780" s="275">
        <f t="shared" si="246"/>
        <v>6</v>
      </c>
      <c r="I780" s="275">
        <f t="shared" si="247"/>
        <v>7</v>
      </c>
      <c r="J780" s="275">
        <f t="shared" si="248"/>
        <v>0</v>
      </c>
      <c r="K780" s="410">
        <f t="shared" si="249"/>
        <v>1.2968999999999999</v>
      </c>
      <c r="L780" s="275"/>
      <c r="M780" s="275">
        <f t="shared" si="250"/>
        <v>6</v>
      </c>
      <c r="N780" s="275">
        <f t="shared" si="251"/>
        <v>0</v>
      </c>
      <c r="O780" s="275">
        <f t="shared" si="252"/>
        <v>0</v>
      </c>
      <c r="P780" s="275">
        <f t="shared" si="253"/>
        <v>12</v>
      </c>
      <c r="Q780" s="275">
        <f t="shared" si="254"/>
        <v>9</v>
      </c>
      <c r="R780" s="275">
        <f t="shared" si="255"/>
        <v>33</v>
      </c>
      <c r="S780" s="278"/>
      <c r="T780" s="278"/>
      <c r="U780" s="278"/>
      <c r="V780" s="278"/>
      <c r="W780" s="582"/>
      <c r="X780" s="582"/>
      <c r="Y780" s="600"/>
      <c r="Z780" s="278"/>
      <c r="AA780" s="76">
        <v>488</v>
      </c>
      <c r="AB780" s="76">
        <v>488219243</v>
      </c>
      <c r="AC780" s="294" t="s">
        <v>508</v>
      </c>
      <c r="AD780" s="76">
        <v>0</v>
      </c>
      <c r="AE780" s="76">
        <v>0</v>
      </c>
      <c r="AF780" s="76">
        <v>4</v>
      </c>
      <c r="AG780" s="76">
        <v>16</v>
      </c>
      <c r="AH780" s="76">
        <v>6</v>
      </c>
      <c r="AI780" s="76">
        <v>7</v>
      </c>
      <c r="AJ780" s="76">
        <v>0</v>
      </c>
      <c r="AK780" s="265">
        <v>0</v>
      </c>
      <c r="AL780" s="265">
        <v>6</v>
      </c>
      <c r="AM780" s="265">
        <v>0</v>
      </c>
      <c r="AN780" s="265">
        <v>0</v>
      </c>
      <c r="AO780" s="265">
        <v>9</v>
      </c>
      <c r="AP780" s="265">
        <v>0</v>
      </c>
      <c r="AQ780" s="265">
        <v>0</v>
      </c>
      <c r="AR780" s="265">
        <v>0</v>
      </c>
      <c r="AS780" s="76">
        <v>3</v>
      </c>
      <c r="AT780" s="266"/>
      <c r="AU780" s="76">
        <v>219</v>
      </c>
      <c r="AV780" s="76">
        <v>243</v>
      </c>
      <c r="AW780" s="579">
        <v>9</v>
      </c>
      <c r="AY780" s="76"/>
      <c r="AZ780" s="76">
        <f t="shared" si="256"/>
        <v>488219243</v>
      </c>
      <c r="BA780" s="76">
        <f t="shared" si="257"/>
        <v>488</v>
      </c>
      <c r="BB780" s="564"/>
      <c r="BC780" s="266" t="str">
        <f t="shared" si="258"/>
        <v>SOUTH SHORE</v>
      </c>
      <c r="BD780" s="266">
        <f t="shared" si="259"/>
        <v>243</v>
      </c>
      <c r="BE780" s="266" t="str">
        <f t="shared" si="241"/>
        <v>QUINCY</v>
      </c>
      <c r="BF780" s="266">
        <f t="shared" si="260"/>
        <v>33</v>
      </c>
    </row>
    <row r="781" spans="1:58">
      <c r="A781" s="265">
        <v>488</v>
      </c>
      <c r="B781" s="265">
        <v>488219244</v>
      </c>
      <c r="C781" s="266" t="s">
        <v>508</v>
      </c>
      <c r="D781" s="275">
        <f t="shared" si="242"/>
        <v>0</v>
      </c>
      <c r="E781" s="275">
        <f t="shared" si="243"/>
        <v>0</v>
      </c>
      <c r="F781" s="275">
        <f t="shared" si="244"/>
        <v>2</v>
      </c>
      <c r="G781" s="275">
        <f t="shared" si="245"/>
        <v>48</v>
      </c>
      <c r="H781" s="275">
        <f t="shared" si="246"/>
        <v>43</v>
      </c>
      <c r="I781" s="275">
        <f t="shared" si="247"/>
        <v>64</v>
      </c>
      <c r="J781" s="275">
        <f t="shared" si="248"/>
        <v>0</v>
      </c>
      <c r="K781" s="410">
        <f t="shared" si="249"/>
        <v>6.1700999999999997</v>
      </c>
      <c r="L781" s="275"/>
      <c r="M781" s="275">
        <f t="shared" si="250"/>
        <v>12</v>
      </c>
      <c r="N781" s="275">
        <f t="shared" si="251"/>
        <v>2</v>
      </c>
      <c r="O781" s="275">
        <f t="shared" si="252"/>
        <v>3</v>
      </c>
      <c r="P781" s="275">
        <f t="shared" si="253"/>
        <v>76</v>
      </c>
      <c r="Q781" s="275">
        <f t="shared" si="254"/>
        <v>10</v>
      </c>
      <c r="R781" s="275">
        <f t="shared" si="255"/>
        <v>157</v>
      </c>
      <c r="S781" s="278"/>
      <c r="T781" s="278"/>
      <c r="U781" s="278"/>
      <c r="V781" s="278"/>
      <c r="W781" s="582"/>
      <c r="X781" s="582"/>
      <c r="Y781" s="600"/>
      <c r="Z781" s="278"/>
      <c r="AA781" s="76">
        <v>488</v>
      </c>
      <c r="AB781" s="76">
        <v>488219244</v>
      </c>
      <c r="AC781" s="294" t="s">
        <v>508</v>
      </c>
      <c r="AD781" s="76">
        <v>0</v>
      </c>
      <c r="AE781" s="76">
        <v>0</v>
      </c>
      <c r="AF781" s="76">
        <v>2</v>
      </c>
      <c r="AG781" s="76">
        <v>48</v>
      </c>
      <c r="AH781" s="76">
        <v>43</v>
      </c>
      <c r="AI781" s="76">
        <v>64</v>
      </c>
      <c r="AJ781" s="76">
        <v>0</v>
      </c>
      <c r="AK781" s="265">
        <v>0</v>
      </c>
      <c r="AL781" s="265">
        <v>12</v>
      </c>
      <c r="AM781" s="265">
        <v>2</v>
      </c>
      <c r="AN781" s="265">
        <v>3</v>
      </c>
      <c r="AO781" s="265">
        <v>53</v>
      </c>
      <c r="AP781" s="265">
        <v>0</v>
      </c>
      <c r="AQ781" s="265">
        <v>0</v>
      </c>
      <c r="AR781" s="265">
        <v>1</v>
      </c>
      <c r="AS781" s="76">
        <v>22</v>
      </c>
      <c r="AT781" s="266"/>
      <c r="AU781" s="76">
        <v>219</v>
      </c>
      <c r="AV781" s="76">
        <v>244</v>
      </c>
      <c r="AW781" s="579">
        <v>10</v>
      </c>
      <c r="AY781" s="76"/>
      <c r="AZ781" s="76">
        <f t="shared" si="256"/>
        <v>488219244</v>
      </c>
      <c r="BA781" s="76">
        <f t="shared" si="257"/>
        <v>488</v>
      </c>
      <c r="BB781" s="564"/>
      <c r="BC781" s="266" t="str">
        <f t="shared" si="258"/>
        <v>SOUTH SHORE</v>
      </c>
      <c r="BD781" s="266">
        <f t="shared" si="259"/>
        <v>244</v>
      </c>
      <c r="BE781" s="266" t="str">
        <f t="shared" si="241"/>
        <v>RANDOLPH</v>
      </c>
      <c r="BF781" s="266">
        <f t="shared" si="260"/>
        <v>157</v>
      </c>
    </row>
    <row r="782" spans="1:58">
      <c r="A782" s="265">
        <v>488</v>
      </c>
      <c r="B782" s="265">
        <v>488219251</v>
      </c>
      <c r="C782" s="266" t="s">
        <v>508</v>
      </c>
      <c r="D782" s="275">
        <f t="shared" si="242"/>
        <v>0</v>
      </c>
      <c r="E782" s="275">
        <f t="shared" si="243"/>
        <v>0</v>
      </c>
      <c r="F782" s="275">
        <f t="shared" si="244"/>
        <v>6</v>
      </c>
      <c r="G782" s="275">
        <f t="shared" si="245"/>
        <v>41</v>
      </c>
      <c r="H782" s="275">
        <f t="shared" si="246"/>
        <v>29</v>
      </c>
      <c r="I782" s="275">
        <f t="shared" si="247"/>
        <v>25</v>
      </c>
      <c r="J782" s="275">
        <f t="shared" si="248"/>
        <v>0</v>
      </c>
      <c r="K782" s="410">
        <f t="shared" si="249"/>
        <v>3.9693000000000001</v>
      </c>
      <c r="L782" s="275"/>
      <c r="M782" s="275">
        <f t="shared" si="250"/>
        <v>12</v>
      </c>
      <c r="N782" s="275">
        <f t="shared" si="251"/>
        <v>0</v>
      </c>
      <c r="O782" s="275">
        <f t="shared" si="252"/>
        <v>0</v>
      </c>
      <c r="P782" s="275">
        <f t="shared" si="253"/>
        <v>39</v>
      </c>
      <c r="Q782" s="275">
        <f t="shared" si="254"/>
        <v>9</v>
      </c>
      <c r="R782" s="275">
        <f t="shared" si="255"/>
        <v>101</v>
      </c>
      <c r="S782" s="278"/>
      <c r="T782" s="278"/>
      <c r="U782" s="278"/>
      <c r="V782" s="278"/>
      <c r="W782" s="582"/>
      <c r="X782" s="582"/>
      <c r="Y782" s="600"/>
      <c r="Z782" s="278"/>
      <c r="AA782" s="76">
        <v>488</v>
      </c>
      <c r="AB782" s="76">
        <v>488219251</v>
      </c>
      <c r="AC782" s="294" t="s">
        <v>508</v>
      </c>
      <c r="AD782" s="76">
        <v>0</v>
      </c>
      <c r="AE782" s="76">
        <v>0</v>
      </c>
      <c r="AF782" s="76">
        <v>6</v>
      </c>
      <c r="AG782" s="76">
        <v>41</v>
      </c>
      <c r="AH782" s="76">
        <v>29</v>
      </c>
      <c r="AI782" s="76">
        <v>25</v>
      </c>
      <c r="AJ782" s="76">
        <v>0</v>
      </c>
      <c r="AK782" s="265">
        <v>0</v>
      </c>
      <c r="AL782" s="265">
        <v>12</v>
      </c>
      <c r="AM782" s="265">
        <v>0</v>
      </c>
      <c r="AN782" s="265">
        <v>0</v>
      </c>
      <c r="AO782" s="265">
        <v>25</v>
      </c>
      <c r="AP782" s="265">
        <v>0</v>
      </c>
      <c r="AQ782" s="265">
        <v>0</v>
      </c>
      <c r="AR782" s="265">
        <v>3</v>
      </c>
      <c r="AS782" s="76">
        <v>11</v>
      </c>
      <c r="AT782" s="266"/>
      <c r="AU782" s="76">
        <v>219</v>
      </c>
      <c r="AV782" s="76">
        <v>251</v>
      </c>
      <c r="AW782" s="579">
        <v>9</v>
      </c>
      <c r="AY782" s="76"/>
      <c r="AZ782" s="76">
        <f t="shared" si="256"/>
        <v>488219251</v>
      </c>
      <c r="BA782" s="76">
        <f t="shared" si="257"/>
        <v>488</v>
      </c>
      <c r="BB782" s="564"/>
      <c r="BC782" s="266" t="str">
        <f t="shared" si="258"/>
        <v>SOUTH SHORE</v>
      </c>
      <c r="BD782" s="266">
        <f t="shared" si="259"/>
        <v>251</v>
      </c>
      <c r="BE782" s="266" t="str">
        <f t="shared" si="241"/>
        <v>ROCKLAND</v>
      </c>
      <c r="BF782" s="266">
        <f t="shared" si="260"/>
        <v>101</v>
      </c>
    </row>
    <row r="783" spans="1:58">
      <c r="A783" s="265">
        <v>488</v>
      </c>
      <c r="B783" s="265">
        <v>488219264</v>
      </c>
      <c r="C783" s="266" t="s">
        <v>508</v>
      </c>
      <c r="D783" s="275">
        <f t="shared" si="242"/>
        <v>0</v>
      </c>
      <c r="E783" s="275">
        <f t="shared" si="243"/>
        <v>0</v>
      </c>
      <c r="F783" s="275">
        <f t="shared" si="244"/>
        <v>2</v>
      </c>
      <c r="G783" s="275">
        <f t="shared" si="245"/>
        <v>4</v>
      </c>
      <c r="H783" s="275">
        <f t="shared" si="246"/>
        <v>6</v>
      </c>
      <c r="I783" s="275">
        <f t="shared" si="247"/>
        <v>3</v>
      </c>
      <c r="J783" s="275">
        <f t="shared" si="248"/>
        <v>0</v>
      </c>
      <c r="K783" s="410">
        <f t="shared" si="249"/>
        <v>0.58950000000000002</v>
      </c>
      <c r="L783" s="275"/>
      <c r="M783" s="275">
        <f t="shared" si="250"/>
        <v>0</v>
      </c>
      <c r="N783" s="275">
        <f t="shared" si="251"/>
        <v>0</v>
      </c>
      <c r="O783" s="275">
        <f t="shared" si="252"/>
        <v>0</v>
      </c>
      <c r="P783" s="275">
        <f t="shared" si="253"/>
        <v>2</v>
      </c>
      <c r="Q783" s="275">
        <f t="shared" si="254"/>
        <v>3</v>
      </c>
      <c r="R783" s="275">
        <f t="shared" si="255"/>
        <v>15</v>
      </c>
      <c r="S783" s="278"/>
      <c r="T783" s="278"/>
      <c r="U783" s="278"/>
      <c r="V783" s="278"/>
      <c r="W783" s="582"/>
      <c r="X783" s="582"/>
      <c r="Y783" s="600"/>
      <c r="Z783" s="278"/>
      <c r="AA783" s="76">
        <v>488</v>
      </c>
      <c r="AB783" s="76">
        <v>488219264</v>
      </c>
      <c r="AC783" s="294" t="s">
        <v>508</v>
      </c>
      <c r="AD783" s="76">
        <v>0</v>
      </c>
      <c r="AE783" s="76">
        <v>0</v>
      </c>
      <c r="AF783" s="76">
        <v>2</v>
      </c>
      <c r="AG783" s="76">
        <v>4</v>
      </c>
      <c r="AH783" s="76">
        <v>6</v>
      </c>
      <c r="AI783" s="76">
        <v>3</v>
      </c>
      <c r="AJ783" s="76">
        <v>0</v>
      </c>
      <c r="AK783" s="265">
        <v>0</v>
      </c>
      <c r="AL783" s="265">
        <v>0</v>
      </c>
      <c r="AM783" s="265">
        <v>0</v>
      </c>
      <c r="AN783" s="265">
        <v>0</v>
      </c>
      <c r="AO783" s="265">
        <v>1</v>
      </c>
      <c r="AP783" s="265">
        <v>0</v>
      </c>
      <c r="AQ783" s="265">
        <v>0</v>
      </c>
      <c r="AR783" s="265">
        <v>0</v>
      </c>
      <c r="AS783" s="76">
        <v>1</v>
      </c>
      <c r="AT783" s="266"/>
      <c r="AU783" s="76">
        <v>219</v>
      </c>
      <c r="AV783" s="76">
        <v>264</v>
      </c>
      <c r="AW783" s="579">
        <v>3</v>
      </c>
      <c r="AY783" s="76"/>
      <c r="AZ783" s="76">
        <f t="shared" si="256"/>
        <v>488219264</v>
      </c>
      <c r="BA783" s="76">
        <f t="shared" si="257"/>
        <v>488</v>
      </c>
      <c r="BB783" s="564"/>
      <c r="BC783" s="266" t="str">
        <f t="shared" si="258"/>
        <v>SOUTH SHORE</v>
      </c>
      <c r="BD783" s="266">
        <f t="shared" si="259"/>
        <v>264</v>
      </c>
      <c r="BE783" s="266" t="str">
        <f t="shared" si="241"/>
        <v>SCITUATE</v>
      </c>
      <c r="BF783" s="266">
        <f t="shared" si="260"/>
        <v>15</v>
      </c>
    </row>
    <row r="784" spans="1:58">
      <c r="A784" s="265">
        <v>488</v>
      </c>
      <c r="B784" s="265">
        <v>488219285</v>
      </c>
      <c r="C784" s="266" t="s">
        <v>508</v>
      </c>
      <c r="D784" s="275">
        <f t="shared" si="242"/>
        <v>0</v>
      </c>
      <c r="E784" s="275">
        <f t="shared" si="243"/>
        <v>0</v>
      </c>
      <c r="F784" s="275">
        <f t="shared" si="244"/>
        <v>0</v>
      </c>
      <c r="G784" s="275">
        <f t="shared" si="245"/>
        <v>1</v>
      </c>
      <c r="H784" s="275">
        <f t="shared" si="246"/>
        <v>0</v>
      </c>
      <c r="I784" s="275">
        <f t="shared" si="247"/>
        <v>3</v>
      </c>
      <c r="J784" s="275">
        <f t="shared" si="248"/>
        <v>0</v>
      </c>
      <c r="K784" s="410">
        <f t="shared" si="249"/>
        <v>0.15720000000000001</v>
      </c>
      <c r="L784" s="275"/>
      <c r="M784" s="275">
        <f t="shared" si="250"/>
        <v>1</v>
      </c>
      <c r="N784" s="275">
        <f t="shared" si="251"/>
        <v>0</v>
      </c>
      <c r="O784" s="275">
        <f t="shared" si="252"/>
        <v>0</v>
      </c>
      <c r="P784" s="275">
        <f t="shared" si="253"/>
        <v>3</v>
      </c>
      <c r="Q784" s="275">
        <f t="shared" si="254"/>
        <v>9</v>
      </c>
      <c r="R784" s="275">
        <f t="shared" si="255"/>
        <v>4</v>
      </c>
      <c r="S784" s="278"/>
      <c r="T784" s="278"/>
      <c r="U784" s="278"/>
      <c r="V784" s="278"/>
      <c r="W784" s="582"/>
      <c r="X784" s="582"/>
      <c r="Y784" s="600"/>
      <c r="Z784" s="278"/>
      <c r="AA784" s="76">
        <v>488</v>
      </c>
      <c r="AB784" s="76">
        <v>488219285</v>
      </c>
      <c r="AC784" s="294" t="s">
        <v>508</v>
      </c>
      <c r="AD784" s="76">
        <v>0</v>
      </c>
      <c r="AE784" s="76">
        <v>0</v>
      </c>
      <c r="AF784" s="76">
        <v>0</v>
      </c>
      <c r="AG784" s="76">
        <v>1</v>
      </c>
      <c r="AH784" s="76">
        <v>0</v>
      </c>
      <c r="AI784" s="76">
        <v>3</v>
      </c>
      <c r="AJ784" s="76">
        <v>0</v>
      </c>
      <c r="AK784" s="265">
        <v>0</v>
      </c>
      <c r="AL784" s="265">
        <v>1</v>
      </c>
      <c r="AM784" s="265">
        <v>0</v>
      </c>
      <c r="AN784" s="265">
        <v>0</v>
      </c>
      <c r="AO784" s="265">
        <v>1</v>
      </c>
      <c r="AP784" s="265">
        <v>0</v>
      </c>
      <c r="AQ784" s="265">
        <v>0</v>
      </c>
      <c r="AR784" s="265">
        <v>0</v>
      </c>
      <c r="AS784" s="76">
        <v>2</v>
      </c>
      <c r="AT784" s="266"/>
      <c r="AU784" s="76">
        <v>219</v>
      </c>
      <c r="AV784" s="76">
        <v>285</v>
      </c>
      <c r="AW784" s="579">
        <v>9</v>
      </c>
      <c r="AY784" s="76"/>
      <c r="AZ784" s="76">
        <f t="shared" si="256"/>
        <v>488219285</v>
      </c>
      <c r="BA784" s="76">
        <f t="shared" si="257"/>
        <v>488</v>
      </c>
      <c r="BB784" s="564"/>
      <c r="BC784" s="266" t="str">
        <f t="shared" si="258"/>
        <v>SOUTH SHORE</v>
      </c>
      <c r="BD784" s="266">
        <f t="shared" si="259"/>
        <v>285</v>
      </c>
      <c r="BE784" s="266" t="str">
        <f t="shared" si="241"/>
        <v>STOUGHTON</v>
      </c>
      <c r="BF784" s="266">
        <f t="shared" si="260"/>
        <v>4</v>
      </c>
    </row>
    <row r="785" spans="1:58">
      <c r="A785" s="265">
        <v>488</v>
      </c>
      <c r="B785" s="265">
        <v>488219293</v>
      </c>
      <c r="C785" s="266" t="s">
        <v>508</v>
      </c>
      <c r="D785" s="275">
        <f t="shared" si="242"/>
        <v>0</v>
      </c>
      <c r="E785" s="275">
        <f t="shared" si="243"/>
        <v>0</v>
      </c>
      <c r="F785" s="275">
        <f t="shared" si="244"/>
        <v>0</v>
      </c>
      <c r="G785" s="275">
        <f t="shared" si="245"/>
        <v>0</v>
      </c>
      <c r="H785" s="275">
        <f t="shared" si="246"/>
        <v>1</v>
      </c>
      <c r="I785" s="275">
        <f t="shared" si="247"/>
        <v>3</v>
      </c>
      <c r="J785" s="275">
        <f t="shared" si="248"/>
        <v>0</v>
      </c>
      <c r="K785" s="410">
        <f t="shared" si="249"/>
        <v>0.15720000000000001</v>
      </c>
      <c r="L785" s="275"/>
      <c r="M785" s="275">
        <f t="shared" si="250"/>
        <v>0</v>
      </c>
      <c r="N785" s="275">
        <f t="shared" si="251"/>
        <v>0</v>
      </c>
      <c r="O785" s="275">
        <f t="shared" si="252"/>
        <v>0</v>
      </c>
      <c r="P785" s="275">
        <f t="shared" si="253"/>
        <v>2</v>
      </c>
      <c r="Q785" s="275">
        <f t="shared" si="254"/>
        <v>10</v>
      </c>
      <c r="R785" s="275">
        <f t="shared" si="255"/>
        <v>4</v>
      </c>
      <c r="S785" s="278"/>
      <c r="T785" s="278"/>
      <c r="U785" s="278"/>
      <c r="V785" s="278"/>
      <c r="W785" s="582"/>
      <c r="X785" s="582"/>
      <c r="Y785" s="600"/>
      <c r="Z785" s="278"/>
      <c r="AA785" s="76">
        <v>488</v>
      </c>
      <c r="AB785" s="76">
        <v>488219293</v>
      </c>
      <c r="AC785" s="294" t="s">
        <v>508</v>
      </c>
      <c r="AD785" s="76">
        <v>0</v>
      </c>
      <c r="AE785" s="76">
        <v>0</v>
      </c>
      <c r="AF785" s="76">
        <v>0</v>
      </c>
      <c r="AG785" s="76">
        <v>0</v>
      </c>
      <c r="AH785" s="76">
        <v>1</v>
      </c>
      <c r="AI785" s="76">
        <v>3</v>
      </c>
      <c r="AJ785" s="76">
        <v>0</v>
      </c>
      <c r="AK785" s="265">
        <v>0</v>
      </c>
      <c r="AL785" s="265">
        <v>0</v>
      </c>
      <c r="AM785" s="265">
        <v>0</v>
      </c>
      <c r="AN785" s="265">
        <v>0</v>
      </c>
      <c r="AO785" s="265">
        <v>1</v>
      </c>
      <c r="AP785" s="265">
        <v>0</v>
      </c>
      <c r="AQ785" s="265">
        <v>0</v>
      </c>
      <c r="AR785" s="265">
        <v>0</v>
      </c>
      <c r="AS785" s="76">
        <v>1</v>
      </c>
      <c r="AT785" s="266"/>
      <c r="AU785" s="76">
        <v>219</v>
      </c>
      <c r="AV785" s="76">
        <v>293</v>
      </c>
      <c r="AW785" s="579">
        <v>10</v>
      </c>
      <c r="AY785" s="76"/>
      <c r="AZ785" s="76">
        <f t="shared" si="256"/>
        <v>488219293</v>
      </c>
      <c r="BA785" s="76">
        <f t="shared" si="257"/>
        <v>488</v>
      </c>
      <c r="BB785" s="564"/>
      <c r="BC785" s="266" t="str">
        <f t="shared" si="258"/>
        <v>SOUTH SHORE</v>
      </c>
      <c r="BD785" s="266">
        <f t="shared" si="259"/>
        <v>293</v>
      </c>
      <c r="BE785" s="266" t="str">
        <f t="shared" si="241"/>
        <v>TAUNTON</v>
      </c>
      <c r="BF785" s="266">
        <f t="shared" si="260"/>
        <v>4</v>
      </c>
    </row>
    <row r="786" spans="1:58">
      <c r="A786" s="265">
        <v>488</v>
      </c>
      <c r="B786" s="265">
        <v>488219336</v>
      </c>
      <c r="C786" s="266" t="s">
        <v>508</v>
      </c>
      <c r="D786" s="275">
        <f t="shared" si="242"/>
        <v>0</v>
      </c>
      <c r="E786" s="275">
        <f t="shared" si="243"/>
        <v>0</v>
      </c>
      <c r="F786" s="275">
        <f t="shared" si="244"/>
        <v>26</v>
      </c>
      <c r="G786" s="275">
        <f t="shared" si="245"/>
        <v>124</v>
      </c>
      <c r="H786" s="275">
        <f t="shared" si="246"/>
        <v>54</v>
      </c>
      <c r="I786" s="275">
        <f t="shared" si="247"/>
        <v>71</v>
      </c>
      <c r="J786" s="275">
        <f t="shared" si="248"/>
        <v>0</v>
      </c>
      <c r="K786" s="410">
        <f t="shared" si="249"/>
        <v>10.807499999999999</v>
      </c>
      <c r="L786" s="275"/>
      <c r="M786" s="275">
        <f t="shared" si="250"/>
        <v>22</v>
      </c>
      <c r="N786" s="275">
        <f t="shared" si="251"/>
        <v>0</v>
      </c>
      <c r="O786" s="275">
        <f t="shared" si="252"/>
        <v>1</v>
      </c>
      <c r="P786" s="275">
        <f t="shared" si="253"/>
        <v>61</v>
      </c>
      <c r="Q786" s="275">
        <f t="shared" si="254"/>
        <v>8</v>
      </c>
      <c r="R786" s="275">
        <f t="shared" si="255"/>
        <v>275</v>
      </c>
      <c r="S786" s="278"/>
      <c r="T786" s="278"/>
      <c r="U786" s="278"/>
      <c r="V786" s="278"/>
      <c r="W786" s="582"/>
      <c r="X786" s="582"/>
      <c r="Y786" s="600"/>
      <c r="Z786" s="278"/>
      <c r="AA786" s="76">
        <v>488</v>
      </c>
      <c r="AB786" s="76">
        <v>488219336</v>
      </c>
      <c r="AC786" s="294" t="s">
        <v>508</v>
      </c>
      <c r="AD786" s="76">
        <v>0</v>
      </c>
      <c r="AE786" s="76">
        <v>0</v>
      </c>
      <c r="AF786" s="76">
        <v>26</v>
      </c>
      <c r="AG786" s="76">
        <v>124</v>
      </c>
      <c r="AH786" s="76">
        <v>54</v>
      </c>
      <c r="AI786" s="76">
        <v>71</v>
      </c>
      <c r="AJ786" s="76">
        <v>0</v>
      </c>
      <c r="AK786" s="265">
        <v>0</v>
      </c>
      <c r="AL786" s="265">
        <v>22</v>
      </c>
      <c r="AM786" s="265">
        <v>0</v>
      </c>
      <c r="AN786" s="265">
        <v>1</v>
      </c>
      <c r="AO786" s="265">
        <v>38</v>
      </c>
      <c r="AP786" s="265">
        <v>0</v>
      </c>
      <c r="AQ786" s="265">
        <v>0</v>
      </c>
      <c r="AR786" s="265">
        <v>3</v>
      </c>
      <c r="AS786" s="76">
        <v>20</v>
      </c>
      <c r="AT786" s="266"/>
      <c r="AU786" s="76">
        <v>219</v>
      </c>
      <c r="AV786" s="76">
        <v>336</v>
      </c>
      <c r="AW786" s="579">
        <v>8</v>
      </c>
      <c r="AY786" s="76"/>
      <c r="AZ786" s="76">
        <f t="shared" si="256"/>
        <v>488219336</v>
      </c>
      <c r="BA786" s="76">
        <f t="shared" si="257"/>
        <v>488</v>
      </c>
      <c r="BB786" s="564"/>
      <c r="BC786" s="266" t="str">
        <f t="shared" si="258"/>
        <v>SOUTH SHORE</v>
      </c>
      <c r="BD786" s="266">
        <f t="shared" si="259"/>
        <v>336</v>
      </c>
      <c r="BE786" s="266" t="str">
        <f t="shared" si="241"/>
        <v>WEYMOUTH</v>
      </c>
      <c r="BF786" s="266">
        <f t="shared" si="260"/>
        <v>275</v>
      </c>
    </row>
    <row r="787" spans="1:58">
      <c r="A787" s="265">
        <v>488</v>
      </c>
      <c r="B787" s="265">
        <v>488219625</v>
      </c>
      <c r="C787" s="266" t="s">
        <v>508</v>
      </c>
      <c r="D787" s="275">
        <f t="shared" si="242"/>
        <v>0</v>
      </c>
      <c r="E787" s="275">
        <f t="shared" si="243"/>
        <v>0</v>
      </c>
      <c r="F787" s="275">
        <f t="shared" si="244"/>
        <v>0</v>
      </c>
      <c r="G787" s="275">
        <f t="shared" si="245"/>
        <v>2</v>
      </c>
      <c r="H787" s="275">
        <f t="shared" si="246"/>
        <v>1</v>
      </c>
      <c r="I787" s="275">
        <f t="shared" si="247"/>
        <v>0</v>
      </c>
      <c r="J787" s="275">
        <f t="shared" si="248"/>
        <v>0</v>
      </c>
      <c r="K787" s="410">
        <f t="shared" si="249"/>
        <v>0.1179</v>
      </c>
      <c r="L787" s="275"/>
      <c r="M787" s="275">
        <f t="shared" si="250"/>
        <v>1</v>
      </c>
      <c r="N787" s="275">
        <f t="shared" si="251"/>
        <v>0</v>
      </c>
      <c r="O787" s="275">
        <f t="shared" si="252"/>
        <v>0</v>
      </c>
      <c r="P787" s="275">
        <f t="shared" si="253"/>
        <v>2</v>
      </c>
      <c r="Q787" s="275">
        <f t="shared" si="254"/>
        <v>6</v>
      </c>
      <c r="R787" s="275">
        <f t="shared" si="255"/>
        <v>3</v>
      </c>
      <c r="S787" s="278"/>
      <c r="T787" s="278"/>
      <c r="U787" s="278"/>
      <c r="V787" s="278"/>
      <c r="W787" s="582"/>
      <c r="X787" s="582"/>
      <c r="Y787" s="600"/>
      <c r="Z787" s="278"/>
      <c r="AA787" s="76">
        <v>488</v>
      </c>
      <c r="AB787" s="76">
        <v>488219625</v>
      </c>
      <c r="AC787" s="294" t="s">
        <v>508</v>
      </c>
      <c r="AD787" s="76">
        <v>0</v>
      </c>
      <c r="AE787" s="76">
        <v>0</v>
      </c>
      <c r="AF787" s="76">
        <v>0</v>
      </c>
      <c r="AG787" s="76">
        <v>2</v>
      </c>
      <c r="AH787" s="76">
        <v>1</v>
      </c>
      <c r="AI787" s="76">
        <v>0</v>
      </c>
      <c r="AJ787" s="76">
        <v>0</v>
      </c>
      <c r="AK787" s="265">
        <v>0</v>
      </c>
      <c r="AL787" s="265">
        <v>1</v>
      </c>
      <c r="AM787" s="265">
        <v>0</v>
      </c>
      <c r="AN787" s="265">
        <v>0</v>
      </c>
      <c r="AO787" s="265">
        <v>2</v>
      </c>
      <c r="AP787" s="265">
        <v>0</v>
      </c>
      <c r="AQ787" s="265">
        <v>0</v>
      </c>
      <c r="AR787" s="265">
        <v>0</v>
      </c>
      <c r="AS787" s="76">
        <v>0</v>
      </c>
      <c r="AT787" s="266"/>
      <c r="AU787" s="76">
        <v>219</v>
      </c>
      <c r="AV787" s="76">
        <v>625</v>
      </c>
      <c r="AW787" s="579">
        <v>6</v>
      </c>
      <c r="AY787" s="76"/>
      <c r="AZ787" s="76">
        <f t="shared" si="256"/>
        <v>488219625</v>
      </c>
      <c r="BA787" s="76">
        <f t="shared" si="257"/>
        <v>488</v>
      </c>
      <c r="BB787" s="564"/>
      <c r="BC787" s="266" t="str">
        <f t="shared" si="258"/>
        <v>SOUTH SHORE</v>
      </c>
      <c r="BD787" s="266">
        <f t="shared" si="259"/>
        <v>625</v>
      </c>
      <c r="BE787" s="266" t="str">
        <f t="shared" si="241"/>
        <v>BRIDGEWATER RAYNHAM</v>
      </c>
      <c r="BF787" s="266">
        <f t="shared" si="260"/>
        <v>3</v>
      </c>
    </row>
    <row r="788" spans="1:58">
      <c r="A788" s="265">
        <v>488</v>
      </c>
      <c r="B788" s="265">
        <v>488219760</v>
      </c>
      <c r="C788" s="266" t="s">
        <v>508</v>
      </c>
      <c r="D788" s="275">
        <f t="shared" si="242"/>
        <v>0</v>
      </c>
      <c r="E788" s="275">
        <f t="shared" si="243"/>
        <v>0</v>
      </c>
      <c r="F788" s="275">
        <f t="shared" si="244"/>
        <v>0</v>
      </c>
      <c r="G788" s="275">
        <f t="shared" si="245"/>
        <v>0</v>
      </c>
      <c r="H788" s="275">
        <f t="shared" si="246"/>
        <v>2</v>
      </c>
      <c r="I788" s="275">
        <f t="shared" si="247"/>
        <v>4</v>
      </c>
      <c r="J788" s="275">
        <f t="shared" si="248"/>
        <v>0</v>
      </c>
      <c r="K788" s="410">
        <f t="shared" si="249"/>
        <v>0.23580000000000001</v>
      </c>
      <c r="L788" s="275"/>
      <c r="M788" s="275">
        <f t="shared" si="250"/>
        <v>0</v>
      </c>
      <c r="N788" s="275">
        <f t="shared" si="251"/>
        <v>0</v>
      </c>
      <c r="O788" s="275">
        <f t="shared" si="252"/>
        <v>0</v>
      </c>
      <c r="P788" s="275">
        <f t="shared" si="253"/>
        <v>4</v>
      </c>
      <c r="Q788" s="275">
        <f t="shared" si="254"/>
        <v>6</v>
      </c>
      <c r="R788" s="275">
        <f t="shared" si="255"/>
        <v>6</v>
      </c>
      <c r="S788" s="278"/>
      <c r="T788" s="278"/>
      <c r="U788" s="278"/>
      <c r="V788" s="278"/>
      <c r="W788" s="582"/>
      <c r="X788" s="582"/>
      <c r="Y788" s="600"/>
      <c r="Z788" s="278"/>
      <c r="AA788" s="76">
        <v>488</v>
      </c>
      <c r="AB788" s="76">
        <v>488219760</v>
      </c>
      <c r="AC788" s="294" t="s">
        <v>508</v>
      </c>
      <c r="AD788" s="76">
        <v>0</v>
      </c>
      <c r="AE788" s="76">
        <v>0</v>
      </c>
      <c r="AF788" s="76">
        <v>0</v>
      </c>
      <c r="AG788" s="76">
        <v>0</v>
      </c>
      <c r="AH788" s="76">
        <v>2</v>
      </c>
      <c r="AI788" s="76">
        <v>4</v>
      </c>
      <c r="AJ788" s="76">
        <v>0</v>
      </c>
      <c r="AK788" s="265">
        <v>0</v>
      </c>
      <c r="AL788" s="265">
        <v>0</v>
      </c>
      <c r="AM788" s="265">
        <v>0</v>
      </c>
      <c r="AN788" s="265">
        <v>0</v>
      </c>
      <c r="AO788" s="265">
        <v>2</v>
      </c>
      <c r="AP788" s="265">
        <v>0</v>
      </c>
      <c r="AQ788" s="265">
        <v>0</v>
      </c>
      <c r="AR788" s="265">
        <v>0</v>
      </c>
      <c r="AS788" s="76">
        <v>2</v>
      </c>
      <c r="AT788" s="266"/>
      <c r="AU788" s="76">
        <v>219</v>
      </c>
      <c r="AV788" s="76">
        <v>760</v>
      </c>
      <c r="AW788" s="579">
        <v>6</v>
      </c>
      <c r="AY788" s="76"/>
      <c r="AZ788" s="76">
        <f t="shared" si="256"/>
        <v>488219760</v>
      </c>
      <c r="BA788" s="76">
        <f t="shared" si="257"/>
        <v>488</v>
      </c>
      <c r="BB788" s="564"/>
      <c r="BC788" s="266" t="str">
        <f t="shared" si="258"/>
        <v>SOUTH SHORE</v>
      </c>
      <c r="BD788" s="266">
        <f t="shared" si="259"/>
        <v>760</v>
      </c>
      <c r="BE788" s="266" t="str">
        <f t="shared" si="241"/>
        <v>SILVER LAKE</v>
      </c>
      <c r="BF788" s="266">
        <f t="shared" si="260"/>
        <v>6</v>
      </c>
    </row>
    <row r="789" spans="1:58">
      <c r="A789" s="265">
        <v>488</v>
      </c>
      <c r="B789" s="265">
        <v>488219780</v>
      </c>
      <c r="C789" s="266" t="s">
        <v>508</v>
      </c>
      <c r="D789" s="275">
        <f t="shared" si="242"/>
        <v>0</v>
      </c>
      <c r="E789" s="275">
        <f t="shared" si="243"/>
        <v>0</v>
      </c>
      <c r="F789" s="275">
        <f t="shared" si="244"/>
        <v>6</v>
      </c>
      <c r="G789" s="275">
        <f t="shared" si="245"/>
        <v>29</v>
      </c>
      <c r="H789" s="275">
        <f t="shared" si="246"/>
        <v>17</v>
      </c>
      <c r="I789" s="275">
        <f t="shared" si="247"/>
        <v>10</v>
      </c>
      <c r="J789" s="275">
        <f t="shared" si="248"/>
        <v>0</v>
      </c>
      <c r="K789" s="410">
        <f t="shared" si="249"/>
        <v>2.4365999999999999</v>
      </c>
      <c r="L789" s="275"/>
      <c r="M789" s="275">
        <f t="shared" si="250"/>
        <v>4</v>
      </c>
      <c r="N789" s="275">
        <f t="shared" si="251"/>
        <v>0</v>
      </c>
      <c r="O789" s="275">
        <f t="shared" si="252"/>
        <v>0</v>
      </c>
      <c r="P789" s="275">
        <f t="shared" si="253"/>
        <v>22</v>
      </c>
      <c r="Q789" s="275">
        <f t="shared" si="254"/>
        <v>6</v>
      </c>
      <c r="R789" s="275">
        <f t="shared" si="255"/>
        <v>62</v>
      </c>
      <c r="S789" s="278"/>
      <c r="T789" s="278"/>
      <c r="U789" s="278"/>
      <c r="V789" s="278"/>
      <c r="W789" s="582"/>
      <c r="X789" s="582"/>
      <c r="Y789" s="600"/>
      <c r="Z789" s="278"/>
      <c r="AA789" s="76">
        <v>488</v>
      </c>
      <c r="AB789" s="76">
        <v>488219780</v>
      </c>
      <c r="AC789" s="294" t="s">
        <v>508</v>
      </c>
      <c r="AD789" s="76">
        <v>0</v>
      </c>
      <c r="AE789" s="76">
        <v>0</v>
      </c>
      <c r="AF789" s="76">
        <v>6</v>
      </c>
      <c r="AG789" s="76">
        <v>29</v>
      </c>
      <c r="AH789" s="76">
        <v>17</v>
      </c>
      <c r="AI789" s="76">
        <v>10</v>
      </c>
      <c r="AJ789" s="76">
        <v>0</v>
      </c>
      <c r="AK789" s="265">
        <v>0</v>
      </c>
      <c r="AL789" s="265">
        <v>4</v>
      </c>
      <c r="AM789" s="265">
        <v>0</v>
      </c>
      <c r="AN789" s="265">
        <v>0</v>
      </c>
      <c r="AO789" s="265">
        <v>18</v>
      </c>
      <c r="AP789" s="265">
        <v>0</v>
      </c>
      <c r="AQ789" s="265">
        <v>0</v>
      </c>
      <c r="AR789" s="265">
        <v>0</v>
      </c>
      <c r="AS789" s="76">
        <v>4</v>
      </c>
      <c r="AT789" s="266"/>
      <c r="AU789" s="76">
        <v>219</v>
      </c>
      <c r="AV789" s="76">
        <v>780</v>
      </c>
      <c r="AW789" s="579">
        <v>6</v>
      </c>
      <c r="AY789" s="76"/>
      <c r="AZ789" s="76">
        <f t="shared" si="256"/>
        <v>488219780</v>
      </c>
      <c r="BA789" s="76">
        <f t="shared" si="257"/>
        <v>488</v>
      </c>
      <c r="BB789" s="564"/>
      <c r="BC789" s="266" t="str">
        <f t="shared" si="258"/>
        <v>SOUTH SHORE</v>
      </c>
      <c r="BD789" s="266">
        <f t="shared" si="259"/>
        <v>780</v>
      </c>
      <c r="BE789" s="266" t="str">
        <f t="shared" si="241"/>
        <v>WHITMAN HANSON</v>
      </c>
      <c r="BF789" s="266">
        <f t="shared" si="260"/>
        <v>62</v>
      </c>
    </row>
    <row r="790" spans="1:58">
      <c r="A790" s="265">
        <v>489</v>
      </c>
      <c r="B790" s="265">
        <v>489020020</v>
      </c>
      <c r="C790" s="266" t="s">
        <v>1307</v>
      </c>
      <c r="D790" s="275">
        <f t="shared" si="242"/>
        <v>0</v>
      </c>
      <c r="E790" s="275">
        <f t="shared" si="243"/>
        <v>0</v>
      </c>
      <c r="F790" s="275">
        <f t="shared" si="244"/>
        <v>0</v>
      </c>
      <c r="G790" s="275">
        <f t="shared" si="245"/>
        <v>0</v>
      </c>
      <c r="H790" s="275">
        <f t="shared" si="246"/>
        <v>0</v>
      </c>
      <c r="I790" s="275">
        <f t="shared" si="247"/>
        <v>255</v>
      </c>
      <c r="J790" s="275">
        <f t="shared" si="248"/>
        <v>0</v>
      </c>
      <c r="K790" s="410">
        <f t="shared" si="249"/>
        <v>10.0215</v>
      </c>
      <c r="L790" s="275"/>
      <c r="M790" s="275">
        <f t="shared" si="250"/>
        <v>0</v>
      </c>
      <c r="N790" s="275">
        <f t="shared" si="251"/>
        <v>0</v>
      </c>
      <c r="O790" s="275">
        <f t="shared" si="252"/>
        <v>7</v>
      </c>
      <c r="P790" s="275">
        <f t="shared" si="253"/>
        <v>87</v>
      </c>
      <c r="Q790" s="275">
        <f t="shared" si="254"/>
        <v>10</v>
      </c>
      <c r="R790" s="275">
        <f t="shared" si="255"/>
        <v>255</v>
      </c>
      <c r="S790" s="278"/>
      <c r="T790" s="278"/>
      <c r="U790" s="278"/>
      <c r="V790" s="278"/>
      <c r="W790" s="582"/>
      <c r="X790" s="582"/>
      <c r="Y790" s="600"/>
      <c r="Z790" s="278"/>
      <c r="AA790" s="76">
        <v>489</v>
      </c>
      <c r="AB790" s="76">
        <v>489020020</v>
      </c>
      <c r="AC790" s="294" t="s">
        <v>1307</v>
      </c>
      <c r="AD790" s="76">
        <v>0</v>
      </c>
      <c r="AE790" s="76">
        <v>0</v>
      </c>
      <c r="AF790" s="76">
        <v>0</v>
      </c>
      <c r="AG790" s="76">
        <v>0</v>
      </c>
      <c r="AH790" s="76">
        <v>0</v>
      </c>
      <c r="AI790" s="76">
        <v>255</v>
      </c>
      <c r="AJ790" s="76">
        <v>0</v>
      </c>
      <c r="AK790" s="265">
        <v>0</v>
      </c>
      <c r="AL790" s="265">
        <v>0</v>
      </c>
      <c r="AM790" s="265">
        <v>0</v>
      </c>
      <c r="AN790" s="265">
        <v>7</v>
      </c>
      <c r="AO790" s="265">
        <v>0</v>
      </c>
      <c r="AP790" s="265">
        <v>0</v>
      </c>
      <c r="AQ790" s="265">
        <v>0</v>
      </c>
      <c r="AR790" s="265">
        <v>0</v>
      </c>
      <c r="AS790" s="76">
        <v>87</v>
      </c>
      <c r="AT790" s="266"/>
      <c r="AU790" s="76">
        <v>20</v>
      </c>
      <c r="AV790" s="76">
        <v>20</v>
      </c>
      <c r="AW790" s="579">
        <v>10</v>
      </c>
      <c r="AY790" s="76"/>
      <c r="AZ790" s="76">
        <f t="shared" si="256"/>
        <v>489020020</v>
      </c>
      <c r="BA790" s="76">
        <f t="shared" si="257"/>
        <v>489</v>
      </c>
      <c r="BB790" s="564"/>
      <c r="BC790" s="266" t="str">
        <f t="shared" si="258"/>
        <v>STURGIS</v>
      </c>
      <c r="BD790" s="266">
        <f t="shared" si="259"/>
        <v>20</v>
      </c>
      <c r="BE790" s="266" t="str">
        <f t="shared" si="241"/>
        <v>BARNSTABLE</v>
      </c>
      <c r="BF790" s="266">
        <f t="shared" si="260"/>
        <v>255</v>
      </c>
    </row>
    <row r="791" spans="1:58">
      <c r="A791" s="265">
        <v>489</v>
      </c>
      <c r="B791" s="265">
        <v>489020036</v>
      </c>
      <c r="C791" s="266" t="s">
        <v>1307</v>
      </c>
      <c r="D791" s="275">
        <f t="shared" si="242"/>
        <v>0</v>
      </c>
      <c r="E791" s="275">
        <f t="shared" si="243"/>
        <v>0</v>
      </c>
      <c r="F791" s="275">
        <f t="shared" si="244"/>
        <v>0</v>
      </c>
      <c r="G791" s="275">
        <f t="shared" si="245"/>
        <v>0</v>
      </c>
      <c r="H791" s="275">
        <f t="shared" si="246"/>
        <v>0</v>
      </c>
      <c r="I791" s="275">
        <f t="shared" si="247"/>
        <v>85</v>
      </c>
      <c r="J791" s="275">
        <f t="shared" si="248"/>
        <v>0</v>
      </c>
      <c r="K791" s="410">
        <f t="shared" si="249"/>
        <v>3.3405</v>
      </c>
      <c r="L791" s="275"/>
      <c r="M791" s="275">
        <f t="shared" si="250"/>
        <v>0</v>
      </c>
      <c r="N791" s="275">
        <f t="shared" si="251"/>
        <v>0</v>
      </c>
      <c r="O791" s="275">
        <f t="shared" si="252"/>
        <v>0</v>
      </c>
      <c r="P791" s="275">
        <f t="shared" si="253"/>
        <v>19</v>
      </c>
      <c r="Q791" s="275">
        <f t="shared" si="254"/>
        <v>7</v>
      </c>
      <c r="R791" s="275">
        <f t="shared" si="255"/>
        <v>85</v>
      </c>
      <c r="S791" s="278"/>
      <c r="T791" s="278"/>
      <c r="U791" s="278"/>
      <c r="V791" s="278"/>
      <c r="W791" s="582"/>
      <c r="X791" s="582"/>
      <c r="Y791" s="600"/>
      <c r="Z791" s="278"/>
      <c r="AA791" s="76">
        <v>489</v>
      </c>
      <c r="AB791" s="76">
        <v>489020036</v>
      </c>
      <c r="AC791" s="294" t="s">
        <v>1307</v>
      </c>
      <c r="AD791" s="76">
        <v>0</v>
      </c>
      <c r="AE791" s="76">
        <v>0</v>
      </c>
      <c r="AF791" s="76">
        <v>0</v>
      </c>
      <c r="AG791" s="76">
        <v>0</v>
      </c>
      <c r="AH791" s="76">
        <v>0</v>
      </c>
      <c r="AI791" s="76">
        <v>85</v>
      </c>
      <c r="AJ791" s="76">
        <v>0</v>
      </c>
      <c r="AK791" s="265">
        <v>0</v>
      </c>
      <c r="AL791" s="265">
        <v>0</v>
      </c>
      <c r="AM791" s="265">
        <v>0</v>
      </c>
      <c r="AN791" s="265">
        <v>0</v>
      </c>
      <c r="AO791" s="265">
        <v>0</v>
      </c>
      <c r="AP791" s="265">
        <v>0</v>
      </c>
      <c r="AQ791" s="265">
        <v>0</v>
      </c>
      <c r="AR791" s="265">
        <v>0</v>
      </c>
      <c r="AS791" s="76">
        <v>19</v>
      </c>
      <c r="AT791" s="266"/>
      <c r="AU791" s="76">
        <v>20</v>
      </c>
      <c r="AV791" s="76">
        <v>36</v>
      </c>
      <c r="AW791" s="579">
        <v>7</v>
      </c>
      <c r="AY791" s="76"/>
      <c r="AZ791" s="76">
        <f t="shared" si="256"/>
        <v>489020036</v>
      </c>
      <c r="BA791" s="76">
        <f t="shared" si="257"/>
        <v>489</v>
      </c>
      <c r="BB791" s="564"/>
      <c r="BC791" s="266" t="str">
        <f t="shared" si="258"/>
        <v>STURGIS</v>
      </c>
      <c r="BD791" s="266">
        <f t="shared" si="259"/>
        <v>36</v>
      </c>
      <c r="BE791" s="266" t="str">
        <f t="shared" si="241"/>
        <v>BOURNE</v>
      </c>
      <c r="BF791" s="266">
        <f t="shared" si="260"/>
        <v>85</v>
      </c>
    </row>
    <row r="792" spans="1:58">
      <c r="A792" s="265">
        <v>489</v>
      </c>
      <c r="B792" s="265">
        <v>489020052</v>
      </c>
      <c r="C792" s="266" t="s">
        <v>1307</v>
      </c>
      <c r="D792" s="275">
        <f t="shared" si="242"/>
        <v>0</v>
      </c>
      <c r="E792" s="275">
        <f t="shared" si="243"/>
        <v>0</v>
      </c>
      <c r="F792" s="275">
        <f t="shared" si="244"/>
        <v>0</v>
      </c>
      <c r="G792" s="275">
        <f t="shared" si="245"/>
        <v>0</v>
      </c>
      <c r="H792" s="275">
        <f t="shared" si="246"/>
        <v>0</v>
      </c>
      <c r="I792" s="275">
        <f t="shared" si="247"/>
        <v>2</v>
      </c>
      <c r="J792" s="275">
        <f t="shared" si="248"/>
        <v>0</v>
      </c>
      <c r="K792" s="410">
        <f t="shared" si="249"/>
        <v>7.8600000000000003E-2</v>
      </c>
      <c r="L792" s="275"/>
      <c r="M792" s="275">
        <f t="shared" si="250"/>
        <v>0</v>
      </c>
      <c r="N792" s="275">
        <f t="shared" si="251"/>
        <v>0</v>
      </c>
      <c r="O792" s="275">
        <f t="shared" si="252"/>
        <v>0</v>
      </c>
      <c r="P792" s="275">
        <f t="shared" si="253"/>
        <v>0</v>
      </c>
      <c r="Q792" s="275">
        <f t="shared" si="254"/>
        <v>6</v>
      </c>
      <c r="R792" s="275">
        <f t="shared" si="255"/>
        <v>2</v>
      </c>
      <c r="S792" s="278"/>
      <c r="T792" s="278"/>
      <c r="U792" s="278"/>
      <c r="V792" s="278"/>
      <c r="W792" s="582"/>
      <c r="X792" s="582"/>
      <c r="Y792" s="600"/>
      <c r="Z792" s="278"/>
      <c r="AA792" s="76">
        <v>489</v>
      </c>
      <c r="AB792" s="76">
        <v>489020052</v>
      </c>
      <c r="AC792" s="294" t="s">
        <v>1307</v>
      </c>
      <c r="AD792" s="76">
        <v>0</v>
      </c>
      <c r="AE792" s="76">
        <v>0</v>
      </c>
      <c r="AF792" s="76">
        <v>0</v>
      </c>
      <c r="AG792" s="76">
        <v>0</v>
      </c>
      <c r="AH792" s="76">
        <v>0</v>
      </c>
      <c r="AI792" s="76">
        <v>2</v>
      </c>
      <c r="AJ792" s="76">
        <v>0</v>
      </c>
      <c r="AK792" s="265">
        <v>0</v>
      </c>
      <c r="AL792" s="265">
        <v>0</v>
      </c>
      <c r="AM792" s="265">
        <v>0</v>
      </c>
      <c r="AN792" s="265">
        <v>0</v>
      </c>
      <c r="AO792" s="265">
        <v>0</v>
      </c>
      <c r="AP792" s="265">
        <v>0</v>
      </c>
      <c r="AQ792" s="265">
        <v>0</v>
      </c>
      <c r="AR792" s="265">
        <v>0</v>
      </c>
      <c r="AS792" s="76">
        <v>0</v>
      </c>
      <c r="AT792" s="266"/>
      <c r="AU792" s="76">
        <v>20</v>
      </c>
      <c r="AV792" s="76">
        <v>52</v>
      </c>
      <c r="AW792" s="579">
        <v>6</v>
      </c>
      <c r="AY792" s="76"/>
      <c r="AZ792" s="76">
        <f t="shared" si="256"/>
        <v>489020052</v>
      </c>
      <c r="BA792" s="76">
        <f t="shared" si="257"/>
        <v>489</v>
      </c>
      <c r="BB792" s="564"/>
      <c r="BC792" s="266" t="str">
        <f t="shared" si="258"/>
        <v>STURGIS</v>
      </c>
      <c r="BD792" s="266">
        <f t="shared" si="259"/>
        <v>52</v>
      </c>
      <c r="BE792" s="266" t="str">
        <f t="shared" si="241"/>
        <v>CARVER</v>
      </c>
      <c r="BF792" s="266">
        <f t="shared" si="260"/>
        <v>2</v>
      </c>
    </row>
    <row r="793" spans="1:58">
      <c r="A793" s="265">
        <v>489</v>
      </c>
      <c r="B793" s="265">
        <v>489020096</v>
      </c>
      <c r="C793" s="266" t="s">
        <v>1307</v>
      </c>
      <c r="D793" s="275">
        <f t="shared" si="242"/>
        <v>0</v>
      </c>
      <c r="E793" s="275">
        <f t="shared" si="243"/>
        <v>0</v>
      </c>
      <c r="F793" s="275">
        <f t="shared" si="244"/>
        <v>0</v>
      </c>
      <c r="G793" s="275">
        <f t="shared" si="245"/>
        <v>0</v>
      </c>
      <c r="H793" s="275">
        <f t="shared" si="246"/>
        <v>0</v>
      </c>
      <c r="I793" s="275">
        <f t="shared" si="247"/>
        <v>92</v>
      </c>
      <c r="J793" s="275">
        <f t="shared" si="248"/>
        <v>0</v>
      </c>
      <c r="K793" s="410">
        <f t="shared" si="249"/>
        <v>3.6156000000000001</v>
      </c>
      <c r="L793" s="275"/>
      <c r="M793" s="275">
        <f t="shared" si="250"/>
        <v>0</v>
      </c>
      <c r="N793" s="275">
        <f t="shared" si="251"/>
        <v>0</v>
      </c>
      <c r="O793" s="275">
        <f t="shared" si="252"/>
        <v>2</v>
      </c>
      <c r="P793" s="275">
        <f t="shared" si="253"/>
        <v>19</v>
      </c>
      <c r="Q793" s="275">
        <f t="shared" si="254"/>
        <v>8</v>
      </c>
      <c r="R793" s="275">
        <f t="shared" si="255"/>
        <v>92</v>
      </c>
      <c r="S793" s="278"/>
      <c r="T793" s="278"/>
      <c r="U793" s="278"/>
      <c r="V793" s="278"/>
      <c r="W793" s="582"/>
      <c r="X793" s="582"/>
      <c r="Y793" s="600"/>
      <c r="Z793" s="278"/>
      <c r="AA793" s="76">
        <v>489</v>
      </c>
      <c r="AB793" s="76">
        <v>489020096</v>
      </c>
      <c r="AC793" s="294" t="s">
        <v>1307</v>
      </c>
      <c r="AD793" s="76">
        <v>0</v>
      </c>
      <c r="AE793" s="76">
        <v>0</v>
      </c>
      <c r="AF793" s="76">
        <v>0</v>
      </c>
      <c r="AG793" s="76">
        <v>0</v>
      </c>
      <c r="AH793" s="76">
        <v>0</v>
      </c>
      <c r="AI793" s="76">
        <v>92</v>
      </c>
      <c r="AJ793" s="76">
        <v>0</v>
      </c>
      <c r="AK793" s="265">
        <v>0</v>
      </c>
      <c r="AL793" s="265">
        <v>0</v>
      </c>
      <c r="AM793" s="265">
        <v>0</v>
      </c>
      <c r="AN793" s="265">
        <v>2</v>
      </c>
      <c r="AO793" s="265">
        <v>0</v>
      </c>
      <c r="AP793" s="265">
        <v>0</v>
      </c>
      <c r="AQ793" s="265">
        <v>0</v>
      </c>
      <c r="AR793" s="265">
        <v>0</v>
      </c>
      <c r="AS793" s="76">
        <v>19</v>
      </c>
      <c r="AT793" s="266"/>
      <c r="AU793" s="76">
        <v>20</v>
      </c>
      <c r="AV793" s="76">
        <v>96</v>
      </c>
      <c r="AW793" s="579">
        <v>8</v>
      </c>
      <c r="AY793" s="76"/>
      <c r="AZ793" s="76">
        <f t="shared" si="256"/>
        <v>489020096</v>
      </c>
      <c r="BA793" s="76">
        <f t="shared" si="257"/>
        <v>489</v>
      </c>
      <c r="BB793" s="564"/>
      <c r="BC793" s="266" t="str">
        <f t="shared" si="258"/>
        <v>STURGIS</v>
      </c>
      <c r="BD793" s="266">
        <f t="shared" si="259"/>
        <v>96</v>
      </c>
      <c r="BE793" s="266" t="str">
        <f t="shared" si="241"/>
        <v>FALMOUTH</v>
      </c>
      <c r="BF793" s="266">
        <f t="shared" si="260"/>
        <v>92</v>
      </c>
    </row>
    <row r="794" spans="1:58">
      <c r="A794" s="265">
        <v>489</v>
      </c>
      <c r="B794" s="265">
        <v>489020122</v>
      </c>
      <c r="C794" s="266" t="s">
        <v>1307</v>
      </c>
      <c r="D794" s="275">
        <f t="shared" si="242"/>
        <v>0</v>
      </c>
      <c r="E794" s="275">
        <f t="shared" si="243"/>
        <v>0</v>
      </c>
      <c r="F794" s="275">
        <f t="shared" si="244"/>
        <v>0</v>
      </c>
      <c r="G794" s="275">
        <f t="shared" si="245"/>
        <v>0</v>
      </c>
      <c r="H794" s="275">
        <f t="shared" si="246"/>
        <v>0</v>
      </c>
      <c r="I794" s="275">
        <f t="shared" si="247"/>
        <v>1</v>
      </c>
      <c r="J794" s="275">
        <f t="shared" si="248"/>
        <v>0</v>
      </c>
      <c r="K794" s="410">
        <f t="shared" si="249"/>
        <v>3.9300000000000002E-2</v>
      </c>
      <c r="L794" s="275"/>
      <c r="M794" s="275">
        <f t="shared" si="250"/>
        <v>0</v>
      </c>
      <c r="N794" s="275">
        <f t="shared" si="251"/>
        <v>0</v>
      </c>
      <c r="O794" s="275">
        <f t="shared" si="252"/>
        <v>0</v>
      </c>
      <c r="P794" s="275">
        <f t="shared" si="253"/>
        <v>0</v>
      </c>
      <c r="Q794" s="275">
        <f t="shared" si="254"/>
        <v>3</v>
      </c>
      <c r="R794" s="275">
        <f t="shared" si="255"/>
        <v>1</v>
      </c>
      <c r="S794" s="278"/>
      <c r="T794" s="278"/>
      <c r="U794" s="278"/>
      <c r="V794" s="278"/>
      <c r="W794" s="582"/>
      <c r="X794" s="582"/>
      <c r="Y794" s="600"/>
      <c r="Z794" s="278"/>
      <c r="AA794" s="76">
        <v>489</v>
      </c>
      <c r="AB794" s="76">
        <v>489020122</v>
      </c>
      <c r="AC794" s="294" t="s">
        <v>1307</v>
      </c>
      <c r="AD794" s="76">
        <v>0</v>
      </c>
      <c r="AE794" s="76">
        <v>0</v>
      </c>
      <c r="AF794" s="76">
        <v>0</v>
      </c>
      <c r="AG794" s="76">
        <v>0</v>
      </c>
      <c r="AH794" s="76">
        <v>0</v>
      </c>
      <c r="AI794" s="76">
        <v>1</v>
      </c>
      <c r="AJ794" s="76">
        <v>0</v>
      </c>
      <c r="AK794" s="265">
        <v>0</v>
      </c>
      <c r="AL794" s="265">
        <v>0</v>
      </c>
      <c r="AM794" s="265">
        <v>0</v>
      </c>
      <c r="AN794" s="265">
        <v>0</v>
      </c>
      <c r="AO794" s="265">
        <v>0</v>
      </c>
      <c r="AP794" s="265">
        <v>0</v>
      </c>
      <c r="AQ794" s="265">
        <v>0</v>
      </c>
      <c r="AR794" s="265">
        <v>0</v>
      </c>
      <c r="AS794" s="76">
        <v>0</v>
      </c>
      <c r="AT794" s="266"/>
      <c r="AU794" s="76">
        <v>20</v>
      </c>
      <c r="AV794" s="76">
        <v>122</v>
      </c>
      <c r="AW794" s="579">
        <v>3</v>
      </c>
      <c r="AY794" s="76"/>
      <c r="AZ794" s="76">
        <f t="shared" si="256"/>
        <v>489020122</v>
      </c>
      <c r="BA794" s="76">
        <f t="shared" si="257"/>
        <v>489</v>
      </c>
      <c r="BB794" s="564"/>
      <c r="BC794" s="266" t="str">
        <f t="shared" si="258"/>
        <v>STURGIS</v>
      </c>
      <c r="BD794" s="266">
        <f t="shared" si="259"/>
        <v>122</v>
      </c>
      <c r="BE794" s="266" t="str">
        <f t="shared" si="241"/>
        <v>HANOVER</v>
      </c>
      <c r="BF794" s="266">
        <f t="shared" si="260"/>
        <v>1</v>
      </c>
    </row>
    <row r="795" spans="1:58">
      <c r="A795" s="265">
        <v>489</v>
      </c>
      <c r="B795" s="265">
        <v>489020172</v>
      </c>
      <c r="C795" s="266" t="s">
        <v>1307</v>
      </c>
      <c r="D795" s="275">
        <f t="shared" si="242"/>
        <v>0</v>
      </c>
      <c r="E795" s="275">
        <f t="shared" si="243"/>
        <v>0</v>
      </c>
      <c r="F795" s="275">
        <f t="shared" si="244"/>
        <v>0</v>
      </c>
      <c r="G795" s="275">
        <f t="shared" si="245"/>
        <v>0</v>
      </c>
      <c r="H795" s="275">
        <f t="shared" si="246"/>
        <v>0</v>
      </c>
      <c r="I795" s="275">
        <f t="shared" si="247"/>
        <v>34</v>
      </c>
      <c r="J795" s="275">
        <f t="shared" si="248"/>
        <v>0</v>
      </c>
      <c r="K795" s="410">
        <f t="shared" si="249"/>
        <v>1.3362000000000001</v>
      </c>
      <c r="L795" s="275"/>
      <c r="M795" s="275">
        <f t="shared" si="250"/>
        <v>0</v>
      </c>
      <c r="N795" s="275">
        <f t="shared" si="251"/>
        <v>0</v>
      </c>
      <c r="O795" s="275">
        <f t="shared" si="252"/>
        <v>0</v>
      </c>
      <c r="P795" s="275">
        <f t="shared" si="253"/>
        <v>7</v>
      </c>
      <c r="Q795" s="275">
        <f t="shared" si="254"/>
        <v>8</v>
      </c>
      <c r="R795" s="275">
        <f t="shared" si="255"/>
        <v>34</v>
      </c>
      <c r="S795" s="278"/>
      <c r="T795" s="278"/>
      <c r="U795" s="278"/>
      <c r="V795" s="278"/>
      <c r="W795" s="582"/>
      <c r="X795" s="582"/>
      <c r="Y795" s="600"/>
      <c r="Z795" s="278"/>
      <c r="AA795" s="76">
        <v>489</v>
      </c>
      <c r="AB795" s="76">
        <v>489020172</v>
      </c>
      <c r="AC795" s="294" t="s">
        <v>1307</v>
      </c>
      <c r="AD795" s="76">
        <v>0</v>
      </c>
      <c r="AE795" s="76">
        <v>0</v>
      </c>
      <c r="AF795" s="76">
        <v>0</v>
      </c>
      <c r="AG795" s="76">
        <v>0</v>
      </c>
      <c r="AH795" s="76">
        <v>0</v>
      </c>
      <c r="AI795" s="76">
        <v>34</v>
      </c>
      <c r="AJ795" s="76">
        <v>0</v>
      </c>
      <c r="AK795" s="265">
        <v>0</v>
      </c>
      <c r="AL795" s="265">
        <v>0</v>
      </c>
      <c r="AM795" s="265">
        <v>0</v>
      </c>
      <c r="AN795" s="265">
        <v>0</v>
      </c>
      <c r="AO795" s="265">
        <v>0</v>
      </c>
      <c r="AP795" s="265">
        <v>0</v>
      </c>
      <c r="AQ795" s="265">
        <v>0</v>
      </c>
      <c r="AR795" s="265">
        <v>0</v>
      </c>
      <c r="AS795" s="76">
        <v>7</v>
      </c>
      <c r="AT795" s="266"/>
      <c r="AU795" s="76">
        <v>20</v>
      </c>
      <c r="AV795" s="76">
        <v>172</v>
      </c>
      <c r="AW795" s="579">
        <v>8</v>
      </c>
      <c r="AY795" s="76"/>
      <c r="AZ795" s="76">
        <f t="shared" si="256"/>
        <v>489020172</v>
      </c>
      <c r="BA795" s="76">
        <f t="shared" si="257"/>
        <v>489</v>
      </c>
      <c r="BB795" s="564"/>
      <c r="BC795" s="266" t="str">
        <f t="shared" si="258"/>
        <v>STURGIS</v>
      </c>
      <c r="BD795" s="266">
        <f t="shared" si="259"/>
        <v>172</v>
      </c>
      <c r="BE795" s="266" t="str">
        <f t="shared" si="241"/>
        <v>MASHPEE</v>
      </c>
      <c r="BF795" s="266">
        <f t="shared" si="260"/>
        <v>34</v>
      </c>
    </row>
    <row r="796" spans="1:58">
      <c r="A796" s="265">
        <v>489</v>
      </c>
      <c r="B796" s="265">
        <v>489020182</v>
      </c>
      <c r="C796" s="266" t="s">
        <v>1307</v>
      </c>
      <c r="D796" s="275">
        <f t="shared" si="242"/>
        <v>0</v>
      </c>
      <c r="E796" s="275">
        <f t="shared" si="243"/>
        <v>0</v>
      </c>
      <c r="F796" s="275">
        <f t="shared" si="244"/>
        <v>0</v>
      </c>
      <c r="G796" s="275">
        <f t="shared" si="245"/>
        <v>0</v>
      </c>
      <c r="H796" s="275">
        <f t="shared" si="246"/>
        <v>0</v>
      </c>
      <c r="I796" s="275">
        <f t="shared" si="247"/>
        <v>1</v>
      </c>
      <c r="J796" s="275">
        <f t="shared" si="248"/>
        <v>0</v>
      </c>
      <c r="K796" s="410">
        <f t="shared" si="249"/>
        <v>3.9300000000000002E-2</v>
      </c>
      <c r="L796" s="275"/>
      <c r="M796" s="275">
        <f t="shared" si="250"/>
        <v>0</v>
      </c>
      <c r="N796" s="275">
        <f t="shared" si="251"/>
        <v>0</v>
      </c>
      <c r="O796" s="275">
        <f t="shared" si="252"/>
        <v>0</v>
      </c>
      <c r="P796" s="275">
        <f t="shared" si="253"/>
        <v>0</v>
      </c>
      <c r="Q796" s="275">
        <f t="shared" si="254"/>
        <v>8</v>
      </c>
      <c r="R796" s="275">
        <f t="shared" si="255"/>
        <v>1</v>
      </c>
      <c r="S796" s="278"/>
      <c r="T796" s="278"/>
      <c r="U796" s="278"/>
      <c r="V796" s="278"/>
      <c r="W796" s="582"/>
      <c r="X796" s="582"/>
      <c r="Y796" s="600"/>
      <c r="Z796" s="278"/>
      <c r="AA796" s="76">
        <v>489</v>
      </c>
      <c r="AB796" s="76">
        <v>489020182</v>
      </c>
      <c r="AC796" s="294" t="s">
        <v>1307</v>
      </c>
      <c r="AD796" s="76">
        <v>0</v>
      </c>
      <c r="AE796" s="76">
        <v>0</v>
      </c>
      <c r="AF796" s="76">
        <v>0</v>
      </c>
      <c r="AG796" s="76">
        <v>0</v>
      </c>
      <c r="AH796" s="76">
        <v>0</v>
      </c>
      <c r="AI796" s="76">
        <v>1</v>
      </c>
      <c r="AJ796" s="76">
        <v>0</v>
      </c>
      <c r="AK796" s="265">
        <v>0</v>
      </c>
      <c r="AL796" s="265">
        <v>0</v>
      </c>
      <c r="AM796" s="265">
        <v>0</v>
      </c>
      <c r="AN796" s="265">
        <v>0</v>
      </c>
      <c r="AO796" s="265">
        <v>0</v>
      </c>
      <c r="AP796" s="265">
        <v>0</v>
      </c>
      <c r="AQ796" s="265">
        <v>0</v>
      </c>
      <c r="AR796" s="265">
        <v>0</v>
      </c>
      <c r="AS796" s="76">
        <v>0</v>
      </c>
      <c r="AT796" s="266"/>
      <c r="AU796" s="76">
        <v>20</v>
      </c>
      <c r="AV796" s="76">
        <v>182</v>
      </c>
      <c r="AW796" s="579">
        <v>8</v>
      </c>
      <c r="AY796" s="76"/>
      <c r="AZ796" s="76">
        <f t="shared" si="256"/>
        <v>489020182</v>
      </c>
      <c r="BA796" s="76">
        <f t="shared" si="257"/>
        <v>489</v>
      </c>
      <c r="BB796" s="564"/>
      <c r="BC796" s="266" t="str">
        <f t="shared" si="258"/>
        <v>STURGIS</v>
      </c>
      <c r="BD796" s="266">
        <f t="shared" si="259"/>
        <v>182</v>
      </c>
      <c r="BE796" s="266" t="str">
        <f t="shared" si="241"/>
        <v>MIDDLEBOROUGH</v>
      </c>
      <c r="BF796" s="266">
        <f t="shared" si="260"/>
        <v>1</v>
      </c>
    </row>
    <row r="797" spans="1:58">
      <c r="A797" s="265">
        <v>489</v>
      </c>
      <c r="B797" s="265">
        <v>489020197</v>
      </c>
      <c r="C797" s="266" t="s">
        <v>1307</v>
      </c>
      <c r="D797" s="275">
        <f t="shared" si="242"/>
        <v>0</v>
      </c>
      <c r="E797" s="275">
        <f t="shared" si="243"/>
        <v>0</v>
      </c>
      <c r="F797" s="275">
        <f t="shared" si="244"/>
        <v>0</v>
      </c>
      <c r="G797" s="275">
        <f t="shared" si="245"/>
        <v>0</v>
      </c>
      <c r="H797" s="275">
        <f t="shared" si="246"/>
        <v>0</v>
      </c>
      <c r="I797" s="275">
        <f t="shared" si="247"/>
        <v>1</v>
      </c>
      <c r="J797" s="275">
        <f t="shared" si="248"/>
        <v>0</v>
      </c>
      <c r="K797" s="410">
        <f t="shared" si="249"/>
        <v>3.9300000000000002E-2</v>
      </c>
      <c r="L797" s="275"/>
      <c r="M797" s="275">
        <f t="shared" si="250"/>
        <v>0</v>
      </c>
      <c r="N797" s="275">
        <f t="shared" si="251"/>
        <v>0</v>
      </c>
      <c r="O797" s="275">
        <f t="shared" si="252"/>
        <v>0</v>
      </c>
      <c r="P797" s="275">
        <f t="shared" si="253"/>
        <v>0</v>
      </c>
      <c r="Q797" s="275">
        <f t="shared" si="254"/>
        <v>8</v>
      </c>
      <c r="R797" s="275">
        <f t="shared" si="255"/>
        <v>1</v>
      </c>
      <c r="S797" s="278"/>
      <c r="T797" s="278"/>
      <c r="U797" s="278"/>
      <c r="V797" s="278"/>
      <c r="W797" s="582"/>
      <c r="X797" s="582"/>
      <c r="Y797" s="600"/>
      <c r="Z797" s="278"/>
      <c r="AA797" s="76">
        <v>489</v>
      </c>
      <c r="AB797" s="76">
        <v>489020197</v>
      </c>
      <c r="AC797" s="294" t="s">
        <v>1307</v>
      </c>
      <c r="AD797" s="76">
        <v>0</v>
      </c>
      <c r="AE797" s="76">
        <v>0</v>
      </c>
      <c r="AF797" s="76">
        <v>0</v>
      </c>
      <c r="AG797" s="76">
        <v>0</v>
      </c>
      <c r="AH797" s="76">
        <v>0</v>
      </c>
      <c r="AI797" s="76">
        <v>1</v>
      </c>
      <c r="AJ797" s="76">
        <v>0</v>
      </c>
      <c r="AK797" s="265">
        <v>0</v>
      </c>
      <c r="AL797" s="265">
        <v>0</v>
      </c>
      <c r="AM797" s="265">
        <v>0</v>
      </c>
      <c r="AN797" s="265">
        <v>0</v>
      </c>
      <c r="AO797" s="265">
        <v>0</v>
      </c>
      <c r="AP797" s="265">
        <v>0</v>
      </c>
      <c r="AQ797" s="265">
        <v>0</v>
      </c>
      <c r="AR797" s="265">
        <v>0</v>
      </c>
      <c r="AS797" s="76">
        <v>0</v>
      </c>
      <c r="AT797" s="266"/>
      <c r="AU797" s="76">
        <v>20</v>
      </c>
      <c r="AV797" s="76">
        <v>197</v>
      </c>
      <c r="AW797" s="579">
        <v>8</v>
      </c>
      <c r="AY797" s="76"/>
      <c r="AZ797" s="76">
        <f t="shared" si="256"/>
        <v>489020197</v>
      </c>
      <c r="BA797" s="76">
        <f t="shared" si="257"/>
        <v>489</v>
      </c>
      <c r="BB797" s="564"/>
      <c r="BC797" s="266" t="str">
        <f t="shared" si="258"/>
        <v>STURGIS</v>
      </c>
      <c r="BD797" s="266">
        <f t="shared" si="259"/>
        <v>197</v>
      </c>
      <c r="BE797" s="266" t="str">
        <f t="shared" si="241"/>
        <v>NANTUCKET</v>
      </c>
      <c r="BF797" s="266">
        <f t="shared" si="260"/>
        <v>1</v>
      </c>
    </row>
    <row r="798" spans="1:58">
      <c r="A798" s="265">
        <v>489</v>
      </c>
      <c r="B798" s="265">
        <v>489020239</v>
      </c>
      <c r="C798" s="266" t="s">
        <v>1307</v>
      </c>
      <c r="D798" s="275">
        <f t="shared" si="242"/>
        <v>0</v>
      </c>
      <c r="E798" s="275">
        <f t="shared" si="243"/>
        <v>0</v>
      </c>
      <c r="F798" s="275">
        <f t="shared" si="244"/>
        <v>0</v>
      </c>
      <c r="G798" s="275">
        <f t="shared" si="245"/>
        <v>0</v>
      </c>
      <c r="H798" s="275">
        <f t="shared" si="246"/>
        <v>0</v>
      </c>
      <c r="I798" s="275">
        <f t="shared" si="247"/>
        <v>47</v>
      </c>
      <c r="J798" s="275">
        <f t="shared" si="248"/>
        <v>0</v>
      </c>
      <c r="K798" s="410">
        <f t="shared" si="249"/>
        <v>1.8471</v>
      </c>
      <c r="L798" s="275"/>
      <c r="M798" s="275">
        <f t="shared" si="250"/>
        <v>0</v>
      </c>
      <c r="N798" s="275">
        <f t="shared" si="251"/>
        <v>0</v>
      </c>
      <c r="O798" s="275">
        <f t="shared" si="252"/>
        <v>0</v>
      </c>
      <c r="P798" s="275">
        <f t="shared" si="253"/>
        <v>6</v>
      </c>
      <c r="Q798" s="275">
        <f t="shared" si="254"/>
        <v>6</v>
      </c>
      <c r="R798" s="275">
        <f t="shared" si="255"/>
        <v>47</v>
      </c>
      <c r="S798" s="278"/>
      <c r="T798" s="278"/>
      <c r="U798" s="278"/>
      <c r="V798" s="278"/>
      <c r="W798" s="582"/>
      <c r="X798" s="582"/>
      <c r="Y798" s="600"/>
      <c r="Z798" s="278"/>
      <c r="AA798" s="76">
        <v>489</v>
      </c>
      <c r="AB798" s="76">
        <v>489020239</v>
      </c>
      <c r="AC798" s="294" t="s">
        <v>1307</v>
      </c>
      <c r="AD798" s="76">
        <v>0</v>
      </c>
      <c r="AE798" s="76">
        <v>0</v>
      </c>
      <c r="AF798" s="76">
        <v>0</v>
      </c>
      <c r="AG798" s="76">
        <v>0</v>
      </c>
      <c r="AH798" s="76">
        <v>0</v>
      </c>
      <c r="AI798" s="76">
        <v>47</v>
      </c>
      <c r="AJ798" s="76">
        <v>0</v>
      </c>
      <c r="AK798" s="265">
        <v>0</v>
      </c>
      <c r="AL798" s="265">
        <v>0</v>
      </c>
      <c r="AM798" s="265">
        <v>0</v>
      </c>
      <c r="AN798" s="265">
        <v>0</v>
      </c>
      <c r="AO798" s="265">
        <v>0</v>
      </c>
      <c r="AP798" s="265">
        <v>0</v>
      </c>
      <c r="AQ798" s="265">
        <v>0</v>
      </c>
      <c r="AR798" s="265">
        <v>0</v>
      </c>
      <c r="AS798" s="76">
        <v>6</v>
      </c>
      <c r="AT798" s="266"/>
      <c r="AU798" s="76">
        <v>20</v>
      </c>
      <c r="AV798" s="76">
        <v>239</v>
      </c>
      <c r="AW798" s="579">
        <v>6</v>
      </c>
      <c r="AY798" s="76"/>
      <c r="AZ798" s="76">
        <f t="shared" si="256"/>
        <v>489020239</v>
      </c>
      <c r="BA798" s="76">
        <f t="shared" si="257"/>
        <v>489</v>
      </c>
      <c r="BB798" s="564"/>
      <c r="BC798" s="266" t="str">
        <f t="shared" si="258"/>
        <v>STURGIS</v>
      </c>
      <c r="BD798" s="266">
        <f t="shared" si="259"/>
        <v>239</v>
      </c>
      <c r="BE798" s="266" t="str">
        <f t="shared" si="241"/>
        <v>PLYMOUTH</v>
      </c>
      <c r="BF798" s="266">
        <f t="shared" si="260"/>
        <v>47</v>
      </c>
    </row>
    <row r="799" spans="1:58">
      <c r="A799" s="265">
        <v>489</v>
      </c>
      <c r="B799" s="265">
        <v>489020261</v>
      </c>
      <c r="C799" s="266" t="s">
        <v>1307</v>
      </c>
      <c r="D799" s="275">
        <f t="shared" si="242"/>
        <v>0</v>
      </c>
      <c r="E799" s="275">
        <f t="shared" si="243"/>
        <v>0</v>
      </c>
      <c r="F799" s="275">
        <f t="shared" si="244"/>
        <v>0</v>
      </c>
      <c r="G799" s="275">
        <f t="shared" si="245"/>
        <v>0</v>
      </c>
      <c r="H799" s="275">
        <f t="shared" si="246"/>
        <v>0</v>
      </c>
      <c r="I799" s="275">
        <f t="shared" si="247"/>
        <v>132</v>
      </c>
      <c r="J799" s="275">
        <f t="shared" si="248"/>
        <v>0</v>
      </c>
      <c r="K799" s="410">
        <f t="shared" si="249"/>
        <v>5.1875999999999998</v>
      </c>
      <c r="L799" s="275"/>
      <c r="M799" s="275">
        <f t="shared" si="250"/>
        <v>0</v>
      </c>
      <c r="N799" s="275">
        <f t="shared" si="251"/>
        <v>0</v>
      </c>
      <c r="O799" s="275">
        <f t="shared" si="252"/>
        <v>0</v>
      </c>
      <c r="P799" s="275">
        <f t="shared" si="253"/>
        <v>26</v>
      </c>
      <c r="Q799" s="275">
        <f t="shared" si="254"/>
        <v>5</v>
      </c>
      <c r="R799" s="275">
        <f t="shared" si="255"/>
        <v>132</v>
      </c>
      <c r="S799" s="278"/>
      <c r="T799" s="278"/>
      <c r="U799" s="278"/>
      <c r="V799" s="278"/>
      <c r="W799" s="582"/>
      <c r="X799" s="582"/>
      <c r="Y799" s="600"/>
      <c r="Z799" s="278"/>
      <c r="AA799" s="76">
        <v>489</v>
      </c>
      <c r="AB799" s="76">
        <v>489020261</v>
      </c>
      <c r="AC799" s="294" t="s">
        <v>1307</v>
      </c>
      <c r="AD799" s="76">
        <v>0</v>
      </c>
      <c r="AE799" s="76">
        <v>0</v>
      </c>
      <c r="AF799" s="76">
        <v>0</v>
      </c>
      <c r="AG799" s="76">
        <v>0</v>
      </c>
      <c r="AH799" s="76">
        <v>0</v>
      </c>
      <c r="AI799" s="76">
        <v>132</v>
      </c>
      <c r="AJ799" s="76">
        <v>0</v>
      </c>
      <c r="AK799" s="265">
        <v>0</v>
      </c>
      <c r="AL799" s="265">
        <v>0</v>
      </c>
      <c r="AM799" s="265">
        <v>0</v>
      </c>
      <c r="AN799" s="265">
        <v>0</v>
      </c>
      <c r="AO799" s="265">
        <v>0</v>
      </c>
      <c r="AP799" s="265">
        <v>0</v>
      </c>
      <c r="AQ799" s="265">
        <v>0</v>
      </c>
      <c r="AR799" s="265">
        <v>0</v>
      </c>
      <c r="AS799" s="76">
        <v>26</v>
      </c>
      <c r="AT799" s="266"/>
      <c r="AU799" s="76">
        <v>20</v>
      </c>
      <c r="AV799" s="76">
        <v>261</v>
      </c>
      <c r="AW799" s="579">
        <v>5</v>
      </c>
      <c r="AY799" s="76"/>
      <c r="AZ799" s="76">
        <f t="shared" si="256"/>
        <v>489020261</v>
      </c>
      <c r="BA799" s="76">
        <f t="shared" si="257"/>
        <v>489</v>
      </c>
      <c r="BB799" s="564"/>
      <c r="BC799" s="266" t="str">
        <f t="shared" si="258"/>
        <v>STURGIS</v>
      </c>
      <c r="BD799" s="266">
        <f t="shared" si="259"/>
        <v>261</v>
      </c>
      <c r="BE799" s="266" t="str">
        <f t="shared" si="241"/>
        <v>SANDWICH</v>
      </c>
      <c r="BF799" s="266">
        <f t="shared" si="260"/>
        <v>132</v>
      </c>
    </row>
    <row r="800" spans="1:58">
      <c r="A800" s="265">
        <v>489</v>
      </c>
      <c r="B800" s="265">
        <v>489020310</v>
      </c>
      <c r="C800" s="266" t="s">
        <v>1307</v>
      </c>
      <c r="D800" s="275">
        <f t="shared" si="242"/>
        <v>0</v>
      </c>
      <c r="E800" s="275">
        <f t="shared" si="243"/>
        <v>0</v>
      </c>
      <c r="F800" s="275">
        <f t="shared" si="244"/>
        <v>0</v>
      </c>
      <c r="G800" s="275">
        <f t="shared" si="245"/>
        <v>0</v>
      </c>
      <c r="H800" s="275">
        <f t="shared" si="246"/>
        <v>0</v>
      </c>
      <c r="I800" s="275">
        <f t="shared" si="247"/>
        <v>19</v>
      </c>
      <c r="J800" s="275">
        <f t="shared" si="248"/>
        <v>0</v>
      </c>
      <c r="K800" s="410">
        <f t="shared" si="249"/>
        <v>0.74670000000000003</v>
      </c>
      <c r="L800" s="275"/>
      <c r="M800" s="275">
        <f t="shared" si="250"/>
        <v>0</v>
      </c>
      <c r="N800" s="275">
        <f t="shared" si="251"/>
        <v>0</v>
      </c>
      <c r="O800" s="275">
        <f t="shared" si="252"/>
        <v>0</v>
      </c>
      <c r="P800" s="275">
        <f t="shared" si="253"/>
        <v>4</v>
      </c>
      <c r="Q800" s="275">
        <f t="shared" si="254"/>
        <v>11</v>
      </c>
      <c r="R800" s="275">
        <f t="shared" si="255"/>
        <v>19</v>
      </c>
      <c r="S800" s="278"/>
      <c r="T800" s="278"/>
      <c r="U800" s="278"/>
      <c r="V800" s="278"/>
      <c r="W800" s="582"/>
      <c r="X800" s="582"/>
      <c r="Y800" s="600"/>
      <c r="Z800" s="278"/>
      <c r="AA800" s="76">
        <v>489</v>
      </c>
      <c r="AB800" s="76">
        <v>489020310</v>
      </c>
      <c r="AC800" s="294" t="s">
        <v>1307</v>
      </c>
      <c r="AD800" s="76">
        <v>0</v>
      </c>
      <c r="AE800" s="76">
        <v>0</v>
      </c>
      <c r="AF800" s="76">
        <v>0</v>
      </c>
      <c r="AG800" s="76">
        <v>0</v>
      </c>
      <c r="AH800" s="76">
        <v>0</v>
      </c>
      <c r="AI800" s="76">
        <v>19</v>
      </c>
      <c r="AJ800" s="76">
        <v>0</v>
      </c>
      <c r="AK800" s="265">
        <v>0</v>
      </c>
      <c r="AL800" s="265">
        <v>0</v>
      </c>
      <c r="AM800" s="265">
        <v>0</v>
      </c>
      <c r="AN800" s="265">
        <v>0</v>
      </c>
      <c r="AO800" s="265">
        <v>0</v>
      </c>
      <c r="AP800" s="265">
        <v>0</v>
      </c>
      <c r="AQ800" s="265">
        <v>0</v>
      </c>
      <c r="AR800" s="265">
        <v>0</v>
      </c>
      <c r="AS800" s="76">
        <v>4</v>
      </c>
      <c r="AT800" s="266"/>
      <c r="AU800" s="76">
        <v>20</v>
      </c>
      <c r="AV800" s="76">
        <v>310</v>
      </c>
      <c r="AW800" s="579">
        <v>11</v>
      </c>
      <c r="AY800" s="76"/>
      <c r="AZ800" s="76">
        <f t="shared" si="256"/>
        <v>489020310</v>
      </c>
      <c r="BA800" s="76">
        <f t="shared" si="257"/>
        <v>489</v>
      </c>
      <c r="BB800" s="564"/>
      <c r="BC800" s="266" t="str">
        <f t="shared" si="258"/>
        <v>STURGIS</v>
      </c>
      <c r="BD800" s="266">
        <f t="shared" si="259"/>
        <v>310</v>
      </c>
      <c r="BE800" s="266" t="str">
        <f t="shared" si="241"/>
        <v>WAREHAM</v>
      </c>
      <c r="BF800" s="266">
        <f t="shared" si="260"/>
        <v>19</v>
      </c>
    </row>
    <row r="801" spans="1:58">
      <c r="A801" s="265">
        <v>489</v>
      </c>
      <c r="B801" s="265">
        <v>489020645</v>
      </c>
      <c r="C801" s="266" t="s">
        <v>1307</v>
      </c>
      <c r="D801" s="275">
        <f t="shared" si="242"/>
        <v>0</v>
      </c>
      <c r="E801" s="275">
        <f t="shared" si="243"/>
        <v>0</v>
      </c>
      <c r="F801" s="275">
        <f t="shared" si="244"/>
        <v>0</v>
      </c>
      <c r="G801" s="275">
        <f t="shared" si="245"/>
        <v>0</v>
      </c>
      <c r="H801" s="275">
        <f t="shared" si="246"/>
        <v>0</v>
      </c>
      <c r="I801" s="275">
        <f t="shared" si="247"/>
        <v>90</v>
      </c>
      <c r="J801" s="275">
        <f t="shared" si="248"/>
        <v>0</v>
      </c>
      <c r="K801" s="410">
        <f t="shared" si="249"/>
        <v>3.5369999999999999</v>
      </c>
      <c r="L801" s="275"/>
      <c r="M801" s="275">
        <f t="shared" si="250"/>
        <v>0</v>
      </c>
      <c r="N801" s="275">
        <f t="shared" si="251"/>
        <v>0</v>
      </c>
      <c r="O801" s="275">
        <f t="shared" si="252"/>
        <v>2</v>
      </c>
      <c r="P801" s="275">
        <f t="shared" si="253"/>
        <v>30</v>
      </c>
      <c r="Q801" s="275">
        <f t="shared" si="254"/>
        <v>10</v>
      </c>
      <c r="R801" s="275">
        <f t="shared" si="255"/>
        <v>90</v>
      </c>
      <c r="S801" s="278"/>
      <c r="T801" s="278"/>
      <c r="U801" s="278"/>
      <c r="V801" s="278"/>
      <c r="W801" s="582"/>
      <c r="X801" s="582"/>
      <c r="Y801" s="600"/>
      <c r="Z801" s="278"/>
      <c r="AA801" s="76">
        <v>489</v>
      </c>
      <c r="AB801" s="76">
        <v>489020645</v>
      </c>
      <c r="AC801" s="294" t="s">
        <v>1307</v>
      </c>
      <c r="AD801" s="76">
        <v>0</v>
      </c>
      <c r="AE801" s="76">
        <v>0</v>
      </c>
      <c r="AF801" s="76">
        <v>0</v>
      </c>
      <c r="AG801" s="76">
        <v>0</v>
      </c>
      <c r="AH801" s="76">
        <v>0</v>
      </c>
      <c r="AI801" s="76">
        <v>90</v>
      </c>
      <c r="AJ801" s="76">
        <v>0</v>
      </c>
      <c r="AK801" s="265">
        <v>0</v>
      </c>
      <c r="AL801" s="265">
        <v>0</v>
      </c>
      <c r="AM801" s="265">
        <v>0</v>
      </c>
      <c r="AN801" s="265">
        <v>2</v>
      </c>
      <c r="AO801" s="265">
        <v>0</v>
      </c>
      <c r="AP801" s="265">
        <v>0</v>
      </c>
      <c r="AQ801" s="265">
        <v>0</v>
      </c>
      <c r="AR801" s="265">
        <v>0</v>
      </c>
      <c r="AS801" s="76">
        <v>30</v>
      </c>
      <c r="AT801" s="266"/>
      <c r="AU801" s="76">
        <v>20</v>
      </c>
      <c r="AV801" s="76">
        <v>645</v>
      </c>
      <c r="AW801" s="579">
        <v>10</v>
      </c>
      <c r="AY801" s="76"/>
      <c r="AZ801" s="76">
        <f t="shared" si="256"/>
        <v>489020645</v>
      </c>
      <c r="BA801" s="76">
        <f t="shared" si="257"/>
        <v>489</v>
      </c>
      <c r="BB801" s="564"/>
      <c r="BC801" s="266" t="str">
        <f t="shared" si="258"/>
        <v>STURGIS</v>
      </c>
      <c r="BD801" s="266">
        <f t="shared" si="259"/>
        <v>645</v>
      </c>
      <c r="BE801" s="266" t="str">
        <f t="shared" si="241"/>
        <v>DENNIS YARMOUTH</v>
      </c>
      <c r="BF801" s="266">
        <f t="shared" si="260"/>
        <v>90</v>
      </c>
    </row>
    <row r="802" spans="1:58">
      <c r="A802" s="265">
        <v>489</v>
      </c>
      <c r="B802" s="265">
        <v>489020660</v>
      </c>
      <c r="C802" s="266" t="s">
        <v>1307</v>
      </c>
      <c r="D802" s="275">
        <f t="shared" si="242"/>
        <v>0</v>
      </c>
      <c r="E802" s="275">
        <f t="shared" si="243"/>
        <v>0</v>
      </c>
      <c r="F802" s="275">
        <f t="shared" si="244"/>
        <v>0</v>
      </c>
      <c r="G802" s="275">
        <f t="shared" si="245"/>
        <v>0</v>
      </c>
      <c r="H802" s="275">
        <f t="shared" si="246"/>
        <v>0</v>
      </c>
      <c r="I802" s="275">
        <f t="shared" si="247"/>
        <v>41</v>
      </c>
      <c r="J802" s="275">
        <f t="shared" si="248"/>
        <v>0</v>
      </c>
      <c r="K802" s="410">
        <f t="shared" si="249"/>
        <v>1.6113</v>
      </c>
      <c r="L802" s="275"/>
      <c r="M802" s="275">
        <f t="shared" si="250"/>
        <v>0</v>
      </c>
      <c r="N802" s="275">
        <f t="shared" si="251"/>
        <v>0</v>
      </c>
      <c r="O802" s="275">
        <f t="shared" si="252"/>
        <v>0</v>
      </c>
      <c r="P802" s="275">
        <f t="shared" si="253"/>
        <v>13</v>
      </c>
      <c r="Q802" s="275">
        <f t="shared" si="254"/>
        <v>7</v>
      </c>
      <c r="R802" s="275">
        <f t="shared" si="255"/>
        <v>41</v>
      </c>
      <c r="S802" s="278"/>
      <c r="T802" s="278"/>
      <c r="U802" s="278"/>
      <c r="V802" s="278"/>
      <c r="W802" s="582"/>
      <c r="X802" s="582"/>
      <c r="Y802" s="600"/>
      <c r="Z802" s="278"/>
      <c r="AA802" s="76">
        <v>489</v>
      </c>
      <c r="AB802" s="76">
        <v>489020660</v>
      </c>
      <c r="AC802" s="294" t="s">
        <v>1307</v>
      </c>
      <c r="AD802" s="76">
        <v>0</v>
      </c>
      <c r="AE802" s="76">
        <v>0</v>
      </c>
      <c r="AF802" s="76">
        <v>0</v>
      </c>
      <c r="AG802" s="76">
        <v>0</v>
      </c>
      <c r="AH802" s="76">
        <v>0</v>
      </c>
      <c r="AI802" s="76">
        <v>41</v>
      </c>
      <c r="AJ802" s="76">
        <v>0</v>
      </c>
      <c r="AK802" s="265">
        <v>0</v>
      </c>
      <c r="AL802" s="265">
        <v>0</v>
      </c>
      <c r="AM802" s="265">
        <v>0</v>
      </c>
      <c r="AN802" s="265">
        <v>0</v>
      </c>
      <c r="AO802" s="265">
        <v>0</v>
      </c>
      <c r="AP802" s="265">
        <v>0</v>
      </c>
      <c r="AQ802" s="265">
        <v>0</v>
      </c>
      <c r="AR802" s="265">
        <v>0</v>
      </c>
      <c r="AS802" s="76">
        <v>13</v>
      </c>
      <c r="AT802" s="266"/>
      <c r="AU802" s="76">
        <v>20</v>
      </c>
      <c r="AV802" s="76">
        <v>660</v>
      </c>
      <c r="AW802" s="579">
        <v>7</v>
      </c>
      <c r="AY802" s="76"/>
      <c r="AZ802" s="76">
        <f t="shared" si="256"/>
        <v>489020660</v>
      </c>
      <c r="BA802" s="76">
        <f t="shared" si="257"/>
        <v>489</v>
      </c>
      <c r="BB802" s="564"/>
      <c r="BC802" s="266" t="str">
        <f t="shared" si="258"/>
        <v>STURGIS</v>
      </c>
      <c r="BD802" s="266">
        <f t="shared" si="259"/>
        <v>660</v>
      </c>
      <c r="BE802" s="266" t="str">
        <f t="shared" si="241"/>
        <v>NAUSET</v>
      </c>
      <c r="BF802" s="266">
        <f t="shared" si="260"/>
        <v>41</v>
      </c>
    </row>
    <row r="803" spans="1:58">
      <c r="A803" s="265">
        <v>489</v>
      </c>
      <c r="B803" s="265">
        <v>489020712</v>
      </c>
      <c r="C803" s="266" t="s">
        <v>1307</v>
      </c>
      <c r="D803" s="275">
        <f t="shared" si="242"/>
        <v>0</v>
      </c>
      <c r="E803" s="275">
        <f t="shared" si="243"/>
        <v>0</v>
      </c>
      <c r="F803" s="275">
        <f t="shared" si="244"/>
        <v>0</v>
      </c>
      <c r="G803" s="275">
        <f t="shared" si="245"/>
        <v>0</v>
      </c>
      <c r="H803" s="275">
        <f t="shared" si="246"/>
        <v>0</v>
      </c>
      <c r="I803" s="275">
        <f t="shared" si="247"/>
        <v>26</v>
      </c>
      <c r="J803" s="275">
        <f t="shared" si="248"/>
        <v>0</v>
      </c>
      <c r="K803" s="410">
        <f t="shared" si="249"/>
        <v>1.0218</v>
      </c>
      <c r="L803" s="275"/>
      <c r="M803" s="275">
        <f t="shared" si="250"/>
        <v>0</v>
      </c>
      <c r="N803" s="275">
        <f t="shared" si="251"/>
        <v>0</v>
      </c>
      <c r="O803" s="275">
        <f t="shared" si="252"/>
        <v>0</v>
      </c>
      <c r="P803" s="275">
        <f t="shared" si="253"/>
        <v>3</v>
      </c>
      <c r="Q803" s="275">
        <f t="shared" si="254"/>
        <v>8</v>
      </c>
      <c r="R803" s="275">
        <f t="shared" si="255"/>
        <v>26</v>
      </c>
      <c r="S803" s="278"/>
      <c r="T803" s="278"/>
      <c r="U803" s="278"/>
      <c r="V803" s="278"/>
      <c r="W803" s="582"/>
      <c r="X803" s="582"/>
      <c r="Y803" s="600"/>
      <c r="Z803" s="278"/>
      <c r="AA803" s="76">
        <v>489</v>
      </c>
      <c r="AB803" s="76">
        <v>489020712</v>
      </c>
      <c r="AC803" s="294" t="s">
        <v>1307</v>
      </c>
      <c r="AD803" s="76">
        <v>0</v>
      </c>
      <c r="AE803" s="76">
        <v>0</v>
      </c>
      <c r="AF803" s="76">
        <v>0</v>
      </c>
      <c r="AG803" s="76">
        <v>0</v>
      </c>
      <c r="AH803" s="76">
        <v>0</v>
      </c>
      <c r="AI803" s="76">
        <v>26</v>
      </c>
      <c r="AJ803" s="76">
        <v>0</v>
      </c>
      <c r="AK803" s="265">
        <v>0</v>
      </c>
      <c r="AL803" s="265">
        <v>0</v>
      </c>
      <c r="AM803" s="265">
        <v>0</v>
      </c>
      <c r="AN803" s="265">
        <v>0</v>
      </c>
      <c r="AO803" s="265">
        <v>0</v>
      </c>
      <c r="AP803" s="265">
        <v>0</v>
      </c>
      <c r="AQ803" s="265">
        <v>0</v>
      </c>
      <c r="AR803" s="265">
        <v>0</v>
      </c>
      <c r="AS803" s="76">
        <v>3</v>
      </c>
      <c r="AT803" s="266"/>
      <c r="AU803" s="76">
        <v>20</v>
      </c>
      <c r="AV803" s="76">
        <v>712</v>
      </c>
      <c r="AW803" s="579">
        <v>8</v>
      </c>
      <c r="AY803" s="76"/>
      <c r="AZ803" s="76">
        <f t="shared" si="256"/>
        <v>489020712</v>
      </c>
      <c r="BA803" s="76">
        <f t="shared" si="257"/>
        <v>489</v>
      </c>
      <c r="BB803" s="564"/>
      <c r="BC803" s="266" t="str">
        <f t="shared" si="258"/>
        <v>STURGIS</v>
      </c>
      <c r="BD803" s="266">
        <f t="shared" si="259"/>
        <v>712</v>
      </c>
      <c r="BE803" s="266" t="str">
        <f t="shared" si="241"/>
        <v>MONOMOY</v>
      </c>
      <c r="BF803" s="266">
        <f t="shared" si="260"/>
        <v>26</v>
      </c>
    </row>
    <row r="804" spans="1:58">
      <c r="A804" s="265">
        <v>491</v>
      </c>
      <c r="B804" s="265">
        <v>491095072</v>
      </c>
      <c r="C804" s="266" t="s">
        <v>512</v>
      </c>
      <c r="D804" s="275">
        <f t="shared" si="242"/>
        <v>0</v>
      </c>
      <c r="E804" s="275">
        <f t="shared" si="243"/>
        <v>0</v>
      </c>
      <c r="F804" s="275">
        <f t="shared" si="244"/>
        <v>0</v>
      </c>
      <c r="G804" s="275">
        <f t="shared" si="245"/>
        <v>0</v>
      </c>
      <c r="H804" s="275">
        <f t="shared" si="246"/>
        <v>2</v>
      </c>
      <c r="I804" s="275">
        <f t="shared" si="247"/>
        <v>0</v>
      </c>
      <c r="J804" s="275">
        <f t="shared" si="248"/>
        <v>0</v>
      </c>
      <c r="K804" s="410">
        <f t="shared" si="249"/>
        <v>7.8600000000000003E-2</v>
      </c>
      <c r="L804" s="275"/>
      <c r="M804" s="275">
        <f t="shared" si="250"/>
        <v>0</v>
      </c>
      <c r="N804" s="275">
        <f t="shared" si="251"/>
        <v>2</v>
      </c>
      <c r="O804" s="275">
        <f t="shared" si="252"/>
        <v>0</v>
      </c>
      <c r="P804" s="275">
        <f t="shared" si="253"/>
        <v>2</v>
      </c>
      <c r="Q804" s="275">
        <f t="shared" si="254"/>
        <v>6</v>
      </c>
      <c r="R804" s="275">
        <f t="shared" si="255"/>
        <v>2</v>
      </c>
      <c r="S804" s="278"/>
      <c r="T804" s="278"/>
      <c r="U804" s="278"/>
      <c r="V804" s="278"/>
      <c r="W804" s="582"/>
      <c r="X804" s="582"/>
      <c r="Y804" s="600"/>
      <c r="Z804" s="278"/>
      <c r="AA804" s="76">
        <v>491</v>
      </c>
      <c r="AB804" s="76">
        <v>491095072</v>
      </c>
      <c r="AC804" s="294" t="s">
        <v>512</v>
      </c>
      <c r="AD804" s="76">
        <v>0</v>
      </c>
      <c r="AE804" s="76">
        <v>0</v>
      </c>
      <c r="AF804" s="76">
        <v>0</v>
      </c>
      <c r="AG804" s="76">
        <v>0</v>
      </c>
      <c r="AH804" s="76">
        <v>2</v>
      </c>
      <c r="AI804" s="76">
        <v>0</v>
      </c>
      <c r="AJ804" s="76">
        <v>0</v>
      </c>
      <c r="AK804" s="265">
        <v>0</v>
      </c>
      <c r="AL804" s="265">
        <v>0</v>
      </c>
      <c r="AM804" s="265">
        <v>2</v>
      </c>
      <c r="AN804" s="265">
        <v>0</v>
      </c>
      <c r="AO804" s="265">
        <v>2</v>
      </c>
      <c r="AP804" s="265">
        <v>0</v>
      </c>
      <c r="AQ804" s="265">
        <v>0</v>
      </c>
      <c r="AR804" s="265">
        <v>0</v>
      </c>
      <c r="AS804" s="76">
        <v>0</v>
      </c>
      <c r="AT804" s="266"/>
      <c r="AU804" s="76">
        <v>95</v>
      </c>
      <c r="AV804" s="76">
        <v>72</v>
      </c>
      <c r="AW804" s="579">
        <v>6</v>
      </c>
      <c r="AY804" s="76"/>
      <c r="AZ804" s="76">
        <f t="shared" si="256"/>
        <v>491095072</v>
      </c>
      <c r="BA804" s="76">
        <f t="shared" si="257"/>
        <v>491</v>
      </c>
      <c r="BB804" s="564"/>
      <c r="BC804" s="266" t="str">
        <f t="shared" si="258"/>
        <v>ATLANTIS</v>
      </c>
      <c r="BD804" s="266">
        <f t="shared" si="259"/>
        <v>72</v>
      </c>
      <c r="BE804" s="266" t="str">
        <f t="shared" si="241"/>
        <v>DARTMOUTH</v>
      </c>
      <c r="BF804" s="266">
        <f t="shared" si="260"/>
        <v>2</v>
      </c>
    </row>
    <row r="805" spans="1:58">
      <c r="A805" s="265">
        <v>491</v>
      </c>
      <c r="B805" s="265">
        <v>491095095</v>
      </c>
      <c r="C805" s="266" t="s">
        <v>512</v>
      </c>
      <c r="D805" s="275">
        <f t="shared" si="242"/>
        <v>0</v>
      </c>
      <c r="E805" s="275">
        <f t="shared" si="243"/>
        <v>0</v>
      </c>
      <c r="F805" s="275">
        <f t="shared" si="244"/>
        <v>107</v>
      </c>
      <c r="G805" s="275">
        <f t="shared" si="245"/>
        <v>519</v>
      </c>
      <c r="H805" s="275">
        <f t="shared" si="246"/>
        <v>307</v>
      </c>
      <c r="I805" s="275">
        <f t="shared" si="247"/>
        <v>244</v>
      </c>
      <c r="J805" s="275">
        <f t="shared" si="248"/>
        <v>0</v>
      </c>
      <c r="K805" s="410">
        <f t="shared" si="249"/>
        <v>46.256100000000004</v>
      </c>
      <c r="L805" s="275"/>
      <c r="M805" s="275">
        <f t="shared" si="250"/>
        <v>154</v>
      </c>
      <c r="N805" s="275">
        <f t="shared" si="251"/>
        <v>21</v>
      </c>
      <c r="O805" s="275">
        <f t="shared" si="252"/>
        <v>54</v>
      </c>
      <c r="P805" s="275">
        <f t="shared" si="253"/>
        <v>782</v>
      </c>
      <c r="Q805" s="275">
        <f t="shared" si="254"/>
        <v>12</v>
      </c>
      <c r="R805" s="275">
        <f t="shared" si="255"/>
        <v>1177</v>
      </c>
      <c r="S805" s="278"/>
      <c r="T805" s="278"/>
      <c r="U805" s="278"/>
      <c r="V805" s="278"/>
      <c r="W805" s="582"/>
      <c r="X805" s="582"/>
      <c r="Y805" s="600"/>
      <c r="Z805" s="278"/>
      <c r="AA805" s="76">
        <v>491</v>
      </c>
      <c r="AB805" s="76">
        <v>491095095</v>
      </c>
      <c r="AC805" s="294" t="s">
        <v>512</v>
      </c>
      <c r="AD805" s="76">
        <v>0</v>
      </c>
      <c r="AE805" s="76">
        <v>0</v>
      </c>
      <c r="AF805" s="76">
        <v>107</v>
      </c>
      <c r="AG805" s="76">
        <v>519</v>
      </c>
      <c r="AH805" s="76">
        <v>307</v>
      </c>
      <c r="AI805" s="76">
        <v>244</v>
      </c>
      <c r="AJ805" s="76">
        <v>0</v>
      </c>
      <c r="AK805" s="265">
        <v>0</v>
      </c>
      <c r="AL805" s="265">
        <v>154</v>
      </c>
      <c r="AM805" s="265">
        <v>21</v>
      </c>
      <c r="AN805" s="265">
        <v>54</v>
      </c>
      <c r="AO805" s="265">
        <v>542</v>
      </c>
      <c r="AP805" s="265">
        <v>0</v>
      </c>
      <c r="AQ805" s="265">
        <v>0</v>
      </c>
      <c r="AR805" s="265">
        <v>63</v>
      </c>
      <c r="AS805" s="76">
        <v>177</v>
      </c>
      <c r="AT805" s="266"/>
      <c r="AU805" s="76">
        <v>95</v>
      </c>
      <c r="AV805" s="76">
        <v>95</v>
      </c>
      <c r="AW805" s="579">
        <v>12</v>
      </c>
      <c r="AY805" s="76"/>
      <c r="AZ805" s="76">
        <f t="shared" si="256"/>
        <v>491095095</v>
      </c>
      <c r="BA805" s="76">
        <f t="shared" si="257"/>
        <v>491</v>
      </c>
      <c r="BB805" s="564"/>
      <c r="BC805" s="266" t="str">
        <f t="shared" si="258"/>
        <v>ATLANTIS</v>
      </c>
      <c r="BD805" s="266">
        <f t="shared" si="259"/>
        <v>95</v>
      </c>
      <c r="BE805" s="266" t="str">
        <f t="shared" si="241"/>
        <v>FALL RIVER</v>
      </c>
      <c r="BF805" s="266">
        <f t="shared" si="260"/>
        <v>1177</v>
      </c>
    </row>
    <row r="806" spans="1:58">
      <c r="A806" s="265">
        <v>491</v>
      </c>
      <c r="B806" s="265">
        <v>491095201</v>
      </c>
      <c r="C806" s="266" t="s">
        <v>512</v>
      </c>
      <c r="D806" s="275">
        <f t="shared" si="242"/>
        <v>0</v>
      </c>
      <c r="E806" s="275">
        <f t="shared" si="243"/>
        <v>0</v>
      </c>
      <c r="F806" s="275">
        <f t="shared" si="244"/>
        <v>1</v>
      </c>
      <c r="G806" s="275">
        <f t="shared" si="245"/>
        <v>5</v>
      </c>
      <c r="H806" s="275">
        <f t="shared" si="246"/>
        <v>7</v>
      </c>
      <c r="I806" s="275">
        <f t="shared" si="247"/>
        <v>5</v>
      </c>
      <c r="J806" s="275">
        <f t="shared" si="248"/>
        <v>0</v>
      </c>
      <c r="K806" s="410">
        <f t="shared" si="249"/>
        <v>0.70740000000000003</v>
      </c>
      <c r="L806" s="275"/>
      <c r="M806" s="275">
        <f t="shared" si="250"/>
        <v>3</v>
      </c>
      <c r="N806" s="275">
        <f t="shared" si="251"/>
        <v>0</v>
      </c>
      <c r="O806" s="275">
        <f t="shared" si="252"/>
        <v>0</v>
      </c>
      <c r="P806" s="275">
        <f t="shared" si="253"/>
        <v>18</v>
      </c>
      <c r="Q806" s="275">
        <f t="shared" si="254"/>
        <v>12</v>
      </c>
      <c r="R806" s="275">
        <f t="shared" si="255"/>
        <v>18</v>
      </c>
      <c r="S806" s="278"/>
      <c r="T806" s="278"/>
      <c r="U806" s="278"/>
      <c r="V806" s="278"/>
      <c r="W806" s="582"/>
      <c r="X806" s="582"/>
      <c r="Y806" s="600"/>
      <c r="Z806" s="278"/>
      <c r="AA806" s="76">
        <v>491</v>
      </c>
      <c r="AB806" s="76">
        <v>491095201</v>
      </c>
      <c r="AC806" s="294" t="s">
        <v>512</v>
      </c>
      <c r="AD806" s="76">
        <v>0</v>
      </c>
      <c r="AE806" s="76">
        <v>0</v>
      </c>
      <c r="AF806" s="76">
        <v>1</v>
      </c>
      <c r="AG806" s="76">
        <v>5</v>
      </c>
      <c r="AH806" s="76">
        <v>7</v>
      </c>
      <c r="AI806" s="76">
        <v>5</v>
      </c>
      <c r="AJ806" s="76">
        <v>0</v>
      </c>
      <c r="AK806" s="265">
        <v>0</v>
      </c>
      <c r="AL806" s="265">
        <v>3</v>
      </c>
      <c r="AM806" s="265">
        <v>0</v>
      </c>
      <c r="AN806" s="265">
        <v>0</v>
      </c>
      <c r="AO806" s="265">
        <v>12</v>
      </c>
      <c r="AP806" s="265">
        <v>0</v>
      </c>
      <c r="AQ806" s="265">
        <v>0</v>
      </c>
      <c r="AR806" s="265">
        <v>1</v>
      </c>
      <c r="AS806" s="76">
        <v>5</v>
      </c>
      <c r="AT806" s="266"/>
      <c r="AU806" s="76">
        <v>95</v>
      </c>
      <c r="AV806" s="76">
        <v>201</v>
      </c>
      <c r="AW806" s="579">
        <v>12</v>
      </c>
      <c r="AY806" s="76"/>
      <c r="AZ806" s="76">
        <f t="shared" si="256"/>
        <v>491095201</v>
      </c>
      <c r="BA806" s="76">
        <f t="shared" si="257"/>
        <v>491</v>
      </c>
      <c r="BB806" s="564"/>
      <c r="BC806" s="266" t="str">
        <f t="shared" si="258"/>
        <v>ATLANTIS</v>
      </c>
      <c r="BD806" s="266">
        <f t="shared" si="259"/>
        <v>201</v>
      </c>
      <c r="BE806" s="266" t="str">
        <f t="shared" si="241"/>
        <v>NEW BEDFORD</v>
      </c>
      <c r="BF806" s="266">
        <f t="shared" si="260"/>
        <v>18</v>
      </c>
    </row>
    <row r="807" spans="1:58">
      <c r="A807" s="265">
        <v>491</v>
      </c>
      <c r="B807" s="265">
        <v>491095265</v>
      </c>
      <c r="C807" s="266" t="s">
        <v>512</v>
      </c>
      <c r="D807" s="275">
        <f t="shared" si="242"/>
        <v>0</v>
      </c>
      <c r="E807" s="275">
        <f t="shared" si="243"/>
        <v>0</v>
      </c>
      <c r="F807" s="275">
        <f t="shared" si="244"/>
        <v>0</v>
      </c>
      <c r="G807" s="275">
        <f t="shared" si="245"/>
        <v>1</v>
      </c>
      <c r="H807" s="275">
        <f t="shared" si="246"/>
        <v>2</v>
      </c>
      <c r="I807" s="275">
        <f t="shared" si="247"/>
        <v>0</v>
      </c>
      <c r="J807" s="275">
        <f t="shared" si="248"/>
        <v>0</v>
      </c>
      <c r="K807" s="410">
        <f t="shared" si="249"/>
        <v>0.1179</v>
      </c>
      <c r="L807" s="275"/>
      <c r="M807" s="275">
        <f t="shared" si="250"/>
        <v>0</v>
      </c>
      <c r="N807" s="275">
        <f t="shared" si="251"/>
        <v>0</v>
      </c>
      <c r="O807" s="275">
        <f t="shared" si="252"/>
        <v>0</v>
      </c>
      <c r="P807" s="275">
        <f t="shared" si="253"/>
        <v>1</v>
      </c>
      <c r="Q807" s="275">
        <f t="shared" si="254"/>
        <v>4</v>
      </c>
      <c r="R807" s="275">
        <f t="shared" si="255"/>
        <v>3</v>
      </c>
      <c r="S807" s="278"/>
      <c r="T807" s="278"/>
      <c r="U807" s="278"/>
      <c r="V807" s="278"/>
      <c r="W807" s="582"/>
      <c r="X807" s="582"/>
      <c r="Y807" s="600"/>
      <c r="Z807" s="278"/>
      <c r="AA807" s="76">
        <v>491</v>
      </c>
      <c r="AB807" s="76">
        <v>491095265</v>
      </c>
      <c r="AC807" s="294" t="s">
        <v>512</v>
      </c>
      <c r="AD807" s="76">
        <v>0</v>
      </c>
      <c r="AE807" s="76">
        <v>0</v>
      </c>
      <c r="AF807" s="76">
        <v>0</v>
      </c>
      <c r="AG807" s="76">
        <v>1</v>
      </c>
      <c r="AH807" s="76">
        <v>2</v>
      </c>
      <c r="AI807" s="76">
        <v>0</v>
      </c>
      <c r="AJ807" s="76">
        <v>0</v>
      </c>
      <c r="AK807" s="265">
        <v>0</v>
      </c>
      <c r="AL807" s="265">
        <v>0</v>
      </c>
      <c r="AM807" s="265">
        <v>0</v>
      </c>
      <c r="AN807" s="265">
        <v>0</v>
      </c>
      <c r="AO807" s="265">
        <v>1</v>
      </c>
      <c r="AP807" s="265">
        <v>0</v>
      </c>
      <c r="AQ807" s="265">
        <v>0</v>
      </c>
      <c r="AR807" s="265">
        <v>0</v>
      </c>
      <c r="AS807" s="76">
        <v>0</v>
      </c>
      <c r="AT807" s="266"/>
      <c r="AU807" s="76">
        <v>95</v>
      </c>
      <c r="AV807" s="76">
        <v>265</v>
      </c>
      <c r="AW807" s="579">
        <v>4</v>
      </c>
      <c r="AY807" s="76"/>
      <c r="AZ807" s="76">
        <f t="shared" si="256"/>
        <v>491095265</v>
      </c>
      <c r="BA807" s="76">
        <f t="shared" si="257"/>
        <v>491</v>
      </c>
      <c r="BB807" s="564"/>
      <c r="BC807" s="266" t="str">
        <f t="shared" si="258"/>
        <v>ATLANTIS</v>
      </c>
      <c r="BD807" s="266">
        <f t="shared" si="259"/>
        <v>265</v>
      </c>
      <c r="BE807" s="266" t="str">
        <f t="shared" si="241"/>
        <v>SEEKONK</v>
      </c>
      <c r="BF807" s="266">
        <f t="shared" si="260"/>
        <v>3</v>
      </c>
    </row>
    <row r="808" spans="1:58">
      <c r="A808" s="265">
        <v>491</v>
      </c>
      <c r="B808" s="265">
        <v>491095273</v>
      </c>
      <c r="C808" s="266" t="s">
        <v>512</v>
      </c>
      <c r="D808" s="275">
        <f t="shared" si="242"/>
        <v>0</v>
      </c>
      <c r="E808" s="275">
        <f t="shared" si="243"/>
        <v>0</v>
      </c>
      <c r="F808" s="275">
        <f t="shared" si="244"/>
        <v>0</v>
      </c>
      <c r="G808" s="275">
        <f t="shared" si="245"/>
        <v>12</v>
      </c>
      <c r="H808" s="275">
        <f t="shared" si="246"/>
        <v>1</v>
      </c>
      <c r="I808" s="275">
        <f t="shared" si="247"/>
        <v>0</v>
      </c>
      <c r="J808" s="275">
        <f t="shared" si="248"/>
        <v>0</v>
      </c>
      <c r="K808" s="410">
        <f t="shared" si="249"/>
        <v>0.51090000000000002</v>
      </c>
      <c r="L808" s="275"/>
      <c r="M808" s="275">
        <f t="shared" si="250"/>
        <v>1</v>
      </c>
      <c r="N808" s="275">
        <f t="shared" si="251"/>
        <v>0</v>
      </c>
      <c r="O808" s="275">
        <f t="shared" si="252"/>
        <v>0</v>
      </c>
      <c r="P808" s="275">
        <f t="shared" si="253"/>
        <v>6</v>
      </c>
      <c r="Q808" s="275">
        <f t="shared" si="254"/>
        <v>6</v>
      </c>
      <c r="R808" s="275">
        <f t="shared" si="255"/>
        <v>13</v>
      </c>
      <c r="S808" s="278"/>
      <c r="T808" s="278"/>
      <c r="U808" s="278"/>
      <c r="V808" s="278"/>
      <c r="W808" s="582"/>
      <c r="X808" s="582"/>
      <c r="Y808" s="600"/>
      <c r="Z808" s="278"/>
      <c r="AA808" s="76">
        <v>491</v>
      </c>
      <c r="AB808" s="76">
        <v>491095273</v>
      </c>
      <c r="AC808" s="294" t="s">
        <v>512</v>
      </c>
      <c r="AD808" s="76">
        <v>0</v>
      </c>
      <c r="AE808" s="76">
        <v>0</v>
      </c>
      <c r="AF808" s="76">
        <v>0</v>
      </c>
      <c r="AG808" s="76">
        <v>12</v>
      </c>
      <c r="AH808" s="76">
        <v>1</v>
      </c>
      <c r="AI808" s="76">
        <v>0</v>
      </c>
      <c r="AJ808" s="76">
        <v>0</v>
      </c>
      <c r="AK808" s="265">
        <v>0</v>
      </c>
      <c r="AL808" s="265">
        <v>1</v>
      </c>
      <c r="AM808" s="265">
        <v>0</v>
      </c>
      <c r="AN808" s="265">
        <v>0</v>
      </c>
      <c r="AO808" s="265">
        <v>6</v>
      </c>
      <c r="AP808" s="265">
        <v>0</v>
      </c>
      <c r="AQ808" s="265">
        <v>0</v>
      </c>
      <c r="AR808" s="265">
        <v>0</v>
      </c>
      <c r="AS808" s="76">
        <v>0</v>
      </c>
      <c r="AT808" s="266"/>
      <c r="AU808" s="76">
        <v>95</v>
      </c>
      <c r="AV808" s="76">
        <v>273</v>
      </c>
      <c r="AW808" s="579">
        <v>6</v>
      </c>
      <c r="AY808" s="76"/>
      <c r="AZ808" s="76">
        <f t="shared" si="256"/>
        <v>491095273</v>
      </c>
      <c r="BA808" s="76">
        <f t="shared" si="257"/>
        <v>491</v>
      </c>
      <c r="BB808" s="564"/>
      <c r="BC808" s="266" t="str">
        <f t="shared" si="258"/>
        <v>ATLANTIS</v>
      </c>
      <c r="BD808" s="266">
        <f t="shared" si="259"/>
        <v>273</v>
      </c>
      <c r="BE808" s="266" t="str">
        <f t="shared" si="241"/>
        <v>SOMERSET</v>
      </c>
      <c r="BF808" s="266">
        <f t="shared" si="260"/>
        <v>13</v>
      </c>
    </row>
    <row r="809" spans="1:58">
      <c r="A809" s="265">
        <v>491</v>
      </c>
      <c r="B809" s="265">
        <v>491095292</v>
      </c>
      <c r="C809" s="266" t="s">
        <v>512</v>
      </c>
      <c r="D809" s="275">
        <f t="shared" si="242"/>
        <v>0</v>
      </c>
      <c r="E809" s="275">
        <f t="shared" si="243"/>
        <v>0</v>
      </c>
      <c r="F809" s="275">
        <f t="shared" si="244"/>
        <v>1</v>
      </c>
      <c r="G809" s="275">
        <f t="shared" si="245"/>
        <v>4</v>
      </c>
      <c r="H809" s="275">
        <f t="shared" si="246"/>
        <v>6</v>
      </c>
      <c r="I809" s="275">
        <f t="shared" si="247"/>
        <v>5</v>
      </c>
      <c r="J809" s="275">
        <f t="shared" si="248"/>
        <v>0</v>
      </c>
      <c r="K809" s="410">
        <f t="shared" si="249"/>
        <v>0.62880000000000003</v>
      </c>
      <c r="L809" s="275"/>
      <c r="M809" s="275">
        <f t="shared" si="250"/>
        <v>1</v>
      </c>
      <c r="N809" s="275">
        <f t="shared" si="251"/>
        <v>1</v>
      </c>
      <c r="O809" s="275">
        <f t="shared" si="252"/>
        <v>1</v>
      </c>
      <c r="P809" s="275">
        <f t="shared" si="253"/>
        <v>12</v>
      </c>
      <c r="Q809" s="275">
        <f t="shared" si="254"/>
        <v>6</v>
      </c>
      <c r="R809" s="275">
        <f t="shared" si="255"/>
        <v>16</v>
      </c>
      <c r="S809" s="278"/>
      <c r="T809" s="278"/>
      <c r="U809" s="278"/>
      <c r="V809" s="278"/>
      <c r="W809" s="582"/>
      <c r="X809" s="582"/>
      <c r="Y809" s="600"/>
      <c r="Z809" s="278"/>
      <c r="AA809" s="76">
        <v>491</v>
      </c>
      <c r="AB809" s="76">
        <v>491095292</v>
      </c>
      <c r="AC809" s="294" t="s">
        <v>512</v>
      </c>
      <c r="AD809" s="76">
        <v>0</v>
      </c>
      <c r="AE809" s="76">
        <v>0</v>
      </c>
      <c r="AF809" s="76">
        <v>1</v>
      </c>
      <c r="AG809" s="76">
        <v>4</v>
      </c>
      <c r="AH809" s="76">
        <v>6</v>
      </c>
      <c r="AI809" s="76">
        <v>5</v>
      </c>
      <c r="AJ809" s="76">
        <v>0</v>
      </c>
      <c r="AK809" s="265">
        <v>0</v>
      </c>
      <c r="AL809" s="265">
        <v>1</v>
      </c>
      <c r="AM809" s="265">
        <v>1</v>
      </c>
      <c r="AN809" s="265">
        <v>1</v>
      </c>
      <c r="AO809" s="265">
        <v>8</v>
      </c>
      <c r="AP809" s="265">
        <v>0</v>
      </c>
      <c r="AQ809" s="265">
        <v>0</v>
      </c>
      <c r="AR809" s="265">
        <v>0</v>
      </c>
      <c r="AS809" s="76">
        <v>4</v>
      </c>
      <c r="AT809" s="266"/>
      <c r="AU809" s="76">
        <v>95</v>
      </c>
      <c r="AV809" s="76">
        <v>292</v>
      </c>
      <c r="AW809" s="579">
        <v>6</v>
      </c>
      <c r="AY809" s="76"/>
      <c r="AZ809" s="76">
        <f t="shared" si="256"/>
        <v>491095292</v>
      </c>
      <c r="BA809" s="76">
        <f t="shared" si="257"/>
        <v>491</v>
      </c>
      <c r="BB809" s="564"/>
      <c r="BC809" s="266" t="str">
        <f t="shared" si="258"/>
        <v>ATLANTIS</v>
      </c>
      <c r="BD809" s="266">
        <f t="shared" si="259"/>
        <v>292</v>
      </c>
      <c r="BE809" s="266" t="str">
        <f t="shared" si="241"/>
        <v>SWANSEA</v>
      </c>
      <c r="BF809" s="266">
        <f t="shared" si="260"/>
        <v>16</v>
      </c>
    </row>
    <row r="810" spans="1:58">
      <c r="A810" s="265">
        <v>491</v>
      </c>
      <c r="B810" s="265">
        <v>491095331</v>
      </c>
      <c r="C810" s="266" t="s">
        <v>512</v>
      </c>
      <c r="D810" s="275">
        <f t="shared" si="242"/>
        <v>0</v>
      </c>
      <c r="E810" s="275">
        <f t="shared" si="243"/>
        <v>0</v>
      </c>
      <c r="F810" s="275">
        <f t="shared" si="244"/>
        <v>0</v>
      </c>
      <c r="G810" s="275">
        <f t="shared" si="245"/>
        <v>8</v>
      </c>
      <c r="H810" s="275">
        <f t="shared" si="246"/>
        <v>5</v>
      </c>
      <c r="I810" s="275">
        <f t="shared" si="247"/>
        <v>8</v>
      </c>
      <c r="J810" s="275">
        <f t="shared" si="248"/>
        <v>0</v>
      </c>
      <c r="K810" s="410">
        <f t="shared" si="249"/>
        <v>0.82530000000000003</v>
      </c>
      <c r="L810" s="275"/>
      <c r="M810" s="275">
        <f t="shared" si="250"/>
        <v>1</v>
      </c>
      <c r="N810" s="275">
        <f t="shared" si="251"/>
        <v>0</v>
      </c>
      <c r="O810" s="275">
        <f t="shared" si="252"/>
        <v>1</v>
      </c>
      <c r="P810" s="275">
        <f t="shared" si="253"/>
        <v>8</v>
      </c>
      <c r="Q810" s="275">
        <f t="shared" si="254"/>
        <v>7</v>
      </c>
      <c r="R810" s="275">
        <f t="shared" si="255"/>
        <v>21</v>
      </c>
      <c r="S810" s="278"/>
      <c r="T810" s="278"/>
      <c r="U810" s="278"/>
      <c r="V810" s="278"/>
      <c r="W810" s="582"/>
      <c r="X810" s="582"/>
      <c r="Y810" s="600"/>
      <c r="Z810" s="278"/>
      <c r="AA810" s="76">
        <v>491</v>
      </c>
      <c r="AB810" s="76">
        <v>491095331</v>
      </c>
      <c r="AC810" s="294" t="s">
        <v>512</v>
      </c>
      <c r="AD810" s="76">
        <v>0</v>
      </c>
      <c r="AE810" s="76">
        <v>0</v>
      </c>
      <c r="AF810" s="76">
        <v>0</v>
      </c>
      <c r="AG810" s="76">
        <v>8</v>
      </c>
      <c r="AH810" s="76">
        <v>5</v>
      </c>
      <c r="AI810" s="76">
        <v>8</v>
      </c>
      <c r="AJ810" s="76">
        <v>0</v>
      </c>
      <c r="AK810" s="265">
        <v>0</v>
      </c>
      <c r="AL810" s="265">
        <v>1</v>
      </c>
      <c r="AM810" s="265">
        <v>0</v>
      </c>
      <c r="AN810" s="265">
        <v>1</v>
      </c>
      <c r="AO810" s="265">
        <v>3</v>
      </c>
      <c r="AP810" s="265">
        <v>0</v>
      </c>
      <c r="AQ810" s="265">
        <v>0</v>
      </c>
      <c r="AR810" s="265">
        <v>0</v>
      </c>
      <c r="AS810" s="76">
        <v>5</v>
      </c>
      <c r="AT810" s="266"/>
      <c r="AU810" s="76">
        <v>95</v>
      </c>
      <c r="AV810" s="76">
        <v>331</v>
      </c>
      <c r="AW810" s="579">
        <v>7</v>
      </c>
      <c r="AY810" s="76"/>
      <c r="AZ810" s="76">
        <f t="shared" si="256"/>
        <v>491095331</v>
      </c>
      <c r="BA810" s="76">
        <f t="shared" si="257"/>
        <v>491</v>
      </c>
      <c r="BB810" s="564"/>
      <c r="BC810" s="266" t="str">
        <f t="shared" si="258"/>
        <v>ATLANTIS</v>
      </c>
      <c r="BD810" s="266">
        <f t="shared" si="259"/>
        <v>331</v>
      </c>
      <c r="BE810" s="266" t="str">
        <f t="shared" si="241"/>
        <v>WESTPORT</v>
      </c>
      <c r="BF810" s="266">
        <f t="shared" si="260"/>
        <v>21</v>
      </c>
    </row>
    <row r="811" spans="1:58">
      <c r="A811" s="265">
        <v>491</v>
      </c>
      <c r="B811" s="265">
        <v>491095665</v>
      </c>
      <c r="C811" s="266" t="s">
        <v>512</v>
      </c>
      <c r="D811" s="275">
        <f t="shared" si="242"/>
        <v>0</v>
      </c>
      <c r="E811" s="275">
        <f t="shared" si="243"/>
        <v>0</v>
      </c>
      <c r="F811" s="275">
        <f t="shared" si="244"/>
        <v>0</v>
      </c>
      <c r="G811" s="275">
        <f t="shared" si="245"/>
        <v>1</v>
      </c>
      <c r="H811" s="275">
        <f t="shared" si="246"/>
        <v>0</v>
      </c>
      <c r="I811" s="275">
        <f t="shared" si="247"/>
        <v>2</v>
      </c>
      <c r="J811" s="275">
        <f t="shared" si="248"/>
        <v>0</v>
      </c>
      <c r="K811" s="410">
        <f t="shared" si="249"/>
        <v>0.1179</v>
      </c>
      <c r="L811" s="275"/>
      <c r="M811" s="275">
        <f t="shared" si="250"/>
        <v>0</v>
      </c>
      <c r="N811" s="275">
        <f t="shared" si="251"/>
        <v>0</v>
      </c>
      <c r="O811" s="275">
        <f t="shared" si="252"/>
        <v>0</v>
      </c>
      <c r="P811" s="275">
        <f t="shared" si="253"/>
        <v>0</v>
      </c>
      <c r="Q811" s="275">
        <f t="shared" si="254"/>
        <v>5</v>
      </c>
      <c r="R811" s="275">
        <f t="shared" si="255"/>
        <v>3</v>
      </c>
      <c r="S811" s="278"/>
      <c r="T811" s="278"/>
      <c r="U811" s="278"/>
      <c r="V811" s="278"/>
      <c r="W811" s="582"/>
      <c r="X811" s="582"/>
      <c r="Y811" s="600"/>
      <c r="Z811" s="278"/>
      <c r="AA811" s="76">
        <v>491</v>
      </c>
      <c r="AB811" s="76">
        <v>491095665</v>
      </c>
      <c r="AC811" s="294" t="s">
        <v>512</v>
      </c>
      <c r="AD811" s="76">
        <v>0</v>
      </c>
      <c r="AE811" s="76">
        <v>0</v>
      </c>
      <c r="AF811" s="76">
        <v>0</v>
      </c>
      <c r="AG811" s="76">
        <v>1</v>
      </c>
      <c r="AH811" s="76">
        <v>0</v>
      </c>
      <c r="AI811" s="76">
        <v>2</v>
      </c>
      <c r="AJ811" s="76">
        <v>0</v>
      </c>
      <c r="AK811" s="265">
        <v>0</v>
      </c>
      <c r="AL811" s="265">
        <v>0</v>
      </c>
      <c r="AM811" s="265">
        <v>0</v>
      </c>
      <c r="AN811" s="265">
        <v>0</v>
      </c>
      <c r="AO811" s="265">
        <v>0</v>
      </c>
      <c r="AP811" s="265">
        <v>0</v>
      </c>
      <c r="AQ811" s="265">
        <v>0</v>
      </c>
      <c r="AR811" s="265">
        <v>0</v>
      </c>
      <c r="AS811" s="76">
        <v>0</v>
      </c>
      <c r="AT811" s="266"/>
      <c r="AU811" s="76">
        <v>95</v>
      </c>
      <c r="AV811" s="76">
        <v>665</v>
      </c>
      <c r="AW811" s="579">
        <v>5</v>
      </c>
      <c r="AY811" s="76"/>
      <c r="AZ811" s="76">
        <f t="shared" si="256"/>
        <v>491095665</v>
      </c>
      <c r="BA811" s="76">
        <f t="shared" si="257"/>
        <v>491</v>
      </c>
      <c r="BB811" s="564"/>
      <c r="BC811" s="266" t="str">
        <f t="shared" si="258"/>
        <v>ATLANTIS</v>
      </c>
      <c r="BD811" s="266">
        <f t="shared" si="259"/>
        <v>665</v>
      </c>
      <c r="BE811" s="266" t="str">
        <f t="shared" si="241"/>
        <v>FREETOWN LAKEVILLE</v>
      </c>
      <c r="BF811" s="266">
        <f t="shared" si="260"/>
        <v>3</v>
      </c>
    </row>
    <row r="812" spans="1:58">
      <c r="A812" s="265">
        <v>491</v>
      </c>
      <c r="B812" s="265">
        <v>491095763</v>
      </c>
      <c r="C812" s="266" t="s">
        <v>512</v>
      </c>
      <c r="D812" s="275">
        <f t="shared" si="242"/>
        <v>0</v>
      </c>
      <c r="E812" s="275">
        <f t="shared" si="243"/>
        <v>0</v>
      </c>
      <c r="F812" s="275">
        <f t="shared" si="244"/>
        <v>0</v>
      </c>
      <c r="G812" s="275">
        <f t="shared" si="245"/>
        <v>0</v>
      </c>
      <c r="H812" s="275">
        <f t="shared" si="246"/>
        <v>0</v>
      </c>
      <c r="I812" s="275">
        <f t="shared" si="247"/>
        <v>4</v>
      </c>
      <c r="J812" s="275">
        <f t="shared" si="248"/>
        <v>0</v>
      </c>
      <c r="K812" s="410">
        <f t="shared" si="249"/>
        <v>0.15720000000000001</v>
      </c>
      <c r="L812" s="275"/>
      <c r="M812" s="275">
        <f t="shared" si="250"/>
        <v>0</v>
      </c>
      <c r="N812" s="275">
        <f t="shared" si="251"/>
        <v>0</v>
      </c>
      <c r="O812" s="275">
        <f t="shared" si="252"/>
        <v>0</v>
      </c>
      <c r="P812" s="275">
        <f t="shared" si="253"/>
        <v>2</v>
      </c>
      <c r="Q812" s="275">
        <f t="shared" si="254"/>
        <v>6</v>
      </c>
      <c r="R812" s="275">
        <f t="shared" si="255"/>
        <v>4</v>
      </c>
      <c r="S812" s="278"/>
      <c r="T812" s="278"/>
      <c r="U812" s="278"/>
      <c r="V812" s="278"/>
      <c r="W812" s="582"/>
      <c r="X812" s="582"/>
      <c r="Y812" s="600"/>
      <c r="Z812" s="278"/>
      <c r="AA812" s="76">
        <v>491</v>
      </c>
      <c r="AB812" s="76">
        <v>491095763</v>
      </c>
      <c r="AC812" s="294" t="s">
        <v>512</v>
      </c>
      <c r="AD812" s="76">
        <v>0</v>
      </c>
      <c r="AE812" s="76">
        <v>0</v>
      </c>
      <c r="AF812" s="76">
        <v>0</v>
      </c>
      <c r="AG812" s="76">
        <v>0</v>
      </c>
      <c r="AH812" s="76">
        <v>0</v>
      </c>
      <c r="AI812" s="76">
        <v>4</v>
      </c>
      <c r="AJ812" s="76">
        <v>0</v>
      </c>
      <c r="AK812" s="265">
        <v>0</v>
      </c>
      <c r="AL812" s="265">
        <v>0</v>
      </c>
      <c r="AM812" s="265">
        <v>0</v>
      </c>
      <c r="AN812" s="265">
        <v>0</v>
      </c>
      <c r="AO812" s="265">
        <v>0</v>
      </c>
      <c r="AP812" s="265">
        <v>0</v>
      </c>
      <c r="AQ812" s="265">
        <v>0</v>
      </c>
      <c r="AR812" s="265">
        <v>0</v>
      </c>
      <c r="AS812" s="76">
        <v>2</v>
      </c>
      <c r="AT812" s="266"/>
      <c r="AU812" s="76">
        <v>95</v>
      </c>
      <c r="AV812" s="76">
        <v>763</v>
      </c>
      <c r="AW812" s="579">
        <v>6</v>
      </c>
      <c r="AY812" s="76"/>
      <c r="AZ812" s="76">
        <f t="shared" si="256"/>
        <v>491095763</v>
      </c>
      <c r="BA812" s="76">
        <f t="shared" si="257"/>
        <v>491</v>
      </c>
      <c r="BB812" s="564"/>
      <c r="BC812" s="266" t="str">
        <f t="shared" si="258"/>
        <v>ATLANTIS</v>
      </c>
      <c r="BD812" s="266">
        <f t="shared" si="259"/>
        <v>763</v>
      </c>
      <c r="BE812" s="266" t="str">
        <f t="shared" si="241"/>
        <v>SOMERSET BERKLEY</v>
      </c>
      <c r="BF812" s="266">
        <f t="shared" si="260"/>
        <v>4</v>
      </c>
    </row>
    <row r="813" spans="1:58">
      <c r="A813" s="265">
        <v>492</v>
      </c>
      <c r="B813" s="265">
        <v>492281061</v>
      </c>
      <c r="C813" s="266" t="s">
        <v>1288</v>
      </c>
      <c r="D813" s="275">
        <f t="shared" si="242"/>
        <v>0</v>
      </c>
      <c r="E813" s="275">
        <f t="shared" si="243"/>
        <v>0</v>
      </c>
      <c r="F813" s="275">
        <f t="shared" si="244"/>
        <v>1</v>
      </c>
      <c r="G813" s="275">
        <f t="shared" si="245"/>
        <v>1</v>
      </c>
      <c r="H813" s="275">
        <f t="shared" si="246"/>
        <v>0</v>
      </c>
      <c r="I813" s="275">
        <f t="shared" si="247"/>
        <v>0</v>
      </c>
      <c r="J813" s="275">
        <f t="shared" si="248"/>
        <v>0</v>
      </c>
      <c r="K813" s="410">
        <f t="shared" si="249"/>
        <v>7.8600000000000003E-2</v>
      </c>
      <c r="L813" s="275"/>
      <c r="M813" s="275">
        <f t="shared" si="250"/>
        <v>0</v>
      </c>
      <c r="N813" s="275">
        <f t="shared" si="251"/>
        <v>0</v>
      </c>
      <c r="O813" s="275">
        <f t="shared" si="252"/>
        <v>0</v>
      </c>
      <c r="P813" s="275">
        <f t="shared" si="253"/>
        <v>1</v>
      </c>
      <c r="Q813" s="275">
        <f t="shared" si="254"/>
        <v>11</v>
      </c>
      <c r="R813" s="275">
        <f t="shared" si="255"/>
        <v>2</v>
      </c>
      <c r="S813" s="278"/>
      <c r="T813" s="278"/>
      <c r="U813" s="278"/>
      <c r="V813" s="278"/>
      <c r="W813" s="582"/>
      <c r="X813" s="582"/>
      <c r="Y813" s="600"/>
      <c r="Z813" s="278"/>
      <c r="AA813" s="76">
        <v>492</v>
      </c>
      <c r="AB813" s="76">
        <v>492281061</v>
      </c>
      <c r="AC813" s="294" t="s">
        <v>1288</v>
      </c>
      <c r="AD813" s="76">
        <v>0</v>
      </c>
      <c r="AE813" s="76">
        <v>0</v>
      </c>
      <c r="AF813" s="76">
        <v>1</v>
      </c>
      <c r="AG813" s="76">
        <v>1</v>
      </c>
      <c r="AH813" s="76">
        <v>0</v>
      </c>
      <c r="AI813" s="76">
        <v>0</v>
      </c>
      <c r="AJ813" s="76">
        <v>0</v>
      </c>
      <c r="AK813" s="265">
        <v>0</v>
      </c>
      <c r="AL813" s="265">
        <v>0</v>
      </c>
      <c r="AM813" s="265">
        <v>0</v>
      </c>
      <c r="AN813" s="265">
        <v>0</v>
      </c>
      <c r="AO813" s="265">
        <v>0</v>
      </c>
      <c r="AP813" s="265">
        <v>0</v>
      </c>
      <c r="AQ813" s="265">
        <v>0</v>
      </c>
      <c r="AR813" s="265">
        <v>1</v>
      </c>
      <c r="AS813" s="76">
        <v>0</v>
      </c>
      <c r="AT813" s="266"/>
      <c r="AU813" s="76">
        <v>281</v>
      </c>
      <c r="AV813" s="76">
        <v>61</v>
      </c>
      <c r="AW813" s="579">
        <v>11</v>
      </c>
      <c r="AY813" s="76"/>
      <c r="AZ813" s="76">
        <f t="shared" si="256"/>
        <v>492281061</v>
      </c>
      <c r="BA813" s="76">
        <f t="shared" si="257"/>
        <v>492</v>
      </c>
      <c r="BB813" s="564"/>
      <c r="BC813" s="266" t="str">
        <f t="shared" si="258"/>
        <v>MARTIN LUTHER KING JR CS OF EXCELLENCE</v>
      </c>
      <c r="BD813" s="266">
        <f t="shared" si="259"/>
        <v>61</v>
      </c>
      <c r="BE813" s="266" t="str">
        <f t="shared" si="241"/>
        <v>CHICOPEE</v>
      </c>
      <c r="BF813" s="266">
        <f t="shared" si="260"/>
        <v>2</v>
      </c>
    </row>
    <row r="814" spans="1:58">
      <c r="A814" s="265">
        <v>492</v>
      </c>
      <c r="B814" s="265">
        <v>492281086</v>
      </c>
      <c r="C814" s="266" t="s">
        <v>1288</v>
      </c>
      <c r="D814" s="275">
        <f t="shared" si="242"/>
        <v>0</v>
      </c>
      <c r="E814" s="275">
        <f t="shared" si="243"/>
        <v>0</v>
      </c>
      <c r="F814" s="275">
        <f t="shared" si="244"/>
        <v>0</v>
      </c>
      <c r="G814" s="275">
        <f t="shared" si="245"/>
        <v>1</v>
      </c>
      <c r="H814" s="275">
        <f t="shared" si="246"/>
        <v>0</v>
      </c>
      <c r="I814" s="275">
        <f t="shared" si="247"/>
        <v>0</v>
      </c>
      <c r="J814" s="275">
        <f t="shared" si="248"/>
        <v>0</v>
      </c>
      <c r="K814" s="410">
        <f t="shared" si="249"/>
        <v>3.9300000000000002E-2</v>
      </c>
      <c r="L814" s="275"/>
      <c r="M814" s="275">
        <f t="shared" si="250"/>
        <v>0</v>
      </c>
      <c r="N814" s="275">
        <f t="shared" si="251"/>
        <v>0</v>
      </c>
      <c r="O814" s="275">
        <f t="shared" si="252"/>
        <v>0</v>
      </c>
      <c r="P814" s="275">
        <f t="shared" si="253"/>
        <v>0</v>
      </c>
      <c r="Q814" s="275">
        <f t="shared" si="254"/>
        <v>8</v>
      </c>
      <c r="R814" s="275">
        <f t="shared" si="255"/>
        <v>1</v>
      </c>
      <c r="S814" s="278"/>
      <c r="T814" s="278"/>
      <c r="U814" s="278"/>
      <c r="V814" s="278"/>
      <c r="W814" s="582"/>
      <c r="X814" s="582"/>
      <c r="Y814" s="600"/>
      <c r="Z814" s="278"/>
      <c r="AA814" s="76">
        <v>492</v>
      </c>
      <c r="AB814" s="76">
        <v>492281086</v>
      </c>
      <c r="AC814" s="294" t="s">
        <v>1288</v>
      </c>
      <c r="AD814" s="76">
        <v>0</v>
      </c>
      <c r="AE814" s="76">
        <v>0</v>
      </c>
      <c r="AF814" s="76">
        <v>0</v>
      </c>
      <c r="AG814" s="76">
        <v>1</v>
      </c>
      <c r="AH814" s="76">
        <v>0</v>
      </c>
      <c r="AI814" s="76">
        <v>0</v>
      </c>
      <c r="AJ814" s="76">
        <v>0</v>
      </c>
      <c r="AK814" s="265">
        <v>0</v>
      </c>
      <c r="AL814" s="265">
        <v>0</v>
      </c>
      <c r="AM814" s="265">
        <v>0</v>
      </c>
      <c r="AN814" s="265">
        <v>0</v>
      </c>
      <c r="AO814" s="265">
        <v>0</v>
      </c>
      <c r="AP814" s="265">
        <v>0</v>
      </c>
      <c r="AQ814" s="265">
        <v>0</v>
      </c>
      <c r="AR814" s="265">
        <v>0</v>
      </c>
      <c r="AS814" s="76">
        <v>0</v>
      </c>
      <c r="AT814" s="266"/>
      <c r="AU814" s="76">
        <v>281</v>
      </c>
      <c r="AV814" s="76">
        <v>86</v>
      </c>
      <c r="AW814" s="579">
        <v>8</v>
      </c>
      <c r="AY814" s="76"/>
      <c r="AZ814" s="76">
        <f t="shared" si="256"/>
        <v>492281086</v>
      </c>
      <c r="BA814" s="76">
        <f t="shared" si="257"/>
        <v>492</v>
      </c>
      <c r="BB814" s="564"/>
      <c r="BC814" s="266" t="str">
        <f t="shared" si="258"/>
        <v>MARTIN LUTHER KING JR CS OF EXCELLENCE</v>
      </c>
      <c r="BD814" s="266">
        <f t="shared" si="259"/>
        <v>86</v>
      </c>
      <c r="BE814" s="266" t="str">
        <f t="shared" si="241"/>
        <v>EASTHAMPTON</v>
      </c>
      <c r="BF814" s="266">
        <f t="shared" si="260"/>
        <v>1</v>
      </c>
    </row>
    <row r="815" spans="1:58">
      <c r="A815" s="265">
        <v>492</v>
      </c>
      <c r="B815" s="265">
        <v>492281087</v>
      </c>
      <c r="C815" s="266" t="s">
        <v>1288</v>
      </c>
      <c r="D815" s="275">
        <f t="shared" si="242"/>
        <v>0</v>
      </c>
      <c r="E815" s="275">
        <f t="shared" si="243"/>
        <v>0</v>
      </c>
      <c r="F815" s="275">
        <f t="shared" si="244"/>
        <v>0</v>
      </c>
      <c r="G815" s="275">
        <f t="shared" si="245"/>
        <v>1</v>
      </c>
      <c r="H815" s="275">
        <f t="shared" si="246"/>
        <v>0</v>
      </c>
      <c r="I815" s="275">
        <f t="shared" si="247"/>
        <v>0</v>
      </c>
      <c r="J815" s="275">
        <f t="shared" si="248"/>
        <v>0</v>
      </c>
      <c r="K815" s="410">
        <f t="shared" si="249"/>
        <v>3.9300000000000002E-2</v>
      </c>
      <c r="L815" s="275"/>
      <c r="M815" s="275">
        <f t="shared" si="250"/>
        <v>0</v>
      </c>
      <c r="N815" s="275">
        <f t="shared" si="251"/>
        <v>0</v>
      </c>
      <c r="O815" s="275">
        <f t="shared" si="252"/>
        <v>0</v>
      </c>
      <c r="P815" s="275">
        <f t="shared" si="253"/>
        <v>1</v>
      </c>
      <c r="Q815" s="275">
        <f t="shared" si="254"/>
        <v>6</v>
      </c>
      <c r="R815" s="275">
        <f t="shared" si="255"/>
        <v>1</v>
      </c>
      <c r="S815" s="278"/>
      <c r="T815" s="278"/>
      <c r="U815" s="278"/>
      <c r="V815" s="278"/>
      <c r="W815" s="582"/>
      <c r="X815" s="582"/>
      <c r="Y815" s="600"/>
      <c r="Z815" s="278"/>
      <c r="AA815" s="76">
        <v>492</v>
      </c>
      <c r="AB815" s="76">
        <v>492281087</v>
      </c>
      <c r="AC815" s="294" t="s">
        <v>1288</v>
      </c>
      <c r="AD815" s="76">
        <v>0</v>
      </c>
      <c r="AE815" s="76">
        <v>0</v>
      </c>
      <c r="AF815" s="76">
        <v>0</v>
      </c>
      <c r="AG815" s="76">
        <v>1</v>
      </c>
      <c r="AH815" s="76">
        <v>0</v>
      </c>
      <c r="AI815" s="76">
        <v>0</v>
      </c>
      <c r="AJ815" s="76">
        <v>0</v>
      </c>
      <c r="AK815" s="265">
        <v>0</v>
      </c>
      <c r="AL815" s="265">
        <v>0</v>
      </c>
      <c r="AM815" s="265">
        <v>0</v>
      </c>
      <c r="AN815" s="265">
        <v>0</v>
      </c>
      <c r="AO815" s="265">
        <v>1</v>
      </c>
      <c r="AP815" s="265">
        <v>0</v>
      </c>
      <c r="AQ815" s="265">
        <v>0</v>
      </c>
      <c r="AR815" s="265">
        <v>0</v>
      </c>
      <c r="AS815" s="76">
        <v>0</v>
      </c>
      <c r="AT815" s="266"/>
      <c r="AU815" s="76">
        <v>281</v>
      </c>
      <c r="AV815" s="76">
        <v>87</v>
      </c>
      <c r="AW815" s="579">
        <v>6</v>
      </c>
      <c r="AY815" s="76"/>
      <c r="AZ815" s="76">
        <f t="shared" si="256"/>
        <v>492281087</v>
      </c>
      <c r="BA815" s="76">
        <f t="shared" si="257"/>
        <v>492</v>
      </c>
      <c r="BB815" s="564"/>
      <c r="BC815" s="266" t="str">
        <f t="shared" si="258"/>
        <v>MARTIN LUTHER KING JR CS OF EXCELLENCE</v>
      </c>
      <c r="BD815" s="266">
        <f t="shared" si="259"/>
        <v>87</v>
      </c>
      <c r="BE815" s="266" t="str">
        <f t="shared" si="241"/>
        <v>EAST LONGMEADOW</v>
      </c>
      <c r="BF815" s="266">
        <f t="shared" si="260"/>
        <v>1</v>
      </c>
    </row>
    <row r="816" spans="1:58">
      <c r="A816" s="265">
        <v>492</v>
      </c>
      <c r="B816" s="265">
        <v>492281281</v>
      </c>
      <c r="C816" s="266" t="s">
        <v>1288</v>
      </c>
      <c r="D816" s="275">
        <f t="shared" si="242"/>
        <v>0</v>
      </c>
      <c r="E816" s="275">
        <f t="shared" si="243"/>
        <v>0</v>
      </c>
      <c r="F816" s="275">
        <f t="shared" si="244"/>
        <v>54</v>
      </c>
      <c r="G816" s="275">
        <f t="shared" si="245"/>
        <v>287</v>
      </c>
      <c r="H816" s="275">
        <f t="shared" si="246"/>
        <v>0</v>
      </c>
      <c r="I816" s="275">
        <f t="shared" si="247"/>
        <v>0</v>
      </c>
      <c r="J816" s="275">
        <f t="shared" si="248"/>
        <v>0</v>
      </c>
      <c r="K816" s="410">
        <f t="shared" si="249"/>
        <v>13.401300000000001</v>
      </c>
      <c r="L816" s="275"/>
      <c r="M816" s="275">
        <f t="shared" si="250"/>
        <v>70</v>
      </c>
      <c r="N816" s="275">
        <f t="shared" si="251"/>
        <v>0</v>
      </c>
      <c r="O816" s="275">
        <f t="shared" si="252"/>
        <v>0</v>
      </c>
      <c r="P816" s="275">
        <f t="shared" si="253"/>
        <v>310</v>
      </c>
      <c r="Q816" s="275">
        <f t="shared" si="254"/>
        <v>12</v>
      </c>
      <c r="R816" s="275">
        <f t="shared" si="255"/>
        <v>341</v>
      </c>
      <c r="S816" s="278"/>
      <c r="T816" s="278"/>
      <c r="U816" s="278"/>
      <c r="V816" s="278"/>
      <c r="W816" s="582"/>
      <c r="X816" s="582"/>
      <c r="Y816" s="600"/>
      <c r="Z816" s="278"/>
      <c r="AA816" s="76">
        <v>492</v>
      </c>
      <c r="AB816" s="76">
        <v>492281281</v>
      </c>
      <c r="AC816" s="294" t="s">
        <v>1288</v>
      </c>
      <c r="AD816" s="76">
        <v>0</v>
      </c>
      <c r="AE816" s="76">
        <v>0</v>
      </c>
      <c r="AF816" s="76">
        <v>54</v>
      </c>
      <c r="AG816" s="76">
        <v>287</v>
      </c>
      <c r="AH816" s="76">
        <v>0</v>
      </c>
      <c r="AI816" s="76">
        <v>0</v>
      </c>
      <c r="AJ816" s="76">
        <v>0</v>
      </c>
      <c r="AK816" s="265">
        <v>0</v>
      </c>
      <c r="AL816" s="265">
        <v>70</v>
      </c>
      <c r="AM816" s="265">
        <v>0</v>
      </c>
      <c r="AN816" s="265">
        <v>0</v>
      </c>
      <c r="AO816" s="265">
        <v>265</v>
      </c>
      <c r="AP816" s="265">
        <v>0</v>
      </c>
      <c r="AQ816" s="265">
        <v>0</v>
      </c>
      <c r="AR816" s="265">
        <v>45</v>
      </c>
      <c r="AS816" s="76">
        <v>0</v>
      </c>
      <c r="AT816" s="266"/>
      <c r="AU816" s="76">
        <v>281</v>
      </c>
      <c r="AV816" s="76">
        <v>281</v>
      </c>
      <c r="AW816" s="579">
        <v>12</v>
      </c>
      <c r="AY816" s="76"/>
      <c r="AZ816" s="76">
        <f t="shared" si="256"/>
        <v>492281281</v>
      </c>
      <c r="BA816" s="76">
        <f t="shared" si="257"/>
        <v>492</v>
      </c>
      <c r="BB816" s="564"/>
      <c r="BC816" s="266" t="str">
        <f t="shared" si="258"/>
        <v>MARTIN LUTHER KING JR CS OF EXCELLENCE</v>
      </c>
      <c r="BD816" s="266">
        <f t="shared" si="259"/>
        <v>281</v>
      </c>
      <c r="BE816" s="266" t="str">
        <f t="shared" si="241"/>
        <v>SPRINGFIELD</v>
      </c>
      <c r="BF816" s="266">
        <f t="shared" si="260"/>
        <v>341</v>
      </c>
    </row>
    <row r="817" spans="1:58">
      <c r="A817" s="265">
        <v>492</v>
      </c>
      <c r="B817" s="265">
        <v>492281332</v>
      </c>
      <c r="C817" s="266" t="s">
        <v>1288</v>
      </c>
      <c r="D817" s="275">
        <f t="shared" si="242"/>
        <v>0</v>
      </c>
      <c r="E817" s="275">
        <f t="shared" si="243"/>
        <v>0</v>
      </c>
      <c r="F817" s="275">
        <f t="shared" si="244"/>
        <v>1</v>
      </c>
      <c r="G817" s="275">
        <f t="shared" si="245"/>
        <v>2</v>
      </c>
      <c r="H817" s="275">
        <f t="shared" si="246"/>
        <v>0</v>
      </c>
      <c r="I817" s="275">
        <f t="shared" si="247"/>
        <v>0</v>
      </c>
      <c r="J817" s="275">
        <f t="shared" si="248"/>
        <v>0</v>
      </c>
      <c r="K817" s="410">
        <f t="shared" si="249"/>
        <v>0.1179</v>
      </c>
      <c r="L817" s="275"/>
      <c r="M817" s="275">
        <f t="shared" si="250"/>
        <v>1</v>
      </c>
      <c r="N817" s="275">
        <f t="shared" si="251"/>
        <v>0</v>
      </c>
      <c r="O817" s="275">
        <f t="shared" si="252"/>
        <v>0</v>
      </c>
      <c r="P817" s="275">
        <f t="shared" si="253"/>
        <v>2</v>
      </c>
      <c r="Q817" s="275">
        <f t="shared" si="254"/>
        <v>10</v>
      </c>
      <c r="R817" s="275">
        <f t="shared" si="255"/>
        <v>3</v>
      </c>
      <c r="S817" s="278"/>
      <c r="T817" s="278"/>
      <c r="U817" s="278"/>
      <c r="V817" s="278"/>
      <c r="W817" s="582"/>
      <c r="X817" s="582"/>
      <c r="Y817" s="600"/>
      <c r="Z817" s="278"/>
      <c r="AA817" s="76">
        <v>492</v>
      </c>
      <c r="AB817" s="76">
        <v>492281332</v>
      </c>
      <c r="AC817" s="294" t="s">
        <v>1288</v>
      </c>
      <c r="AD817" s="76">
        <v>0</v>
      </c>
      <c r="AE817" s="76">
        <v>0</v>
      </c>
      <c r="AF817" s="76">
        <v>1</v>
      </c>
      <c r="AG817" s="76">
        <v>2</v>
      </c>
      <c r="AH817" s="76">
        <v>0</v>
      </c>
      <c r="AI817" s="76">
        <v>0</v>
      </c>
      <c r="AJ817" s="76">
        <v>0</v>
      </c>
      <c r="AK817" s="265">
        <v>0</v>
      </c>
      <c r="AL817" s="265">
        <v>1</v>
      </c>
      <c r="AM817" s="265">
        <v>0</v>
      </c>
      <c r="AN817" s="265">
        <v>0</v>
      </c>
      <c r="AO817" s="265">
        <v>1</v>
      </c>
      <c r="AP817" s="265">
        <v>0</v>
      </c>
      <c r="AQ817" s="265">
        <v>0</v>
      </c>
      <c r="AR817" s="265">
        <v>1</v>
      </c>
      <c r="AS817" s="76">
        <v>0</v>
      </c>
      <c r="AT817" s="266"/>
      <c r="AU817" s="76">
        <v>281</v>
      </c>
      <c r="AV817" s="76">
        <v>332</v>
      </c>
      <c r="AW817" s="579">
        <v>10</v>
      </c>
      <c r="AY817" s="76"/>
      <c r="AZ817" s="76">
        <f t="shared" si="256"/>
        <v>492281332</v>
      </c>
      <c r="BA817" s="76">
        <f t="shared" si="257"/>
        <v>492</v>
      </c>
      <c r="BB817" s="564"/>
      <c r="BC817" s="266" t="str">
        <f t="shared" si="258"/>
        <v>MARTIN LUTHER KING JR CS OF EXCELLENCE</v>
      </c>
      <c r="BD817" s="266">
        <f t="shared" si="259"/>
        <v>332</v>
      </c>
      <c r="BE817" s="266" t="str">
        <f t="shared" si="241"/>
        <v>WEST SPRINGFIELD</v>
      </c>
      <c r="BF817" s="266">
        <f t="shared" si="260"/>
        <v>3</v>
      </c>
    </row>
    <row r="818" spans="1:58">
      <c r="A818" s="265">
        <v>493</v>
      </c>
      <c r="B818" s="265">
        <v>493057035</v>
      </c>
      <c r="C818" s="266" t="s">
        <v>1562</v>
      </c>
      <c r="D818" s="275">
        <f t="shared" si="242"/>
        <v>0</v>
      </c>
      <c r="E818" s="275">
        <f t="shared" si="243"/>
        <v>0</v>
      </c>
      <c r="F818" s="275">
        <f t="shared" si="244"/>
        <v>0</v>
      </c>
      <c r="G818" s="275">
        <f t="shared" si="245"/>
        <v>0</v>
      </c>
      <c r="H818" s="275">
        <f t="shared" si="246"/>
        <v>0</v>
      </c>
      <c r="I818" s="275">
        <f t="shared" si="247"/>
        <v>21</v>
      </c>
      <c r="J818" s="275">
        <f t="shared" si="248"/>
        <v>0</v>
      </c>
      <c r="K818" s="410">
        <f t="shared" si="249"/>
        <v>0.82530000000000003</v>
      </c>
      <c r="L818" s="275"/>
      <c r="M818" s="275">
        <f t="shared" si="250"/>
        <v>0</v>
      </c>
      <c r="N818" s="275">
        <f t="shared" si="251"/>
        <v>0</v>
      </c>
      <c r="O818" s="275">
        <f t="shared" si="252"/>
        <v>11</v>
      </c>
      <c r="P818" s="275">
        <f t="shared" si="253"/>
        <v>19</v>
      </c>
      <c r="Q818" s="275">
        <f t="shared" si="254"/>
        <v>11</v>
      </c>
      <c r="R818" s="275">
        <f t="shared" si="255"/>
        <v>21</v>
      </c>
      <c r="S818" s="278"/>
      <c r="T818" s="278"/>
      <c r="U818" s="278"/>
      <c r="V818" s="278"/>
      <c r="W818" s="582"/>
      <c r="X818" s="582"/>
      <c r="Y818" s="600"/>
      <c r="Z818" s="278"/>
      <c r="AA818" s="76">
        <v>493</v>
      </c>
      <c r="AB818" s="76">
        <v>493057035</v>
      </c>
      <c r="AC818" s="294" t="s">
        <v>1562</v>
      </c>
      <c r="AD818" s="76">
        <v>0</v>
      </c>
      <c r="AE818" s="76">
        <v>0</v>
      </c>
      <c r="AF818" s="76">
        <v>0</v>
      </c>
      <c r="AG818" s="76">
        <v>0</v>
      </c>
      <c r="AH818" s="76">
        <v>0</v>
      </c>
      <c r="AI818" s="76">
        <v>21</v>
      </c>
      <c r="AJ818" s="76">
        <v>0</v>
      </c>
      <c r="AK818" s="265">
        <v>0</v>
      </c>
      <c r="AL818" s="265">
        <v>0</v>
      </c>
      <c r="AM818" s="265">
        <v>0</v>
      </c>
      <c r="AN818" s="265">
        <v>11</v>
      </c>
      <c r="AO818" s="265">
        <v>0</v>
      </c>
      <c r="AP818" s="265">
        <v>0</v>
      </c>
      <c r="AQ818" s="265">
        <v>0</v>
      </c>
      <c r="AR818" s="265">
        <v>0</v>
      </c>
      <c r="AS818" s="76">
        <v>19</v>
      </c>
      <c r="AT818" s="266"/>
      <c r="AU818" s="76">
        <v>57</v>
      </c>
      <c r="AV818" s="76">
        <v>35</v>
      </c>
      <c r="AW818" s="579">
        <v>11</v>
      </c>
      <c r="AY818" s="76"/>
      <c r="AZ818" s="76">
        <f t="shared" si="256"/>
        <v>493057035</v>
      </c>
      <c r="BA818" s="76">
        <f t="shared" si="257"/>
        <v>493</v>
      </c>
      <c r="BB818" s="564"/>
      <c r="BC818" s="266" t="str">
        <f t="shared" si="258"/>
        <v>PHOENIX ACADEMY CHELSEA</v>
      </c>
      <c r="BD818" s="266">
        <f t="shared" si="259"/>
        <v>35</v>
      </c>
      <c r="BE818" s="266" t="str">
        <f t="shared" si="241"/>
        <v>BOSTON</v>
      </c>
      <c r="BF818" s="266">
        <f t="shared" si="260"/>
        <v>21</v>
      </c>
    </row>
    <row r="819" spans="1:58">
      <c r="A819" s="265">
        <v>493</v>
      </c>
      <c r="B819" s="265">
        <v>493057044</v>
      </c>
      <c r="C819" s="266" t="s">
        <v>1562</v>
      </c>
      <c r="D819" s="275">
        <f t="shared" si="242"/>
        <v>0</v>
      </c>
      <c r="E819" s="275">
        <f t="shared" si="243"/>
        <v>0</v>
      </c>
      <c r="F819" s="275">
        <f t="shared" si="244"/>
        <v>0</v>
      </c>
      <c r="G819" s="275">
        <f t="shared" si="245"/>
        <v>0</v>
      </c>
      <c r="H819" s="275">
        <f t="shared" si="246"/>
        <v>0</v>
      </c>
      <c r="I819" s="275">
        <f t="shared" si="247"/>
        <v>2</v>
      </c>
      <c r="J819" s="275">
        <f t="shared" si="248"/>
        <v>0</v>
      </c>
      <c r="K819" s="410">
        <f t="shared" si="249"/>
        <v>7.8600000000000003E-2</v>
      </c>
      <c r="L819" s="275"/>
      <c r="M819" s="275">
        <f t="shared" si="250"/>
        <v>0</v>
      </c>
      <c r="N819" s="275">
        <f t="shared" si="251"/>
        <v>0</v>
      </c>
      <c r="O819" s="275">
        <f t="shared" si="252"/>
        <v>2</v>
      </c>
      <c r="P819" s="275">
        <f t="shared" si="253"/>
        <v>0</v>
      </c>
      <c r="Q819" s="275">
        <f t="shared" si="254"/>
        <v>11</v>
      </c>
      <c r="R819" s="275">
        <f t="shared" si="255"/>
        <v>2</v>
      </c>
      <c r="S819" s="278"/>
      <c r="T819" s="278"/>
      <c r="U819" s="278"/>
      <c r="V819" s="278"/>
      <c r="W819" s="582"/>
      <c r="X819" s="582"/>
      <c r="Y819" s="600"/>
      <c r="Z819" s="278"/>
      <c r="AA819" s="76">
        <v>493</v>
      </c>
      <c r="AB819" s="76">
        <v>493057044</v>
      </c>
      <c r="AC819" s="294" t="s">
        <v>1562</v>
      </c>
      <c r="AD819" s="76">
        <v>0</v>
      </c>
      <c r="AE819" s="76">
        <v>0</v>
      </c>
      <c r="AF819" s="76">
        <v>0</v>
      </c>
      <c r="AG819" s="76">
        <v>0</v>
      </c>
      <c r="AH819" s="76">
        <v>0</v>
      </c>
      <c r="AI819" s="76">
        <v>2</v>
      </c>
      <c r="AJ819" s="76">
        <v>0</v>
      </c>
      <c r="AK819" s="265">
        <v>0</v>
      </c>
      <c r="AL819" s="265">
        <v>0</v>
      </c>
      <c r="AM819" s="265">
        <v>0</v>
      </c>
      <c r="AN819" s="265">
        <v>2</v>
      </c>
      <c r="AO819" s="265">
        <v>0</v>
      </c>
      <c r="AP819" s="265">
        <v>0</v>
      </c>
      <c r="AQ819" s="265">
        <v>0</v>
      </c>
      <c r="AR819" s="265">
        <v>0</v>
      </c>
      <c r="AS819" s="76">
        <v>0</v>
      </c>
      <c r="AT819" s="266"/>
      <c r="AU819" s="76">
        <v>57</v>
      </c>
      <c r="AV819" s="76">
        <v>44</v>
      </c>
      <c r="AW819" s="579">
        <v>11</v>
      </c>
      <c r="AY819" s="76"/>
      <c r="AZ819" s="76">
        <f t="shared" si="256"/>
        <v>493057044</v>
      </c>
      <c r="BA819" s="76">
        <f t="shared" si="257"/>
        <v>493</v>
      </c>
      <c r="BB819" s="564"/>
      <c r="BC819" s="266" t="str">
        <f t="shared" si="258"/>
        <v>PHOENIX ACADEMY CHELSEA</v>
      </c>
      <c r="BD819" s="266">
        <f t="shared" si="259"/>
        <v>44</v>
      </c>
      <c r="BE819" s="266" t="str">
        <f t="shared" si="241"/>
        <v>BROCKTON</v>
      </c>
      <c r="BF819" s="266">
        <f t="shared" si="260"/>
        <v>2</v>
      </c>
    </row>
    <row r="820" spans="1:58">
      <c r="A820" s="265">
        <v>493</v>
      </c>
      <c r="B820" s="265">
        <v>493057057</v>
      </c>
      <c r="C820" s="266" t="s">
        <v>1562</v>
      </c>
      <c r="D820" s="275">
        <f t="shared" si="242"/>
        <v>0</v>
      </c>
      <c r="E820" s="275">
        <f t="shared" si="243"/>
        <v>0</v>
      </c>
      <c r="F820" s="275">
        <f t="shared" si="244"/>
        <v>0</v>
      </c>
      <c r="G820" s="275">
        <f t="shared" si="245"/>
        <v>0</v>
      </c>
      <c r="H820" s="275">
        <f t="shared" si="246"/>
        <v>0</v>
      </c>
      <c r="I820" s="275">
        <f t="shared" si="247"/>
        <v>94</v>
      </c>
      <c r="J820" s="275">
        <f t="shared" si="248"/>
        <v>0</v>
      </c>
      <c r="K820" s="410">
        <f t="shared" si="249"/>
        <v>3.6941999999999999</v>
      </c>
      <c r="L820" s="275"/>
      <c r="M820" s="275">
        <f t="shared" si="250"/>
        <v>0</v>
      </c>
      <c r="N820" s="275">
        <f t="shared" si="251"/>
        <v>0</v>
      </c>
      <c r="O820" s="275">
        <f t="shared" si="252"/>
        <v>59</v>
      </c>
      <c r="P820" s="275">
        <f t="shared" si="253"/>
        <v>79</v>
      </c>
      <c r="Q820" s="275">
        <f t="shared" si="254"/>
        <v>12</v>
      </c>
      <c r="R820" s="275">
        <f t="shared" si="255"/>
        <v>94</v>
      </c>
      <c r="S820" s="278"/>
      <c r="T820" s="278"/>
      <c r="U820" s="278"/>
      <c r="V820" s="278"/>
      <c r="W820" s="582"/>
      <c r="X820" s="582"/>
      <c r="Y820" s="600"/>
      <c r="Z820" s="278"/>
      <c r="AA820" s="76">
        <v>493</v>
      </c>
      <c r="AB820" s="76">
        <v>493057057</v>
      </c>
      <c r="AC820" s="294" t="s">
        <v>1562</v>
      </c>
      <c r="AD820" s="76">
        <v>0</v>
      </c>
      <c r="AE820" s="76">
        <v>0</v>
      </c>
      <c r="AF820" s="76">
        <v>0</v>
      </c>
      <c r="AG820" s="76">
        <v>0</v>
      </c>
      <c r="AH820" s="76">
        <v>0</v>
      </c>
      <c r="AI820" s="76">
        <v>94</v>
      </c>
      <c r="AJ820" s="76">
        <v>0</v>
      </c>
      <c r="AK820" s="265">
        <v>0</v>
      </c>
      <c r="AL820" s="265">
        <v>0</v>
      </c>
      <c r="AM820" s="265">
        <v>0</v>
      </c>
      <c r="AN820" s="265">
        <v>59</v>
      </c>
      <c r="AO820" s="265">
        <v>0</v>
      </c>
      <c r="AP820" s="265">
        <v>0</v>
      </c>
      <c r="AQ820" s="265">
        <v>0</v>
      </c>
      <c r="AR820" s="265">
        <v>0</v>
      </c>
      <c r="AS820" s="76">
        <v>79</v>
      </c>
      <c r="AT820" s="266"/>
      <c r="AU820" s="76">
        <v>57</v>
      </c>
      <c r="AV820" s="76">
        <v>57</v>
      </c>
      <c r="AW820" s="579">
        <v>12</v>
      </c>
      <c r="AY820" s="76"/>
      <c r="AZ820" s="76">
        <f t="shared" si="256"/>
        <v>493057057</v>
      </c>
      <c r="BA820" s="76">
        <f t="shared" si="257"/>
        <v>493</v>
      </c>
      <c r="BB820" s="564"/>
      <c r="BC820" s="266" t="str">
        <f t="shared" si="258"/>
        <v>PHOENIX ACADEMY CHELSEA</v>
      </c>
      <c r="BD820" s="266">
        <f t="shared" si="259"/>
        <v>57</v>
      </c>
      <c r="BE820" s="266" t="str">
        <f t="shared" si="241"/>
        <v>CHELSEA</v>
      </c>
      <c r="BF820" s="266">
        <f t="shared" si="260"/>
        <v>94</v>
      </c>
    </row>
    <row r="821" spans="1:58">
      <c r="A821" s="265">
        <v>493</v>
      </c>
      <c r="B821" s="265">
        <v>493057093</v>
      </c>
      <c r="C821" s="266" t="s">
        <v>1562</v>
      </c>
      <c r="D821" s="275">
        <f t="shared" si="242"/>
        <v>0</v>
      </c>
      <c r="E821" s="275">
        <f t="shared" si="243"/>
        <v>0</v>
      </c>
      <c r="F821" s="275">
        <f t="shared" si="244"/>
        <v>0</v>
      </c>
      <c r="G821" s="275">
        <f t="shared" si="245"/>
        <v>0</v>
      </c>
      <c r="H821" s="275">
        <f t="shared" si="246"/>
        <v>0</v>
      </c>
      <c r="I821" s="275">
        <f t="shared" si="247"/>
        <v>33</v>
      </c>
      <c r="J821" s="275">
        <f t="shared" si="248"/>
        <v>0</v>
      </c>
      <c r="K821" s="410">
        <f t="shared" si="249"/>
        <v>1.2968999999999999</v>
      </c>
      <c r="L821" s="275"/>
      <c r="M821" s="275">
        <f t="shared" si="250"/>
        <v>0</v>
      </c>
      <c r="N821" s="275">
        <f t="shared" si="251"/>
        <v>0</v>
      </c>
      <c r="O821" s="275">
        <f t="shared" si="252"/>
        <v>21</v>
      </c>
      <c r="P821" s="275">
        <f t="shared" si="253"/>
        <v>31</v>
      </c>
      <c r="Q821" s="275">
        <f t="shared" si="254"/>
        <v>11</v>
      </c>
      <c r="R821" s="275">
        <f t="shared" si="255"/>
        <v>33</v>
      </c>
      <c r="S821" s="278"/>
      <c r="T821" s="278"/>
      <c r="U821" s="278"/>
      <c r="V821" s="278"/>
      <c r="W821" s="582"/>
      <c r="X821" s="582"/>
      <c r="Y821" s="600"/>
      <c r="Z821" s="278"/>
      <c r="AA821" s="76">
        <v>493</v>
      </c>
      <c r="AB821" s="76">
        <v>493057093</v>
      </c>
      <c r="AC821" s="294" t="s">
        <v>1562</v>
      </c>
      <c r="AD821" s="76">
        <v>0</v>
      </c>
      <c r="AE821" s="76">
        <v>0</v>
      </c>
      <c r="AF821" s="76">
        <v>0</v>
      </c>
      <c r="AG821" s="76">
        <v>0</v>
      </c>
      <c r="AH821" s="76">
        <v>0</v>
      </c>
      <c r="AI821" s="76">
        <v>33</v>
      </c>
      <c r="AJ821" s="76">
        <v>0</v>
      </c>
      <c r="AK821" s="265">
        <v>0</v>
      </c>
      <c r="AL821" s="265">
        <v>0</v>
      </c>
      <c r="AM821" s="265">
        <v>0</v>
      </c>
      <c r="AN821" s="265">
        <v>21</v>
      </c>
      <c r="AO821" s="265">
        <v>0</v>
      </c>
      <c r="AP821" s="265">
        <v>0</v>
      </c>
      <c r="AQ821" s="265">
        <v>0</v>
      </c>
      <c r="AR821" s="265">
        <v>0</v>
      </c>
      <c r="AS821" s="76">
        <v>31</v>
      </c>
      <c r="AT821" s="266"/>
      <c r="AU821" s="76">
        <v>57</v>
      </c>
      <c r="AV821" s="76">
        <v>93</v>
      </c>
      <c r="AW821" s="579">
        <v>11</v>
      </c>
      <c r="AY821" s="76"/>
      <c r="AZ821" s="76">
        <f t="shared" si="256"/>
        <v>493057093</v>
      </c>
      <c r="BA821" s="76">
        <f t="shared" si="257"/>
        <v>493</v>
      </c>
      <c r="BB821" s="564"/>
      <c r="BC821" s="266" t="str">
        <f t="shared" si="258"/>
        <v>PHOENIX ACADEMY CHELSEA</v>
      </c>
      <c r="BD821" s="266">
        <f t="shared" si="259"/>
        <v>93</v>
      </c>
      <c r="BE821" s="266" t="str">
        <f t="shared" si="241"/>
        <v>EVERETT</v>
      </c>
      <c r="BF821" s="266">
        <f t="shared" si="260"/>
        <v>33</v>
      </c>
    </row>
    <row r="822" spans="1:58">
      <c r="A822" s="265">
        <v>493</v>
      </c>
      <c r="B822" s="265">
        <v>493057100</v>
      </c>
      <c r="C822" s="266" t="s">
        <v>1562</v>
      </c>
      <c r="D822" s="275">
        <f t="shared" si="242"/>
        <v>0</v>
      </c>
      <c r="E822" s="275">
        <f t="shared" si="243"/>
        <v>0</v>
      </c>
      <c r="F822" s="275">
        <f t="shared" si="244"/>
        <v>0</v>
      </c>
      <c r="G822" s="275">
        <f t="shared" si="245"/>
        <v>0</v>
      </c>
      <c r="H822" s="275">
        <f t="shared" si="246"/>
        <v>0</v>
      </c>
      <c r="I822" s="275">
        <f t="shared" si="247"/>
        <v>1</v>
      </c>
      <c r="J822" s="275">
        <f t="shared" si="248"/>
        <v>0</v>
      </c>
      <c r="K822" s="410">
        <f t="shared" si="249"/>
        <v>3.9300000000000002E-2</v>
      </c>
      <c r="L822" s="275"/>
      <c r="M822" s="275">
        <f t="shared" si="250"/>
        <v>0</v>
      </c>
      <c r="N822" s="275">
        <f t="shared" si="251"/>
        <v>0</v>
      </c>
      <c r="O822" s="275">
        <f t="shared" si="252"/>
        <v>0</v>
      </c>
      <c r="P822" s="275">
        <f t="shared" si="253"/>
        <v>1</v>
      </c>
      <c r="Q822" s="275">
        <f t="shared" si="254"/>
        <v>10</v>
      </c>
      <c r="R822" s="275">
        <f t="shared" si="255"/>
        <v>1</v>
      </c>
      <c r="S822" s="278"/>
      <c r="T822" s="278"/>
      <c r="U822" s="278"/>
      <c r="V822" s="278"/>
      <c r="W822" s="582"/>
      <c r="X822" s="582"/>
      <c r="Y822" s="600"/>
      <c r="Z822" s="278"/>
      <c r="AA822" s="76">
        <v>493</v>
      </c>
      <c r="AB822" s="76">
        <v>493057100</v>
      </c>
      <c r="AC822" s="294" t="s">
        <v>1562</v>
      </c>
      <c r="AD822" s="76">
        <v>0</v>
      </c>
      <c r="AE822" s="76">
        <v>0</v>
      </c>
      <c r="AF822" s="76">
        <v>0</v>
      </c>
      <c r="AG822" s="76">
        <v>0</v>
      </c>
      <c r="AH822" s="76">
        <v>0</v>
      </c>
      <c r="AI822" s="76">
        <v>1</v>
      </c>
      <c r="AJ822" s="76">
        <v>0</v>
      </c>
      <c r="AK822" s="265">
        <v>0</v>
      </c>
      <c r="AL822" s="265">
        <v>0</v>
      </c>
      <c r="AM822" s="265">
        <v>0</v>
      </c>
      <c r="AN822" s="265">
        <v>0</v>
      </c>
      <c r="AO822" s="265">
        <v>0</v>
      </c>
      <c r="AP822" s="265">
        <v>0</v>
      </c>
      <c r="AQ822" s="265">
        <v>0</v>
      </c>
      <c r="AR822" s="265">
        <v>0</v>
      </c>
      <c r="AS822" s="76">
        <v>1</v>
      </c>
      <c r="AT822" s="266"/>
      <c r="AU822" s="76">
        <v>57</v>
      </c>
      <c r="AV822" s="76">
        <v>100</v>
      </c>
      <c r="AW822" s="579">
        <v>10</v>
      </c>
      <c r="AY822" s="76"/>
      <c r="AZ822" s="76">
        <f t="shared" si="256"/>
        <v>493057100</v>
      </c>
      <c r="BA822" s="76">
        <f t="shared" si="257"/>
        <v>493</v>
      </c>
      <c r="BB822" s="564"/>
      <c r="BC822" s="266" t="str">
        <f t="shared" si="258"/>
        <v>PHOENIX ACADEMY CHELSEA</v>
      </c>
      <c r="BD822" s="266">
        <f t="shared" si="259"/>
        <v>100</v>
      </c>
      <c r="BE822" s="266" t="str">
        <f t="shared" si="241"/>
        <v>FRAMINGHAM</v>
      </c>
      <c r="BF822" s="266">
        <f t="shared" si="260"/>
        <v>1</v>
      </c>
    </row>
    <row r="823" spans="1:58">
      <c r="A823" s="265">
        <v>493</v>
      </c>
      <c r="B823" s="265">
        <v>493057163</v>
      </c>
      <c r="C823" s="266" t="s">
        <v>1562</v>
      </c>
      <c r="D823" s="275">
        <f t="shared" si="242"/>
        <v>0</v>
      </c>
      <c r="E823" s="275">
        <f t="shared" si="243"/>
        <v>0</v>
      </c>
      <c r="F823" s="275">
        <f t="shared" si="244"/>
        <v>0</v>
      </c>
      <c r="G823" s="275">
        <f t="shared" si="245"/>
        <v>0</v>
      </c>
      <c r="H823" s="275">
        <f t="shared" si="246"/>
        <v>0</v>
      </c>
      <c r="I823" s="275">
        <f t="shared" si="247"/>
        <v>6</v>
      </c>
      <c r="J823" s="275">
        <f t="shared" si="248"/>
        <v>0</v>
      </c>
      <c r="K823" s="410">
        <f t="shared" si="249"/>
        <v>0.23580000000000001</v>
      </c>
      <c r="L823" s="275"/>
      <c r="M823" s="275">
        <f t="shared" si="250"/>
        <v>0</v>
      </c>
      <c r="N823" s="275">
        <f t="shared" si="251"/>
        <v>0</v>
      </c>
      <c r="O823" s="275">
        <f t="shared" si="252"/>
        <v>5</v>
      </c>
      <c r="P823" s="275">
        <f t="shared" si="253"/>
        <v>3</v>
      </c>
      <c r="Q823" s="275">
        <f t="shared" si="254"/>
        <v>11</v>
      </c>
      <c r="R823" s="275">
        <f t="shared" si="255"/>
        <v>6</v>
      </c>
      <c r="S823" s="278"/>
      <c r="T823" s="278"/>
      <c r="U823" s="278"/>
      <c r="V823" s="278"/>
      <c r="W823" s="582"/>
      <c r="X823" s="582"/>
      <c r="Y823" s="600"/>
      <c r="Z823" s="278"/>
      <c r="AA823" s="76">
        <v>493</v>
      </c>
      <c r="AB823" s="76">
        <v>493057163</v>
      </c>
      <c r="AC823" s="294" t="s">
        <v>1562</v>
      </c>
      <c r="AD823" s="76">
        <v>0</v>
      </c>
      <c r="AE823" s="76">
        <v>0</v>
      </c>
      <c r="AF823" s="76">
        <v>0</v>
      </c>
      <c r="AG823" s="76">
        <v>0</v>
      </c>
      <c r="AH823" s="76">
        <v>0</v>
      </c>
      <c r="AI823" s="76">
        <v>6</v>
      </c>
      <c r="AJ823" s="76">
        <v>0</v>
      </c>
      <c r="AK823" s="265">
        <v>0</v>
      </c>
      <c r="AL823" s="265">
        <v>0</v>
      </c>
      <c r="AM823" s="265">
        <v>0</v>
      </c>
      <c r="AN823" s="265">
        <v>5</v>
      </c>
      <c r="AO823" s="265">
        <v>0</v>
      </c>
      <c r="AP823" s="265">
        <v>0</v>
      </c>
      <c r="AQ823" s="265">
        <v>0</v>
      </c>
      <c r="AR823" s="265">
        <v>0</v>
      </c>
      <c r="AS823" s="76">
        <v>3</v>
      </c>
      <c r="AT823" s="266"/>
      <c r="AU823" s="76">
        <v>57</v>
      </c>
      <c r="AV823" s="76">
        <v>163</v>
      </c>
      <c r="AW823" s="579">
        <v>11</v>
      </c>
      <c r="AY823" s="76"/>
      <c r="AZ823" s="76">
        <f t="shared" si="256"/>
        <v>493057163</v>
      </c>
      <c r="BA823" s="76">
        <f t="shared" si="257"/>
        <v>493</v>
      </c>
      <c r="BB823" s="564"/>
      <c r="BC823" s="266" t="str">
        <f t="shared" si="258"/>
        <v>PHOENIX ACADEMY CHELSEA</v>
      </c>
      <c r="BD823" s="266">
        <f t="shared" si="259"/>
        <v>163</v>
      </c>
      <c r="BE823" s="266" t="str">
        <f t="shared" si="241"/>
        <v>LYNN</v>
      </c>
      <c r="BF823" s="266">
        <f t="shared" si="260"/>
        <v>6</v>
      </c>
    </row>
    <row r="824" spans="1:58">
      <c r="A824" s="265">
        <v>493</v>
      </c>
      <c r="B824" s="265">
        <v>493057165</v>
      </c>
      <c r="C824" s="266" t="s">
        <v>1562</v>
      </c>
      <c r="D824" s="275">
        <f t="shared" si="242"/>
        <v>0</v>
      </c>
      <c r="E824" s="275">
        <f t="shared" si="243"/>
        <v>0</v>
      </c>
      <c r="F824" s="275">
        <f t="shared" si="244"/>
        <v>0</v>
      </c>
      <c r="G824" s="275">
        <f t="shared" si="245"/>
        <v>0</v>
      </c>
      <c r="H824" s="275">
        <f t="shared" si="246"/>
        <v>0</v>
      </c>
      <c r="I824" s="275">
        <f t="shared" si="247"/>
        <v>5</v>
      </c>
      <c r="J824" s="275">
        <f t="shared" si="248"/>
        <v>0</v>
      </c>
      <c r="K824" s="410">
        <f t="shared" si="249"/>
        <v>0.19650000000000001</v>
      </c>
      <c r="L824" s="275"/>
      <c r="M824" s="275">
        <f t="shared" si="250"/>
        <v>0</v>
      </c>
      <c r="N824" s="275">
        <f t="shared" si="251"/>
        <v>0</v>
      </c>
      <c r="O824" s="275">
        <f t="shared" si="252"/>
        <v>3</v>
      </c>
      <c r="P824" s="275">
        <f t="shared" si="253"/>
        <v>4</v>
      </c>
      <c r="Q824" s="275">
        <f t="shared" si="254"/>
        <v>10</v>
      </c>
      <c r="R824" s="275">
        <f t="shared" si="255"/>
        <v>5</v>
      </c>
      <c r="S824" s="278"/>
      <c r="T824" s="278"/>
      <c r="U824" s="278"/>
      <c r="V824" s="278"/>
      <c r="W824" s="582"/>
      <c r="X824" s="582"/>
      <c r="Y824" s="600"/>
      <c r="Z824" s="278"/>
      <c r="AA824" s="76">
        <v>493</v>
      </c>
      <c r="AB824" s="76">
        <v>493057165</v>
      </c>
      <c r="AC824" s="294" t="s">
        <v>1562</v>
      </c>
      <c r="AD824" s="76">
        <v>0</v>
      </c>
      <c r="AE824" s="76">
        <v>0</v>
      </c>
      <c r="AF824" s="76">
        <v>0</v>
      </c>
      <c r="AG824" s="76">
        <v>0</v>
      </c>
      <c r="AH824" s="76">
        <v>0</v>
      </c>
      <c r="AI824" s="76">
        <v>5</v>
      </c>
      <c r="AJ824" s="76">
        <v>0</v>
      </c>
      <c r="AK824" s="265">
        <v>0</v>
      </c>
      <c r="AL824" s="265">
        <v>0</v>
      </c>
      <c r="AM824" s="265">
        <v>0</v>
      </c>
      <c r="AN824" s="265">
        <v>3</v>
      </c>
      <c r="AO824" s="265">
        <v>0</v>
      </c>
      <c r="AP824" s="265">
        <v>0</v>
      </c>
      <c r="AQ824" s="265">
        <v>0</v>
      </c>
      <c r="AR824" s="265">
        <v>0</v>
      </c>
      <c r="AS824" s="76">
        <v>4</v>
      </c>
      <c r="AT824" s="266"/>
      <c r="AU824" s="76">
        <v>57</v>
      </c>
      <c r="AV824" s="76">
        <v>165</v>
      </c>
      <c r="AW824" s="579">
        <v>10</v>
      </c>
      <c r="AY824" s="76"/>
      <c r="AZ824" s="76">
        <f t="shared" si="256"/>
        <v>493057165</v>
      </c>
      <c r="BA824" s="76">
        <f t="shared" si="257"/>
        <v>493</v>
      </c>
      <c r="BB824" s="564"/>
      <c r="BC824" s="266" t="str">
        <f t="shared" si="258"/>
        <v>PHOENIX ACADEMY CHELSEA</v>
      </c>
      <c r="BD824" s="266">
        <f t="shared" si="259"/>
        <v>165</v>
      </c>
      <c r="BE824" s="266" t="str">
        <f t="shared" si="241"/>
        <v>MALDEN</v>
      </c>
      <c r="BF824" s="266">
        <f t="shared" si="260"/>
        <v>5</v>
      </c>
    </row>
    <row r="825" spans="1:58">
      <c r="A825" s="265">
        <v>493</v>
      </c>
      <c r="B825" s="265">
        <v>493057176</v>
      </c>
      <c r="C825" s="266" t="s">
        <v>1562</v>
      </c>
      <c r="D825" s="275">
        <f t="shared" si="242"/>
        <v>0</v>
      </c>
      <c r="E825" s="275">
        <f t="shared" si="243"/>
        <v>0</v>
      </c>
      <c r="F825" s="275">
        <f t="shared" si="244"/>
        <v>0</v>
      </c>
      <c r="G825" s="275">
        <f t="shared" si="245"/>
        <v>0</v>
      </c>
      <c r="H825" s="275">
        <f t="shared" si="246"/>
        <v>0</v>
      </c>
      <c r="I825" s="275">
        <f t="shared" si="247"/>
        <v>4</v>
      </c>
      <c r="J825" s="275">
        <f t="shared" si="248"/>
        <v>0</v>
      </c>
      <c r="K825" s="410">
        <f t="shared" si="249"/>
        <v>0.15720000000000001</v>
      </c>
      <c r="L825" s="275"/>
      <c r="M825" s="275">
        <f t="shared" si="250"/>
        <v>0</v>
      </c>
      <c r="N825" s="275">
        <f t="shared" si="251"/>
        <v>0</v>
      </c>
      <c r="O825" s="275">
        <f t="shared" si="252"/>
        <v>3</v>
      </c>
      <c r="P825" s="275">
        <f t="shared" si="253"/>
        <v>3</v>
      </c>
      <c r="Q825" s="275">
        <f t="shared" si="254"/>
        <v>8</v>
      </c>
      <c r="R825" s="275">
        <f t="shared" si="255"/>
        <v>4</v>
      </c>
      <c r="S825" s="278"/>
      <c r="T825" s="278"/>
      <c r="U825" s="278"/>
      <c r="V825" s="278"/>
      <c r="W825" s="582"/>
      <c r="X825" s="582"/>
      <c r="Y825" s="600"/>
      <c r="Z825" s="278"/>
      <c r="AA825" s="76">
        <v>493</v>
      </c>
      <c r="AB825" s="76">
        <v>493057176</v>
      </c>
      <c r="AC825" s="294" t="s">
        <v>1562</v>
      </c>
      <c r="AD825" s="76">
        <v>0</v>
      </c>
      <c r="AE825" s="76">
        <v>0</v>
      </c>
      <c r="AF825" s="76">
        <v>0</v>
      </c>
      <c r="AG825" s="76">
        <v>0</v>
      </c>
      <c r="AH825" s="76">
        <v>0</v>
      </c>
      <c r="AI825" s="76">
        <v>4</v>
      </c>
      <c r="AJ825" s="76">
        <v>0</v>
      </c>
      <c r="AK825" s="265">
        <v>0</v>
      </c>
      <c r="AL825" s="265">
        <v>0</v>
      </c>
      <c r="AM825" s="265">
        <v>0</v>
      </c>
      <c r="AN825" s="265">
        <v>3</v>
      </c>
      <c r="AO825" s="265">
        <v>0</v>
      </c>
      <c r="AP825" s="265">
        <v>0</v>
      </c>
      <c r="AQ825" s="265">
        <v>0</v>
      </c>
      <c r="AR825" s="265">
        <v>0</v>
      </c>
      <c r="AS825" s="76">
        <v>3</v>
      </c>
      <c r="AT825" s="266"/>
      <c r="AU825" s="76">
        <v>57</v>
      </c>
      <c r="AV825" s="76">
        <v>176</v>
      </c>
      <c r="AW825" s="579">
        <v>8</v>
      </c>
      <c r="AY825" s="76"/>
      <c r="AZ825" s="76">
        <f t="shared" si="256"/>
        <v>493057176</v>
      </c>
      <c r="BA825" s="76">
        <f t="shared" si="257"/>
        <v>493</v>
      </c>
      <c r="BB825" s="564"/>
      <c r="BC825" s="266" t="str">
        <f t="shared" si="258"/>
        <v>PHOENIX ACADEMY CHELSEA</v>
      </c>
      <c r="BD825" s="266">
        <f t="shared" si="259"/>
        <v>176</v>
      </c>
      <c r="BE825" s="266" t="str">
        <f t="shared" si="241"/>
        <v>MEDFORD</v>
      </c>
      <c r="BF825" s="266">
        <f t="shared" si="260"/>
        <v>4</v>
      </c>
    </row>
    <row r="826" spans="1:58">
      <c r="A826" s="265">
        <v>493</v>
      </c>
      <c r="B826" s="265">
        <v>493057207</v>
      </c>
      <c r="C826" s="266" t="s">
        <v>1562</v>
      </c>
      <c r="D826" s="275">
        <f t="shared" si="242"/>
        <v>0</v>
      </c>
      <c r="E826" s="275">
        <f t="shared" si="243"/>
        <v>0</v>
      </c>
      <c r="F826" s="275">
        <f t="shared" si="244"/>
        <v>0</v>
      </c>
      <c r="G826" s="275">
        <f t="shared" si="245"/>
        <v>0</v>
      </c>
      <c r="H826" s="275">
        <f t="shared" si="246"/>
        <v>0</v>
      </c>
      <c r="I826" s="275">
        <f t="shared" si="247"/>
        <v>1</v>
      </c>
      <c r="J826" s="275">
        <f t="shared" si="248"/>
        <v>0</v>
      </c>
      <c r="K826" s="410">
        <f t="shared" si="249"/>
        <v>3.9300000000000002E-2</v>
      </c>
      <c r="L826" s="275"/>
      <c r="M826" s="275">
        <f t="shared" si="250"/>
        <v>0</v>
      </c>
      <c r="N826" s="275">
        <f t="shared" si="251"/>
        <v>0</v>
      </c>
      <c r="O826" s="275">
        <f t="shared" si="252"/>
        <v>0</v>
      </c>
      <c r="P826" s="275">
        <f t="shared" si="253"/>
        <v>1</v>
      </c>
      <c r="Q826" s="275">
        <f t="shared" si="254"/>
        <v>3</v>
      </c>
      <c r="R826" s="275">
        <f t="shared" si="255"/>
        <v>1</v>
      </c>
      <c r="S826" s="278"/>
      <c r="T826" s="278"/>
      <c r="U826" s="278"/>
      <c r="V826" s="278"/>
      <c r="W826" s="582"/>
      <c r="X826" s="582"/>
      <c r="Y826" s="600"/>
      <c r="Z826" s="278"/>
      <c r="AA826" s="76">
        <v>493</v>
      </c>
      <c r="AB826" s="76">
        <v>493057207</v>
      </c>
      <c r="AC826" s="294" t="s">
        <v>1562</v>
      </c>
      <c r="AD826" s="76">
        <v>0</v>
      </c>
      <c r="AE826" s="76">
        <v>0</v>
      </c>
      <c r="AF826" s="76">
        <v>0</v>
      </c>
      <c r="AG826" s="76">
        <v>0</v>
      </c>
      <c r="AH826" s="76">
        <v>0</v>
      </c>
      <c r="AI826" s="76">
        <v>1</v>
      </c>
      <c r="AJ826" s="76">
        <v>0</v>
      </c>
      <c r="AK826" s="265">
        <v>0</v>
      </c>
      <c r="AL826" s="265">
        <v>0</v>
      </c>
      <c r="AM826" s="265">
        <v>0</v>
      </c>
      <c r="AN826" s="265">
        <v>0</v>
      </c>
      <c r="AO826" s="265">
        <v>0</v>
      </c>
      <c r="AP826" s="265">
        <v>0</v>
      </c>
      <c r="AQ826" s="265">
        <v>0</v>
      </c>
      <c r="AR826" s="265">
        <v>0</v>
      </c>
      <c r="AS826" s="76">
        <v>1</v>
      </c>
      <c r="AT826" s="266"/>
      <c r="AU826" s="76">
        <v>57</v>
      </c>
      <c r="AV826" s="76">
        <v>207</v>
      </c>
      <c r="AW826" s="579">
        <v>3</v>
      </c>
      <c r="AY826" s="76"/>
      <c r="AZ826" s="76">
        <f t="shared" si="256"/>
        <v>493057207</v>
      </c>
      <c r="BA826" s="76">
        <f t="shared" si="257"/>
        <v>493</v>
      </c>
      <c r="BB826" s="564"/>
      <c r="BC826" s="266" t="str">
        <f t="shared" si="258"/>
        <v>PHOENIX ACADEMY CHELSEA</v>
      </c>
      <c r="BD826" s="266">
        <f t="shared" si="259"/>
        <v>207</v>
      </c>
      <c r="BE826" s="266" t="str">
        <f t="shared" si="241"/>
        <v>NEWTON</v>
      </c>
      <c r="BF826" s="266">
        <f t="shared" si="260"/>
        <v>1</v>
      </c>
    </row>
    <row r="827" spans="1:58">
      <c r="A827" s="265">
        <v>493</v>
      </c>
      <c r="B827" s="265">
        <v>493057244</v>
      </c>
      <c r="C827" s="266" t="s">
        <v>1562</v>
      </c>
      <c r="D827" s="275">
        <f t="shared" si="242"/>
        <v>0</v>
      </c>
      <c r="E827" s="275">
        <f t="shared" si="243"/>
        <v>0</v>
      </c>
      <c r="F827" s="275">
        <f t="shared" si="244"/>
        <v>0</v>
      </c>
      <c r="G827" s="275">
        <f t="shared" si="245"/>
        <v>0</v>
      </c>
      <c r="H827" s="275">
        <f t="shared" si="246"/>
        <v>0</v>
      </c>
      <c r="I827" s="275">
        <f t="shared" si="247"/>
        <v>2</v>
      </c>
      <c r="J827" s="275">
        <f t="shared" si="248"/>
        <v>0</v>
      </c>
      <c r="K827" s="410">
        <f t="shared" si="249"/>
        <v>7.8600000000000003E-2</v>
      </c>
      <c r="L827" s="275"/>
      <c r="M827" s="275">
        <f t="shared" si="250"/>
        <v>0</v>
      </c>
      <c r="N827" s="275">
        <f t="shared" si="251"/>
        <v>0</v>
      </c>
      <c r="O827" s="275">
        <f t="shared" si="252"/>
        <v>0</v>
      </c>
      <c r="P827" s="275">
        <f t="shared" si="253"/>
        <v>2</v>
      </c>
      <c r="Q827" s="275">
        <f t="shared" si="254"/>
        <v>10</v>
      </c>
      <c r="R827" s="275">
        <f t="shared" si="255"/>
        <v>2</v>
      </c>
      <c r="S827" s="278"/>
      <c r="T827" s="278"/>
      <c r="U827" s="278"/>
      <c r="V827" s="278"/>
      <c r="W827" s="582"/>
      <c r="X827" s="582"/>
      <c r="Y827" s="600"/>
      <c r="Z827" s="278"/>
      <c r="AA827" s="76">
        <v>493</v>
      </c>
      <c r="AB827" s="76">
        <v>493057244</v>
      </c>
      <c r="AC827" s="294" t="s">
        <v>1562</v>
      </c>
      <c r="AD827" s="76">
        <v>0</v>
      </c>
      <c r="AE827" s="76">
        <v>0</v>
      </c>
      <c r="AF827" s="76">
        <v>0</v>
      </c>
      <c r="AG827" s="76">
        <v>0</v>
      </c>
      <c r="AH827" s="76">
        <v>0</v>
      </c>
      <c r="AI827" s="76">
        <v>2</v>
      </c>
      <c r="AJ827" s="76">
        <v>0</v>
      </c>
      <c r="AK827" s="265">
        <v>0</v>
      </c>
      <c r="AL827" s="265">
        <v>0</v>
      </c>
      <c r="AM827" s="265">
        <v>0</v>
      </c>
      <c r="AN827" s="265">
        <v>0</v>
      </c>
      <c r="AO827" s="265">
        <v>0</v>
      </c>
      <c r="AP827" s="265">
        <v>0</v>
      </c>
      <c r="AQ827" s="265">
        <v>0</v>
      </c>
      <c r="AR827" s="265">
        <v>0</v>
      </c>
      <c r="AS827" s="76">
        <v>2</v>
      </c>
      <c r="AT827" s="266"/>
      <c r="AU827" s="76">
        <v>57</v>
      </c>
      <c r="AV827" s="76">
        <v>244</v>
      </c>
      <c r="AW827" s="579">
        <v>10</v>
      </c>
      <c r="AY827" s="76"/>
      <c r="AZ827" s="76">
        <f t="shared" si="256"/>
        <v>493057244</v>
      </c>
      <c r="BA827" s="76">
        <f t="shared" si="257"/>
        <v>493</v>
      </c>
      <c r="BB827" s="564"/>
      <c r="BC827" s="266" t="str">
        <f t="shared" si="258"/>
        <v>PHOENIX ACADEMY CHELSEA</v>
      </c>
      <c r="BD827" s="266">
        <f t="shared" si="259"/>
        <v>244</v>
      </c>
      <c r="BE827" s="266" t="str">
        <f t="shared" si="241"/>
        <v>RANDOLPH</v>
      </c>
      <c r="BF827" s="266">
        <f t="shared" si="260"/>
        <v>2</v>
      </c>
    </row>
    <row r="828" spans="1:58">
      <c r="A828" s="265">
        <v>493</v>
      </c>
      <c r="B828" s="265">
        <v>493057248</v>
      </c>
      <c r="C828" s="266" t="s">
        <v>1562</v>
      </c>
      <c r="D828" s="275">
        <f t="shared" si="242"/>
        <v>0</v>
      </c>
      <c r="E828" s="275">
        <f t="shared" si="243"/>
        <v>0</v>
      </c>
      <c r="F828" s="275">
        <f t="shared" si="244"/>
        <v>0</v>
      </c>
      <c r="G828" s="275">
        <f t="shared" si="245"/>
        <v>0</v>
      </c>
      <c r="H828" s="275">
        <f t="shared" si="246"/>
        <v>0</v>
      </c>
      <c r="I828" s="275">
        <f t="shared" si="247"/>
        <v>18</v>
      </c>
      <c r="J828" s="275">
        <f t="shared" si="248"/>
        <v>0</v>
      </c>
      <c r="K828" s="410">
        <f t="shared" si="249"/>
        <v>0.70740000000000003</v>
      </c>
      <c r="L828" s="275"/>
      <c r="M828" s="275">
        <f t="shared" si="250"/>
        <v>0</v>
      </c>
      <c r="N828" s="275">
        <f t="shared" si="251"/>
        <v>0</v>
      </c>
      <c r="O828" s="275">
        <f t="shared" si="252"/>
        <v>9</v>
      </c>
      <c r="P828" s="275">
        <f t="shared" si="253"/>
        <v>17</v>
      </c>
      <c r="Q828" s="275">
        <f t="shared" si="254"/>
        <v>11</v>
      </c>
      <c r="R828" s="275">
        <f t="shared" si="255"/>
        <v>18</v>
      </c>
      <c r="S828" s="278"/>
      <c r="T828" s="278"/>
      <c r="U828" s="278"/>
      <c r="V828" s="278"/>
      <c r="W828" s="582"/>
      <c r="X828" s="582"/>
      <c r="Y828" s="600"/>
      <c r="Z828" s="278"/>
      <c r="AA828" s="76">
        <v>493</v>
      </c>
      <c r="AB828" s="76">
        <v>493057248</v>
      </c>
      <c r="AC828" s="294" t="s">
        <v>1562</v>
      </c>
      <c r="AD828" s="76">
        <v>0</v>
      </c>
      <c r="AE828" s="76">
        <v>0</v>
      </c>
      <c r="AF828" s="76">
        <v>0</v>
      </c>
      <c r="AG828" s="76">
        <v>0</v>
      </c>
      <c r="AH828" s="76">
        <v>0</v>
      </c>
      <c r="AI828" s="76">
        <v>18</v>
      </c>
      <c r="AJ828" s="76">
        <v>0</v>
      </c>
      <c r="AK828" s="265">
        <v>0</v>
      </c>
      <c r="AL828" s="265">
        <v>0</v>
      </c>
      <c r="AM828" s="265">
        <v>0</v>
      </c>
      <c r="AN828" s="265">
        <v>9</v>
      </c>
      <c r="AO828" s="265">
        <v>0</v>
      </c>
      <c r="AP828" s="265">
        <v>0</v>
      </c>
      <c r="AQ828" s="265">
        <v>0</v>
      </c>
      <c r="AR828" s="265">
        <v>0</v>
      </c>
      <c r="AS828" s="76">
        <v>17</v>
      </c>
      <c r="AT828" s="266"/>
      <c r="AU828" s="76">
        <v>57</v>
      </c>
      <c r="AV828" s="76">
        <v>248</v>
      </c>
      <c r="AW828" s="579">
        <v>11</v>
      </c>
      <c r="AY828" s="76"/>
      <c r="AZ828" s="76">
        <f t="shared" si="256"/>
        <v>493057248</v>
      </c>
      <c r="BA828" s="76">
        <f t="shared" si="257"/>
        <v>493</v>
      </c>
      <c r="BB828" s="564"/>
      <c r="BC828" s="266" t="str">
        <f t="shared" si="258"/>
        <v>PHOENIX ACADEMY CHELSEA</v>
      </c>
      <c r="BD828" s="266">
        <f t="shared" si="259"/>
        <v>248</v>
      </c>
      <c r="BE828" s="266" t="str">
        <f t="shared" si="241"/>
        <v>REVERE</v>
      </c>
      <c r="BF828" s="266">
        <f t="shared" si="260"/>
        <v>18</v>
      </c>
    </row>
    <row r="829" spans="1:58">
      <c r="A829" s="265">
        <v>493</v>
      </c>
      <c r="B829" s="265">
        <v>493057262</v>
      </c>
      <c r="C829" s="266" t="s">
        <v>1562</v>
      </c>
      <c r="D829" s="275">
        <f t="shared" si="242"/>
        <v>0</v>
      </c>
      <c r="E829" s="275">
        <f t="shared" si="243"/>
        <v>0</v>
      </c>
      <c r="F829" s="275">
        <f t="shared" si="244"/>
        <v>0</v>
      </c>
      <c r="G829" s="275">
        <f t="shared" si="245"/>
        <v>0</v>
      </c>
      <c r="H829" s="275">
        <f t="shared" si="246"/>
        <v>0</v>
      </c>
      <c r="I829" s="275">
        <f t="shared" si="247"/>
        <v>1</v>
      </c>
      <c r="J829" s="275">
        <f t="shared" si="248"/>
        <v>0</v>
      </c>
      <c r="K829" s="410">
        <f t="shared" si="249"/>
        <v>3.9300000000000002E-2</v>
      </c>
      <c r="L829" s="275"/>
      <c r="M829" s="275">
        <f t="shared" si="250"/>
        <v>0</v>
      </c>
      <c r="N829" s="275">
        <f t="shared" si="251"/>
        <v>0</v>
      </c>
      <c r="O829" s="275">
        <f t="shared" si="252"/>
        <v>0</v>
      </c>
      <c r="P829" s="275">
        <f t="shared" si="253"/>
        <v>1</v>
      </c>
      <c r="Q829" s="275">
        <f t="shared" si="254"/>
        <v>9</v>
      </c>
      <c r="R829" s="275">
        <f t="shared" si="255"/>
        <v>1</v>
      </c>
      <c r="S829" s="278"/>
      <c r="T829" s="278"/>
      <c r="U829" s="278"/>
      <c r="V829" s="278"/>
      <c r="W829" s="582"/>
      <c r="X829" s="582"/>
      <c r="Y829" s="600"/>
      <c r="Z829" s="278"/>
      <c r="AA829" s="76">
        <v>493</v>
      </c>
      <c r="AB829" s="76">
        <v>493057262</v>
      </c>
      <c r="AC829" s="294" t="s">
        <v>1562</v>
      </c>
      <c r="AD829" s="76">
        <v>0</v>
      </c>
      <c r="AE829" s="76">
        <v>0</v>
      </c>
      <c r="AF829" s="76">
        <v>0</v>
      </c>
      <c r="AG829" s="76">
        <v>0</v>
      </c>
      <c r="AH829" s="76">
        <v>0</v>
      </c>
      <c r="AI829" s="76">
        <v>1</v>
      </c>
      <c r="AJ829" s="76">
        <v>0</v>
      </c>
      <c r="AK829" s="265">
        <v>0</v>
      </c>
      <c r="AL829" s="265">
        <v>0</v>
      </c>
      <c r="AM829" s="265">
        <v>0</v>
      </c>
      <c r="AN829" s="265">
        <v>0</v>
      </c>
      <c r="AO829" s="265">
        <v>0</v>
      </c>
      <c r="AP829" s="265">
        <v>0</v>
      </c>
      <c r="AQ829" s="265">
        <v>0</v>
      </c>
      <c r="AR829" s="265">
        <v>0</v>
      </c>
      <c r="AS829" s="76">
        <v>1</v>
      </c>
      <c r="AT829" s="266"/>
      <c r="AU829" s="76">
        <v>57</v>
      </c>
      <c r="AV829" s="76">
        <v>262</v>
      </c>
      <c r="AW829" s="579">
        <v>9</v>
      </c>
      <c r="AY829" s="76"/>
      <c r="AZ829" s="76">
        <f t="shared" si="256"/>
        <v>493057262</v>
      </c>
      <c r="BA829" s="76">
        <f t="shared" si="257"/>
        <v>493</v>
      </c>
      <c r="BB829" s="564"/>
      <c r="BC829" s="266" t="str">
        <f t="shared" si="258"/>
        <v>PHOENIX ACADEMY CHELSEA</v>
      </c>
      <c r="BD829" s="266">
        <f t="shared" si="259"/>
        <v>262</v>
      </c>
      <c r="BE829" s="266" t="str">
        <f t="shared" si="241"/>
        <v>SAUGUS</v>
      </c>
      <c r="BF829" s="266">
        <f t="shared" si="260"/>
        <v>1</v>
      </c>
    </row>
    <row r="830" spans="1:58">
      <c r="A830" s="265">
        <v>493</v>
      </c>
      <c r="B830" s="265">
        <v>493057274</v>
      </c>
      <c r="C830" s="266" t="s">
        <v>1562</v>
      </c>
      <c r="D830" s="275">
        <f t="shared" si="242"/>
        <v>0</v>
      </c>
      <c r="E830" s="275">
        <f t="shared" si="243"/>
        <v>0</v>
      </c>
      <c r="F830" s="275">
        <f t="shared" si="244"/>
        <v>0</v>
      </c>
      <c r="G830" s="275">
        <f t="shared" si="245"/>
        <v>0</v>
      </c>
      <c r="H830" s="275">
        <f t="shared" si="246"/>
        <v>0</v>
      </c>
      <c r="I830" s="275">
        <f t="shared" si="247"/>
        <v>1</v>
      </c>
      <c r="J830" s="275">
        <f t="shared" si="248"/>
        <v>0</v>
      </c>
      <c r="K830" s="410">
        <f t="shared" si="249"/>
        <v>3.9300000000000002E-2</v>
      </c>
      <c r="L830" s="275"/>
      <c r="M830" s="275">
        <f t="shared" si="250"/>
        <v>0</v>
      </c>
      <c r="N830" s="275">
        <f t="shared" si="251"/>
        <v>0</v>
      </c>
      <c r="O830" s="275">
        <f t="shared" si="252"/>
        <v>1</v>
      </c>
      <c r="P830" s="275">
        <f t="shared" si="253"/>
        <v>0</v>
      </c>
      <c r="Q830" s="275">
        <f t="shared" si="254"/>
        <v>10</v>
      </c>
      <c r="R830" s="275">
        <f t="shared" si="255"/>
        <v>1</v>
      </c>
      <c r="S830" s="278"/>
      <c r="T830" s="278"/>
      <c r="U830" s="278"/>
      <c r="V830" s="278"/>
      <c r="W830" s="582"/>
      <c r="X830" s="582"/>
      <c r="Y830" s="600"/>
      <c r="Z830" s="278"/>
      <c r="AA830" s="76">
        <v>493</v>
      </c>
      <c r="AB830" s="76">
        <v>493057274</v>
      </c>
      <c r="AC830" s="294" t="s">
        <v>1562</v>
      </c>
      <c r="AD830" s="76">
        <v>0</v>
      </c>
      <c r="AE830" s="76">
        <v>0</v>
      </c>
      <c r="AF830" s="76">
        <v>0</v>
      </c>
      <c r="AG830" s="76">
        <v>0</v>
      </c>
      <c r="AH830" s="76">
        <v>0</v>
      </c>
      <c r="AI830" s="76">
        <v>1</v>
      </c>
      <c r="AJ830" s="76">
        <v>0</v>
      </c>
      <c r="AK830" s="265">
        <v>0</v>
      </c>
      <c r="AL830" s="265">
        <v>0</v>
      </c>
      <c r="AM830" s="265">
        <v>0</v>
      </c>
      <c r="AN830" s="265">
        <v>1</v>
      </c>
      <c r="AO830" s="265">
        <v>0</v>
      </c>
      <c r="AP830" s="265">
        <v>0</v>
      </c>
      <c r="AQ830" s="265">
        <v>0</v>
      </c>
      <c r="AR830" s="265">
        <v>0</v>
      </c>
      <c r="AS830" s="76">
        <v>0</v>
      </c>
      <c r="AT830" s="266"/>
      <c r="AU830" s="76">
        <v>57</v>
      </c>
      <c r="AV830" s="76">
        <v>274</v>
      </c>
      <c r="AW830" s="579">
        <v>10</v>
      </c>
      <c r="AY830" s="76"/>
      <c r="AZ830" s="76">
        <f t="shared" si="256"/>
        <v>493057274</v>
      </c>
      <c r="BA830" s="76">
        <f t="shared" si="257"/>
        <v>493</v>
      </c>
      <c r="BB830" s="564"/>
      <c r="BC830" s="266" t="str">
        <f t="shared" si="258"/>
        <v>PHOENIX ACADEMY CHELSEA</v>
      </c>
      <c r="BD830" s="266">
        <f t="shared" si="259"/>
        <v>274</v>
      </c>
      <c r="BE830" s="266" t="str">
        <f t="shared" si="241"/>
        <v>SOMERVILLE</v>
      </c>
      <c r="BF830" s="266">
        <f t="shared" si="260"/>
        <v>1</v>
      </c>
    </row>
    <row r="831" spans="1:58">
      <c r="A831" s="265">
        <v>493</v>
      </c>
      <c r="B831" s="265">
        <v>493057346</v>
      </c>
      <c r="C831" s="266" t="s">
        <v>1562</v>
      </c>
      <c r="D831" s="275">
        <f t="shared" si="242"/>
        <v>0</v>
      </c>
      <c r="E831" s="275">
        <f t="shared" si="243"/>
        <v>0</v>
      </c>
      <c r="F831" s="275">
        <f t="shared" si="244"/>
        <v>0</v>
      </c>
      <c r="G831" s="275">
        <f t="shared" si="245"/>
        <v>0</v>
      </c>
      <c r="H831" s="275">
        <f t="shared" si="246"/>
        <v>0</v>
      </c>
      <c r="I831" s="275">
        <f t="shared" si="247"/>
        <v>5</v>
      </c>
      <c r="J831" s="275">
        <f t="shared" si="248"/>
        <v>0</v>
      </c>
      <c r="K831" s="410">
        <f t="shared" si="249"/>
        <v>0.19650000000000001</v>
      </c>
      <c r="L831" s="275"/>
      <c r="M831" s="275">
        <f t="shared" si="250"/>
        <v>0</v>
      </c>
      <c r="N831" s="275">
        <f t="shared" si="251"/>
        <v>0</v>
      </c>
      <c r="O831" s="275">
        <f t="shared" si="252"/>
        <v>4</v>
      </c>
      <c r="P831" s="275">
        <f t="shared" si="253"/>
        <v>5</v>
      </c>
      <c r="Q831" s="275">
        <f t="shared" si="254"/>
        <v>8</v>
      </c>
      <c r="R831" s="275">
        <f t="shared" si="255"/>
        <v>5</v>
      </c>
      <c r="S831" s="278"/>
      <c r="T831" s="278"/>
      <c r="U831" s="278"/>
      <c r="V831" s="278"/>
      <c r="W831" s="582"/>
      <c r="X831" s="582"/>
      <c r="Y831" s="600"/>
      <c r="Z831" s="278"/>
      <c r="AA831" s="76">
        <v>493</v>
      </c>
      <c r="AB831" s="76">
        <v>493057346</v>
      </c>
      <c r="AC831" s="294" t="s">
        <v>1562</v>
      </c>
      <c r="AD831" s="76">
        <v>0</v>
      </c>
      <c r="AE831" s="76">
        <v>0</v>
      </c>
      <c r="AF831" s="76">
        <v>0</v>
      </c>
      <c r="AG831" s="76">
        <v>0</v>
      </c>
      <c r="AH831" s="76">
        <v>0</v>
      </c>
      <c r="AI831" s="76">
        <v>5</v>
      </c>
      <c r="AJ831" s="76">
        <v>0</v>
      </c>
      <c r="AK831" s="265">
        <v>0</v>
      </c>
      <c r="AL831" s="265">
        <v>0</v>
      </c>
      <c r="AM831" s="265">
        <v>0</v>
      </c>
      <c r="AN831" s="265">
        <v>4</v>
      </c>
      <c r="AO831" s="265">
        <v>0</v>
      </c>
      <c r="AP831" s="265">
        <v>0</v>
      </c>
      <c r="AQ831" s="265">
        <v>0</v>
      </c>
      <c r="AR831" s="265">
        <v>0</v>
      </c>
      <c r="AS831" s="76">
        <v>5</v>
      </c>
      <c r="AT831" s="266"/>
      <c r="AU831" s="76">
        <v>57</v>
      </c>
      <c r="AV831" s="76">
        <v>346</v>
      </c>
      <c r="AW831" s="579">
        <v>8</v>
      </c>
      <c r="AY831" s="76"/>
      <c r="AZ831" s="76">
        <f t="shared" si="256"/>
        <v>493057346</v>
      </c>
      <c r="BA831" s="76">
        <f t="shared" si="257"/>
        <v>493</v>
      </c>
      <c r="BB831" s="564"/>
      <c r="BC831" s="266" t="str">
        <f t="shared" si="258"/>
        <v>PHOENIX ACADEMY CHELSEA</v>
      </c>
      <c r="BD831" s="266">
        <f t="shared" si="259"/>
        <v>346</v>
      </c>
      <c r="BE831" s="266" t="str">
        <f t="shared" si="241"/>
        <v>WINTHROP</v>
      </c>
      <c r="BF831" s="266">
        <f t="shared" si="260"/>
        <v>5</v>
      </c>
    </row>
    <row r="832" spans="1:58">
      <c r="A832" s="265">
        <v>494</v>
      </c>
      <c r="B832" s="265">
        <v>494093031</v>
      </c>
      <c r="C832" s="266" t="s">
        <v>1308</v>
      </c>
      <c r="D832" s="275">
        <f t="shared" si="242"/>
        <v>0</v>
      </c>
      <c r="E832" s="275">
        <f t="shared" si="243"/>
        <v>0</v>
      </c>
      <c r="F832" s="275">
        <f t="shared" si="244"/>
        <v>0</v>
      </c>
      <c r="G832" s="275">
        <f t="shared" si="245"/>
        <v>1</v>
      </c>
      <c r="H832" s="275">
        <f t="shared" si="246"/>
        <v>1</v>
      </c>
      <c r="I832" s="275">
        <f t="shared" si="247"/>
        <v>0</v>
      </c>
      <c r="J832" s="275">
        <f t="shared" si="248"/>
        <v>0</v>
      </c>
      <c r="K832" s="410">
        <f t="shared" si="249"/>
        <v>7.8600000000000003E-2</v>
      </c>
      <c r="L832" s="275"/>
      <c r="M832" s="275">
        <f t="shared" si="250"/>
        <v>0</v>
      </c>
      <c r="N832" s="275">
        <f t="shared" si="251"/>
        <v>0</v>
      </c>
      <c r="O832" s="275">
        <f t="shared" si="252"/>
        <v>0</v>
      </c>
      <c r="P832" s="275">
        <f t="shared" si="253"/>
        <v>0</v>
      </c>
      <c r="Q832" s="275">
        <f t="shared" si="254"/>
        <v>5</v>
      </c>
      <c r="R832" s="275">
        <f t="shared" si="255"/>
        <v>2</v>
      </c>
      <c r="S832" s="278"/>
      <c r="T832" s="278"/>
      <c r="U832" s="278"/>
      <c r="V832" s="278"/>
      <c r="W832" s="582"/>
      <c r="X832" s="582"/>
      <c r="Y832" s="600"/>
      <c r="Z832" s="278"/>
      <c r="AA832" s="76">
        <v>494</v>
      </c>
      <c r="AB832" s="76">
        <v>494093031</v>
      </c>
      <c r="AC832" s="294" t="s">
        <v>1308</v>
      </c>
      <c r="AD832" s="76">
        <v>0</v>
      </c>
      <c r="AE832" s="76">
        <v>0</v>
      </c>
      <c r="AF832" s="76">
        <v>0</v>
      </c>
      <c r="AG832" s="76">
        <v>1</v>
      </c>
      <c r="AH832" s="76">
        <v>1</v>
      </c>
      <c r="AI832" s="76">
        <v>0</v>
      </c>
      <c r="AJ832" s="76">
        <v>0</v>
      </c>
      <c r="AK832" s="265">
        <v>0</v>
      </c>
      <c r="AL832" s="265">
        <v>0</v>
      </c>
      <c r="AM832" s="265">
        <v>0</v>
      </c>
      <c r="AN832" s="265">
        <v>0</v>
      </c>
      <c r="AO832" s="265">
        <v>0</v>
      </c>
      <c r="AP832" s="265">
        <v>0</v>
      </c>
      <c r="AQ832" s="265">
        <v>0</v>
      </c>
      <c r="AR832" s="265">
        <v>0</v>
      </c>
      <c r="AS832" s="76">
        <v>0</v>
      </c>
      <c r="AT832" s="266"/>
      <c r="AU832" s="76">
        <v>93</v>
      </c>
      <c r="AV832" s="76">
        <v>31</v>
      </c>
      <c r="AW832" s="579">
        <v>5</v>
      </c>
      <c r="AY832" s="76"/>
      <c r="AZ832" s="76">
        <f t="shared" si="256"/>
        <v>494093031</v>
      </c>
      <c r="BA832" s="76">
        <f t="shared" si="257"/>
        <v>494</v>
      </c>
      <c r="BB832" s="564"/>
      <c r="BC832" s="266" t="str">
        <f t="shared" si="258"/>
        <v>PIONEER CS OF SCIENCE</v>
      </c>
      <c r="BD832" s="266">
        <f t="shared" si="259"/>
        <v>31</v>
      </c>
      <c r="BE832" s="266" t="str">
        <f t="shared" si="241"/>
        <v>BILLERICA</v>
      </c>
      <c r="BF832" s="266">
        <f t="shared" si="260"/>
        <v>2</v>
      </c>
    </row>
    <row r="833" spans="1:58">
      <c r="A833" s="265">
        <v>494</v>
      </c>
      <c r="B833" s="265">
        <v>494093035</v>
      </c>
      <c r="C833" s="266" t="s">
        <v>1308</v>
      </c>
      <c r="D833" s="275">
        <f t="shared" si="242"/>
        <v>0</v>
      </c>
      <c r="E833" s="275">
        <f t="shared" si="243"/>
        <v>0</v>
      </c>
      <c r="F833" s="275">
        <f t="shared" si="244"/>
        <v>0</v>
      </c>
      <c r="G833" s="275">
        <f t="shared" si="245"/>
        <v>2</v>
      </c>
      <c r="H833" s="275">
        <f t="shared" si="246"/>
        <v>2</v>
      </c>
      <c r="I833" s="275">
        <f t="shared" si="247"/>
        <v>4</v>
      </c>
      <c r="J833" s="275">
        <f t="shared" si="248"/>
        <v>0</v>
      </c>
      <c r="K833" s="410">
        <f t="shared" si="249"/>
        <v>0.31440000000000001</v>
      </c>
      <c r="L833" s="275"/>
      <c r="M833" s="275">
        <f t="shared" si="250"/>
        <v>1</v>
      </c>
      <c r="N833" s="275">
        <f t="shared" si="251"/>
        <v>0</v>
      </c>
      <c r="O833" s="275">
        <f t="shared" si="252"/>
        <v>0</v>
      </c>
      <c r="P833" s="275">
        <f t="shared" si="253"/>
        <v>8</v>
      </c>
      <c r="Q833" s="275">
        <f t="shared" si="254"/>
        <v>11</v>
      </c>
      <c r="R833" s="275">
        <f t="shared" si="255"/>
        <v>8</v>
      </c>
      <c r="S833" s="278"/>
      <c r="T833" s="278"/>
      <c r="U833" s="278"/>
      <c r="V833" s="278"/>
      <c r="W833" s="582"/>
      <c r="X833" s="582"/>
      <c r="Y833" s="600"/>
      <c r="Z833" s="278"/>
      <c r="AA833" s="76">
        <v>494</v>
      </c>
      <c r="AB833" s="76">
        <v>494093035</v>
      </c>
      <c r="AC833" s="294" t="s">
        <v>1308</v>
      </c>
      <c r="AD833" s="76">
        <v>0</v>
      </c>
      <c r="AE833" s="76">
        <v>0</v>
      </c>
      <c r="AF833" s="76">
        <v>0</v>
      </c>
      <c r="AG833" s="76">
        <v>2</v>
      </c>
      <c r="AH833" s="76">
        <v>2</v>
      </c>
      <c r="AI833" s="76">
        <v>4</v>
      </c>
      <c r="AJ833" s="76">
        <v>0</v>
      </c>
      <c r="AK833" s="265">
        <v>0</v>
      </c>
      <c r="AL833" s="265">
        <v>1</v>
      </c>
      <c r="AM833" s="265">
        <v>0</v>
      </c>
      <c r="AN833" s="265">
        <v>0</v>
      </c>
      <c r="AO833" s="265">
        <v>4</v>
      </c>
      <c r="AP833" s="265">
        <v>0</v>
      </c>
      <c r="AQ833" s="265">
        <v>0</v>
      </c>
      <c r="AR833" s="265">
        <v>0</v>
      </c>
      <c r="AS833" s="76">
        <v>4</v>
      </c>
      <c r="AT833" s="266"/>
      <c r="AU833" s="76">
        <v>93</v>
      </c>
      <c r="AV833" s="76">
        <v>35</v>
      </c>
      <c r="AW833" s="579">
        <v>11</v>
      </c>
      <c r="AY833" s="76"/>
      <c r="AZ833" s="76">
        <f t="shared" si="256"/>
        <v>494093035</v>
      </c>
      <c r="BA833" s="76">
        <f t="shared" si="257"/>
        <v>494</v>
      </c>
      <c r="BB833" s="564"/>
      <c r="BC833" s="266" t="str">
        <f t="shared" si="258"/>
        <v>PIONEER CS OF SCIENCE</v>
      </c>
      <c r="BD833" s="266">
        <f t="shared" si="259"/>
        <v>35</v>
      </c>
      <c r="BE833" s="266" t="str">
        <f t="shared" si="241"/>
        <v>BOSTON</v>
      </c>
      <c r="BF833" s="266">
        <f t="shared" si="260"/>
        <v>8</v>
      </c>
    </row>
    <row r="834" spans="1:58">
      <c r="A834" s="265">
        <v>494</v>
      </c>
      <c r="B834" s="265">
        <v>494093049</v>
      </c>
      <c r="C834" s="266" t="s">
        <v>1308</v>
      </c>
      <c r="D834" s="275">
        <f t="shared" si="242"/>
        <v>0</v>
      </c>
      <c r="E834" s="275">
        <f t="shared" si="243"/>
        <v>0</v>
      </c>
      <c r="F834" s="275">
        <f t="shared" si="244"/>
        <v>0</v>
      </c>
      <c r="G834" s="275">
        <f t="shared" si="245"/>
        <v>0</v>
      </c>
      <c r="H834" s="275">
        <f t="shared" si="246"/>
        <v>1</v>
      </c>
      <c r="I834" s="275">
        <f t="shared" si="247"/>
        <v>1</v>
      </c>
      <c r="J834" s="275">
        <f t="shared" si="248"/>
        <v>0</v>
      </c>
      <c r="K834" s="410">
        <f t="shared" si="249"/>
        <v>7.8600000000000003E-2</v>
      </c>
      <c r="L834" s="275"/>
      <c r="M834" s="275">
        <f t="shared" si="250"/>
        <v>0</v>
      </c>
      <c r="N834" s="275">
        <f t="shared" si="251"/>
        <v>0</v>
      </c>
      <c r="O834" s="275">
        <f t="shared" si="252"/>
        <v>0</v>
      </c>
      <c r="P834" s="275">
        <f t="shared" si="253"/>
        <v>2</v>
      </c>
      <c r="Q834" s="275">
        <f t="shared" si="254"/>
        <v>7</v>
      </c>
      <c r="R834" s="275">
        <f t="shared" si="255"/>
        <v>2</v>
      </c>
      <c r="S834" s="278"/>
      <c r="T834" s="278"/>
      <c r="U834" s="278"/>
      <c r="V834" s="278"/>
      <c r="W834" s="582"/>
      <c r="X834" s="582"/>
      <c r="Y834" s="600"/>
      <c r="Z834" s="278"/>
      <c r="AA834" s="76">
        <v>494</v>
      </c>
      <c r="AB834" s="76">
        <v>494093049</v>
      </c>
      <c r="AC834" s="294" t="s">
        <v>1308</v>
      </c>
      <c r="AD834" s="76">
        <v>0</v>
      </c>
      <c r="AE834" s="76">
        <v>0</v>
      </c>
      <c r="AF834" s="76">
        <v>0</v>
      </c>
      <c r="AG834" s="76">
        <v>0</v>
      </c>
      <c r="AH834" s="76">
        <v>1</v>
      </c>
      <c r="AI834" s="76">
        <v>1</v>
      </c>
      <c r="AJ834" s="76">
        <v>0</v>
      </c>
      <c r="AK834" s="265">
        <v>0</v>
      </c>
      <c r="AL834" s="265">
        <v>0</v>
      </c>
      <c r="AM834" s="265">
        <v>0</v>
      </c>
      <c r="AN834" s="265">
        <v>0</v>
      </c>
      <c r="AO834" s="265">
        <v>1</v>
      </c>
      <c r="AP834" s="265">
        <v>0</v>
      </c>
      <c r="AQ834" s="265">
        <v>0</v>
      </c>
      <c r="AR834" s="265">
        <v>0</v>
      </c>
      <c r="AS834" s="76">
        <v>1</v>
      </c>
      <c r="AT834" s="266"/>
      <c r="AU834" s="76">
        <v>93</v>
      </c>
      <c r="AV834" s="76">
        <v>49</v>
      </c>
      <c r="AW834" s="579">
        <v>7</v>
      </c>
      <c r="AY834" s="76"/>
      <c r="AZ834" s="76">
        <f t="shared" si="256"/>
        <v>494093049</v>
      </c>
      <c r="BA834" s="76">
        <f t="shared" si="257"/>
        <v>494</v>
      </c>
      <c r="BB834" s="564"/>
      <c r="BC834" s="266" t="str">
        <f t="shared" si="258"/>
        <v>PIONEER CS OF SCIENCE</v>
      </c>
      <c r="BD834" s="266">
        <f t="shared" si="259"/>
        <v>49</v>
      </c>
      <c r="BE834" s="266" t="str">
        <f t="shared" si="241"/>
        <v>CAMBRIDGE</v>
      </c>
      <c r="BF834" s="266">
        <f t="shared" si="260"/>
        <v>2</v>
      </c>
    </row>
    <row r="835" spans="1:58">
      <c r="A835" s="265">
        <v>494</v>
      </c>
      <c r="B835" s="265">
        <v>494093056</v>
      </c>
      <c r="C835" s="266" t="s">
        <v>1308</v>
      </c>
      <c r="D835" s="275">
        <f t="shared" si="242"/>
        <v>0</v>
      </c>
      <c r="E835" s="275">
        <f t="shared" si="243"/>
        <v>0</v>
      </c>
      <c r="F835" s="275">
        <f t="shared" si="244"/>
        <v>0</v>
      </c>
      <c r="G835" s="275">
        <f t="shared" si="245"/>
        <v>0</v>
      </c>
      <c r="H835" s="275">
        <f t="shared" si="246"/>
        <v>0</v>
      </c>
      <c r="I835" s="275">
        <f t="shared" si="247"/>
        <v>1</v>
      </c>
      <c r="J835" s="275">
        <f t="shared" si="248"/>
        <v>0</v>
      </c>
      <c r="K835" s="410">
        <f t="shared" si="249"/>
        <v>3.9300000000000002E-2</v>
      </c>
      <c r="L835" s="275"/>
      <c r="M835" s="275">
        <f t="shared" si="250"/>
        <v>0</v>
      </c>
      <c r="N835" s="275">
        <f t="shared" si="251"/>
        <v>0</v>
      </c>
      <c r="O835" s="275">
        <f t="shared" si="252"/>
        <v>0</v>
      </c>
      <c r="P835" s="275">
        <f t="shared" si="253"/>
        <v>0</v>
      </c>
      <c r="Q835" s="275">
        <f t="shared" si="254"/>
        <v>4</v>
      </c>
      <c r="R835" s="275">
        <f t="shared" si="255"/>
        <v>1</v>
      </c>
      <c r="S835" s="278"/>
      <c r="T835" s="278"/>
      <c r="U835" s="278"/>
      <c r="V835" s="278"/>
      <c r="W835" s="582"/>
      <c r="X835" s="582"/>
      <c r="Y835" s="600"/>
      <c r="Z835" s="278"/>
      <c r="AA835" s="76">
        <v>494</v>
      </c>
      <c r="AB835" s="76">
        <v>494093056</v>
      </c>
      <c r="AC835" s="294" t="s">
        <v>1308</v>
      </c>
      <c r="AD835" s="76">
        <v>0</v>
      </c>
      <c r="AE835" s="76">
        <v>0</v>
      </c>
      <c r="AF835" s="76">
        <v>0</v>
      </c>
      <c r="AG835" s="76">
        <v>0</v>
      </c>
      <c r="AH835" s="76">
        <v>0</v>
      </c>
      <c r="AI835" s="76">
        <v>1</v>
      </c>
      <c r="AJ835" s="76">
        <v>0</v>
      </c>
      <c r="AK835" s="265">
        <v>0</v>
      </c>
      <c r="AL835" s="265">
        <v>0</v>
      </c>
      <c r="AM835" s="265">
        <v>0</v>
      </c>
      <c r="AN835" s="265">
        <v>0</v>
      </c>
      <c r="AO835" s="265">
        <v>0</v>
      </c>
      <c r="AP835" s="265">
        <v>0</v>
      </c>
      <c r="AQ835" s="265">
        <v>0</v>
      </c>
      <c r="AR835" s="265">
        <v>0</v>
      </c>
      <c r="AS835" s="76">
        <v>0</v>
      </c>
      <c r="AT835" s="266"/>
      <c r="AU835" s="76">
        <v>93</v>
      </c>
      <c r="AV835" s="76">
        <v>56</v>
      </c>
      <c r="AW835" s="579">
        <v>4</v>
      </c>
      <c r="AY835" s="76"/>
      <c r="AZ835" s="76">
        <f t="shared" si="256"/>
        <v>494093056</v>
      </c>
      <c r="BA835" s="76">
        <f t="shared" si="257"/>
        <v>494</v>
      </c>
      <c r="BB835" s="564"/>
      <c r="BC835" s="266" t="str">
        <f t="shared" si="258"/>
        <v>PIONEER CS OF SCIENCE</v>
      </c>
      <c r="BD835" s="266">
        <f t="shared" si="259"/>
        <v>56</v>
      </c>
      <c r="BE835" s="266" t="str">
        <f t="shared" si="241"/>
        <v>CHELMSFORD</v>
      </c>
      <c r="BF835" s="266">
        <f t="shared" si="260"/>
        <v>1</v>
      </c>
    </row>
    <row r="836" spans="1:58">
      <c r="A836" s="265">
        <v>494</v>
      </c>
      <c r="B836" s="265">
        <v>494093057</v>
      </c>
      <c r="C836" s="266" t="s">
        <v>1308</v>
      </c>
      <c r="D836" s="275">
        <f t="shared" si="242"/>
        <v>0</v>
      </c>
      <c r="E836" s="275">
        <f t="shared" si="243"/>
        <v>0</v>
      </c>
      <c r="F836" s="275">
        <f t="shared" si="244"/>
        <v>13</v>
      </c>
      <c r="G836" s="275">
        <f t="shared" si="245"/>
        <v>33</v>
      </c>
      <c r="H836" s="275">
        <f t="shared" si="246"/>
        <v>16</v>
      </c>
      <c r="I836" s="275">
        <f t="shared" si="247"/>
        <v>21</v>
      </c>
      <c r="J836" s="275">
        <f t="shared" si="248"/>
        <v>0</v>
      </c>
      <c r="K836" s="410">
        <f t="shared" si="249"/>
        <v>3.2618999999999998</v>
      </c>
      <c r="L836" s="275"/>
      <c r="M836" s="275">
        <f t="shared" si="250"/>
        <v>23</v>
      </c>
      <c r="N836" s="275">
        <f t="shared" si="251"/>
        <v>1</v>
      </c>
      <c r="O836" s="275">
        <f t="shared" si="252"/>
        <v>2</v>
      </c>
      <c r="P836" s="275">
        <f t="shared" si="253"/>
        <v>63</v>
      </c>
      <c r="Q836" s="275">
        <f t="shared" si="254"/>
        <v>12</v>
      </c>
      <c r="R836" s="275">
        <f t="shared" si="255"/>
        <v>83</v>
      </c>
      <c r="S836" s="278"/>
      <c r="T836" s="278"/>
      <c r="U836" s="278"/>
      <c r="V836" s="278"/>
      <c r="W836" s="582"/>
      <c r="X836" s="582"/>
      <c r="Y836" s="600"/>
      <c r="Z836" s="278"/>
      <c r="AA836" s="76">
        <v>494</v>
      </c>
      <c r="AB836" s="76">
        <v>494093057</v>
      </c>
      <c r="AC836" s="294" t="s">
        <v>1308</v>
      </c>
      <c r="AD836" s="76">
        <v>0</v>
      </c>
      <c r="AE836" s="76">
        <v>0</v>
      </c>
      <c r="AF836" s="76">
        <v>13</v>
      </c>
      <c r="AG836" s="76">
        <v>33</v>
      </c>
      <c r="AH836" s="76">
        <v>16</v>
      </c>
      <c r="AI836" s="76">
        <v>21</v>
      </c>
      <c r="AJ836" s="76">
        <v>0</v>
      </c>
      <c r="AK836" s="265">
        <v>0</v>
      </c>
      <c r="AL836" s="265">
        <v>23</v>
      </c>
      <c r="AM836" s="265">
        <v>1</v>
      </c>
      <c r="AN836" s="265">
        <v>2</v>
      </c>
      <c r="AO836" s="265">
        <v>40</v>
      </c>
      <c r="AP836" s="265">
        <v>0</v>
      </c>
      <c r="AQ836" s="265">
        <v>0</v>
      </c>
      <c r="AR836" s="265">
        <v>10</v>
      </c>
      <c r="AS836" s="76">
        <v>13</v>
      </c>
      <c r="AT836" s="266"/>
      <c r="AU836" s="76">
        <v>93</v>
      </c>
      <c r="AV836" s="76">
        <v>57</v>
      </c>
      <c r="AW836" s="579">
        <v>12</v>
      </c>
      <c r="AY836" s="76"/>
      <c r="AZ836" s="76">
        <f t="shared" si="256"/>
        <v>494093057</v>
      </c>
      <c r="BA836" s="76">
        <f t="shared" si="257"/>
        <v>494</v>
      </c>
      <c r="BB836" s="564"/>
      <c r="BC836" s="266" t="str">
        <f t="shared" si="258"/>
        <v>PIONEER CS OF SCIENCE</v>
      </c>
      <c r="BD836" s="266">
        <f t="shared" si="259"/>
        <v>57</v>
      </c>
      <c r="BE836" s="266" t="str">
        <f t="shared" si="241"/>
        <v>CHELSEA</v>
      </c>
      <c r="BF836" s="266">
        <f t="shared" si="260"/>
        <v>83</v>
      </c>
    </row>
    <row r="837" spans="1:58">
      <c r="A837" s="265">
        <v>494</v>
      </c>
      <c r="B837" s="265">
        <v>494093071</v>
      </c>
      <c r="C837" s="266" t="s">
        <v>1308</v>
      </c>
      <c r="D837" s="275">
        <f t="shared" si="242"/>
        <v>0</v>
      </c>
      <c r="E837" s="275">
        <f t="shared" si="243"/>
        <v>0</v>
      </c>
      <c r="F837" s="275">
        <f t="shared" si="244"/>
        <v>0</v>
      </c>
      <c r="G837" s="275">
        <f t="shared" si="245"/>
        <v>1</v>
      </c>
      <c r="H837" s="275">
        <f t="shared" si="246"/>
        <v>1</v>
      </c>
      <c r="I837" s="275">
        <f t="shared" si="247"/>
        <v>1</v>
      </c>
      <c r="J837" s="275">
        <f t="shared" si="248"/>
        <v>0</v>
      </c>
      <c r="K837" s="410">
        <f t="shared" si="249"/>
        <v>0.1179</v>
      </c>
      <c r="L837" s="275"/>
      <c r="M837" s="275">
        <f t="shared" si="250"/>
        <v>0</v>
      </c>
      <c r="N837" s="275">
        <f t="shared" si="251"/>
        <v>0</v>
      </c>
      <c r="O837" s="275">
        <f t="shared" si="252"/>
        <v>0</v>
      </c>
      <c r="P837" s="275">
        <f t="shared" si="253"/>
        <v>0</v>
      </c>
      <c r="Q837" s="275">
        <f t="shared" si="254"/>
        <v>5</v>
      </c>
      <c r="R837" s="275">
        <f t="shared" si="255"/>
        <v>3</v>
      </c>
      <c r="S837" s="278"/>
      <c r="T837" s="278"/>
      <c r="U837" s="278"/>
      <c r="V837" s="278"/>
      <c r="W837" s="582"/>
      <c r="X837" s="582"/>
      <c r="Y837" s="600"/>
      <c r="Z837" s="278"/>
      <c r="AA837" s="76">
        <v>494</v>
      </c>
      <c r="AB837" s="76">
        <v>494093071</v>
      </c>
      <c r="AC837" s="294" t="s">
        <v>1308</v>
      </c>
      <c r="AD837" s="76">
        <v>0</v>
      </c>
      <c r="AE837" s="76">
        <v>0</v>
      </c>
      <c r="AF837" s="76">
        <v>0</v>
      </c>
      <c r="AG837" s="76">
        <v>1</v>
      </c>
      <c r="AH837" s="76">
        <v>1</v>
      </c>
      <c r="AI837" s="76">
        <v>1</v>
      </c>
      <c r="AJ837" s="76">
        <v>0</v>
      </c>
      <c r="AK837" s="265">
        <v>0</v>
      </c>
      <c r="AL837" s="265">
        <v>0</v>
      </c>
      <c r="AM837" s="265">
        <v>0</v>
      </c>
      <c r="AN837" s="265">
        <v>0</v>
      </c>
      <c r="AO837" s="265">
        <v>0</v>
      </c>
      <c r="AP837" s="265">
        <v>0</v>
      </c>
      <c r="AQ837" s="265">
        <v>0</v>
      </c>
      <c r="AR837" s="265">
        <v>0</v>
      </c>
      <c r="AS837" s="76">
        <v>0</v>
      </c>
      <c r="AT837" s="266"/>
      <c r="AU837" s="76">
        <v>93</v>
      </c>
      <c r="AV837" s="76">
        <v>71</v>
      </c>
      <c r="AW837" s="579">
        <v>5</v>
      </c>
      <c r="AY837" s="76"/>
      <c r="AZ837" s="76">
        <f t="shared" si="256"/>
        <v>494093071</v>
      </c>
      <c r="BA837" s="76">
        <f t="shared" si="257"/>
        <v>494</v>
      </c>
      <c r="BB837" s="564"/>
      <c r="BC837" s="266" t="str">
        <f t="shared" si="258"/>
        <v>PIONEER CS OF SCIENCE</v>
      </c>
      <c r="BD837" s="266">
        <f t="shared" si="259"/>
        <v>71</v>
      </c>
      <c r="BE837" s="266" t="str">
        <f t="shared" si="241"/>
        <v>DANVERS</v>
      </c>
      <c r="BF837" s="266">
        <f t="shared" si="260"/>
        <v>3</v>
      </c>
    </row>
    <row r="838" spans="1:58">
      <c r="A838" s="265">
        <v>494</v>
      </c>
      <c r="B838" s="265">
        <v>494093093</v>
      </c>
      <c r="C838" s="266" t="s">
        <v>1308</v>
      </c>
      <c r="D838" s="275">
        <f t="shared" si="242"/>
        <v>0</v>
      </c>
      <c r="E838" s="275">
        <f t="shared" si="243"/>
        <v>0</v>
      </c>
      <c r="F838" s="275">
        <f t="shared" si="244"/>
        <v>22</v>
      </c>
      <c r="G838" s="275">
        <f t="shared" si="245"/>
        <v>110</v>
      </c>
      <c r="H838" s="275">
        <f t="shared" si="246"/>
        <v>59</v>
      </c>
      <c r="I838" s="275">
        <f t="shared" si="247"/>
        <v>73</v>
      </c>
      <c r="J838" s="275">
        <f t="shared" si="248"/>
        <v>0</v>
      </c>
      <c r="K838" s="410">
        <f t="shared" si="249"/>
        <v>10.3752</v>
      </c>
      <c r="L838" s="275"/>
      <c r="M838" s="275">
        <f t="shared" si="250"/>
        <v>64</v>
      </c>
      <c r="N838" s="275">
        <f t="shared" si="251"/>
        <v>8</v>
      </c>
      <c r="O838" s="275">
        <f t="shared" si="252"/>
        <v>5</v>
      </c>
      <c r="P838" s="275">
        <f t="shared" si="253"/>
        <v>155</v>
      </c>
      <c r="Q838" s="275">
        <f t="shared" si="254"/>
        <v>11</v>
      </c>
      <c r="R838" s="275">
        <f t="shared" si="255"/>
        <v>264</v>
      </c>
      <c r="S838" s="278"/>
      <c r="T838" s="278"/>
      <c r="U838" s="278"/>
      <c r="V838" s="278"/>
      <c r="W838" s="582"/>
      <c r="X838" s="582"/>
      <c r="Y838" s="600"/>
      <c r="Z838" s="278"/>
      <c r="AA838" s="76">
        <v>494</v>
      </c>
      <c r="AB838" s="76">
        <v>494093093</v>
      </c>
      <c r="AC838" s="294" t="s">
        <v>1308</v>
      </c>
      <c r="AD838" s="76">
        <v>0</v>
      </c>
      <c r="AE838" s="76">
        <v>0</v>
      </c>
      <c r="AF838" s="76">
        <v>22</v>
      </c>
      <c r="AG838" s="76">
        <v>110</v>
      </c>
      <c r="AH838" s="76">
        <v>59</v>
      </c>
      <c r="AI838" s="76">
        <v>73</v>
      </c>
      <c r="AJ838" s="76">
        <v>0</v>
      </c>
      <c r="AK838" s="265">
        <v>0</v>
      </c>
      <c r="AL838" s="265">
        <v>64</v>
      </c>
      <c r="AM838" s="265">
        <v>8</v>
      </c>
      <c r="AN838" s="265">
        <v>5</v>
      </c>
      <c r="AO838" s="265">
        <v>95</v>
      </c>
      <c r="AP838" s="265">
        <v>0</v>
      </c>
      <c r="AQ838" s="265">
        <v>0</v>
      </c>
      <c r="AR838" s="265">
        <v>16</v>
      </c>
      <c r="AS838" s="76">
        <v>44</v>
      </c>
      <c r="AT838" s="266"/>
      <c r="AU838" s="76">
        <v>93</v>
      </c>
      <c r="AV838" s="76">
        <v>93</v>
      </c>
      <c r="AW838" s="579">
        <v>11</v>
      </c>
      <c r="AY838" s="76"/>
      <c r="AZ838" s="76">
        <f t="shared" si="256"/>
        <v>494093093</v>
      </c>
      <c r="BA838" s="76">
        <f t="shared" si="257"/>
        <v>494</v>
      </c>
      <c r="BB838" s="564"/>
      <c r="BC838" s="266" t="str">
        <f t="shared" si="258"/>
        <v>PIONEER CS OF SCIENCE</v>
      </c>
      <c r="BD838" s="266">
        <f t="shared" si="259"/>
        <v>93</v>
      </c>
      <c r="BE838" s="266" t="str">
        <f t="shared" si="241"/>
        <v>EVERETT</v>
      </c>
      <c r="BF838" s="266">
        <f t="shared" si="260"/>
        <v>264</v>
      </c>
    </row>
    <row r="839" spans="1:58">
      <c r="A839" s="265">
        <v>494</v>
      </c>
      <c r="B839" s="265">
        <v>494093097</v>
      </c>
      <c r="C839" s="266" t="s">
        <v>1308</v>
      </c>
      <c r="D839" s="275">
        <f t="shared" si="242"/>
        <v>0</v>
      </c>
      <c r="E839" s="275">
        <f t="shared" si="243"/>
        <v>0</v>
      </c>
      <c r="F839" s="275">
        <f t="shared" si="244"/>
        <v>1</v>
      </c>
      <c r="G839" s="275">
        <f t="shared" si="245"/>
        <v>1</v>
      </c>
      <c r="H839" s="275">
        <f t="shared" si="246"/>
        <v>1</v>
      </c>
      <c r="I839" s="275">
        <f t="shared" si="247"/>
        <v>0</v>
      </c>
      <c r="J839" s="275">
        <f t="shared" si="248"/>
        <v>0</v>
      </c>
      <c r="K839" s="410">
        <f t="shared" si="249"/>
        <v>0.1179</v>
      </c>
      <c r="L839" s="275"/>
      <c r="M839" s="275">
        <f t="shared" si="250"/>
        <v>2</v>
      </c>
      <c r="N839" s="275">
        <f t="shared" si="251"/>
        <v>1</v>
      </c>
      <c r="O839" s="275">
        <f t="shared" si="252"/>
        <v>0</v>
      </c>
      <c r="P839" s="275">
        <f t="shared" si="253"/>
        <v>3</v>
      </c>
      <c r="Q839" s="275">
        <f t="shared" si="254"/>
        <v>11</v>
      </c>
      <c r="R839" s="275">
        <f t="shared" si="255"/>
        <v>3</v>
      </c>
      <c r="S839" s="278"/>
      <c r="T839" s="278"/>
      <c r="U839" s="278"/>
      <c r="V839" s="278"/>
      <c r="W839" s="582"/>
      <c r="X839" s="582"/>
      <c r="Y839" s="600"/>
      <c r="Z839" s="278"/>
      <c r="AA839" s="76">
        <v>494</v>
      </c>
      <c r="AB839" s="76">
        <v>494093097</v>
      </c>
      <c r="AC839" s="294" t="s">
        <v>1308</v>
      </c>
      <c r="AD839" s="76">
        <v>0</v>
      </c>
      <c r="AE839" s="76">
        <v>0</v>
      </c>
      <c r="AF839" s="76">
        <v>1</v>
      </c>
      <c r="AG839" s="76">
        <v>1</v>
      </c>
      <c r="AH839" s="76">
        <v>1</v>
      </c>
      <c r="AI839" s="76">
        <v>0</v>
      </c>
      <c r="AJ839" s="76">
        <v>0</v>
      </c>
      <c r="AK839" s="265">
        <v>0</v>
      </c>
      <c r="AL839" s="265">
        <v>2</v>
      </c>
      <c r="AM839" s="265">
        <v>1</v>
      </c>
      <c r="AN839" s="265">
        <v>0</v>
      </c>
      <c r="AO839" s="265">
        <v>2</v>
      </c>
      <c r="AP839" s="265">
        <v>0</v>
      </c>
      <c r="AQ839" s="265">
        <v>0</v>
      </c>
      <c r="AR839" s="265">
        <v>1</v>
      </c>
      <c r="AS839" s="76">
        <v>0</v>
      </c>
      <c r="AT839" s="266"/>
      <c r="AU839" s="76">
        <v>93</v>
      </c>
      <c r="AV839" s="76">
        <v>97</v>
      </c>
      <c r="AW839" s="579">
        <v>11</v>
      </c>
      <c r="AY839" s="76"/>
      <c r="AZ839" s="76">
        <f t="shared" si="256"/>
        <v>494093097</v>
      </c>
      <c r="BA839" s="76">
        <f t="shared" si="257"/>
        <v>494</v>
      </c>
      <c r="BB839" s="564"/>
      <c r="BC839" s="266" t="str">
        <f t="shared" si="258"/>
        <v>PIONEER CS OF SCIENCE</v>
      </c>
      <c r="BD839" s="266">
        <f t="shared" si="259"/>
        <v>97</v>
      </c>
      <c r="BE839" s="266" t="str">
        <f t="shared" si="241"/>
        <v>FITCHBURG</v>
      </c>
      <c r="BF839" s="266">
        <f t="shared" si="260"/>
        <v>3</v>
      </c>
    </row>
    <row r="840" spans="1:58">
      <c r="A840" s="265">
        <v>494</v>
      </c>
      <c r="B840" s="265">
        <v>494093128</v>
      </c>
      <c r="C840" s="266" t="s">
        <v>1308</v>
      </c>
      <c r="D840" s="275">
        <f t="shared" si="242"/>
        <v>0</v>
      </c>
      <c r="E840" s="275">
        <f t="shared" si="243"/>
        <v>0</v>
      </c>
      <c r="F840" s="275">
        <f t="shared" si="244"/>
        <v>0</v>
      </c>
      <c r="G840" s="275">
        <f t="shared" si="245"/>
        <v>0</v>
      </c>
      <c r="H840" s="275">
        <f t="shared" si="246"/>
        <v>1</v>
      </c>
      <c r="I840" s="275">
        <f t="shared" si="247"/>
        <v>0</v>
      </c>
      <c r="J840" s="275">
        <f t="shared" si="248"/>
        <v>0</v>
      </c>
      <c r="K840" s="410">
        <f t="shared" si="249"/>
        <v>3.9300000000000002E-2</v>
      </c>
      <c r="L840" s="275"/>
      <c r="M840" s="275">
        <f t="shared" si="250"/>
        <v>0</v>
      </c>
      <c r="N840" s="275">
        <f t="shared" si="251"/>
        <v>0</v>
      </c>
      <c r="O840" s="275">
        <f t="shared" si="252"/>
        <v>0</v>
      </c>
      <c r="P840" s="275">
        <f t="shared" si="253"/>
        <v>0</v>
      </c>
      <c r="Q840" s="275">
        <f t="shared" si="254"/>
        <v>10</v>
      </c>
      <c r="R840" s="275">
        <f t="shared" si="255"/>
        <v>1</v>
      </c>
      <c r="S840" s="278"/>
      <c r="T840" s="278"/>
      <c r="U840" s="278"/>
      <c r="V840" s="278"/>
      <c r="W840" s="582"/>
      <c r="X840" s="582"/>
      <c r="Y840" s="600"/>
      <c r="Z840" s="278"/>
      <c r="AA840" s="76">
        <v>494</v>
      </c>
      <c r="AB840" s="76">
        <v>494093128</v>
      </c>
      <c r="AC840" s="294" t="s">
        <v>1308</v>
      </c>
      <c r="AD840" s="76">
        <v>0</v>
      </c>
      <c r="AE840" s="76">
        <v>0</v>
      </c>
      <c r="AF840" s="76">
        <v>0</v>
      </c>
      <c r="AG840" s="76">
        <v>0</v>
      </c>
      <c r="AH840" s="76">
        <v>1</v>
      </c>
      <c r="AI840" s="76">
        <v>0</v>
      </c>
      <c r="AJ840" s="76">
        <v>0</v>
      </c>
      <c r="AK840" s="265">
        <v>0</v>
      </c>
      <c r="AL840" s="265">
        <v>0</v>
      </c>
      <c r="AM840" s="265">
        <v>0</v>
      </c>
      <c r="AN840" s="265">
        <v>0</v>
      </c>
      <c r="AO840" s="265">
        <v>0</v>
      </c>
      <c r="AP840" s="265">
        <v>0</v>
      </c>
      <c r="AQ840" s="265">
        <v>0</v>
      </c>
      <c r="AR840" s="265">
        <v>0</v>
      </c>
      <c r="AS840" s="76">
        <v>0</v>
      </c>
      <c r="AT840" s="266"/>
      <c r="AU840" s="76">
        <v>93</v>
      </c>
      <c r="AV840" s="76">
        <v>128</v>
      </c>
      <c r="AW840" s="579">
        <v>10</v>
      </c>
      <c r="AY840" s="76"/>
      <c r="AZ840" s="76">
        <f t="shared" si="256"/>
        <v>494093128</v>
      </c>
      <c r="BA840" s="76">
        <f t="shared" si="257"/>
        <v>494</v>
      </c>
      <c r="BB840" s="564"/>
      <c r="BC840" s="266" t="str">
        <f t="shared" si="258"/>
        <v>PIONEER CS OF SCIENCE</v>
      </c>
      <c r="BD840" s="266">
        <f t="shared" si="259"/>
        <v>128</v>
      </c>
      <c r="BE840" s="266" t="str">
        <f t="shared" si="241"/>
        <v>HAVERHILL</v>
      </c>
      <c r="BF840" s="266">
        <f t="shared" si="260"/>
        <v>1</v>
      </c>
    </row>
    <row r="841" spans="1:58">
      <c r="A841" s="265">
        <v>494</v>
      </c>
      <c r="B841" s="265">
        <v>494093149</v>
      </c>
      <c r="C841" s="266" t="s">
        <v>1308</v>
      </c>
      <c r="D841" s="275">
        <f t="shared" si="242"/>
        <v>0</v>
      </c>
      <c r="E841" s="275">
        <f t="shared" si="243"/>
        <v>0</v>
      </c>
      <c r="F841" s="275">
        <f t="shared" si="244"/>
        <v>0</v>
      </c>
      <c r="G841" s="275">
        <f t="shared" si="245"/>
        <v>1</v>
      </c>
      <c r="H841" s="275">
        <f t="shared" si="246"/>
        <v>2</v>
      </c>
      <c r="I841" s="275">
        <f t="shared" si="247"/>
        <v>0</v>
      </c>
      <c r="J841" s="275">
        <f t="shared" si="248"/>
        <v>0</v>
      </c>
      <c r="K841" s="410">
        <f t="shared" si="249"/>
        <v>0.1179</v>
      </c>
      <c r="L841" s="275"/>
      <c r="M841" s="275">
        <f t="shared" si="250"/>
        <v>1</v>
      </c>
      <c r="N841" s="275">
        <f t="shared" si="251"/>
        <v>0</v>
      </c>
      <c r="O841" s="275">
        <f t="shared" si="252"/>
        <v>0</v>
      </c>
      <c r="P841" s="275">
        <f t="shared" si="253"/>
        <v>3</v>
      </c>
      <c r="Q841" s="275">
        <f t="shared" si="254"/>
        <v>12</v>
      </c>
      <c r="R841" s="275">
        <f t="shared" si="255"/>
        <v>3</v>
      </c>
      <c r="S841" s="278"/>
      <c r="T841" s="278"/>
      <c r="U841" s="278"/>
      <c r="V841" s="278"/>
      <c r="W841" s="582"/>
      <c r="X841" s="582"/>
      <c r="Y841" s="600"/>
      <c r="Z841" s="278"/>
      <c r="AA841" s="76">
        <v>494</v>
      </c>
      <c r="AB841" s="76">
        <v>494093149</v>
      </c>
      <c r="AC841" s="294" t="s">
        <v>1308</v>
      </c>
      <c r="AD841" s="76">
        <v>0</v>
      </c>
      <c r="AE841" s="76">
        <v>0</v>
      </c>
      <c r="AF841" s="76">
        <v>0</v>
      </c>
      <c r="AG841" s="76">
        <v>1</v>
      </c>
      <c r="AH841" s="76">
        <v>2</v>
      </c>
      <c r="AI841" s="76">
        <v>0</v>
      </c>
      <c r="AJ841" s="76">
        <v>0</v>
      </c>
      <c r="AK841" s="265">
        <v>0</v>
      </c>
      <c r="AL841" s="265">
        <v>1</v>
      </c>
      <c r="AM841" s="265">
        <v>0</v>
      </c>
      <c r="AN841" s="265">
        <v>0</v>
      </c>
      <c r="AO841" s="265">
        <v>3</v>
      </c>
      <c r="AP841" s="265">
        <v>0</v>
      </c>
      <c r="AQ841" s="265">
        <v>0</v>
      </c>
      <c r="AR841" s="265">
        <v>0</v>
      </c>
      <c r="AS841" s="76">
        <v>0</v>
      </c>
      <c r="AT841" s="266"/>
      <c r="AU841" s="76">
        <v>93</v>
      </c>
      <c r="AV841" s="76">
        <v>149</v>
      </c>
      <c r="AW841" s="579">
        <v>12</v>
      </c>
      <c r="AY841" s="76"/>
      <c r="AZ841" s="76">
        <f t="shared" si="256"/>
        <v>494093149</v>
      </c>
      <c r="BA841" s="76">
        <f t="shared" si="257"/>
        <v>494</v>
      </c>
      <c r="BB841" s="564"/>
      <c r="BC841" s="266" t="str">
        <f t="shared" si="258"/>
        <v>PIONEER CS OF SCIENCE</v>
      </c>
      <c r="BD841" s="266">
        <f t="shared" si="259"/>
        <v>149</v>
      </c>
      <c r="BE841" s="266" t="str">
        <f t="shared" si="241"/>
        <v>LAWRENCE</v>
      </c>
      <c r="BF841" s="266">
        <f t="shared" si="260"/>
        <v>3</v>
      </c>
    </row>
    <row r="842" spans="1:58">
      <c r="A842" s="265">
        <v>494</v>
      </c>
      <c r="B842" s="265">
        <v>494093163</v>
      </c>
      <c r="C842" s="266" t="s">
        <v>1308</v>
      </c>
      <c r="D842" s="275">
        <f t="shared" si="242"/>
        <v>0</v>
      </c>
      <c r="E842" s="275">
        <f t="shared" si="243"/>
        <v>0</v>
      </c>
      <c r="F842" s="275">
        <f t="shared" si="244"/>
        <v>0</v>
      </c>
      <c r="G842" s="275">
        <f t="shared" si="245"/>
        <v>6</v>
      </c>
      <c r="H842" s="275">
        <f t="shared" si="246"/>
        <v>5</v>
      </c>
      <c r="I842" s="275">
        <f t="shared" si="247"/>
        <v>5</v>
      </c>
      <c r="J842" s="275">
        <f t="shared" si="248"/>
        <v>0</v>
      </c>
      <c r="K842" s="410">
        <f t="shared" si="249"/>
        <v>0.62880000000000003</v>
      </c>
      <c r="L842" s="275"/>
      <c r="M842" s="275">
        <f t="shared" si="250"/>
        <v>3</v>
      </c>
      <c r="N842" s="275">
        <f t="shared" si="251"/>
        <v>0</v>
      </c>
      <c r="O842" s="275">
        <f t="shared" si="252"/>
        <v>0</v>
      </c>
      <c r="P842" s="275">
        <f t="shared" si="253"/>
        <v>11</v>
      </c>
      <c r="Q842" s="275">
        <f t="shared" si="254"/>
        <v>11</v>
      </c>
      <c r="R842" s="275">
        <f t="shared" si="255"/>
        <v>16</v>
      </c>
      <c r="S842" s="278"/>
      <c r="T842" s="278"/>
      <c r="U842" s="278"/>
      <c r="V842" s="278"/>
      <c r="W842" s="582"/>
      <c r="X842" s="582"/>
      <c r="Y842" s="600"/>
      <c r="Z842" s="278"/>
      <c r="AA842" s="76">
        <v>494</v>
      </c>
      <c r="AB842" s="76">
        <v>494093163</v>
      </c>
      <c r="AC842" s="294" t="s">
        <v>1308</v>
      </c>
      <c r="AD842" s="76">
        <v>0</v>
      </c>
      <c r="AE842" s="76">
        <v>0</v>
      </c>
      <c r="AF842" s="76">
        <v>0</v>
      </c>
      <c r="AG842" s="76">
        <v>6</v>
      </c>
      <c r="AH842" s="76">
        <v>5</v>
      </c>
      <c r="AI842" s="76">
        <v>5</v>
      </c>
      <c r="AJ842" s="76">
        <v>0</v>
      </c>
      <c r="AK842" s="265">
        <v>0</v>
      </c>
      <c r="AL842" s="265">
        <v>3</v>
      </c>
      <c r="AM842" s="265">
        <v>0</v>
      </c>
      <c r="AN842" s="265">
        <v>0</v>
      </c>
      <c r="AO842" s="265">
        <v>8</v>
      </c>
      <c r="AP842" s="265">
        <v>0</v>
      </c>
      <c r="AQ842" s="265">
        <v>0</v>
      </c>
      <c r="AR842" s="265">
        <v>0</v>
      </c>
      <c r="AS842" s="76">
        <v>3</v>
      </c>
      <c r="AT842" s="266"/>
      <c r="AU842" s="76">
        <v>93</v>
      </c>
      <c r="AV842" s="76">
        <v>163</v>
      </c>
      <c r="AW842" s="579">
        <v>11</v>
      </c>
      <c r="AY842" s="76"/>
      <c r="AZ842" s="76">
        <f t="shared" si="256"/>
        <v>494093163</v>
      </c>
      <c r="BA842" s="76">
        <f t="shared" si="257"/>
        <v>494</v>
      </c>
      <c r="BB842" s="564"/>
      <c r="BC842" s="266" t="str">
        <f t="shared" si="258"/>
        <v>PIONEER CS OF SCIENCE</v>
      </c>
      <c r="BD842" s="266">
        <f t="shared" si="259"/>
        <v>163</v>
      </c>
      <c r="BE842" s="266" t="str">
        <f t="shared" ref="BE842:BE905" si="261">VLOOKUP(BD842,distinfo,2,FALSE)</f>
        <v>LYNN</v>
      </c>
      <c r="BF842" s="266">
        <f t="shared" si="260"/>
        <v>16</v>
      </c>
    </row>
    <row r="843" spans="1:58">
      <c r="A843" s="265">
        <v>494</v>
      </c>
      <c r="B843" s="265">
        <v>494093165</v>
      </c>
      <c r="C843" s="266" t="s">
        <v>1308</v>
      </c>
      <c r="D843" s="275">
        <f t="shared" ref="D843:D906" si="262">ROUND(AD843,0)</f>
        <v>0</v>
      </c>
      <c r="E843" s="275">
        <f t="shared" ref="E843:E906" si="263">ROUND(AE843,0)</f>
        <v>0</v>
      </c>
      <c r="F843" s="275">
        <f t="shared" ref="F843:F906" si="264">ROUND(AF843,0)</f>
        <v>2</v>
      </c>
      <c r="G843" s="275">
        <f t="shared" ref="G843:G906" si="265">ROUND(AG843,0)</f>
        <v>9</v>
      </c>
      <c r="H843" s="275">
        <f t="shared" ref="H843:H906" si="266">ROUND(AH843,0)</f>
        <v>15</v>
      </c>
      <c r="I843" s="275">
        <f t="shared" ref="I843:I906" si="267">ROUND(AI843,0)-J843</f>
        <v>10</v>
      </c>
      <c r="J843" s="275">
        <f t="shared" ref="J843:J906" si="268">ROUND(AJ843,0)</f>
        <v>0</v>
      </c>
      <c r="K843" s="410">
        <f t="shared" ref="K843:K906" si="269">ROUND($K$2*(SUM(AF843:AI843)+(AE843*0.5))+$K$5*AJ843,4)</f>
        <v>1.4148000000000001</v>
      </c>
      <c r="L843" s="275"/>
      <c r="M843" s="275">
        <f t="shared" ref="M843:M906" si="270">ROUND(AL843+(AK843*0.5),0)</f>
        <v>6</v>
      </c>
      <c r="N843" s="275">
        <f t="shared" ref="N843:N906" si="271">ROUND(AM843,0)</f>
        <v>2</v>
      </c>
      <c r="O843" s="275">
        <f t="shared" ref="O843:O906" si="272">ROUND(AN843,0)</f>
        <v>1</v>
      </c>
      <c r="P843" s="275">
        <f t="shared" ref="P843:P906" si="273">ROUND(((AP843+AQ843)*0.5)+AO843+AR843+AS843,0)</f>
        <v>20</v>
      </c>
      <c r="Q843" s="275">
        <f t="shared" ref="Q843:Q906" si="274">AW843</f>
        <v>10</v>
      </c>
      <c r="R843" s="275">
        <f t="shared" ref="R843:R906" si="275">SUM(F843:I843)+ROUND(D843*0.5,0)+ROUND(J843,0)</f>
        <v>36</v>
      </c>
      <c r="S843" s="278"/>
      <c r="T843" s="278"/>
      <c r="U843" s="278"/>
      <c r="V843" s="278"/>
      <c r="W843" s="582"/>
      <c r="X843" s="582"/>
      <c r="Y843" s="600"/>
      <c r="Z843" s="278"/>
      <c r="AA843" s="76">
        <v>494</v>
      </c>
      <c r="AB843" s="76">
        <v>494093165</v>
      </c>
      <c r="AC843" s="294" t="s">
        <v>1308</v>
      </c>
      <c r="AD843" s="76">
        <v>0</v>
      </c>
      <c r="AE843" s="76">
        <v>0</v>
      </c>
      <c r="AF843" s="76">
        <v>2</v>
      </c>
      <c r="AG843" s="76">
        <v>9</v>
      </c>
      <c r="AH843" s="76">
        <v>15</v>
      </c>
      <c r="AI843" s="76">
        <v>10</v>
      </c>
      <c r="AJ843" s="76">
        <v>0</v>
      </c>
      <c r="AK843" s="265">
        <v>0</v>
      </c>
      <c r="AL843" s="265">
        <v>6</v>
      </c>
      <c r="AM843" s="265">
        <v>2</v>
      </c>
      <c r="AN843" s="265">
        <v>1</v>
      </c>
      <c r="AO843" s="265">
        <v>14</v>
      </c>
      <c r="AP843" s="265">
        <v>0</v>
      </c>
      <c r="AQ843" s="265">
        <v>0</v>
      </c>
      <c r="AR843" s="265">
        <v>2</v>
      </c>
      <c r="AS843" s="76">
        <v>4</v>
      </c>
      <c r="AT843" s="266"/>
      <c r="AU843" s="76">
        <v>93</v>
      </c>
      <c r="AV843" s="76">
        <v>165</v>
      </c>
      <c r="AW843" s="579">
        <v>10</v>
      </c>
      <c r="AY843" s="76"/>
      <c r="AZ843" s="76">
        <f t="shared" ref="AZ843:AZ906" si="276">AB843</f>
        <v>494093165</v>
      </c>
      <c r="BA843" s="76">
        <f t="shared" ref="BA843:BA906" si="277">AA843</f>
        <v>494</v>
      </c>
      <c r="BB843" s="564"/>
      <c r="BC843" s="266" t="str">
        <f t="shared" ref="BC843:BC906" si="278">AC843</f>
        <v>PIONEER CS OF SCIENCE</v>
      </c>
      <c r="BD843" s="266">
        <f t="shared" ref="BD843:BD906" si="279">AV843</f>
        <v>165</v>
      </c>
      <c r="BE843" s="266" t="str">
        <f t="shared" si="261"/>
        <v>MALDEN</v>
      </c>
      <c r="BF843" s="266">
        <f t="shared" ref="BF843:BF906" si="280">SUM(AD843:AJ843)</f>
        <v>36</v>
      </c>
    </row>
    <row r="844" spans="1:58">
      <c r="A844" s="265">
        <v>494</v>
      </c>
      <c r="B844" s="265">
        <v>494093176</v>
      </c>
      <c r="C844" s="266" t="s">
        <v>1308</v>
      </c>
      <c r="D844" s="275">
        <f t="shared" si="262"/>
        <v>0</v>
      </c>
      <c r="E844" s="275">
        <f t="shared" si="263"/>
        <v>0</v>
      </c>
      <c r="F844" s="275">
        <f t="shared" si="264"/>
        <v>0</v>
      </c>
      <c r="G844" s="275">
        <f t="shared" si="265"/>
        <v>7</v>
      </c>
      <c r="H844" s="275">
        <f t="shared" si="266"/>
        <v>1</v>
      </c>
      <c r="I844" s="275">
        <f t="shared" si="267"/>
        <v>3</v>
      </c>
      <c r="J844" s="275">
        <f t="shared" si="268"/>
        <v>0</v>
      </c>
      <c r="K844" s="410">
        <f t="shared" si="269"/>
        <v>0.43230000000000002</v>
      </c>
      <c r="L844" s="275"/>
      <c r="M844" s="275">
        <f t="shared" si="270"/>
        <v>2</v>
      </c>
      <c r="N844" s="275">
        <f t="shared" si="271"/>
        <v>0</v>
      </c>
      <c r="O844" s="275">
        <f t="shared" si="272"/>
        <v>0</v>
      </c>
      <c r="P844" s="275">
        <f t="shared" si="273"/>
        <v>10</v>
      </c>
      <c r="Q844" s="275">
        <f t="shared" si="274"/>
        <v>8</v>
      </c>
      <c r="R844" s="275">
        <f t="shared" si="275"/>
        <v>11</v>
      </c>
      <c r="S844" s="278"/>
      <c r="T844" s="278"/>
      <c r="U844" s="278"/>
      <c r="V844" s="278"/>
      <c r="W844" s="582"/>
      <c r="X844" s="582"/>
      <c r="Y844" s="600"/>
      <c r="Z844" s="278"/>
      <c r="AA844" s="76">
        <v>494</v>
      </c>
      <c r="AB844" s="76">
        <v>494093176</v>
      </c>
      <c r="AC844" s="294" t="s">
        <v>1308</v>
      </c>
      <c r="AD844" s="76">
        <v>0</v>
      </c>
      <c r="AE844" s="76">
        <v>0</v>
      </c>
      <c r="AF844" s="76">
        <v>0</v>
      </c>
      <c r="AG844" s="76">
        <v>7</v>
      </c>
      <c r="AH844" s="76">
        <v>1</v>
      </c>
      <c r="AI844" s="76">
        <v>3</v>
      </c>
      <c r="AJ844" s="76">
        <v>0</v>
      </c>
      <c r="AK844" s="265">
        <v>0</v>
      </c>
      <c r="AL844" s="265">
        <v>2</v>
      </c>
      <c r="AM844" s="265">
        <v>0</v>
      </c>
      <c r="AN844" s="265">
        <v>0</v>
      </c>
      <c r="AO844" s="265">
        <v>8</v>
      </c>
      <c r="AP844" s="265">
        <v>0</v>
      </c>
      <c r="AQ844" s="265">
        <v>0</v>
      </c>
      <c r="AR844" s="265">
        <v>0</v>
      </c>
      <c r="AS844" s="76">
        <v>2</v>
      </c>
      <c r="AT844" s="266"/>
      <c r="AU844" s="76">
        <v>93</v>
      </c>
      <c r="AV844" s="76">
        <v>176</v>
      </c>
      <c r="AW844" s="579">
        <v>8</v>
      </c>
      <c r="AY844" s="76"/>
      <c r="AZ844" s="76">
        <f t="shared" si="276"/>
        <v>494093176</v>
      </c>
      <c r="BA844" s="76">
        <f t="shared" si="277"/>
        <v>494</v>
      </c>
      <c r="BB844" s="564"/>
      <c r="BC844" s="266" t="str">
        <f t="shared" si="278"/>
        <v>PIONEER CS OF SCIENCE</v>
      </c>
      <c r="BD844" s="266">
        <f t="shared" si="279"/>
        <v>176</v>
      </c>
      <c r="BE844" s="266" t="str">
        <f t="shared" si="261"/>
        <v>MEDFORD</v>
      </c>
      <c r="BF844" s="266">
        <f t="shared" si="280"/>
        <v>11</v>
      </c>
    </row>
    <row r="845" spans="1:58">
      <c r="A845" s="265">
        <v>494</v>
      </c>
      <c r="B845" s="265">
        <v>494093178</v>
      </c>
      <c r="C845" s="266" t="s">
        <v>1308</v>
      </c>
      <c r="D845" s="275">
        <f t="shared" si="262"/>
        <v>0</v>
      </c>
      <c r="E845" s="275">
        <f t="shared" si="263"/>
        <v>0</v>
      </c>
      <c r="F845" s="275">
        <f t="shared" si="264"/>
        <v>0</v>
      </c>
      <c r="G845" s="275">
        <f t="shared" si="265"/>
        <v>0</v>
      </c>
      <c r="H845" s="275">
        <f t="shared" si="266"/>
        <v>1</v>
      </c>
      <c r="I845" s="275">
        <f t="shared" si="267"/>
        <v>1</v>
      </c>
      <c r="J845" s="275">
        <f t="shared" si="268"/>
        <v>0</v>
      </c>
      <c r="K845" s="410">
        <f t="shared" si="269"/>
        <v>7.8600000000000003E-2</v>
      </c>
      <c r="L845" s="275"/>
      <c r="M845" s="275">
        <f t="shared" si="270"/>
        <v>0</v>
      </c>
      <c r="N845" s="275">
        <f t="shared" si="271"/>
        <v>0</v>
      </c>
      <c r="O845" s="275">
        <f t="shared" si="272"/>
        <v>0</v>
      </c>
      <c r="P845" s="275">
        <f t="shared" si="273"/>
        <v>0</v>
      </c>
      <c r="Q845" s="275">
        <f t="shared" si="274"/>
        <v>4</v>
      </c>
      <c r="R845" s="275">
        <f t="shared" si="275"/>
        <v>2</v>
      </c>
      <c r="S845" s="278"/>
      <c r="T845" s="278"/>
      <c r="U845" s="278"/>
      <c r="V845" s="278"/>
      <c r="W845" s="582"/>
      <c r="X845" s="582"/>
      <c r="Y845" s="600"/>
      <c r="Z845" s="278"/>
      <c r="AA845" s="76">
        <v>494</v>
      </c>
      <c r="AB845" s="76">
        <v>494093178</v>
      </c>
      <c r="AC845" s="294" t="s">
        <v>1308</v>
      </c>
      <c r="AD845" s="76">
        <v>0</v>
      </c>
      <c r="AE845" s="76">
        <v>0</v>
      </c>
      <c r="AF845" s="76">
        <v>0</v>
      </c>
      <c r="AG845" s="76">
        <v>0</v>
      </c>
      <c r="AH845" s="76">
        <v>1</v>
      </c>
      <c r="AI845" s="76">
        <v>1</v>
      </c>
      <c r="AJ845" s="76">
        <v>0</v>
      </c>
      <c r="AK845" s="265">
        <v>0</v>
      </c>
      <c r="AL845" s="265">
        <v>0</v>
      </c>
      <c r="AM845" s="265">
        <v>0</v>
      </c>
      <c r="AN845" s="265">
        <v>0</v>
      </c>
      <c r="AO845" s="265">
        <v>0</v>
      </c>
      <c r="AP845" s="265">
        <v>0</v>
      </c>
      <c r="AQ845" s="265">
        <v>0</v>
      </c>
      <c r="AR845" s="265">
        <v>0</v>
      </c>
      <c r="AS845" s="76">
        <v>0</v>
      </c>
      <c r="AT845" s="266"/>
      <c r="AU845" s="76">
        <v>93</v>
      </c>
      <c r="AV845" s="76">
        <v>178</v>
      </c>
      <c r="AW845" s="579">
        <v>4</v>
      </c>
      <c r="AY845" s="76"/>
      <c r="AZ845" s="76">
        <f t="shared" si="276"/>
        <v>494093178</v>
      </c>
      <c r="BA845" s="76">
        <f t="shared" si="277"/>
        <v>494</v>
      </c>
      <c r="BB845" s="564"/>
      <c r="BC845" s="266" t="str">
        <f t="shared" si="278"/>
        <v>PIONEER CS OF SCIENCE</v>
      </c>
      <c r="BD845" s="266">
        <f t="shared" si="279"/>
        <v>178</v>
      </c>
      <c r="BE845" s="266" t="str">
        <f t="shared" si="261"/>
        <v>MELROSE</v>
      </c>
      <c r="BF845" s="266">
        <f t="shared" si="280"/>
        <v>2</v>
      </c>
    </row>
    <row r="846" spans="1:58">
      <c r="A846" s="265">
        <v>494</v>
      </c>
      <c r="B846" s="265">
        <v>494093181</v>
      </c>
      <c r="C846" s="266" t="s">
        <v>1308</v>
      </c>
      <c r="D846" s="275">
        <f t="shared" si="262"/>
        <v>0</v>
      </c>
      <c r="E846" s="275">
        <f t="shared" si="263"/>
        <v>0</v>
      </c>
      <c r="F846" s="275">
        <f t="shared" si="264"/>
        <v>1</v>
      </c>
      <c r="G846" s="275">
        <f t="shared" si="265"/>
        <v>1</v>
      </c>
      <c r="H846" s="275">
        <f t="shared" si="266"/>
        <v>1</v>
      </c>
      <c r="I846" s="275">
        <f t="shared" si="267"/>
        <v>2</v>
      </c>
      <c r="J846" s="275">
        <f t="shared" si="268"/>
        <v>0</v>
      </c>
      <c r="K846" s="410">
        <f t="shared" si="269"/>
        <v>0.19650000000000001</v>
      </c>
      <c r="L846" s="275"/>
      <c r="M846" s="275">
        <f t="shared" si="270"/>
        <v>0</v>
      </c>
      <c r="N846" s="275">
        <f t="shared" si="271"/>
        <v>0</v>
      </c>
      <c r="O846" s="275">
        <f t="shared" si="272"/>
        <v>0</v>
      </c>
      <c r="P846" s="275">
        <f t="shared" si="273"/>
        <v>5</v>
      </c>
      <c r="Q846" s="275">
        <f t="shared" si="274"/>
        <v>10</v>
      </c>
      <c r="R846" s="275">
        <f t="shared" si="275"/>
        <v>5</v>
      </c>
      <c r="S846" s="278"/>
      <c r="T846" s="278"/>
      <c r="U846" s="278"/>
      <c r="V846" s="278"/>
      <c r="W846" s="582"/>
      <c r="X846" s="582"/>
      <c r="Y846" s="600"/>
      <c r="Z846" s="278"/>
      <c r="AA846" s="76">
        <v>494</v>
      </c>
      <c r="AB846" s="76">
        <v>494093181</v>
      </c>
      <c r="AC846" s="294" t="s">
        <v>1308</v>
      </c>
      <c r="AD846" s="76">
        <v>0</v>
      </c>
      <c r="AE846" s="76">
        <v>0</v>
      </c>
      <c r="AF846" s="76">
        <v>1</v>
      </c>
      <c r="AG846" s="76">
        <v>1</v>
      </c>
      <c r="AH846" s="76">
        <v>1</v>
      </c>
      <c r="AI846" s="76">
        <v>2</v>
      </c>
      <c r="AJ846" s="76">
        <v>0</v>
      </c>
      <c r="AK846" s="265">
        <v>0</v>
      </c>
      <c r="AL846" s="265">
        <v>0</v>
      </c>
      <c r="AM846" s="265">
        <v>0</v>
      </c>
      <c r="AN846" s="265">
        <v>0</v>
      </c>
      <c r="AO846" s="265">
        <v>2</v>
      </c>
      <c r="AP846" s="265">
        <v>0</v>
      </c>
      <c r="AQ846" s="265">
        <v>0</v>
      </c>
      <c r="AR846" s="265">
        <v>1</v>
      </c>
      <c r="AS846" s="76">
        <v>2</v>
      </c>
      <c r="AT846" s="266"/>
      <c r="AU846" s="76">
        <v>93</v>
      </c>
      <c r="AV846" s="76">
        <v>181</v>
      </c>
      <c r="AW846" s="579">
        <v>10</v>
      </c>
      <c r="AY846" s="76"/>
      <c r="AZ846" s="76">
        <f t="shared" si="276"/>
        <v>494093181</v>
      </c>
      <c r="BA846" s="76">
        <f t="shared" si="277"/>
        <v>494</v>
      </c>
      <c r="BB846" s="564"/>
      <c r="BC846" s="266" t="str">
        <f t="shared" si="278"/>
        <v>PIONEER CS OF SCIENCE</v>
      </c>
      <c r="BD846" s="266">
        <f t="shared" si="279"/>
        <v>181</v>
      </c>
      <c r="BE846" s="266" t="str">
        <f t="shared" si="261"/>
        <v>METHUEN</v>
      </c>
      <c r="BF846" s="266">
        <f t="shared" si="280"/>
        <v>5</v>
      </c>
    </row>
    <row r="847" spans="1:58">
      <c r="A847" s="265">
        <v>494</v>
      </c>
      <c r="B847" s="265">
        <v>494093229</v>
      </c>
      <c r="C847" s="266" t="s">
        <v>1308</v>
      </c>
      <c r="D847" s="275">
        <f t="shared" si="262"/>
        <v>0</v>
      </c>
      <c r="E847" s="275">
        <f t="shared" si="263"/>
        <v>0</v>
      </c>
      <c r="F847" s="275">
        <f t="shared" si="264"/>
        <v>0</v>
      </c>
      <c r="G847" s="275">
        <f t="shared" si="265"/>
        <v>1</v>
      </c>
      <c r="H847" s="275">
        <f t="shared" si="266"/>
        <v>2</v>
      </c>
      <c r="I847" s="275">
        <f t="shared" si="267"/>
        <v>1</v>
      </c>
      <c r="J847" s="275">
        <f t="shared" si="268"/>
        <v>0</v>
      </c>
      <c r="K847" s="410">
        <f t="shared" si="269"/>
        <v>0.15720000000000001</v>
      </c>
      <c r="L847" s="275"/>
      <c r="M847" s="275">
        <f t="shared" si="270"/>
        <v>0</v>
      </c>
      <c r="N847" s="275">
        <f t="shared" si="271"/>
        <v>0</v>
      </c>
      <c r="O847" s="275">
        <f t="shared" si="272"/>
        <v>0</v>
      </c>
      <c r="P847" s="275">
        <f t="shared" si="273"/>
        <v>0</v>
      </c>
      <c r="Q847" s="275">
        <f t="shared" si="274"/>
        <v>9</v>
      </c>
      <c r="R847" s="275">
        <f t="shared" si="275"/>
        <v>4</v>
      </c>
      <c r="S847" s="278"/>
      <c r="T847" s="278"/>
      <c r="U847" s="278"/>
      <c r="V847" s="278"/>
      <c r="W847" s="582"/>
      <c r="X847" s="582"/>
      <c r="Y847" s="600"/>
      <c r="Z847" s="278"/>
      <c r="AA847" s="76">
        <v>494</v>
      </c>
      <c r="AB847" s="76">
        <v>494093229</v>
      </c>
      <c r="AC847" s="294" t="s">
        <v>1308</v>
      </c>
      <c r="AD847" s="76">
        <v>0</v>
      </c>
      <c r="AE847" s="76">
        <v>0</v>
      </c>
      <c r="AF847" s="76">
        <v>0</v>
      </c>
      <c r="AG847" s="76">
        <v>1</v>
      </c>
      <c r="AH847" s="76">
        <v>2</v>
      </c>
      <c r="AI847" s="76">
        <v>1</v>
      </c>
      <c r="AJ847" s="76">
        <v>0</v>
      </c>
      <c r="AK847" s="265">
        <v>0</v>
      </c>
      <c r="AL847" s="265">
        <v>0</v>
      </c>
      <c r="AM847" s="265">
        <v>0</v>
      </c>
      <c r="AN847" s="265">
        <v>0</v>
      </c>
      <c r="AO847" s="265">
        <v>0</v>
      </c>
      <c r="AP847" s="265">
        <v>0</v>
      </c>
      <c r="AQ847" s="265">
        <v>0</v>
      </c>
      <c r="AR847" s="265">
        <v>0</v>
      </c>
      <c r="AS847" s="76">
        <v>0</v>
      </c>
      <c r="AT847" s="266"/>
      <c r="AU847" s="76">
        <v>93</v>
      </c>
      <c r="AV847" s="76">
        <v>229</v>
      </c>
      <c r="AW847" s="579">
        <v>9</v>
      </c>
      <c r="AY847" s="76"/>
      <c r="AZ847" s="76">
        <f t="shared" si="276"/>
        <v>494093229</v>
      </c>
      <c r="BA847" s="76">
        <f t="shared" si="277"/>
        <v>494</v>
      </c>
      <c r="BB847" s="564"/>
      <c r="BC847" s="266" t="str">
        <f t="shared" si="278"/>
        <v>PIONEER CS OF SCIENCE</v>
      </c>
      <c r="BD847" s="266">
        <f t="shared" si="279"/>
        <v>229</v>
      </c>
      <c r="BE847" s="266" t="str">
        <f t="shared" si="261"/>
        <v>PEABODY</v>
      </c>
      <c r="BF847" s="266">
        <f t="shared" si="280"/>
        <v>4</v>
      </c>
    </row>
    <row r="848" spans="1:58">
      <c r="A848" s="265">
        <v>494</v>
      </c>
      <c r="B848" s="265">
        <v>494093248</v>
      </c>
      <c r="C848" s="266" t="s">
        <v>1308</v>
      </c>
      <c r="D848" s="275">
        <f t="shared" si="262"/>
        <v>0</v>
      </c>
      <c r="E848" s="275">
        <f t="shared" si="263"/>
        <v>0</v>
      </c>
      <c r="F848" s="275">
        <f t="shared" si="264"/>
        <v>21</v>
      </c>
      <c r="G848" s="275">
        <f t="shared" si="265"/>
        <v>129</v>
      </c>
      <c r="H848" s="275">
        <f t="shared" si="266"/>
        <v>74</v>
      </c>
      <c r="I848" s="275">
        <f t="shared" si="267"/>
        <v>82</v>
      </c>
      <c r="J848" s="275">
        <f t="shared" si="268"/>
        <v>0</v>
      </c>
      <c r="K848" s="410">
        <f t="shared" si="269"/>
        <v>12.0258</v>
      </c>
      <c r="L848" s="275"/>
      <c r="M848" s="275">
        <f t="shared" si="270"/>
        <v>63</v>
      </c>
      <c r="N848" s="275">
        <f t="shared" si="271"/>
        <v>5</v>
      </c>
      <c r="O848" s="275">
        <f t="shared" si="272"/>
        <v>4</v>
      </c>
      <c r="P848" s="275">
        <f t="shared" si="273"/>
        <v>169</v>
      </c>
      <c r="Q848" s="275">
        <f t="shared" si="274"/>
        <v>11</v>
      </c>
      <c r="R848" s="275">
        <f t="shared" si="275"/>
        <v>306</v>
      </c>
      <c r="S848" s="278"/>
      <c r="T848" s="278"/>
      <c r="U848" s="278"/>
      <c r="V848" s="278"/>
      <c r="W848" s="582"/>
      <c r="X848" s="582"/>
      <c r="Y848" s="600"/>
      <c r="Z848" s="278"/>
      <c r="AA848" s="76">
        <v>494</v>
      </c>
      <c r="AB848" s="76">
        <v>494093248</v>
      </c>
      <c r="AC848" s="294" t="s">
        <v>1308</v>
      </c>
      <c r="AD848" s="76">
        <v>0</v>
      </c>
      <c r="AE848" s="76">
        <v>0</v>
      </c>
      <c r="AF848" s="76">
        <v>21</v>
      </c>
      <c r="AG848" s="76">
        <v>129</v>
      </c>
      <c r="AH848" s="76">
        <v>74</v>
      </c>
      <c r="AI848" s="76">
        <v>82</v>
      </c>
      <c r="AJ848" s="76">
        <v>0</v>
      </c>
      <c r="AK848" s="265">
        <v>0</v>
      </c>
      <c r="AL848" s="265">
        <v>63</v>
      </c>
      <c r="AM848" s="265">
        <v>5</v>
      </c>
      <c r="AN848" s="265">
        <v>4</v>
      </c>
      <c r="AO848" s="265">
        <v>111</v>
      </c>
      <c r="AP848" s="265">
        <v>0</v>
      </c>
      <c r="AQ848" s="265">
        <v>0</v>
      </c>
      <c r="AR848" s="265">
        <v>14</v>
      </c>
      <c r="AS848" s="76">
        <v>44</v>
      </c>
      <c r="AT848" s="266"/>
      <c r="AU848" s="76">
        <v>93</v>
      </c>
      <c r="AV848" s="76">
        <v>248</v>
      </c>
      <c r="AW848" s="579">
        <v>11</v>
      </c>
      <c r="AY848" s="76"/>
      <c r="AZ848" s="76">
        <f t="shared" si="276"/>
        <v>494093248</v>
      </c>
      <c r="BA848" s="76">
        <f t="shared" si="277"/>
        <v>494</v>
      </c>
      <c r="BB848" s="564"/>
      <c r="BC848" s="266" t="str">
        <f t="shared" si="278"/>
        <v>PIONEER CS OF SCIENCE</v>
      </c>
      <c r="BD848" s="266">
        <f t="shared" si="279"/>
        <v>248</v>
      </c>
      <c r="BE848" s="266" t="str">
        <f t="shared" si="261"/>
        <v>REVERE</v>
      </c>
      <c r="BF848" s="266">
        <f t="shared" si="280"/>
        <v>306</v>
      </c>
    </row>
    <row r="849" spans="1:58">
      <c r="A849" s="265">
        <v>494</v>
      </c>
      <c r="B849" s="265">
        <v>494093262</v>
      </c>
      <c r="C849" s="266" t="s">
        <v>1308</v>
      </c>
      <c r="D849" s="275">
        <f t="shared" si="262"/>
        <v>0</v>
      </c>
      <c r="E849" s="275">
        <f t="shared" si="263"/>
        <v>0</v>
      </c>
      <c r="F849" s="275">
        <f t="shared" si="264"/>
        <v>2</v>
      </c>
      <c r="G849" s="275">
        <f t="shared" si="265"/>
        <v>8</v>
      </c>
      <c r="H849" s="275">
        <f t="shared" si="266"/>
        <v>5</v>
      </c>
      <c r="I849" s="275">
        <f t="shared" si="267"/>
        <v>4</v>
      </c>
      <c r="J849" s="275">
        <f t="shared" si="268"/>
        <v>0</v>
      </c>
      <c r="K849" s="410">
        <f t="shared" si="269"/>
        <v>0.74670000000000003</v>
      </c>
      <c r="L849" s="275"/>
      <c r="M849" s="275">
        <f t="shared" si="270"/>
        <v>4</v>
      </c>
      <c r="N849" s="275">
        <f t="shared" si="271"/>
        <v>0</v>
      </c>
      <c r="O849" s="275">
        <f t="shared" si="272"/>
        <v>0</v>
      </c>
      <c r="P849" s="275">
        <f t="shared" si="273"/>
        <v>7</v>
      </c>
      <c r="Q849" s="275">
        <f t="shared" si="274"/>
        <v>9</v>
      </c>
      <c r="R849" s="275">
        <f t="shared" si="275"/>
        <v>19</v>
      </c>
      <c r="S849" s="278"/>
      <c r="T849" s="278"/>
      <c r="U849" s="278"/>
      <c r="V849" s="278"/>
      <c r="W849" s="582"/>
      <c r="X849" s="582"/>
      <c r="Y849" s="600"/>
      <c r="Z849" s="278"/>
      <c r="AA849" s="76">
        <v>494</v>
      </c>
      <c r="AB849" s="76">
        <v>494093262</v>
      </c>
      <c r="AC849" s="294" t="s">
        <v>1308</v>
      </c>
      <c r="AD849" s="76">
        <v>0</v>
      </c>
      <c r="AE849" s="76">
        <v>0</v>
      </c>
      <c r="AF849" s="76">
        <v>2</v>
      </c>
      <c r="AG849" s="76">
        <v>8</v>
      </c>
      <c r="AH849" s="76">
        <v>5</v>
      </c>
      <c r="AI849" s="76">
        <v>4</v>
      </c>
      <c r="AJ849" s="76">
        <v>0</v>
      </c>
      <c r="AK849" s="265">
        <v>0</v>
      </c>
      <c r="AL849" s="265">
        <v>4</v>
      </c>
      <c r="AM849" s="265">
        <v>0</v>
      </c>
      <c r="AN849" s="265">
        <v>0</v>
      </c>
      <c r="AO849" s="265">
        <v>3</v>
      </c>
      <c r="AP849" s="265">
        <v>0</v>
      </c>
      <c r="AQ849" s="265">
        <v>0</v>
      </c>
      <c r="AR849" s="265">
        <v>2</v>
      </c>
      <c r="AS849" s="76">
        <v>2</v>
      </c>
      <c r="AT849" s="266"/>
      <c r="AU849" s="76">
        <v>93</v>
      </c>
      <c r="AV849" s="76">
        <v>262</v>
      </c>
      <c r="AW849" s="579">
        <v>9</v>
      </c>
      <c r="AY849" s="76"/>
      <c r="AZ849" s="76">
        <f t="shared" si="276"/>
        <v>494093262</v>
      </c>
      <c r="BA849" s="76">
        <f t="shared" si="277"/>
        <v>494</v>
      </c>
      <c r="BB849" s="564"/>
      <c r="BC849" s="266" t="str">
        <f t="shared" si="278"/>
        <v>PIONEER CS OF SCIENCE</v>
      </c>
      <c r="BD849" s="266">
        <f t="shared" si="279"/>
        <v>262</v>
      </c>
      <c r="BE849" s="266" t="str">
        <f t="shared" si="261"/>
        <v>SAUGUS</v>
      </c>
      <c r="BF849" s="266">
        <f t="shared" si="280"/>
        <v>19</v>
      </c>
    </row>
    <row r="850" spans="1:58">
      <c r="A850" s="265">
        <v>494</v>
      </c>
      <c r="B850" s="265">
        <v>494093284</v>
      </c>
      <c r="C850" s="266" t="s">
        <v>1308</v>
      </c>
      <c r="D850" s="275">
        <f t="shared" si="262"/>
        <v>0</v>
      </c>
      <c r="E850" s="275">
        <f t="shared" si="263"/>
        <v>0</v>
      </c>
      <c r="F850" s="275">
        <f t="shared" si="264"/>
        <v>0</v>
      </c>
      <c r="G850" s="275">
        <f t="shared" si="265"/>
        <v>3</v>
      </c>
      <c r="H850" s="275">
        <f t="shared" si="266"/>
        <v>1</v>
      </c>
      <c r="I850" s="275">
        <f t="shared" si="267"/>
        <v>0</v>
      </c>
      <c r="J850" s="275">
        <f t="shared" si="268"/>
        <v>0</v>
      </c>
      <c r="K850" s="410">
        <f t="shared" si="269"/>
        <v>0.15720000000000001</v>
      </c>
      <c r="L850" s="275"/>
      <c r="M850" s="275">
        <f t="shared" si="270"/>
        <v>2</v>
      </c>
      <c r="N850" s="275">
        <f t="shared" si="271"/>
        <v>0</v>
      </c>
      <c r="O850" s="275">
        <f t="shared" si="272"/>
        <v>0</v>
      </c>
      <c r="P850" s="275">
        <f t="shared" si="273"/>
        <v>1</v>
      </c>
      <c r="Q850" s="275">
        <f t="shared" si="274"/>
        <v>5</v>
      </c>
      <c r="R850" s="275">
        <f t="shared" si="275"/>
        <v>4</v>
      </c>
      <c r="S850" s="278"/>
      <c r="T850" s="278"/>
      <c r="U850" s="278"/>
      <c r="V850" s="278"/>
      <c r="W850" s="582"/>
      <c r="X850" s="582"/>
      <c r="Y850" s="600"/>
      <c r="Z850" s="278"/>
      <c r="AA850" s="76">
        <v>494</v>
      </c>
      <c r="AB850" s="76">
        <v>494093284</v>
      </c>
      <c r="AC850" s="294" t="s">
        <v>1308</v>
      </c>
      <c r="AD850" s="76">
        <v>0</v>
      </c>
      <c r="AE850" s="76">
        <v>0</v>
      </c>
      <c r="AF850" s="76">
        <v>0</v>
      </c>
      <c r="AG850" s="76">
        <v>3</v>
      </c>
      <c r="AH850" s="76">
        <v>1</v>
      </c>
      <c r="AI850" s="76">
        <v>0</v>
      </c>
      <c r="AJ850" s="76">
        <v>0</v>
      </c>
      <c r="AK850" s="265">
        <v>0</v>
      </c>
      <c r="AL850" s="265">
        <v>2</v>
      </c>
      <c r="AM850" s="265">
        <v>0</v>
      </c>
      <c r="AN850" s="265">
        <v>0</v>
      </c>
      <c r="AO850" s="265">
        <v>1</v>
      </c>
      <c r="AP850" s="265">
        <v>0</v>
      </c>
      <c r="AQ850" s="265">
        <v>0</v>
      </c>
      <c r="AR850" s="265">
        <v>0</v>
      </c>
      <c r="AS850" s="76">
        <v>0</v>
      </c>
      <c r="AT850" s="266"/>
      <c r="AU850" s="76">
        <v>93</v>
      </c>
      <c r="AV850" s="76">
        <v>284</v>
      </c>
      <c r="AW850" s="579">
        <v>5</v>
      </c>
      <c r="AY850" s="76"/>
      <c r="AZ850" s="76">
        <f t="shared" si="276"/>
        <v>494093284</v>
      </c>
      <c r="BA850" s="76">
        <f t="shared" si="277"/>
        <v>494</v>
      </c>
      <c r="BB850" s="564"/>
      <c r="BC850" s="266" t="str">
        <f t="shared" si="278"/>
        <v>PIONEER CS OF SCIENCE</v>
      </c>
      <c r="BD850" s="266">
        <f t="shared" si="279"/>
        <v>284</v>
      </c>
      <c r="BE850" s="266" t="str">
        <f t="shared" si="261"/>
        <v>STONEHAM</v>
      </c>
      <c r="BF850" s="266">
        <f t="shared" si="280"/>
        <v>4</v>
      </c>
    </row>
    <row r="851" spans="1:58">
      <c r="A851" s="265">
        <v>494</v>
      </c>
      <c r="B851" s="265">
        <v>494093291</v>
      </c>
      <c r="C851" s="266" t="s">
        <v>1308</v>
      </c>
      <c r="D851" s="275">
        <f t="shared" si="262"/>
        <v>0</v>
      </c>
      <c r="E851" s="275">
        <f t="shared" si="263"/>
        <v>0</v>
      </c>
      <c r="F851" s="275">
        <f t="shared" si="264"/>
        <v>0</v>
      </c>
      <c r="G851" s="275">
        <f t="shared" si="265"/>
        <v>0</v>
      </c>
      <c r="H851" s="275">
        <f t="shared" si="266"/>
        <v>0</v>
      </c>
      <c r="I851" s="275">
        <f t="shared" si="267"/>
        <v>2</v>
      </c>
      <c r="J851" s="275">
        <f t="shared" si="268"/>
        <v>0</v>
      </c>
      <c r="K851" s="410">
        <f t="shared" si="269"/>
        <v>7.8600000000000003E-2</v>
      </c>
      <c r="L851" s="275"/>
      <c r="M851" s="275">
        <f t="shared" si="270"/>
        <v>0</v>
      </c>
      <c r="N851" s="275">
        <f t="shared" si="271"/>
        <v>0</v>
      </c>
      <c r="O851" s="275">
        <f t="shared" si="272"/>
        <v>0</v>
      </c>
      <c r="P851" s="275">
        <f t="shared" si="273"/>
        <v>2</v>
      </c>
      <c r="Q851" s="275">
        <f t="shared" si="274"/>
        <v>5</v>
      </c>
      <c r="R851" s="275">
        <f t="shared" si="275"/>
        <v>2</v>
      </c>
      <c r="S851" s="278"/>
      <c r="T851" s="278"/>
      <c r="U851" s="278"/>
      <c r="V851" s="278"/>
      <c r="W851" s="582"/>
      <c r="X851" s="582"/>
      <c r="Y851" s="600"/>
      <c r="Z851" s="278"/>
      <c r="AA851" s="76">
        <v>494</v>
      </c>
      <c r="AB851" s="76">
        <v>494093291</v>
      </c>
      <c r="AC851" s="294" t="s">
        <v>1308</v>
      </c>
      <c r="AD851" s="76">
        <v>0</v>
      </c>
      <c r="AE851" s="76">
        <v>0</v>
      </c>
      <c r="AF851" s="76">
        <v>0</v>
      </c>
      <c r="AG851" s="76">
        <v>0</v>
      </c>
      <c r="AH851" s="76">
        <v>0</v>
      </c>
      <c r="AI851" s="76">
        <v>2</v>
      </c>
      <c r="AJ851" s="76">
        <v>0</v>
      </c>
      <c r="AK851" s="265">
        <v>0</v>
      </c>
      <c r="AL851" s="265">
        <v>0</v>
      </c>
      <c r="AM851" s="265">
        <v>0</v>
      </c>
      <c r="AN851" s="265">
        <v>0</v>
      </c>
      <c r="AO851" s="265">
        <v>0</v>
      </c>
      <c r="AP851" s="265">
        <v>0</v>
      </c>
      <c r="AQ851" s="265">
        <v>0</v>
      </c>
      <c r="AR851" s="265">
        <v>0</v>
      </c>
      <c r="AS851" s="76">
        <v>2</v>
      </c>
      <c r="AT851" s="266"/>
      <c r="AU851" s="76">
        <v>93</v>
      </c>
      <c r="AV851" s="76">
        <v>291</v>
      </c>
      <c r="AW851" s="579">
        <v>5</v>
      </c>
      <c r="AY851" s="76"/>
      <c r="AZ851" s="76">
        <f t="shared" si="276"/>
        <v>494093291</v>
      </c>
      <c r="BA851" s="76">
        <f t="shared" si="277"/>
        <v>494</v>
      </c>
      <c r="BB851" s="564"/>
      <c r="BC851" s="266" t="str">
        <f t="shared" si="278"/>
        <v>PIONEER CS OF SCIENCE</v>
      </c>
      <c r="BD851" s="266">
        <f t="shared" si="279"/>
        <v>291</v>
      </c>
      <c r="BE851" s="266" t="str">
        <f t="shared" si="261"/>
        <v>SWAMPSCOTT</v>
      </c>
      <c r="BF851" s="266">
        <f t="shared" si="280"/>
        <v>2</v>
      </c>
    </row>
    <row r="852" spans="1:58">
      <c r="A852" s="265">
        <v>494</v>
      </c>
      <c r="B852" s="265">
        <v>494093346</v>
      </c>
      <c r="C852" s="266" t="s">
        <v>1308</v>
      </c>
      <c r="D852" s="275">
        <f t="shared" si="262"/>
        <v>0</v>
      </c>
      <c r="E852" s="275">
        <f t="shared" si="263"/>
        <v>0</v>
      </c>
      <c r="F852" s="275">
        <f t="shared" si="264"/>
        <v>0</v>
      </c>
      <c r="G852" s="275">
        <f t="shared" si="265"/>
        <v>0</v>
      </c>
      <c r="H852" s="275">
        <f t="shared" si="266"/>
        <v>0</v>
      </c>
      <c r="I852" s="275">
        <f t="shared" si="267"/>
        <v>1</v>
      </c>
      <c r="J852" s="275">
        <f t="shared" si="268"/>
        <v>0</v>
      </c>
      <c r="K852" s="410">
        <f t="shared" si="269"/>
        <v>3.9300000000000002E-2</v>
      </c>
      <c r="L852" s="275"/>
      <c r="M852" s="275">
        <f t="shared" si="270"/>
        <v>0</v>
      </c>
      <c r="N852" s="275">
        <f t="shared" si="271"/>
        <v>0</v>
      </c>
      <c r="O852" s="275">
        <f t="shared" si="272"/>
        <v>0</v>
      </c>
      <c r="P852" s="275">
        <f t="shared" si="273"/>
        <v>1</v>
      </c>
      <c r="Q852" s="275">
        <f t="shared" si="274"/>
        <v>8</v>
      </c>
      <c r="R852" s="275">
        <f t="shared" si="275"/>
        <v>1</v>
      </c>
      <c r="S852" s="278"/>
      <c r="T852" s="278"/>
      <c r="U852" s="278"/>
      <c r="V852" s="278"/>
      <c r="W852" s="582"/>
      <c r="X852" s="582"/>
      <c r="Y852" s="600"/>
      <c r="Z852" s="278"/>
      <c r="AA852" s="76">
        <v>494</v>
      </c>
      <c r="AB852" s="76">
        <v>494093346</v>
      </c>
      <c r="AC852" s="294" t="s">
        <v>1308</v>
      </c>
      <c r="AD852" s="76">
        <v>0</v>
      </c>
      <c r="AE852" s="76">
        <v>0</v>
      </c>
      <c r="AF852" s="76">
        <v>0</v>
      </c>
      <c r="AG852" s="76">
        <v>0</v>
      </c>
      <c r="AH852" s="76">
        <v>0</v>
      </c>
      <c r="AI852" s="76">
        <v>1</v>
      </c>
      <c r="AJ852" s="76">
        <v>0</v>
      </c>
      <c r="AK852" s="265">
        <v>0</v>
      </c>
      <c r="AL852" s="265">
        <v>0</v>
      </c>
      <c r="AM852" s="265">
        <v>0</v>
      </c>
      <c r="AN852" s="265">
        <v>0</v>
      </c>
      <c r="AO852" s="265">
        <v>0</v>
      </c>
      <c r="AP852" s="265">
        <v>0</v>
      </c>
      <c r="AQ852" s="265">
        <v>0</v>
      </c>
      <c r="AR852" s="265">
        <v>0</v>
      </c>
      <c r="AS852" s="76">
        <v>1</v>
      </c>
      <c r="AT852" s="266"/>
      <c r="AU852" s="76">
        <v>93</v>
      </c>
      <c r="AV852" s="76">
        <v>346</v>
      </c>
      <c r="AW852" s="579">
        <v>8</v>
      </c>
      <c r="AY852" s="76"/>
      <c r="AZ852" s="76">
        <f t="shared" si="276"/>
        <v>494093346</v>
      </c>
      <c r="BA852" s="76">
        <f t="shared" si="277"/>
        <v>494</v>
      </c>
      <c r="BB852" s="564"/>
      <c r="BC852" s="266" t="str">
        <f t="shared" si="278"/>
        <v>PIONEER CS OF SCIENCE</v>
      </c>
      <c r="BD852" s="266">
        <f t="shared" si="279"/>
        <v>346</v>
      </c>
      <c r="BE852" s="266" t="str">
        <f t="shared" si="261"/>
        <v>WINTHROP</v>
      </c>
      <c r="BF852" s="266">
        <f t="shared" si="280"/>
        <v>1</v>
      </c>
    </row>
    <row r="853" spans="1:58">
      <c r="A853" s="265">
        <v>494</v>
      </c>
      <c r="B853" s="265">
        <v>494093347</v>
      </c>
      <c r="C853" s="266" t="s">
        <v>1308</v>
      </c>
      <c r="D853" s="275">
        <f t="shared" si="262"/>
        <v>0</v>
      </c>
      <c r="E853" s="275">
        <f t="shared" si="263"/>
        <v>0</v>
      </c>
      <c r="F853" s="275">
        <f t="shared" si="264"/>
        <v>0</v>
      </c>
      <c r="G853" s="275">
        <f t="shared" si="265"/>
        <v>1</v>
      </c>
      <c r="H853" s="275">
        <f t="shared" si="266"/>
        <v>0</v>
      </c>
      <c r="I853" s="275">
        <f t="shared" si="267"/>
        <v>2</v>
      </c>
      <c r="J853" s="275">
        <f t="shared" si="268"/>
        <v>0</v>
      </c>
      <c r="K853" s="410">
        <f t="shared" si="269"/>
        <v>0.1179</v>
      </c>
      <c r="L853" s="275"/>
      <c r="M853" s="275">
        <f t="shared" si="270"/>
        <v>1</v>
      </c>
      <c r="N853" s="275">
        <f t="shared" si="271"/>
        <v>0</v>
      </c>
      <c r="O853" s="275">
        <f t="shared" si="272"/>
        <v>0</v>
      </c>
      <c r="P853" s="275">
        <f t="shared" si="273"/>
        <v>1</v>
      </c>
      <c r="Q853" s="275">
        <f t="shared" si="274"/>
        <v>8</v>
      </c>
      <c r="R853" s="275">
        <f t="shared" si="275"/>
        <v>3</v>
      </c>
      <c r="S853" s="278"/>
      <c r="T853" s="278"/>
      <c r="U853" s="278"/>
      <c r="V853" s="278"/>
      <c r="W853" s="582"/>
      <c r="X853" s="582"/>
      <c r="Y853" s="600"/>
      <c r="Z853" s="278"/>
      <c r="AA853" s="76">
        <v>494</v>
      </c>
      <c r="AB853" s="76">
        <v>494093347</v>
      </c>
      <c r="AC853" s="294" t="s">
        <v>1308</v>
      </c>
      <c r="AD853" s="76">
        <v>0</v>
      </c>
      <c r="AE853" s="76">
        <v>0</v>
      </c>
      <c r="AF853" s="76">
        <v>0</v>
      </c>
      <c r="AG853" s="76">
        <v>1</v>
      </c>
      <c r="AH853" s="76">
        <v>0</v>
      </c>
      <c r="AI853" s="76">
        <v>2</v>
      </c>
      <c r="AJ853" s="76">
        <v>0</v>
      </c>
      <c r="AK853" s="265">
        <v>0</v>
      </c>
      <c r="AL853" s="265">
        <v>1</v>
      </c>
      <c r="AM853" s="265">
        <v>0</v>
      </c>
      <c r="AN853" s="265">
        <v>0</v>
      </c>
      <c r="AO853" s="265">
        <v>0</v>
      </c>
      <c r="AP853" s="265">
        <v>0</v>
      </c>
      <c r="AQ853" s="265">
        <v>0</v>
      </c>
      <c r="AR853" s="265">
        <v>0</v>
      </c>
      <c r="AS853" s="76">
        <v>1</v>
      </c>
      <c r="AT853" s="266"/>
      <c r="AU853" s="76">
        <v>93</v>
      </c>
      <c r="AV853" s="76">
        <v>347</v>
      </c>
      <c r="AW853" s="579">
        <v>8</v>
      </c>
      <c r="AY853" s="76"/>
      <c r="AZ853" s="76">
        <f t="shared" si="276"/>
        <v>494093347</v>
      </c>
      <c r="BA853" s="76">
        <f t="shared" si="277"/>
        <v>494</v>
      </c>
      <c r="BB853" s="564"/>
      <c r="BC853" s="266" t="str">
        <f t="shared" si="278"/>
        <v>PIONEER CS OF SCIENCE</v>
      </c>
      <c r="BD853" s="266">
        <f t="shared" si="279"/>
        <v>347</v>
      </c>
      <c r="BE853" s="266" t="str">
        <f t="shared" si="261"/>
        <v>WOBURN</v>
      </c>
      <c r="BF853" s="266">
        <f t="shared" si="280"/>
        <v>3</v>
      </c>
    </row>
    <row r="854" spans="1:58">
      <c r="A854" s="265">
        <v>496</v>
      </c>
      <c r="B854" s="265">
        <v>496201003</v>
      </c>
      <c r="C854" s="266" t="s">
        <v>1309</v>
      </c>
      <c r="D854" s="275">
        <f t="shared" si="262"/>
        <v>0</v>
      </c>
      <c r="E854" s="275">
        <f t="shared" si="263"/>
        <v>0</v>
      </c>
      <c r="F854" s="275">
        <f t="shared" si="264"/>
        <v>0</v>
      </c>
      <c r="G854" s="275">
        <f t="shared" si="265"/>
        <v>0</v>
      </c>
      <c r="H854" s="275">
        <f t="shared" si="266"/>
        <v>1</v>
      </c>
      <c r="I854" s="275">
        <f t="shared" si="267"/>
        <v>0</v>
      </c>
      <c r="J854" s="275">
        <f t="shared" si="268"/>
        <v>0</v>
      </c>
      <c r="K854" s="410">
        <f t="shared" si="269"/>
        <v>3.9300000000000002E-2</v>
      </c>
      <c r="L854" s="275"/>
      <c r="M854" s="275">
        <f t="shared" si="270"/>
        <v>0</v>
      </c>
      <c r="N854" s="275">
        <f t="shared" si="271"/>
        <v>0</v>
      </c>
      <c r="O854" s="275">
        <f t="shared" si="272"/>
        <v>0</v>
      </c>
      <c r="P854" s="275">
        <f t="shared" si="273"/>
        <v>1</v>
      </c>
      <c r="Q854" s="275">
        <f t="shared" si="274"/>
        <v>7</v>
      </c>
      <c r="R854" s="275">
        <f t="shared" si="275"/>
        <v>1</v>
      </c>
      <c r="S854" s="278"/>
      <c r="T854" s="278"/>
      <c r="U854" s="278"/>
      <c r="V854" s="278"/>
      <c r="W854" s="582"/>
      <c r="X854" s="582"/>
      <c r="Y854" s="600"/>
      <c r="Z854" s="278"/>
      <c r="AA854" s="76">
        <v>496</v>
      </c>
      <c r="AB854" s="76">
        <v>496201003</v>
      </c>
      <c r="AC854" s="294" t="s">
        <v>1309</v>
      </c>
      <c r="AD854" s="76">
        <v>0</v>
      </c>
      <c r="AE854" s="76">
        <v>0</v>
      </c>
      <c r="AF854" s="76">
        <v>0</v>
      </c>
      <c r="AG854" s="76">
        <v>0</v>
      </c>
      <c r="AH854" s="76">
        <v>1</v>
      </c>
      <c r="AI854" s="76">
        <v>0</v>
      </c>
      <c r="AJ854" s="76">
        <v>0</v>
      </c>
      <c r="AK854" s="265">
        <v>0</v>
      </c>
      <c r="AL854" s="265">
        <v>0</v>
      </c>
      <c r="AM854" s="265">
        <v>0</v>
      </c>
      <c r="AN854" s="265">
        <v>0</v>
      </c>
      <c r="AO854" s="265">
        <v>1</v>
      </c>
      <c r="AP854" s="265">
        <v>0</v>
      </c>
      <c r="AQ854" s="265">
        <v>0</v>
      </c>
      <c r="AR854" s="265">
        <v>0</v>
      </c>
      <c r="AS854" s="76">
        <v>0</v>
      </c>
      <c r="AT854" s="266"/>
      <c r="AU854" s="76">
        <v>201</v>
      </c>
      <c r="AV854" s="76">
        <v>3</v>
      </c>
      <c r="AW854" s="579">
        <v>7</v>
      </c>
      <c r="AY854" s="76"/>
      <c r="AZ854" s="76">
        <f t="shared" si="276"/>
        <v>496201003</v>
      </c>
      <c r="BA854" s="76">
        <f t="shared" si="277"/>
        <v>496</v>
      </c>
      <c r="BB854" s="564"/>
      <c r="BC854" s="266" t="str">
        <f t="shared" si="278"/>
        <v>GLOBAL LEARNING</v>
      </c>
      <c r="BD854" s="266">
        <f t="shared" si="279"/>
        <v>3</v>
      </c>
      <c r="BE854" s="266" t="str">
        <f t="shared" si="261"/>
        <v>ACUSHNET</v>
      </c>
      <c r="BF854" s="266">
        <f t="shared" si="280"/>
        <v>1</v>
      </c>
    </row>
    <row r="855" spans="1:58">
      <c r="A855" s="265">
        <v>496</v>
      </c>
      <c r="B855" s="265">
        <v>496201072</v>
      </c>
      <c r="C855" s="266" t="s">
        <v>1309</v>
      </c>
      <c r="D855" s="275">
        <f t="shared" si="262"/>
        <v>0</v>
      </c>
      <c r="E855" s="275">
        <f t="shared" si="263"/>
        <v>0</v>
      </c>
      <c r="F855" s="275">
        <f t="shared" si="264"/>
        <v>0</v>
      </c>
      <c r="G855" s="275">
        <f t="shared" si="265"/>
        <v>1</v>
      </c>
      <c r="H855" s="275">
        <f t="shared" si="266"/>
        <v>0</v>
      </c>
      <c r="I855" s="275">
        <f t="shared" si="267"/>
        <v>1</v>
      </c>
      <c r="J855" s="275">
        <f t="shared" si="268"/>
        <v>0</v>
      </c>
      <c r="K855" s="410">
        <f t="shared" si="269"/>
        <v>7.8600000000000003E-2</v>
      </c>
      <c r="L855" s="275"/>
      <c r="M855" s="275">
        <f t="shared" si="270"/>
        <v>0</v>
      </c>
      <c r="N855" s="275">
        <f t="shared" si="271"/>
        <v>0</v>
      </c>
      <c r="O855" s="275">
        <f t="shared" si="272"/>
        <v>0</v>
      </c>
      <c r="P855" s="275">
        <f t="shared" si="273"/>
        <v>1</v>
      </c>
      <c r="Q855" s="275">
        <f t="shared" si="274"/>
        <v>6</v>
      </c>
      <c r="R855" s="275">
        <f t="shared" si="275"/>
        <v>2</v>
      </c>
      <c r="S855" s="278"/>
      <c r="T855" s="278"/>
      <c r="U855" s="278"/>
      <c r="V855" s="278"/>
      <c r="W855" s="582"/>
      <c r="X855" s="582"/>
      <c r="Y855" s="600"/>
      <c r="Z855" s="278"/>
      <c r="AA855" s="76">
        <v>496</v>
      </c>
      <c r="AB855" s="76">
        <v>496201072</v>
      </c>
      <c r="AC855" s="294" t="s">
        <v>1309</v>
      </c>
      <c r="AD855" s="76">
        <v>0</v>
      </c>
      <c r="AE855" s="76">
        <v>0</v>
      </c>
      <c r="AF855" s="76">
        <v>0</v>
      </c>
      <c r="AG855" s="76">
        <v>1</v>
      </c>
      <c r="AH855" s="76">
        <v>0</v>
      </c>
      <c r="AI855" s="76">
        <v>1</v>
      </c>
      <c r="AJ855" s="76">
        <v>0</v>
      </c>
      <c r="AK855" s="265">
        <v>0</v>
      </c>
      <c r="AL855" s="265">
        <v>0</v>
      </c>
      <c r="AM855" s="265">
        <v>0</v>
      </c>
      <c r="AN855" s="265">
        <v>0</v>
      </c>
      <c r="AO855" s="265">
        <v>1</v>
      </c>
      <c r="AP855" s="265">
        <v>0</v>
      </c>
      <c r="AQ855" s="265">
        <v>0</v>
      </c>
      <c r="AR855" s="265">
        <v>0</v>
      </c>
      <c r="AS855" s="76">
        <v>0</v>
      </c>
      <c r="AT855" s="266"/>
      <c r="AU855" s="76">
        <v>201</v>
      </c>
      <c r="AV855" s="76">
        <v>72</v>
      </c>
      <c r="AW855" s="579">
        <v>6</v>
      </c>
      <c r="AY855" s="76"/>
      <c r="AZ855" s="76">
        <f t="shared" si="276"/>
        <v>496201072</v>
      </c>
      <c r="BA855" s="76">
        <f t="shared" si="277"/>
        <v>496</v>
      </c>
      <c r="BB855" s="564"/>
      <c r="BC855" s="266" t="str">
        <f t="shared" si="278"/>
        <v>GLOBAL LEARNING</v>
      </c>
      <c r="BD855" s="266">
        <f t="shared" si="279"/>
        <v>72</v>
      </c>
      <c r="BE855" s="266" t="str">
        <f t="shared" si="261"/>
        <v>DARTMOUTH</v>
      </c>
      <c r="BF855" s="266">
        <f t="shared" si="280"/>
        <v>2</v>
      </c>
    </row>
    <row r="856" spans="1:58">
      <c r="A856" s="265">
        <v>496</v>
      </c>
      <c r="B856" s="265">
        <v>496201094</v>
      </c>
      <c r="C856" s="266" t="s">
        <v>1309</v>
      </c>
      <c r="D856" s="275">
        <f t="shared" si="262"/>
        <v>0</v>
      </c>
      <c r="E856" s="275">
        <f t="shared" si="263"/>
        <v>0</v>
      </c>
      <c r="F856" s="275">
        <f t="shared" si="264"/>
        <v>0</v>
      </c>
      <c r="G856" s="275">
        <f t="shared" si="265"/>
        <v>0</v>
      </c>
      <c r="H856" s="275">
        <f t="shared" si="266"/>
        <v>1</v>
      </c>
      <c r="I856" s="275">
        <f t="shared" si="267"/>
        <v>1</v>
      </c>
      <c r="J856" s="275">
        <f t="shared" si="268"/>
        <v>0</v>
      </c>
      <c r="K856" s="410">
        <f t="shared" si="269"/>
        <v>7.8600000000000003E-2</v>
      </c>
      <c r="L856" s="275"/>
      <c r="M856" s="275">
        <f t="shared" si="270"/>
        <v>0</v>
      </c>
      <c r="N856" s="275">
        <f t="shared" si="271"/>
        <v>0</v>
      </c>
      <c r="O856" s="275">
        <f t="shared" si="272"/>
        <v>1</v>
      </c>
      <c r="P856" s="275">
        <f t="shared" si="273"/>
        <v>2</v>
      </c>
      <c r="Q856" s="275">
        <f t="shared" si="274"/>
        <v>8</v>
      </c>
      <c r="R856" s="275">
        <f t="shared" si="275"/>
        <v>2</v>
      </c>
      <c r="S856" s="278"/>
      <c r="T856" s="278"/>
      <c r="U856" s="278"/>
      <c r="V856" s="278"/>
      <c r="W856" s="582"/>
      <c r="X856" s="582"/>
      <c r="Y856" s="600"/>
      <c r="Z856" s="278"/>
      <c r="AA856" s="76">
        <v>496</v>
      </c>
      <c r="AB856" s="76">
        <v>496201094</v>
      </c>
      <c r="AC856" s="294" t="s">
        <v>1309</v>
      </c>
      <c r="AD856" s="76">
        <v>0</v>
      </c>
      <c r="AE856" s="76">
        <v>0</v>
      </c>
      <c r="AF856" s="76">
        <v>0</v>
      </c>
      <c r="AG856" s="76">
        <v>0</v>
      </c>
      <c r="AH856" s="76">
        <v>1</v>
      </c>
      <c r="AI856" s="76">
        <v>1</v>
      </c>
      <c r="AJ856" s="76">
        <v>0</v>
      </c>
      <c r="AK856" s="265">
        <v>0</v>
      </c>
      <c r="AL856" s="265">
        <v>0</v>
      </c>
      <c r="AM856" s="265">
        <v>0</v>
      </c>
      <c r="AN856" s="265">
        <v>1</v>
      </c>
      <c r="AO856" s="265">
        <v>1</v>
      </c>
      <c r="AP856" s="265">
        <v>0</v>
      </c>
      <c r="AQ856" s="265">
        <v>0</v>
      </c>
      <c r="AR856" s="265">
        <v>0</v>
      </c>
      <c r="AS856" s="76">
        <v>1</v>
      </c>
      <c r="AT856" s="266"/>
      <c r="AU856" s="76">
        <v>201</v>
      </c>
      <c r="AV856" s="76">
        <v>94</v>
      </c>
      <c r="AW856" s="579">
        <v>8</v>
      </c>
      <c r="AY856" s="76"/>
      <c r="AZ856" s="76">
        <f t="shared" si="276"/>
        <v>496201094</v>
      </c>
      <c r="BA856" s="76">
        <f t="shared" si="277"/>
        <v>496</v>
      </c>
      <c r="BB856" s="564"/>
      <c r="BC856" s="266" t="str">
        <f t="shared" si="278"/>
        <v>GLOBAL LEARNING</v>
      </c>
      <c r="BD856" s="266">
        <f t="shared" si="279"/>
        <v>94</v>
      </c>
      <c r="BE856" s="266" t="str">
        <f t="shared" si="261"/>
        <v>FAIRHAVEN</v>
      </c>
      <c r="BF856" s="266">
        <f t="shared" si="280"/>
        <v>2</v>
      </c>
    </row>
    <row r="857" spans="1:58">
      <c r="A857" s="265">
        <v>496</v>
      </c>
      <c r="B857" s="265">
        <v>496201095</v>
      </c>
      <c r="C857" s="266" t="s">
        <v>1309</v>
      </c>
      <c r="D857" s="275">
        <f t="shared" si="262"/>
        <v>0</v>
      </c>
      <c r="E857" s="275">
        <f t="shared" si="263"/>
        <v>0</v>
      </c>
      <c r="F857" s="275">
        <f t="shared" si="264"/>
        <v>0</v>
      </c>
      <c r="G857" s="275">
        <f t="shared" si="265"/>
        <v>0</v>
      </c>
      <c r="H857" s="275">
        <f t="shared" si="266"/>
        <v>1</v>
      </c>
      <c r="I857" s="275">
        <f t="shared" si="267"/>
        <v>1</v>
      </c>
      <c r="J857" s="275">
        <f t="shared" si="268"/>
        <v>0</v>
      </c>
      <c r="K857" s="410">
        <f t="shared" si="269"/>
        <v>7.8600000000000003E-2</v>
      </c>
      <c r="L857" s="275"/>
      <c r="M857" s="275">
        <f t="shared" si="270"/>
        <v>0</v>
      </c>
      <c r="N857" s="275">
        <f t="shared" si="271"/>
        <v>0</v>
      </c>
      <c r="O857" s="275">
        <f t="shared" si="272"/>
        <v>0</v>
      </c>
      <c r="P857" s="275">
        <f t="shared" si="273"/>
        <v>2</v>
      </c>
      <c r="Q857" s="275">
        <f t="shared" si="274"/>
        <v>12</v>
      </c>
      <c r="R857" s="275">
        <f t="shared" si="275"/>
        <v>2</v>
      </c>
      <c r="S857" s="278"/>
      <c r="T857" s="278"/>
      <c r="U857" s="278"/>
      <c r="V857" s="278"/>
      <c r="W857" s="582"/>
      <c r="X857" s="582"/>
      <c r="Y857" s="600"/>
      <c r="Z857" s="278"/>
      <c r="AA857" s="76">
        <v>496</v>
      </c>
      <c r="AB857" s="76">
        <v>496201095</v>
      </c>
      <c r="AC857" s="294" t="s">
        <v>1309</v>
      </c>
      <c r="AD857" s="76">
        <v>0</v>
      </c>
      <c r="AE857" s="76">
        <v>0</v>
      </c>
      <c r="AF857" s="76">
        <v>0</v>
      </c>
      <c r="AG857" s="76">
        <v>0</v>
      </c>
      <c r="AH857" s="76">
        <v>1</v>
      </c>
      <c r="AI857" s="76">
        <v>1</v>
      </c>
      <c r="AJ857" s="76">
        <v>0</v>
      </c>
      <c r="AK857" s="265">
        <v>0</v>
      </c>
      <c r="AL857" s="265">
        <v>0</v>
      </c>
      <c r="AM857" s="265">
        <v>0</v>
      </c>
      <c r="AN857" s="265">
        <v>0</v>
      </c>
      <c r="AO857" s="265">
        <v>1</v>
      </c>
      <c r="AP857" s="265">
        <v>0</v>
      </c>
      <c r="AQ857" s="265">
        <v>0</v>
      </c>
      <c r="AR857" s="265">
        <v>0</v>
      </c>
      <c r="AS857" s="76">
        <v>1</v>
      </c>
      <c r="AT857" s="266"/>
      <c r="AU857" s="76">
        <v>201</v>
      </c>
      <c r="AV857" s="76">
        <v>95</v>
      </c>
      <c r="AW857" s="579">
        <v>12</v>
      </c>
      <c r="AY857" s="76"/>
      <c r="AZ857" s="76">
        <f t="shared" si="276"/>
        <v>496201095</v>
      </c>
      <c r="BA857" s="76">
        <f t="shared" si="277"/>
        <v>496</v>
      </c>
      <c r="BB857" s="564"/>
      <c r="BC857" s="266" t="str">
        <f t="shared" si="278"/>
        <v>GLOBAL LEARNING</v>
      </c>
      <c r="BD857" s="266">
        <f t="shared" si="279"/>
        <v>95</v>
      </c>
      <c r="BE857" s="266" t="str">
        <f t="shared" si="261"/>
        <v>FALL RIVER</v>
      </c>
      <c r="BF857" s="266">
        <f t="shared" si="280"/>
        <v>2</v>
      </c>
    </row>
    <row r="858" spans="1:58">
      <c r="A858" s="265">
        <v>496</v>
      </c>
      <c r="B858" s="265">
        <v>496201201</v>
      </c>
      <c r="C858" s="266" t="s">
        <v>1309</v>
      </c>
      <c r="D858" s="275">
        <f t="shared" si="262"/>
        <v>0</v>
      </c>
      <c r="E858" s="275">
        <f t="shared" si="263"/>
        <v>0</v>
      </c>
      <c r="F858" s="275">
        <f t="shared" si="264"/>
        <v>0</v>
      </c>
      <c r="G858" s="275">
        <f t="shared" si="265"/>
        <v>86</v>
      </c>
      <c r="H858" s="275">
        <f t="shared" si="266"/>
        <v>253</v>
      </c>
      <c r="I858" s="275">
        <f t="shared" si="267"/>
        <v>155</v>
      </c>
      <c r="J858" s="275">
        <f t="shared" si="268"/>
        <v>0</v>
      </c>
      <c r="K858" s="410">
        <f t="shared" si="269"/>
        <v>19.414200000000001</v>
      </c>
      <c r="L858" s="275"/>
      <c r="M858" s="275">
        <f t="shared" si="270"/>
        <v>19</v>
      </c>
      <c r="N858" s="275">
        <f t="shared" si="271"/>
        <v>24</v>
      </c>
      <c r="O858" s="275">
        <f t="shared" si="272"/>
        <v>15</v>
      </c>
      <c r="P858" s="275">
        <f t="shared" si="273"/>
        <v>391</v>
      </c>
      <c r="Q858" s="275">
        <f t="shared" si="274"/>
        <v>12</v>
      </c>
      <c r="R858" s="275">
        <f t="shared" si="275"/>
        <v>494</v>
      </c>
      <c r="S858" s="278"/>
      <c r="T858" s="278"/>
      <c r="U858" s="278"/>
      <c r="V858" s="278"/>
      <c r="W858" s="582"/>
      <c r="X858" s="582"/>
      <c r="Y858" s="600"/>
      <c r="Z858" s="278"/>
      <c r="AA858" s="76">
        <v>496</v>
      </c>
      <c r="AB858" s="76">
        <v>496201201</v>
      </c>
      <c r="AC858" s="294" t="s">
        <v>1309</v>
      </c>
      <c r="AD858" s="76">
        <v>0</v>
      </c>
      <c r="AE858" s="76">
        <v>0</v>
      </c>
      <c r="AF858" s="76">
        <v>0</v>
      </c>
      <c r="AG858" s="76">
        <v>86</v>
      </c>
      <c r="AH858" s="76">
        <v>253</v>
      </c>
      <c r="AI858" s="76">
        <v>155</v>
      </c>
      <c r="AJ858" s="76">
        <v>0</v>
      </c>
      <c r="AK858" s="265">
        <v>0</v>
      </c>
      <c r="AL858" s="265">
        <v>19</v>
      </c>
      <c r="AM858" s="265">
        <v>24</v>
      </c>
      <c r="AN858" s="265">
        <v>15</v>
      </c>
      <c r="AO858" s="265">
        <v>262</v>
      </c>
      <c r="AP858" s="265">
        <v>0</v>
      </c>
      <c r="AQ858" s="265">
        <v>0</v>
      </c>
      <c r="AR858" s="265">
        <v>0</v>
      </c>
      <c r="AS858" s="76">
        <v>129</v>
      </c>
      <c r="AT858" s="266"/>
      <c r="AU858" s="76">
        <v>201</v>
      </c>
      <c r="AV858" s="76">
        <v>201</v>
      </c>
      <c r="AW858" s="579">
        <v>12</v>
      </c>
      <c r="AY858" s="76"/>
      <c r="AZ858" s="76">
        <f t="shared" si="276"/>
        <v>496201201</v>
      </c>
      <c r="BA858" s="76">
        <f t="shared" si="277"/>
        <v>496</v>
      </c>
      <c r="BB858" s="564"/>
      <c r="BC858" s="266" t="str">
        <f t="shared" si="278"/>
        <v>GLOBAL LEARNING</v>
      </c>
      <c r="BD858" s="266">
        <f t="shared" si="279"/>
        <v>201</v>
      </c>
      <c r="BE858" s="266" t="str">
        <f t="shared" si="261"/>
        <v>NEW BEDFORD</v>
      </c>
      <c r="BF858" s="266">
        <f t="shared" si="280"/>
        <v>494</v>
      </c>
    </row>
    <row r="859" spans="1:58">
      <c r="A859" s="265">
        <v>496</v>
      </c>
      <c r="B859" s="265">
        <v>496201331</v>
      </c>
      <c r="C859" s="266" t="s">
        <v>1309</v>
      </c>
      <c r="D859" s="275">
        <f t="shared" si="262"/>
        <v>0</v>
      </c>
      <c r="E859" s="275">
        <f t="shared" si="263"/>
        <v>0</v>
      </c>
      <c r="F859" s="275">
        <f t="shared" si="264"/>
        <v>0</v>
      </c>
      <c r="G859" s="275">
        <f t="shared" si="265"/>
        <v>0</v>
      </c>
      <c r="H859" s="275">
        <f t="shared" si="266"/>
        <v>0</v>
      </c>
      <c r="I859" s="275">
        <f t="shared" si="267"/>
        <v>1</v>
      </c>
      <c r="J859" s="275">
        <f t="shared" si="268"/>
        <v>0</v>
      </c>
      <c r="K859" s="410">
        <f t="shared" si="269"/>
        <v>3.9300000000000002E-2</v>
      </c>
      <c r="L859" s="275"/>
      <c r="M859" s="275">
        <f t="shared" si="270"/>
        <v>0</v>
      </c>
      <c r="N859" s="275">
        <f t="shared" si="271"/>
        <v>0</v>
      </c>
      <c r="O859" s="275">
        <f t="shared" si="272"/>
        <v>0</v>
      </c>
      <c r="P859" s="275">
        <f t="shared" si="273"/>
        <v>0</v>
      </c>
      <c r="Q859" s="275">
        <f t="shared" si="274"/>
        <v>7</v>
      </c>
      <c r="R859" s="275">
        <f t="shared" si="275"/>
        <v>1</v>
      </c>
      <c r="S859" s="278"/>
      <c r="T859" s="278"/>
      <c r="U859" s="278"/>
      <c r="V859" s="278"/>
      <c r="W859" s="582"/>
      <c r="X859" s="582"/>
      <c r="Y859" s="600"/>
      <c r="Z859" s="278"/>
      <c r="AA859" s="76">
        <v>496</v>
      </c>
      <c r="AB859" s="76">
        <v>496201331</v>
      </c>
      <c r="AC859" s="294" t="s">
        <v>1309</v>
      </c>
      <c r="AD859" s="76">
        <v>0</v>
      </c>
      <c r="AE859" s="76">
        <v>0</v>
      </c>
      <c r="AF859" s="76">
        <v>0</v>
      </c>
      <c r="AG859" s="76">
        <v>0</v>
      </c>
      <c r="AH859" s="76">
        <v>0</v>
      </c>
      <c r="AI859" s="76">
        <v>1</v>
      </c>
      <c r="AJ859" s="76">
        <v>0</v>
      </c>
      <c r="AK859" s="265">
        <v>0</v>
      </c>
      <c r="AL859" s="265">
        <v>0</v>
      </c>
      <c r="AM859" s="265">
        <v>0</v>
      </c>
      <c r="AN859" s="265">
        <v>0</v>
      </c>
      <c r="AO859" s="265">
        <v>0</v>
      </c>
      <c r="AP859" s="265">
        <v>0</v>
      </c>
      <c r="AQ859" s="265">
        <v>0</v>
      </c>
      <c r="AR859" s="265">
        <v>0</v>
      </c>
      <c r="AS859" s="76">
        <v>0</v>
      </c>
      <c r="AT859" s="266"/>
      <c r="AU859" s="76">
        <v>201</v>
      </c>
      <c r="AV859" s="76">
        <v>331</v>
      </c>
      <c r="AW859" s="579">
        <v>7</v>
      </c>
      <c r="AY859" s="76"/>
      <c r="AZ859" s="76">
        <f t="shared" si="276"/>
        <v>496201331</v>
      </c>
      <c r="BA859" s="76">
        <f t="shared" si="277"/>
        <v>496</v>
      </c>
      <c r="BB859" s="564"/>
      <c r="BC859" s="266" t="str">
        <f t="shared" si="278"/>
        <v>GLOBAL LEARNING</v>
      </c>
      <c r="BD859" s="266">
        <f t="shared" si="279"/>
        <v>331</v>
      </c>
      <c r="BE859" s="266" t="str">
        <f t="shared" si="261"/>
        <v>WESTPORT</v>
      </c>
      <c r="BF859" s="266">
        <f t="shared" si="280"/>
        <v>1</v>
      </c>
    </row>
    <row r="860" spans="1:58">
      <c r="A860" s="265">
        <v>497</v>
      </c>
      <c r="B860" s="265">
        <v>497117005</v>
      </c>
      <c r="C860" s="266" t="s">
        <v>461</v>
      </c>
      <c r="D860" s="275">
        <f t="shared" si="262"/>
        <v>0</v>
      </c>
      <c r="E860" s="275">
        <f t="shared" si="263"/>
        <v>0</v>
      </c>
      <c r="F860" s="275">
        <f t="shared" si="264"/>
        <v>0</v>
      </c>
      <c r="G860" s="275">
        <f t="shared" si="265"/>
        <v>4</v>
      </c>
      <c r="H860" s="275">
        <f t="shared" si="266"/>
        <v>1</v>
      </c>
      <c r="I860" s="275">
        <f t="shared" si="267"/>
        <v>2</v>
      </c>
      <c r="J860" s="275">
        <f t="shared" si="268"/>
        <v>0</v>
      </c>
      <c r="K860" s="410">
        <f t="shared" si="269"/>
        <v>0.27510000000000001</v>
      </c>
      <c r="L860" s="275"/>
      <c r="M860" s="275">
        <f t="shared" si="270"/>
        <v>0</v>
      </c>
      <c r="N860" s="275">
        <f t="shared" si="271"/>
        <v>0</v>
      </c>
      <c r="O860" s="275">
        <f t="shared" si="272"/>
        <v>0</v>
      </c>
      <c r="P860" s="275">
        <f t="shared" si="273"/>
        <v>2</v>
      </c>
      <c r="Q860" s="275">
        <f t="shared" si="274"/>
        <v>8</v>
      </c>
      <c r="R860" s="275">
        <f t="shared" si="275"/>
        <v>7</v>
      </c>
      <c r="S860" s="278"/>
      <c r="T860" s="278"/>
      <c r="U860" s="278"/>
      <c r="V860" s="278"/>
      <c r="W860" s="582"/>
      <c r="X860" s="582"/>
      <c r="Y860" s="600"/>
      <c r="Z860" s="278"/>
      <c r="AA860" s="76">
        <v>497</v>
      </c>
      <c r="AB860" s="76">
        <v>497117005</v>
      </c>
      <c r="AC860" s="294" t="s">
        <v>461</v>
      </c>
      <c r="AD860" s="76">
        <v>0</v>
      </c>
      <c r="AE860" s="76">
        <v>0</v>
      </c>
      <c r="AF860" s="76">
        <v>0</v>
      </c>
      <c r="AG860" s="76">
        <v>4</v>
      </c>
      <c r="AH860" s="76">
        <v>1</v>
      </c>
      <c r="AI860" s="76">
        <v>2</v>
      </c>
      <c r="AJ860" s="76">
        <v>0</v>
      </c>
      <c r="AK860" s="265">
        <v>0</v>
      </c>
      <c r="AL860" s="265">
        <v>0</v>
      </c>
      <c r="AM860" s="265">
        <v>0</v>
      </c>
      <c r="AN860" s="265">
        <v>0</v>
      </c>
      <c r="AO860" s="265">
        <v>2</v>
      </c>
      <c r="AP860" s="265">
        <v>0</v>
      </c>
      <c r="AQ860" s="265">
        <v>0</v>
      </c>
      <c r="AR860" s="265">
        <v>0</v>
      </c>
      <c r="AS860" s="76">
        <v>0</v>
      </c>
      <c r="AT860" s="266"/>
      <c r="AU860" s="76">
        <v>117</v>
      </c>
      <c r="AV860" s="76">
        <v>5</v>
      </c>
      <c r="AW860" s="579">
        <v>8</v>
      </c>
      <c r="AY860" s="76"/>
      <c r="AZ860" s="76">
        <f t="shared" si="276"/>
        <v>497117005</v>
      </c>
      <c r="BA860" s="76">
        <f t="shared" si="277"/>
        <v>497</v>
      </c>
      <c r="BB860" s="564"/>
      <c r="BC860" s="266" t="str">
        <f t="shared" si="278"/>
        <v>PIONEER VALLEY CHINESE IMMERSION</v>
      </c>
      <c r="BD860" s="266">
        <f t="shared" si="279"/>
        <v>5</v>
      </c>
      <c r="BE860" s="266" t="str">
        <f t="shared" si="261"/>
        <v>AGAWAM</v>
      </c>
      <c r="BF860" s="266">
        <f t="shared" si="280"/>
        <v>7</v>
      </c>
    </row>
    <row r="861" spans="1:58">
      <c r="A861" s="265">
        <v>497</v>
      </c>
      <c r="B861" s="265">
        <v>497117008</v>
      </c>
      <c r="C861" s="266" t="s">
        <v>461</v>
      </c>
      <c r="D861" s="275">
        <f t="shared" si="262"/>
        <v>0</v>
      </c>
      <c r="E861" s="275">
        <f t="shared" si="263"/>
        <v>0</v>
      </c>
      <c r="F861" s="275">
        <f t="shared" si="264"/>
        <v>9</v>
      </c>
      <c r="G861" s="275">
        <f t="shared" si="265"/>
        <v>51</v>
      </c>
      <c r="H861" s="275">
        <f t="shared" si="266"/>
        <v>9</v>
      </c>
      <c r="I861" s="275">
        <f t="shared" si="267"/>
        <v>0</v>
      </c>
      <c r="J861" s="275">
        <f t="shared" si="268"/>
        <v>0</v>
      </c>
      <c r="K861" s="410">
        <f t="shared" si="269"/>
        <v>2.7117</v>
      </c>
      <c r="L861" s="275"/>
      <c r="M861" s="275">
        <f t="shared" si="270"/>
        <v>5</v>
      </c>
      <c r="N861" s="275">
        <f t="shared" si="271"/>
        <v>0</v>
      </c>
      <c r="O861" s="275">
        <f t="shared" si="272"/>
        <v>0</v>
      </c>
      <c r="P861" s="275">
        <f t="shared" si="273"/>
        <v>7</v>
      </c>
      <c r="Q861" s="275">
        <f t="shared" si="274"/>
        <v>6</v>
      </c>
      <c r="R861" s="275">
        <f t="shared" si="275"/>
        <v>69</v>
      </c>
      <c r="S861" s="278"/>
      <c r="T861" s="278"/>
      <c r="U861" s="278"/>
      <c r="V861" s="278"/>
      <c r="W861" s="582"/>
      <c r="X861" s="582"/>
      <c r="Y861" s="600"/>
      <c r="Z861" s="278"/>
      <c r="AA861" s="76">
        <v>497</v>
      </c>
      <c r="AB861" s="76">
        <v>497117008</v>
      </c>
      <c r="AC861" s="294" t="s">
        <v>461</v>
      </c>
      <c r="AD861" s="76">
        <v>0</v>
      </c>
      <c r="AE861" s="76">
        <v>0</v>
      </c>
      <c r="AF861" s="76">
        <v>9</v>
      </c>
      <c r="AG861" s="76">
        <v>51</v>
      </c>
      <c r="AH861" s="76">
        <v>9</v>
      </c>
      <c r="AI861" s="76">
        <v>0</v>
      </c>
      <c r="AJ861" s="76">
        <v>0</v>
      </c>
      <c r="AK861" s="265">
        <v>0</v>
      </c>
      <c r="AL861" s="265">
        <v>5</v>
      </c>
      <c r="AM861" s="265">
        <v>0</v>
      </c>
      <c r="AN861" s="265">
        <v>0</v>
      </c>
      <c r="AO861" s="265">
        <v>6</v>
      </c>
      <c r="AP861" s="265">
        <v>0</v>
      </c>
      <c r="AQ861" s="265">
        <v>0</v>
      </c>
      <c r="AR861" s="265">
        <v>1</v>
      </c>
      <c r="AS861" s="76">
        <v>0</v>
      </c>
      <c r="AT861" s="266"/>
      <c r="AU861" s="76">
        <v>117</v>
      </c>
      <c r="AV861" s="76">
        <v>8</v>
      </c>
      <c r="AW861" s="579">
        <v>6</v>
      </c>
      <c r="AY861" s="76"/>
      <c r="AZ861" s="76">
        <f t="shared" si="276"/>
        <v>497117008</v>
      </c>
      <c r="BA861" s="76">
        <f t="shared" si="277"/>
        <v>497</v>
      </c>
      <c r="BB861" s="564"/>
      <c r="BC861" s="266" t="str">
        <f t="shared" si="278"/>
        <v>PIONEER VALLEY CHINESE IMMERSION</v>
      </c>
      <c r="BD861" s="266">
        <f t="shared" si="279"/>
        <v>8</v>
      </c>
      <c r="BE861" s="266" t="str">
        <f t="shared" si="261"/>
        <v>AMHERST</v>
      </c>
      <c r="BF861" s="266">
        <f t="shared" si="280"/>
        <v>69</v>
      </c>
    </row>
    <row r="862" spans="1:58">
      <c r="A862" s="265">
        <v>497</v>
      </c>
      <c r="B862" s="265">
        <v>497117024</v>
      </c>
      <c r="C862" s="266" t="s">
        <v>461</v>
      </c>
      <c r="D862" s="275">
        <f t="shared" si="262"/>
        <v>0</v>
      </c>
      <c r="E862" s="275">
        <f t="shared" si="263"/>
        <v>0</v>
      </c>
      <c r="F862" s="275">
        <f t="shared" si="264"/>
        <v>0</v>
      </c>
      <c r="G862" s="275">
        <f t="shared" si="265"/>
        <v>8</v>
      </c>
      <c r="H862" s="275">
        <f t="shared" si="266"/>
        <v>6</v>
      </c>
      <c r="I862" s="275">
        <f t="shared" si="267"/>
        <v>6</v>
      </c>
      <c r="J862" s="275">
        <f t="shared" si="268"/>
        <v>0</v>
      </c>
      <c r="K862" s="410">
        <f t="shared" si="269"/>
        <v>0.78600000000000003</v>
      </c>
      <c r="L862" s="275"/>
      <c r="M862" s="275">
        <f t="shared" si="270"/>
        <v>1</v>
      </c>
      <c r="N862" s="275">
        <f t="shared" si="271"/>
        <v>0</v>
      </c>
      <c r="O862" s="275">
        <f t="shared" si="272"/>
        <v>0</v>
      </c>
      <c r="P862" s="275">
        <f t="shared" si="273"/>
        <v>4</v>
      </c>
      <c r="Q862" s="275">
        <f t="shared" si="274"/>
        <v>5</v>
      </c>
      <c r="R862" s="275">
        <f t="shared" si="275"/>
        <v>20</v>
      </c>
      <c r="S862" s="278"/>
      <c r="T862" s="278"/>
      <c r="U862" s="278"/>
      <c r="V862" s="278"/>
      <c r="W862" s="582"/>
      <c r="X862" s="582"/>
      <c r="Y862" s="600"/>
      <c r="Z862" s="278"/>
      <c r="AA862" s="76">
        <v>497</v>
      </c>
      <c r="AB862" s="76">
        <v>497117024</v>
      </c>
      <c r="AC862" s="294" t="s">
        <v>461</v>
      </c>
      <c r="AD862" s="76">
        <v>0</v>
      </c>
      <c r="AE862" s="76">
        <v>0</v>
      </c>
      <c r="AF862" s="76">
        <v>0</v>
      </c>
      <c r="AG862" s="76">
        <v>8</v>
      </c>
      <c r="AH862" s="76">
        <v>6</v>
      </c>
      <c r="AI862" s="76">
        <v>6</v>
      </c>
      <c r="AJ862" s="76">
        <v>0</v>
      </c>
      <c r="AK862" s="265">
        <v>0</v>
      </c>
      <c r="AL862" s="265">
        <v>1</v>
      </c>
      <c r="AM862" s="265">
        <v>0</v>
      </c>
      <c r="AN862" s="265">
        <v>0</v>
      </c>
      <c r="AO862" s="265">
        <v>2</v>
      </c>
      <c r="AP862" s="265">
        <v>0</v>
      </c>
      <c r="AQ862" s="265">
        <v>0</v>
      </c>
      <c r="AR862" s="265">
        <v>0</v>
      </c>
      <c r="AS862" s="76">
        <v>2</v>
      </c>
      <c r="AT862" s="266"/>
      <c r="AU862" s="76">
        <v>117</v>
      </c>
      <c r="AV862" s="76">
        <v>24</v>
      </c>
      <c r="AW862" s="579">
        <v>5</v>
      </c>
      <c r="AY862" s="76"/>
      <c r="AZ862" s="76">
        <f t="shared" si="276"/>
        <v>497117024</v>
      </c>
      <c r="BA862" s="76">
        <f t="shared" si="277"/>
        <v>497</v>
      </c>
      <c r="BB862" s="564"/>
      <c r="BC862" s="266" t="str">
        <f t="shared" si="278"/>
        <v>PIONEER VALLEY CHINESE IMMERSION</v>
      </c>
      <c r="BD862" s="266">
        <f t="shared" si="279"/>
        <v>24</v>
      </c>
      <c r="BE862" s="266" t="str">
        <f t="shared" si="261"/>
        <v>BELCHERTOWN</v>
      </c>
      <c r="BF862" s="266">
        <f t="shared" si="280"/>
        <v>20</v>
      </c>
    </row>
    <row r="863" spans="1:58">
      <c r="A863" s="265">
        <v>497</v>
      </c>
      <c r="B863" s="265">
        <v>497117061</v>
      </c>
      <c r="C863" s="266" t="s">
        <v>461</v>
      </c>
      <c r="D863" s="275">
        <f t="shared" si="262"/>
        <v>0</v>
      </c>
      <c r="E863" s="275">
        <f t="shared" si="263"/>
        <v>0</v>
      </c>
      <c r="F863" s="275">
        <f t="shared" si="264"/>
        <v>2</v>
      </c>
      <c r="G863" s="275">
        <f t="shared" si="265"/>
        <v>11</v>
      </c>
      <c r="H863" s="275">
        <f t="shared" si="266"/>
        <v>5</v>
      </c>
      <c r="I863" s="275">
        <f t="shared" si="267"/>
        <v>2</v>
      </c>
      <c r="J863" s="275">
        <f t="shared" si="268"/>
        <v>0</v>
      </c>
      <c r="K863" s="410">
        <f t="shared" si="269"/>
        <v>0.78600000000000003</v>
      </c>
      <c r="L863" s="275"/>
      <c r="M863" s="275">
        <f t="shared" si="270"/>
        <v>1</v>
      </c>
      <c r="N863" s="275">
        <f t="shared" si="271"/>
        <v>0</v>
      </c>
      <c r="O863" s="275">
        <f t="shared" si="272"/>
        <v>0</v>
      </c>
      <c r="P863" s="275">
        <f t="shared" si="273"/>
        <v>10</v>
      </c>
      <c r="Q863" s="275">
        <f t="shared" si="274"/>
        <v>11</v>
      </c>
      <c r="R863" s="275">
        <f t="shared" si="275"/>
        <v>20</v>
      </c>
      <c r="S863" s="278"/>
      <c r="T863" s="278"/>
      <c r="U863" s="278"/>
      <c r="V863" s="278"/>
      <c r="W863" s="582"/>
      <c r="X863" s="582"/>
      <c r="Y863" s="600"/>
      <c r="Z863" s="278"/>
      <c r="AA863" s="76">
        <v>497</v>
      </c>
      <c r="AB863" s="76">
        <v>497117061</v>
      </c>
      <c r="AC863" s="294" t="s">
        <v>461</v>
      </c>
      <c r="AD863" s="76">
        <v>0</v>
      </c>
      <c r="AE863" s="76">
        <v>0</v>
      </c>
      <c r="AF863" s="76">
        <v>2</v>
      </c>
      <c r="AG863" s="76">
        <v>11</v>
      </c>
      <c r="AH863" s="76">
        <v>5</v>
      </c>
      <c r="AI863" s="76">
        <v>2</v>
      </c>
      <c r="AJ863" s="76">
        <v>0</v>
      </c>
      <c r="AK863" s="265">
        <v>0</v>
      </c>
      <c r="AL863" s="265">
        <v>1</v>
      </c>
      <c r="AM863" s="265">
        <v>0</v>
      </c>
      <c r="AN863" s="265">
        <v>0</v>
      </c>
      <c r="AO863" s="265">
        <v>9</v>
      </c>
      <c r="AP863" s="265">
        <v>0</v>
      </c>
      <c r="AQ863" s="265">
        <v>0</v>
      </c>
      <c r="AR863" s="265">
        <v>0</v>
      </c>
      <c r="AS863" s="76">
        <v>1</v>
      </c>
      <c r="AT863" s="266"/>
      <c r="AU863" s="76">
        <v>117</v>
      </c>
      <c r="AV863" s="76">
        <v>61</v>
      </c>
      <c r="AW863" s="579">
        <v>11</v>
      </c>
      <c r="AY863" s="76"/>
      <c r="AZ863" s="76">
        <f t="shared" si="276"/>
        <v>497117061</v>
      </c>
      <c r="BA863" s="76">
        <f t="shared" si="277"/>
        <v>497</v>
      </c>
      <c r="BB863" s="564"/>
      <c r="BC863" s="266" t="str">
        <f t="shared" si="278"/>
        <v>PIONEER VALLEY CHINESE IMMERSION</v>
      </c>
      <c r="BD863" s="266">
        <f t="shared" si="279"/>
        <v>61</v>
      </c>
      <c r="BE863" s="266" t="str">
        <f t="shared" si="261"/>
        <v>CHICOPEE</v>
      </c>
      <c r="BF863" s="266">
        <f t="shared" si="280"/>
        <v>20</v>
      </c>
    </row>
    <row r="864" spans="1:58">
      <c r="A864" s="265">
        <v>497</v>
      </c>
      <c r="B864" s="265">
        <v>497117074</v>
      </c>
      <c r="C864" s="266" t="s">
        <v>461</v>
      </c>
      <c r="D864" s="275">
        <f t="shared" si="262"/>
        <v>0</v>
      </c>
      <c r="E864" s="275">
        <f t="shared" si="263"/>
        <v>0</v>
      </c>
      <c r="F864" s="275">
        <f t="shared" si="264"/>
        <v>1</v>
      </c>
      <c r="G864" s="275">
        <f t="shared" si="265"/>
        <v>3</v>
      </c>
      <c r="H864" s="275">
        <f t="shared" si="266"/>
        <v>2</v>
      </c>
      <c r="I864" s="275">
        <f t="shared" si="267"/>
        <v>0</v>
      </c>
      <c r="J864" s="275">
        <f t="shared" si="268"/>
        <v>0</v>
      </c>
      <c r="K864" s="410">
        <f t="shared" si="269"/>
        <v>0.23580000000000001</v>
      </c>
      <c r="L864" s="275"/>
      <c r="M864" s="275">
        <f t="shared" si="270"/>
        <v>1</v>
      </c>
      <c r="N864" s="275">
        <f t="shared" si="271"/>
        <v>0</v>
      </c>
      <c r="O864" s="275">
        <f t="shared" si="272"/>
        <v>0</v>
      </c>
      <c r="P864" s="275">
        <f t="shared" si="273"/>
        <v>1</v>
      </c>
      <c r="Q864" s="275">
        <f t="shared" si="274"/>
        <v>5</v>
      </c>
      <c r="R864" s="275">
        <f t="shared" si="275"/>
        <v>6</v>
      </c>
      <c r="S864" s="278"/>
      <c r="T864" s="278"/>
      <c r="U864" s="278"/>
      <c r="V864" s="278"/>
      <c r="W864" s="582"/>
      <c r="X864" s="582"/>
      <c r="Y864" s="600"/>
      <c r="Z864" s="278"/>
      <c r="AA864" s="76">
        <v>497</v>
      </c>
      <c r="AB864" s="76">
        <v>497117074</v>
      </c>
      <c r="AC864" s="294" t="s">
        <v>461</v>
      </c>
      <c r="AD864" s="76">
        <v>0</v>
      </c>
      <c r="AE864" s="76">
        <v>0</v>
      </c>
      <c r="AF864" s="76">
        <v>1</v>
      </c>
      <c r="AG864" s="76">
        <v>3</v>
      </c>
      <c r="AH864" s="76">
        <v>2</v>
      </c>
      <c r="AI864" s="76">
        <v>0</v>
      </c>
      <c r="AJ864" s="76">
        <v>0</v>
      </c>
      <c r="AK864" s="265">
        <v>0</v>
      </c>
      <c r="AL864" s="265">
        <v>1</v>
      </c>
      <c r="AM864" s="265">
        <v>0</v>
      </c>
      <c r="AN864" s="265">
        <v>0</v>
      </c>
      <c r="AO864" s="265">
        <v>1</v>
      </c>
      <c r="AP864" s="265">
        <v>0</v>
      </c>
      <c r="AQ864" s="265">
        <v>0</v>
      </c>
      <c r="AR864" s="265">
        <v>0</v>
      </c>
      <c r="AS864" s="76">
        <v>0</v>
      </c>
      <c r="AT864" s="266"/>
      <c r="AU864" s="76">
        <v>117</v>
      </c>
      <c r="AV864" s="76">
        <v>74</v>
      </c>
      <c r="AW864" s="579">
        <v>5</v>
      </c>
      <c r="AY864" s="76"/>
      <c r="AZ864" s="76">
        <f t="shared" si="276"/>
        <v>497117074</v>
      </c>
      <c r="BA864" s="76">
        <f t="shared" si="277"/>
        <v>497</v>
      </c>
      <c r="BB864" s="564"/>
      <c r="BC864" s="266" t="str">
        <f t="shared" si="278"/>
        <v>PIONEER VALLEY CHINESE IMMERSION</v>
      </c>
      <c r="BD864" s="266">
        <f t="shared" si="279"/>
        <v>74</v>
      </c>
      <c r="BE864" s="266" t="str">
        <f t="shared" si="261"/>
        <v>DEERFIELD</v>
      </c>
      <c r="BF864" s="266">
        <f t="shared" si="280"/>
        <v>6</v>
      </c>
    </row>
    <row r="865" spans="1:58">
      <c r="A865" s="265">
        <v>497</v>
      </c>
      <c r="B865" s="265">
        <v>497117086</v>
      </c>
      <c r="C865" s="266" t="s">
        <v>461</v>
      </c>
      <c r="D865" s="275">
        <f t="shared" si="262"/>
        <v>0</v>
      </c>
      <c r="E865" s="275">
        <f t="shared" si="263"/>
        <v>0</v>
      </c>
      <c r="F865" s="275">
        <f t="shared" si="264"/>
        <v>2</v>
      </c>
      <c r="G865" s="275">
        <f t="shared" si="265"/>
        <v>8</v>
      </c>
      <c r="H865" s="275">
        <f t="shared" si="266"/>
        <v>5</v>
      </c>
      <c r="I865" s="275">
        <f t="shared" si="267"/>
        <v>6</v>
      </c>
      <c r="J865" s="275">
        <f t="shared" si="268"/>
        <v>0</v>
      </c>
      <c r="K865" s="410">
        <f t="shared" si="269"/>
        <v>0.82530000000000003</v>
      </c>
      <c r="L865" s="275"/>
      <c r="M865" s="275">
        <f t="shared" si="270"/>
        <v>0</v>
      </c>
      <c r="N865" s="275">
        <f t="shared" si="271"/>
        <v>0</v>
      </c>
      <c r="O865" s="275">
        <f t="shared" si="272"/>
        <v>0</v>
      </c>
      <c r="P865" s="275">
        <f t="shared" si="273"/>
        <v>5</v>
      </c>
      <c r="Q865" s="275">
        <f t="shared" si="274"/>
        <v>8</v>
      </c>
      <c r="R865" s="275">
        <f t="shared" si="275"/>
        <v>21</v>
      </c>
      <c r="S865" s="278"/>
      <c r="T865" s="278"/>
      <c r="U865" s="278"/>
      <c r="V865" s="278"/>
      <c r="W865" s="582"/>
      <c r="X865" s="582"/>
      <c r="Y865" s="600"/>
      <c r="Z865" s="278"/>
      <c r="AA865" s="76">
        <v>497</v>
      </c>
      <c r="AB865" s="76">
        <v>497117086</v>
      </c>
      <c r="AC865" s="294" t="s">
        <v>461</v>
      </c>
      <c r="AD865" s="76">
        <v>0</v>
      </c>
      <c r="AE865" s="76">
        <v>0</v>
      </c>
      <c r="AF865" s="76">
        <v>2</v>
      </c>
      <c r="AG865" s="76">
        <v>8</v>
      </c>
      <c r="AH865" s="76">
        <v>5</v>
      </c>
      <c r="AI865" s="76">
        <v>6</v>
      </c>
      <c r="AJ865" s="76">
        <v>0</v>
      </c>
      <c r="AK865" s="265">
        <v>0</v>
      </c>
      <c r="AL865" s="265">
        <v>0</v>
      </c>
      <c r="AM865" s="265">
        <v>0</v>
      </c>
      <c r="AN865" s="265">
        <v>0</v>
      </c>
      <c r="AO865" s="265">
        <v>2</v>
      </c>
      <c r="AP865" s="265">
        <v>0</v>
      </c>
      <c r="AQ865" s="265">
        <v>0</v>
      </c>
      <c r="AR865" s="265">
        <v>0</v>
      </c>
      <c r="AS865" s="76">
        <v>3</v>
      </c>
      <c r="AT865" s="266"/>
      <c r="AU865" s="76">
        <v>117</v>
      </c>
      <c r="AV865" s="76">
        <v>86</v>
      </c>
      <c r="AW865" s="579">
        <v>8</v>
      </c>
      <c r="AY865" s="76"/>
      <c r="AZ865" s="76">
        <f t="shared" si="276"/>
        <v>497117086</v>
      </c>
      <c r="BA865" s="76">
        <f t="shared" si="277"/>
        <v>497</v>
      </c>
      <c r="BB865" s="564"/>
      <c r="BC865" s="266" t="str">
        <f t="shared" si="278"/>
        <v>PIONEER VALLEY CHINESE IMMERSION</v>
      </c>
      <c r="BD865" s="266">
        <f t="shared" si="279"/>
        <v>86</v>
      </c>
      <c r="BE865" s="266" t="str">
        <f t="shared" si="261"/>
        <v>EASTHAMPTON</v>
      </c>
      <c r="BF865" s="266">
        <f t="shared" si="280"/>
        <v>21</v>
      </c>
    </row>
    <row r="866" spans="1:58">
      <c r="A866" s="265">
        <v>497</v>
      </c>
      <c r="B866" s="265">
        <v>497117087</v>
      </c>
      <c r="C866" s="266" t="s">
        <v>461</v>
      </c>
      <c r="D866" s="275">
        <f t="shared" si="262"/>
        <v>0</v>
      </c>
      <c r="E866" s="275">
        <f t="shared" si="263"/>
        <v>0</v>
      </c>
      <c r="F866" s="275">
        <f t="shared" si="264"/>
        <v>0</v>
      </c>
      <c r="G866" s="275">
        <f t="shared" si="265"/>
        <v>3</v>
      </c>
      <c r="H866" s="275">
        <f t="shared" si="266"/>
        <v>0</v>
      </c>
      <c r="I866" s="275">
        <f t="shared" si="267"/>
        <v>1</v>
      </c>
      <c r="J866" s="275">
        <f t="shared" si="268"/>
        <v>0</v>
      </c>
      <c r="K866" s="410">
        <f t="shared" si="269"/>
        <v>0.15720000000000001</v>
      </c>
      <c r="L866" s="275"/>
      <c r="M866" s="275">
        <f t="shared" si="270"/>
        <v>0</v>
      </c>
      <c r="N866" s="275">
        <f t="shared" si="271"/>
        <v>0</v>
      </c>
      <c r="O866" s="275">
        <f t="shared" si="272"/>
        <v>0</v>
      </c>
      <c r="P866" s="275">
        <f t="shared" si="273"/>
        <v>3</v>
      </c>
      <c r="Q866" s="275">
        <f t="shared" si="274"/>
        <v>6</v>
      </c>
      <c r="R866" s="275">
        <f t="shared" si="275"/>
        <v>4</v>
      </c>
      <c r="S866" s="278"/>
      <c r="T866" s="278"/>
      <c r="U866" s="278"/>
      <c r="V866" s="278"/>
      <c r="W866" s="582"/>
      <c r="X866" s="582"/>
      <c r="Y866" s="600"/>
      <c r="Z866" s="278"/>
      <c r="AA866" s="76">
        <v>497</v>
      </c>
      <c r="AB866" s="76">
        <v>497117087</v>
      </c>
      <c r="AC866" s="294" t="s">
        <v>461</v>
      </c>
      <c r="AD866" s="76">
        <v>0</v>
      </c>
      <c r="AE866" s="76">
        <v>0</v>
      </c>
      <c r="AF866" s="76">
        <v>0</v>
      </c>
      <c r="AG866" s="76">
        <v>3</v>
      </c>
      <c r="AH866" s="76">
        <v>0</v>
      </c>
      <c r="AI866" s="76">
        <v>1</v>
      </c>
      <c r="AJ866" s="76">
        <v>0</v>
      </c>
      <c r="AK866" s="265">
        <v>0</v>
      </c>
      <c r="AL866" s="265">
        <v>0</v>
      </c>
      <c r="AM866" s="265">
        <v>0</v>
      </c>
      <c r="AN866" s="265">
        <v>0</v>
      </c>
      <c r="AO866" s="265">
        <v>2</v>
      </c>
      <c r="AP866" s="265">
        <v>0</v>
      </c>
      <c r="AQ866" s="265">
        <v>0</v>
      </c>
      <c r="AR866" s="265">
        <v>0</v>
      </c>
      <c r="AS866" s="76">
        <v>1</v>
      </c>
      <c r="AT866" s="266"/>
      <c r="AU866" s="76">
        <v>117</v>
      </c>
      <c r="AV866" s="76">
        <v>87</v>
      </c>
      <c r="AW866" s="579">
        <v>6</v>
      </c>
      <c r="AY866" s="76"/>
      <c r="AZ866" s="76">
        <f t="shared" si="276"/>
        <v>497117087</v>
      </c>
      <c r="BA866" s="76">
        <f t="shared" si="277"/>
        <v>497</v>
      </c>
      <c r="BB866" s="564"/>
      <c r="BC866" s="266" t="str">
        <f t="shared" si="278"/>
        <v>PIONEER VALLEY CHINESE IMMERSION</v>
      </c>
      <c r="BD866" s="266">
        <f t="shared" si="279"/>
        <v>87</v>
      </c>
      <c r="BE866" s="266" t="str">
        <f t="shared" si="261"/>
        <v>EAST LONGMEADOW</v>
      </c>
      <c r="BF866" s="266">
        <f t="shared" si="280"/>
        <v>4</v>
      </c>
    </row>
    <row r="867" spans="1:58">
      <c r="A867" s="265">
        <v>497</v>
      </c>
      <c r="B867" s="265">
        <v>497117111</v>
      </c>
      <c r="C867" s="266" t="s">
        <v>461</v>
      </c>
      <c r="D867" s="275">
        <f t="shared" si="262"/>
        <v>0</v>
      </c>
      <c r="E867" s="275">
        <f t="shared" si="263"/>
        <v>0</v>
      </c>
      <c r="F867" s="275">
        <f t="shared" si="264"/>
        <v>0</v>
      </c>
      <c r="G867" s="275">
        <f t="shared" si="265"/>
        <v>7</v>
      </c>
      <c r="H867" s="275">
        <f t="shared" si="266"/>
        <v>2</v>
      </c>
      <c r="I867" s="275">
        <f t="shared" si="267"/>
        <v>2</v>
      </c>
      <c r="J867" s="275">
        <f t="shared" si="268"/>
        <v>0</v>
      </c>
      <c r="K867" s="410">
        <f t="shared" si="269"/>
        <v>0.43230000000000002</v>
      </c>
      <c r="L867" s="275"/>
      <c r="M867" s="275">
        <f t="shared" si="270"/>
        <v>0</v>
      </c>
      <c r="N867" s="275">
        <f t="shared" si="271"/>
        <v>0</v>
      </c>
      <c r="O867" s="275">
        <f t="shared" si="272"/>
        <v>0</v>
      </c>
      <c r="P867" s="275">
        <f t="shared" si="273"/>
        <v>2</v>
      </c>
      <c r="Q867" s="275">
        <f t="shared" si="274"/>
        <v>8</v>
      </c>
      <c r="R867" s="275">
        <f t="shared" si="275"/>
        <v>11</v>
      </c>
      <c r="S867" s="278"/>
      <c r="T867" s="278"/>
      <c r="U867" s="278"/>
      <c r="V867" s="278"/>
      <c r="W867" s="582"/>
      <c r="X867" s="582"/>
      <c r="Y867" s="600"/>
      <c r="Z867" s="278"/>
      <c r="AA867" s="76">
        <v>497</v>
      </c>
      <c r="AB867" s="76">
        <v>497117111</v>
      </c>
      <c r="AC867" s="294" t="s">
        <v>461</v>
      </c>
      <c r="AD867" s="76">
        <v>0</v>
      </c>
      <c r="AE867" s="76">
        <v>0</v>
      </c>
      <c r="AF867" s="76">
        <v>0</v>
      </c>
      <c r="AG867" s="76">
        <v>7</v>
      </c>
      <c r="AH867" s="76">
        <v>2</v>
      </c>
      <c r="AI867" s="76">
        <v>2</v>
      </c>
      <c r="AJ867" s="76">
        <v>0</v>
      </c>
      <c r="AK867" s="265">
        <v>0</v>
      </c>
      <c r="AL867" s="265">
        <v>0</v>
      </c>
      <c r="AM867" s="265">
        <v>0</v>
      </c>
      <c r="AN867" s="265">
        <v>0</v>
      </c>
      <c r="AO867" s="265">
        <v>2</v>
      </c>
      <c r="AP867" s="265">
        <v>0</v>
      </c>
      <c r="AQ867" s="265">
        <v>0</v>
      </c>
      <c r="AR867" s="265">
        <v>0</v>
      </c>
      <c r="AS867" s="76">
        <v>0</v>
      </c>
      <c r="AT867" s="266"/>
      <c r="AU867" s="76">
        <v>117</v>
      </c>
      <c r="AV867" s="76">
        <v>111</v>
      </c>
      <c r="AW867" s="579">
        <v>8</v>
      </c>
      <c r="AY867" s="76"/>
      <c r="AZ867" s="76">
        <f t="shared" si="276"/>
        <v>497117111</v>
      </c>
      <c r="BA867" s="76">
        <f t="shared" si="277"/>
        <v>497</v>
      </c>
      <c r="BB867" s="564"/>
      <c r="BC867" s="266" t="str">
        <f t="shared" si="278"/>
        <v>PIONEER VALLEY CHINESE IMMERSION</v>
      </c>
      <c r="BD867" s="266">
        <f t="shared" si="279"/>
        <v>111</v>
      </c>
      <c r="BE867" s="266" t="str">
        <f t="shared" si="261"/>
        <v>GRANBY</v>
      </c>
      <c r="BF867" s="266">
        <f t="shared" si="280"/>
        <v>11</v>
      </c>
    </row>
    <row r="868" spans="1:58">
      <c r="A868" s="265">
        <v>497</v>
      </c>
      <c r="B868" s="265">
        <v>497117114</v>
      </c>
      <c r="C868" s="266" t="s">
        <v>461</v>
      </c>
      <c r="D868" s="275">
        <f t="shared" si="262"/>
        <v>0</v>
      </c>
      <c r="E868" s="275">
        <f t="shared" si="263"/>
        <v>0</v>
      </c>
      <c r="F868" s="275">
        <f t="shared" si="264"/>
        <v>0</v>
      </c>
      <c r="G868" s="275">
        <f t="shared" si="265"/>
        <v>4</v>
      </c>
      <c r="H868" s="275">
        <f t="shared" si="266"/>
        <v>8</v>
      </c>
      <c r="I868" s="275">
        <f t="shared" si="267"/>
        <v>4</v>
      </c>
      <c r="J868" s="275">
        <f t="shared" si="268"/>
        <v>0</v>
      </c>
      <c r="K868" s="410">
        <f t="shared" si="269"/>
        <v>0.62880000000000003</v>
      </c>
      <c r="L868" s="275"/>
      <c r="M868" s="275">
        <f t="shared" si="270"/>
        <v>3</v>
      </c>
      <c r="N868" s="275">
        <f t="shared" si="271"/>
        <v>0</v>
      </c>
      <c r="O868" s="275">
        <f t="shared" si="272"/>
        <v>0</v>
      </c>
      <c r="P868" s="275">
        <f t="shared" si="273"/>
        <v>8</v>
      </c>
      <c r="Q868" s="275">
        <f t="shared" si="274"/>
        <v>10</v>
      </c>
      <c r="R868" s="275">
        <f t="shared" si="275"/>
        <v>16</v>
      </c>
      <c r="S868" s="278"/>
      <c r="T868" s="278"/>
      <c r="U868" s="278"/>
      <c r="V868" s="278"/>
      <c r="W868" s="582"/>
      <c r="X868" s="582"/>
      <c r="Y868" s="600"/>
      <c r="Z868" s="278"/>
      <c r="AA868" s="76">
        <v>497</v>
      </c>
      <c r="AB868" s="76">
        <v>497117114</v>
      </c>
      <c r="AC868" s="294" t="s">
        <v>461</v>
      </c>
      <c r="AD868" s="76">
        <v>0</v>
      </c>
      <c r="AE868" s="76">
        <v>0</v>
      </c>
      <c r="AF868" s="76">
        <v>0</v>
      </c>
      <c r="AG868" s="76">
        <v>4</v>
      </c>
      <c r="AH868" s="76">
        <v>8</v>
      </c>
      <c r="AI868" s="76">
        <v>4</v>
      </c>
      <c r="AJ868" s="76">
        <v>0</v>
      </c>
      <c r="AK868" s="265">
        <v>0</v>
      </c>
      <c r="AL868" s="265">
        <v>3</v>
      </c>
      <c r="AM868" s="265">
        <v>0</v>
      </c>
      <c r="AN868" s="265">
        <v>0</v>
      </c>
      <c r="AO868" s="265">
        <v>6</v>
      </c>
      <c r="AP868" s="265">
        <v>0</v>
      </c>
      <c r="AQ868" s="265">
        <v>0</v>
      </c>
      <c r="AR868" s="265">
        <v>0</v>
      </c>
      <c r="AS868" s="76">
        <v>2</v>
      </c>
      <c r="AT868" s="266"/>
      <c r="AU868" s="76">
        <v>117</v>
      </c>
      <c r="AV868" s="76">
        <v>114</v>
      </c>
      <c r="AW868" s="579">
        <v>10</v>
      </c>
      <c r="AY868" s="76"/>
      <c r="AZ868" s="76">
        <f t="shared" si="276"/>
        <v>497117114</v>
      </c>
      <c r="BA868" s="76">
        <f t="shared" si="277"/>
        <v>497</v>
      </c>
      <c r="BB868" s="564"/>
      <c r="BC868" s="266" t="str">
        <f t="shared" si="278"/>
        <v>PIONEER VALLEY CHINESE IMMERSION</v>
      </c>
      <c r="BD868" s="266">
        <f t="shared" si="279"/>
        <v>114</v>
      </c>
      <c r="BE868" s="266" t="str">
        <f t="shared" si="261"/>
        <v>GREENFIELD</v>
      </c>
      <c r="BF868" s="266">
        <f t="shared" si="280"/>
        <v>16</v>
      </c>
    </row>
    <row r="869" spans="1:58">
      <c r="A869" s="265">
        <v>497</v>
      </c>
      <c r="B869" s="265">
        <v>497117117</v>
      </c>
      <c r="C869" s="266" t="s">
        <v>461</v>
      </c>
      <c r="D869" s="275">
        <f t="shared" si="262"/>
        <v>0</v>
      </c>
      <c r="E869" s="275">
        <f t="shared" si="263"/>
        <v>0</v>
      </c>
      <c r="F869" s="275">
        <f t="shared" si="264"/>
        <v>4</v>
      </c>
      <c r="G869" s="275">
        <f t="shared" si="265"/>
        <v>8</v>
      </c>
      <c r="H869" s="275">
        <f t="shared" si="266"/>
        <v>9</v>
      </c>
      <c r="I869" s="275">
        <f t="shared" si="267"/>
        <v>11</v>
      </c>
      <c r="J869" s="275">
        <f t="shared" si="268"/>
        <v>0</v>
      </c>
      <c r="K869" s="410">
        <f t="shared" si="269"/>
        <v>1.2576000000000001</v>
      </c>
      <c r="L869" s="275"/>
      <c r="M869" s="275">
        <f t="shared" si="270"/>
        <v>2</v>
      </c>
      <c r="N869" s="275">
        <f t="shared" si="271"/>
        <v>0</v>
      </c>
      <c r="O869" s="275">
        <f t="shared" si="272"/>
        <v>0</v>
      </c>
      <c r="P869" s="275">
        <f t="shared" si="273"/>
        <v>1</v>
      </c>
      <c r="Q869" s="275">
        <f t="shared" si="274"/>
        <v>5</v>
      </c>
      <c r="R869" s="275">
        <f t="shared" si="275"/>
        <v>32</v>
      </c>
      <c r="S869" s="278"/>
      <c r="T869" s="278"/>
      <c r="U869" s="278"/>
      <c r="V869" s="278"/>
      <c r="W869" s="582"/>
      <c r="X869" s="582"/>
      <c r="Y869" s="600"/>
      <c r="Z869" s="278"/>
      <c r="AA869" s="76">
        <v>497</v>
      </c>
      <c r="AB869" s="76">
        <v>497117117</v>
      </c>
      <c r="AC869" s="294" t="s">
        <v>461</v>
      </c>
      <c r="AD869" s="76">
        <v>0</v>
      </c>
      <c r="AE869" s="76">
        <v>0</v>
      </c>
      <c r="AF869" s="76">
        <v>4</v>
      </c>
      <c r="AG869" s="76">
        <v>8</v>
      </c>
      <c r="AH869" s="76">
        <v>9</v>
      </c>
      <c r="AI869" s="76">
        <v>11</v>
      </c>
      <c r="AJ869" s="76">
        <v>0</v>
      </c>
      <c r="AK869" s="265">
        <v>0</v>
      </c>
      <c r="AL869" s="265">
        <v>2</v>
      </c>
      <c r="AM869" s="265">
        <v>0</v>
      </c>
      <c r="AN869" s="265">
        <v>0</v>
      </c>
      <c r="AO869" s="265">
        <v>1</v>
      </c>
      <c r="AP869" s="265">
        <v>0</v>
      </c>
      <c r="AQ869" s="265">
        <v>0</v>
      </c>
      <c r="AR869" s="265">
        <v>0</v>
      </c>
      <c r="AS869" s="76">
        <v>0</v>
      </c>
      <c r="AT869" s="266"/>
      <c r="AU869" s="76">
        <v>117</v>
      </c>
      <c r="AV869" s="76">
        <v>117</v>
      </c>
      <c r="AW869" s="579">
        <v>5</v>
      </c>
      <c r="AY869" s="76"/>
      <c r="AZ869" s="76">
        <f t="shared" si="276"/>
        <v>497117117</v>
      </c>
      <c r="BA869" s="76">
        <f t="shared" si="277"/>
        <v>497</v>
      </c>
      <c r="BB869" s="564"/>
      <c r="BC869" s="266" t="str">
        <f t="shared" si="278"/>
        <v>PIONEER VALLEY CHINESE IMMERSION</v>
      </c>
      <c r="BD869" s="266">
        <f t="shared" si="279"/>
        <v>117</v>
      </c>
      <c r="BE869" s="266" t="str">
        <f t="shared" si="261"/>
        <v>HADLEY</v>
      </c>
      <c r="BF869" s="266">
        <f t="shared" si="280"/>
        <v>32</v>
      </c>
    </row>
    <row r="870" spans="1:58">
      <c r="A870" s="265">
        <v>497</v>
      </c>
      <c r="B870" s="265">
        <v>497117127</v>
      </c>
      <c r="C870" s="266" t="s">
        <v>461</v>
      </c>
      <c r="D870" s="275">
        <f t="shared" si="262"/>
        <v>0</v>
      </c>
      <c r="E870" s="275">
        <f t="shared" si="263"/>
        <v>0</v>
      </c>
      <c r="F870" s="275">
        <f t="shared" si="264"/>
        <v>0</v>
      </c>
      <c r="G870" s="275">
        <f t="shared" si="265"/>
        <v>1</v>
      </c>
      <c r="H870" s="275">
        <f t="shared" si="266"/>
        <v>1</v>
      </c>
      <c r="I870" s="275">
        <f t="shared" si="267"/>
        <v>1</v>
      </c>
      <c r="J870" s="275">
        <f t="shared" si="268"/>
        <v>0</v>
      </c>
      <c r="K870" s="410">
        <f t="shared" si="269"/>
        <v>0.1179</v>
      </c>
      <c r="L870" s="275"/>
      <c r="M870" s="275">
        <f t="shared" si="270"/>
        <v>0</v>
      </c>
      <c r="N870" s="275">
        <f t="shared" si="271"/>
        <v>0</v>
      </c>
      <c r="O870" s="275">
        <f t="shared" si="272"/>
        <v>0</v>
      </c>
      <c r="P870" s="275">
        <f t="shared" si="273"/>
        <v>0</v>
      </c>
      <c r="Q870" s="275">
        <f t="shared" si="274"/>
        <v>4</v>
      </c>
      <c r="R870" s="275">
        <f t="shared" si="275"/>
        <v>3</v>
      </c>
      <c r="S870" s="278"/>
      <c r="T870" s="278"/>
      <c r="U870" s="278"/>
      <c r="V870" s="278"/>
      <c r="W870" s="582"/>
      <c r="X870" s="582"/>
      <c r="Y870" s="600"/>
      <c r="Z870" s="278"/>
      <c r="AA870" s="76">
        <v>497</v>
      </c>
      <c r="AB870" s="76">
        <v>497117127</v>
      </c>
      <c r="AC870" s="294" t="s">
        <v>461</v>
      </c>
      <c r="AD870" s="76">
        <v>0</v>
      </c>
      <c r="AE870" s="76">
        <v>0</v>
      </c>
      <c r="AF870" s="76">
        <v>0</v>
      </c>
      <c r="AG870" s="76">
        <v>1</v>
      </c>
      <c r="AH870" s="76">
        <v>1</v>
      </c>
      <c r="AI870" s="76">
        <v>1</v>
      </c>
      <c r="AJ870" s="76">
        <v>0</v>
      </c>
      <c r="AK870" s="265">
        <v>0</v>
      </c>
      <c r="AL870" s="265">
        <v>0</v>
      </c>
      <c r="AM870" s="265">
        <v>0</v>
      </c>
      <c r="AN870" s="265">
        <v>0</v>
      </c>
      <c r="AO870" s="265">
        <v>0</v>
      </c>
      <c r="AP870" s="265">
        <v>0</v>
      </c>
      <c r="AQ870" s="265">
        <v>0</v>
      </c>
      <c r="AR870" s="265">
        <v>0</v>
      </c>
      <c r="AS870" s="76">
        <v>0</v>
      </c>
      <c r="AT870" s="266"/>
      <c r="AU870" s="76">
        <v>117</v>
      </c>
      <c r="AV870" s="76">
        <v>127</v>
      </c>
      <c r="AW870" s="579">
        <v>4</v>
      </c>
      <c r="AY870" s="76"/>
      <c r="AZ870" s="76">
        <f t="shared" si="276"/>
        <v>497117127</v>
      </c>
      <c r="BA870" s="76">
        <f t="shared" si="277"/>
        <v>497</v>
      </c>
      <c r="BB870" s="564"/>
      <c r="BC870" s="266" t="str">
        <f t="shared" si="278"/>
        <v>PIONEER VALLEY CHINESE IMMERSION</v>
      </c>
      <c r="BD870" s="266">
        <f t="shared" si="279"/>
        <v>127</v>
      </c>
      <c r="BE870" s="266" t="str">
        <f t="shared" si="261"/>
        <v>HATFIELD</v>
      </c>
      <c r="BF870" s="266">
        <f t="shared" si="280"/>
        <v>3</v>
      </c>
    </row>
    <row r="871" spans="1:58">
      <c r="A871" s="265">
        <v>497</v>
      </c>
      <c r="B871" s="265">
        <v>497117137</v>
      </c>
      <c r="C871" s="266" t="s">
        <v>461</v>
      </c>
      <c r="D871" s="275">
        <f t="shared" si="262"/>
        <v>0</v>
      </c>
      <c r="E871" s="275">
        <f t="shared" si="263"/>
        <v>0</v>
      </c>
      <c r="F871" s="275">
        <f t="shared" si="264"/>
        <v>2</v>
      </c>
      <c r="G871" s="275">
        <f t="shared" si="265"/>
        <v>11</v>
      </c>
      <c r="H871" s="275">
        <f t="shared" si="266"/>
        <v>5</v>
      </c>
      <c r="I871" s="275">
        <f t="shared" si="267"/>
        <v>14</v>
      </c>
      <c r="J871" s="275">
        <f t="shared" si="268"/>
        <v>0</v>
      </c>
      <c r="K871" s="410">
        <f t="shared" si="269"/>
        <v>1.2576000000000001</v>
      </c>
      <c r="L871" s="275"/>
      <c r="M871" s="275">
        <f t="shared" si="270"/>
        <v>2</v>
      </c>
      <c r="N871" s="275">
        <f t="shared" si="271"/>
        <v>0</v>
      </c>
      <c r="O871" s="275">
        <f t="shared" si="272"/>
        <v>0</v>
      </c>
      <c r="P871" s="275">
        <f t="shared" si="273"/>
        <v>7</v>
      </c>
      <c r="Q871" s="275">
        <f t="shared" si="274"/>
        <v>12</v>
      </c>
      <c r="R871" s="275">
        <f t="shared" si="275"/>
        <v>32</v>
      </c>
      <c r="S871" s="278"/>
      <c r="T871" s="278"/>
      <c r="U871" s="278"/>
      <c r="V871" s="278"/>
      <c r="W871" s="582"/>
      <c r="X871" s="582"/>
      <c r="Y871" s="600"/>
      <c r="Z871" s="278"/>
      <c r="AA871" s="76">
        <v>497</v>
      </c>
      <c r="AB871" s="76">
        <v>497117137</v>
      </c>
      <c r="AC871" s="294" t="s">
        <v>461</v>
      </c>
      <c r="AD871" s="76">
        <v>0</v>
      </c>
      <c r="AE871" s="76">
        <v>0</v>
      </c>
      <c r="AF871" s="76">
        <v>2</v>
      </c>
      <c r="AG871" s="76">
        <v>11</v>
      </c>
      <c r="AH871" s="76">
        <v>5</v>
      </c>
      <c r="AI871" s="76">
        <v>14</v>
      </c>
      <c r="AJ871" s="76">
        <v>0</v>
      </c>
      <c r="AK871" s="265">
        <v>0</v>
      </c>
      <c r="AL871" s="265">
        <v>2</v>
      </c>
      <c r="AM871" s="265">
        <v>0</v>
      </c>
      <c r="AN871" s="265">
        <v>0</v>
      </c>
      <c r="AO871" s="265">
        <v>4</v>
      </c>
      <c r="AP871" s="265">
        <v>0</v>
      </c>
      <c r="AQ871" s="265">
        <v>0</v>
      </c>
      <c r="AR871" s="265">
        <v>0</v>
      </c>
      <c r="AS871" s="76">
        <v>3</v>
      </c>
      <c r="AT871" s="266"/>
      <c r="AU871" s="76">
        <v>117</v>
      </c>
      <c r="AV871" s="76">
        <v>137</v>
      </c>
      <c r="AW871" s="579">
        <v>12</v>
      </c>
      <c r="AY871" s="76"/>
      <c r="AZ871" s="76">
        <f t="shared" si="276"/>
        <v>497117137</v>
      </c>
      <c r="BA871" s="76">
        <f t="shared" si="277"/>
        <v>497</v>
      </c>
      <c r="BB871" s="564"/>
      <c r="BC871" s="266" t="str">
        <f t="shared" si="278"/>
        <v>PIONEER VALLEY CHINESE IMMERSION</v>
      </c>
      <c r="BD871" s="266">
        <f t="shared" si="279"/>
        <v>137</v>
      </c>
      <c r="BE871" s="266" t="str">
        <f t="shared" si="261"/>
        <v>HOLYOKE</v>
      </c>
      <c r="BF871" s="266">
        <f t="shared" si="280"/>
        <v>32</v>
      </c>
    </row>
    <row r="872" spans="1:58">
      <c r="A872" s="265">
        <v>497</v>
      </c>
      <c r="B872" s="265">
        <v>497117159</v>
      </c>
      <c r="C872" s="266" t="s">
        <v>461</v>
      </c>
      <c r="D872" s="275">
        <f t="shared" si="262"/>
        <v>0</v>
      </c>
      <c r="E872" s="275">
        <f t="shared" si="263"/>
        <v>0</v>
      </c>
      <c r="F872" s="275">
        <f t="shared" si="264"/>
        <v>2</v>
      </c>
      <c r="G872" s="275">
        <f t="shared" si="265"/>
        <v>4</v>
      </c>
      <c r="H872" s="275">
        <f t="shared" si="266"/>
        <v>1</v>
      </c>
      <c r="I872" s="275">
        <f t="shared" si="267"/>
        <v>2</v>
      </c>
      <c r="J872" s="275">
        <f t="shared" si="268"/>
        <v>0</v>
      </c>
      <c r="K872" s="410">
        <f t="shared" si="269"/>
        <v>0.35370000000000001</v>
      </c>
      <c r="L872" s="275"/>
      <c r="M872" s="275">
        <f t="shared" si="270"/>
        <v>0</v>
      </c>
      <c r="N872" s="275">
        <f t="shared" si="271"/>
        <v>0</v>
      </c>
      <c r="O872" s="275">
        <f t="shared" si="272"/>
        <v>0</v>
      </c>
      <c r="P872" s="275">
        <f t="shared" si="273"/>
        <v>0</v>
      </c>
      <c r="Q872" s="275">
        <f t="shared" si="274"/>
        <v>3</v>
      </c>
      <c r="R872" s="275">
        <f t="shared" si="275"/>
        <v>9</v>
      </c>
      <c r="S872" s="278"/>
      <c r="T872" s="278"/>
      <c r="U872" s="278"/>
      <c r="V872" s="278"/>
      <c r="W872" s="582"/>
      <c r="X872" s="582"/>
      <c r="Y872" s="600"/>
      <c r="Z872" s="278"/>
      <c r="AA872" s="76">
        <v>497</v>
      </c>
      <c r="AB872" s="76">
        <v>497117159</v>
      </c>
      <c r="AC872" s="294" t="s">
        <v>461</v>
      </c>
      <c r="AD872" s="76">
        <v>0</v>
      </c>
      <c r="AE872" s="76">
        <v>0</v>
      </c>
      <c r="AF872" s="76">
        <v>2</v>
      </c>
      <c r="AG872" s="76">
        <v>4</v>
      </c>
      <c r="AH872" s="76">
        <v>1</v>
      </c>
      <c r="AI872" s="76">
        <v>2</v>
      </c>
      <c r="AJ872" s="76">
        <v>0</v>
      </c>
      <c r="AK872" s="265">
        <v>0</v>
      </c>
      <c r="AL872" s="265">
        <v>0</v>
      </c>
      <c r="AM872" s="265">
        <v>0</v>
      </c>
      <c r="AN872" s="265">
        <v>0</v>
      </c>
      <c r="AO872" s="265">
        <v>0</v>
      </c>
      <c r="AP872" s="265">
        <v>0</v>
      </c>
      <c r="AQ872" s="265">
        <v>0</v>
      </c>
      <c r="AR872" s="265">
        <v>0</v>
      </c>
      <c r="AS872" s="76">
        <v>0</v>
      </c>
      <c r="AT872" s="266"/>
      <c r="AU872" s="76">
        <v>117</v>
      </c>
      <c r="AV872" s="76">
        <v>159</v>
      </c>
      <c r="AW872" s="579">
        <v>3</v>
      </c>
      <c r="AY872" s="76"/>
      <c r="AZ872" s="76">
        <f t="shared" si="276"/>
        <v>497117159</v>
      </c>
      <c r="BA872" s="76">
        <f t="shared" si="277"/>
        <v>497</v>
      </c>
      <c r="BB872" s="564"/>
      <c r="BC872" s="266" t="str">
        <f t="shared" si="278"/>
        <v>PIONEER VALLEY CHINESE IMMERSION</v>
      </c>
      <c r="BD872" s="266">
        <f t="shared" si="279"/>
        <v>159</v>
      </c>
      <c r="BE872" s="266" t="str">
        <f t="shared" si="261"/>
        <v>LONGMEADOW</v>
      </c>
      <c r="BF872" s="266">
        <f t="shared" si="280"/>
        <v>9</v>
      </c>
    </row>
    <row r="873" spans="1:58">
      <c r="A873" s="265">
        <v>497</v>
      </c>
      <c r="B873" s="265">
        <v>497117161</v>
      </c>
      <c r="C873" s="266" t="s">
        <v>461</v>
      </c>
      <c r="D873" s="275">
        <f t="shared" si="262"/>
        <v>0</v>
      </c>
      <c r="E873" s="275">
        <f t="shared" si="263"/>
        <v>0</v>
      </c>
      <c r="F873" s="275">
        <f t="shared" si="264"/>
        <v>0</v>
      </c>
      <c r="G873" s="275">
        <f t="shared" si="265"/>
        <v>4</v>
      </c>
      <c r="H873" s="275">
        <f t="shared" si="266"/>
        <v>0</v>
      </c>
      <c r="I873" s="275">
        <f t="shared" si="267"/>
        <v>0</v>
      </c>
      <c r="J873" s="275">
        <f t="shared" si="268"/>
        <v>0</v>
      </c>
      <c r="K873" s="410">
        <f t="shared" si="269"/>
        <v>0.15720000000000001</v>
      </c>
      <c r="L873" s="275"/>
      <c r="M873" s="275">
        <f t="shared" si="270"/>
        <v>0</v>
      </c>
      <c r="N873" s="275">
        <f t="shared" si="271"/>
        <v>0</v>
      </c>
      <c r="O873" s="275">
        <f t="shared" si="272"/>
        <v>0</v>
      </c>
      <c r="P873" s="275">
        <f t="shared" si="273"/>
        <v>1</v>
      </c>
      <c r="Q873" s="275">
        <f t="shared" si="274"/>
        <v>8</v>
      </c>
      <c r="R873" s="275">
        <f t="shared" si="275"/>
        <v>4</v>
      </c>
      <c r="S873" s="278"/>
      <c r="T873" s="278"/>
      <c r="U873" s="278"/>
      <c r="V873" s="278"/>
      <c r="W873" s="582"/>
      <c r="X873" s="582"/>
      <c r="Y873" s="600"/>
      <c r="Z873" s="278"/>
      <c r="AA873" s="76">
        <v>497</v>
      </c>
      <c r="AB873" s="76">
        <v>497117161</v>
      </c>
      <c r="AC873" s="294" t="s">
        <v>461</v>
      </c>
      <c r="AD873" s="76">
        <v>0</v>
      </c>
      <c r="AE873" s="76">
        <v>0</v>
      </c>
      <c r="AF873" s="76">
        <v>0</v>
      </c>
      <c r="AG873" s="76">
        <v>4</v>
      </c>
      <c r="AH873" s="76">
        <v>0</v>
      </c>
      <c r="AI873" s="76">
        <v>0</v>
      </c>
      <c r="AJ873" s="76">
        <v>0</v>
      </c>
      <c r="AK873" s="265">
        <v>0</v>
      </c>
      <c r="AL873" s="265">
        <v>0</v>
      </c>
      <c r="AM873" s="265">
        <v>0</v>
      </c>
      <c r="AN873" s="265">
        <v>0</v>
      </c>
      <c r="AO873" s="265">
        <v>1</v>
      </c>
      <c r="AP873" s="265">
        <v>0</v>
      </c>
      <c r="AQ873" s="265">
        <v>0</v>
      </c>
      <c r="AR873" s="265">
        <v>0</v>
      </c>
      <c r="AS873" s="76">
        <v>0</v>
      </c>
      <c r="AT873" s="266"/>
      <c r="AU873" s="76">
        <v>117</v>
      </c>
      <c r="AV873" s="76">
        <v>161</v>
      </c>
      <c r="AW873" s="579">
        <v>8</v>
      </c>
      <c r="AY873" s="76"/>
      <c r="AZ873" s="76">
        <f t="shared" si="276"/>
        <v>497117161</v>
      </c>
      <c r="BA873" s="76">
        <f t="shared" si="277"/>
        <v>497</v>
      </c>
      <c r="BB873" s="564"/>
      <c r="BC873" s="266" t="str">
        <f t="shared" si="278"/>
        <v>PIONEER VALLEY CHINESE IMMERSION</v>
      </c>
      <c r="BD873" s="266">
        <f t="shared" si="279"/>
        <v>161</v>
      </c>
      <c r="BE873" s="266" t="str">
        <f t="shared" si="261"/>
        <v>LUDLOW</v>
      </c>
      <c r="BF873" s="266">
        <f t="shared" si="280"/>
        <v>4</v>
      </c>
    </row>
    <row r="874" spans="1:58">
      <c r="A874" s="265">
        <v>497</v>
      </c>
      <c r="B874" s="265">
        <v>497117210</v>
      </c>
      <c r="C874" s="266" t="s">
        <v>461</v>
      </c>
      <c r="D874" s="275">
        <f t="shared" si="262"/>
        <v>0</v>
      </c>
      <c r="E874" s="275">
        <f t="shared" si="263"/>
        <v>0</v>
      </c>
      <c r="F874" s="275">
        <f t="shared" si="264"/>
        <v>7</v>
      </c>
      <c r="G874" s="275">
        <f t="shared" si="265"/>
        <v>11</v>
      </c>
      <c r="H874" s="275">
        <f t="shared" si="266"/>
        <v>15</v>
      </c>
      <c r="I874" s="275">
        <f t="shared" si="267"/>
        <v>6</v>
      </c>
      <c r="J874" s="275">
        <f t="shared" si="268"/>
        <v>0</v>
      </c>
      <c r="K874" s="410">
        <f t="shared" si="269"/>
        <v>1.5327</v>
      </c>
      <c r="L874" s="275"/>
      <c r="M874" s="275">
        <f t="shared" si="270"/>
        <v>0</v>
      </c>
      <c r="N874" s="275">
        <f t="shared" si="271"/>
        <v>0</v>
      </c>
      <c r="O874" s="275">
        <f t="shared" si="272"/>
        <v>0</v>
      </c>
      <c r="P874" s="275">
        <f t="shared" si="273"/>
        <v>5</v>
      </c>
      <c r="Q874" s="275">
        <f t="shared" si="274"/>
        <v>6</v>
      </c>
      <c r="R874" s="275">
        <f t="shared" si="275"/>
        <v>39</v>
      </c>
      <c r="S874" s="278"/>
      <c r="T874" s="278"/>
      <c r="U874" s="278"/>
      <c r="V874" s="278"/>
      <c r="W874" s="582"/>
      <c r="X874" s="582"/>
      <c r="Y874" s="600"/>
      <c r="Z874" s="278"/>
      <c r="AA874" s="76">
        <v>497</v>
      </c>
      <c r="AB874" s="76">
        <v>497117210</v>
      </c>
      <c r="AC874" s="294" t="s">
        <v>461</v>
      </c>
      <c r="AD874" s="76">
        <v>0</v>
      </c>
      <c r="AE874" s="76">
        <v>0</v>
      </c>
      <c r="AF874" s="76">
        <v>7</v>
      </c>
      <c r="AG874" s="76">
        <v>11</v>
      </c>
      <c r="AH874" s="76">
        <v>15</v>
      </c>
      <c r="AI874" s="76">
        <v>6</v>
      </c>
      <c r="AJ874" s="76">
        <v>0</v>
      </c>
      <c r="AK874" s="265">
        <v>0</v>
      </c>
      <c r="AL874" s="265">
        <v>0</v>
      </c>
      <c r="AM874" s="265">
        <v>0</v>
      </c>
      <c r="AN874" s="265">
        <v>0</v>
      </c>
      <c r="AO874" s="265">
        <v>2</v>
      </c>
      <c r="AP874" s="265">
        <v>0</v>
      </c>
      <c r="AQ874" s="265">
        <v>0</v>
      </c>
      <c r="AR874" s="265">
        <v>0</v>
      </c>
      <c r="AS874" s="76">
        <v>3</v>
      </c>
      <c r="AT874" s="266"/>
      <c r="AU874" s="76">
        <v>117</v>
      </c>
      <c r="AV874" s="76">
        <v>210</v>
      </c>
      <c r="AW874" s="579">
        <v>6</v>
      </c>
      <c r="AY874" s="76"/>
      <c r="AZ874" s="76">
        <f t="shared" si="276"/>
        <v>497117210</v>
      </c>
      <c r="BA874" s="76">
        <f t="shared" si="277"/>
        <v>497</v>
      </c>
      <c r="BB874" s="564"/>
      <c r="BC874" s="266" t="str">
        <f t="shared" si="278"/>
        <v>PIONEER VALLEY CHINESE IMMERSION</v>
      </c>
      <c r="BD874" s="266">
        <f t="shared" si="279"/>
        <v>210</v>
      </c>
      <c r="BE874" s="266" t="str">
        <f t="shared" si="261"/>
        <v>NORTHAMPTON</v>
      </c>
      <c r="BF874" s="266">
        <f t="shared" si="280"/>
        <v>39</v>
      </c>
    </row>
    <row r="875" spans="1:58">
      <c r="A875" s="265">
        <v>497</v>
      </c>
      <c r="B875" s="265">
        <v>497117223</v>
      </c>
      <c r="C875" s="266" t="s">
        <v>461</v>
      </c>
      <c r="D875" s="275">
        <f t="shared" si="262"/>
        <v>0</v>
      </c>
      <c r="E875" s="275">
        <f t="shared" si="263"/>
        <v>0</v>
      </c>
      <c r="F875" s="275">
        <f t="shared" si="264"/>
        <v>0</v>
      </c>
      <c r="G875" s="275">
        <f t="shared" si="265"/>
        <v>2</v>
      </c>
      <c r="H875" s="275">
        <f t="shared" si="266"/>
        <v>1</v>
      </c>
      <c r="I875" s="275">
        <f t="shared" si="267"/>
        <v>0</v>
      </c>
      <c r="J875" s="275">
        <f t="shared" si="268"/>
        <v>0</v>
      </c>
      <c r="K875" s="410">
        <f t="shared" si="269"/>
        <v>0.1179</v>
      </c>
      <c r="L875" s="275"/>
      <c r="M875" s="275">
        <f t="shared" si="270"/>
        <v>0</v>
      </c>
      <c r="N875" s="275">
        <f t="shared" si="271"/>
        <v>0</v>
      </c>
      <c r="O875" s="275">
        <f t="shared" si="272"/>
        <v>0</v>
      </c>
      <c r="P875" s="275">
        <f t="shared" si="273"/>
        <v>0</v>
      </c>
      <c r="Q875" s="275">
        <f t="shared" si="274"/>
        <v>11</v>
      </c>
      <c r="R875" s="275">
        <f t="shared" si="275"/>
        <v>3</v>
      </c>
      <c r="S875" s="278"/>
      <c r="T875" s="278"/>
      <c r="U875" s="278"/>
      <c r="V875" s="278"/>
      <c r="W875" s="582"/>
      <c r="X875" s="582"/>
      <c r="Y875" s="600"/>
      <c r="Z875" s="278"/>
      <c r="AA875" s="76">
        <v>497</v>
      </c>
      <c r="AB875" s="76">
        <v>497117223</v>
      </c>
      <c r="AC875" s="294" t="s">
        <v>461</v>
      </c>
      <c r="AD875" s="76">
        <v>0</v>
      </c>
      <c r="AE875" s="76">
        <v>0</v>
      </c>
      <c r="AF875" s="76">
        <v>0</v>
      </c>
      <c r="AG875" s="76">
        <v>2</v>
      </c>
      <c r="AH875" s="76">
        <v>1</v>
      </c>
      <c r="AI875" s="76">
        <v>0</v>
      </c>
      <c r="AJ875" s="76">
        <v>0</v>
      </c>
      <c r="AK875" s="265">
        <v>0</v>
      </c>
      <c r="AL875" s="265">
        <v>0</v>
      </c>
      <c r="AM875" s="265">
        <v>0</v>
      </c>
      <c r="AN875" s="265">
        <v>0</v>
      </c>
      <c r="AO875" s="265">
        <v>0</v>
      </c>
      <c r="AP875" s="265">
        <v>0</v>
      </c>
      <c r="AQ875" s="265">
        <v>0</v>
      </c>
      <c r="AR875" s="265">
        <v>0</v>
      </c>
      <c r="AS875" s="76">
        <v>0</v>
      </c>
      <c r="AT875" s="266"/>
      <c r="AU875" s="76">
        <v>117</v>
      </c>
      <c r="AV875" s="76">
        <v>223</v>
      </c>
      <c r="AW875" s="579">
        <v>11</v>
      </c>
      <c r="AY875" s="76"/>
      <c r="AZ875" s="76">
        <f t="shared" si="276"/>
        <v>497117223</v>
      </c>
      <c r="BA875" s="76">
        <f t="shared" si="277"/>
        <v>497</v>
      </c>
      <c r="BB875" s="564"/>
      <c r="BC875" s="266" t="str">
        <f t="shared" si="278"/>
        <v>PIONEER VALLEY CHINESE IMMERSION</v>
      </c>
      <c r="BD875" s="266">
        <f t="shared" si="279"/>
        <v>223</v>
      </c>
      <c r="BE875" s="266" t="str">
        <f t="shared" si="261"/>
        <v>ORANGE</v>
      </c>
      <c r="BF875" s="266">
        <f t="shared" si="280"/>
        <v>3</v>
      </c>
    </row>
    <row r="876" spans="1:58">
      <c r="A876" s="265">
        <v>497</v>
      </c>
      <c r="B876" s="265">
        <v>497117227</v>
      </c>
      <c r="C876" s="266" t="s">
        <v>461</v>
      </c>
      <c r="D876" s="275">
        <f t="shared" si="262"/>
        <v>0</v>
      </c>
      <c r="E876" s="275">
        <f t="shared" si="263"/>
        <v>0</v>
      </c>
      <c r="F876" s="275">
        <f t="shared" si="264"/>
        <v>1</v>
      </c>
      <c r="G876" s="275">
        <f t="shared" si="265"/>
        <v>1</v>
      </c>
      <c r="H876" s="275">
        <f t="shared" si="266"/>
        <v>1</v>
      </c>
      <c r="I876" s="275">
        <f t="shared" si="267"/>
        <v>0</v>
      </c>
      <c r="J876" s="275">
        <f t="shared" si="268"/>
        <v>0</v>
      </c>
      <c r="K876" s="410">
        <f t="shared" si="269"/>
        <v>0.1179</v>
      </c>
      <c r="L876" s="275"/>
      <c r="M876" s="275">
        <f t="shared" si="270"/>
        <v>0</v>
      </c>
      <c r="N876" s="275">
        <f t="shared" si="271"/>
        <v>0</v>
      </c>
      <c r="O876" s="275">
        <f t="shared" si="272"/>
        <v>0</v>
      </c>
      <c r="P876" s="275">
        <f t="shared" si="273"/>
        <v>1</v>
      </c>
      <c r="Q876" s="275">
        <f t="shared" si="274"/>
        <v>10</v>
      </c>
      <c r="R876" s="275">
        <f t="shared" si="275"/>
        <v>3</v>
      </c>
      <c r="S876" s="278"/>
      <c r="T876" s="278"/>
      <c r="U876" s="278"/>
      <c r="V876" s="278"/>
      <c r="W876" s="582"/>
      <c r="X876" s="582"/>
      <c r="Y876" s="600"/>
      <c r="Z876" s="278"/>
      <c r="AA876" s="76">
        <v>497</v>
      </c>
      <c r="AB876" s="76">
        <v>497117227</v>
      </c>
      <c r="AC876" s="294" t="s">
        <v>461</v>
      </c>
      <c r="AD876" s="76">
        <v>0</v>
      </c>
      <c r="AE876" s="76">
        <v>0</v>
      </c>
      <c r="AF876" s="76">
        <v>1</v>
      </c>
      <c r="AG876" s="76">
        <v>1</v>
      </c>
      <c r="AH876" s="76">
        <v>1</v>
      </c>
      <c r="AI876" s="76">
        <v>0</v>
      </c>
      <c r="AJ876" s="76">
        <v>0</v>
      </c>
      <c r="AK876" s="265">
        <v>0</v>
      </c>
      <c r="AL876" s="265">
        <v>0</v>
      </c>
      <c r="AM876" s="265">
        <v>0</v>
      </c>
      <c r="AN876" s="265">
        <v>0</v>
      </c>
      <c r="AO876" s="265">
        <v>1</v>
      </c>
      <c r="AP876" s="265">
        <v>0</v>
      </c>
      <c r="AQ876" s="265">
        <v>0</v>
      </c>
      <c r="AR876" s="265">
        <v>0</v>
      </c>
      <c r="AS876" s="76">
        <v>0</v>
      </c>
      <c r="AT876" s="266"/>
      <c r="AU876" s="76">
        <v>117</v>
      </c>
      <c r="AV876" s="76">
        <v>227</v>
      </c>
      <c r="AW876" s="579">
        <v>10</v>
      </c>
      <c r="AY876" s="76"/>
      <c r="AZ876" s="76">
        <f t="shared" si="276"/>
        <v>497117227</v>
      </c>
      <c r="BA876" s="76">
        <f t="shared" si="277"/>
        <v>497</v>
      </c>
      <c r="BB876" s="564"/>
      <c r="BC876" s="266" t="str">
        <f t="shared" si="278"/>
        <v>PIONEER VALLEY CHINESE IMMERSION</v>
      </c>
      <c r="BD876" s="266">
        <f t="shared" si="279"/>
        <v>227</v>
      </c>
      <c r="BE876" s="266" t="str">
        <f t="shared" si="261"/>
        <v>PALMER</v>
      </c>
      <c r="BF876" s="266">
        <f t="shared" si="280"/>
        <v>3</v>
      </c>
    </row>
    <row r="877" spans="1:58">
      <c r="A877" s="265">
        <v>497</v>
      </c>
      <c r="B877" s="265">
        <v>497117230</v>
      </c>
      <c r="C877" s="266" t="s">
        <v>461</v>
      </c>
      <c r="D877" s="275">
        <f t="shared" si="262"/>
        <v>0</v>
      </c>
      <c r="E877" s="275">
        <f t="shared" si="263"/>
        <v>0</v>
      </c>
      <c r="F877" s="275">
        <f t="shared" si="264"/>
        <v>1</v>
      </c>
      <c r="G877" s="275">
        <f t="shared" si="265"/>
        <v>0</v>
      </c>
      <c r="H877" s="275">
        <f t="shared" si="266"/>
        <v>0</v>
      </c>
      <c r="I877" s="275">
        <f t="shared" si="267"/>
        <v>0</v>
      </c>
      <c r="J877" s="275">
        <f t="shared" si="268"/>
        <v>0</v>
      </c>
      <c r="K877" s="410">
        <f t="shared" si="269"/>
        <v>3.9300000000000002E-2</v>
      </c>
      <c r="L877" s="275"/>
      <c r="M877" s="275">
        <f t="shared" si="270"/>
        <v>0</v>
      </c>
      <c r="N877" s="275">
        <f t="shared" si="271"/>
        <v>0</v>
      </c>
      <c r="O877" s="275">
        <f t="shared" si="272"/>
        <v>0</v>
      </c>
      <c r="P877" s="275">
        <f t="shared" si="273"/>
        <v>0</v>
      </c>
      <c r="Q877" s="275">
        <f t="shared" si="274"/>
        <v>5</v>
      </c>
      <c r="R877" s="275">
        <f t="shared" si="275"/>
        <v>1</v>
      </c>
      <c r="S877" s="278"/>
      <c r="T877" s="278"/>
      <c r="U877" s="278"/>
      <c r="V877" s="278"/>
      <c r="W877" s="582"/>
      <c r="X877" s="582"/>
      <c r="Y877" s="600"/>
      <c r="Z877" s="278"/>
      <c r="AA877" s="76">
        <v>497</v>
      </c>
      <c r="AB877" s="76">
        <v>497117230</v>
      </c>
      <c r="AC877" s="294" t="s">
        <v>461</v>
      </c>
      <c r="AD877" s="76">
        <v>0</v>
      </c>
      <c r="AE877" s="76">
        <v>0</v>
      </c>
      <c r="AF877" s="76">
        <v>1</v>
      </c>
      <c r="AG877" s="76">
        <v>0</v>
      </c>
      <c r="AH877" s="76">
        <v>0</v>
      </c>
      <c r="AI877" s="76">
        <v>0</v>
      </c>
      <c r="AJ877" s="76">
        <v>0</v>
      </c>
      <c r="AK877" s="265">
        <v>0</v>
      </c>
      <c r="AL877" s="265">
        <v>0</v>
      </c>
      <c r="AM877" s="265">
        <v>0</v>
      </c>
      <c r="AN877" s="265">
        <v>0</v>
      </c>
      <c r="AO877" s="265">
        <v>0</v>
      </c>
      <c r="AP877" s="265">
        <v>0</v>
      </c>
      <c r="AQ877" s="265">
        <v>0</v>
      </c>
      <c r="AR877" s="265">
        <v>0</v>
      </c>
      <c r="AS877" s="76">
        <v>0</v>
      </c>
      <c r="AT877" s="266"/>
      <c r="AU877" s="76">
        <v>117</v>
      </c>
      <c r="AV877" s="76">
        <v>230</v>
      </c>
      <c r="AW877" s="579">
        <v>5</v>
      </c>
      <c r="AY877" s="76"/>
      <c r="AZ877" s="76">
        <f t="shared" si="276"/>
        <v>497117230</v>
      </c>
      <c r="BA877" s="76">
        <f t="shared" si="277"/>
        <v>497</v>
      </c>
      <c r="BB877" s="564"/>
      <c r="BC877" s="266" t="str">
        <f t="shared" si="278"/>
        <v>PIONEER VALLEY CHINESE IMMERSION</v>
      </c>
      <c r="BD877" s="266">
        <f t="shared" si="279"/>
        <v>230</v>
      </c>
      <c r="BE877" s="266" t="str">
        <f t="shared" si="261"/>
        <v>PELHAM</v>
      </c>
      <c r="BF877" s="266">
        <f t="shared" si="280"/>
        <v>1</v>
      </c>
    </row>
    <row r="878" spans="1:58">
      <c r="A878" s="265">
        <v>497</v>
      </c>
      <c r="B878" s="265">
        <v>497117272</v>
      </c>
      <c r="C878" s="266" t="s">
        <v>461</v>
      </c>
      <c r="D878" s="275">
        <f t="shared" si="262"/>
        <v>0</v>
      </c>
      <c r="E878" s="275">
        <f t="shared" si="263"/>
        <v>0</v>
      </c>
      <c r="F878" s="275">
        <f t="shared" si="264"/>
        <v>1</v>
      </c>
      <c r="G878" s="275">
        <f t="shared" si="265"/>
        <v>2</v>
      </c>
      <c r="H878" s="275">
        <f t="shared" si="266"/>
        <v>0</v>
      </c>
      <c r="I878" s="275">
        <f t="shared" si="267"/>
        <v>0</v>
      </c>
      <c r="J878" s="275">
        <f t="shared" si="268"/>
        <v>0</v>
      </c>
      <c r="K878" s="410">
        <f t="shared" si="269"/>
        <v>0.1179</v>
      </c>
      <c r="L878" s="275"/>
      <c r="M878" s="275">
        <f t="shared" si="270"/>
        <v>0</v>
      </c>
      <c r="N878" s="275">
        <f t="shared" si="271"/>
        <v>0</v>
      </c>
      <c r="O878" s="275">
        <f t="shared" si="272"/>
        <v>0</v>
      </c>
      <c r="P878" s="275">
        <f t="shared" si="273"/>
        <v>0</v>
      </c>
      <c r="Q878" s="275">
        <f t="shared" si="274"/>
        <v>6</v>
      </c>
      <c r="R878" s="275">
        <f t="shared" si="275"/>
        <v>3</v>
      </c>
      <c r="S878" s="278"/>
      <c r="T878" s="278"/>
      <c r="U878" s="278"/>
      <c r="V878" s="278"/>
      <c r="W878" s="582"/>
      <c r="X878" s="582"/>
      <c r="Y878" s="600"/>
      <c r="Z878" s="278"/>
      <c r="AA878" s="76">
        <v>497</v>
      </c>
      <c r="AB878" s="76">
        <v>497117272</v>
      </c>
      <c r="AC878" s="294" t="s">
        <v>461</v>
      </c>
      <c r="AD878" s="76">
        <v>0</v>
      </c>
      <c r="AE878" s="76">
        <v>0</v>
      </c>
      <c r="AF878" s="76">
        <v>1</v>
      </c>
      <c r="AG878" s="76">
        <v>2</v>
      </c>
      <c r="AH878" s="76">
        <v>0</v>
      </c>
      <c r="AI878" s="76">
        <v>0</v>
      </c>
      <c r="AJ878" s="76">
        <v>0</v>
      </c>
      <c r="AK878" s="265">
        <v>0</v>
      </c>
      <c r="AL878" s="265">
        <v>0</v>
      </c>
      <c r="AM878" s="265">
        <v>0</v>
      </c>
      <c r="AN878" s="265">
        <v>0</v>
      </c>
      <c r="AO878" s="265">
        <v>0</v>
      </c>
      <c r="AP878" s="265">
        <v>0</v>
      </c>
      <c r="AQ878" s="265">
        <v>0</v>
      </c>
      <c r="AR878" s="265">
        <v>0</v>
      </c>
      <c r="AS878" s="76">
        <v>0</v>
      </c>
      <c r="AT878" s="266"/>
      <c r="AU878" s="76">
        <v>117</v>
      </c>
      <c r="AV878" s="76">
        <v>272</v>
      </c>
      <c r="AW878" s="579">
        <v>6</v>
      </c>
      <c r="AY878" s="76"/>
      <c r="AZ878" s="76">
        <f t="shared" si="276"/>
        <v>497117272</v>
      </c>
      <c r="BA878" s="76">
        <f t="shared" si="277"/>
        <v>497</v>
      </c>
      <c r="BB878" s="564"/>
      <c r="BC878" s="266" t="str">
        <f t="shared" si="278"/>
        <v>PIONEER VALLEY CHINESE IMMERSION</v>
      </c>
      <c r="BD878" s="266">
        <f t="shared" si="279"/>
        <v>272</v>
      </c>
      <c r="BE878" s="266" t="str">
        <f t="shared" si="261"/>
        <v>SHUTESBURY</v>
      </c>
      <c r="BF878" s="266">
        <f t="shared" si="280"/>
        <v>3</v>
      </c>
    </row>
    <row r="879" spans="1:58">
      <c r="A879" s="265">
        <v>497</v>
      </c>
      <c r="B879" s="265">
        <v>497117275</v>
      </c>
      <c r="C879" s="266" t="s">
        <v>461</v>
      </c>
      <c r="D879" s="275">
        <f t="shared" si="262"/>
        <v>0</v>
      </c>
      <c r="E879" s="275">
        <f t="shared" si="263"/>
        <v>0</v>
      </c>
      <c r="F879" s="275">
        <f t="shared" si="264"/>
        <v>0</v>
      </c>
      <c r="G879" s="275">
        <f t="shared" si="265"/>
        <v>3</v>
      </c>
      <c r="H879" s="275">
        <f t="shared" si="266"/>
        <v>1</v>
      </c>
      <c r="I879" s="275">
        <f t="shared" si="267"/>
        <v>0</v>
      </c>
      <c r="J879" s="275">
        <f t="shared" si="268"/>
        <v>0</v>
      </c>
      <c r="K879" s="410">
        <f t="shared" si="269"/>
        <v>0.15720000000000001</v>
      </c>
      <c r="L879" s="275"/>
      <c r="M879" s="275">
        <f t="shared" si="270"/>
        <v>0</v>
      </c>
      <c r="N879" s="275">
        <f t="shared" si="271"/>
        <v>0</v>
      </c>
      <c r="O879" s="275">
        <f t="shared" si="272"/>
        <v>0</v>
      </c>
      <c r="P879" s="275">
        <f t="shared" si="273"/>
        <v>1</v>
      </c>
      <c r="Q879" s="275">
        <f t="shared" si="274"/>
        <v>4</v>
      </c>
      <c r="R879" s="275">
        <f t="shared" si="275"/>
        <v>4</v>
      </c>
      <c r="S879" s="278"/>
      <c r="T879" s="278"/>
      <c r="U879" s="278"/>
      <c r="V879" s="278"/>
      <c r="W879" s="582"/>
      <c r="X879" s="582"/>
      <c r="Y879" s="600"/>
      <c r="Z879" s="278"/>
      <c r="AA879" s="76">
        <v>497</v>
      </c>
      <c r="AB879" s="76">
        <v>497117275</v>
      </c>
      <c r="AC879" s="294" t="s">
        <v>461</v>
      </c>
      <c r="AD879" s="76">
        <v>0</v>
      </c>
      <c r="AE879" s="76">
        <v>0</v>
      </c>
      <c r="AF879" s="76">
        <v>0</v>
      </c>
      <c r="AG879" s="76">
        <v>3</v>
      </c>
      <c r="AH879" s="76">
        <v>1</v>
      </c>
      <c r="AI879" s="76">
        <v>0</v>
      </c>
      <c r="AJ879" s="76">
        <v>0</v>
      </c>
      <c r="AK879" s="265">
        <v>0</v>
      </c>
      <c r="AL879" s="265">
        <v>0</v>
      </c>
      <c r="AM879" s="265">
        <v>0</v>
      </c>
      <c r="AN879" s="265">
        <v>0</v>
      </c>
      <c r="AO879" s="265">
        <v>1</v>
      </c>
      <c r="AP879" s="265">
        <v>0</v>
      </c>
      <c r="AQ879" s="265">
        <v>0</v>
      </c>
      <c r="AR879" s="265">
        <v>0</v>
      </c>
      <c r="AS879" s="76">
        <v>0</v>
      </c>
      <c r="AT879" s="266"/>
      <c r="AU879" s="76">
        <v>117</v>
      </c>
      <c r="AV879" s="76">
        <v>275</v>
      </c>
      <c r="AW879" s="579">
        <v>4</v>
      </c>
      <c r="AY879" s="76"/>
      <c r="AZ879" s="76">
        <f t="shared" si="276"/>
        <v>497117275</v>
      </c>
      <c r="BA879" s="76">
        <f t="shared" si="277"/>
        <v>497</v>
      </c>
      <c r="BB879" s="564"/>
      <c r="BC879" s="266" t="str">
        <f t="shared" si="278"/>
        <v>PIONEER VALLEY CHINESE IMMERSION</v>
      </c>
      <c r="BD879" s="266">
        <f t="shared" si="279"/>
        <v>275</v>
      </c>
      <c r="BE879" s="266" t="str">
        <f t="shared" si="261"/>
        <v>SOUTHAMPTON</v>
      </c>
      <c r="BF879" s="266">
        <f t="shared" si="280"/>
        <v>4</v>
      </c>
    </row>
    <row r="880" spans="1:58">
      <c r="A880" s="265">
        <v>497</v>
      </c>
      <c r="B880" s="265">
        <v>497117278</v>
      </c>
      <c r="C880" s="266" t="s">
        <v>461</v>
      </c>
      <c r="D880" s="275">
        <f t="shared" si="262"/>
        <v>0</v>
      </c>
      <c r="E880" s="275">
        <f t="shared" si="263"/>
        <v>0</v>
      </c>
      <c r="F880" s="275">
        <f t="shared" si="264"/>
        <v>4</v>
      </c>
      <c r="G880" s="275">
        <f t="shared" si="265"/>
        <v>24</v>
      </c>
      <c r="H880" s="275">
        <f t="shared" si="266"/>
        <v>16</v>
      </c>
      <c r="I880" s="275">
        <f t="shared" si="267"/>
        <v>19</v>
      </c>
      <c r="J880" s="275">
        <f t="shared" si="268"/>
        <v>0</v>
      </c>
      <c r="K880" s="410">
        <f t="shared" si="269"/>
        <v>2.4759000000000002</v>
      </c>
      <c r="L880" s="275"/>
      <c r="M880" s="275">
        <f t="shared" si="270"/>
        <v>2</v>
      </c>
      <c r="N880" s="275">
        <f t="shared" si="271"/>
        <v>0</v>
      </c>
      <c r="O880" s="275">
        <f t="shared" si="272"/>
        <v>0</v>
      </c>
      <c r="P880" s="275">
        <f t="shared" si="273"/>
        <v>12</v>
      </c>
      <c r="Q880" s="275">
        <f t="shared" si="274"/>
        <v>7</v>
      </c>
      <c r="R880" s="275">
        <f t="shared" si="275"/>
        <v>63</v>
      </c>
      <c r="S880" s="278"/>
      <c r="T880" s="278"/>
      <c r="U880" s="278"/>
      <c r="V880" s="278"/>
      <c r="W880" s="582"/>
      <c r="X880" s="582"/>
      <c r="Y880" s="600"/>
      <c r="Z880" s="278"/>
      <c r="AA880" s="76">
        <v>497</v>
      </c>
      <c r="AB880" s="76">
        <v>497117278</v>
      </c>
      <c r="AC880" s="294" t="s">
        <v>461</v>
      </c>
      <c r="AD880" s="76">
        <v>0</v>
      </c>
      <c r="AE880" s="76">
        <v>0</v>
      </c>
      <c r="AF880" s="76">
        <v>4</v>
      </c>
      <c r="AG880" s="76">
        <v>24</v>
      </c>
      <c r="AH880" s="76">
        <v>16</v>
      </c>
      <c r="AI880" s="76">
        <v>19</v>
      </c>
      <c r="AJ880" s="76">
        <v>0</v>
      </c>
      <c r="AK880" s="265">
        <v>0</v>
      </c>
      <c r="AL880" s="265">
        <v>2</v>
      </c>
      <c r="AM880" s="265">
        <v>0</v>
      </c>
      <c r="AN880" s="265">
        <v>0</v>
      </c>
      <c r="AO880" s="265">
        <v>5</v>
      </c>
      <c r="AP880" s="265">
        <v>0</v>
      </c>
      <c r="AQ880" s="265">
        <v>0</v>
      </c>
      <c r="AR880" s="265">
        <v>1</v>
      </c>
      <c r="AS880" s="76">
        <v>6</v>
      </c>
      <c r="AT880" s="266"/>
      <c r="AU880" s="76">
        <v>117</v>
      </c>
      <c r="AV880" s="76">
        <v>278</v>
      </c>
      <c r="AW880" s="579">
        <v>7</v>
      </c>
      <c r="AY880" s="76"/>
      <c r="AZ880" s="76">
        <f t="shared" si="276"/>
        <v>497117278</v>
      </c>
      <c r="BA880" s="76">
        <f t="shared" si="277"/>
        <v>497</v>
      </c>
      <c r="BB880" s="564"/>
      <c r="BC880" s="266" t="str">
        <f t="shared" si="278"/>
        <v>PIONEER VALLEY CHINESE IMMERSION</v>
      </c>
      <c r="BD880" s="266">
        <f t="shared" si="279"/>
        <v>278</v>
      </c>
      <c r="BE880" s="266" t="str">
        <f t="shared" si="261"/>
        <v>SOUTH HADLEY</v>
      </c>
      <c r="BF880" s="266">
        <f t="shared" si="280"/>
        <v>63</v>
      </c>
    </row>
    <row r="881" spans="1:58">
      <c r="A881" s="265">
        <v>497</v>
      </c>
      <c r="B881" s="265">
        <v>497117281</v>
      </c>
      <c r="C881" s="266" t="s">
        <v>461</v>
      </c>
      <c r="D881" s="275">
        <f t="shared" si="262"/>
        <v>0</v>
      </c>
      <c r="E881" s="275">
        <f t="shared" si="263"/>
        <v>0</v>
      </c>
      <c r="F881" s="275">
        <f t="shared" si="264"/>
        <v>6</v>
      </c>
      <c r="G881" s="275">
        <f t="shared" si="265"/>
        <v>28</v>
      </c>
      <c r="H881" s="275">
        <f t="shared" si="266"/>
        <v>27</v>
      </c>
      <c r="I881" s="275">
        <f t="shared" si="267"/>
        <v>15</v>
      </c>
      <c r="J881" s="275">
        <f t="shared" si="268"/>
        <v>0</v>
      </c>
      <c r="K881" s="410">
        <f t="shared" si="269"/>
        <v>2.9868000000000001</v>
      </c>
      <c r="L881" s="275"/>
      <c r="M881" s="275">
        <f t="shared" si="270"/>
        <v>0</v>
      </c>
      <c r="N881" s="275">
        <f t="shared" si="271"/>
        <v>0</v>
      </c>
      <c r="O881" s="275">
        <f t="shared" si="272"/>
        <v>1</v>
      </c>
      <c r="P881" s="275">
        <f t="shared" si="273"/>
        <v>51</v>
      </c>
      <c r="Q881" s="275">
        <f t="shared" si="274"/>
        <v>12</v>
      </c>
      <c r="R881" s="275">
        <f t="shared" si="275"/>
        <v>76</v>
      </c>
      <c r="S881" s="278"/>
      <c r="T881" s="278"/>
      <c r="U881" s="278"/>
      <c r="V881" s="278"/>
      <c r="W881" s="582"/>
      <c r="X881" s="582"/>
      <c r="Y881" s="600"/>
      <c r="Z881" s="278"/>
      <c r="AA881" s="76">
        <v>497</v>
      </c>
      <c r="AB881" s="76">
        <v>497117281</v>
      </c>
      <c r="AC881" s="294" t="s">
        <v>461</v>
      </c>
      <c r="AD881" s="76">
        <v>0</v>
      </c>
      <c r="AE881" s="76">
        <v>0</v>
      </c>
      <c r="AF881" s="76">
        <v>6</v>
      </c>
      <c r="AG881" s="76">
        <v>28</v>
      </c>
      <c r="AH881" s="76">
        <v>27</v>
      </c>
      <c r="AI881" s="76">
        <v>15</v>
      </c>
      <c r="AJ881" s="76">
        <v>0</v>
      </c>
      <c r="AK881" s="265">
        <v>0</v>
      </c>
      <c r="AL881" s="265">
        <v>0</v>
      </c>
      <c r="AM881" s="265">
        <v>0</v>
      </c>
      <c r="AN881" s="265">
        <v>1</v>
      </c>
      <c r="AO881" s="265">
        <v>35</v>
      </c>
      <c r="AP881" s="265">
        <v>0</v>
      </c>
      <c r="AQ881" s="265">
        <v>0</v>
      </c>
      <c r="AR881" s="265">
        <v>5</v>
      </c>
      <c r="AS881" s="76">
        <v>11</v>
      </c>
      <c r="AT881" s="266"/>
      <c r="AU881" s="76">
        <v>117</v>
      </c>
      <c r="AV881" s="76">
        <v>281</v>
      </c>
      <c r="AW881" s="579">
        <v>12</v>
      </c>
      <c r="AY881" s="76"/>
      <c r="AZ881" s="76">
        <f t="shared" si="276"/>
        <v>497117281</v>
      </c>
      <c r="BA881" s="76">
        <f t="shared" si="277"/>
        <v>497</v>
      </c>
      <c r="BB881" s="564"/>
      <c r="BC881" s="266" t="str">
        <f t="shared" si="278"/>
        <v>PIONEER VALLEY CHINESE IMMERSION</v>
      </c>
      <c r="BD881" s="266">
        <f t="shared" si="279"/>
        <v>281</v>
      </c>
      <c r="BE881" s="266" t="str">
        <f t="shared" si="261"/>
        <v>SPRINGFIELD</v>
      </c>
      <c r="BF881" s="266">
        <f t="shared" si="280"/>
        <v>76</v>
      </c>
    </row>
    <row r="882" spans="1:58">
      <c r="A882" s="265">
        <v>497</v>
      </c>
      <c r="B882" s="265">
        <v>497117325</v>
      </c>
      <c r="C882" s="266" t="s">
        <v>461</v>
      </c>
      <c r="D882" s="275">
        <f t="shared" si="262"/>
        <v>0</v>
      </c>
      <c r="E882" s="275">
        <f t="shared" si="263"/>
        <v>0</v>
      </c>
      <c r="F882" s="275">
        <f t="shared" si="264"/>
        <v>0</v>
      </c>
      <c r="G882" s="275">
        <f t="shared" si="265"/>
        <v>8</v>
      </c>
      <c r="H882" s="275">
        <f t="shared" si="266"/>
        <v>3</v>
      </c>
      <c r="I882" s="275">
        <f t="shared" si="267"/>
        <v>4</v>
      </c>
      <c r="J882" s="275">
        <f t="shared" si="268"/>
        <v>0</v>
      </c>
      <c r="K882" s="410">
        <f t="shared" si="269"/>
        <v>0.58950000000000002</v>
      </c>
      <c r="L882" s="275"/>
      <c r="M882" s="275">
        <f t="shared" si="270"/>
        <v>0</v>
      </c>
      <c r="N882" s="275">
        <f t="shared" si="271"/>
        <v>0</v>
      </c>
      <c r="O882" s="275">
        <f t="shared" si="272"/>
        <v>0</v>
      </c>
      <c r="P882" s="275">
        <f t="shared" si="273"/>
        <v>6</v>
      </c>
      <c r="Q882" s="275">
        <f t="shared" si="274"/>
        <v>9</v>
      </c>
      <c r="R882" s="275">
        <f t="shared" si="275"/>
        <v>15</v>
      </c>
      <c r="S882" s="278"/>
      <c r="T882" s="278"/>
      <c r="U882" s="278"/>
      <c r="V882" s="278"/>
      <c r="W882" s="582"/>
      <c r="X882" s="582"/>
      <c r="Y882" s="600"/>
      <c r="Z882" s="278"/>
      <c r="AA882" s="76">
        <v>497</v>
      </c>
      <c r="AB882" s="76">
        <v>497117325</v>
      </c>
      <c r="AC882" s="294" t="s">
        <v>461</v>
      </c>
      <c r="AD882" s="76">
        <v>0</v>
      </c>
      <c r="AE882" s="76">
        <v>0</v>
      </c>
      <c r="AF882" s="76">
        <v>0</v>
      </c>
      <c r="AG882" s="76">
        <v>8</v>
      </c>
      <c r="AH882" s="76">
        <v>3</v>
      </c>
      <c r="AI882" s="76">
        <v>4</v>
      </c>
      <c r="AJ882" s="76">
        <v>0</v>
      </c>
      <c r="AK882" s="265">
        <v>0</v>
      </c>
      <c r="AL882" s="265">
        <v>0</v>
      </c>
      <c r="AM882" s="265">
        <v>0</v>
      </c>
      <c r="AN882" s="265">
        <v>0</v>
      </c>
      <c r="AO882" s="265">
        <v>4</v>
      </c>
      <c r="AP882" s="265">
        <v>0</v>
      </c>
      <c r="AQ882" s="265">
        <v>0</v>
      </c>
      <c r="AR882" s="265">
        <v>0</v>
      </c>
      <c r="AS882" s="76">
        <v>2</v>
      </c>
      <c r="AT882" s="266"/>
      <c r="AU882" s="76">
        <v>117</v>
      </c>
      <c r="AV882" s="76">
        <v>325</v>
      </c>
      <c r="AW882" s="579">
        <v>9</v>
      </c>
      <c r="AY882" s="76"/>
      <c r="AZ882" s="76">
        <f t="shared" si="276"/>
        <v>497117325</v>
      </c>
      <c r="BA882" s="76">
        <f t="shared" si="277"/>
        <v>497</v>
      </c>
      <c r="BB882" s="564"/>
      <c r="BC882" s="266" t="str">
        <f t="shared" si="278"/>
        <v>PIONEER VALLEY CHINESE IMMERSION</v>
      </c>
      <c r="BD882" s="266">
        <f t="shared" si="279"/>
        <v>325</v>
      </c>
      <c r="BE882" s="266" t="str">
        <f t="shared" si="261"/>
        <v>WESTFIELD</v>
      </c>
      <c r="BF882" s="266">
        <f t="shared" si="280"/>
        <v>15</v>
      </c>
    </row>
    <row r="883" spans="1:58">
      <c r="A883" s="265">
        <v>497</v>
      </c>
      <c r="B883" s="265">
        <v>497117332</v>
      </c>
      <c r="C883" s="266" t="s">
        <v>461</v>
      </c>
      <c r="D883" s="275">
        <f t="shared" si="262"/>
        <v>0</v>
      </c>
      <c r="E883" s="275">
        <f t="shared" si="263"/>
        <v>0</v>
      </c>
      <c r="F883" s="275">
        <f t="shared" si="264"/>
        <v>0</v>
      </c>
      <c r="G883" s="275">
        <f t="shared" si="265"/>
        <v>5</v>
      </c>
      <c r="H883" s="275">
        <f t="shared" si="266"/>
        <v>3</v>
      </c>
      <c r="I883" s="275">
        <f t="shared" si="267"/>
        <v>1</v>
      </c>
      <c r="J883" s="275">
        <f t="shared" si="268"/>
        <v>0</v>
      </c>
      <c r="K883" s="410">
        <f t="shared" si="269"/>
        <v>0.35370000000000001</v>
      </c>
      <c r="L883" s="275"/>
      <c r="M883" s="275">
        <f t="shared" si="270"/>
        <v>0</v>
      </c>
      <c r="N883" s="275">
        <f t="shared" si="271"/>
        <v>0</v>
      </c>
      <c r="O883" s="275">
        <f t="shared" si="272"/>
        <v>0</v>
      </c>
      <c r="P883" s="275">
        <f t="shared" si="273"/>
        <v>2</v>
      </c>
      <c r="Q883" s="275">
        <f t="shared" si="274"/>
        <v>10</v>
      </c>
      <c r="R883" s="275">
        <f t="shared" si="275"/>
        <v>9</v>
      </c>
      <c r="S883" s="278"/>
      <c r="T883" s="278"/>
      <c r="U883" s="278"/>
      <c r="V883" s="278"/>
      <c r="W883" s="582"/>
      <c r="X883" s="582"/>
      <c r="Y883" s="600"/>
      <c r="Z883" s="278"/>
      <c r="AA883" s="76">
        <v>497</v>
      </c>
      <c r="AB883" s="76">
        <v>497117332</v>
      </c>
      <c r="AC883" s="294" t="s">
        <v>461</v>
      </c>
      <c r="AD883" s="76">
        <v>0</v>
      </c>
      <c r="AE883" s="76">
        <v>0</v>
      </c>
      <c r="AF883" s="76">
        <v>0</v>
      </c>
      <c r="AG883" s="76">
        <v>5</v>
      </c>
      <c r="AH883" s="76">
        <v>3</v>
      </c>
      <c r="AI883" s="76">
        <v>1</v>
      </c>
      <c r="AJ883" s="76">
        <v>0</v>
      </c>
      <c r="AK883" s="265">
        <v>0</v>
      </c>
      <c r="AL883" s="265">
        <v>0</v>
      </c>
      <c r="AM883" s="265">
        <v>0</v>
      </c>
      <c r="AN883" s="265">
        <v>0</v>
      </c>
      <c r="AO883" s="265">
        <v>2</v>
      </c>
      <c r="AP883" s="265">
        <v>0</v>
      </c>
      <c r="AQ883" s="265">
        <v>0</v>
      </c>
      <c r="AR883" s="265">
        <v>0</v>
      </c>
      <c r="AS883" s="76">
        <v>0</v>
      </c>
      <c r="AT883" s="266"/>
      <c r="AU883" s="76">
        <v>117</v>
      </c>
      <c r="AV883" s="76">
        <v>332</v>
      </c>
      <c r="AW883" s="579">
        <v>10</v>
      </c>
      <c r="AY883" s="76"/>
      <c r="AZ883" s="76">
        <f t="shared" si="276"/>
        <v>497117332</v>
      </c>
      <c r="BA883" s="76">
        <f t="shared" si="277"/>
        <v>497</v>
      </c>
      <c r="BB883" s="564"/>
      <c r="BC883" s="266" t="str">
        <f t="shared" si="278"/>
        <v>PIONEER VALLEY CHINESE IMMERSION</v>
      </c>
      <c r="BD883" s="266">
        <f t="shared" si="279"/>
        <v>332</v>
      </c>
      <c r="BE883" s="266" t="str">
        <f t="shared" si="261"/>
        <v>WEST SPRINGFIELD</v>
      </c>
      <c r="BF883" s="266">
        <f t="shared" si="280"/>
        <v>9</v>
      </c>
    </row>
    <row r="884" spans="1:58">
      <c r="A884" s="265">
        <v>497</v>
      </c>
      <c r="B884" s="265">
        <v>497117340</v>
      </c>
      <c r="C884" s="266" t="s">
        <v>461</v>
      </c>
      <c r="D884" s="275">
        <f t="shared" si="262"/>
        <v>0</v>
      </c>
      <c r="E884" s="275">
        <f t="shared" si="263"/>
        <v>0</v>
      </c>
      <c r="F884" s="275">
        <f t="shared" si="264"/>
        <v>0</v>
      </c>
      <c r="G884" s="275">
        <f t="shared" si="265"/>
        <v>2</v>
      </c>
      <c r="H884" s="275">
        <f t="shared" si="266"/>
        <v>0</v>
      </c>
      <c r="I884" s="275">
        <f t="shared" si="267"/>
        <v>0</v>
      </c>
      <c r="J884" s="275">
        <f t="shared" si="268"/>
        <v>0</v>
      </c>
      <c r="K884" s="410">
        <f t="shared" si="269"/>
        <v>7.8600000000000003E-2</v>
      </c>
      <c r="L884" s="275"/>
      <c r="M884" s="275">
        <f t="shared" si="270"/>
        <v>0</v>
      </c>
      <c r="N884" s="275">
        <f t="shared" si="271"/>
        <v>0</v>
      </c>
      <c r="O884" s="275">
        <f t="shared" si="272"/>
        <v>0</v>
      </c>
      <c r="P884" s="275">
        <f t="shared" si="273"/>
        <v>1</v>
      </c>
      <c r="Q884" s="275">
        <f t="shared" si="274"/>
        <v>7</v>
      </c>
      <c r="R884" s="275">
        <f t="shared" si="275"/>
        <v>2</v>
      </c>
      <c r="S884" s="278"/>
      <c r="T884" s="278"/>
      <c r="U884" s="278"/>
      <c r="V884" s="278"/>
      <c r="W884" s="582"/>
      <c r="X884" s="582"/>
      <c r="Y884" s="600"/>
      <c r="Z884" s="278"/>
      <c r="AA884" s="76">
        <v>497</v>
      </c>
      <c r="AB884" s="76">
        <v>497117340</v>
      </c>
      <c r="AC884" s="294" t="s">
        <v>461</v>
      </c>
      <c r="AD884" s="76">
        <v>0</v>
      </c>
      <c r="AE884" s="76">
        <v>0</v>
      </c>
      <c r="AF884" s="76">
        <v>0</v>
      </c>
      <c r="AG884" s="76">
        <v>2</v>
      </c>
      <c r="AH884" s="76">
        <v>0</v>
      </c>
      <c r="AI884" s="76">
        <v>0</v>
      </c>
      <c r="AJ884" s="76">
        <v>0</v>
      </c>
      <c r="AK884" s="265">
        <v>0</v>
      </c>
      <c r="AL884" s="265">
        <v>0</v>
      </c>
      <c r="AM884" s="265">
        <v>0</v>
      </c>
      <c r="AN884" s="265">
        <v>0</v>
      </c>
      <c r="AO884" s="265">
        <v>1</v>
      </c>
      <c r="AP884" s="265">
        <v>0</v>
      </c>
      <c r="AQ884" s="265">
        <v>0</v>
      </c>
      <c r="AR884" s="265">
        <v>0</v>
      </c>
      <c r="AS884" s="76">
        <v>0</v>
      </c>
      <c r="AT884" s="266"/>
      <c r="AU884" s="76">
        <v>117</v>
      </c>
      <c r="AV884" s="76">
        <v>340</v>
      </c>
      <c r="AW884" s="579">
        <v>7</v>
      </c>
      <c r="AY884" s="76"/>
      <c r="AZ884" s="76">
        <f t="shared" si="276"/>
        <v>497117340</v>
      </c>
      <c r="BA884" s="76">
        <f t="shared" si="277"/>
        <v>497</v>
      </c>
      <c r="BB884" s="564"/>
      <c r="BC884" s="266" t="str">
        <f t="shared" si="278"/>
        <v>PIONEER VALLEY CHINESE IMMERSION</v>
      </c>
      <c r="BD884" s="266">
        <f t="shared" si="279"/>
        <v>340</v>
      </c>
      <c r="BE884" s="266" t="str">
        <f t="shared" si="261"/>
        <v>WILLIAMSBURG</v>
      </c>
      <c r="BF884" s="266">
        <f t="shared" si="280"/>
        <v>2</v>
      </c>
    </row>
    <row r="885" spans="1:58">
      <c r="A885" s="265">
        <v>497</v>
      </c>
      <c r="B885" s="265">
        <v>497117605</v>
      </c>
      <c r="C885" s="266" t="s">
        <v>461</v>
      </c>
      <c r="D885" s="275">
        <f t="shared" si="262"/>
        <v>0</v>
      </c>
      <c r="E885" s="275">
        <f t="shared" si="263"/>
        <v>0</v>
      </c>
      <c r="F885" s="275">
        <f t="shared" si="264"/>
        <v>0</v>
      </c>
      <c r="G885" s="275">
        <f t="shared" si="265"/>
        <v>0</v>
      </c>
      <c r="H885" s="275">
        <f t="shared" si="266"/>
        <v>27</v>
      </c>
      <c r="I885" s="275">
        <f t="shared" si="267"/>
        <v>25</v>
      </c>
      <c r="J885" s="275">
        <f t="shared" si="268"/>
        <v>0</v>
      </c>
      <c r="K885" s="410">
        <f t="shared" si="269"/>
        <v>2.0436000000000001</v>
      </c>
      <c r="L885" s="275"/>
      <c r="M885" s="275">
        <f t="shared" si="270"/>
        <v>0</v>
      </c>
      <c r="N885" s="275">
        <f t="shared" si="271"/>
        <v>0</v>
      </c>
      <c r="O885" s="275">
        <f t="shared" si="272"/>
        <v>0</v>
      </c>
      <c r="P885" s="275">
        <f t="shared" si="273"/>
        <v>8</v>
      </c>
      <c r="Q885" s="275">
        <f t="shared" si="274"/>
        <v>6</v>
      </c>
      <c r="R885" s="275">
        <f t="shared" si="275"/>
        <v>52</v>
      </c>
      <c r="S885" s="278"/>
      <c r="T885" s="278"/>
      <c r="U885" s="278"/>
      <c r="V885" s="278"/>
      <c r="W885" s="582"/>
      <c r="X885" s="582"/>
      <c r="Y885" s="600"/>
      <c r="Z885" s="278"/>
      <c r="AA885" s="76">
        <v>497</v>
      </c>
      <c r="AB885" s="76">
        <v>497117605</v>
      </c>
      <c r="AC885" s="294" t="s">
        <v>461</v>
      </c>
      <c r="AD885" s="76">
        <v>0</v>
      </c>
      <c r="AE885" s="76">
        <v>0</v>
      </c>
      <c r="AF885" s="76">
        <v>0</v>
      </c>
      <c r="AG885" s="76">
        <v>0</v>
      </c>
      <c r="AH885" s="76">
        <v>27</v>
      </c>
      <c r="AI885" s="76">
        <v>25</v>
      </c>
      <c r="AJ885" s="76">
        <v>0</v>
      </c>
      <c r="AK885" s="265">
        <v>0</v>
      </c>
      <c r="AL885" s="265">
        <v>0</v>
      </c>
      <c r="AM885" s="265">
        <v>0</v>
      </c>
      <c r="AN885" s="265">
        <v>0</v>
      </c>
      <c r="AO885" s="265">
        <v>2</v>
      </c>
      <c r="AP885" s="265">
        <v>0</v>
      </c>
      <c r="AQ885" s="265">
        <v>0</v>
      </c>
      <c r="AR885" s="265">
        <v>0</v>
      </c>
      <c r="AS885" s="76">
        <v>6</v>
      </c>
      <c r="AT885" s="266"/>
      <c r="AU885" s="76">
        <v>117</v>
      </c>
      <c r="AV885" s="76">
        <v>605</v>
      </c>
      <c r="AW885" s="579">
        <v>6</v>
      </c>
      <c r="AY885" s="76"/>
      <c r="AZ885" s="76">
        <f t="shared" si="276"/>
        <v>497117605</v>
      </c>
      <c r="BA885" s="76">
        <f t="shared" si="277"/>
        <v>497</v>
      </c>
      <c r="BB885" s="564"/>
      <c r="BC885" s="266" t="str">
        <f t="shared" si="278"/>
        <v>PIONEER VALLEY CHINESE IMMERSION</v>
      </c>
      <c r="BD885" s="266">
        <f t="shared" si="279"/>
        <v>605</v>
      </c>
      <c r="BE885" s="266" t="str">
        <f t="shared" si="261"/>
        <v>AMHERST PELHAM</v>
      </c>
      <c r="BF885" s="266">
        <f t="shared" si="280"/>
        <v>52</v>
      </c>
    </row>
    <row r="886" spans="1:58">
      <c r="A886" s="265">
        <v>497</v>
      </c>
      <c r="B886" s="265">
        <v>497117632</v>
      </c>
      <c r="C886" s="266" t="s">
        <v>461</v>
      </c>
      <c r="D886" s="275">
        <f t="shared" si="262"/>
        <v>0</v>
      </c>
      <c r="E886" s="275">
        <f t="shared" si="263"/>
        <v>0</v>
      </c>
      <c r="F886" s="275">
        <f t="shared" si="264"/>
        <v>0</v>
      </c>
      <c r="G886" s="275">
        <f t="shared" si="265"/>
        <v>1</v>
      </c>
      <c r="H886" s="275">
        <f t="shared" si="266"/>
        <v>0</v>
      </c>
      <c r="I886" s="275">
        <f t="shared" si="267"/>
        <v>0</v>
      </c>
      <c r="J886" s="275">
        <f t="shared" si="268"/>
        <v>0</v>
      </c>
      <c r="K886" s="410">
        <f t="shared" si="269"/>
        <v>3.9300000000000002E-2</v>
      </c>
      <c r="L886" s="275"/>
      <c r="M886" s="275">
        <f t="shared" si="270"/>
        <v>0</v>
      </c>
      <c r="N886" s="275">
        <f t="shared" si="271"/>
        <v>0</v>
      </c>
      <c r="O886" s="275">
        <f t="shared" si="272"/>
        <v>0</v>
      </c>
      <c r="P886" s="275">
        <f t="shared" si="273"/>
        <v>0</v>
      </c>
      <c r="Q886" s="275">
        <f t="shared" si="274"/>
        <v>7</v>
      </c>
      <c r="R886" s="275">
        <f t="shared" si="275"/>
        <v>1</v>
      </c>
      <c r="S886" s="278"/>
      <c r="T886" s="278"/>
      <c r="U886" s="278"/>
      <c r="V886" s="278"/>
      <c r="W886" s="582"/>
      <c r="X886" s="582"/>
      <c r="Y886" s="600"/>
      <c r="Z886" s="278"/>
      <c r="AA886" s="76">
        <v>497</v>
      </c>
      <c r="AB886" s="76">
        <v>497117632</v>
      </c>
      <c r="AC886" s="294" t="s">
        <v>461</v>
      </c>
      <c r="AD886" s="76">
        <v>0</v>
      </c>
      <c r="AE886" s="76">
        <v>0</v>
      </c>
      <c r="AF886" s="76">
        <v>0</v>
      </c>
      <c r="AG886" s="76">
        <v>1</v>
      </c>
      <c r="AH886" s="76">
        <v>0</v>
      </c>
      <c r="AI886" s="76">
        <v>0</v>
      </c>
      <c r="AJ886" s="76">
        <v>0</v>
      </c>
      <c r="AK886" s="265">
        <v>0</v>
      </c>
      <c r="AL886" s="265">
        <v>0</v>
      </c>
      <c r="AM886" s="265">
        <v>0</v>
      </c>
      <c r="AN886" s="265">
        <v>0</v>
      </c>
      <c r="AO886" s="265">
        <v>0</v>
      </c>
      <c r="AP886" s="265">
        <v>0</v>
      </c>
      <c r="AQ886" s="265">
        <v>0</v>
      </c>
      <c r="AR886" s="265">
        <v>0</v>
      </c>
      <c r="AS886" s="76">
        <v>0</v>
      </c>
      <c r="AT886" s="266"/>
      <c r="AU886" s="76">
        <v>117</v>
      </c>
      <c r="AV886" s="76">
        <v>632</v>
      </c>
      <c r="AW886" s="579">
        <v>7</v>
      </c>
      <c r="AY886" s="76"/>
      <c r="AZ886" s="76">
        <f t="shared" si="276"/>
        <v>497117632</v>
      </c>
      <c r="BA886" s="76">
        <f t="shared" si="277"/>
        <v>497</v>
      </c>
      <c r="BB886" s="564"/>
      <c r="BC886" s="266" t="str">
        <f t="shared" si="278"/>
        <v>PIONEER VALLEY CHINESE IMMERSION</v>
      </c>
      <c r="BD886" s="266">
        <f t="shared" si="279"/>
        <v>632</v>
      </c>
      <c r="BE886" s="266" t="str">
        <f t="shared" si="261"/>
        <v>CHESTERFIELD GOSHEN</v>
      </c>
      <c r="BF886" s="266">
        <f t="shared" si="280"/>
        <v>1</v>
      </c>
    </row>
    <row r="887" spans="1:58">
      <c r="A887" s="265">
        <v>497</v>
      </c>
      <c r="B887" s="265">
        <v>497117670</v>
      </c>
      <c r="C887" s="266" t="s">
        <v>461</v>
      </c>
      <c r="D887" s="275">
        <f t="shared" si="262"/>
        <v>0</v>
      </c>
      <c r="E887" s="275">
        <f t="shared" si="263"/>
        <v>0</v>
      </c>
      <c r="F887" s="275">
        <f t="shared" si="264"/>
        <v>0</v>
      </c>
      <c r="G887" s="275">
        <f t="shared" si="265"/>
        <v>0</v>
      </c>
      <c r="H887" s="275">
        <f t="shared" si="266"/>
        <v>2</v>
      </c>
      <c r="I887" s="275">
        <f t="shared" si="267"/>
        <v>1</v>
      </c>
      <c r="J887" s="275">
        <f t="shared" si="268"/>
        <v>0</v>
      </c>
      <c r="K887" s="410">
        <f t="shared" si="269"/>
        <v>0.1179</v>
      </c>
      <c r="L887" s="275"/>
      <c r="M887" s="275">
        <f t="shared" si="270"/>
        <v>0</v>
      </c>
      <c r="N887" s="275">
        <f t="shared" si="271"/>
        <v>0</v>
      </c>
      <c r="O887" s="275">
        <f t="shared" si="272"/>
        <v>0</v>
      </c>
      <c r="P887" s="275">
        <f t="shared" si="273"/>
        <v>1</v>
      </c>
      <c r="Q887" s="275">
        <f t="shared" si="274"/>
        <v>6</v>
      </c>
      <c r="R887" s="275">
        <f t="shared" si="275"/>
        <v>3</v>
      </c>
      <c r="S887" s="278"/>
      <c r="T887" s="278"/>
      <c r="U887" s="278"/>
      <c r="V887" s="278"/>
      <c r="W887" s="582"/>
      <c r="X887" s="582"/>
      <c r="Y887" s="600"/>
      <c r="Z887" s="278"/>
      <c r="AA887" s="76">
        <v>497</v>
      </c>
      <c r="AB887" s="76">
        <v>497117670</v>
      </c>
      <c r="AC887" s="294" t="s">
        <v>461</v>
      </c>
      <c r="AD887" s="76">
        <v>0</v>
      </c>
      <c r="AE887" s="76">
        <v>0</v>
      </c>
      <c r="AF887" s="76">
        <v>0</v>
      </c>
      <c r="AG887" s="76">
        <v>0</v>
      </c>
      <c r="AH887" s="76">
        <v>2</v>
      </c>
      <c r="AI887" s="76">
        <v>1</v>
      </c>
      <c r="AJ887" s="76">
        <v>0</v>
      </c>
      <c r="AK887" s="265">
        <v>0</v>
      </c>
      <c r="AL887" s="265">
        <v>0</v>
      </c>
      <c r="AM887" s="265">
        <v>0</v>
      </c>
      <c r="AN887" s="265">
        <v>0</v>
      </c>
      <c r="AO887" s="265">
        <v>1</v>
      </c>
      <c r="AP887" s="265">
        <v>0</v>
      </c>
      <c r="AQ887" s="265">
        <v>0</v>
      </c>
      <c r="AR887" s="265">
        <v>0</v>
      </c>
      <c r="AS887" s="76">
        <v>0</v>
      </c>
      <c r="AT887" s="266"/>
      <c r="AU887" s="76">
        <v>117</v>
      </c>
      <c r="AV887" s="76">
        <v>670</v>
      </c>
      <c r="AW887" s="579">
        <v>6</v>
      </c>
      <c r="AY887" s="76"/>
      <c r="AZ887" s="76">
        <f t="shared" si="276"/>
        <v>497117670</v>
      </c>
      <c r="BA887" s="76">
        <f t="shared" si="277"/>
        <v>497</v>
      </c>
      <c r="BB887" s="564"/>
      <c r="BC887" s="266" t="str">
        <f t="shared" si="278"/>
        <v>PIONEER VALLEY CHINESE IMMERSION</v>
      </c>
      <c r="BD887" s="266">
        <f t="shared" si="279"/>
        <v>670</v>
      </c>
      <c r="BE887" s="266" t="str">
        <f t="shared" si="261"/>
        <v>FRONTIER</v>
      </c>
      <c r="BF887" s="266">
        <f t="shared" si="280"/>
        <v>3</v>
      </c>
    </row>
    <row r="888" spans="1:58">
      <c r="A888" s="265">
        <v>497</v>
      </c>
      <c r="B888" s="265">
        <v>497117674</v>
      </c>
      <c r="C888" s="266" t="s">
        <v>461</v>
      </c>
      <c r="D888" s="275">
        <f t="shared" si="262"/>
        <v>0</v>
      </c>
      <c r="E888" s="275">
        <f t="shared" si="263"/>
        <v>0</v>
      </c>
      <c r="F888" s="275">
        <f t="shared" si="264"/>
        <v>1</v>
      </c>
      <c r="G888" s="275">
        <f t="shared" si="265"/>
        <v>1</v>
      </c>
      <c r="H888" s="275">
        <f t="shared" si="266"/>
        <v>2</v>
      </c>
      <c r="I888" s="275">
        <f t="shared" si="267"/>
        <v>1</v>
      </c>
      <c r="J888" s="275">
        <f t="shared" si="268"/>
        <v>0</v>
      </c>
      <c r="K888" s="410">
        <f t="shared" si="269"/>
        <v>0.19650000000000001</v>
      </c>
      <c r="L888" s="275"/>
      <c r="M888" s="275">
        <f t="shared" si="270"/>
        <v>0</v>
      </c>
      <c r="N888" s="275">
        <f t="shared" si="271"/>
        <v>0</v>
      </c>
      <c r="O888" s="275">
        <f t="shared" si="272"/>
        <v>0</v>
      </c>
      <c r="P888" s="275">
        <f t="shared" si="273"/>
        <v>2</v>
      </c>
      <c r="Q888" s="275">
        <f t="shared" si="274"/>
        <v>10</v>
      </c>
      <c r="R888" s="275">
        <f t="shared" si="275"/>
        <v>5</v>
      </c>
      <c r="S888" s="278"/>
      <c r="T888" s="278"/>
      <c r="U888" s="278"/>
      <c r="V888" s="278"/>
      <c r="W888" s="582"/>
      <c r="X888" s="582"/>
      <c r="Y888" s="600"/>
      <c r="Z888" s="278"/>
      <c r="AA888" s="76">
        <v>497</v>
      </c>
      <c r="AB888" s="76">
        <v>497117674</v>
      </c>
      <c r="AC888" s="294" t="s">
        <v>461</v>
      </c>
      <c r="AD888" s="76">
        <v>0</v>
      </c>
      <c r="AE888" s="76">
        <v>0</v>
      </c>
      <c r="AF888" s="76">
        <v>1</v>
      </c>
      <c r="AG888" s="76">
        <v>1</v>
      </c>
      <c r="AH888" s="76">
        <v>2</v>
      </c>
      <c r="AI888" s="76">
        <v>1</v>
      </c>
      <c r="AJ888" s="76">
        <v>0</v>
      </c>
      <c r="AK888" s="265">
        <v>0</v>
      </c>
      <c r="AL888" s="265">
        <v>0</v>
      </c>
      <c r="AM888" s="265">
        <v>0</v>
      </c>
      <c r="AN888" s="265">
        <v>0</v>
      </c>
      <c r="AO888" s="265">
        <v>2</v>
      </c>
      <c r="AP888" s="265">
        <v>0</v>
      </c>
      <c r="AQ888" s="265">
        <v>0</v>
      </c>
      <c r="AR888" s="265">
        <v>0</v>
      </c>
      <c r="AS888" s="76">
        <v>0</v>
      </c>
      <c r="AT888" s="266"/>
      <c r="AU888" s="76">
        <v>117</v>
      </c>
      <c r="AV888" s="76">
        <v>674</v>
      </c>
      <c r="AW888" s="579">
        <v>10</v>
      </c>
      <c r="AY888" s="76"/>
      <c r="AZ888" s="76">
        <f t="shared" si="276"/>
        <v>497117674</v>
      </c>
      <c r="BA888" s="76">
        <f t="shared" si="277"/>
        <v>497</v>
      </c>
      <c r="BB888" s="564"/>
      <c r="BC888" s="266" t="str">
        <f t="shared" si="278"/>
        <v>PIONEER VALLEY CHINESE IMMERSION</v>
      </c>
      <c r="BD888" s="266">
        <f t="shared" si="279"/>
        <v>674</v>
      </c>
      <c r="BE888" s="266" t="str">
        <f t="shared" si="261"/>
        <v>GILL MONTAGUE</v>
      </c>
      <c r="BF888" s="266">
        <f t="shared" si="280"/>
        <v>5</v>
      </c>
    </row>
    <row r="889" spans="1:58">
      <c r="A889" s="265">
        <v>497</v>
      </c>
      <c r="B889" s="265">
        <v>497117680</v>
      </c>
      <c r="C889" s="266" t="s">
        <v>461</v>
      </c>
      <c r="D889" s="275">
        <f t="shared" si="262"/>
        <v>0</v>
      </c>
      <c r="E889" s="275">
        <f t="shared" si="263"/>
        <v>0</v>
      </c>
      <c r="F889" s="275">
        <f t="shared" si="264"/>
        <v>2</v>
      </c>
      <c r="G889" s="275">
        <f t="shared" si="265"/>
        <v>1</v>
      </c>
      <c r="H889" s="275">
        <f t="shared" si="266"/>
        <v>1</v>
      </c>
      <c r="I889" s="275">
        <f t="shared" si="267"/>
        <v>0</v>
      </c>
      <c r="J889" s="275">
        <f t="shared" si="268"/>
        <v>0</v>
      </c>
      <c r="K889" s="410">
        <f t="shared" si="269"/>
        <v>0.15720000000000001</v>
      </c>
      <c r="L889" s="275"/>
      <c r="M889" s="275">
        <f t="shared" si="270"/>
        <v>0</v>
      </c>
      <c r="N889" s="275">
        <f t="shared" si="271"/>
        <v>0</v>
      </c>
      <c r="O889" s="275">
        <f t="shared" si="272"/>
        <v>0</v>
      </c>
      <c r="P889" s="275">
        <f t="shared" si="273"/>
        <v>0</v>
      </c>
      <c r="Q889" s="275">
        <f t="shared" si="274"/>
        <v>5</v>
      </c>
      <c r="R889" s="275">
        <f t="shared" si="275"/>
        <v>4</v>
      </c>
      <c r="S889" s="278"/>
      <c r="T889" s="278"/>
      <c r="U889" s="278"/>
      <c r="V889" s="278"/>
      <c r="W889" s="582"/>
      <c r="X889" s="582"/>
      <c r="Y889" s="600"/>
      <c r="Z889" s="278"/>
      <c r="AA889" s="76">
        <v>497</v>
      </c>
      <c r="AB889" s="76">
        <v>497117680</v>
      </c>
      <c r="AC889" s="294" t="s">
        <v>461</v>
      </c>
      <c r="AD889" s="76">
        <v>0</v>
      </c>
      <c r="AE889" s="76">
        <v>0</v>
      </c>
      <c r="AF889" s="76">
        <v>2</v>
      </c>
      <c r="AG889" s="76">
        <v>1</v>
      </c>
      <c r="AH889" s="76">
        <v>1</v>
      </c>
      <c r="AI889" s="76">
        <v>0</v>
      </c>
      <c r="AJ889" s="76">
        <v>0</v>
      </c>
      <c r="AK889" s="265">
        <v>0</v>
      </c>
      <c r="AL889" s="265">
        <v>0</v>
      </c>
      <c r="AM889" s="265">
        <v>0</v>
      </c>
      <c r="AN889" s="265">
        <v>0</v>
      </c>
      <c r="AO889" s="265">
        <v>0</v>
      </c>
      <c r="AP889" s="265">
        <v>0</v>
      </c>
      <c r="AQ889" s="265">
        <v>0</v>
      </c>
      <c r="AR889" s="265">
        <v>0</v>
      </c>
      <c r="AS889" s="76">
        <v>0</v>
      </c>
      <c r="AT889" s="266"/>
      <c r="AU889" s="76">
        <v>117</v>
      </c>
      <c r="AV889" s="76">
        <v>680</v>
      </c>
      <c r="AW889" s="579">
        <v>5</v>
      </c>
      <c r="AY889" s="76"/>
      <c r="AZ889" s="76">
        <f t="shared" si="276"/>
        <v>497117680</v>
      </c>
      <c r="BA889" s="76">
        <f t="shared" si="277"/>
        <v>497</v>
      </c>
      <c r="BB889" s="564"/>
      <c r="BC889" s="266" t="str">
        <f t="shared" si="278"/>
        <v>PIONEER VALLEY CHINESE IMMERSION</v>
      </c>
      <c r="BD889" s="266">
        <f t="shared" si="279"/>
        <v>680</v>
      </c>
      <c r="BE889" s="266" t="str">
        <f t="shared" si="261"/>
        <v>HAMPDEN WILBRAHAM</v>
      </c>
      <c r="BF889" s="266">
        <f t="shared" si="280"/>
        <v>4</v>
      </c>
    </row>
    <row r="890" spans="1:58">
      <c r="A890" s="265">
        <v>497</v>
      </c>
      <c r="B890" s="265">
        <v>497117683</v>
      </c>
      <c r="C890" s="266" t="s">
        <v>461</v>
      </c>
      <c r="D890" s="275">
        <f t="shared" si="262"/>
        <v>0</v>
      </c>
      <c r="E890" s="275">
        <f t="shared" si="263"/>
        <v>0</v>
      </c>
      <c r="F890" s="275">
        <f t="shared" si="264"/>
        <v>0</v>
      </c>
      <c r="G890" s="275">
        <f t="shared" si="265"/>
        <v>0</v>
      </c>
      <c r="H890" s="275">
        <f t="shared" si="266"/>
        <v>1</v>
      </c>
      <c r="I890" s="275">
        <f t="shared" si="267"/>
        <v>3</v>
      </c>
      <c r="J890" s="275">
        <f t="shared" si="268"/>
        <v>0</v>
      </c>
      <c r="K890" s="410">
        <f t="shared" si="269"/>
        <v>0.15720000000000001</v>
      </c>
      <c r="L890" s="275"/>
      <c r="M890" s="275">
        <f t="shared" si="270"/>
        <v>0</v>
      </c>
      <c r="N890" s="275">
        <f t="shared" si="271"/>
        <v>0</v>
      </c>
      <c r="O890" s="275">
        <f t="shared" si="272"/>
        <v>0</v>
      </c>
      <c r="P890" s="275">
        <f t="shared" si="273"/>
        <v>1</v>
      </c>
      <c r="Q890" s="275">
        <f t="shared" si="274"/>
        <v>4</v>
      </c>
      <c r="R890" s="275">
        <f t="shared" si="275"/>
        <v>4</v>
      </c>
      <c r="S890" s="278"/>
      <c r="T890" s="278"/>
      <c r="U890" s="278"/>
      <c r="V890" s="278"/>
      <c r="W890" s="582"/>
      <c r="X890" s="582"/>
      <c r="Y890" s="600"/>
      <c r="Z890" s="278"/>
      <c r="AA890" s="76">
        <v>497</v>
      </c>
      <c r="AB890" s="76">
        <v>497117683</v>
      </c>
      <c r="AC890" s="294" t="s">
        <v>461</v>
      </c>
      <c r="AD890" s="76">
        <v>0</v>
      </c>
      <c r="AE890" s="76">
        <v>0</v>
      </c>
      <c r="AF890" s="76">
        <v>0</v>
      </c>
      <c r="AG890" s="76">
        <v>0</v>
      </c>
      <c r="AH890" s="76">
        <v>1</v>
      </c>
      <c r="AI890" s="76">
        <v>3</v>
      </c>
      <c r="AJ890" s="76">
        <v>0</v>
      </c>
      <c r="AK890" s="265">
        <v>0</v>
      </c>
      <c r="AL890" s="265">
        <v>0</v>
      </c>
      <c r="AM890" s="265">
        <v>0</v>
      </c>
      <c r="AN890" s="265">
        <v>0</v>
      </c>
      <c r="AO890" s="265">
        <v>0</v>
      </c>
      <c r="AP890" s="265">
        <v>0</v>
      </c>
      <c r="AQ890" s="265">
        <v>0</v>
      </c>
      <c r="AR890" s="265">
        <v>0</v>
      </c>
      <c r="AS890" s="76">
        <v>1</v>
      </c>
      <c r="AT890" s="266"/>
      <c r="AU890" s="76">
        <v>117</v>
      </c>
      <c r="AV890" s="76">
        <v>683</v>
      </c>
      <c r="AW890" s="579">
        <v>4</v>
      </c>
      <c r="AY890" s="76"/>
      <c r="AZ890" s="76">
        <f t="shared" si="276"/>
        <v>497117683</v>
      </c>
      <c r="BA890" s="76">
        <f t="shared" si="277"/>
        <v>497</v>
      </c>
      <c r="BB890" s="564"/>
      <c r="BC890" s="266" t="str">
        <f t="shared" si="278"/>
        <v>PIONEER VALLEY CHINESE IMMERSION</v>
      </c>
      <c r="BD890" s="266">
        <f t="shared" si="279"/>
        <v>683</v>
      </c>
      <c r="BE890" s="266" t="str">
        <f t="shared" si="261"/>
        <v>HAMPSHIRE</v>
      </c>
      <c r="BF890" s="266">
        <f t="shared" si="280"/>
        <v>4</v>
      </c>
    </row>
    <row r="891" spans="1:58">
      <c r="A891" s="265">
        <v>497</v>
      </c>
      <c r="B891" s="265">
        <v>497117685</v>
      </c>
      <c r="C891" s="266" t="s">
        <v>461</v>
      </c>
      <c r="D891" s="275">
        <f t="shared" si="262"/>
        <v>0</v>
      </c>
      <c r="E891" s="275">
        <f t="shared" si="263"/>
        <v>0</v>
      </c>
      <c r="F891" s="275">
        <f t="shared" si="264"/>
        <v>0</v>
      </c>
      <c r="G891" s="275">
        <f t="shared" si="265"/>
        <v>0</v>
      </c>
      <c r="H891" s="275">
        <f t="shared" si="266"/>
        <v>1</v>
      </c>
      <c r="I891" s="275">
        <f t="shared" si="267"/>
        <v>0</v>
      </c>
      <c r="J891" s="275">
        <f t="shared" si="268"/>
        <v>0</v>
      </c>
      <c r="K891" s="410">
        <f t="shared" si="269"/>
        <v>3.9300000000000002E-2</v>
      </c>
      <c r="L891" s="275"/>
      <c r="M891" s="275">
        <f t="shared" si="270"/>
        <v>0</v>
      </c>
      <c r="N891" s="275">
        <f t="shared" si="271"/>
        <v>0</v>
      </c>
      <c r="O891" s="275">
        <f t="shared" si="272"/>
        <v>0</v>
      </c>
      <c r="P891" s="275">
        <f t="shared" si="273"/>
        <v>1</v>
      </c>
      <c r="Q891" s="275">
        <f t="shared" si="274"/>
        <v>10</v>
      </c>
      <c r="R891" s="275">
        <f t="shared" si="275"/>
        <v>1</v>
      </c>
      <c r="S891" s="278"/>
      <c r="T891" s="278"/>
      <c r="U891" s="278"/>
      <c r="V891" s="278"/>
      <c r="W891" s="582"/>
      <c r="X891" s="582"/>
      <c r="Y891" s="600"/>
      <c r="Z891" s="278"/>
      <c r="AA891" s="76">
        <v>497</v>
      </c>
      <c r="AB891" s="76">
        <v>497117685</v>
      </c>
      <c r="AC891" s="294" t="s">
        <v>461</v>
      </c>
      <c r="AD891" s="76">
        <v>0</v>
      </c>
      <c r="AE891" s="76">
        <v>0</v>
      </c>
      <c r="AF891" s="76">
        <v>0</v>
      </c>
      <c r="AG891" s="76">
        <v>0</v>
      </c>
      <c r="AH891" s="76">
        <v>1</v>
      </c>
      <c r="AI891" s="76">
        <v>0</v>
      </c>
      <c r="AJ891" s="76">
        <v>0</v>
      </c>
      <c r="AK891" s="265">
        <v>0</v>
      </c>
      <c r="AL891" s="265">
        <v>0</v>
      </c>
      <c r="AM891" s="265">
        <v>0</v>
      </c>
      <c r="AN891" s="265">
        <v>0</v>
      </c>
      <c r="AO891" s="265">
        <v>1</v>
      </c>
      <c r="AP891" s="265">
        <v>0</v>
      </c>
      <c r="AQ891" s="265">
        <v>0</v>
      </c>
      <c r="AR891" s="265">
        <v>0</v>
      </c>
      <c r="AS891" s="76">
        <v>0</v>
      </c>
      <c r="AT891" s="266"/>
      <c r="AU891" s="76">
        <v>117</v>
      </c>
      <c r="AV891" s="76">
        <v>685</v>
      </c>
      <c r="AW891" s="579">
        <v>10</v>
      </c>
      <c r="AY891" s="76"/>
      <c r="AZ891" s="76">
        <f t="shared" si="276"/>
        <v>497117685</v>
      </c>
      <c r="BA891" s="76">
        <f t="shared" si="277"/>
        <v>497</v>
      </c>
      <c r="BB891" s="564"/>
      <c r="BC891" s="266" t="str">
        <f t="shared" si="278"/>
        <v>PIONEER VALLEY CHINESE IMMERSION</v>
      </c>
      <c r="BD891" s="266">
        <f t="shared" si="279"/>
        <v>685</v>
      </c>
      <c r="BE891" s="266" t="str">
        <f t="shared" si="261"/>
        <v>HAWLEMONT</v>
      </c>
      <c r="BF891" s="266">
        <f t="shared" si="280"/>
        <v>1</v>
      </c>
    </row>
    <row r="892" spans="1:58">
      <c r="A892" s="265">
        <v>497</v>
      </c>
      <c r="B892" s="265">
        <v>497117717</v>
      </c>
      <c r="C892" s="266" t="s">
        <v>461</v>
      </c>
      <c r="D892" s="275">
        <f t="shared" si="262"/>
        <v>0</v>
      </c>
      <c r="E892" s="275">
        <f t="shared" si="263"/>
        <v>0</v>
      </c>
      <c r="F892" s="275">
        <f t="shared" si="264"/>
        <v>0</v>
      </c>
      <c r="G892" s="275">
        <f t="shared" si="265"/>
        <v>0</v>
      </c>
      <c r="H892" s="275">
        <f t="shared" si="266"/>
        <v>2</v>
      </c>
      <c r="I892" s="275">
        <f t="shared" si="267"/>
        <v>0</v>
      </c>
      <c r="J892" s="275">
        <f t="shared" si="268"/>
        <v>0</v>
      </c>
      <c r="K892" s="410">
        <f t="shared" si="269"/>
        <v>7.8600000000000003E-2</v>
      </c>
      <c r="L892" s="275"/>
      <c r="M892" s="275">
        <f t="shared" si="270"/>
        <v>0</v>
      </c>
      <c r="N892" s="275">
        <f t="shared" si="271"/>
        <v>0</v>
      </c>
      <c r="O892" s="275">
        <f t="shared" si="272"/>
        <v>0</v>
      </c>
      <c r="P892" s="275">
        <f t="shared" si="273"/>
        <v>1</v>
      </c>
      <c r="Q892" s="275">
        <f t="shared" si="274"/>
        <v>9</v>
      </c>
      <c r="R892" s="275">
        <f t="shared" si="275"/>
        <v>2</v>
      </c>
      <c r="S892" s="278"/>
      <c r="T892" s="278"/>
      <c r="U892" s="278"/>
      <c r="V892" s="278"/>
      <c r="W892" s="582"/>
      <c r="X892" s="582"/>
      <c r="Y892" s="600"/>
      <c r="Z892" s="278"/>
      <c r="AA892" s="76">
        <v>497</v>
      </c>
      <c r="AB892" s="76">
        <v>497117717</v>
      </c>
      <c r="AC892" s="294" t="s">
        <v>461</v>
      </c>
      <c r="AD892" s="76">
        <v>0</v>
      </c>
      <c r="AE892" s="76">
        <v>0</v>
      </c>
      <c r="AF892" s="76">
        <v>0</v>
      </c>
      <c r="AG892" s="76">
        <v>0</v>
      </c>
      <c r="AH892" s="76">
        <v>2</v>
      </c>
      <c r="AI892" s="76">
        <v>0</v>
      </c>
      <c r="AJ892" s="76">
        <v>0</v>
      </c>
      <c r="AK892" s="265">
        <v>0</v>
      </c>
      <c r="AL892" s="265">
        <v>0</v>
      </c>
      <c r="AM892" s="265">
        <v>0</v>
      </c>
      <c r="AN892" s="265">
        <v>0</v>
      </c>
      <c r="AO892" s="265">
        <v>1</v>
      </c>
      <c r="AP892" s="265">
        <v>0</v>
      </c>
      <c r="AQ892" s="265">
        <v>0</v>
      </c>
      <c r="AR892" s="265">
        <v>0</v>
      </c>
      <c r="AS892" s="76">
        <v>0</v>
      </c>
      <c r="AT892" s="266"/>
      <c r="AU892" s="76">
        <v>117</v>
      </c>
      <c r="AV892" s="76">
        <v>717</v>
      </c>
      <c r="AW892" s="579">
        <v>9</v>
      </c>
      <c r="AY892" s="76"/>
      <c r="AZ892" s="76">
        <f t="shared" si="276"/>
        <v>497117717</v>
      </c>
      <c r="BA892" s="76">
        <f t="shared" si="277"/>
        <v>497</v>
      </c>
      <c r="BB892" s="564"/>
      <c r="BC892" s="266" t="str">
        <f t="shared" si="278"/>
        <v>PIONEER VALLEY CHINESE IMMERSION</v>
      </c>
      <c r="BD892" s="266">
        <f t="shared" si="279"/>
        <v>717</v>
      </c>
      <c r="BE892" s="266" t="str">
        <f t="shared" si="261"/>
        <v>MOHAWK TRAIL</v>
      </c>
      <c r="BF892" s="266">
        <f t="shared" si="280"/>
        <v>2</v>
      </c>
    </row>
    <row r="893" spans="1:58">
      <c r="A893" s="265">
        <v>497</v>
      </c>
      <c r="B893" s="265">
        <v>497117750</v>
      </c>
      <c r="C893" s="266" t="s">
        <v>461</v>
      </c>
      <c r="D893" s="275">
        <f t="shared" si="262"/>
        <v>0</v>
      </c>
      <c r="E893" s="275">
        <f t="shared" si="263"/>
        <v>0</v>
      </c>
      <c r="F893" s="275">
        <f t="shared" si="264"/>
        <v>0</v>
      </c>
      <c r="G893" s="275">
        <f t="shared" si="265"/>
        <v>0</v>
      </c>
      <c r="H893" s="275">
        <f t="shared" si="266"/>
        <v>0</v>
      </c>
      <c r="I893" s="275">
        <f t="shared" si="267"/>
        <v>2</v>
      </c>
      <c r="J893" s="275">
        <f t="shared" si="268"/>
        <v>0</v>
      </c>
      <c r="K893" s="410">
        <f t="shared" si="269"/>
        <v>7.8600000000000003E-2</v>
      </c>
      <c r="L893" s="275"/>
      <c r="M893" s="275">
        <f t="shared" si="270"/>
        <v>0</v>
      </c>
      <c r="N893" s="275">
        <f t="shared" si="271"/>
        <v>0</v>
      </c>
      <c r="O893" s="275">
        <f t="shared" si="272"/>
        <v>0</v>
      </c>
      <c r="P893" s="275">
        <f t="shared" si="273"/>
        <v>0</v>
      </c>
      <c r="Q893" s="275">
        <f t="shared" si="274"/>
        <v>7</v>
      </c>
      <c r="R893" s="275">
        <f t="shared" si="275"/>
        <v>2</v>
      </c>
      <c r="S893" s="278"/>
      <c r="T893" s="278"/>
      <c r="U893" s="278"/>
      <c r="V893" s="278"/>
      <c r="W893" s="582"/>
      <c r="X893" s="582"/>
      <c r="Y893" s="600"/>
      <c r="Z893" s="278"/>
      <c r="AA893" s="76">
        <v>497</v>
      </c>
      <c r="AB893" s="76">
        <v>497117750</v>
      </c>
      <c r="AC893" s="294" t="s">
        <v>461</v>
      </c>
      <c r="AD893" s="76">
        <v>0</v>
      </c>
      <c r="AE893" s="76">
        <v>0</v>
      </c>
      <c r="AF893" s="76">
        <v>0</v>
      </c>
      <c r="AG893" s="76">
        <v>0</v>
      </c>
      <c r="AH893" s="76">
        <v>0</v>
      </c>
      <c r="AI893" s="76">
        <v>2</v>
      </c>
      <c r="AJ893" s="76">
        <v>0</v>
      </c>
      <c r="AK893" s="265">
        <v>0</v>
      </c>
      <c r="AL893" s="265">
        <v>0</v>
      </c>
      <c r="AM893" s="265">
        <v>0</v>
      </c>
      <c r="AN893" s="265">
        <v>0</v>
      </c>
      <c r="AO893" s="265">
        <v>0</v>
      </c>
      <c r="AP893" s="265">
        <v>0</v>
      </c>
      <c r="AQ893" s="265">
        <v>0</v>
      </c>
      <c r="AR893" s="265">
        <v>0</v>
      </c>
      <c r="AS893" s="76">
        <v>0</v>
      </c>
      <c r="AT893" s="266"/>
      <c r="AU893" s="76">
        <v>117</v>
      </c>
      <c r="AV893" s="76">
        <v>750</v>
      </c>
      <c r="AW893" s="579">
        <v>7</v>
      </c>
      <c r="AY893" s="76"/>
      <c r="AZ893" s="76">
        <f t="shared" si="276"/>
        <v>497117750</v>
      </c>
      <c r="BA893" s="76">
        <f t="shared" si="277"/>
        <v>497</v>
      </c>
      <c r="BB893" s="564"/>
      <c r="BC893" s="266" t="str">
        <f t="shared" si="278"/>
        <v>PIONEER VALLEY CHINESE IMMERSION</v>
      </c>
      <c r="BD893" s="266">
        <f t="shared" si="279"/>
        <v>750</v>
      </c>
      <c r="BE893" s="266" t="str">
        <f t="shared" si="261"/>
        <v>PIONEER</v>
      </c>
      <c r="BF893" s="266">
        <f t="shared" si="280"/>
        <v>2</v>
      </c>
    </row>
    <row r="894" spans="1:58">
      <c r="A894" s="265">
        <v>497</v>
      </c>
      <c r="B894" s="265">
        <v>497117755</v>
      </c>
      <c r="C894" s="266" t="s">
        <v>461</v>
      </c>
      <c r="D894" s="275">
        <f t="shared" si="262"/>
        <v>0</v>
      </c>
      <c r="E894" s="275">
        <f t="shared" si="263"/>
        <v>0</v>
      </c>
      <c r="F894" s="275">
        <f t="shared" si="264"/>
        <v>0</v>
      </c>
      <c r="G894" s="275">
        <f t="shared" si="265"/>
        <v>0</v>
      </c>
      <c r="H894" s="275">
        <f t="shared" si="266"/>
        <v>1</v>
      </c>
      <c r="I894" s="275">
        <f t="shared" si="267"/>
        <v>2</v>
      </c>
      <c r="J894" s="275">
        <f t="shared" si="268"/>
        <v>0</v>
      </c>
      <c r="K894" s="410">
        <f t="shared" si="269"/>
        <v>0.1179</v>
      </c>
      <c r="L894" s="275"/>
      <c r="M894" s="275">
        <f t="shared" si="270"/>
        <v>0</v>
      </c>
      <c r="N894" s="275">
        <f t="shared" si="271"/>
        <v>0</v>
      </c>
      <c r="O894" s="275">
        <f t="shared" si="272"/>
        <v>0</v>
      </c>
      <c r="P894" s="275">
        <f t="shared" si="273"/>
        <v>0</v>
      </c>
      <c r="Q894" s="275">
        <f t="shared" si="274"/>
        <v>10</v>
      </c>
      <c r="R894" s="275">
        <f t="shared" si="275"/>
        <v>3</v>
      </c>
      <c r="S894" s="278"/>
      <c r="T894" s="278"/>
      <c r="U894" s="278"/>
      <c r="V894" s="278"/>
      <c r="W894" s="582"/>
      <c r="X894" s="582"/>
      <c r="Y894" s="600"/>
      <c r="Z894" s="278"/>
      <c r="AA894" s="76">
        <v>497</v>
      </c>
      <c r="AB894" s="76">
        <v>497117755</v>
      </c>
      <c r="AC894" s="294" t="s">
        <v>461</v>
      </c>
      <c r="AD894" s="76">
        <v>0</v>
      </c>
      <c r="AE894" s="76">
        <v>0</v>
      </c>
      <c r="AF894" s="76">
        <v>0</v>
      </c>
      <c r="AG894" s="76">
        <v>0</v>
      </c>
      <c r="AH894" s="76">
        <v>1</v>
      </c>
      <c r="AI894" s="76">
        <v>2</v>
      </c>
      <c r="AJ894" s="76">
        <v>0</v>
      </c>
      <c r="AK894" s="265">
        <v>0</v>
      </c>
      <c r="AL894" s="265">
        <v>0</v>
      </c>
      <c r="AM894" s="265">
        <v>0</v>
      </c>
      <c r="AN894" s="265">
        <v>0</v>
      </c>
      <c r="AO894" s="265">
        <v>0</v>
      </c>
      <c r="AP894" s="265">
        <v>0</v>
      </c>
      <c r="AQ894" s="265">
        <v>0</v>
      </c>
      <c r="AR894" s="265">
        <v>0</v>
      </c>
      <c r="AS894" s="76">
        <v>0</v>
      </c>
      <c r="AT894" s="266"/>
      <c r="AU894" s="76">
        <v>117</v>
      </c>
      <c r="AV894" s="76">
        <v>755</v>
      </c>
      <c r="AW894" s="579">
        <v>10</v>
      </c>
      <c r="AY894" s="76"/>
      <c r="AZ894" s="76">
        <f t="shared" si="276"/>
        <v>497117755</v>
      </c>
      <c r="BA894" s="76">
        <f t="shared" si="277"/>
        <v>497</v>
      </c>
      <c r="BB894" s="564"/>
      <c r="BC894" s="266" t="str">
        <f t="shared" si="278"/>
        <v>PIONEER VALLEY CHINESE IMMERSION</v>
      </c>
      <c r="BD894" s="266">
        <f t="shared" si="279"/>
        <v>755</v>
      </c>
      <c r="BE894" s="266" t="str">
        <f t="shared" si="261"/>
        <v>RALPH C MAHAR</v>
      </c>
      <c r="BF894" s="266">
        <f t="shared" si="280"/>
        <v>3</v>
      </c>
    </row>
    <row r="895" spans="1:58">
      <c r="A895" s="265">
        <v>497</v>
      </c>
      <c r="B895" s="265">
        <v>497117766</v>
      </c>
      <c r="C895" s="266" t="s">
        <v>461</v>
      </c>
      <c r="D895" s="275">
        <f t="shared" si="262"/>
        <v>0</v>
      </c>
      <c r="E895" s="275">
        <f t="shared" si="263"/>
        <v>0</v>
      </c>
      <c r="F895" s="275">
        <f t="shared" si="264"/>
        <v>0</v>
      </c>
      <c r="G895" s="275">
        <f t="shared" si="265"/>
        <v>2</v>
      </c>
      <c r="H895" s="275">
        <f t="shared" si="266"/>
        <v>0</v>
      </c>
      <c r="I895" s="275">
        <f t="shared" si="267"/>
        <v>1</v>
      </c>
      <c r="J895" s="275">
        <f t="shared" si="268"/>
        <v>0</v>
      </c>
      <c r="K895" s="410">
        <f t="shared" si="269"/>
        <v>0.1179</v>
      </c>
      <c r="L895" s="275"/>
      <c r="M895" s="275">
        <f t="shared" si="270"/>
        <v>0</v>
      </c>
      <c r="N895" s="275">
        <f t="shared" si="271"/>
        <v>0</v>
      </c>
      <c r="O895" s="275">
        <f t="shared" si="272"/>
        <v>0</v>
      </c>
      <c r="P895" s="275">
        <f t="shared" si="273"/>
        <v>0</v>
      </c>
      <c r="Q895" s="275">
        <f t="shared" si="274"/>
        <v>7</v>
      </c>
      <c r="R895" s="275">
        <f t="shared" si="275"/>
        <v>3</v>
      </c>
      <c r="S895" s="278"/>
      <c r="T895" s="278"/>
      <c r="U895" s="278"/>
      <c r="V895" s="278"/>
      <c r="W895" s="582"/>
      <c r="X895" s="582"/>
      <c r="Y895" s="600"/>
      <c r="Z895" s="278"/>
      <c r="AA895" s="76">
        <v>497</v>
      </c>
      <c r="AB895" s="76">
        <v>497117766</v>
      </c>
      <c r="AC895" s="294" t="s">
        <v>461</v>
      </c>
      <c r="AD895" s="76">
        <v>0</v>
      </c>
      <c r="AE895" s="76">
        <v>0</v>
      </c>
      <c r="AF895" s="76">
        <v>0</v>
      </c>
      <c r="AG895" s="76">
        <v>2</v>
      </c>
      <c r="AH895" s="76">
        <v>0</v>
      </c>
      <c r="AI895" s="76">
        <v>1</v>
      </c>
      <c r="AJ895" s="76">
        <v>0</v>
      </c>
      <c r="AK895" s="265">
        <v>0</v>
      </c>
      <c r="AL895" s="265">
        <v>0</v>
      </c>
      <c r="AM895" s="265">
        <v>0</v>
      </c>
      <c r="AN895" s="265">
        <v>0</v>
      </c>
      <c r="AO895" s="265">
        <v>0</v>
      </c>
      <c r="AP895" s="265">
        <v>0</v>
      </c>
      <c r="AQ895" s="265">
        <v>0</v>
      </c>
      <c r="AR895" s="265">
        <v>0</v>
      </c>
      <c r="AS895" s="76">
        <v>0</v>
      </c>
      <c r="AT895" s="266"/>
      <c r="AU895" s="76">
        <v>117</v>
      </c>
      <c r="AV895" s="76">
        <v>766</v>
      </c>
      <c r="AW895" s="579">
        <v>7</v>
      </c>
      <c r="AY895" s="76"/>
      <c r="AZ895" s="76">
        <f t="shared" si="276"/>
        <v>497117766</v>
      </c>
      <c r="BA895" s="76">
        <f t="shared" si="277"/>
        <v>497</v>
      </c>
      <c r="BB895" s="564"/>
      <c r="BC895" s="266" t="str">
        <f t="shared" si="278"/>
        <v>PIONEER VALLEY CHINESE IMMERSION</v>
      </c>
      <c r="BD895" s="266">
        <f t="shared" si="279"/>
        <v>766</v>
      </c>
      <c r="BE895" s="266" t="str">
        <f t="shared" si="261"/>
        <v>SOUTHWICK TOLLAND</v>
      </c>
      <c r="BF895" s="266">
        <f t="shared" si="280"/>
        <v>3</v>
      </c>
    </row>
    <row r="896" spans="1:58">
      <c r="A896" s="265">
        <v>498</v>
      </c>
      <c r="B896" s="265">
        <v>498281061</v>
      </c>
      <c r="C896" s="266" t="s">
        <v>1279</v>
      </c>
      <c r="D896" s="275">
        <f t="shared" si="262"/>
        <v>0</v>
      </c>
      <c r="E896" s="275">
        <f t="shared" si="263"/>
        <v>0</v>
      </c>
      <c r="F896" s="275">
        <f t="shared" si="264"/>
        <v>0</v>
      </c>
      <c r="G896" s="275">
        <f t="shared" si="265"/>
        <v>0</v>
      </c>
      <c r="H896" s="275">
        <f t="shared" si="266"/>
        <v>0</v>
      </c>
      <c r="I896" s="275">
        <f t="shared" si="267"/>
        <v>3</v>
      </c>
      <c r="J896" s="275">
        <f t="shared" si="268"/>
        <v>0</v>
      </c>
      <c r="K896" s="410">
        <f t="shared" si="269"/>
        <v>0.1179</v>
      </c>
      <c r="L896" s="275"/>
      <c r="M896" s="275">
        <f t="shared" si="270"/>
        <v>0</v>
      </c>
      <c r="N896" s="275">
        <f t="shared" si="271"/>
        <v>0</v>
      </c>
      <c r="O896" s="275">
        <f t="shared" si="272"/>
        <v>0</v>
      </c>
      <c r="P896" s="275">
        <f t="shared" si="273"/>
        <v>2</v>
      </c>
      <c r="Q896" s="275">
        <f t="shared" si="274"/>
        <v>11</v>
      </c>
      <c r="R896" s="275">
        <f t="shared" si="275"/>
        <v>3</v>
      </c>
      <c r="S896" s="278"/>
      <c r="T896" s="278"/>
      <c r="U896" s="278"/>
      <c r="V896" s="278"/>
      <c r="W896" s="582"/>
      <c r="X896" s="582"/>
      <c r="Y896" s="600"/>
      <c r="Z896" s="278"/>
      <c r="AA896" s="76">
        <v>498</v>
      </c>
      <c r="AB896" s="76">
        <v>498281061</v>
      </c>
      <c r="AC896" s="294" t="s">
        <v>1279</v>
      </c>
      <c r="AD896" s="76">
        <v>0</v>
      </c>
      <c r="AE896" s="76">
        <v>0</v>
      </c>
      <c r="AF896" s="76">
        <v>0</v>
      </c>
      <c r="AG896" s="76">
        <v>0</v>
      </c>
      <c r="AH896" s="76">
        <v>0</v>
      </c>
      <c r="AI896" s="76">
        <v>3</v>
      </c>
      <c r="AJ896" s="76">
        <v>0</v>
      </c>
      <c r="AK896" s="265">
        <v>0</v>
      </c>
      <c r="AL896" s="265">
        <v>0</v>
      </c>
      <c r="AM896" s="265">
        <v>0</v>
      </c>
      <c r="AN896" s="265">
        <v>0</v>
      </c>
      <c r="AO896" s="265">
        <v>0</v>
      </c>
      <c r="AP896" s="265">
        <v>0</v>
      </c>
      <c r="AQ896" s="265">
        <v>0</v>
      </c>
      <c r="AR896" s="265">
        <v>0</v>
      </c>
      <c r="AS896" s="76">
        <v>2</v>
      </c>
      <c r="AT896" s="266"/>
      <c r="AU896" s="76">
        <v>281</v>
      </c>
      <c r="AV896" s="76">
        <v>61</v>
      </c>
      <c r="AW896" s="579">
        <v>11</v>
      </c>
      <c r="AY896" s="76"/>
      <c r="AZ896" s="76">
        <f t="shared" si="276"/>
        <v>498281061</v>
      </c>
      <c r="BA896" s="76">
        <f t="shared" si="277"/>
        <v>498</v>
      </c>
      <c r="BB896" s="564"/>
      <c r="BC896" s="266" t="str">
        <f t="shared" si="278"/>
        <v>VERITAS PREPARATORY</v>
      </c>
      <c r="BD896" s="266">
        <f t="shared" si="279"/>
        <v>61</v>
      </c>
      <c r="BE896" s="266" t="str">
        <f t="shared" si="261"/>
        <v>CHICOPEE</v>
      </c>
      <c r="BF896" s="266">
        <f t="shared" si="280"/>
        <v>3</v>
      </c>
    </row>
    <row r="897" spans="1:58">
      <c r="A897" s="265">
        <v>498</v>
      </c>
      <c r="B897" s="265">
        <v>498281087</v>
      </c>
      <c r="C897" s="266" t="s">
        <v>1279</v>
      </c>
      <c r="D897" s="275">
        <f t="shared" si="262"/>
        <v>0</v>
      </c>
      <c r="E897" s="275">
        <f t="shared" si="263"/>
        <v>0</v>
      </c>
      <c r="F897" s="275">
        <f t="shared" si="264"/>
        <v>0</v>
      </c>
      <c r="G897" s="275">
        <f t="shared" si="265"/>
        <v>0</v>
      </c>
      <c r="H897" s="275">
        <f t="shared" si="266"/>
        <v>0</v>
      </c>
      <c r="I897" s="275">
        <f t="shared" si="267"/>
        <v>1</v>
      </c>
      <c r="J897" s="275">
        <f t="shared" si="268"/>
        <v>0</v>
      </c>
      <c r="K897" s="410">
        <f t="shared" si="269"/>
        <v>3.9300000000000002E-2</v>
      </c>
      <c r="L897" s="275"/>
      <c r="M897" s="275">
        <f t="shared" si="270"/>
        <v>0</v>
      </c>
      <c r="N897" s="275">
        <f t="shared" si="271"/>
        <v>0</v>
      </c>
      <c r="O897" s="275">
        <f t="shared" si="272"/>
        <v>0</v>
      </c>
      <c r="P897" s="275">
        <f t="shared" si="273"/>
        <v>1</v>
      </c>
      <c r="Q897" s="275">
        <f t="shared" si="274"/>
        <v>6</v>
      </c>
      <c r="R897" s="275">
        <f t="shared" si="275"/>
        <v>1</v>
      </c>
      <c r="S897" s="278"/>
      <c r="T897" s="278"/>
      <c r="U897" s="278"/>
      <c r="V897" s="278"/>
      <c r="W897" s="582"/>
      <c r="X897" s="582"/>
      <c r="Y897" s="600"/>
      <c r="Z897" s="278"/>
      <c r="AA897" s="76">
        <v>498</v>
      </c>
      <c r="AB897" s="76">
        <v>498281087</v>
      </c>
      <c r="AC897" s="294" t="s">
        <v>1279</v>
      </c>
      <c r="AD897" s="76">
        <v>0</v>
      </c>
      <c r="AE897" s="76">
        <v>0</v>
      </c>
      <c r="AF897" s="76">
        <v>0</v>
      </c>
      <c r="AG897" s="76">
        <v>0</v>
      </c>
      <c r="AH897" s="76">
        <v>0</v>
      </c>
      <c r="AI897" s="76">
        <v>1</v>
      </c>
      <c r="AJ897" s="76">
        <v>0</v>
      </c>
      <c r="AK897" s="265">
        <v>0</v>
      </c>
      <c r="AL897" s="265">
        <v>0</v>
      </c>
      <c r="AM897" s="265">
        <v>0</v>
      </c>
      <c r="AN897" s="265">
        <v>0</v>
      </c>
      <c r="AO897" s="265">
        <v>0</v>
      </c>
      <c r="AP897" s="265">
        <v>0</v>
      </c>
      <c r="AQ897" s="265">
        <v>0</v>
      </c>
      <c r="AR897" s="265">
        <v>0</v>
      </c>
      <c r="AS897" s="76">
        <v>1</v>
      </c>
      <c r="AT897" s="266"/>
      <c r="AU897" s="76">
        <v>281</v>
      </c>
      <c r="AV897" s="76">
        <v>87</v>
      </c>
      <c r="AW897" s="579">
        <v>6</v>
      </c>
      <c r="AY897" s="76"/>
      <c r="AZ897" s="76">
        <f t="shared" si="276"/>
        <v>498281087</v>
      </c>
      <c r="BA897" s="76">
        <f t="shared" si="277"/>
        <v>498</v>
      </c>
      <c r="BB897" s="564"/>
      <c r="BC897" s="266" t="str">
        <f t="shared" si="278"/>
        <v>VERITAS PREPARATORY</v>
      </c>
      <c r="BD897" s="266">
        <f t="shared" si="279"/>
        <v>87</v>
      </c>
      <c r="BE897" s="266" t="str">
        <f t="shared" si="261"/>
        <v>EAST LONGMEADOW</v>
      </c>
      <c r="BF897" s="266">
        <f t="shared" si="280"/>
        <v>1</v>
      </c>
    </row>
    <row r="898" spans="1:58">
      <c r="A898" s="265">
        <v>498</v>
      </c>
      <c r="B898" s="265">
        <v>498281111</v>
      </c>
      <c r="C898" s="266" t="s">
        <v>1279</v>
      </c>
      <c r="D898" s="275">
        <f t="shared" si="262"/>
        <v>0</v>
      </c>
      <c r="E898" s="275">
        <f t="shared" si="263"/>
        <v>0</v>
      </c>
      <c r="F898" s="275">
        <f t="shared" si="264"/>
        <v>0</v>
      </c>
      <c r="G898" s="275">
        <f t="shared" si="265"/>
        <v>0</v>
      </c>
      <c r="H898" s="275">
        <f t="shared" si="266"/>
        <v>2</v>
      </c>
      <c r="I898" s="275">
        <f t="shared" si="267"/>
        <v>0</v>
      </c>
      <c r="J898" s="275">
        <f t="shared" si="268"/>
        <v>0</v>
      </c>
      <c r="K898" s="410">
        <f t="shared" si="269"/>
        <v>7.8600000000000003E-2</v>
      </c>
      <c r="L898" s="275"/>
      <c r="M898" s="275">
        <f t="shared" si="270"/>
        <v>0</v>
      </c>
      <c r="N898" s="275">
        <f t="shared" si="271"/>
        <v>0</v>
      </c>
      <c r="O898" s="275">
        <f t="shared" si="272"/>
        <v>0</v>
      </c>
      <c r="P898" s="275">
        <f t="shared" si="273"/>
        <v>2</v>
      </c>
      <c r="Q898" s="275">
        <f t="shared" si="274"/>
        <v>8</v>
      </c>
      <c r="R898" s="275">
        <f t="shared" si="275"/>
        <v>2</v>
      </c>
      <c r="S898" s="278"/>
      <c r="T898" s="278"/>
      <c r="U898" s="278"/>
      <c r="V898" s="278"/>
      <c r="W898" s="582"/>
      <c r="X898" s="582"/>
      <c r="Y898" s="600"/>
      <c r="Z898" s="278"/>
      <c r="AA898" s="76">
        <v>498</v>
      </c>
      <c r="AB898" s="76">
        <v>498281111</v>
      </c>
      <c r="AC898" s="294" t="s">
        <v>1279</v>
      </c>
      <c r="AD898" s="76">
        <v>0</v>
      </c>
      <c r="AE898" s="76">
        <v>0</v>
      </c>
      <c r="AF898" s="76">
        <v>0</v>
      </c>
      <c r="AG898" s="76">
        <v>0</v>
      </c>
      <c r="AH898" s="76">
        <v>2</v>
      </c>
      <c r="AI898" s="76">
        <v>0</v>
      </c>
      <c r="AJ898" s="76">
        <v>0</v>
      </c>
      <c r="AK898" s="265">
        <v>0</v>
      </c>
      <c r="AL898" s="265">
        <v>0</v>
      </c>
      <c r="AM898" s="265">
        <v>0</v>
      </c>
      <c r="AN898" s="265">
        <v>0</v>
      </c>
      <c r="AO898" s="265">
        <v>2</v>
      </c>
      <c r="AP898" s="265">
        <v>0</v>
      </c>
      <c r="AQ898" s="265">
        <v>0</v>
      </c>
      <c r="AR898" s="265">
        <v>0</v>
      </c>
      <c r="AS898" s="76">
        <v>0</v>
      </c>
      <c r="AT898" s="266"/>
      <c r="AU898" s="76">
        <v>281</v>
      </c>
      <c r="AV898" s="76">
        <v>111</v>
      </c>
      <c r="AW898" s="579">
        <v>8</v>
      </c>
      <c r="AY898" s="76"/>
      <c r="AZ898" s="76">
        <f t="shared" si="276"/>
        <v>498281111</v>
      </c>
      <c r="BA898" s="76">
        <f t="shared" si="277"/>
        <v>498</v>
      </c>
      <c r="BB898" s="564"/>
      <c r="BC898" s="266" t="str">
        <f t="shared" si="278"/>
        <v>VERITAS PREPARATORY</v>
      </c>
      <c r="BD898" s="266">
        <f t="shared" si="279"/>
        <v>111</v>
      </c>
      <c r="BE898" s="266" t="str">
        <f t="shared" si="261"/>
        <v>GRANBY</v>
      </c>
      <c r="BF898" s="266">
        <f t="shared" si="280"/>
        <v>2</v>
      </c>
    </row>
    <row r="899" spans="1:58">
      <c r="A899" s="265">
        <v>498</v>
      </c>
      <c r="B899" s="265">
        <v>498281137</v>
      </c>
      <c r="C899" s="266" t="s">
        <v>1279</v>
      </c>
      <c r="D899" s="275">
        <f t="shared" si="262"/>
        <v>0</v>
      </c>
      <c r="E899" s="275">
        <f t="shared" si="263"/>
        <v>0</v>
      </c>
      <c r="F899" s="275">
        <f t="shared" si="264"/>
        <v>0</v>
      </c>
      <c r="G899" s="275">
        <f t="shared" si="265"/>
        <v>1</v>
      </c>
      <c r="H899" s="275">
        <f t="shared" si="266"/>
        <v>0</v>
      </c>
      <c r="I899" s="275">
        <f t="shared" si="267"/>
        <v>4</v>
      </c>
      <c r="J899" s="275">
        <f t="shared" si="268"/>
        <v>0</v>
      </c>
      <c r="K899" s="410">
        <f t="shared" si="269"/>
        <v>0.19650000000000001</v>
      </c>
      <c r="L899" s="275"/>
      <c r="M899" s="275">
        <f t="shared" si="270"/>
        <v>0</v>
      </c>
      <c r="N899" s="275">
        <f t="shared" si="271"/>
        <v>0</v>
      </c>
      <c r="O899" s="275">
        <f t="shared" si="272"/>
        <v>0</v>
      </c>
      <c r="P899" s="275">
        <f t="shared" si="273"/>
        <v>5</v>
      </c>
      <c r="Q899" s="275">
        <f t="shared" si="274"/>
        <v>12</v>
      </c>
      <c r="R899" s="275">
        <f t="shared" si="275"/>
        <v>5</v>
      </c>
      <c r="S899" s="278"/>
      <c r="T899" s="278"/>
      <c r="U899" s="278"/>
      <c r="V899" s="278"/>
      <c r="W899" s="582"/>
      <c r="X899" s="582"/>
      <c r="Y899" s="600"/>
      <c r="Z899" s="278"/>
      <c r="AA899" s="76">
        <v>498</v>
      </c>
      <c r="AB899" s="76">
        <v>498281137</v>
      </c>
      <c r="AC899" s="294" t="s">
        <v>1279</v>
      </c>
      <c r="AD899" s="76">
        <v>0</v>
      </c>
      <c r="AE899" s="76">
        <v>0</v>
      </c>
      <c r="AF899" s="76">
        <v>0</v>
      </c>
      <c r="AG899" s="76">
        <v>1</v>
      </c>
      <c r="AH899" s="76">
        <v>0</v>
      </c>
      <c r="AI899" s="76">
        <v>4</v>
      </c>
      <c r="AJ899" s="76">
        <v>0</v>
      </c>
      <c r="AK899" s="265">
        <v>0</v>
      </c>
      <c r="AL899" s="265">
        <v>0</v>
      </c>
      <c r="AM899" s="265">
        <v>0</v>
      </c>
      <c r="AN899" s="265">
        <v>0</v>
      </c>
      <c r="AO899" s="265">
        <v>1</v>
      </c>
      <c r="AP899" s="265">
        <v>0</v>
      </c>
      <c r="AQ899" s="265">
        <v>0</v>
      </c>
      <c r="AR899" s="265">
        <v>0</v>
      </c>
      <c r="AS899" s="76">
        <v>4</v>
      </c>
      <c r="AT899" s="266"/>
      <c r="AU899" s="76">
        <v>281</v>
      </c>
      <c r="AV899" s="76">
        <v>137</v>
      </c>
      <c r="AW899" s="579">
        <v>12</v>
      </c>
      <c r="AY899" s="76"/>
      <c r="AZ899" s="76">
        <f t="shared" si="276"/>
        <v>498281137</v>
      </c>
      <c r="BA899" s="76">
        <f t="shared" si="277"/>
        <v>498</v>
      </c>
      <c r="BB899" s="564"/>
      <c r="BC899" s="266" t="str">
        <f t="shared" si="278"/>
        <v>VERITAS PREPARATORY</v>
      </c>
      <c r="BD899" s="266">
        <f t="shared" si="279"/>
        <v>137</v>
      </c>
      <c r="BE899" s="266" t="str">
        <f t="shared" si="261"/>
        <v>HOLYOKE</v>
      </c>
      <c r="BF899" s="266">
        <f t="shared" si="280"/>
        <v>5</v>
      </c>
    </row>
    <row r="900" spans="1:58">
      <c r="A900" s="265">
        <v>498</v>
      </c>
      <c r="B900" s="265">
        <v>498281281</v>
      </c>
      <c r="C900" s="266" t="s">
        <v>1279</v>
      </c>
      <c r="D900" s="275">
        <f t="shared" si="262"/>
        <v>0</v>
      </c>
      <c r="E900" s="275">
        <f t="shared" si="263"/>
        <v>0</v>
      </c>
      <c r="F900" s="275">
        <f t="shared" si="264"/>
        <v>0</v>
      </c>
      <c r="G900" s="275">
        <f t="shared" si="265"/>
        <v>98</v>
      </c>
      <c r="H900" s="275">
        <f t="shared" si="266"/>
        <v>317</v>
      </c>
      <c r="I900" s="275">
        <f t="shared" si="267"/>
        <v>188</v>
      </c>
      <c r="J900" s="275">
        <f t="shared" si="268"/>
        <v>0</v>
      </c>
      <c r="K900" s="410">
        <f t="shared" si="269"/>
        <v>23.697900000000001</v>
      </c>
      <c r="L900" s="275"/>
      <c r="M900" s="275">
        <f t="shared" si="270"/>
        <v>18</v>
      </c>
      <c r="N900" s="275">
        <f t="shared" si="271"/>
        <v>23</v>
      </c>
      <c r="O900" s="275">
        <f t="shared" si="272"/>
        <v>7</v>
      </c>
      <c r="P900" s="275">
        <f t="shared" si="273"/>
        <v>533</v>
      </c>
      <c r="Q900" s="275">
        <f t="shared" si="274"/>
        <v>12</v>
      </c>
      <c r="R900" s="275">
        <f t="shared" si="275"/>
        <v>603</v>
      </c>
      <c r="S900" s="278"/>
      <c r="T900" s="278"/>
      <c r="U900" s="278"/>
      <c r="V900" s="278"/>
      <c r="W900" s="582"/>
      <c r="X900" s="582"/>
      <c r="Y900" s="600"/>
      <c r="Z900" s="278"/>
      <c r="AA900" s="76">
        <v>498</v>
      </c>
      <c r="AB900" s="76">
        <v>498281281</v>
      </c>
      <c r="AC900" s="294" t="s">
        <v>1279</v>
      </c>
      <c r="AD900" s="76">
        <v>0</v>
      </c>
      <c r="AE900" s="76">
        <v>0</v>
      </c>
      <c r="AF900" s="76">
        <v>0</v>
      </c>
      <c r="AG900" s="76">
        <v>98</v>
      </c>
      <c r="AH900" s="76">
        <v>317</v>
      </c>
      <c r="AI900" s="76">
        <v>188</v>
      </c>
      <c r="AJ900" s="76">
        <v>0</v>
      </c>
      <c r="AK900" s="265">
        <v>0</v>
      </c>
      <c r="AL900" s="265">
        <v>18</v>
      </c>
      <c r="AM900" s="265">
        <v>23</v>
      </c>
      <c r="AN900" s="265">
        <v>7</v>
      </c>
      <c r="AO900" s="265">
        <v>364</v>
      </c>
      <c r="AP900" s="265">
        <v>0</v>
      </c>
      <c r="AQ900" s="265">
        <v>0</v>
      </c>
      <c r="AR900" s="265">
        <v>0</v>
      </c>
      <c r="AS900" s="76">
        <v>169</v>
      </c>
      <c r="AT900" s="266"/>
      <c r="AU900" s="76">
        <v>281</v>
      </c>
      <c r="AV900" s="76">
        <v>281</v>
      </c>
      <c r="AW900" s="579">
        <v>12</v>
      </c>
      <c r="AY900" s="76"/>
      <c r="AZ900" s="76">
        <f t="shared" si="276"/>
        <v>498281281</v>
      </c>
      <c r="BA900" s="76">
        <f t="shared" si="277"/>
        <v>498</v>
      </c>
      <c r="BB900" s="564"/>
      <c r="BC900" s="266" t="str">
        <f t="shared" si="278"/>
        <v>VERITAS PREPARATORY</v>
      </c>
      <c r="BD900" s="266">
        <f t="shared" si="279"/>
        <v>281</v>
      </c>
      <c r="BE900" s="266" t="str">
        <f t="shared" si="261"/>
        <v>SPRINGFIELD</v>
      </c>
      <c r="BF900" s="266">
        <f t="shared" si="280"/>
        <v>603</v>
      </c>
    </row>
    <row r="901" spans="1:58">
      <c r="A901" s="265">
        <v>498</v>
      </c>
      <c r="B901" s="265">
        <v>498281325</v>
      </c>
      <c r="C901" s="266" t="s">
        <v>1279</v>
      </c>
      <c r="D901" s="275">
        <f t="shared" si="262"/>
        <v>0</v>
      </c>
      <c r="E901" s="275">
        <f t="shared" si="263"/>
        <v>0</v>
      </c>
      <c r="F901" s="275">
        <f t="shared" si="264"/>
        <v>0</v>
      </c>
      <c r="G901" s="275">
        <f t="shared" si="265"/>
        <v>0</v>
      </c>
      <c r="H901" s="275">
        <f t="shared" si="266"/>
        <v>0</v>
      </c>
      <c r="I901" s="275">
        <f t="shared" si="267"/>
        <v>1</v>
      </c>
      <c r="J901" s="275">
        <f t="shared" si="268"/>
        <v>0</v>
      </c>
      <c r="K901" s="410">
        <f t="shared" si="269"/>
        <v>3.9300000000000002E-2</v>
      </c>
      <c r="L901" s="275"/>
      <c r="M901" s="275">
        <f t="shared" si="270"/>
        <v>0</v>
      </c>
      <c r="N901" s="275">
        <f t="shared" si="271"/>
        <v>0</v>
      </c>
      <c r="O901" s="275">
        <f t="shared" si="272"/>
        <v>0</v>
      </c>
      <c r="P901" s="275">
        <f t="shared" si="273"/>
        <v>1</v>
      </c>
      <c r="Q901" s="275">
        <f t="shared" si="274"/>
        <v>9</v>
      </c>
      <c r="R901" s="275">
        <f t="shared" si="275"/>
        <v>1</v>
      </c>
      <c r="S901" s="278"/>
      <c r="T901" s="278"/>
      <c r="U901" s="278"/>
      <c r="V901" s="278"/>
      <c r="W901" s="582"/>
      <c r="X901" s="582"/>
      <c r="Y901" s="600"/>
      <c r="Z901" s="278"/>
      <c r="AA901" s="76">
        <v>498</v>
      </c>
      <c r="AB901" s="76">
        <v>498281325</v>
      </c>
      <c r="AC901" s="294" t="s">
        <v>1279</v>
      </c>
      <c r="AD901" s="76">
        <v>0</v>
      </c>
      <c r="AE901" s="76">
        <v>0</v>
      </c>
      <c r="AF901" s="76">
        <v>0</v>
      </c>
      <c r="AG901" s="76">
        <v>0</v>
      </c>
      <c r="AH901" s="76">
        <v>0</v>
      </c>
      <c r="AI901" s="76">
        <v>1</v>
      </c>
      <c r="AJ901" s="76">
        <v>0</v>
      </c>
      <c r="AK901" s="265">
        <v>0</v>
      </c>
      <c r="AL901" s="265">
        <v>0</v>
      </c>
      <c r="AM901" s="265">
        <v>0</v>
      </c>
      <c r="AN901" s="265">
        <v>0</v>
      </c>
      <c r="AO901" s="265">
        <v>0</v>
      </c>
      <c r="AP901" s="265">
        <v>0</v>
      </c>
      <c r="AQ901" s="265">
        <v>0</v>
      </c>
      <c r="AR901" s="265">
        <v>0</v>
      </c>
      <c r="AS901" s="76">
        <v>1</v>
      </c>
      <c r="AT901" s="266"/>
      <c r="AU901" s="76">
        <v>281</v>
      </c>
      <c r="AV901" s="76">
        <v>325</v>
      </c>
      <c r="AW901" s="579">
        <v>9</v>
      </c>
      <c r="AY901" s="76"/>
      <c r="AZ901" s="76">
        <f t="shared" si="276"/>
        <v>498281325</v>
      </c>
      <c r="BA901" s="76">
        <f t="shared" si="277"/>
        <v>498</v>
      </c>
      <c r="BB901" s="564"/>
      <c r="BC901" s="266" t="str">
        <f t="shared" si="278"/>
        <v>VERITAS PREPARATORY</v>
      </c>
      <c r="BD901" s="266">
        <f t="shared" si="279"/>
        <v>325</v>
      </c>
      <c r="BE901" s="266" t="str">
        <f t="shared" si="261"/>
        <v>WESTFIELD</v>
      </c>
      <c r="BF901" s="266">
        <f t="shared" si="280"/>
        <v>1</v>
      </c>
    </row>
    <row r="902" spans="1:58">
      <c r="A902" s="265">
        <v>499</v>
      </c>
      <c r="B902" s="265">
        <v>499061005</v>
      </c>
      <c r="C902" s="266" t="s">
        <v>1690</v>
      </c>
      <c r="D902" s="275">
        <f t="shared" si="262"/>
        <v>0</v>
      </c>
      <c r="E902" s="275">
        <f t="shared" si="263"/>
        <v>0</v>
      </c>
      <c r="F902" s="275">
        <f t="shared" si="264"/>
        <v>0</v>
      </c>
      <c r="G902" s="275">
        <f t="shared" si="265"/>
        <v>0</v>
      </c>
      <c r="H902" s="275">
        <f t="shared" si="266"/>
        <v>0</v>
      </c>
      <c r="I902" s="275">
        <f t="shared" si="267"/>
        <v>29</v>
      </c>
      <c r="J902" s="275">
        <f t="shared" si="268"/>
        <v>0</v>
      </c>
      <c r="K902" s="410">
        <f t="shared" si="269"/>
        <v>1.1396999999999999</v>
      </c>
      <c r="L902" s="275"/>
      <c r="M902" s="275">
        <f t="shared" si="270"/>
        <v>0</v>
      </c>
      <c r="N902" s="275">
        <f t="shared" si="271"/>
        <v>0</v>
      </c>
      <c r="O902" s="275">
        <f t="shared" si="272"/>
        <v>2</v>
      </c>
      <c r="P902" s="275">
        <f t="shared" si="273"/>
        <v>14</v>
      </c>
      <c r="Q902" s="275">
        <f t="shared" si="274"/>
        <v>8</v>
      </c>
      <c r="R902" s="275">
        <f t="shared" si="275"/>
        <v>29</v>
      </c>
      <c r="S902" s="278"/>
      <c r="T902" s="278"/>
      <c r="U902" s="278"/>
      <c r="V902" s="278"/>
      <c r="W902" s="582"/>
      <c r="X902" s="582"/>
      <c r="Y902" s="600"/>
      <c r="Z902" s="278"/>
      <c r="AA902" s="76">
        <v>499</v>
      </c>
      <c r="AB902" s="76">
        <v>499061005</v>
      </c>
      <c r="AC902" s="294" t="s">
        <v>1690</v>
      </c>
      <c r="AD902" s="76">
        <v>0</v>
      </c>
      <c r="AE902" s="76">
        <v>0</v>
      </c>
      <c r="AF902" s="76">
        <v>0</v>
      </c>
      <c r="AG902" s="76">
        <v>0</v>
      </c>
      <c r="AH902" s="76">
        <v>0</v>
      </c>
      <c r="AI902" s="76">
        <v>29</v>
      </c>
      <c r="AJ902" s="76">
        <v>0</v>
      </c>
      <c r="AK902" s="265">
        <v>0</v>
      </c>
      <c r="AL902" s="265">
        <v>0</v>
      </c>
      <c r="AM902" s="265">
        <v>0</v>
      </c>
      <c r="AN902" s="265">
        <v>2</v>
      </c>
      <c r="AO902" s="265">
        <v>0</v>
      </c>
      <c r="AP902" s="265">
        <v>0</v>
      </c>
      <c r="AQ902" s="265">
        <v>0</v>
      </c>
      <c r="AR902" s="265">
        <v>0</v>
      </c>
      <c r="AS902" s="76">
        <v>14</v>
      </c>
      <c r="AT902" s="266"/>
      <c r="AU902" s="76">
        <v>61</v>
      </c>
      <c r="AV902" s="76">
        <v>5</v>
      </c>
      <c r="AW902" s="579">
        <v>8</v>
      </c>
      <c r="AY902" s="76"/>
      <c r="AZ902" s="76">
        <f t="shared" si="276"/>
        <v>499061005</v>
      </c>
      <c r="BA902" s="76">
        <f t="shared" si="277"/>
        <v>499</v>
      </c>
      <c r="BB902" s="564"/>
      <c r="BC902" s="266" t="str">
        <f t="shared" si="278"/>
        <v xml:space="preserve">HAMPDEN CS OF SCIENCE </v>
      </c>
      <c r="BD902" s="266">
        <f t="shared" si="279"/>
        <v>5</v>
      </c>
      <c r="BE902" s="266" t="str">
        <f t="shared" si="261"/>
        <v>AGAWAM</v>
      </c>
      <c r="BF902" s="266">
        <f t="shared" si="280"/>
        <v>29</v>
      </c>
    </row>
    <row r="903" spans="1:58">
      <c r="A903" s="265">
        <v>499</v>
      </c>
      <c r="B903" s="265">
        <v>499061024</v>
      </c>
      <c r="C903" s="266" t="s">
        <v>1690</v>
      </c>
      <c r="D903" s="275">
        <f t="shared" si="262"/>
        <v>0</v>
      </c>
      <c r="E903" s="275">
        <f t="shared" si="263"/>
        <v>0</v>
      </c>
      <c r="F903" s="275">
        <f t="shared" si="264"/>
        <v>0</v>
      </c>
      <c r="G903" s="275">
        <f t="shared" si="265"/>
        <v>0</v>
      </c>
      <c r="H903" s="275">
        <f t="shared" si="266"/>
        <v>0</v>
      </c>
      <c r="I903" s="275">
        <f t="shared" si="267"/>
        <v>1</v>
      </c>
      <c r="J903" s="275">
        <f t="shared" si="268"/>
        <v>0</v>
      </c>
      <c r="K903" s="410">
        <f t="shared" si="269"/>
        <v>3.9300000000000002E-2</v>
      </c>
      <c r="L903" s="275"/>
      <c r="M903" s="275">
        <f t="shared" si="270"/>
        <v>0</v>
      </c>
      <c r="N903" s="275">
        <f t="shared" si="271"/>
        <v>0</v>
      </c>
      <c r="O903" s="275">
        <f t="shared" si="272"/>
        <v>0</v>
      </c>
      <c r="P903" s="275">
        <f t="shared" si="273"/>
        <v>1</v>
      </c>
      <c r="Q903" s="275">
        <f t="shared" si="274"/>
        <v>5</v>
      </c>
      <c r="R903" s="275">
        <f t="shared" si="275"/>
        <v>1</v>
      </c>
      <c r="S903" s="278"/>
      <c r="T903" s="278"/>
      <c r="U903" s="278"/>
      <c r="V903" s="278"/>
      <c r="W903" s="582"/>
      <c r="X903" s="582"/>
      <c r="Y903" s="600"/>
      <c r="Z903" s="278"/>
      <c r="AA903" s="76">
        <v>499</v>
      </c>
      <c r="AB903" s="76">
        <v>499061024</v>
      </c>
      <c r="AC903" s="294" t="s">
        <v>1690</v>
      </c>
      <c r="AD903" s="76">
        <v>0</v>
      </c>
      <c r="AE903" s="76">
        <v>0</v>
      </c>
      <c r="AF903" s="76">
        <v>0</v>
      </c>
      <c r="AG903" s="76">
        <v>0</v>
      </c>
      <c r="AH903" s="76">
        <v>0</v>
      </c>
      <c r="AI903" s="76">
        <v>1</v>
      </c>
      <c r="AJ903" s="76">
        <v>0</v>
      </c>
      <c r="AK903" s="265">
        <v>0</v>
      </c>
      <c r="AL903" s="265">
        <v>0</v>
      </c>
      <c r="AM903" s="265">
        <v>0</v>
      </c>
      <c r="AN903" s="265">
        <v>0</v>
      </c>
      <c r="AO903" s="265">
        <v>0</v>
      </c>
      <c r="AP903" s="265">
        <v>0</v>
      </c>
      <c r="AQ903" s="265">
        <v>0</v>
      </c>
      <c r="AR903" s="265">
        <v>0</v>
      </c>
      <c r="AS903" s="76">
        <v>1</v>
      </c>
      <c r="AT903" s="266"/>
      <c r="AU903" s="76">
        <v>61</v>
      </c>
      <c r="AV903" s="76">
        <v>24</v>
      </c>
      <c r="AW903" s="579">
        <v>5</v>
      </c>
      <c r="AY903" s="76"/>
      <c r="AZ903" s="76">
        <f t="shared" si="276"/>
        <v>499061024</v>
      </c>
      <c r="BA903" s="76">
        <f t="shared" si="277"/>
        <v>499</v>
      </c>
      <c r="BB903" s="564"/>
      <c r="BC903" s="266" t="str">
        <f t="shared" si="278"/>
        <v xml:space="preserve">HAMPDEN CS OF SCIENCE </v>
      </c>
      <c r="BD903" s="266">
        <f t="shared" si="279"/>
        <v>24</v>
      </c>
      <c r="BE903" s="266" t="str">
        <f t="shared" si="261"/>
        <v>BELCHERTOWN</v>
      </c>
      <c r="BF903" s="266">
        <f t="shared" si="280"/>
        <v>1</v>
      </c>
    </row>
    <row r="904" spans="1:58">
      <c r="A904" s="265">
        <v>499</v>
      </c>
      <c r="B904" s="265">
        <v>499061061</v>
      </c>
      <c r="C904" s="266" t="s">
        <v>1690</v>
      </c>
      <c r="D904" s="275">
        <f t="shared" si="262"/>
        <v>0</v>
      </c>
      <c r="E904" s="275">
        <f t="shared" si="263"/>
        <v>0</v>
      </c>
      <c r="F904" s="275">
        <f t="shared" si="264"/>
        <v>0</v>
      </c>
      <c r="G904" s="275">
        <f t="shared" si="265"/>
        <v>0</v>
      </c>
      <c r="H904" s="275">
        <f t="shared" si="266"/>
        <v>0</v>
      </c>
      <c r="I904" s="275">
        <f t="shared" si="267"/>
        <v>94</v>
      </c>
      <c r="J904" s="275">
        <f t="shared" si="268"/>
        <v>0</v>
      </c>
      <c r="K904" s="410">
        <f t="shared" si="269"/>
        <v>3.6941999999999999</v>
      </c>
      <c r="L904" s="275"/>
      <c r="M904" s="275">
        <f t="shared" si="270"/>
        <v>0</v>
      </c>
      <c r="N904" s="275">
        <f t="shared" si="271"/>
        <v>0</v>
      </c>
      <c r="O904" s="275">
        <f t="shared" si="272"/>
        <v>0</v>
      </c>
      <c r="P904" s="275">
        <f t="shared" si="273"/>
        <v>50</v>
      </c>
      <c r="Q904" s="275">
        <f t="shared" si="274"/>
        <v>11</v>
      </c>
      <c r="R904" s="275">
        <f t="shared" si="275"/>
        <v>94</v>
      </c>
      <c r="S904" s="278"/>
      <c r="T904" s="278"/>
      <c r="U904" s="278"/>
      <c r="V904" s="278"/>
      <c r="W904" s="582"/>
      <c r="X904" s="582"/>
      <c r="Y904" s="600"/>
      <c r="Z904" s="278"/>
      <c r="AA904" s="76">
        <v>499</v>
      </c>
      <c r="AB904" s="76">
        <v>499061061</v>
      </c>
      <c r="AC904" s="294" t="s">
        <v>1690</v>
      </c>
      <c r="AD904" s="76">
        <v>0</v>
      </c>
      <c r="AE904" s="76">
        <v>0</v>
      </c>
      <c r="AF904" s="76">
        <v>0</v>
      </c>
      <c r="AG904" s="76">
        <v>0</v>
      </c>
      <c r="AH904" s="76">
        <v>0</v>
      </c>
      <c r="AI904" s="76">
        <v>94</v>
      </c>
      <c r="AJ904" s="76">
        <v>0</v>
      </c>
      <c r="AK904" s="265">
        <v>0</v>
      </c>
      <c r="AL904" s="265">
        <v>0</v>
      </c>
      <c r="AM904" s="265">
        <v>0</v>
      </c>
      <c r="AN904" s="265">
        <v>0</v>
      </c>
      <c r="AO904" s="265">
        <v>0</v>
      </c>
      <c r="AP904" s="265">
        <v>0</v>
      </c>
      <c r="AQ904" s="265">
        <v>0</v>
      </c>
      <c r="AR904" s="265">
        <v>0</v>
      </c>
      <c r="AS904" s="76">
        <v>50</v>
      </c>
      <c r="AT904" s="266"/>
      <c r="AU904" s="76">
        <v>61</v>
      </c>
      <c r="AV904" s="76">
        <v>61</v>
      </c>
      <c r="AW904" s="579">
        <v>11</v>
      </c>
      <c r="AY904" s="76"/>
      <c r="AZ904" s="76">
        <f t="shared" si="276"/>
        <v>499061061</v>
      </c>
      <c r="BA904" s="76">
        <f t="shared" si="277"/>
        <v>499</v>
      </c>
      <c r="BB904" s="564"/>
      <c r="BC904" s="266" t="str">
        <f t="shared" si="278"/>
        <v xml:space="preserve">HAMPDEN CS OF SCIENCE </v>
      </c>
      <c r="BD904" s="266">
        <f t="shared" si="279"/>
        <v>61</v>
      </c>
      <c r="BE904" s="266" t="str">
        <f t="shared" si="261"/>
        <v>CHICOPEE</v>
      </c>
      <c r="BF904" s="266">
        <f t="shared" si="280"/>
        <v>94</v>
      </c>
    </row>
    <row r="905" spans="1:58">
      <c r="A905" s="265">
        <v>499</v>
      </c>
      <c r="B905" s="265">
        <v>499061086</v>
      </c>
      <c r="C905" s="266" t="s">
        <v>1690</v>
      </c>
      <c r="D905" s="275">
        <f t="shared" si="262"/>
        <v>0</v>
      </c>
      <c r="E905" s="275">
        <f t="shared" si="263"/>
        <v>0</v>
      </c>
      <c r="F905" s="275">
        <f t="shared" si="264"/>
        <v>0</v>
      </c>
      <c r="G905" s="275">
        <f t="shared" si="265"/>
        <v>0</v>
      </c>
      <c r="H905" s="275">
        <f t="shared" si="266"/>
        <v>0</v>
      </c>
      <c r="I905" s="275">
        <f t="shared" si="267"/>
        <v>1</v>
      </c>
      <c r="J905" s="275">
        <f t="shared" si="268"/>
        <v>0</v>
      </c>
      <c r="K905" s="410">
        <f t="shared" si="269"/>
        <v>3.9300000000000002E-2</v>
      </c>
      <c r="L905" s="275"/>
      <c r="M905" s="275">
        <f t="shared" si="270"/>
        <v>0</v>
      </c>
      <c r="N905" s="275">
        <f t="shared" si="271"/>
        <v>0</v>
      </c>
      <c r="O905" s="275">
        <f t="shared" si="272"/>
        <v>0</v>
      </c>
      <c r="P905" s="275">
        <f t="shared" si="273"/>
        <v>0</v>
      </c>
      <c r="Q905" s="275">
        <f t="shared" si="274"/>
        <v>8</v>
      </c>
      <c r="R905" s="275">
        <f t="shared" si="275"/>
        <v>1</v>
      </c>
      <c r="S905" s="278"/>
      <c r="T905" s="278"/>
      <c r="U905" s="278"/>
      <c r="V905" s="278"/>
      <c r="W905" s="582"/>
      <c r="X905" s="582"/>
      <c r="Y905" s="600"/>
      <c r="Z905" s="278"/>
      <c r="AA905" s="76">
        <v>499</v>
      </c>
      <c r="AB905" s="76">
        <v>499061086</v>
      </c>
      <c r="AC905" s="294" t="s">
        <v>1690</v>
      </c>
      <c r="AD905" s="76">
        <v>0</v>
      </c>
      <c r="AE905" s="76">
        <v>0</v>
      </c>
      <c r="AF905" s="76">
        <v>0</v>
      </c>
      <c r="AG905" s="76">
        <v>0</v>
      </c>
      <c r="AH905" s="76">
        <v>0</v>
      </c>
      <c r="AI905" s="76">
        <v>1</v>
      </c>
      <c r="AJ905" s="76">
        <v>0</v>
      </c>
      <c r="AK905" s="265">
        <v>0</v>
      </c>
      <c r="AL905" s="265">
        <v>0</v>
      </c>
      <c r="AM905" s="265">
        <v>0</v>
      </c>
      <c r="AN905" s="265">
        <v>0</v>
      </c>
      <c r="AO905" s="265">
        <v>0</v>
      </c>
      <c r="AP905" s="265">
        <v>0</v>
      </c>
      <c r="AQ905" s="265">
        <v>0</v>
      </c>
      <c r="AR905" s="265">
        <v>0</v>
      </c>
      <c r="AS905" s="76">
        <v>0</v>
      </c>
      <c r="AT905" s="266"/>
      <c r="AU905" s="76">
        <v>61</v>
      </c>
      <c r="AV905" s="76">
        <v>86</v>
      </c>
      <c r="AW905" s="579">
        <v>8</v>
      </c>
      <c r="AY905" s="76"/>
      <c r="AZ905" s="76">
        <f t="shared" si="276"/>
        <v>499061086</v>
      </c>
      <c r="BA905" s="76">
        <f t="shared" si="277"/>
        <v>499</v>
      </c>
      <c r="BB905" s="564"/>
      <c r="BC905" s="266" t="str">
        <f t="shared" si="278"/>
        <v xml:space="preserve">HAMPDEN CS OF SCIENCE </v>
      </c>
      <c r="BD905" s="266">
        <f t="shared" si="279"/>
        <v>86</v>
      </c>
      <c r="BE905" s="266" t="str">
        <f t="shared" si="261"/>
        <v>EASTHAMPTON</v>
      </c>
      <c r="BF905" s="266">
        <f t="shared" si="280"/>
        <v>1</v>
      </c>
    </row>
    <row r="906" spans="1:58">
      <c r="A906" s="265">
        <v>499</v>
      </c>
      <c r="B906" s="265">
        <v>499061087</v>
      </c>
      <c r="C906" s="266" t="s">
        <v>1690</v>
      </c>
      <c r="D906" s="275">
        <f t="shared" si="262"/>
        <v>0</v>
      </c>
      <c r="E906" s="275">
        <f t="shared" si="263"/>
        <v>0</v>
      </c>
      <c r="F906" s="275">
        <f t="shared" si="264"/>
        <v>0</v>
      </c>
      <c r="G906" s="275">
        <f t="shared" si="265"/>
        <v>0</v>
      </c>
      <c r="H906" s="275">
        <f t="shared" si="266"/>
        <v>0</v>
      </c>
      <c r="I906" s="275">
        <f t="shared" si="267"/>
        <v>1</v>
      </c>
      <c r="J906" s="275">
        <f t="shared" si="268"/>
        <v>0</v>
      </c>
      <c r="K906" s="410">
        <f t="shared" si="269"/>
        <v>3.9300000000000002E-2</v>
      </c>
      <c r="L906" s="275"/>
      <c r="M906" s="275">
        <f t="shared" si="270"/>
        <v>0</v>
      </c>
      <c r="N906" s="275">
        <f t="shared" si="271"/>
        <v>0</v>
      </c>
      <c r="O906" s="275">
        <f t="shared" si="272"/>
        <v>0</v>
      </c>
      <c r="P906" s="275">
        <f t="shared" si="273"/>
        <v>0</v>
      </c>
      <c r="Q906" s="275">
        <f t="shared" si="274"/>
        <v>6</v>
      </c>
      <c r="R906" s="275">
        <f t="shared" si="275"/>
        <v>1</v>
      </c>
      <c r="S906" s="278"/>
      <c r="T906" s="278"/>
      <c r="U906" s="278"/>
      <c r="V906" s="278"/>
      <c r="W906" s="582"/>
      <c r="X906" s="582"/>
      <c r="Y906" s="600"/>
      <c r="Z906" s="278"/>
      <c r="AA906" s="76">
        <v>499</v>
      </c>
      <c r="AB906" s="76">
        <v>499061087</v>
      </c>
      <c r="AC906" s="294" t="s">
        <v>1690</v>
      </c>
      <c r="AD906" s="76">
        <v>0</v>
      </c>
      <c r="AE906" s="76">
        <v>0</v>
      </c>
      <c r="AF906" s="76">
        <v>0</v>
      </c>
      <c r="AG906" s="76">
        <v>0</v>
      </c>
      <c r="AH906" s="76">
        <v>0</v>
      </c>
      <c r="AI906" s="76">
        <v>1</v>
      </c>
      <c r="AJ906" s="76">
        <v>0</v>
      </c>
      <c r="AK906" s="265">
        <v>0</v>
      </c>
      <c r="AL906" s="265">
        <v>0</v>
      </c>
      <c r="AM906" s="265">
        <v>0</v>
      </c>
      <c r="AN906" s="265">
        <v>0</v>
      </c>
      <c r="AO906" s="265">
        <v>0</v>
      </c>
      <c r="AP906" s="265">
        <v>0</v>
      </c>
      <c r="AQ906" s="265">
        <v>0</v>
      </c>
      <c r="AR906" s="265">
        <v>0</v>
      </c>
      <c r="AS906" s="76">
        <v>0</v>
      </c>
      <c r="AT906" s="266"/>
      <c r="AU906" s="76">
        <v>61</v>
      </c>
      <c r="AV906" s="76">
        <v>87</v>
      </c>
      <c r="AW906" s="579">
        <v>6</v>
      </c>
      <c r="AY906" s="76"/>
      <c r="AZ906" s="76">
        <f t="shared" si="276"/>
        <v>499061087</v>
      </c>
      <c r="BA906" s="76">
        <f t="shared" si="277"/>
        <v>499</v>
      </c>
      <c r="BB906" s="564"/>
      <c r="BC906" s="266" t="str">
        <f t="shared" si="278"/>
        <v xml:space="preserve">HAMPDEN CS OF SCIENCE </v>
      </c>
      <c r="BD906" s="266">
        <f t="shared" si="279"/>
        <v>87</v>
      </c>
      <c r="BE906" s="266" t="str">
        <f t="shared" ref="BE906:BE969" si="281">VLOOKUP(BD906,distinfo,2,FALSE)</f>
        <v>EAST LONGMEADOW</v>
      </c>
      <c r="BF906" s="266">
        <f t="shared" si="280"/>
        <v>1</v>
      </c>
    </row>
    <row r="907" spans="1:58">
      <c r="A907" s="265">
        <v>499</v>
      </c>
      <c r="B907" s="265">
        <v>499061111</v>
      </c>
      <c r="C907" s="266" t="s">
        <v>1690</v>
      </c>
      <c r="D907" s="275">
        <f t="shared" ref="D907:D970" si="282">ROUND(AD907,0)</f>
        <v>0</v>
      </c>
      <c r="E907" s="275">
        <f t="shared" ref="E907:E970" si="283">ROUND(AE907,0)</f>
        <v>0</v>
      </c>
      <c r="F907" s="275">
        <f t="shared" ref="F907:F970" si="284">ROUND(AF907,0)</f>
        <v>0</v>
      </c>
      <c r="G907" s="275">
        <f t="shared" ref="G907:G970" si="285">ROUND(AG907,0)</f>
        <v>0</v>
      </c>
      <c r="H907" s="275">
        <f t="shared" ref="H907:H970" si="286">ROUND(AH907,0)</f>
        <v>0</v>
      </c>
      <c r="I907" s="275">
        <f t="shared" ref="I907:I970" si="287">ROUND(AI907,0)-J907</f>
        <v>1</v>
      </c>
      <c r="J907" s="275">
        <f t="shared" ref="J907:J970" si="288">ROUND(AJ907,0)</f>
        <v>0</v>
      </c>
      <c r="K907" s="410">
        <f t="shared" ref="K907:K970" si="289">ROUND($K$2*(SUM(AF907:AI907)+(AE907*0.5))+$K$5*AJ907,4)</f>
        <v>3.9300000000000002E-2</v>
      </c>
      <c r="L907" s="275"/>
      <c r="M907" s="275">
        <f t="shared" ref="M907:M970" si="290">ROUND(AL907+(AK907*0.5),0)</f>
        <v>0</v>
      </c>
      <c r="N907" s="275">
        <f t="shared" ref="N907:N970" si="291">ROUND(AM907,0)</f>
        <v>0</v>
      </c>
      <c r="O907" s="275">
        <f t="shared" ref="O907:O970" si="292">ROUND(AN907,0)</f>
        <v>0</v>
      </c>
      <c r="P907" s="275">
        <f t="shared" ref="P907:P970" si="293">ROUND(((AP907+AQ907)*0.5)+AO907+AR907+AS907,0)</f>
        <v>1</v>
      </c>
      <c r="Q907" s="275">
        <f t="shared" ref="Q907:Q970" si="294">AW907</f>
        <v>8</v>
      </c>
      <c r="R907" s="275">
        <f t="shared" ref="R907:R970" si="295">SUM(F907:I907)+ROUND(D907*0.5,0)+ROUND(J907,0)</f>
        <v>1</v>
      </c>
      <c r="S907" s="278"/>
      <c r="T907" s="278"/>
      <c r="U907" s="278"/>
      <c r="V907" s="278"/>
      <c r="W907" s="582"/>
      <c r="X907" s="582"/>
      <c r="Y907" s="600"/>
      <c r="Z907" s="278"/>
      <c r="AA907" s="76">
        <v>499</v>
      </c>
      <c r="AB907" s="76">
        <v>499061111</v>
      </c>
      <c r="AC907" s="294" t="s">
        <v>1690</v>
      </c>
      <c r="AD907" s="76">
        <v>0</v>
      </c>
      <c r="AE907" s="76">
        <v>0</v>
      </c>
      <c r="AF907" s="76">
        <v>0</v>
      </c>
      <c r="AG907" s="76">
        <v>0</v>
      </c>
      <c r="AH907" s="76">
        <v>0</v>
      </c>
      <c r="AI907" s="76">
        <v>1</v>
      </c>
      <c r="AJ907" s="76">
        <v>0</v>
      </c>
      <c r="AK907" s="265">
        <v>0</v>
      </c>
      <c r="AL907" s="265">
        <v>0</v>
      </c>
      <c r="AM907" s="265">
        <v>0</v>
      </c>
      <c r="AN907" s="265">
        <v>0</v>
      </c>
      <c r="AO907" s="265">
        <v>0</v>
      </c>
      <c r="AP907" s="265">
        <v>0</v>
      </c>
      <c r="AQ907" s="265">
        <v>0</v>
      </c>
      <c r="AR907" s="265">
        <v>0</v>
      </c>
      <c r="AS907" s="76">
        <v>1</v>
      </c>
      <c r="AT907" s="266"/>
      <c r="AU907" s="76">
        <v>61</v>
      </c>
      <c r="AV907" s="76">
        <v>111</v>
      </c>
      <c r="AW907" s="579">
        <v>8</v>
      </c>
      <c r="AY907" s="76"/>
      <c r="AZ907" s="76">
        <f t="shared" ref="AZ907:AZ970" si="296">AB907</f>
        <v>499061111</v>
      </c>
      <c r="BA907" s="76">
        <f t="shared" ref="BA907:BA970" si="297">AA907</f>
        <v>499</v>
      </c>
      <c r="BB907" s="564"/>
      <c r="BC907" s="266" t="str">
        <f t="shared" ref="BC907:BC970" si="298">AC907</f>
        <v xml:space="preserve">HAMPDEN CS OF SCIENCE </v>
      </c>
      <c r="BD907" s="266">
        <f t="shared" ref="BD907:BD970" si="299">AV907</f>
        <v>111</v>
      </c>
      <c r="BE907" s="266" t="str">
        <f t="shared" si="281"/>
        <v>GRANBY</v>
      </c>
      <c r="BF907" s="266">
        <f t="shared" ref="BF907:BF970" si="300">SUM(AD907:AJ907)</f>
        <v>1</v>
      </c>
    </row>
    <row r="908" spans="1:58">
      <c r="A908" s="265">
        <v>499</v>
      </c>
      <c r="B908" s="265">
        <v>499061137</v>
      </c>
      <c r="C908" s="266" t="s">
        <v>1690</v>
      </c>
      <c r="D908" s="275">
        <f t="shared" si="282"/>
        <v>0</v>
      </c>
      <c r="E908" s="275">
        <f t="shared" si="283"/>
        <v>0</v>
      </c>
      <c r="F908" s="275">
        <f t="shared" si="284"/>
        <v>0</v>
      </c>
      <c r="G908" s="275">
        <f t="shared" si="285"/>
        <v>0</v>
      </c>
      <c r="H908" s="275">
        <f t="shared" si="286"/>
        <v>0</v>
      </c>
      <c r="I908" s="275">
        <f t="shared" si="287"/>
        <v>44</v>
      </c>
      <c r="J908" s="275">
        <f t="shared" si="288"/>
        <v>0</v>
      </c>
      <c r="K908" s="410">
        <f t="shared" si="289"/>
        <v>1.7292000000000001</v>
      </c>
      <c r="L908" s="275"/>
      <c r="M908" s="275">
        <f t="shared" si="290"/>
        <v>0</v>
      </c>
      <c r="N908" s="275">
        <f t="shared" si="291"/>
        <v>0</v>
      </c>
      <c r="O908" s="275">
        <f t="shared" si="292"/>
        <v>1</v>
      </c>
      <c r="P908" s="275">
        <f t="shared" si="293"/>
        <v>26</v>
      </c>
      <c r="Q908" s="275">
        <f t="shared" si="294"/>
        <v>12</v>
      </c>
      <c r="R908" s="275">
        <f t="shared" si="295"/>
        <v>44</v>
      </c>
      <c r="S908" s="278"/>
      <c r="T908" s="278"/>
      <c r="U908" s="278"/>
      <c r="V908" s="278"/>
      <c r="W908" s="582"/>
      <c r="X908" s="582"/>
      <c r="Y908" s="600"/>
      <c r="Z908" s="278"/>
      <c r="AA908" s="76">
        <v>499</v>
      </c>
      <c r="AB908" s="76">
        <v>499061137</v>
      </c>
      <c r="AC908" s="294" t="s">
        <v>1690</v>
      </c>
      <c r="AD908" s="76">
        <v>0</v>
      </c>
      <c r="AE908" s="76">
        <v>0</v>
      </c>
      <c r="AF908" s="76">
        <v>0</v>
      </c>
      <c r="AG908" s="76">
        <v>0</v>
      </c>
      <c r="AH908" s="76">
        <v>0</v>
      </c>
      <c r="AI908" s="76">
        <v>44</v>
      </c>
      <c r="AJ908" s="76">
        <v>0</v>
      </c>
      <c r="AK908" s="265">
        <v>0</v>
      </c>
      <c r="AL908" s="265">
        <v>0</v>
      </c>
      <c r="AM908" s="265">
        <v>0</v>
      </c>
      <c r="AN908" s="265">
        <v>1</v>
      </c>
      <c r="AO908" s="265">
        <v>0</v>
      </c>
      <c r="AP908" s="265">
        <v>0</v>
      </c>
      <c r="AQ908" s="265">
        <v>0</v>
      </c>
      <c r="AR908" s="265">
        <v>0</v>
      </c>
      <c r="AS908" s="76">
        <v>26</v>
      </c>
      <c r="AT908" s="266"/>
      <c r="AU908" s="76">
        <v>61</v>
      </c>
      <c r="AV908" s="76">
        <v>137</v>
      </c>
      <c r="AW908" s="579">
        <v>12</v>
      </c>
      <c r="AY908" s="76"/>
      <c r="AZ908" s="76">
        <f t="shared" si="296"/>
        <v>499061137</v>
      </c>
      <c r="BA908" s="76">
        <f t="shared" si="297"/>
        <v>499</v>
      </c>
      <c r="BB908" s="564"/>
      <c r="BC908" s="266" t="str">
        <f t="shared" si="298"/>
        <v xml:space="preserve">HAMPDEN CS OF SCIENCE </v>
      </c>
      <c r="BD908" s="266">
        <f t="shared" si="299"/>
        <v>137</v>
      </c>
      <c r="BE908" s="266" t="str">
        <f t="shared" si="281"/>
        <v>HOLYOKE</v>
      </c>
      <c r="BF908" s="266">
        <f t="shared" si="300"/>
        <v>44</v>
      </c>
    </row>
    <row r="909" spans="1:58">
      <c r="A909" s="265">
        <v>499</v>
      </c>
      <c r="B909" s="265">
        <v>499061159</v>
      </c>
      <c r="C909" s="266" t="s">
        <v>1690</v>
      </c>
      <c r="D909" s="275">
        <f t="shared" si="282"/>
        <v>0</v>
      </c>
      <c r="E909" s="275">
        <f t="shared" si="283"/>
        <v>0</v>
      </c>
      <c r="F909" s="275">
        <f t="shared" si="284"/>
        <v>0</v>
      </c>
      <c r="G909" s="275">
        <f t="shared" si="285"/>
        <v>0</v>
      </c>
      <c r="H909" s="275">
        <f t="shared" si="286"/>
        <v>0</v>
      </c>
      <c r="I909" s="275">
        <f t="shared" si="287"/>
        <v>1</v>
      </c>
      <c r="J909" s="275">
        <f t="shared" si="288"/>
        <v>0</v>
      </c>
      <c r="K909" s="410">
        <f t="shared" si="289"/>
        <v>3.9300000000000002E-2</v>
      </c>
      <c r="L909" s="275"/>
      <c r="M909" s="275">
        <f t="shared" si="290"/>
        <v>0</v>
      </c>
      <c r="N909" s="275">
        <f t="shared" si="291"/>
        <v>0</v>
      </c>
      <c r="O909" s="275">
        <f t="shared" si="292"/>
        <v>0</v>
      </c>
      <c r="P909" s="275">
        <f t="shared" si="293"/>
        <v>0</v>
      </c>
      <c r="Q909" s="275">
        <f t="shared" si="294"/>
        <v>3</v>
      </c>
      <c r="R909" s="275">
        <f t="shared" si="295"/>
        <v>1</v>
      </c>
      <c r="S909" s="278"/>
      <c r="T909" s="278"/>
      <c r="U909" s="278"/>
      <c r="V909" s="278"/>
      <c r="W909" s="582"/>
      <c r="X909" s="582"/>
      <c r="Y909" s="600"/>
      <c r="Z909" s="278"/>
      <c r="AA909" s="76">
        <v>499</v>
      </c>
      <c r="AB909" s="76">
        <v>499061159</v>
      </c>
      <c r="AC909" s="294" t="s">
        <v>1690</v>
      </c>
      <c r="AD909" s="76">
        <v>0</v>
      </c>
      <c r="AE909" s="76">
        <v>0</v>
      </c>
      <c r="AF909" s="76">
        <v>0</v>
      </c>
      <c r="AG909" s="76">
        <v>0</v>
      </c>
      <c r="AH909" s="76">
        <v>0</v>
      </c>
      <c r="AI909" s="76">
        <v>1</v>
      </c>
      <c r="AJ909" s="76">
        <v>0</v>
      </c>
      <c r="AK909" s="265">
        <v>0</v>
      </c>
      <c r="AL909" s="265">
        <v>0</v>
      </c>
      <c r="AM909" s="265">
        <v>0</v>
      </c>
      <c r="AN909" s="265">
        <v>0</v>
      </c>
      <c r="AO909" s="265">
        <v>0</v>
      </c>
      <c r="AP909" s="265">
        <v>0</v>
      </c>
      <c r="AQ909" s="265">
        <v>0</v>
      </c>
      <c r="AR909" s="265">
        <v>0</v>
      </c>
      <c r="AS909" s="76">
        <v>0</v>
      </c>
      <c r="AT909" s="266"/>
      <c r="AU909" s="76">
        <v>61</v>
      </c>
      <c r="AV909" s="76">
        <v>159</v>
      </c>
      <c r="AW909" s="579">
        <v>3</v>
      </c>
      <c r="AY909" s="76"/>
      <c r="AZ909" s="76">
        <f t="shared" si="296"/>
        <v>499061159</v>
      </c>
      <c r="BA909" s="76">
        <f t="shared" si="297"/>
        <v>499</v>
      </c>
      <c r="BB909" s="564"/>
      <c r="BC909" s="266" t="str">
        <f t="shared" si="298"/>
        <v xml:space="preserve">HAMPDEN CS OF SCIENCE </v>
      </c>
      <c r="BD909" s="266">
        <f t="shared" si="299"/>
        <v>159</v>
      </c>
      <c r="BE909" s="266" t="str">
        <f t="shared" si="281"/>
        <v>LONGMEADOW</v>
      </c>
      <c r="BF909" s="266">
        <f t="shared" si="300"/>
        <v>1</v>
      </c>
    </row>
    <row r="910" spans="1:58">
      <c r="A910" s="265">
        <v>499</v>
      </c>
      <c r="B910" s="265">
        <v>499061161</v>
      </c>
      <c r="C910" s="266" t="s">
        <v>1690</v>
      </c>
      <c r="D910" s="275">
        <f t="shared" si="282"/>
        <v>0</v>
      </c>
      <c r="E910" s="275">
        <f t="shared" si="283"/>
        <v>0</v>
      </c>
      <c r="F910" s="275">
        <f t="shared" si="284"/>
        <v>0</v>
      </c>
      <c r="G910" s="275">
        <f t="shared" si="285"/>
        <v>0</v>
      </c>
      <c r="H910" s="275">
        <f t="shared" si="286"/>
        <v>0</v>
      </c>
      <c r="I910" s="275">
        <f t="shared" si="287"/>
        <v>2</v>
      </c>
      <c r="J910" s="275">
        <f t="shared" si="288"/>
        <v>0</v>
      </c>
      <c r="K910" s="410">
        <f t="shared" si="289"/>
        <v>7.8600000000000003E-2</v>
      </c>
      <c r="L910" s="275"/>
      <c r="M910" s="275">
        <f t="shared" si="290"/>
        <v>0</v>
      </c>
      <c r="N910" s="275">
        <f t="shared" si="291"/>
        <v>0</v>
      </c>
      <c r="O910" s="275">
        <f t="shared" si="292"/>
        <v>0</v>
      </c>
      <c r="P910" s="275">
        <f t="shared" si="293"/>
        <v>0</v>
      </c>
      <c r="Q910" s="275">
        <f t="shared" si="294"/>
        <v>8</v>
      </c>
      <c r="R910" s="275">
        <f t="shared" si="295"/>
        <v>2</v>
      </c>
      <c r="S910" s="278"/>
      <c r="T910" s="278"/>
      <c r="U910" s="278"/>
      <c r="V910" s="278"/>
      <c r="W910" s="582"/>
      <c r="X910" s="582"/>
      <c r="Y910" s="600"/>
      <c r="Z910" s="278"/>
      <c r="AA910" s="76">
        <v>499</v>
      </c>
      <c r="AB910" s="76">
        <v>499061161</v>
      </c>
      <c r="AC910" s="294" t="s">
        <v>1690</v>
      </c>
      <c r="AD910" s="76">
        <v>0</v>
      </c>
      <c r="AE910" s="76">
        <v>0</v>
      </c>
      <c r="AF910" s="76">
        <v>0</v>
      </c>
      <c r="AG910" s="76">
        <v>0</v>
      </c>
      <c r="AH910" s="76">
        <v>0</v>
      </c>
      <c r="AI910" s="76">
        <v>2</v>
      </c>
      <c r="AJ910" s="76">
        <v>0</v>
      </c>
      <c r="AK910" s="265">
        <v>0</v>
      </c>
      <c r="AL910" s="265">
        <v>0</v>
      </c>
      <c r="AM910" s="265">
        <v>0</v>
      </c>
      <c r="AN910" s="265">
        <v>0</v>
      </c>
      <c r="AO910" s="265">
        <v>0</v>
      </c>
      <c r="AP910" s="265">
        <v>0</v>
      </c>
      <c r="AQ910" s="265">
        <v>0</v>
      </c>
      <c r="AR910" s="265">
        <v>0</v>
      </c>
      <c r="AS910" s="76">
        <v>0</v>
      </c>
      <c r="AT910" s="266"/>
      <c r="AU910" s="76">
        <v>61</v>
      </c>
      <c r="AV910" s="76">
        <v>161</v>
      </c>
      <c r="AW910" s="579">
        <v>8</v>
      </c>
      <c r="AY910" s="76"/>
      <c r="AZ910" s="76">
        <f t="shared" si="296"/>
        <v>499061161</v>
      </c>
      <c r="BA910" s="76">
        <f t="shared" si="297"/>
        <v>499</v>
      </c>
      <c r="BB910" s="564"/>
      <c r="BC910" s="266" t="str">
        <f t="shared" si="298"/>
        <v xml:space="preserve">HAMPDEN CS OF SCIENCE </v>
      </c>
      <c r="BD910" s="266">
        <f t="shared" si="299"/>
        <v>161</v>
      </c>
      <c r="BE910" s="266" t="str">
        <f t="shared" si="281"/>
        <v>LUDLOW</v>
      </c>
      <c r="BF910" s="266">
        <f t="shared" si="300"/>
        <v>2</v>
      </c>
    </row>
    <row r="911" spans="1:58">
      <c r="A911" s="265">
        <v>499</v>
      </c>
      <c r="B911" s="265">
        <v>499061278</v>
      </c>
      <c r="C911" s="266" t="s">
        <v>1690</v>
      </c>
      <c r="D911" s="275">
        <f t="shared" si="282"/>
        <v>0</v>
      </c>
      <c r="E911" s="275">
        <f t="shared" si="283"/>
        <v>0</v>
      </c>
      <c r="F911" s="275">
        <f t="shared" si="284"/>
        <v>0</v>
      </c>
      <c r="G911" s="275">
        <f t="shared" si="285"/>
        <v>0</v>
      </c>
      <c r="H911" s="275">
        <f t="shared" si="286"/>
        <v>0</v>
      </c>
      <c r="I911" s="275">
        <f t="shared" si="287"/>
        <v>3</v>
      </c>
      <c r="J911" s="275">
        <f t="shared" si="288"/>
        <v>0</v>
      </c>
      <c r="K911" s="410">
        <f t="shared" si="289"/>
        <v>0.1179</v>
      </c>
      <c r="L911" s="275"/>
      <c r="M911" s="275">
        <f t="shared" si="290"/>
        <v>0</v>
      </c>
      <c r="N911" s="275">
        <f t="shared" si="291"/>
        <v>0</v>
      </c>
      <c r="O911" s="275">
        <f t="shared" si="292"/>
        <v>0</v>
      </c>
      <c r="P911" s="275">
        <f t="shared" si="293"/>
        <v>1</v>
      </c>
      <c r="Q911" s="275">
        <f t="shared" si="294"/>
        <v>7</v>
      </c>
      <c r="R911" s="275">
        <f t="shared" si="295"/>
        <v>3</v>
      </c>
      <c r="S911" s="278"/>
      <c r="T911" s="278"/>
      <c r="U911" s="278"/>
      <c r="V911" s="278"/>
      <c r="W911" s="582"/>
      <c r="X911" s="582"/>
      <c r="Y911" s="600"/>
      <c r="Z911" s="278"/>
      <c r="AA911" s="76">
        <v>499</v>
      </c>
      <c r="AB911" s="76">
        <v>499061278</v>
      </c>
      <c r="AC911" s="294" t="s">
        <v>1690</v>
      </c>
      <c r="AD911" s="76">
        <v>0</v>
      </c>
      <c r="AE911" s="76">
        <v>0</v>
      </c>
      <c r="AF911" s="76">
        <v>0</v>
      </c>
      <c r="AG911" s="76">
        <v>0</v>
      </c>
      <c r="AH911" s="76">
        <v>0</v>
      </c>
      <c r="AI911" s="76">
        <v>3</v>
      </c>
      <c r="AJ911" s="76">
        <v>0</v>
      </c>
      <c r="AK911" s="265">
        <v>0</v>
      </c>
      <c r="AL911" s="265">
        <v>0</v>
      </c>
      <c r="AM911" s="265">
        <v>0</v>
      </c>
      <c r="AN911" s="265">
        <v>0</v>
      </c>
      <c r="AO911" s="265">
        <v>0</v>
      </c>
      <c r="AP911" s="265">
        <v>0</v>
      </c>
      <c r="AQ911" s="265">
        <v>0</v>
      </c>
      <c r="AR911" s="265">
        <v>0</v>
      </c>
      <c r="AS911" s="76">
        <v>1</v>
      </c>
      <c r="AT911" s="266"/>
      <c r="AU911" s="76">
        <v>61</v>
      </c>
      <c r="AV911" s="76">
        <v>278</v>
      </c>
      <c r="AW911" s="579">
        <v>7</v>
      </c>
      <c r="AY911" s="76"/>
      <c r="AZ911" s="76">
        <f t="shared" si="296"/>
        <v>499061278</v>
      </c>
      <c r="BA911" s="76">
        <f t="shared" si="297"/>
        <v>499</v>
      </c>
      <c r="BB911" s="564"/>
      <c r="BC911" s="266" t="str">
        <f t="shared" si="298"/>
        <v xml:space="preserve">HAMPDEN CS OF SCIENCE </v>
      </c>
      <c r="BD911" s="266">
        <f t="shared" si="299"/>
        <v>278</v>
      </c>
      <c r="BE911" s="266" t="str">
        <f t="shared" si="281"/>
        <v>SOUTH HADLEY</v>
      </c>
      <c r="BF911" s="266">
        <f t="shared" si="300"/>
        <v>3</v>
      </c>
    </row>
    <row r="912" spans="1:58">
      <c r="A912" s="265">
        <v>499</v>
      </c>
      <c r="B912" s="265">
        <v>499061281</v>
      </c>
      <c r="C912" s="266" t="s">
        <v>1690</v>
      </c>
      <c r="D912" s="275">
        <f t="shared" si="282"/>
        <v>0</v>
      </c>
      <c r="E912" s="275">
        <f t="shared" si="283"/>
        <v>0</v>
      </c>
      <c r="F912" s="275">
        <f t="shared" si="284"/>
        <v>0</v>
      </c>
      <c r="G912" s="275">
        <f t="shared" si="285"/>
        <v>0</v>
      </c>
      <c r="H912" s="275">
        <f t="shared" si="286"/>
        <v>0</v>
      </c>
      <c r="I912" s="275">
        <f t="shared" si="287"/>
        <v>261</v>
      </c>
      <c r="J912" s="275">
        <f t="shared" si="288"/>
        <v>0</v>
      </c>
      <c r="K912" s="410">
        <f t="shared" si="289"/>
        <v>10.257300000000001</v>
      </c>
      <c r="L912" s="275"/>
      <c r="M912" s="275">
        <f t="shared" si="290"/>
        <v>0</v>
      </c>
      <c r="N912" s="275">
        <f t="shared" si="291"/>
        <v>0</v>
      </c>
      <c r="O912" s="275">
        <f t="shared" si="292"/>
        <v>7</v>
      </c>
      <c r="P912" s="275">
        <f t="shared" si="293"/>
        <v>191</v>
      </c>
      <c r="Q912" s="275">
        <f t="shared" si="294"/>
        <v>12</v>
      </c>
      <c r="R912" s="275">
        <f t="shared" si="295"/>
        <v>261</v>
      </c>
      <c r="S912" s="278"/>
      <c r="T912" s="278"/>
      <c r="U912" s="278"/>
      <c r="V912" s="278"/>
      <c r="W912" s="582"/>
      <c r="X912" s="582"/>
      <c r="Y912" s="600"/>
      <c r="Z912" s="278"/>
      <c r="AA912" s="76">
        <v>499</v>
      </c>
      <c r="AB912" s="76">
        <v>499061281</v>
      </c>
      <c r="AC912" s="294" t="s">
        <v>1690</v>
      </c>
      <c r="AD912" s="76">
        <v>0</v>
      </c>
      <c r="AE912" s="76">
        <v>0</v>
      </c>
      <c r="AF912" s="76">
        <v>0</v>
      </c>
      <c r="AG912" s="76">
        <v>0</v>
      </c>
      <c r="AH912" s="76">
        <v>0</v>
      </c>
      <c r="AI912" s="76">
        <v>261</v>
      </c>
      <c r="AJ912" s="76">
        <v>0</v>
      </c>
      <c r="AK912" s="265">
        <v>0</v>
      </c>
      <c r="AL912" s="265">
        <v>0</v>
      </c>
      <c r="AM912" s="265">
        <v>0</v>
      </c>
      <c r="AN912" s="265">
        <v>7</v>
      </c>
      <c r="AO912" s="265">
        <v>0</v>
      </c>
      <c r="AP912" s="265">
        <v>0</v>
      </c>
      <c r="AQ912" s="265">
        <v>0</v>
      </c>
      <c r="AR912" s="265">
        <v>0</v>
      </c>
      <c r="AS912" s="76">
        <v>191</v>
      </c>
      <c r="AT912" s="266"/>
      <c r="AU912" s="76">
        <v>61</v>
      </c>
      <c r="AV912" s="76">
        <v>281</v>
      </c>
      <c r="AW912" s="579">
        <v>12</v>
      </c>
      <c r="AY912" s="76"/>
      <c r="AZ912" s="76">
        <f t="shared" si="296"/>
        <v>499061281</v>
      </c>
      <c r="BA912" s="76">
        <f t="shared" si="297"/>
        <v>499</v>
      </c>
      <c r="BB912" s="564"/>
      <c r="BC912" s="266" t="str">
        <f t="shared" si="298"/>
        <v xml:space="preserve">HAMPDEN CS OF SCIENCE </v>
      </c>
      <c r="BD912" s="266">
        <f t="shared" si="299"/>
        <v>281</v>
      </c>
      <c r="BE912" s="266" t="str">
        <f t="shared" si="281"/>
        <v>SPRINGFIELD</v>
      </c>
      <c r="BF912" s="266">
        <f t="shared" si="300"/>
        <v>261</v>
      </c>
    </row>
    <row r="913" spans="1:58">
      <c r="A913" s="265">
        <v>499</v>
      </c>
      <c r="B913" s="265">
        <v>499061325</v>
      </c>
      <c r="C913" s="266" t="s">
        <v>1690</v>
      </c>
      <c r="D913" s="275">
        <f t="shared" si="282"/>
        <v>0</v>
      </c>
      <c r="E913" s="275">
        <f t="shared" si="283"/>
        <v>0</v>
      </c>
      <c r="F913" s="275">
        <f t="shared" si="284"/>
        <v>0</v>
      </c>
      <c r="G913" s="275">
        <f t="shared" si="285"/>
        <v>0</v>
      </c>
      <c r="H913" s="275">
        <f t="shared" si="286"/>
        <v>0</v>
      </c>
      <c r="I913" s="275">
        <f t="shared" si="287"/>
        <v>21</v>
      </c>
      <c r="J913" s="275">
        <f t="shared" si="288"/>
        <v>0</v>
      </c>
      <c r="K913" s="410">
        <f t="shared" si="289"/>
        <v>0.82530000000000003</v>
      </c>
      <c r="L913" s="275"/>
      <c r="M913" s="275">
        <f t="shared" si="290"/>
        <v>0</v>
      </c>
      <c r="N913" s="275">
        <f t="shared" si="291"/>
        <v>0</v>
      </c>
      <c r="O913" s="275">
        <f t="shared" si="292"/>
        <v>0</v>
      </c>
      <c r="P913" s="275">
        <f t="shared" si="293"/>
        <v>7</v>
      </c>
      <c r="Q913" s="275">
        <f t="shared" si="294"/>
        <v>9</v>
      </c>
      <c r="R913" s="275">
        <f t="shared" si="295"/>
        <v>21</v>
      </c>
      <c r="S913" s="278"/>
      <c r="T913" s="278"/>
      <c r="U913" s="278"/>
      <c r="V913" s="278"/>
      <c r="W913" s="582"/>
      <c r="X913" s="582"/>
      <c r="Y913" s="600"/>
      <c r="Z913" s="278"/>
      <c r="AA913" s="76">
        <v>499</v>
      </c>
      <c r="AB913" s="76">
        <v>499061325</v>
      </c>
      <c r="AC913" s="294" t="s">
        <v>1690</v>
      </c>
      <c r="AD913" s="76">
        <v>0</v>
      </c>
      <c r="AE913" s="76">
        <v>0</v>
      </c>
      <c r="AF913" s="76">
        <v>0</v>
      </c>
      <c r="AG913" s="76">
        <v>0</v>
      </c>
      <c r="AH913" s="76">
        <v>0</v>
      </c>
      <c r="AI913" s="76">
        <v>21</v>
      </c>
      <c r="AJ913" s="76">
        <v>0</v>
      </c>
      <c r="AK913" s="265">
        <v>0</v>
      </c>
      <c r="AL913" s="265">
        <v>0</v>
      </c>
      <c r="AM913" s="265">
        <v>0</v>
      </c>
      <c r="AN913" s="265">
        <v>0</v>
      </c>
      <c r="AO913" s="265">
        <v>0</v>
      </c>
      <c r="AP913" s="265">
        <v>0</v>
      </c>
      <c r="AQ913" s="265">
        <v>0</v>
      </c>
      <c r="AR913" s="265">
        <v>0</v>
      </c>
      <c r="AS913" s="76">
        <v>7</v>
      </c>
      <c r="AT913" s="266"/>
      <c r="AU913" s="76">
        <v>61</v>
      </c>
      <c r="AV913" s="76">
        <v>325</v>
      </c>
      <c r="AW913" s="579">
        <v>9</v>
      </c>
      <c r="AY913" s="76"/>
      <c r="AZ913" s="76">
        <f t="shared" si="296"/>
        <v>499061325</v>
      </c>
      <c r="BA913" s="76">
        <f t="shared" si="297"/>
        <v>499</v>
      </c>
      <c r="BB913" s="564"/>
      <c r="BC913" s="266" t="str">
        <f t="shared" si="298"/>
        <v xml:space="preserve">HAMPDEN CS OF SCIENCE </v>
      </c>
      <c r="BD913" s="266">
        <f t="shared" si="299"/>
        <v>325</v>
      </c>
      <c r="BE913" s="266" t="str">
        <f t="shared" si="281"/>
        <v>WESTFIELD</v>
      </c>
      <c r="BF913" s="266">
        <f t="shared" si="300"/>
        <v>21</v>
      </c>
    </row>
    <row r="914" spans="1:58">
      <c r="A914" s="265">
        <v>499</v>
      </c>
      <c r="B914" s="265">
        <v>499061332</v>
      </c>
      <c r="C914" s="266" t="s">
        <v>1690</v>
      </c>
      <c r="D914" s="275">
        <f t="shared" si="282"/>
        <v>0</v>
      </c>
      <c r="E914" s="275">
        <f t="shared" si="283"/>
        <v>0</v>
      </c>
      <c r="F914" s="275">
        <f t="shared" si="284"/>
        <v>0</v>
      </c>
      <c r="G914" s="275">
        <f t="shared" si="285"/>
        <v>0</v>
      </c>
      <c r="H914" s="275">
        <f t="shared" si="286"/>
        <v>0</v>
      </c>
      <c r="I914" s="275">
        <f t="shared" si="287"/>
        <v>31</v>
      </c>
      <c r="J914" s="275">
        <f t="shared" si="288"/>
        <v>0</v>
      </c>
      <c r="K914" s="410">
        <f t="shared" si="289"/>
        <v>1.2182999999999999</v>
      </c>
      <c r="L914" s="275"/>
      <c r="M914" s="275">
        <f t="shared" si="290"/>
        <v>0</v>
      </c>
      <c r="N914" s="275">
        <f t="shared" si="291"/>
        <v>0</v>
      </c>
      <c r="O914" s="275">
        <f t="shared" si="292"/>
        <v>5</v>
      </c>
      <c r="P914" s="275">
        <f t="shared" si="293"/>
        <v>20</v>
      </c>
      <c r="Q914" s="275">
        <f t="shared" si="294"/>
        <v>10</v>
      </c>
      <c r="R914" s="275">
        <f t="shared" si="295"/>
        <v>31</v>
      </c>
      <c r="S914" s="278"/>
      <c r="T914" s="278"/>
      <c r="U914" s="278"/>
      <c r="V914" s="278"/>
      <c r="W914" s="582"/>
      <c r="X914" s="582"/>
      <c r="Y914" s="600"/>
      <c r="Z914" s="278"/>
      <c r="AA914" s="76">
        <v>499</v>
      </c>
      <c r="AB914" s="76">
        <v>499061332</v>
      </c>
      <c r="AC914" s="294" t="s">
        <v>1690</v>
      </c>
      <c r="AD914" s="76">
        <v>0</v>
      </c>
      <c r="AE914" s="76">
        <v>0</v>
      </c>
      <c r="AF914" s="76">
        <v>0</v>
      </c>
      <c r="AG914" s="76">
        <v>0</v>
      </c>
      <c r="AH914" s="76">
        <v>0</v>
      </c>
      <c r="AI914" s="76">
        <v>31</v>
      </c>
      <c r="AJ914" s="76">
        <v>0</v>
      </c>
      <c r="AK914" s="265">
        <v>0</v>
      </c>
      <c r="AL914" s="265">
        <v>0</v>
      </c>
      <c r="AM914" s="265">
        <v>0</v>
      </c>
      <c r="AN914" s="265">
        <v>5</v>
      </c>
      <c r="AO914" s="265">
        <v>0</v>
      </c>
      <c r="AP914" s="265">
        <v>0</v>
      </c>
      <c r="AQ914" s="265">
        <v>0</v>
      </c>
      <c r="AR914" s="265">
        <v>0</v>
      </c>
      <c r="AS914" s="76">
        <v>20</v>
      </c>
      <c r="AT914" s="266"/>
      <c r="AU914" s="76">
        <v>61</v>
      </c>
      <c r="AV914" s="76">
        <v>332</v>
      </c>
      <c r="AW914" s="579">
        <v>10</v>
      </c>
      <c r="AY914" s="76"/>
      <c r="AZ914" s="76">
        <f t="shared" si="296"/>
        <v>499061332</v>
      </c>
      <c r="BA914" s="76">
        <f t="shared" si="297"/>
        <v>499</v>
      </c>
      <c r="BB914" s="564"/>
      <c r="BC914" s="266" t="str">
        <f t="shared" si="298"/>
        <v xml:space="preserve">HAMPDEN CS OF SCIENCE </v>
      </c>
      <c r="BD914" s="266">
        <f t="shared" si="299"/>
        <v>332</v>
      </c>
      <c r="BE914" s="266" t="str">
        <f t="shared" si="281"/>
        <v>WEST SPRINGFIELD</v>
      </c>
      <c r="BF914" s="266">
        <f t="shared" si="300"/>
        <v>31</v>
      </c>
    </row>
    <row r="915" spans="1:58">
      <c r="A915" s="265">
        <v>499</v>
      </c>
      <c r="B915" s="265">
        <v>499061750</v>
      </c>
      <c r="C915" s="266" t="s">
        <v>1690</v>
      </c>
      <c r="D915" s="275">
        <f t="shared" si="282"/>
        <v>0</v>
      </c>
      <c r="E915" s="275">
        <f t="shared" si="283"/>
        <v>0</v>
      </c>
      <c r="F915" s="275">
        <f t="shared" si="284"/>
        <v>0</v>
      </c>
      <c r="G915" s="275">
        <f t="shared" si="285"/>
        <v>0</v>
      </c>
      <c r="H915" s="275">
        <f t="shared" si="286"/>
        <v>0</v>
      </c>
      <c r="I915" s="275">
        <f t="shared" si="287"/>
        <v>1</v>
      </c>
      <c r="J915" s="275">
        <f t="shared" si="288"/>
        <v>0</v>
      </c>
      <c r="K915" s="410">
        <f t="shared" si="289"/>
        <v>3.9300000000000002E-2</v>
      </c>
      <c r="L915" s="275"/>
      <c r="M915" s="275">
        <f t="shared" si="290"/>
        <v>0</v>
      </c>
      <c r="N915" s="275">
        <f t="shared" si="291"/>
        <v>0</v>
      </c>
      <c r="O915" s="275">
        <f t="shared" si="292"/>
        <v>0</v>
      </c>
      <c r="P915" s="275">
        <f t="shared" si="293"/>
        <v>1</v>
      </c>
      <c r="Q915" s="275">
        <f t="shared" si="294"/>
        <v>7</v>
      </c>
      <c r="R915" s="275">
        <f t="shared" si="295"/>
        <v>1</v>
      </c>
      <c r="S915" s="278"/>
      <c r="T915" s="278"/>
      <c r="U915" s="278"/>
      <c r="V915" s="278"/>
      <c r="W915" s="582"/>
      <c r="X915" s="582"/>
      <c r="Y915" s="600"/>
      <c r="Z915" s="278"/>
      <c r="AA915" s="76">
        <v>499</v>
      </c>
      <c r="AB915" s="76">
        <v>499061750</v>
      </c>
      <c r="AC915" s="294" t="s">
        <v>1690</v>
      </c>
      <c r="AD915" s="76">
        <v>0</v>
      </c>
      <c r="AE915" s="76">
        <v>0</v>
      </c>
      <c r="AF915" s="76">
        <v>0</v>
      </c>
      <c r="AG915" s="76">
        <v>0</v>
      </c>
      <c r="AH915" s="76">
        <v>0</v>
      </c>
      <c r="AI915" s="76">
        <v>1</v>
      </c>
      <c r="AJ915" s="76">
        <v>0</v>
      </c>
      <c r="AK915" s="265">
        <v>0</v>
      </c>
      <c r="AL915" s="265">
        <v>0</v>
      </c>
      <c r="AM915" s="265">
        <v>0</v>
      </c>
      <c r="AN915" s="265">
        <v>0</v>
      </c>
      <c r="AO915" s="265">
        <v>0</v>
      </c>
      <c r="AP915" s="265">
        <v>0</v>
      </c>
      <c r="AQ915" s="265">
        <v>0</v>
      </c>
      <c r="AR915" s="265">
        <v>0</v>
      </c>
      <c r="AS915" s="76">
        <v>1</v>
      </c>
      <c r="AT915" s="266"/>
      <c r="AU915" s="76">
        <v>61</v>
      </c>
      <c r="AV915" s="76">
        <v>750</v>
      </c>
      <c r="AW915" s="579">
        <v>7</v>
      </c>
      <c r="AY915" s="76"/>
      <c r="AZ915" s="76">
        <f t="shared" si="296"/>
        <v>499061750</v>
      </c>
      <c r="BA915" s="76">
        <f t="shared" si="297"/>
        <v>499</v>
      </c>
      <c r="BB915" s="564"/>
      <c r="BC915" s="266" t="str">
        <f t="shared" si="298"/>
        <v xml:space="preserve">HAMPDEN CS OF SCIENCE </v>
      </c>
      <c r="BD915" s="266">
        <f t="shared" si="299"/>
        <v>750</v>
      </c>
      <c r="BE915" s="266" t="str">
        <f t="shared" si="281"/>
        <v>PIONEER</v>
      </c>
      <c r="BF915" s="266">
        <f t="shared" si="300"/>
        <v>1</v>
      </c>
    </row>
    <row r="916" spans="1:58">
      <c r="A916" s="265">
        <v>499</v>
      </c>
      <c r="B916" s="265">
        <v>499332005</v>
      </c>
      <c r="C916" s="266" t="s">
        <v>1690</v>
      </c>
      <c r="D916" s="275">
        <f t="shared" si="282"/>
        <v>0</v>
      </c>
      <c r="E916" s="275">
        <f t="shared" si="283"/>
        <v>0</v>
      </c>
      <c r="F916" s="275">
        <f t="shared" si="284"/>
        <v>0</v>
      </c>
      <c r="G916" s="275">
        <f t="shared" si="285"/>
        <v>0</v>
      </c>
      <c r="H916" s="275">
        <f t="shared" si="286"/>
        <v>20</v>
      </c>
      <c r="I916" s="275">
        <f t="shared" si="287"/>
        <v>0</v>
      </c>
      <c r="J916" s="275">
        <f t="shared" si="288"/>
        <v>0</v>
      </c>
      <c r="K916" s="410">
        <f t="shared" si="289"/>
        <v>0.78600000000000003</v>
      </c>
      <c r="L916" s="275"/>
      <c r="M916" s="275">
        <f t="shared" si="290"/>
        <v>0</v>
      </c>
      <c r="N916" s="275">
        <f t="shared" si="291"/>
        <v>1</v>
      </c>
      <c r="O916" s="275">
        <f t="shared" si="292"/>
        <v>0</v>
      </c>
      <c r="P916" s="275">
        <f t="shared" si="293"/>
        <v>8</v>
      </c>
      <c r="Q916" s="275">
        <f t="shared" si="294"/>
        <v>8</v>
      </c>
      <c r="R916" s="275">
        <f t="shared" si="295"/>
        <v>20</v>
      </c>
      <c r="S916" s="278"/>
      <c r="T916" s="278"/>
      <c r="U916" s="278"/>
      <c r="V916" s="278"/>
      <c r="W916" s="582"/>
      <c r="X916" s="582"/>
      <c r="Y916" s="600"/>
      <c r="Z916" s="278"/>
      <c r="AA916" s="76">
        <v>499</v>
      </c>
      <c r="AB916" s="76">
        <v>499332005</v>
      </c>
      <c r="AC916" s="294" t="s">
        <v>1690</v>
      </c>
      <c r="AD916" s="76">
        <v>0</v>
      </c>
      <c r="AE916" s="76">
        <v>0</v>
      </c>
      <c r="AF916" s="76">
        <v>0</v>
      </c>
      <c r="AG916" s="76">
        <v>0</v>
      </c>
      <c r="AH916" s="76">
        <v>20</v>
      </c>
      <c r="AI916" s="76">
        <v>0</v>
      </c>
      <c r="AJ916" s="76">
        <v>0</v>
      </c>
      <c r="AK916" s="265">
        <v>0</v>
      </c>
      <c r="AL916" s="265">
        <v>0</v>
      </c>
      <c r="AM916" s="265">
        <v>1</v>
      </c>
      <c r="AN916" s="265">
        <v>0</v>
      </c>
      <c r="AO916" s="265">
        <v>8</v>
      </c>
      <c r="AP916" s="265">
        <v>0</v>
      </c>
      <c r="AQ916" s="265">
        <v>0</v>
      </c>
      <c r="AR916" s="265">
        <v>0</v>
      </c>
      <c r="AS916" s="76">
        <v>0</v>
      </c>
      <c r="AT916" s="266"/>
      <c r="AU916" s="76">
        <v>332</v>
      </c>
      <c r="AV916" s="76">
        <v>5</v>
      </c>
      <c r="AW916" s="579">
        <v>8</v>
      </c>
      <c r="AY916" s="76"/>
      <c r="AZ916" s="76">
        <f t="shared" si="296"/>
        <v>499332005</v>
      </c>
      <c r="BA916" s="76">
        <f t="shared" si="297"/>
        <v>499</v>
      </c>
      <c r="BB916" s="564"/>
      <c r="BC916" s="266" t="str">
        <f t="shared" si="298"/>
        <v xml:space="preserve">HAMPDEN CS OF SCIENCE </v>
      </c>
      <c r="BD916" s="266">
        <f t="shared" si="299"/>
        <v>5</v>
      </c>
      <c r="BE916" s="266" t="str">
        <f t="shared" si="281"/>
        <v>AGAWAM</v>
      </c>
      <c r="BF916" s="266">
        <f t="shared" si="300"/>
        <v>20</v>
      </c>
    </row>
    <row r="917" spans="1:58">
      <c r="A917" s="265">
        <v>499</v>
      </c>
      <c r="B917" s="265">
        <v>499332061</v>
      </c>
      <c r="C917" s="266" t="s">
        <v>1690</v>
      </c>
      <c r="D917" s="275">
        <f t="shared" si="282"/>
        <v>0</v>
      </c>
      <c r="E917" s="275">
        <f t="shared" si="283"/>
        <v>0</v>
      </c>
      <c r="F917" s="275">
        <f t="shared" si="284"/>
        <v>0</v>
      </c>
      <c r="G917" s="275">
        <f t="shared" si="285"/>
        <v>0</v>
      </c>
      <c r="H917" s="275">
        <f t="shared" si="286"/>
        <v>112</v>
      </c>
      <c r="I917" s="275">
        <f t="shared" si="287"/>
        <v>0</v>
      </c>
      <c r="J917" s="275">
        <f t="shared" si="288"/>
        <v>0</v>
      </c>
      <c r="K917" s="410">
        <f t="shared" si="289"/>
        <v>4.4016000000000002</v>
      </c>
      <c r="L917" s="275"/>
      <c r="M917" s="275">
        <f t="shared" si="290"/>
        <v>0</v>
      </c>
      <c r="N917" s="275">
        <f t="shared" si="291"/>
        <v>1</v>
      </c>
      <c r="O917" s="275">
        <f t="shared" si="292"/>
        <v>0</v>
      </c>
      <c r="P917" s="275">
        <f t="shared" si="293"/>
        <v>56</v>
      </c>
      <c r="Q917" s="275">
        <f t="shared" si="294"/>
        <v>11</v>
      </c>
      <c r="R917" s="275">
        <f t="shared" si="295"/>
        <v>112</v>
      </c>
      <c r="S917" s="278"/>
      <c r="T917" s="278"/>
      <c r="U917" s="278"/>
      <c r="V917" s="278"/>
      <c r="W917" s="582"/>
      <c r="X917" s="582"/>
      <c r="Y917" s="600"/>
      <c r="Z917" s="278"/>
      <c r="AA917" s="76">
        <v>499</v>
      </c>
      <c r="AB917" s="76">
        <v>499332061</v>
      </c>
      <c r="AC917" s="294" t="s">
        <v>1690</v>
      </c>
      <c r="AD917" s="76">
        <v>0</v>
      </c>
      <c r="AE917" s="76">
        <v>0</v>
      </c>
      <c r="AF917" s="76">
        <v>0</v>
      </c>
      <c r="AG917" s="76">
        <v>0</v>
      </c>
      <c r="AH917" s="76">
        <v>112</v>
      </c>
      <c r="AI917" s="76">
        <v>0</v>
      </c>
      <c r="AJ917" s="76">
        <v>0</v>
      </c>
      <c r="AK917" s="265">
        <v>0</v>
      </c>
      <c r="AL917" s="265">
        <v>0</v>
      </c>
      <c r="AM917" s="265">
        <v>1</v>
      </c>
      <c r="AN917" s="265">
        <v>0</v>
      </c>
      <c r="AO917" s="265">
        <v>56</v>
      </c>
      <c r="AP917" s="265">
        <v>0</v>
      </c>
      <c r="AQ917" s="265">
        <v>0</v>
      </c>
      <c r="AR917" s="265">
        <v>0</v>
      </c>
      <c r="AS917" s="76">
        <v>0</v>
      </c>
      <c r="AT917" s="266"/>
      <c r="AU917" s="76">
        <v>332</v>
      </c>
      <c r="AV917" s="76">
        <v>61</v>
      </c>
      <c r="AW917" s="579">
        <v>11</v>
      </c>
      <c r="AY917" s="76"/>
      <c r="AZ917" s="76">
        <f t="shared" si="296"/>
        <v>499332061</v>
      </c>
      <c r="BA917" s="76">
        <f t="shared" si="297"/>
        <v>499</v>
      </c>
      <c r="BB917" s="564"/>
      <c r="BC917" s="266" t="str">
        <f t="shared" si="298"/>
        <v xml:space="preserve">HAMPDEN CS OF SCIENCE </v>
      </c>
      <c r="BD917" s="266">
        <f t="shared" si="299"/>
        <v>61</v>
      </c>
      <c r="BE917" s="266" t="str">
        <f t="shared" si="281"/>
        <v>CHICOPEE</v>
      </c>
      <c r="BF917" s="266">
        <f t="shared" si="300"/>
        <v>112</v>
      </c>
    </row>
    <row r="918" spans="1:58">
      <c r="A918" s="265">
        <v>499</v>
      </c>
      <c r="B918" s="265">
        <v>499332137</v>
      </c>
      <c r="C918" s="266" t="s">
        <v>1690</v>
      </c>
      <c r="D918" s="275">
        <f t="shared" si="282"/>
        <v>0</v>
      </c>
      <c r="E918" s="275">
        <f t="shared" si="283"/>
        <v>0</v>
      </c>
      <c r="F918" s="275">
        <f t="shared" si="284"/>
        <v>0</v>
      </c>
      <c r="G918" s="275">
        <f t="shared" si="285"/>
        <v>0</v>
      </c>
      <c r="H918" s="275">
        <f t="shared" si="286"/>
        <v>36</v>
      </c>
      <c r="I918" s="275">
        <f t="shared" si="287"/>
        <v>0</v>
      </c>
      <c r="J918" s="275">
        <f t="shared" si="288"/>
        <v>0</v>
      </c>
      <c r="K918" s="410">
        <f t="shared" si="289"/>
        <v>1.4148000000000001</v>
      </c>
      <c r="L918" s="275"/>
      <c r="M918" s="275">
        <f t="shared" si="290"/>
        <v>0</v>
      </c>
      <c r="N918" s="275">
        <f t="shared" si="291"/>
        <v>4</v>
      </c>
      <c r="O918" s="275">
        <f t="shared" si="292"/>
        <v>0</v>
      </c>
      <c r="P918" s="275">
        <f t="shared" si="293"/>
        <v>25</v>
      </c>
      <c r="Q918" s="275">
        <f t="shared" si="294"/>
        <v>12</v>
      </c>
      <c r="R918" s="275">
        <f t="shared" si="295"/>
        <v>36</v>
      </c>
      <c r="S918" s="278"/>
      <c r="T918" s="278"/>
      <c r="U918" s="278"/>
      <c r="V918" s="278"/>
      <c r="W918" s="582"/>
      <c r="X918" s="582"/>
      <c r="Y918" s="600"/>
      <c r="Z918" s="278"/>
      <c r="AA918" s="76">
        <v>499</v>
      </c>
      <c r="AB918" s="76">
        <v>499332137</v>
      </c>
      <c r="AC918" s="294" t="s">
        <v>1690</v>
      </c>
      <c r="AD918" s="76">
        <v>0</v>
      </c>
      <c r="AE918" s="76">
        <v>0</v>
      </c>
      <c r="AF918" s="76">
        <v>0</v>
      </c>
      <c r="AG918" s="76">
        <v>0</v>
      </c>
      <c r="AH918" s="76">
        <v>36</v>
      </c>
      <c r="AI918" s="76">
        <v>0</v>
      </c>
      <c r="AJ918" s="76">
        <v>0</v>
      </c>
      <c r="AK918" s="265">
        <v>0</v>
      </c>
      <c r="AL918" s="265">
        <v>0</v>
      </c>
      <c r="AM918" s="265">
        <v>4</v>
      </c>
      <c r="AN918" s="265">
        <v>0</v>
      </c>
      <c r="AO918" s="265">
        <v>25</v>
      </c>
      <c r="AP918" s="265">
        <v>0</v>
      </c>
      <c r="AQ918" s="265">
        <v>0</v>
      </c>
      <c r="AR918" s="265">
        <v>0</v>
      </c>
      <c r="AS918" s="76">
        <v>0</v>
      </c>
      <c r="AT918" s="266"/>
      <c r="AU918" s="76">
        <v>332</v>
      </c>
      <c r="AV918" s="76">
        <v>137</v>
      </c>
      <c r="AW918" s="579">
        <v>12</v>
      </c>
      <c r="AY918" s="76"/>
      <c r="AZ918" s="76">
        <f t="shared" si="296"/>
        <v>499332137</v>
      </c>
      <c r="BA918" s="76">
        <f t="shared" si="297"/>
        <v>499</v>
      </c>
      <c r="BB918" s="564"/>
      <c r="BC918" s="266" t="str">
        <f t="shared" si="298"/>
        <v xml:space="preserve">HAMPDEN CS OF SCIENCE </v>
      </c>
      <c r="BD918" s="266">
        <f t="shared" si="299"/>
        <v>137</v>
      </c>
      <c r="BE918" s="266" t="str">
        <f t="shared" si="281"/>
        <v>HOLYOKE</v>
      </c>
      <c r="BF918" s="266">
        <f t="shared" si="300"/>
        <v>36</v>
      </c>
    </row>
    <row r="919" spans="1:58">
      <c r="A919" s="265">
        <v>499</v>
      </c>
      <c r="B919" s="265">
        <v>499332161</v>
      </c>
      <c r="C919" s="266" t="s">
        <v>1690</v>
      </c>
      <c r="D919" s="275">
        <f t="shared" si="282"/>
        <v>0</v>
      </c>
      <c r="E919" s="275">
        <f t="shared" si="283"/>
        <v>0</v>
      </c>
      <c r="F919" s="275">
        <f t="shared" si="284"/>
        <v>0</v>
      </c>
      <c r="G919" s="275">
        <f t="shared" si="285"/>
        <v>0</v>
      </c>
      <c r="H919" s="275">
        <f t="shared" si="286"/>
        <v>1</v>
      </c>
      <c r="I919" s="275">
        <f t="shared" si="287"/>
        <v>0</v>
      </c>
      <c r="J919" s="275">
        <f t="shared" si="288"/>
        <v>0</v>
      </c>
      <c r="K919" s="410">
        <f t="shared" si="289"/>
        <v>3.9300000000000002E-2</v>
      </c>
      <c r="L919" s="275"/>
      <c r="M919" s="275">
        <f t="shared" si="290"/>
        <v>0</v>
      </c>
      <c r="N919" s="275">
        <f t="shared" si="291"/>
        <v>0</v>
      </c>
      <c r="O919" s="275">
        <f t="shared" si="292"/>
        <v>0</v>
      </c>
      <c r="P919" s="275">
        <f t="shared" si="293"/>
        <v>0</v>
      </c>
      <c r="Q919" s="275">
        <f t="shared" si="294"/>
        <v>8</v>
      </c>
      <c r="R919" s="275">
        <f t="shared" si="295"/>
        <v>1</v>
      </c>
      <c r="S919" s="278"/>
      <c r="T919" s="278"/>
      <c r="U919" s="278"/>
      <c r="V919" s="278"/>
      <c r="W919" s="582"/>
      <c r="X919" s="582"/>
      <c r="Y919" s="600"/>
      <c r="Z919" s="278"/>
      <c r="AA919" s="76">
        <v>499</v>
      </c>
      <c r="AB919" s="76">
        <v>499332161</v>
      </c>
      <c r="AC919" s="294" t="s">
        <v>1690</v>
      </c>
      <c r="AD919" s="76">
        <v>0</v>
      </c>
      <c r="AE919" s="76">
        <v>0</v>
      </c>
      <c r="AF919" s="76">
        <v>0</v>
      </c>
      <c r="AG919" s="76">
        <v>0</v>
      </c>
      <c r="AH919" s="76">
        <v>1</v>
      </c>
      <c r="AI919" s="76">
        <v>0</v>
      </c>
      <c r="AJ919" s="76">
        <v>0</v>
      </c>
      <c r="AK919" s="265">
        <v>0</v>
      </c>
      <c r="AL919" s="265">
        <v>0</v>
      </c>
      <c r="AM919" s="265">
        <v>0</v>
      </c>
      <c r="AN919" s="265">
        <v>0</v>
      </c>
      <c r="AO919" s="265">
        <v>0</v>
      </c>
      <c r="AP919" s="265">
        <v>0</v>
      </c>
      <c r="AQ919" s="265">
        <v>0</v>
      </c>
      <c r="AR919" s="265">
        <v>0</v>
      </c>
      <c r="AS919" s="76">
        <v>0</v>
      </c>
      <c r="AT919" s="266"/>
      <c r="AU919" s="76">
        <v>332</v>
      </c>
      <c r="AV919" s="76">
        <v>161</v>
      </c>
      <c r="AW919" s="579">
        <v>8</v>
      </c>
      <c r="AY919" s="76"/>
      <c r="AZ919" s="76">
        <f t="shared" si="296"/>
        <v>499332161</v>
      </c>
      <c r="BA919" s="76">
        <f t="shared" si="297"/>
        <v>499</v>
      </c>
      <c r="BB919" s="564"/>
      <c r="BC919" s="266" t="str">
        <f t="shared" si="298"/>
        <v xml:space="preserve">HAMPDEN CS OF SCIENCE </v>
      </c>
      <c r="BD919" s="266">
        <f t="shared" si="299"/>
        <v>161</v>
      </c>
      <c r="BE919" s="266" t="str">
        <f t="shared" si="281"/>
        <v>LUDLOW</v>
      </c>
      <c r="BF919" s="266">
        <f t="shared" si="300"/>
        <v>1</v>
      </c>
    </row>
    <row r="920" spans="1:58">
      <c r="A920" s="265">
        <v>499</v>
      </c>
      <c r="B920" s="265">
        <v>499332191</v>
      </c>
      <c r="C920" s="266" t="s">
        <v>1690</v>
      </c>
      <c r="D920" s="275">
        <f t="shared" si="282"/>
        <v>0</v>
      </c>
      <c r="E920" s="275">
        <f t="shared" si="283"/>
        <v>0</v>
      </c>
      <c r="F920" s="275">
        <f t="shared" si="284"/>
        <v>0</v>
      </c>
      <c r="G920" s="275">
        <f t="shared" si="285"/>
        <v>0</v>
      </c>
      <c r="H920" s="275">
        <f t="shared" si="286"/>
        <v>3</v>
      </c>
      <c r="I920" s="275">
        <f t="shared" si="287"/>
        <v>0</v>
      </c>
      <c r="J920" s="275">
        <f t="shared" si="288"/>
        <v>0</v>
      </c>
      <c r="K920" s="410">
        <f t="shared" si="289"/>
        <v>0.1179</v>
      </c>
      <c r="L920" s="275"/>
      <c r="M920" s="275">
        <f t="shared" si="290"/>
        <v>0</v>
      </c>
      <c r="N920" s="275">
        <f t="shared" si="291"/>
        <v>0</v>
      </c>
      <c r="O920" s="275">
        <f t="shared" si="292"/>
        <v>0</v>
      </c>
      <c r="P920" s="275">
        <f t="shared" si="293"/>
        <v>2</v>
      </c>
      <c r="Q920" s="275">
        <f t="shared" si="294"/>
        <v>8</v>
      </c>
      <c r="R920" s="275">
        <f t="shared" si="295"/>
        <v>3</v>
      </c>
      <c r="S920" s="278"/>
      <c r="T920" s="278"/>
      <c r="U920" s="278"/>
      <c r="V920" s="278"/>
      <c r="W920" s="582"/>
      <c r="X920" s="582"/>
      <c r="Y920" s="600"/>
      <c r="Z920" s="278"/>
      <c r="AA920" s="76">
        <v>499</v>
      </c>
      <c r="AB920" s="76">
        <v>499332191</v>
      </c>
      <c r="AC920" s="294" t="s">
        <v>1690</v>
      </c>
      <c r="AD920" s="76">
        <v>0</v>
      </c>
      <c r="AE920" s="76">
        <v>0</v>
      </c>
      <c r="AF920" s="76">
        <v>0</v>
      </c>
      <c r="AG920" s="76">
        <v>0</v>
      </c>
      <c r="AH920" s="76">
        <v>3</v>
      </c>
      <c r="AI920" s="76">
        <v>0</v>
      </c>
      <c r="AJ920" s="76">
        <v>0</v>
      </c>
      <c r="AK920" s="265">
        <v>0</v>
      </c>
      <c r="AL920" s="265">
        <v>0</v>
      </c>
      <c r="AM920" s="265">
        <v>0</v>
      </c>
      <c r="AN920" s="265">
        <v>0</v>
      </c>
      <c r="AO920" s="265">
        <v>2</v>
      </c>
      <c r="AP920" s="265">
        <v>0</v>
      </c>
      <c r="AQ920" s="265">
        <v>0</v>
      </c>
      <c r="AR920" s="265">
        <v>0</v>
      </c>
      <c r="AS920" s="76">
        <v>0</v>
      </c>
      <c r="AT920" s="266"/>
      <c r="AU920" s="76">
        <v>332</v>
      </c>
      <c r="AV920" s="76">
        <v>191</v>
      </c>
      <c r="AW920" s="579">
        <v>8</v>
      </c>
      <c r="AY920" s="76"/>
      <c r="AZ920" s="76">
        <f t="shared" si="296"/>
        <v>499332191</v>
      </c>
      <c r="BA920" s="76">
        <f t="shared" si="297"/>
        <v>499</v>
      </c>
      <c r="BB920" s="564"/>
      <c r="BC920" s="266" t="str">
        <f t="shared" si="298"/>
        <v xml:space="preserve">HAMPDEN CS OF SCIENCE </v>
      </c>
      <c r="BD920" s="266">
        <f t="shared" si="299"/>
        <v>191</v>
      </c>
      <c r="BE920" s="266" t="str">
        <f t="shared" si="281"/>
        <v>MONSON</v>
      </c>
      <c r="BF920" s="266">
        <f t="shared" si="300"/>
        <v>3</v>
      </c>
    </row>
    <row r="921" spans="1:58">
      <c r="A921" s="265">
        <v>499</v>
      </c>
      <c r="B921" s="265">
        <v>499332275</v>
      </c>
      <c r="C921" s="266" t="s">
        <v>1690</v>
      </c>
      <c r="D921" s="275">
        <f t="shared" si="282"/>
        <v>0</v>
      </c>
      <c r="E921" s="275">
        <f t="shared" si="283"/>
        <v>0</v>
      </c>
      <c r="F921" s="275">
        <f t="shared" si="284"/>
        <v>0</v>
      </c>
      <c r="G921" s="275">
        <f t="shared" si="285"/>
        <v>0</v>
      </c>
      <c r="H921" s="275">
        <f t="shared" si="286"/>
        <v>1</v>
      </c>
      <c r="I921" s="275">
        <f t="shared" si="287"/>
        <v>0</v>
      </c>
      <c r="J921" s="275">
        <f t="shared" si="288"/>
        <v>0</v>
      </c>
      <c r="K921" s="410">
        <f t="shared" si="289"/>
        <v>3.9300000000000002E-2</v>
      </c>
      <c r="L921" s="275"/>
      <c r="M921" s="275">
        <f t="shared" si="290"/>
        <v>0</v>
      </c>
      <c r="N921" s="275">
        <f t="shared" si="291"/>
        <v>0</v>
      </c>
      <c r="O921" s="275">
        <f t="shared" si="292"/>
        <v>0</v>
      </c>
      <c r="P921" s="275">
        <f t="shared" si="293"/>
        <v>0</v>
      </c>
      <c r="Q921" s="275">
        <f t="shared" si="294"/>
        <v>4</v>
      </c>
      <c r="R921" s="275">
        <f t="shared" si="295"/>
        <v>1</v>
      </c>
      <c r="S921" s="278"/>
      <c r="T921" s="278"/>
      <c r="U921" s="278"/>
      <c r="V921" s="278"/>
      <c r="W921" s="582"/>
      <c r="X921" s="582"/>
      <c r="Y921" s="600"/>
      <c r="Z921" s="278"/>
      <c r="AA921" s="76">
        <v>499</v>
      </c>
      <c r="AB921" s="76">
        <v>499332275</v>
      </c>
      <c r="AC921" s="294" t="s">
        <v>1690</v>
      </c>
      <c r="AD921" s="76">
        <v>0</v>
      </c>
      <c r="AE921" s="76">
        <v>0</v>
      </c>
      <c r="AF921" s="76">
        <v>0</v>
      </c>
      <c r="AG921" s="76">
        <v>0</v>
      </c>
      <c r="AH921" s="76">
        <v>1</v>
      </c>
      <c r="AI921" s="76">
        <v>0</v>
      </c>
      <c r="AJ921" s="76">
        <v>0</v>
      </c>
      <c r="AK921" s="265">
        <v>0</v>
      </c>
      <c r="AL921" s="265">
        <v>0</v>
      </c>
      <c r="AM921" s="265">
        <v>0</v>
      </c>
      <c r="AN921" s="265">
        <v>0</v>
      </c>
      <c r="AO921" s="265">
        <v>0</v>
      </c>
      <c r="AP921" s="265">
        <v>0</v>
      </c>
      <c r="AQ921" s="265">
        <v>0</v>
      </c>
      <c r="AR921" s="265">
        <v>0</v>
      </c>
      <c r="AS921" s="76">
        <v>0</v>
      </c>
      <c r="AT921" s="266"/>
      <c r="AU921" s="76">
        <v>332</v>
      </c>
      <c r="AV921" s="76">
        <v>275</v>
      </c>
      <c r="AW921" s="579">
        <v>4</v>
      </c>
      <c r="AY921" s="76"/>
      <c r="AZ921" s="76">
        <f t="shared" si="296"/>
        <v>499332275</v>
      </c>
      <c r="BA921" s="76">
        <f t="shared" si="297"/>
        <v>499</v>
      </c>
      <c r="BB921" s="564"/>
      <c r="BC921" s="266" t="str">
        <f t="shared" si="298"/>
        <v xml:space="preserve">HAMPDEN CS OF SCIENCE </v>
      </c>
      <c r="BD921" s="266">
        <f t="shared" si="299"/>
        <v>275</v>
      </c>
      <c r="BE921" s="266" t="str">
        <f t="shared" si="281"/>
        <v>SOUTHAMPTON</v>
      </c>
      <c r="BF921" s="266">
        <f t="shared" si="300"/>
        <v>1</v>
      </c>
    </row>
    <row r="922" spans="1:58">
      <c r="A922" s="265">
        <v>499</v>
      </c>
      <c r="B922" s="265">
        <v>499332281</v>
      </c>
      <c r="C922" s="266" t="s">
        <v>1690</v>
      </c>
      <c r="D922" s="275">
        <f t="shared" si="282"/>
        <v>0</v>
      </c>
      <c r="E922" s="275">
        <f t="shared" si="283"/>
        <v>0</v>
      </c>
      <c r="F922" s="275">
        <f t="shared" si="284"/>
        <v>0</v>
      </c>
      <c r="G922" s="275">
        <f t="shared" si="285"/>
        <v>0</v>
      </c>
      <c r="H922" s="275">
        <f t="shared" si="286"/>
        <v>229</v>
      </c>
      <c r="I922" s="275">
        <f t="shared" si="287"/>
        <v>0</v>
      </c>
      <c r="J922" s="275">
        <f t="shared" si="288"/>
        <v>0</v>
      </c>
      <c r="K922" s="410">
        <f t="shared" si="289"/>
        <v>8.9997000000000007</v>
      </c>
      <c r="L922" s="275"/>
      <c r="M922" s="275">
        <f t="shared" si="290"/>
        <v>0</v>
      </c>
      <c r="N922" s="275">
        <f t="shared" si="291"/>
        <v>18</v>
      </c>
      <c r="O922" s="275">
        <f t="shared" si="292"/>
        <v>0</v>
      </c>
      <c r="P922" s="275">
        <f t="shared" si="293"/>
        <v>171</v>
      </c>
      <c r="Q922" s="275">
        <f t="shared" si="294"/>
        <v>12</v>
      </c>
      <c r="R922" s="275">
        <f t="shared" si="295"/>
        <v>229</v>
      </c>
      <c r="S922" s="278"/>
      <c r="T922" s="278"/>
      <c r="U922" s="278"/>
      <c r="V922" s="278"/>
      <c r="W922" s="582"/>
      <c r="X922" s="582"/>
      <c r="Y922" s="600"/>
      <c r="Z922" s="278"/>
      <c r="AA922" s="76">
        <v>499</v>
      </c>
      <c r="AB922" s="76">
        <v>499332281</v>
      </c>
      <c r="AC922" s="294" t="s">
        <v>1690</v>
      </c>
      <c r="AD922" s="76">
        <v>0</v>
      </c>
      <c r="AE922" s="76">
        <v>0</v>
      </c>
      <c r="AF922" s="76">
        <v>0</v>
      </c>
      <c r="AG922" s="76">
        <v>0</v>
      </c>
      <c r="AH922" s="76">
        <v>229</v>
      </c>
      <c r="AI922" s="76">
        <v>0</v>
      </c>
      <c r="AJ922" s="76">
        <v>0</v>
      </c>
      <c r="AK922" s="265">
        <v>0</v>
      </c>
      <c r="AL922" s="265">
        <v>0</v>
      </c>
      <c r="AM922" s="265">
        <v>18</v>
      </c>
      <c r="AN922" s="265">
        <v>0</v>
      </c>
      <c r="AO922" s="265">
        <v>171</v>
      </c>
      <c r="AP922" s="265">
        <v>0</v>
      </c>
      <c r="AQ922" s="265">
        <v>0</v>
      </c>
      <c r="AR922" s="265">
        <v>0</v>
      </c>
      <c r="AS922" s="76">
        <v>0</v>
      </c>
      <c r="AT922" s="266"/>
      <c r="AU922" s="76">
        <v>332</v>
      </c>
      <c r="AV922" s="76">
        <v>281</v>
      </c>
      <c r="AW922" s="579">
        <v>12</v>
      </c>
      <c r="AY922" s="76"/>
      <c r="AZ922" s="76">
        <f t="shared" si="296"/>
        <v>499332281</v>
      </c>
      <c r="BA922" s="76">
        <f t="shared" si="297"/>
        <v>499</v>
      </c>
      <c r="BB922" s="564"/>
      <c r="BC922" s="266" t="str">
        <f t="shared" si="298"/>
        <v xml:space="preserve">HAMPDEN CS OF SCIENCE </v>
      </c>
      <c r="BD922" s="266">
        <f t="shared" si="299"/>
        <v>281</v>
      </c>
      <c r="BE922" s="266" t="str">
        <f t="shared" si="281"/>
        <v>SPRINGFIELD</v>
      </c>
      <c r="BF922" s="266">
        <f t="shared" si="300"/>
        <v>229</v>
      </c>
    </row>
    <row r="923" spans="1:58">
      <c r="A923" s="265">
        <v>499</v>
      </c>
      <c r="B923" s="265">
        <v>499332325</v>
      </c>
      <c r="C923" s="266" t="s">
        <v>1690</v>
      </c>
      <c r="D923" s="275">
        <f t="shared" si="282"/>
        <v>0</v>
      </c>
      <c r="E923" s="275">
        <f t="shared" si="283"/>
        <v>0</v>
      </c>
      <c r="F923" s="275">
        <f t="shared" si="284"/>
        <v>0</v>
      </c>
      <c r="G923" s="275">
        <f t="shared" si="285"/>
        <v>0</v>
      </c>
      <c r="H923" s="275">
        <f t="shared" si="286"/>
        <v>16</v>
      </c>
      <c r="I923" s="275">
        <f t="shared" si="287"/>
        <v>0</v>
      </c>
      <c r="J923" s="275">
        <f t="shared" si="288"/>
        <v>0</v>
      </c>
      <c r="K923" s="410">
        <f t="shared" si="289"/>
        <v>0.62880000000000003</v>
      </c>
      <c r="L923" s="275"/>
      <c r="M923" s="275">
        <f t="shared" si="290"/>
        <v>0</v>
      </c>
      <c r="N923" s="275">
        <f t="shared" si="291"/>
        <v>2</v>
      </c>
      <c r="O923" s="275">
        <f t="shared" si="292"/>
        <v>0</v>
      </c>
      <c r="P923" s="275">
        <f t="shared" si="293"/>
        <v>4</v>
      </c>
      <c r="Q923" s="275">
        <f t="shared" si="294"/>
        <v>9</v>
      </c>
      <c r="R923" s="275">
        <f t="shared" si="295"/>
        <v>16</v>
      </c>
      <c r="S923" s="278"/>
      <c r="T923" s="278"/>
      <c r="U923" s="278"/>
      <c r="V923" s="278"/>
      <c r="W923" s="582"/>
      <c r="X923" s="582"/>
      <c r="Y923" s="600"/>
      <c r="Z923" s="278"/>
      <c r="AA923" s="76">
        <v>499</v>
      </c>
      <c r="AB923" s="76">
        <v>499332325</v>
      </c>
      <c r="AC923" s="294" t="s">
        <v>1690</v>
      </c>
      <c r="AD923" s="76">
        <v>0</v>
      </c>
      <c r="AE923" s="76">
        <v>0</v>
      </c>
      <c r="AF923" s="76">
        <v>0</v>
      </c>
      <c r="AG923" s="76">
        <v>0</v>
      </c>
      <c r="AH923" s="76">
        <v>16</v>
      </c>
      <c r="AI923" s="76">
        <v>0</v>
      </c>
      <c r="AJ923" s="76">
        <v>0</v>
      </c>
      <c r="AK923" s="265">
        <v>0</v>
      </c>
      <c r="AL923" s="265">
        <v>0</v>
      </c>
      <c r="AM923" s="265">
        <v>2</v>
      </c>
      <c r="AN923" s="265">
        <v>0</v>
      </c>
      <c r="AO923" s="265">
        <v>4</v>
      </c>
      <c r="AP923" s="265">
        <v>0</v>
      </c>
      <c r="AQ923" s="265">
        <v>0</v>
      </c>
      <c r="AR923" s="265">
        <v>0</v>
      </c>
      <c r="AS923" s="76">
        <v>0</v>
      </c>
      <c r="AT923" s="266"/>
      <c r="AU923" s="76">
        <v>332</v>
      </c>
      <c r="AV923" s="76">
        <v>325</v>
      </c>
      <c r="AW923" s="579">
        <v>9</v>
      </c>
      <c r="AY923" s="76"/>
      <c r="AZ923" s="76">
        <f t="shared" si="296"/>
        <v>499332325</v>
      </c>
      <c r="BA923" s="76">
        <f t="shared" si="297"/>
        <v>499</v>
      </c>
      <c r="BB923" s="564"/>
      <c r="BC923" s="266" t="str">
        <f t="shared" si="298"/>
        <v xml:space="preserve">HAMPDEN CS OF SCIENCE </v>
      </c>
      <c r="BD923" s="266">
        <f t="shared" si="299"/>
        <v>325</v>
      </c>
      <c r="BE923" s="266" t="str">
        <f t="shared" si="281"/>
        <v>WESTFIELD</v>
      </c>
      <c r="BF923" s="266">
        <f t="shared" si="300"/>
        <v>16</v>
      </c>
    </row>
    <row r="924" spans="1:58">
      <c r="A924" s="265">
        <v>499</v>
      </c>
      <c r="B924" s="265">
        <v>499332332</v>
      </c>
      <c r="C924" s="266" t="s">
        <v>1690</v>
      </c>
      <c r="D924" s="275">
        <f t="shared" si="282"/>
        <v>0</v>
      </c>
      <c r="E924" s="275">
        <f t="shared" si="283"/>
        <v>0</v>
      </c>
      <c r="F924" s="275">
        <f t="shared" si="284"/>
        <v>0</v>
      </c>
      <c r="G924" s="275">
        <f t="shared" si="285"/>
        <v>0</v>
      </c>
      <c r="H924" s="275">
        <f t="shared" si="286"/>
        <v>38</v>
      </c>
      <c r="I924" s="275">
        <f t="shared" si="287"/>
        <v>0</v>
      </c>
      <c r="J924" s="275">
        <f t="shared" si="288"/>
        <v>0</v>
      </c>
      <c r="K924" s="410">
        <f t="shared" si="289"/>
        <v>1.4934000000000001</v>
      </c>
      <c r="L924" s="275"/>
      <c r="M924" s="275">
        <f t="shared" si="290"/>
        <v>0</v>
      </c>
      <c r="N924" s="275">
        <f t="shared" si="291"/>
        <v>9</v>
      </c>
      <c r="O924" s="275">
        <f t="shared" si="292"/>
        <v>0</v>
      </c>
      <c r="P924" s="275">
        <f t="shared" si="293"/>
        <v>29</v>
      </c>
      <c r="Q924" s="275">
        <f t="shared" si="294"/>
        <v>10</v>
      </c>
      <c r="R924" s="275">
        <f t="shared" si="295"/>
        <v>38</v>
      </c>
      <c r="S924" s="278"/>
      <c r="T924" s="278"/>
      <c r="U924" s="278"/>
      <c r="V924" s="278"/>
      <c r="W924" s="582"/>
      <c r="X924" s="582"/>
      <c r="Y924" s="600"/>
      <c r="Z924" s="278"/>
      <c r="AA924" s="76">
        <v>499</v>
      </c>
      <c r="AB924" s="76">
        <v>499332332</v>
      </c>
      <c r="AC924" s="294" t="s">
        <v>1690</v>
      </c>
      <c r="AD924" s="76">
        <v>0</v>
      </c>
      <c r="AE924" s="76">
        <v>0</v>
      </c>
      <c r="AF924" s="76">
        <v>0</v>
      </c>
      <c r="AG924" s="76">
        <v>0</v>
      </c>
      <c r="AH924" s="76">
        <v>38</v>
      </c>
      <c r="AI924" s="76">
        <v>0</v>
      </c>
      <c r="AJ924" s="76">
        <v>0</v>
      </c>
      <c r="AK924" s="265">
        <v>0</v>
      </c>
      <c r="AL924" s="265">
        <v>0</v>
      </c>
      <c r="AM924" s="265">
        <v>9</v>
      </c>
      <c r="AN924" s="265">
        <v>0</v>
      </c>
      <c r="AO924" s="265">
        <v>29</v>
      </c>
      <c r="AP924" s="265">
        <v>0</v>
      </c>
      <c r="AQ924" s="265">
        <v>0</v>
      </c>
      <c r="AR924" s="265">
        <v>0</v>
      </c>
      <c r="AS924" s="76">
        <v>0</v>
      </c>
      <c r="AT924" s="266"/>
      <c r="AU924" s="76">
        <v>332</v>
      </c>
      <c r="AV924" s="76">
        <v>332</v>
      </c>
      <c r="AW924" s="579">
        <v>10</v>
      </c>
      <c r="AY924" s="76"/>
      <c r="AZ924" s="76">
        <f t="shared" si="296"/>
        <v>499332332</v>
      </c>
      <c r="BA924" s="76">
        <f t="shared" si="297"/>
        <v>499</v>
      </c>
      <c r="BB924" s="564"/>
      <c r="BC924" s="266" t="str">
        <f t="shared" si="298"/>
        <v xml:space="preserve">HAMPDEN CS OF SCIENCE </v>
      </c>
      <c r="BD924" s="266">
        <f t="shared" si="299"/>
        <v>332</v>
      </c>
      <c r="BE924" s="266" t="str">
        <f t="shared" si="281"/>
        <v>WEST SPRINGFIELD</v>
      </c>
      <c r="BF924" s="266">
        <f t="shared" si="300"/>
        <v>38</v>
      </c>
    </row>
    <row r="925" spans="1:58">
      <c r="A925" s="265">
        <v>3502</v>
      </c>
      <c r="B925" s="265">
        <v>3502281061</v>
      </c>
      <c r="C925" s="266" t="s">
        <v>1321</v>
      </c>
      <c r="D925" s="275">
        <f t="shared" si="282"/>
        <v>0</v>
      </c>
      <c r="E925" s="275">
        <f t="shared" si="283"/>
        <v>0</v>
      </c>
      <c r="F925" s="275">
        <f t="shared" si="284"/>
        <v>0</v>
      </c>
      <c r="G925" s="275">
        <f t="shared" si="285"/>
        <v>0</v>
      </c>
      <c r="H925" s="275">
        <f t="shared" si="286"/>
        <v>2</v>
      </c>
      <c r="I925" s="275">
        <f t="shared" si="287"/>
        <v>3</v>
      </c>
      <c r="J925" s="275">
        <f t="shared" si="288"/>
        <v>0</v>
      </c>
      <c r="K925" s="410">
        <f t="shared" si="289"/>
        <v>0.19650000000000001</v>
      </c>
      <c r="L925" s="275"/>
      <c r="M925" s="275">
        <f t="shared" si="290"/>
        <v>0</v>
      </c>
      <c r="N925" s="275">
        <f t="shared" si="291"/>
        <v>0</v>
      </c>
      <c r="O925" s="275">
        <f t="shared" si="292"/>
        <v>0</v>
      </c>
      <c r="P925" s="275">
        <f t="shared" si="293"/>
        <v>4</v>
      </c>
      <c r="Q925" s="275">
        <f t="shared" si="294"/>
        <v>11</v>
      </c>
      <c r="R925" s="275">
        <f t="shared" si="295"/>
        <v>5</v>
      </c>
      <c r="S925" s="278"/>
      <c r="T925" s="278"/>
      <c r="U925" s="278"/>
      <c r="V925" s="278"/>
      <c r="W925" s="582"/>
      <c r="X925" s="582"/>
      <c r="Y925" s="600"/>
      <c r="Z925" s="278"/>
      <c r="AA925" s="76">
        <v>3502</v>
      </c>
      <c r="AB925" s="76">
        <v>3502281061</v>
      </c>
      <c r="AC925" s="294" t="s">
        <v>1321</v>
      </c>
      <c r="AD925" s="76">
        <v>0</v>
      </c>
      <c r="AE925" s="76">
        <v>0</v>
      </c>
      <c r="AF925" s="76">
        <v>0</v>
      </c>
      <c r="AG925" s="76">
        <v>0</v>
      </c>
      <c r="AH925" s="76">
        <v>2</v>
      </c>
      <c r="AI925" s="76">
        <v>3</v>
      </c>
      <c r="AJ925" s="76">
        <v>0</v>
      </c>
      <c r="AK925" s="265">
        <v>0</v>
      </c>
      <c r="AL925" s="265">
        <v>0</v>
      </c>
      <c r="AM925" s="265">
        <v>0</v>
      </c>
      <c r="AN925" s="265">
        <v>0</v>
      </c>
      <c r="AO925" s="265">
        <v>2</v>
      </c>
      <c r="AP925" s="265">
        <v>0</v>
      </c>
      <c r="AQ925" s="265">
        <v>0</v>
      </c>
      <c r="AR925" s="265">
        <v>0</v>
      </c>
      <c r="AS925" s="76">
        <v>2</v>
      </c>
      <c r="AT925" s="266"/>
      <c r="AU925" s="76">
        <v>281</v>
      </c>
      <c r="AV925" s="76">
        <v>61</v>
      </c>
      <c r="AW925" s="579">
        <v>11</v>
      </c>
      <c r="AY925" s="76"/>
      <c r="AZ925" s="76">
        <f t="shared" si="296"/>
        <v>3502281061</v>
      </c>
      <c r="BA925" s="76">
        <f t="shared" si="297"/>
        <v>3502</v>
      </c>
      <c r="BB925" s="564"/>
      <c r="BC925" s="266" t="str">
        <f t="shared" si="298"/>
        <v>BAYSTATE ACADEMY</v>
      </c>
      <c r="BD925" s="266">
        <f t="shared" si="299"/>
        <v>61</v>
      </c>
      <c r="BE925" s="266" t="str">
        <f t="shared" si="281"/>
        <v>CHICOPEE</v>
      </c>
      <c r="BF925" s="266">
        <f t="shared" si="300"/>
        <v>5</v>
      </c>
    </row>
    <row r="926" spans="1:58">
      <c r="A926" s="265">
        <v>3502</v>
      </c>
      <c r="B926" s="265">
        <v>3502281137</v>
      </c>
      <c r="C926" s="266" t="s">
        <v>1321</v>
      </c>
      <c r="D926" s="275">
        <f t="shared" si="282"/>
        <v>0</v>
      </c>
      <c r="E926" s="275">
        <f t="shared" si="283"/>
        <v>0</v>
      </c>
      <c r="F926" s="275">
        <f t="shared" si="284"/>
        <v>0</v>
      </c>
      <c r="G926" s="275">
        <f t="shared" si="285"/>
        <v>0</v>
      </c>
      <c r="H926" s="275">
        <f t="shared" si="286"/>
        <v>2</v>
      </c>
      <c r="I926" s="275">
        <f t="shared" si="287"/>
        <v>4</v>
      </c>
      <c r="J926" s="275">
        <f t="shared" si="288"/>
        <v>0</v>
      </c>
      <c r="K926" s="410">
        <f t="shared" si="289"/>
        <v>0.23580000000000001</v>
      </c>
      <c r="L926" s="275"/>
      <c r="M926" s="275">
        <f t="shared" si="290"/>
        <v>0</v>
      </c>
      <c r="N926" s="275">
        <f t="shared" si="291"/>
        <v>0</v>
      </c>
      <c r="O926" s="275">
        <f t="shared" si="292"/>
        <v>0</v>
      </c>
      <c r="P926" s="275">
        <f t="shared" si="293"/>
        <v>6</v>
      </c>
      <c r="Q926" s="275">
        <f t="shared" si="294"/>
        <v>12</v>
      </c>
      <c r="R926" s="275">
        <f t="shared" si="295"/>
        <v>6</v>
      </c>
      <c r="S926" s="278"/>
      <c r="T926" s="278"/>
      <c r="U926" s="278"/>
      <c r="V926" s="278"/>
      <c r="W926" s="582"/>
      <c r="X926" s="582"/>
      <c r="Y926" s="600"/>
      <c r="Z926" s="278"/>
      <c r="AA926" s="76">
        <v>3502</v>
      </c>
      <c r="AB926" s="76">
        <v>3502281137</v>
      </c>
      <c r="AC926" s="294" t="s">
        <v>1321</v>
      </c>
      <c r="AD926" s="76">
        <v>0</v>
      </c>
      <c r="AE926" s="76">
        <v>0</v>
      </c>
      <c r="AF926" s="76">
        <v>0</v>
      </c>
      <c r="AG926" s="76">
        <v>0</v>
      </c>
      <c r="AH926" s="76">
        <v>2</v>
      </c>
      <c r="AI926" s="76">
        <v>4</v>
      </c>
      <c r="AJ926" s="76">
        <v>0</v>
      </c>
      <c r="AK926" s="265">
        <v>0</v>
      </c>
      <c r="AL926" s="265">
        <v>0</v>
      </c>
      <c r="AM926" s="265">
        <v>0</v>
      </c>
      <c r="AN926" s="265">
        <v>0</v>
      </c>
      <c r="AO926" s="265">
        <v>2</v>
      </c>
      <c r="AP926" s="265">
        <v>0</v>
      </c>
      <c r="AQ926" s="265">
        <v>0</v>
      </c>
      <c r="AR926" s="265">
        <v>0</v>
      </c>
      <c r="AS926" s="76">
        <v>4</v>
      </c>
      <c r="AT926" s="266"/>
      <c r="AU926" s="76">
        <v>281</v>
      </c>
      <c r="AV926" s="76">
        <v>137</v>
      </c>
      <c r="AW926" s="579">
        <v>12</v>
      </c>
      <c r="AY926" s="76"/>
      <c r="AZ926" s="76">
        <f t="shared" si="296"/>
        <v>3502281137</v>
      </c>
      <c r="BA926" s="76">
        <f t="shared" si="297"/>
        <v>3502</v>
      </c>
      <c r="BB926" s="564"/>
      <c r="BC926" s="266" t="str">
        <f t="shared" si="298"/>
        <v>BAYSTATE ACADEMY</v>
      </c>
      <c r="BD926" s="266">
        <f t="shared" si="299"/>
        <v>137</v>
      </c>
      <c r="BE926" s="266" t="str">
        <f t="shared" si="281"/>
        <v>HOLYOKE</v>
      </c>
      <c r="BF926" s="266">
        <f t="shared" si="300"/>
        <v>6</v>
      </c>
    </row>
    <row r="927" spans="1:58">
      <c r="A927" s="265">
        <v>3502</v>
      </c>
      <c r="B927" s="265">
        <v>3502281281</v>
      </c>
      <c r="C927" s="266" t="s">
        <v>1321</v>
      </c>
      <c r="D927" s="275">
        <f t="shared" si="282"/>
        <v>0</v>
      </c>
      <c r="E927" s="275">
        <f t="shared" si="283"/>
        <v>0</v>
      </c>
      <c r="F927" s="275">
        <f t="shared" si="284"/>
        <v>0</v>
      </c>
      <c r="G927" s="275">
        <f t="shared" si="285"/>
        <v>0</v>
      </c>
      <c r="H927" s="275">
        <f t="shared" si="286"/>
        <v>177</v>
      </c>
      <c r="I927" s="275">
        <f t="shared" si="287"/>
        <v>225</v>
      </c>
      <c r="J927" s="275">
        <f t="shared" si="288"/>
        <v>0</v>
      </c>
      <c r="K927" s="410">
        <f t="shared" si="289"/>
        <v>15.7986</v>
      </c>
      <c r="L927" s="275"/>
      <c r="M927" s="275">
        <f t="shared" si="290"/>
        <v>0</v>
      </c>
      <c r="N927" s="275">
        <f t="shared" si="291"/>
        <v>18</v>
      </c>
      <c r="O927" s="275">
        <f t="shared" si="292"/>
        <v>30</v>
      </c>
      <c r="P927" s="275">
        <f t="shared" si="293"/>
        <v>347</v>
      </c>
      <c r="Q927" s="275">
        <f t="shared" si="294"/>
        <v>12</v>
      </c>
      <c r="R927" s="275">
        <f t="shared" si="295"/>
        <v>402</v>
      </c>
      <c r="S927" s="278"/>
      <c r="T927" s="278"/>
      <c r="U927" s="278"/>
      <c r="V927" s="278"/>
      <c r="W927" s="582"/>
      <c r="X927" s="582"/>
      <c r="Y927" s="600"/>
      <c r="Z927" s="278"/>
      <c r="AA927" s="76">
        <v>3502</v>
      </c>
      <c r="AB927" s="76">
        <v>3502281281</v>
      </c>
      <c r="AC927" s="294" t="s">
        <v>1321</v>
      </c>
      <c r="AD927" s="76">
        <v>0</v>
      </c>
      <c r="AE927" s="76">
        <v>0</v>
      </c>
      <c r="AF927" s="76">
        <v>0</v>
      </c>
      <c r="AG927" s="76">
        <v>0</v>
      </c>
      <c r="AH927" s="76">
        <v>177</v>
      </c>
      <c r="AI927" s="76">
        <v>225</v>
      </c>
      <c r="AJ927" s="76">
        <v>0</v>
      </c>
      <c r="AK927" s="265">
        <v>0</v>
      </c>
      <c r="AL927" s="265">
        <v>0</v>
      </c>
      <c r="AM927" s="265">
        <v>18</v>
      </c>
      <c r="AN927" s="265">
        <v>30</v>
      </c>
      <c r="AO927" s="265">
        <v>157</v>
      </c>
      <c r="AP927" s="265">
        <v>0</v>
      </c>
      <c r="AQ927" s="265">
        <v>0</v>
      </c>
      <c r="AR927" s="265">
        <v>0</v>
      </c>
      <c r="AS927" s="76">
        <v>190</v>
      </c>
      <c r="AT927" s="266"/>
      <c r="AU927" s="76">
        <v>281</v>
      </c>
      <c r="AV927" s="76">
        <v>281</v>
      </c>
      <c r="AW927" s="579">
        <v>12</v>
      </c>
      <c r="AY927" s="76"/>
      <c r="AZ927" s="76">
        <f t="shared" si="296"/>
        <v>3502281281</v>
      </c>
      <c r="BA927" s="76">
        <f t="shared" si="297"/>
        <v>3502</v>
      </c>
      <c r="BB927" s="564"/>
      <c r="BC927" s="266" t="str">
        <f t="shared" si="298"/>
        <v>BAYSTATE ACADEMY</v>
      </c>
      <c r="BD927" s="266">
        <f t="shared" si="299"/>
        <v>281</v>
      </c>
      <c r="BE927" s="266" t="str">
        <f t="shared" si="281"/>
        <v>SPRINGFIELD</v>
      </c>
      <c r="BF927" s="266">
        <f t="shared" si="300"/>
        <v>402</v>
      </c>
    </row>
    <row r="928" spans="1:58">
      <c r="A928" s="265">
        <v>3502</v>
      </c>
      <c r="B928" s="265">
        <v>3502281332</v>
      </c>
      <c r="C928" s="266" t="s">
        <v>1321</v>
      </c>
      <c r="D928" s="275">
        <f t="shared" si="282"/>
        <v>0</v>
      </c>
      <c r="E928" s="275">
        <f t="shared" si="283"/>
        <v>0</v>
      </c>
      <c r="F928" s="275">
        <f t="shared" si="284"/>
        <v>0</v>
      </c>
      <c r="G928" s="275">
        <f t="shared" si="285"/>
        <v>0</v>
      </c>
      <c r="H928" s="275">
        <f t="shared" si="286"/>
        <v>0</v>
      </c>
      <c r="I928" s="275">
        <f t="shared" si="287"/>
        <v>1</v>
      </c>
      <c r="J928" s="275">
        <f t="shared" si="288"/>
        <v>0</v>
      </c>
      <c r="K928" s="410">
        <f t="shared" si="289"/>
        <v>3.9300000000000002E-2</v>
      </c>
      <c r="L928" s="275"/>
      <c r="M928" s="275">
        <f t="shared" si="290"/>
        <v>0</v>
      </c>
      <c r="N928" s="275">
        <f t="shared" si="291"/>
        <v>0</v>
      </c>
      <c r="O928" s="275">
        <f t="shared" si="292"/>
        <v>1</v>
      </c>
      <c r="P928" s="275">
        <f t="shared" si="293"/>
        <v>1</v>
      </c>
      <c r="Q928" s="275">
        <f t="shared" si="294"/>
        <v>10</v>
      </c>
      <c r="R928" s="275">
        <f t="shared" si="295"/>
        <v>1</v>
      </c>
      <c r="S928" s="278"/>
      <c r="T928" s="278"/>
      <c r="U928" s="278"/>
      <c r="V928" s="278"/>
      <c r="W928" s="582"/>
      <c r="X928" s="582"/>
      <c r="Y928" s="600"/>
      <c r="Z928" s="278"/>
      <c r="AA928" s="76">
        <v>3502</v>
      </c>
      <c r="AB928" s="76">
        <v>3502281332</v>
      </c>
      <c r="AC928" s="294" t="s">
        <v>1321</v>
      </c>
      <c r="AD928" s="76">
        <v>0</v>
      </c>
      <c r="AE928" s="76">
        <v>0</v>
      </c>
      <c r="AF928" s="76">
        <v>0</v>
      </c>
      <c r="AG928" s="76">
        <v>0</v>
      </c>
      <c r="AH928" s="76">
        <v>0</v>
      </c>
      <c r="AI928" s="76">
        <v>1</v>
      </c>
      <c r="AJ928" s="76">
        <v>0</v>
      </c>
      <c r="AK928" s="265">
        <v>0</v>
      </c>
      <c r="AL928" s="265">
        <v>0</v>
      </c>
      <c r="AM928" s="265">
        <v>0</v>
      </c>
      <c r="AN928" s="265">
        <v>1</v>
      </c>
      <c r="AO928" s="265">
        <v>0</v>
      </c>
      <c r="AP928" s="265">
        <v>0</v>
      </c>
      <c r="AQ928" s="265">
        <v>0</v>
      </c>
      <c r="AR928" s="265">
        <v>0</v>
      </c>
      <c r="AS928" s="76">
        <v>1</v>
      </c>
      <c r="AT928" s="266"/>
      <c r="AU928" s="76">
        <v>281</v>
      </c>
      <c r="AV928" s="76">
        <v>332</v>
      </c>
      <c r="AW928" s="579">
        <v>10</v>
      </c>
      <c r="AY928" s="76"/>
      <c r="AZ928" s="76">
        <f t="shared" si="296"/>
        <v>3502281332</v>
      </c>
      <c r="BA928" s="76">
        <f t="shared" si="297"/>
        <v>3502</v>
      </c>
      <c r="BB928" s="564"/>
      <c r="BC928" s="266" t="str">
        <f t="shared" si="298"/>
        <v>BAYSTATE ACADEMY</v>
      </c>
      <c r="BD928" s="266">
        <f t="shared" si="299"/>
        <v>332</v>
      </c>
      <c r="BE928" s="266" t="str">
        <f t="shared" si="281"/>
        <v>WEST SPRINGFIELD</v>
      </c>
      <c r="BF928" s="266">
        <f t="shared" si="300"/>
        <v>1</v>
      </c>
    </row>
    <row r="929" spans="1:58">
      <c r="A929" s="265">
        <v>3503</v>
      </c>
      <c r="B929" s="265">
        <v>3503160031</v>
      </c>
      <c r="C929" s="266" t="s">
        <v>1403</v>
      </c>
      <c r="D929" s="275">
        <f t="shared" si="282"/>
        <v>0</v>
      </c>
      <c r="E929" s="275">
        <f t="shared" si="283"/>
        <v>0</v>
      </c>
      <c r="F929" s="275">
        <f t="shared" si="284"/>
        <v>0</v>
      </c>
      <c r="G929" s="275">
        <f t="shared" si="285"/>
        <v>3</v>
      </c>
      <c r="H929" s="275">
        <f t="shared" si="286"/>
        <v>4</v>
      </c>
      <c r="I929" s="275">
        <f t="shared" si="287"/>
        <v>0</v>
      </c>
      <c r="J929" s="275">
        <f t="shared" si="288"/>
        <v>0</v>
      </c>
      <c r="K929" s="410">
        <f t="shared" si="289"/>
        <v>0.27510000000000001</v>
      </c>
      <c r="L929" s="275"/>
      <c r="M929" s="275">
        <f t="shared" si="290"/>
        <v>0</v>
      </c>
      <c r="N929" s="275">
        <f t="shared" si="291"/>
        <v>0</v>
      </c>
      <c r="O929" s="275">
        <f t="shared" si="292"/>
        <v>0</v>
      </c>
      <c r="P929" s="275">
        <f t="shared" si="293"/>
        <v>4</v>
      </c>
      <c r="Q929" s="275">
        <f t="shared" si="294"/>
        <v>5</v>
      </c>
      <c r="R929" s="275">
        <f t="shared" si="295"/>
        <v>7</v>
      </c>
      <c r="S929" s="278"/>
      <c r="T929" s="278"/>
      <c r="U929" s="278"/>
      <c r="V929" s="278"/>
      <c r="W929" s="582"/>
      <c r="X929" s="582"/>
      <c r="Y929" s="600"/>
      <c r="Z929" s="278"/>
      <c r="AA929" s="76">
        <v>3503</v>
      </c>
      <c r="AB929" s="76">
        <v>3503160031</v>
      </c>
      <c r="AC929" s="294" t="s">
        <v>1403</v>
      </c>
      <c r="AD929" s="76">
        <v>0</v>
      </c>
      <c r="AE929" s="76">
        <v>0</v>
      </c>
      <c r="AF929" s="76">
        <v>0</v>
      </c>
      <c r="AG929" s="76">
        <v>3</v>
      </c>
      <c r="AH929" s="76">
        <v>4</v>
      </c>
      <c r="AI929" s="76">
        <v>0</v>
      </c>
      <c r="AJ929" s="76">
        <v>0</v>
      </c>
      <c r="AK929" s="265">
        <v>0</v>
      </c>
      <c r="AL929" s="265">
        <v>0</v>
      </c>
      <c r="AM929" s="265">
        <v>0</v>
      </c>
      <c r="AN929" s="265">
        <v>0</v>
      </c>
      <c r="AO929" s="265">
        <v>4</v>
      </c>
      <c r="AP929" s="265">
        <v>0</v>
      </c>
      <c r="AQ929" s="265">
        <v>0</v>
      </c>
      <c r="AR929" s="265">
        <v>0</v>
      </c>
      <c r="AS929" s="76">
        <v>0</v>
      </c>
      <c r="AT929" s="266"/>
      <c r="AU929" s="76">
        <v>160</v>
      </c>
      <c r="AV929" s="76">
        <v>31</v>
      </c>
      <c r="AW929" s="579">
        <v>5</v>
      </c>
      <c r="AY929" s="76"/>
      <c r="AZ929" s="76">
        <f t="shared" si="296"/>
        <v>3503160031</v>
      </c>
      <c r="BA929" s="76">
        <f t="shared" si="297"/>
        <v>3503</v>
      </c>
      <c r="BB929" s="564"/>
      <c r="BC929" s="266" t="str">
        <f t="shared" si="298"/>
        <v>COLLEGIATE CS OF LOWELL</v>
      </c>
      <c r="BD929" s="266">
        <f t="shared" si="299"/>
        <v>31</v>
      </c>
      <c r="BE929" s="266" t="str">
        <f t="shared" si="281"/>
        <v>BILLERICA</v>
      </c>
      <c r="BF929" s="266">
        <f t="shared" si="300"/>
        <v>7</v>
      </c>
    </row>
    <row r="930" spans="1:58">
      <c r="A930" s="265">
        <v>3503</v>
      </c>
      <c r="B930" s="265">
        <v>3503160056</v>
      </c>
      <c r="C930" s="266" t="s">
        <v>1403</v>
      </c>
      <c r="D930" s="275">
        <f t="shared" si="282"/>
        <v>0</v>
      </c>
      <c r="E930" s="275">
        <f t="shared" si="283"/>
        <v>0</v>
      </c>
      <c r="F930" s="275">
        <f t="shared" si="284"/>
        <v>0</v>
      </c>
      <c r="G930" s="275">
        <f t="shared" si="285"/>
        <v>5</v>
      </c>
      <c r="H930" s="275">
        <f t="shared" si="286"/>
        <v>3</v>
      </c>
      <c r="I930" s="275">
        <f t="shared" si="287"/>
        <v>1</v>
      </c>
      <c r="J930" s="275">
        <f t="shared" si="288"/>
        <v>0</v>
      </c>
      <c r="K930" s="410">
        <f t="shared" si="289"/>
        <v>0.35370000000000001</v>
      </c>
      <c r="L930" s="275"/>
      <c r="M930" s="275">
        <f t="shared" si="290"/>
        <v>1</v>
      </c>
      <c r="N930" s="275">
        <f t="shared" si="291"/>
        <v>0</v>
      </c>
      <c r="O930" s="275">
        <f t="shared" si="292"/>
        <v>0</v>
      </c>
      <c r="P930" s="275">
        <f t="shared" si="293"/>
        <v>6</v>
      </c>
      <c r="Q930" s="275">
        <f t="shared" si="294"/>
        <v>4</v>
      </c>
      <c r="R930" s="275">
        <f t="shared" si="295"/>
        <v>9</v>
      </c>
      <c r="S930" s="278"/>
      <c r="T930" s="278"/>
      <c r="U930" s="278"/>
      <c r="V930" s="278"/>
      <c r="W930" s="582"/>
      <c r="X930" s="582"/>
      <c r="Y930" s="600"/>
      <c r="Z930" s="278"/>
      <c r="AA930" s="76">
        <v>3503</v>
      </c>
      <c r="AB930" s="76">
        <v>3503160056</v>
      </c>
      <c r="AC930" s="294" t="s">
        <v>1403</v>
      </c>
      <c r="AD930" s="76">
        <v>0</v>
      </c>
      <c r="AE930" s="76">
        <v>0</v>
      </c>
      <c r="AF930" s="76">
        <v>0</v>
      </c>
      <c r="AG930" s="76">
        <v>5</v>
      </c>
      <c r="AH930" s="76">
        <v>3</v>
      </c>
      <c r="AI930" s="76">
        <v>1</v>
      </c>
      <c r="AJ930" s="76">
        <v>0</v>
      </c>
      <c r="AK930" s="265">
        <v>0</v>
      </c>
      <c r="AL930" s="265">
        <v>1</v>
      </c>
      <c r="AM930" s="265">
        <v>0</v>
      </c>
      <c r="AN930" s="265">
        <v>0</v>
      </c>
      <c r="AO930" s="265">
        <v>6</v>
      </c>
      <c r="AP930" s="265">
        <v>0</v>
      </c>
      <c r="AQ930" s="265">
        <v>0</v>
      </c>
      <c r="AR930" s="265">
        <v>0</v>
      </c>
      <c r="AS930" s="76">
        <v>0</v>
      </c>
      <c r="AT930" s="266"/>
      <c r="AU930" s="76">
        <v>160</v>
      </c>
      <c r="AV930" s="76">
        <v>56</v>
      </c>
      <c r="AW930" s="579">
        <v>4</v>
      </c>
      <c r="AY930" s="76"/>
      <c r="AZ930" s="76">
        <f t="shared" si="296"/>
        <v>3503160056</v>
      </c>
      <c r="BA930" s="76">
        <f t="shared" si="297"/>
        <v>3503</v>
      </c>
      <c r="BB930" s="564"/>
      <c r="BC930" s="266" t="str">
        <f t="shared" si="298"/>
        <v>COLLEGIATE CS OF LOWELL</v>
      </c>
      <c r="BD930" s="266">
        <f t="shared" si="299"/>
        <v>56</v>
      </c>
      <c r="BE930" s="266" t="str">
        <f t="shared" si="281"/>
        <v>CHELMSFORD</v>
      </c>
      <c r="BF930" s="266">
        <f t="shared" si="300"/>
        <v>9</v>
      </c>
    </row>
    <row r="931" spans="1:58">
      <c r="A931" s="265">
        <v>3503</v>
      </c>
      <c r="B931" s="265">
        <v>3503160079</v>
      </c>
      <c r="C931" s="266" t="s">
        <v>1403</v>
      </c>
      <c r="D931" s="275">
        <f t="shared" si="282"/>
        <v>0</v>
      </c>
      <c r="E931" s="275">
        <f t="shared" si="283"/>
        <v>0</v>
      </c>
      <c r="F931" s="275">
        <f t="shared" si="284"/>
        <v>1</v>
      </c>
      <c r="G931" s="275">
        <f t="shared" si="285"/>
        <v>22</v>
      </c>
      <c r="H931" s="275">
        <f t="shared" si="286"/>
        <v>16</v>
      </c>
      <c r="I931" s="275">
        <f t="shared" si="287"/>
        <v>2</v>
      </c>
      <c r="J931" s="275">
        <f t="shared" si="288"/>
        <v>0</v>
      </c>
      <c r="K931" s="410">
        <f t="shared" si="289"/>
        <v>1.6113</v>
      </c>
      <c r="L931" s="275"/>
      <c r="M931" s="275">
        <f t="shared" si="290"/>
        <v>8</v>
      </c>
      <c r="N931" s="275">
        <f t="shared" si="291"/>
        <v>0</v>
      </c>
      <c r="O931" s="275">
        <f t="shared" si="292"/>
        <v>0</v>
      </c>
      <c r="P931" s="275">
        <f t="shared" si="293"/>
        <v>19</v>
      </c>
      <c r="Q931" s="275">
        <f t="shared" si="294"/>
        <v>7</v>
      </c>
      <c r="R931" s="275">
        <f t="shared" si="295"/>
        <v>41</v>
      </c>
      <c r="S931" s="278"/>
      <c r="T931" s="278"/>
      <c r="U931" s="278"/>
      <c r="V931" s="278"/>
      <c r="W931" s="582"/>
      <c r="X931" s="582"/>
      <c r="Y931" s="600"/>
      <c r="Z931" s="278"/>
      <c r="AA931" s="76">
        <v>3503</v>
      </c>
      <c r="AB931" s="76">
        <v>3503160079</v>
      </c>
      <c r="AC931" s="294" t="s">
        <v>1403</v>
      </c>
      <c r="AD931" s="76">
        <v>0</v>
      </c>
      <c r="AE931" s="76">
        <v>0</v>
      </c>
      <c r="AF931" s="76">
        <v>1</v>
      </c>
      <c r="AG931" s="76">
        <v>22</v>
      </c>
      <c r="AH931" s="76">
        <v>16</v>
      </c>
      <c r="AI931" s="76">
        <v>2</v>
      </c>
      <c r="AJ931" s="76">
        <v>0</v>
      </c>
      <c r="AK931" s="265">
        <v>0</v>
      </c>
      <c r="AL931" s="265">
        <v>8</v>
      </c>
      <c r="AM931" s="265">
        <v>0</v>
      </c>
      <c r="AN931" s="265">
        <v>0</v>
      </c>
      <c r="AO931" s="265">
        <v>18</v>
      </c>
      <c r="AP931" s="265">
        <v>0</v>
      </c>
      <c r="AQ931" s="265">
        <v>0</v>
      </c>
      <c r="AR931" s="265">
        <v>0</v>
      </c>
      <c r="AS931" s="76">
        <v>1</v>
      </c>
      <c r="AT931" s="266"/>
      <c r="AU931" s="76">
        <v>160</v>
      </c>
      <c r="AV931" s="76">
        <v>79</v>
      </c>
      <c r="AW931" s="579">
        <v>7</v>
      </c>
      <c r="AY931" s="76"/>
      <c r="AZ931" s="76">
        <f t="shared" si="296"/>
        <v>3503160079</v>
      </c>
      <c r="BA931" s="76">
        <f t="shared" si="297"/>
        <v>3503</v>
      </c>
      <c r="BB931" s="564"/>
      <c r="BC931" s="266" t="str">
        <f t="shared" si="298"/>
        <v>COLLEGIATE CS OF LOWELL</v>
      </c>
      <c r="BD931" s="266">
        <f t="shared" si="299"/>
        <v>79</v>
      </c>
      <c r="BE931" s="266" t="str">
        <f t="shared" si="281"/>
        <v>DRACUT</v>
      </c>
      <c r="BF931" s="266">
        <f t="shared" si="300"/>
        <v>41</v>
      </c>
    </row>
    <row r="932" spans="1:58">
      <c r="A932" s="265">
        <v>3503</v>
      </c>
      <c r="B932" s="265">
        <v>3503160128</v>
      </c>
      <c r="C932" s="266" t="s">
        <v>1403</v>
      </c>
      <c r="D932" s="275">
        <f t="shared" si="282"/>
        <v>0</v>
      </c>
      <c r="E932" s="275">
        <f t="shared" si="283"/>
        <v>0</v>
      </c>
      <c r="F932" s="275">
        <f t="shared" si="284"/>
        <v>0</v>
      </c>
      <c r="G932" s="275">
        <f t="shared" si="285"/>
        <v>3</v>
      </c>
      <c r="H932" s="275">
        <f t="shared" si="286"/>
        <v>1</v>
      </c>
      <c r="I932" s="275">
        <f t="shared" si="287"/>
        <v>1</v>
      </c>
      <c r="J932" s="275">
        <f t="shared" si="288"/>
        <v>0</v>
      </c>
      <c r="K932" s="410">
        <f t="shared" si="289"/>
        <v>0.19650000000000001</v>
      </c>
      <c r="L932" s="275"/>
      <c r="M932" s="275">
        <f t="shared" si="290"/>
        <v>1</v>
      </c>
      <c r="N932" s="275">
        <f t="shared" si="291"/>
        <v>1</v>
      </c>
      <c r="O932" s="275">
        <f t="shared" si="292"/>
        <v>0</v>
      </c>
      <c r="P932" s="275">
        <f t="shared" si="293"/>
        <v>2</v>
      </c>
      <c r="Q932" s="275">
        <f t="shared" si="294"/>
        <v>10</v>
      </c>
      <c r="R932" s="275">
        <f t="shared" si="295"/>
        <v>5</v>
      </c>
      <c r="S932" s="278"/>
      <c r="T932" s="278"/>
      <c r="U932" s="278"/>
      <c r="V932" s="278"/>
      <c r="W932" s="582"/>
      <c r="X932" s="582"/>
      <c r="Y932" s="600"/>
      <c r="Z932" s="278"/>
      <c r="AA932" s="76">
        <v>3503</v>
      </c>
      <c r="AB932" s="76">
        <v>3503160128</v>
      </c>
      <c r="AC932" s="294" t="s">
        <v>1403</v>
      </c>
      <c r="AD932" s="76">
        <v>0</v>
      </c>
      <c r="AE932" s="76">
        <v>0</v>
      </c>
      <c r="AF932" s="76">
        <v>0</v>
      </c>
      <c r="AG932" s="76">
        <v>3</v>
      </c>
      <c r="AH932" s="76">
        <v>1</v>
      </c>
      <c r="AI932" s="76">
        <v>1</v>
      </c>
      <c r="AJ932" s="76">
        <v>0</v>
      </c>
      <c r="AK932" s="265">
        <v>0</v>
      </c>
      <c r="AL932" s="265">
        <v>1</v>
      </c>
      <c r="AM932" s="265">
        <v>1</v>
      </c>
      <c r="AN932" s="265">
        <v>0</v>
      </c>
      <c r="AO932" s="265">
        <v>1</v>
      </c>
      <c r="AP932" s="265">
        <v>0</v>
      </c>
      <c r="AQ932" s="265">
        <v>0</v>
      </c>
      <c r="AR932" s="265">
        <v>0</v>
      </c>
      <c r="AS932" s="76">
        <v>1</v>
      </c>
      <c r="AT932" s="266"/>
      <c r="AU932" s="76">
        <v>160</v>
      </c>
      <c r="AV932" s="76">
        <v>128</v>
      </c>
      <c r="AW932" s="579">
        <v>10</v>
      </c>
      <c r="AY932" s="76"/>
      <c r="AZ932" s="76">
        <f t="shared" si="296"/>
        <v>3503160128</v>
      </c>
      <c r="BA932" s="76">
        <f t="shared" si="297"/>
        <v>3503</v>
      </c>
      <c r="BB932" s="564"/>
      <c r="BC932" s="266" t="str">
        <f t="shared" si="298"/>
        <v>COLLEGIATE CS OF LOWELL</v>
      </c>
      <c r="BD932" s="266">
        <f t="shared" si="299"/>
        <v>128</v>
      </c>
      <c r="BE932" s="266" t="str">
        <f t="shared" si="281"/>
        <v>HAVERHILL</v>
      </c>
      <c r="BF932" s="266">
        <f t="shared" si="300"/>
        <v>5</v>
      </c>
    </row>
    <row r="933" spans="1:58">
      <c r="A933" s="265">
        <v>3503</v>
      </c>
      <c r="B933" s="265">
        <v>3503160149</v>
      </c>
      <c r="C933" s="266" t="s">
        <v>1403</v>
      </c>
      <c r="D933" s="275">
        <f t="shared" si="282"/>
        <v>0</v>
      </c>
      <c r="E933" s="275">
        <f t="shared" si="283"/>
        <v>0</v>
      </c>
      <c r="F933" s="275">
        <f t="shared" si="284"/>
        <v>0</v>
      </c>
      <c r="G933" s="275">
        <f t="shared" si="285"/>
        <v>0</v>
      </c>
      <c r="H933" s="275">
        <f t="shared" si="286"/>
        <v>0</v>
      </c>
      <c r="I933" s="275">
        <f t="shared" si="287"/>
        <v>2</v>
      </c>
      <c r="J933" s="275">
        <f t="shared" si="288"/>
        <v>0</v>
      </c>
      <c r="K933" s="410">
        <f t="shared" si="289"/>
        <v>7.8600000000000003E-2</v>
      </c>
      <c r="L933" s="275"/>
      <c r="M933" s="275">
        <f t="shared" si="290"/>
        <v>0</v>
      </c>
      <c r="N933" s="275">
        <f t="shared" si="291"/>
        <v>0</v>
      </c>
      <c r="O933" s="275">
        <f t="shared" si="292"/>
        <v>0</v>
      </c>
      <c r="P933" s="275">
        <f t="shared" si="293"/>
        <v>0</v>
      </c>
      <c r="Q933" s="275">
        <f t="shared" si="294"/>
        <v>12</v>
      </c>
      <c r="R933" s="275">
        <f t="shared" si="295"/>
        <v>2</v>
      </c>
      <c r="S933" s="278"/>
      <c r="T933" s="278"/>
      <c r="U933" s="278"/>
      <c r="V933" s="278"/>
      <c r="W933" s="582"/>
      <c r="X933" s="582"/>
      <c r="Y933" s="600"/>
      <c r="Z933" s="278"/>
      <c r="AA933" s="76">
        <v>3503</v>
      </c>
      <c r="AB933" s="76">
        <v>3503160149</v>
      </c>
      <c r="AC933" s="294" t="s">
        <v>1403</v>
      </c>
      <c r="AD933" s="76">
        <v>0</v>
      </c>
      <c r="AE933" s="76">
        <v>0</v>
      </c>
      <c r="AF933" s="76">
        <v>0</v>
      </c>
      <c r="AG933" s="76">
        <v>0</v>
      </c>
      <c r="AH933" s="76">
        <v>0</v>
      </c>
      <c r="AI933" s="76">
        <v>2</v>
      </c>
      <c r="AJ933" s="76">
        <v>0</v>
      </c>
      <c r="AK933" s="265">
        <v>0</v>
      </c>
      <c r="AL933" s="265">
        <v>0</v>
      </c>
      <c r="AM933" s="265">
        <v>0</v>
      </c>
      <c r="AN933" s="265">
        <v>0</v>
      </c>
      <c r="AO933" s="265">
        <v>0</v>
      </c>
      <c r="AP933" s="265">
        <v>0</v>
      </c>
      <c r="AQ933" s="265">
        <v>0</v>
      </c>
      <c r="AR933" s="265">
        <v>0</v>
      </c>
      <c r="AS933" s="76">
        <v>0</v>
      </c>
      <c r="AT933" s="266"/>
      <c r="AU933" s="76">
        <v>160</v>
      </c>
      <c r="AV933" s="76">
        <v>149</v>
      </c>
      <c r="AW933" s="579">
        <v>12</v>
      </c>
      <c r="AY933" s="76"/>
      <c r="AZ933" s="76">
        <f t="shared" si="296"/>
        <v>3503160149</v>
      </c>
      <c r="BA933" s="76">
        <f t="shared" si="297"/>
        <v>3503</v>
      </c>
      <c r="BB933" s="564"/>
      <c r="BC933" s="266" t="str">
        <f t="shared" si="298"/>
        <v>COLLEGIATE CS OF LOWELL</v>
      </c>
      <c r="BD933" s="266">
        <f t="shared" si="299"/>
        <v>149</v>
      </c>
      <c r="BE933" s="266" t="str">
        <f t="shared" si="281"/>
        <v>LAWRENCE</v>
      </c>
      <c r="BF933" s="266">
        <f t="shared" si="300"/>
        <v>2</v>
      </c>
    </row>
    <row r="934" spans="1:58">
      <c r="A934" s="265">
        <v>3503</v>
      </c>
      <c r="B934" s="265">
        <v>3503160160</v>
      </c>
      <c r="C934" s="266" t="s">
        <v>1403</v>
      </c>
      <c r="D934" s="275">
        <f t="shared" si="282"/>
        <v>0</v>
      </c>
      <c r="E934" s="275">
        <f t="shared" si="283"/>
        <v>0</v>
      </c>
      <c r="F934" s="275">
        <f t="shared" si="284"/>
        <v>98</v>
      </c>
      <c r="G934" s="275">
        <f t="shared" si="285"/>
        <v>501</v>
      </c>
      <c r="H934" s="275">
        <f t="shared" si="286"/>
        <v>307</v>
      </c>
      <c r="I934" s="275">
        <f t="shared" si="287"/>
        <v>230</v>
      </c>
      <c r="J934" s="275">
        <f t="shared" si="288"/>
        <v>0</v>
      </c>
      <c r="K934" s="410">
        <f t="shared" si="289"/>
        <v>44.644799999999996</v>
      </c>
      <c r="L934" s="275"/>
      <c r="M934" s="275">
        <f t="shared" si="290"/>
        <v>255</v>
      </c>
      <c r="N934" s="275">
        <f t="shared" si="291"/>
        <v>55</v>
      </c>
      <c r="O934" s="275">
        <f t="shared" si="292"/>
        <v>67</v>
      </c>
      <c r="P934" s="275">
        <f t="shared" si="293"/>
        <v>840</v>
      </c>
      <c r="Q934" s="275">
        <f t="shared" si="294"/>
        <v>11</v>
      </c>
      <c r="R934" s="275">
        <f t="shared" si="295"/>
        <v>1136</v>
      </c>
      <c r="S934" s="278"/>
      <c r="T934" s="278"/>
      <c r="U934" s="278"/>
      <c r="V934" s="278"/>
      <c r="W934" s="582"/>
      <c r="X934" s="582"/>
      <c r="Y934" s="600"/>
      <c r="Z934" s="278"/>
      <c r="AA934" s="76">
        <v>3503</v>
      </c>
      <c r="AB934" s="76">
        <v>3503160160</v>
      </c>
      <c r="AC934" s="294" t="s">
        <v>1403</v>
      </c>
      <c r="AD934" s="76">
        <v>0</v>
      </c>
      <c r="AE934" s="76">
        <v>0</v>
      </c>
      <c r="AF934" s="76">
        <v>98</v>
      </c>
      <c r="AG934" s="76">
        <v>501</v>
      </c>
      <c r="AH934" s="76">
        <v>307</v>
      </c>
      <c r="AI934" s="76">
        <v>230</v>
      </c>
      <c r="AJ934" s="76">
        <v>0</v>
      </c>
      <c r="AK934" s="265">
        <v>0</v>
      </c>
      <c r="AL934" s="265">
        <v>255</v>
      </c>
      <c r="AM934" s="265">
        <v>55</v>
      </c>
      <c r="AN934" s="265">
        <v>67</v>
      </c>
      <c r="AO934" s="265">
        <v>599</v>
      </c>
      <c r="AP934" s="265">
        <v>0</v>
      </c>
      <c r="AQ934" s="265">
        <v>0</v>
      </c>
      <c r="AR934" s="265">
        <v>70</v>
      </c>
      <c r="AS934" s="76">
        <v>171</v>
      </c>
      <c r="AT934" s="266"/>
      <c r="AU934" s="76">
        <v>160</v>
      </c>
      <c r="AV934" s="76">
        <v>160</v>
      </c>
      <c r="AW934" s="579">
        <v>11</v>
      </c>
      <c r="AY934" s="76"/>
      <c r="AZ934" s="76">
        <f t="shared" si="296"/>
        <v>3503160160</v>
      </c>
      <c r="BA934" s="76">
        <f t="shared" si="297"/>
        <v>3503</v>
      </c>
      <c r="BB934" s="564"/>
      <c r="BC934" s="266" t="str">
        <f t="shared" si="298"/>
        <v>COLLEGIATE CS OF LOWELL</v>
      </c>
      <c r="BD934" s="266">
        <f t="shared" si="299"/>
        <v>160</v>
      </c>
      <c r="BE934" s="266" t="str">
        <f t="shared" si="281"/>
        <v>LOWELL</v>
      </c>
      <c r="BF934" s="266">
        <f t="shared" si="300"/>
        <v>1136</v>
      </c>
    </row>
    <row r="935" spans="1:58">
      <c r="A935" s="265">
        <v>3503</v>
      </c>
      <c r="B935" s="265">
        <v>3503160181</v>
      </c>
      <c r="C935" s="266" t="s">
        <v>1403</v>
      </c>
      <c r="D935" s="275">
        <f t="shared" si="282"/>
        <v>0</v>
      </c>
      <c r="E935" s="275">
        <f t="shared" si="283"/>
        <v>0</v>
      </c>
      <c r="F935" s="275">
        <f t="shared" si="284"/>
        <v>0</v>
      </c>
      <c r="G935" s="275">
        <f t="shared" si="285"/>
        <v>0</v>
      </c>
      <c r="H935" s="275">
        <f t="shared" si="286"/>
        <v>0</v>
      </c>
      <c r="I935" s="275">
        <f t="shared" si="287"/>
        <v>1</v>
      </c>
      <c r="J935" s="275">
        <f t="shared" si="288"/>
        <v>0</v>
      </c>
      <c r="K935" s="410">
        <f t="shared" si="289"/>
        <v>3.9300000000000002E-2</v>
      </c>
      <c r="L935" s="275"/>
      <c r="M935" s="275">
        <f t="shared" si="290"/>
        <v>0</v>
      </c>
      <c r="N935" s="275">
        <f t="shared" si="291"/>
        <v>0</v>
      </c>
      <c r="O935" s="275">
        <f t="shared" si="292"/>
        <v>0</v>
      </c>
      <c r="P935" s="275">
        <f t="shared" si="293"/>
        <v>1</v>
      </c>
      <c r="Q935" s="275">
        <f t="shared" si="294"/>
        <v>10</v>
      </c>
      <c r="R935" s="275">
        <f t="shared" si="295"/>
        <v>1</v>
      </c>
      <c r="S935" s="278"/>
      <c r="T935" s="278"/>
      <c r="U935" s="278"/>
      <c r="V935" s="278"/>
      <c r="W935" s="582"/>
      <c r="X935" s="582"/>
      <c r="Y935" s="600"/>
      <c r="Z935" s="278"/>
      <c r="AA935" s="76">
        <v>3503</v>
      </c>
      <c r="AB935" s="76">
        <v>3503160181</v>
      </c>
      <c r="AC935" s="294" t="s">
        <v>1403</v>
      </c>
      <c r="AD935" s="76">
        <v>0</v>
      </c>
      <c r="AE935" s="76">
        <v>0</v>
      </c>
      <c r="AF935" s="76">
        <v>0</v>
      </c>
      <c r="AG935" s="76">
        <v>0</v>
      </c>
      <c r="AH935" s="76">
        <v>0</v>
      </c>
      <c r="AI935" s="76">
        <v>1</v>
      </c>
      <c r="AJ935" s="76">
        <v>0</v>
      </c>
      <c r="AK935" s="265">
        <v>0</v>
      </c>
      <c r="AL935" s="265">
        <v>0</v>
      </c>
      <c r="AM935" s="265">
        <v>0</v>
      </c>
      <c r="AN935" s="265">
        <v>0</v>
      </c>
      <c r="AO935" s="265">
        <v>0</v>
      </c>
      <c r="AP935" s="265">
        <v>0</v>
      </c>
      <c r="AQ935" s="265">
        <v>0</v>
      </c>
      <c r="AR935" s="265">
        <v>0</v>
      </c>
      <c r="AS935" s="76">
        <v>1</v>
      </c>
      <c r="AT935" s="266"/>
      <c r="AU935" s="76">
        <v>160</v>
      </c>
      <c r="AV935" s="76">
        <v>181</v>
      </c>
      <c r="AW935" s="579">
        <v>10</v>
      </c>
      <c r="AY935" s="76"/>
      <c r="AZ935" s="76">
        <f t="shared" si="296"/>
        <v>3503160181</v>
      </c>
      <c r="BA935" s="76">
        <f t="shared" si="297"/>
        <v>3503</v>
      </c>
      <c r="BB935" s="564"/>
      <c r="BC935" s="266" t="str">
        <f t="shared" si="298"/>
        <v>COLLEGIATE CS OF LOWELL</v>
      </c>
      <c r="BD935" s="266">
        <f t="shared" si="299"/>
        <v>181</v>
      </c>
      <c r="BE935" s="266" t="str">
        <f t="shared" si="281"/>
        <v>METHUEN</v>
      </c>
      <c r="BF935" s="266">
        <f t="shared" si="300"/>
        <v>1</v>
      </c>
    </row>
    <row r="936" spans="1:58">
      <c r="A936" s="265">
        <v>3503</v>
      </c>
      <c r="B936" s="265">
        <v>3503160295</v>
      </c>
      <c r="C936" s="266" t="s">
        <v>1403</v>
      </c>
      <c r="D936" s="275">
        <f t="shared" si="282"/>
        <v>0</v>
      </c>
      <c r="E936" s="275">
        <f t="shared" si="283"/>
        <v>0</v>
      </c>
      <c r="F936" s="275">
        <f t="shared" si="284"/>
        <v>1</v>
      </c>
      <c r="G936" s="275">
        <f t="shared" si="285"/>
        <v>0</v>
      </c>
      <c r="H936" s="275">
        <f t="shared" si="286"/>
        <v>0</v>
      </c>
      <c r="I936" s="275">
        <f t="shared" si="287"/>
        <v>2</v>
      </c>
      <c r="J936" s="275">
        <f t="shared" si="288"/>
        <v>0</v>
      </c>
      <c r="K936" s="410">
        <f t="shared" si="289"/>
        <v>0.1179</v>
      </c>
      <c r="L936" s="275"/>
      <c r="M936" s="275">
        <f t="shared" si="290"/>
        <v>0</v>
      </c>
      <c r="N936" s="275">
        <f t="shared" si="291"/>
        <v>0</v>
      </c>
      <c r="O936" s="275">
        <f t="shared" si="292"/>
        <v>0</v>
      </c>
      <c r="P936" s="275">
        <f t="shared" si="293"/>
        <v>3</v>
      </c>
      <c r="Q936" s="275">
        <f t="shared" si="294"/>
        <v>5</v>
      </c>
      <c r="R936" s="275">
        <f t="shared" si="295"/>
        <v>3</v>
      </c>
      <c r="S936" s="278"/>
      <c r="T936" s="278"/>
      <c r="U936" s="278"/>
      <c r="V936" s="278"/>
      <c r="W936" s="582"/>
      <c r="X936" s="582"/>
      <c r="Y936" s="600"/>
      <c r="Z936" s="278"/>
      <c r="AA936" s="76">
        <v>3503</v>
      </c>
      <c r="AB936" s="76">
        <v>3503160295</v>
      </c>
      <c r="AC936" s="294" t="s">
        <v>1403</v>
      </c>
      <c r="AD936" s="76">
        <v>0</v>
      </c>
      <c r="AE936" s="76">
        <v>0</v>
      </c>
      <c r="AF936" s="76">
        <v>1</v>
      </c>
      <c r="AG936" s="76">
        <v>0</v>
      </c>
      <c r="AH936" s="76">
        <v>0</v>
      </c>
      <c r="AI936" s="76">
        <v>2</v>
      </c>
      <c r="AJ936" s="76">
        <v>0</v>
      </c>
      <c r="AK936" s="265">
        <v>0</v>
      </c>
      <c r="AL936" s="265">
        <v>0</v>
      </c>
      <c r="AM936" s="265">
        <v>0</v>
      </c>
      <c r="AN936" s="265">
        <v>0</v>
      </c>
      <c r="AO936" s="265">
        <v>0</v>
      </c>
      <c r="AP936" s="265">
        <v>0</v>
      </c>
      <c r="AQ936" s="265">
        <v>0</v>
      </c>
      <c r="AR936" s="265">
        <v>1</v>
      </c>
      <c r="AS936" s="76">
        <v>2</v>
      </c>
      <c r="AT936" s="266"/>
      <c r="AU936" s="76">
        <v>160</v>
      </c>
      <c r="AV936" s="76">
        <v>295</v>
      </c>
      <c r="AW936" s="579">
        <v>5</v>
      </c>
      <c r="AY936" s="76"/>
      <c r="AZ936" s="76">
        <f t="shared" si="296"/>
        <v>3503160295</v>
      </c>
      <c r="BA936" s="76">
        <f t="shared" si="297"/>
        <v>3503</v>
      </c>
      <c r="BB936" s="564"/>
      <c r="BC936" s="266" t="str">
        <f t="shared" si="298"/>
        <v>COLLEGIATE CS OF LOWELL</v>
      </c>
      <c r="BD936" s="266">
        <f t="shared" si="299"/>
        <v>295</v>
      </c>
      <c r="BE936" s="266" t="str">
        <f t="shared" si="281"/>
        <v>TEWKSBURY</v>
      </c>
      <c r="BF936" s="266">
        <f t="shared" si="300"/>
        <v>3</v>
      </c>
    </row>
    <row r="937" spans="1:58">
      <c r="A937" s="265">
        <v>3503</v>
      </c>
      <c r="B937" s="265">
        <v>3503160301</v>
      </c>
      <c r="C937" s="266" t="s">
        <v>1403</v>
      </c>
      <c r="D937" s="275">
        <f t="shared" si="282"/>
        <v>0</v>
      </c>
      <c r="E937" s="275">
        <f t="shared" si="283"/>
        <v>0</v>
      </c>
      <c r="F937" s="275">
        <f t="shared" si="284"/>
        <v>0</v>
      </c>
      <c r="G937" s="275">
        <f t="shared" si="285"/>
        <v>0</v>
      </c>
      <c r="H937" s="275">
        <f t="shared" si="286"/>
        <v>0</v>
      </c>
      <c r="I937" s="275">
        <f t="shared" si="287"/>
        <v>3</v>
      </c>
      <c r="J937" s="275">
        <f t="shared" si="288"/>
        <v>0</v>
      </c>
      <c r="K937" s="410">
        <f t="shared" si="289"/>
        <v>0.1179</v>
      </c>
      <c r="L937" s="275"/>
      <c r="M937" s="275">
        <f t="shared" si="290"/>
        <v>0</v>
      </c>
      <c r="N937" s="275">
        <f t="shared" si="291"/>
        <v>0</v>
      </c>
      <c r="O937" s="275">
        <f t="shared" si="292"/>
        <v>0</v>
      </c>
      <c r="P937" s="275">
        <f t="shared" si="293"/>
        <v>2</v>
      </c>
      <c r="Q937" s="275">
        <f t="shared" si="294"/>
        <v>5</v>
      </c>
      <c r="R937" s="275">
        <f t="shared" si="295"/>
        <v>3</v>
      </c>
      <c r="S937" s="278"/>
      <c r="T937" s="278"/>
      <c r="U937" s="278"/>
      <c r="V937" s="278"/>
      <c r="W937" s="582"/>
      <c r="X937" s="582"/>
      <c r="Y937" s="600"/>
      <c r="Z937" s="278"/>
      <c r="AA937" s="76">
        <v>3503</v>
      </c>
      <c r="AB937" s="76">
        <v>3503160301</v>
      </c>
      <c r="AC937" s="294" t="s">
        <v>1403</v>
      </c>
      <c r="AD937" s="76">
        <v>0</v>
      </c>
      <c r="AE937" s="76">
        <v>0</v>
      </c>
      <c r="AF937" s="76">
        <v>0</v>
      </c>
      <c r="AG937" s="76">
        <v>0</v>
      </c>
      <c r="AH937" s="76">
        <v>0</v>
      </c>
      <c r="AI937" s="76">
        <v>3</v>
      </c>
      <c r="AJ937" s="76">
        <v>0</v>
      </c>
      <c r="AK937" s="265">
        <v>0</v>
      </c>
      <c r="AL937" s="265">
        <v>0</v>
      </c>
      <c r="AM937" s="265">
        <v>0</v>
      </c>
      <c r="AN937" s="265">
        <v>0</v>
      </c>
      <c r="AO937" s="265">
        <v>0</v>
      </c>
      <c r="AP937" s="265">
        <v>0</v>
      </c>
      <c r="AQ937" s="265">
        <v>0</v>
      </c>
      <c r="AR937" s="265">
        <v>0</v>
      </c>
      <c r="AS937" s="76">
        <v>2</v>
      </c>
      <c r="AT937" s="266"/>
      <c r="AU937" s="76">
        <v>160</v>
      </c>
      <c r="AV937" s="76">
        <v>301</v>
      </c>
      <c r="AW937" s="579">
        <v>5</v>
      </c>
      <c r="AY937" s="76"/>
      <c r="AZ937" s="76">
        <f t="shared" si="296"/>
        <v>3503160301</v>
      </c>
      <c r="BA937" s="76">
        <f t="shared" si="297"/>
        <v>3503</v>
      </c>
      <c r="BB937" s="564"/>
      <c r="BC937" s="266" t="str">
        <f t="shared" si="298"/>
        <v>COLLEGIATE CS OF LOWELL</v>
      </c>
      <c r="BD937" s="266">
        <f t="shared" si="299"/>
        <v>301</v>
      </c>
      <c r="BE937" s="266" t="str">
        <f t="shared" si="281"/>
        <v>TYNGSBOROUGH</v>
      </c>
      <c r="BF937" s="266">
        <f t="shared" si="300"/>
        <v>3</v>
      </c>
    </row>
    <row r="938" spans="1:58">
      <c r="A938" s="265">
        <v>3503</v>
      </c>
      <c r="B938" s="265">
        <v>3503160342</v>
      </c>
      <c r="C938" s="266" t="s">
        <v>1403</v>
      </c>
      <c r="D938" s="275">
        <f t="shared" si="282"/>
        <v>0</v>
      </c>
      <c r="E938" s="275">
        <f t="shared" si="283"/>
        <v>0</v>
      </c>
      <c r="F938" s="275">
        <f t="shared" si="284"/>
        <v>0</v>
      </c>
      <c r="G938" s="275">
        <f t="shared" si="285"/>
        <v>0</v>
      </c>
      <c r="H938" s="275">
        <f t="shared" si="286"/>
        <v>1</v>
      </c>
      <c r="I938" s="275">
        <f t="shared" si="287"/>
        <v>0</v>
      </c>
      <c r="J938" s="275">
        <f t="shared" si="288"/>
        <v>0</v>
      </c>
      <c r="K938" s="410">
        <f t="shared" si="289"/>
        <v>3.9300000000000002E-2</v>
      </c>
      <c r="L938" s="275"/>
      <c r="M938" s="275">
        <f t="shared" si="290"/>
        <v>0</v>
      </c>
      <c r="N938" s="275">
        <f t="shared" si="291"/>
        <v>0</v>
      </c>
      <c r="O938" s="275">
        <f t="shared" si="292"/>
        <v>0</v>
      </c>
      <c r="P938" s="275">
        <f t="shared" si="293"/>
        <v>1</v>
      </c>
      <c r="Q938" s="275">
        <f t="shared" si="294"/>
        <v>3</v>
      </c>
      <c r="R938" s="275">
        <f t="shared" si="295"/>
        <v>1</v>
      </c>
      <c r="S938" s="278"/>
      <c r="T938" s="278"/>
      <c r="U938" s="278"/>
      <c r="V938" s="278"/>
      <c r="W938" s="582"/>
      <c r="X938" s="582"/>
      <c r="Y938" s="600"/>
      <c r="Z938" s="278"/>
      <c r="AA938" s="76">
        <v>3503</v>
      </c>
      <c r="AB938" s="76">
        <v>3503160342</v>
      </c>
      <c r="AC938" s="294" t="s">
        <v>1403</v>
      </c>
      <c r="AD938" s="76">
        <v>0</v>
      </c>
      <c r="AE938" s="76">
        <v>0</v>
      </c>
      <c r="AF938" s="76">
        <v>0</v>
      </c>
      <c r="AG938" s="76">
        <v>0</v>
      </c>
      <c r="AH938" s="76">
        <v>1</v>
      </c>
      <c r="AI938" s="76">
        <v>0</v>
      </c>
      <c r="AJ938" s="76">
        <v>0</v>
      </c>
      <c r="AK938" s="265">
        <v>0</v>
      </c>
      <c r="AL938" s="265">
        <v>0</v>
      </c>
      <c r="AM938" s="265">
        <v>0</v>
      </c>
      <c r="AN938" s="265">
        <v>0</v>
      </c>
      <c r="AO938" s="265">
        <v>1</v>
      </c>
      <c r="AP938" s="265">
        <v>0</v>
      </c>
      <c r="AQ938" s="265">
        <v>0</v>
      </c>
      <c r="AR938" s="265">
        <v>0</v>
      </c>
      <c r="AS938" s="76">
        <v>0</v>
      </c>
      <c r="AT938" s="266"/>
      <c r="AU938" s="76">
        <v>160</v>
      </c>
      <c r="AV938" s="76">
        <v>342</v>
      </c>
      <c r="AW938" s="579">
        <v>3</v>
      </c>
      <c r="AY938" s="76"/>
      <c r="AZ938" s="76">
        <f t="shared" si="296"/>
        <v>3503160342</v>
      </c>
      <c r="BA938" s="76">
        <f t="shared" si="297"/>
        <v>3503</v>
      </c>
      <c r="BB938" s="564"/>
      <c r="BC938" s="266" t="str">
        <f t="shared" si="298"/>
        <v>COLLEGIATE CS OF LOWELL</v>
      </c>
      <c r="BD938" s="266">
        <f t="shared" si="299"/>
        <v>342</v>
      </c>
      <c r="BE938" s="266" t="str">
        <f t="shared" si="281"/>
        <v>WILMINGTON</v>
      </c>
      <c r="BF938" s="266">
        <f t="shared" si="300"/>
        <v>1</v>
      </c>
    </row>
    <row r="939" spans="1:58">
      <c r="A939" s="265">
        <v>3503</v>
      </c>
      <c r="B939" s="265">
        <v>3503160600</v>
      </c>
      <c r="C939" s="266" t="s">
        <v>1403</v>
      </c>
      <c r="D939" s="275">
        <f t="shared" si="282"/>
        <v>0</v>
      </c>
      <c r="E939" s="275">
        <f t="shared" si="283"/>
        <v>0</v>
      </c>
      <c r="F939" s="275">
        <f t="shared" si="284"/>
        <v>0</v>
      </c>
      <c r="G939" s="275">
        <f t="shared" si="285"/>
        <v>1</v>
      </c>
      <c r="H939" s="275">
        <f t="shared" si="286"/>
        <v>2</v>
      </c>
      <c r="I939" s="275">
        <f t="shared" si="287"/>
        <v>0</v>
      </c>
      <c r="J939" s="275">
        <f t="shared" si="288"/>
        <v>0</v>
      </c>
      <c r="K939" s="410">
        <f t="shared" si="289"/>
        <v>0.1179</v>
      </c>
      <c r="L939" s="275"/>
      <c r="M939" s="275">
        <f t="shared" si="290"/>
        <v>0</v>
      </c>
      <c r="N939" s="275">
        <f t="shared" si="291"/>
        <v>0</v>
      </c>
      <c r="O939" s="275">
        <f t="shared" si="292"/>
        <v>0</v>
      </c>
      <c r="P939" s="275">
        <f t="shared" si="293"/>
        <v>3</v>
      </c>
      <c r="Q939" s="275">
        <f t="shared" si="294"/>
        <v>3</v>
      </c>
      <c r="R939" s="275">
        <f t="shared" si="295"/>
        <v>3</v>
      </c>
      <c r="S939" s="278"/>
      <c r="T939" s="278"/>
      <c r="U939" s="278"/>
      <c r="V939" s="278"/>
      <c r="W939" s="582"/>
      <c r="X939" s="582"/>
      <c r="Y939" s="600"/>
      <c r="Z939" s="278"/>
      <c r="AA939" s="76">
        <v>3503</v>
      </c>
      <c r="AB939" s="76">
        <v>3503160600</v>
      </c>
      <c r="AC939" s="294" t="s">
        <v>1403</v>
      </c>
      <c r="AD939" s="76">
        <v>0</v>
      </c>
      <c r="AE939" s="76">
        <v>0</v>
      </c>
      <c r="AF939" s="76">
        <v>0</v>
      </c>
      <c r="AG939" s="76">
        <v>1</v>
      </c>
      <c r="AH939" s="76">
        <v>2</v>
      </c>
      <c r="AI939" s="76">
        <v>0</v>
      </c>
      <c r="AJ939" s="76">
        <v>0</v>
      </c>
      <c r="AK939" s="265">
        <v>0</v>
      </c>
      <c r="AL939" s="265">
        <v>0</v>
      </c>
      <c r="AM939" s="265">
        <v>0</v>
      </c>
      <c r="AN939" s="265">
        <v>0</v>
      </c>
      <c r="AO939" s="265">
        <v>3</v>
      </c>
      <c r="AP939" s="265">
        <v>0</v>
      </c>
      <c r="AQ939" s="265">
        <v>0</v>
      </c>
      <c r="AR939" s="265">
        <v>0</v>
      </c>
      <c r="AS939" s="76">
        <v>0</v>
      </c>
      <c r="AT939" s="266"/>
      <c r="AU939" s="76">
        <v>160</v>
      </c>
      <c r="AV939" s="76">
        <v>600</v>
      </c>
      <c r="AW939" s="579">
        <v>3</v>
      </c>
      <c r="AY939" s="76"/>
      <c r="AZ939" s="76">
        <f t="shared" si="296"/>
        <v>3503160600</v>
      </c>
      <c r="BA939" s="76">
        <f t="shared" si="297"/>
        <v>3503</v>
      </c>
      <c r="BB939" s="564"/>
      <c r="BC939" s="266" t="str">
        <f t="shared" si="298"/>
        <v>COLLEGIATE CS OF LOWELL</v>
      </c>
      <c r="BD939" s="266">
        <f t="shared" si="299"/>
        <v>600</v>
      </c>
      <c r="BE939" s="266" t="str">
        <f t="shared" si="281"/>
        <v>ACTON BOXBOROUGH</v>
      </c>
      <c r="BF939" s="266">
        <f t="shared" si="300"/>
        <v>3</v>
      </c>
    </row>
    <row r="940" spans="1:58">
      <c r="A940" s="265">
        <v>3506</v>
      </c>
      <c r="B940" s="265">
        <v>3506262007</v>
      </c>
      <c r="C940" s="266" t="s">
        <v>1310</v>
      </c>
      <c r="D940" s="275">
        <f t="shared" si="282"/>
        <v>0</v>
      </c>
      <c r="E940" s="275">
        <f t="shared" si="283"/>
        <v>0</v>
      </c>
      <c r="F940" s="275">
        <f t="shared" si="284"/>
        <v>0</v>
      </c>
      <c r="G940" s="275">
        <f t="shared" si="285"/>
        <v>0</v>
      </c>
      <c r="H940" s="275">
        <f t="shared" si="286"/>
        <v>0</v>
      </c>
      <c r="I940" s="275">
        <f t="shared" si="287"/>
        <v>1</v>
      </c>
      <c r="J940" s="275">
        <f t="shared" si="288"/>
        <v>0</v>
      </c>
      <c r="K940" s="410">
        <f t="shared" si="289"/>
        <v>3.9300000000000002E-2</v>
      </c>
      <c r="L940" s="275"/>
      <c r="M940" s="275">
        <f t="shared" si="290"/>
        <v>0</v>
      </c>
      <c r="N940" s="275">
        <f t="shared" si="291"/>
        <v>0</v>
      </c>
      <c r="O940" s="275">
        <f t="shared" si="292"/>
        <v>0</v>
      </c>
      <c r="P940" s="275">
        <f t="shared" si="293"/>
        <v>0</v>
      </c>
      <c r="Q940" s="275">
        <f t="shared" si="294"/>
        <v>7</v>
      </c>
      <c r="R940" s="275">
        <f t="shared" si="295"/>
        <v>1</v>
      </c>
      <c r="S940" s="278"/>
      <c r="T940" s="278"/>
      <c r="U940" s="278"/>
      <c r="V940" s="278"/>
      <c r="W940" s="582"/>
      <c r="X940" s="582"/>
      <c r="Y940" s="600"/>
      <c r="Z940" s="278"/>
      <c r="AA940" s="76">
        <v>3506</v>
      </c>
      <c r="AB940" s="76">
        <v>3506262007</v>
      </c>
      <c r="AC940" s="294" t="s">
        <v>1310</v>
      </c>
      <c r="AD940" s="76">
        <v>0</v>
      </c>
      <c r="AE940" s="76">
        <v>0</v>
      </c>
      <c r="AF940" s="76">
        <v>0</v>
      </c>
      <c r="AG940" s="76">
        <v>0</v>
      </c>
      <c r="AH940" s="76">
        <v>0</v>
      </c>
      <c r="AI940" s="76">
        <v>1</v>
      </c>
      <c r="AJ940" s="76">
        <v>0</v>
      </c>
      <c r="AK940" s="265">
        <v>0</v>
      </c>
      <c r="AL940" s="265">
        <v>0</v>
      </c>
      <c r="AM940" s="265">
        <v>0</v>
      </c>
      <c r="AN940" s="265">
        <v>0</v>
      </c>
      <c r="AO940" s="265">
        <v>0</v>
      </c>
      <c r="AP940" s="265">
        <v>0</v>
      </c>
      <c r="AQ940" s="265">
        <v>0</v>
      </c>
      <c r="AR940" s="265">
        <v>0</v>
      </c>
      <c r="AS940" s="76">
        <v>0</v>
      </c>
      <c r="AT940" s="266"/>
      <c r="AU940" s="76">
        <v>262</v>
      </c>
      <c r="AV940" s="76">
        <v>7</v>
      </c>
      <c r="AW940" s="579">
        <v>7</v>
      </c>
      <c r="AY940" s="76"/>
      <c r="AZ940" s="76">
        <f t="shared" si="296"/>
        <v>3506262007</v>
      </c>
      <c r="BA940" s="76">
        <f t="shared" si="297"/>
        <v>3506</v>
      </c>
      <c r="BB940" s="564"/>
      <c r="BC940" s="266" t="str">
        <f t="shared" si="298"/>
        <v>PIONEER CS OF SCIENCE II</v>
      </c>
      <c r="BD940" s="266">
        <f t="shared" si="299"/>
        <v>7</v>
      </c>
      <c r="BE940" s="266" t="str">
        <f t="shared" si="281"/>
        <v>AMESBURY</v>
      </c>
      <c r="BF940" s="266">
        <f t="shared" si="300"/>
        <v>1</v>
      </c>
    </row>
    <row r="941" spans="1:58">
      <c r="A941" s="265">
        <v>3506</v>
      </c>
      <c r="B941" s="265">
        <v>3506262030</v>
      </c>
      <c r="C941" s="266" t="s">
        <v>1310</v>
      </c>
      <c r="D941" s="275">
        <f t="shared" si="282"/>
        <v>0</v>
      </c>
      <c r="E941" s="275">
        <f t="shared" si="283"/>
        <v>0</v>
      </c>
      <c r="F941" s="275">
        <f t="shared" si="284"/>
        <v>0</v>
      </c>
      <c r="G941" s="275">
        <f t="shared" si="285"/>
        <v>3</v>
      </c>
      <c r="H941" s="275">
        <f t="shared" si="286"/>
        <v>1</v>
      </c>
      <c r="I941" s="275">
        <f t="shared" si="287"/>
        <v>1</v>
      </c>
      <c r="J941" s="275">
        <f t="shared" si="288"/>
        <v>0</v>
      </c>
      <c r="K941" s="410">
        <f t="shared" si="289"/>
        <v>0.19650000000000001</v>
      </c>
      <c r="L941" s="275"/>
      <c r="M941" s="275">
        <f t="shared" si="290"/>
        <v>3</v>
      </c>
      <c r="N941" s="275">
        <f t="shared" si="291"/>
        <v>0</v>
      </c>
      <c r="O941" s="275">
        <f t="shared" si="292"/>
        <v>1</v>
      </c>
      <c r="P941" s="275">
        <f t="shared" si="293"/>
        <v>4</v>
      </c>
      <c r="Q941" s="275">
        <f t="shared" si="294"/>
        <v>6</v>
      </c>
      <c r="R941" s="275">
        <f t="shared" si="295"/>
        <v>5</v>
      </c>
      <c r="S941" s="278"/>
      <c r="T941" s="278"/>
      <c r="U941" s="278"/>
      <c r="V941" s="278"/>
      <c r="W941" s="582"/>
      <c r="X941" s="582"/>
      <c r="Y941" s="600"/>
      <c r="Z941" s="278"/>
      <c r="AA941" s="76">
        <v>3506</v>
      </c>
      <c r="AB941" s="76">
        <v>3506262030</v>
      </c>
      <c r="AC941" s="294" t="s">
        <v>1310</v>
      </c>
      <c r="AD941" s="76">
        <v>0</v>
      </c>
      <c r="AE941" s="76">
        <v>0</v>
      </c>
      <c r="AF941" s="76">
        <v>0</v>
      </c>
      <c r="AG941" s="76">
        <v>3</v>
      </c>
      <c r="AH941" s="76">
        <v>1</v>
      </c>
      <c r="AI941" s="76">
        <v>1</v>
      </c>
      <c r="AJ941" s="76">
        <v>0</v>
      </c>
      <c r="AK941" s="265">
        <v>0</v>
      </c>
      <c r="AL941" s="265">
        <v>3</v>
      </c>
      <c r="AM941" s="265">
        <v>0</v>
      </c>
      <c r="AN941" s="265">
        <v>1</v>
      </c>
      <c r="AO941" s="265">
        <v>3</v>
      </c>
      <c r="AP941" s="265">
        <v>0</v>
      </c>
      <c r="AQ941" s="265">
        <v>0</v>
      </c>
      <c r="AR941" s="265">
        <v>0</v>
      </c>
      <c r="AS941" s="76">
        <v>1</v>
      </c>
      <c r="AT941" s="266"/>
      <c r="AU941" s="76">
        <v>262</v>
      </c>
      <c r="AV941" s="76">
        <v>30</v>
      </c>
      <c r="AW941" s="579">
        <v>6</v>
      </c>
      <c r="AY941" s="76"/>
      <c r="AZ941" s="76">
        <f t="shared" si="296"/>
        <v>3506262030</v>
      </c>
      <c r="BA941" s="76">
        <f t="shared" si="297"/>
        <v>3506</v>
      </c>
      <c r="BB941" s="564"/>
      <c r="BC941" s="266" t="str">
        <f t="shared" si="298"/>
        <v>PIONEER CS OF SCIENCE II</v>
      </c>
      <c r="BD941" s="266">
        <f t="shared" si="299"/>
        <v>30</v>
      </c>
      <c r="BE941" s="266" t="str">
        <f t="shared" si="281"/>
        <v>BEVERLY</v>
      </c>
      <c r="BF941" s="266">
        <f t="shared" si="300"/>
        <v>5</v>
      </c>
    </row>
    <row r="942" spans="1:58">
      <c r="A942" s="265">
        <v>3506</v>
      </c>
      <c r="B942" s="265">
        <v>3506262035</v>
      </c>
      <c r="C942" s="266" t="s">
        <v>1310</v>
      </c>
      <c r="D942" s="275">
        <f t="shared" si="282"/>
        <v>0</v>
      </c>
      <c r="E942" s="275">
        <f t="shared" si="283"/>
        <v>0</v>
      </c>
      <c r="F942" s="275">
        <f t="shared" si="284"/>
        <v>0</v>
      </c>
      <c r="G942" s="275">
        <f t="shared" si="285"/>
        <v>0</v>
      </c>
      <c r="H942" s="275">
        <f t="shared" si="286"/>
        <v>0</v>
      </c>
      <c r="I942" s="275">
        <f t="shared" si="287"/>
        <v>1</v>
      </c>
      <c r="J942" s="275">
        <f t="shared" si="288"/>
        <v>0</v>
      </c>
      <c r="K942" s="410">
        <f t="shared" si="289"/>
        <v>3.9300000000000002E-2</v>
      </c>
      <c r="L942" s="275"/>
      <c r="M942" s="275">
        <f t="shared" si="290"/>
        <v>0</v>
      </c>
      <c r="N942" s="275">
        <f t="shared" si="291"/>
        <v>0</v>
      </c>
      <c r="O942" s="275">
        <f t="shared" si="292"/>
        <v>1</v>
      </c>
      <c r="P942" s="275">
        <f t="shared" si="293"/>
        <v>1</v>
      </c>
      <c r="Q942" s="275">
        <f t="shared" si="294"/>
        <v>11</v>
      </c>
      <c r="R942" s="275">
        <f t="shared" si="295"/>
        <v>1</v>
      </c>
      <c r="S942" s="278"/>
      <c r="T942" s="278"/>
      <c r="U942" s="278"/>
      <c r="V942" s="278"/>
      <c r="W942" s="582"/>
      <c r="X942" s="582"/>
      <c r="Y942" s="600"/>
      <c r="Z942" s="278"/>
      <c r="AA942" s="76">
        <v>3506</v>
      </c>
      <c r="AB942" s="76">
        <v>3506262035</v>
      </c>
      <c r="AC942" s="294" t="s">
        <v>1310</v>
      </c>
      <c r="AD942" s="76">
        <v>0</v>
      </c>
      <c r="AE942" s="76">
        <v>0</v>
      </c>
      <c r="AF942" s="76">
        <v>0</v>
      </c>
      <c r="AG942" s="76">
        <v>0</v>
      </c>
      <c r="AH942" s="76">
        <v>0</v>
      </c>
      <c r="AI942" s="76">
        <v>1</v>
      </c>
      <c r="AJ942" s="76">
        <v>0</v>
      </c>
      <c r="AK942" s="265">
        <v>0</v>
      </c>
      <c r="AL942" s="265">
        <v>0</v>
      </c>
      <c r="AM942" s="265">
        <v>0</v>
      </c>
      <c r="AN942" s="265">
        <v>1</v>
      </c>
      <c r="AO942" s="265">
        <v>0</v>
      </c>
      <c r="AP942" s="265">
        <v>0</v>
      </c>
      <c r="AQ942" s="265">
        <v>0</v>
      </c>
      <c r="AR942" s="265">
        <v>0</v>
      </c>
      <c r="AS942" s="76">
        <v>1</v>
      </c>
      <c r="AT942" s="266"/>
      <c r="AU942" s="76">
        <v>262</v>
      </c>
      <c r="AV942" s="76">
        <v>35</v>
      </c>
      <c r="AW942" s="579">
        <v>11</v>
      </c>
      <c r="AY942" s="76"/>
      <c r="AZ942" s="76">
        <f t="shared" si="296"/>
        <v>3506262035</v>
      </c>
      <c r="BA942" s="76">
        <f t="shared" si="297"/>
        <v>3506</v>
      </c>
      <c r="BB942" s="564"/>
      <c r="BC942" s="266" t="str">
        <f t="shared" si="298"/>
        <v>PIONEER CS OF SCIENCE II</v>
      </c>
      <c r="BD942" s="266">
        <f t="shared" si="299"/>
        <v>35</v>
      </c>
      <c r="BE942" s="266" t="str">
        <f t="shared" si="281"/>
        <v>BOSTON</v>
      </c>
      <c r="BF942" s="266">
        <f t="shared" si="300"/>
        <v>1</v>
      </c>
    </row>
    <row r="943" spans="1:58">
      <c r="A943" s="265">
        <v>3506</v>
      </c>
      <c r="B943" s="265">
        <v>3506262056</v>
      </c>
      <c r="C943" s="266" t="s">
        <v>1310</v>
      </c>
      <c r="D943" s="275">
        <f t="shared" si="282"/>
        <v>0</v>
      </c>
      <c r="E943" s="275">
        <f t="shared" si="283"/>
        <v>0</v>
      </c>
      <c r="F943" s="275">
        <f t="shared" si="284"/>
        <v>0</v>
      </c>
      <c r="G943" s="275">
        <f t="shared" si="285"/>
        <v>0</v>
      </c>
      <c r="H943" s="275">
        <f t="shared" si="286"/>
        <v>0</v>
      </c>
      <c r="I943" s="275">
        <f t="shared" si="287"/>
        <v>1</v>
      </c>
      <c r="J943" s="275">
        <f t="shared" si="288"/>
        <v>0</v>
      </c>
      <c r="K943" s="410">
        <f t="shared" si="289"/>
        <v>3.9300000000000002E-2</v>
      </c>
      <c r="L943" s="275"/>
      <c r="M943" s="275">
        <f t="shared" si="290"/>
        <v>0</v>
      </c>
      <c r="N943" s="275">
        <f t="shared" si="291"/>
        <v>0</v>
      </c>
      <c r="O943" s="275">
        <f t="shared" si="292"/>
        <v>0</v>
      </c>
      <c r="P943" s="275">
        <f t="shared" si="293"/>
        <v>0</v>
      </c>
      <c r="Q943" s="275">
        <f t="shared" si="294"/>
        <v>4</v>
      </c>
      <c r="R943" s="275">
        <f t="shared" si="295"/>
        <v>1</v>
      </c>
      <c r="S943" s="278"/>
      <c r="T943" s="278"/>
      <c r="U943" s="278"/>
      <c r="V943" s="278"/>
      <c r="W943" s="582"/>
      <c r="X943" s="582"/>
      <c r="Y943" s="600"/>
      <c r="Z943" s="278"/>
      <c r="AA943" s="76">
        <v>3506</v>
      </c>
      <c r="AB943" s="76">
        <v>3506262056</v>
      </c>
      <c r="AC943" s="294" t="s">
        <v>1310</v>
      </c>
      <c r="AD943" s="76">
        <v>0</v>
      </c>
      <c r="AE943" s="76">
        <v>0</v>
      </c>
      <c r="AF943" s="76">
        <v>0</v>
      </c>
      <c r="AG943" s="76">
        <v>0</v>
      </c>
      <c r="AH943" s="76">
        <v>0</v>
      </c>
      <c r="AI943" s="76">
        <v>1</v>
      </c>
      <c r="AJ943" s="76">
        <v>0</v>
      </c>
      <c r="AK943" s="265">
        <v>0</v>
      </c>
      <c r="AL943" s="265">
        <v>0</v>
      </c>
      <c r="AM943" s="265">
        <v>0</v>
      </c>
      <c r="AN943" s="265">
        <v>0</v>
      </c>
      <c r="AO943" s="265">
        <v>0</v>
      </c>
      <c r="AP943" s="265">
        <v>0</v>
      </c>
      <c r="AQ943" s="265">
        <v>0</v>
      </c>
      <c r="AR943" s="265">
        <v>0</v>
      </c>
      <c r="AS943" s="76">
        <v>0</v>
      </c>
      <c r="AT943" s="266"/>
      <c r="AU943" s="76">
        <v>262</v>
      </c>
      <c r="AV943" s="76">
        <v>56</v>
      </c>
      <c r="AW943" s="579">
        <v>4</v>
      </c>
      <c r="AY943" s="76"/>
      <c r="AZ943" s="76">
        <f t="shared" si="296"/>
        <v>3506262056</v>
      </c>
      <c r="BA943" s="76">
        <f t="shared" si="297"/>
        <v>3506</v>
      </c>
      <c r="BB943" s="564"/>
      <c r="BC943" s="266" t="str">
        <f t="shared" si="298"/>
        <v>PIONEER CS OF SCIENCE II</v>
      </c>
      <c r="BD943" s="266">
        <f t="shared" si="299"/>
        <v>56</v>
      </c>
      <c r="BE943" s="266" t="str">
        <f t="shared" si="281"/>
        <v>CHELMSFORD</v>
      </c>
      <c r="BF943" s="266">
        <f t="shared" si="300"/>
        <v>1</v>
      </c>
    </row>
    <row r="944" spans="1:58">
      <c r="A944" s="265">
        <v>3506</v>
      </c>
      <c r="B944" s="265">
        <v>3506262057</v>
      </c>
      <c r="C944" s="266" t="s">
        <v>1310</v>
      </c>
      <c r="D944" s="275">
        <f t="shared" si="282"/>
        <v>0</v>
      </c>
      <c r="E944" s="275">
        <f t="shared" si="283"/>
        <v>0</v>
      </c>
      <c r="F944" s="275">
        <f t="shared" si="284"/>
        <v>0</v>
      </c>
      <c r="G944" s="275">
        <f t="shared" si="285"/>
        <v>1</v>
      </c>
      <c r="H944" s="275">
        <f t="shared" si="286"/>
        <v>0</v>
      </c>
      <c r="I944" s="275">
        <f t="shared" si="287"/>
        <v>3</v>
      </c>
      <c r="J944" s="275">
        <f t="shared" si="288"/>
        <v>0</v>
      </c>
      <c r="K944" s="410">
        <f t="shared" si="289"/>
        <v>0.15720000000000001</v>
      </c>
      <c r="L944" s="275"/>
      <c r="M944" s="275">
        <f t="shared" si="290"/>
        <v>0</v>
      </c>
      <c r="N944" s="275">
        <f t="shared" si="291"/>
        <v>0</v>
      </c>
      <c r="O944" s="275">
        <f t="shared" si="292"/>
        <v>1</v>
      </c>
      <c r="P944" s="275">
        <f t="shared" si="293"/>
        <v>2</v>
      </c>
      <c r="Q944" s="275">
        <f t="shared" si="294"/>
        <v>12</v>
      </c>
      <c r="R944" s="275">
        <f t="shared" si="295"/>
        <v>4</v>
      </c>
      <c r="S944" s="278"/>
      <c r="T944" s="278"/>
      <c r="U944" s="278"/>
      <c r="V944" s="278"/>
      <c r="W944" s="582"/>
      <c r="X944" s="582"/>
      <c r="Y944" s="600"/>
      <c r="Z944" s="278"/>
      <c r="AA944" s="76">
        <v>3506</v>
      </c>
      <c r="AB944" s="76">
        <v>3506262057</v>
      </c>
      <c r="AC944" s="294" t="s">
        <v>1310</v>
      </c>
      <c r="AD944" s="76">
        <v>0</v>
      </c>
      <c r="AE944" s="76">
        <v>0</v>
      </c>
      <c r="AF944" s="76">
        <v>0</v>
      </c>
      <c r="AG944" s="76">
        <v>1</v>
      </c>
      <c r="AH944" s="76">
        <v>0</v>
      </c>
      <c r="AI944" s="76">
        <v>3</v>
      </c>
      <c r="AJ944" s="76">
        <v>0</v>
      </c>
      <c r="AK944" s="265">
        <v>0</v>
      </c>
      <c r="AL944" s="265">
        <v>0</v>
      </c>
      <c r="AM944" s="265">
        <v>0</v>
      </c>
      <c r="AN944" s="265">
        <v>1</v>
      </c>
      <c r="AO944" s="265">
        <v>1</v>
      </c>
      <c r="AP944" s="265">
        <v>0</v>
      </c>
      <c r="AQ944" s="265">
        <v>0</v>
      </c>
      <c r="AR944" s="265">
        <v>0</v>
      </c>
      <c r="AS944" s="76">
        <v>1</v>
      </c>
      <c r="AT944" s="266"/>
      <c r="AU944" s="76">
        <v>262</v>
      </c>
      <c r="AV944" s="76">
        <v>57</v>
      </c>
      <c r="AW944" s="579">
        <v>12</v>
      </c>
      <c r="AY944" s="76"/>
      <c r="AZ944" s="76">
        <f t="shared" si="296"/>
        <v>3506262057</v>
      </c>
      <c r="BA944" s="76">
        <f t="shared" si="297"/>
        <v>3506</v>
      </c>
      <c r="BB944" s="564"/>
      <c r="BC944" s="266" t="str">
        <f t="shared" si="298"/>
        <v>PIONEER CS OF SCIENCE II</v>
      </c>
      <c r="BD944" s="266">
        <f t="shared" si="299"/>
        <v>57</v>
      </c>
      <c r="BE944" s="266" t="str">
        <f t="shared" si="281"/>
        <v>CHELSEA</v>
      </c>
      <c r="BF944" s="266">
        <f t="shared" si="300"/>
        <v>4</v>
      </c>
    </row>
    <row r="945" spans="1:58">
      <c r="A945" s="265">
        <v>3506</v>
      </c>
      <c r="B945" s="265">
        <v>3506262071</v>
      </c>
      <c r="C945" s="266" t="s">
        <v>1310</v>
      </c>
      <c r="D945" s="275">
        <f t="shared" si="282"/>
        <v>0</v>
      </c>
      <c r="E945" s="275">
        <f t="shared" si="283"/>
        <v>0</v>
      </c>
      <c r="F945" s="275">
        <f t="shared" si="284"/>
        <v>0</v>
      </c>
      <c r="G945" s="275">
        <f t="shared" si="285"/>
        <v>1</v>
      </c>
      <c r="H945" s="275">
        <f t="shared" si="286"/>
        <v>4</v>
      </c>
      <c r="I945" s="275">
        <f t="shared" si="287"/>
        <v>1</v>
      </c>
      <c r="J945" s="275">
        <f t="shared" si="288"/>
        <v>0</v>
      </c>
      <c r="K945" s="410">
        <f t="shared" si="289"/>
        <v>0.23580000000000001</v>
      </c>
      <c r="L945" s="275"/>
      <c r="M945" s="275">
        <f t="shared" si="290"/>
        <v>0</v>
      </c>
      <c r="N945" s="275">
        <f t="shared" si="291"/>
        <v>0</v>
      </c>
      <c r="O945" s="275">
        <f t="shared" si="292"/>
        <v>0</v>
      </c>
      <c r="P945" s="275">
        <f t="shared" si="293"/>
        <v>3</v>
      </c>
      <c r="Q945" s="275">
        <f t="shared" si="294"/>
        <v>5</v>
      </c>
      <c r="R945" s="275">
        <f t="shared" si="295"/>
        <v>6</v>
      </c>
      <c r="S945" s="278"/>
      <c r="T945" s="278"/>
      <c r="U945" s="278"/>
      <c r="V945" s="278"/>
      <c r="W945" s="582"/>
      <c r="X945" s="582"/>
      <c r="Y945" s="600"/>
      <c r="Z945" s="278"/>
      <c r="AA945" s="76">
        <v>3506</v>
      </c>
      <c r="AB945" s="76">
        <v>3506262071</v>
      </c>
      <c r="AC945" s="294" t="s">
        <v>1310</v>
      </c>
      <c r="AD945" s="76">
        <v>0</v>
      </c>
      <c r="AE945" s="76">
        <v>0</v>
      </c>
      <c r="AF945" s="76">
        <v>0</v>
      </c>
      <c r="AG945" s="76">
        <v>1</v>
      </c>
      <c r="AH945" s="76">
        <v>4</v>
      </c>
      <c r="AI945" s="76">
        <v>1</v>
      </c>
      <c r="AJ945" s="76">
        <v>0</v>
      </c>
      <c r="AK945" s="265">
        <v>0</v>
      </c>
      <c r="AL945" s="265">
        <v>0</v>
      </c>
      <c r="AM945" s="265">
        <v>0</v>
      </c>
      <c r="AN945" s="265">
        <v>0</v>
      </c>
      <c r="AO945" s="265">
        <v>2</v>
      </c>
      <c r="AP945" s="265">
        <v>0</v>
      </c>
      <c r="AQ945" s="265">
        <v>0</v>
      </c>
      <c r="AR945" s="265">
        <v>0</v>
      </c>
      <c r="AS945" s="76">
        <v>1</v>
      </c>
      <c r="AT945" s="266"/>
      <c r="AU945" s="76">
        <v>262</v>
      </c>
      <c r="AV945" s="76">
        <v>71</v>
      </c>
      <c r="AW945" s="579">
        <v>5</v>
      </c>
      <c r="AY945" s="76"/>
      <c r="AZ945" s="76">
        <f t="shared" si="296"/>
        <v>3506262071</v>
      </c>
      <c r="BA945" s="76">
        <f t="shared" si="297"/>
        <v>3506</v>
      </c>
      <c r="BB945" s="564"/>
      <c r="BC945" s="266" t="str">
        <f t="shared" si="298"/>
        <v>PIONEER CS OF SCIENCE II</v>
      </c>
      <c r="BD945" s="266">
        <f t="shared" si="299"/>
        <v>71</v>
      </c>
      <c r="BE945" s="266" t="str">
        <f t="shared" si="281"/>
        <v>DANVERS</v>
      </c>
      <c r="BF945" s="266">
        <f t="shared" si="300"/>
        <v>6</v>
      </c>
    </row>
    <row r="946" spans="1:58">
      <c r="A946" s="265">
        <v>3506</v>
      </c>
      <c r="B946" s="265">
        <v>3506262093</v>
      </c>
      <c r="C946" s="266" t="s">
        <v>1310</v>
      </c>
      <c r="D946" s="275">
        <f t="shared" si="282"/>
        <v>0</v>
      </c>
      <c r="E946" s="275">
        <f t="shared" si="283"/>
        <v>0</v>
      </c>
      <c r="F946" s="275">
        <f t="shared" si="284"/>
        <v>0</v>
      </c>
      <c r="G946" s="275">
        <f t="shared" si="285"/>
        <v>4</v>
      </c>
      <c r="H946" s="275">
        <f t="shared" si="286"/>
        <v>4</v>
      </c>
      <c r="I946" s="275">
        <f t="shared" si="287"/>
        <v>8</v>
      </c>
      <c r="J946" s="275">
        <f t="shared" si="288"/>
        <v>0</v>
      </c>
      <c r="K946" s="410">
        <f t="shared" si="289"/>
        <v>0.62880000000000003</v>
      </c>
      <c r="L946" s="275"/>
      <c r="M946" s="275">
        <f t="shared" si="290"/>
        <v>4</v>
      </c>
      <c r="N946" s="275">
        <f t="shared" si="291"/>
        <v>1</v>
      </c>
      <c r="O946" s="275">
        <f t="shared" si="292"/>
        <v>0</v>
      </c>
      <c r="P946" s="275">
        <f t="shared" si="293"/>
        <v>7</v>
      </c>
      <c r="Q946" s="275">
        <f t="shared" si="294"/>
        <v>11</v>
      </c>
      <c r="R946" s="275">
        <f t="shared" si="295"/>
        <v>16</v>
      </c>
      <c r="S946" s="278"/>
      <c r="T946" s="278"/>
      <c r="U946" s="278"/>
      <c r="V946" s="278"/>
      <c r="W946" s="582"/>
      <c r="X946" s="582"/>
      <c r="Y946" s="600"/>
      <c r="Z946" s="278"/>
      <c r="AA946" s="76">
        <v>3506</v>
      </c>
      <c r="AB946" s="76">
        <v>3506262093</v>
      </c>
      <c r="AC946" s="294" t="s">
        <v>1310</v>
      </c>
      <c r="AD946" s="76">
        <v>0</v>
      </c>
      <c r="AE946" s="76">
        <v>0</v>
      </c>
      <c r="AF946" s="76">
        <v>0</v>
      </c>
      <c r="AG946" s="76">
        <v>4</v>
      </c>
      <c r="AH946" s="76">
        <v>4</v>
      </c>
      <c r="AI946" s="76">
        <v>8</v>
      </c>
      <c r="AJ946" s="76">
        <v>0</v>
      </c>
      <c r="AK946" s="265">
        <v>0</v>
      </c>
      <c r="AL946" s="265">
        <v>4</v>
      </c>
      <c r="AM946" s="265">
        <v>1</v>
      </c>
      <c r="AN946" s="265">
        <v>0</v>
      </c>
      <c r="AO946" s="265">
        <v>4</v>
      </c>
      <c r="AP946" s="265">
        <v>0</v>
      </c>
      <c r="AQ946" s="265">
        <v>0</v>
      </c>
      <c r="AR946" s="265">
        <v>0</v>
      </c>
      <c r="AS946" s="76">
        <v>3</v>
      </c>
      <c r="AT946" s="266"/>
      <c r="AU946" s="76">
        <v>262</v>
      </c>
      <c r="AV946" s="76">
        <v>93</v>
      </c>
      <c r="AW946" s="579">
        <v>11</v>
      </c>
      <c r="AY946" s="76"/>
      <c r="AZ946" s="76">
        <f t="shared" si="296"/>
        <v>3506262093</v>
      </c>
      <c r="BA946" s="76">
        <f t="shared" si="297"/>
        <v>3506</v>
      </c>
      <c r="BB946" s="564"/>
      <c r="BC946" s="266" t="str">
        <f t="shared" si="298"/>
        <v>PIONEER CS OF SCIENCE II</v>
      </c>
      <c r="BD946" s="266">
        <f t="shared" si="299"/>
        <v>93</v>
      </c>
      <c r="BE946" s="266" t="str">
        <f t="shared" si="281"/>
        <v>EVERETT</v>
      </c>
      <c r="BF946" s="266">
        <f t="shared" si="300"/>
        <v>16</v>
      </c>
    </row>
    <row r="947" spans="1:58">
      <c r="A947" s="265">
        <v>3506</v>
      </c>
      <c r="B947" s="265">
        <v>3506262163</v>
      </c>
      <c r="C947" s="266" t="s">
        <v>1310</v>
      </c>
      <c r="D947" s="275">
        <f t="shared" si="282"/>
        <v>0</v>
      </c>
      <c r="E947" s="275">
        <f t="shared" si="283"/>
        <v>0</v>
      </c>
      <c r="F947" s="275">
        <f t="shared" si="284"/>
        <v>29</v>
      </c>
      <c r="G947" s="275">
        <f t="shared" si="285"/>
        <v>52</v>
      </c>
      <c r="H947" s="275">
        <f t="shared" si="286"/>
        <v>52</v>
      </c>
      <c r="I947" s="275">
        <f t="shared" si="287"/>
        <v>83</v>
      </c>
      <c r="J947" s="275">
        <f t="shared" si="288"/>
        <v>0</v>
      </c>
      <c r="K947" s="410">
        <f t="shared" si="289"/>
        <v>8.4887999999999995</v>
      </c>
      <c r="L947" s="275"/>
      <c r="M947" s="275">
        <f t="shared" si="290"/>
        <v>39</v>
      </c>
      <c r="N947" s="275">
        <f t="shared" si="291"/>
        <v>26</v>
      </c>
      <c r="O947" s="275">
        <f t="shared" si="292"/>
        <v>11</v>
      </c>
      <c r="P947" s="275">
        <f t="shared" si="293"/>
        <v>123</v>
      </c>
      <c r="Q947" s="275">
        <f t="shared" si="294"/>
        <v>11</v>
      </c>
      <c r="R947" s="275">
        <f t="shared" si="295"/>
        <v>216</v>
      </c>
      <c r="S947" s="278"/>
      <c r="T947" s="278"/>
      <c r="U947" s="278"/>
      <c r="V947" s="278"/>
      <c r="W947" s="582"/>
      <c r="X947" s="582"/>
      <c r="Y947" s="600"/>
      <c r="Z947" s="278"/>
      <c r="AA947" s="76">
        <v>3506</v>
      </c>
      <c r="AB947" s="76">
        <v>3506262163</v>
      </c>
      <c r="AC947" s="294" t="s">
        <v>1310</v>
      </c>
      <c r="AD947" s="76">
        <v>0</v>
      </c>
      <c r="AE947" s="76">
        <v>0</v>
      </c>
      <c r="AF947" s="76">
        <v>29</v>
      </c>
      <c r="AG947" s="76">
        <v>52</v>
      </c>
      <c r="AH947" s="76">
        <v>52</v>
      </c>
      <c r="AI947" s="76">
        <v>83</v>
      </c>
      <c r="AJ947" s="76">
        <v>0</v>
      </c>
      <c r="AK947" s="265">
        <v>0</v>
      </c>
      <c r="AL947" s="265">
        <v>39</v>
      </c>
      <c r="AM947" s="265">
        <v>26</v>
      </c>
      <c r="AN947" s="265">
        <v>11</v>
      </c>
      <c r="AO947" s="265">
        <v>64</v>
      </c>
      <c r="AP947" s="265">
        <v>0</v>
      </c>
      <c r="AQ947" s="265">
        <v>0</v>
      </c>
      <c r="AR947" s="265">
        <v>20</v>
      </c>
      <c r="AS947" s="76">
        <v>39</v>
      </c>
      <c r="AT947" s="266"/>
      <c r="AU947" s="76">
        <v>262</v>
      </c>
      <c r="AV947" s="76">
        <v>163</v>
      </c>
      <c r="AW947" s="579">
        <v>11</v>
      </c>
      <c r="AY947" s="76"/>
      <c r="AZ947" s="76">
        <f t="shared" si="296"/>
        <v>3506262163</v>
      </c>
      <c r="BA947" s="76">
        <f t="shared" si="297"/>
        <v>3506</v>
      </c>
      <c r="BB947" s="564"/>
      <c r="BC947" s="266" t="str">
        <f t="shared" si="298"/>
        <v>PIONEER CS OF SCIENCE II</v>
      </c>
      <c r="BD947" s="266">
        <f t="shared" si="299"/>
        <v>163</v>
      </c>
      <c r="BE947" s="266" t="str">
        <f t="shared" si="281"/>
        <v>LYNN</v>
      </c>
      <c r="BF947" s="266">
        <f t="shared" si="300"/>
        <v>216</v>
      </c>
    </row>
    <row r="948" spans="1:58">
      <c r="A948" s="265">
        <v>3506</v>
      </c>
      <c r="B948" s="265">
        <v>3506262164</v>
      </c>
      <c r="C948" s="266" t="s">
        <v>1310</v>
      </c>
      <c r="D948" s="275">
        <f t="shared" si="282"/>
        <v>0</v>
      </c>
      <c r="E948" s="275">
        <f t="shared" si="283"/>
        <v>0</v>
      </c>
      <c r="F948" s="275">
        <f t="shared" si="284"/>
        <v>0</v>
      </c>
      <c r="G948" s="275">
        <f t="shared" si="285"/>
        <v>0</v>
      </c>
      <c r="H948" s="275">
        <f t="shared" si="286"/>
        <v>1</v>
      </c>
      <c r="I948" s="275">
        <f t="shared" si="287"/>
        <v>0</v>
      </c>
      <c r="J948" s="275">
        <f t="shared" si="288"/>
        <v>0</v>
      </c>
      <c r="K948" s="410">
        <f t="shared" si="289"/>
        <v>3.9300000000000002E-2</v>
      </c>
      <c r="L948" s="275"/>
      <c r="M948" s="275">
        <f t="shared" si="290"/>
        <v>0</v>
      </c>
      <c r="N948" s="275">
        <f t="shared" si="291"/>
        <v>0</v>
      </c>
      <c r="O948" s="275">
        <f t="shared" si="292"/>
        <v>0</v>
      </c>
      <c r="P948" s="275">
        <f t="shared" si="293"/>
        <v>0</v>
      </c>
      <c r="Q948" s="275">
        <f t="shared" si="294"/>
        <v>3</v>
      </c>
      <c r="R948" s="275">
        <f t="shared" si="295"/>
        <v>1</v>
      </c>
      <c r="S948" s="278"/>
      <c r="T948" s="278"/>
      <c r="U948" s="278"/>
      <c r="V948" s="278"/>
      <c r="W948" s="582"/>
      <c r="X948" s="582"/>
      <c r="Y948" s="600"/>
      <c r="Z948" s="278"/>
      <c r="AA948" s="76">
        <v>3506</v>
      </c>
      <c r="AB948" s="76">
        <v>3506262164</v>
      </c>
      <c r="AC948" s="294" t="s">
        <v>1310</v>
      </c>
      <c r="AD948" s="76">
        <v>0</v>
      </c>
      <c r="AE948" s="76">
        <v>0</v>
      </c>
      <c r="AF948" s="76">
        <v>0</v>
      </c>
      <c r="AG948" s="76">
        <v>0</v>
      </c>
      <c r="AH948" s="76">
        <v>1</v>
      </c>
      <c r="AI948" s="76">
        <v>0</v>
      </c>
      <c r="AJ948" s="76">
        <v>0</v>
      </c>
      <c r="AK948" s="265">
        <v>0</v>
      </c>
      <c r="AL948" s="265">
        <v>0</v>
      </c>
      <c r="AM948" s="265">
        <v>0</v>
      </c>
      <c r="AN948" s="265">
        <v>0</v>
      </c>
      <c r="AO948" s="265">
        <v>0</v>
      </c>
      <c r="AP948" s="265">
        <v>0</v>
      </c>
      <c r="AQ948" s="265">
        <v>0</v>
      </c>
      <c r="AR948" s="265">
        <v>0</v>
      </c>
      <c r="AS948" s="76">
        <v>0</v>
      </c>
      <c r="AT948" s="266"/>
      <c r="AU948" s="76">
        <v>262</v>
      </c>
      <c r="AV948" s="76">
        <v>164</v>
      </c>
      <c r="AW948" s="579">
        <v>3</v>
      </c>
      <c r="AY948" s="76"/>
      <c r="AZ948" s="76">
        <f t="shared" si="296"/>
        <v>3506262164</v>
      </c>
      <c r="BA948" s="76">
        <f t="shared" si="297"/>
        <v>3506</v>
      </c>
      <c r="BB948" s="564"/>
      <c r="BC948" s="266" t="str">
        <f t="shared" si="298"/>
        <v>PIONEER CS OF SCIENCE II</v>
      </c>
      <c r="BD948" s="266">
        <f t="shared" si="299"/>
        <v>164</v>
      </c>
      <c r="BE948" s="266" t="str">
        <f t="shared" si="281"/>
        <v>LYNNFIELD</v>
      </c>
      <c r="BF948" s="266">
        <f t="shared" si="300"/>
        <v>1</v>
      </c>
    </row>
    <row r="949" spans="1:58">
      <c r="A949" s="265">
        <v>3506</v>
      </c>
      <c r="B949" s="265">
        <v>3506262165</v>
      </c>
      <c r="C949" s="266" t="s">
        <v>1310</v>
      </c>
      <c r="D949" s="275">
        <f t="shared" si="282"/>
        <v>0</v>
      </c>
      <c r="E949" s="275">
        <f t="shared" si="283"/>
        <v>0</v>
      </c>
      <c r="F949" s="275">
        <f t="shared" si="284"/>
        <v>1</v>
      </c>
      <c r="G949" s="275">
        <f t="shared" si="285"/>
        <v>10</v>
      </c>
      <c r="H949" s="275">
        <f t="shared" si="286"/>
        <v>16</v>
      </c>
      <c r="I949" s="275">
        <f t="shared" si="287"/>
        <v>17</v>
      </c>
      <c r="J949" s="275">
        <f t="shared" si="288"/>
        <v>0</v>
      </c>
      <c r="K949" s="410">
        <f t="shared" si="289"/>
        <v>1.7292000000000001</v>
      </c>
      <c r="L949" s="275"/>
      <c r="M949" s="275">
        <f t="shared" si="290"/>
        <v>3</v>
      </c>
      <c r="N949" s="275">
        <f t="shared" si="291"/>
        <v>6</v>
      </c>
      <c r="O949" s="275">
        <f t="shared" si="292"/>
        <v>1</v>
      </c>
      <c r="P949" s="275">
        <f t="shared" si="293"/>
        <v>20</v>
      </c>
      <c r="Q949" s="275">
        <f t="shared" si="294"/>
        <v>10</v>
      </c>
      <c r="R949" s="275">
        <f t="shared" si="295"/>
        <v>44</v>
      </c>
      <c r="S949" s="278"/>
      <c r="T949" s="278"/>
      <c r="U949" s="278"/>
      <c r="V949" s="278"/>
      <c r="W949" s="582"/>
      <c r="X949" s="582"/>
      <c r="Y949" s="600"/>
      <c r="Z949" s="278"/>
      <c r="AA949" s="76">
        <v>3506</v>
      </c>
      <c r="AB949" s="76">
        <v>3506262165</v>
      </c>
      <c r="AC949" s="294" t="s">
        <v>1310</v>
      </c>
      <c r="AD949" s="76">
        <v>0</v>
      </c>
      <c r="AE949" s="76">
        <v>0</v>
      </c>
      <c r="AF949" s="76">
        <v>1</v>
      </c>
      <c r="AG949" s="76">
        <v>10</v>
      </c>
      <c r="AH949" s="76">
        <v>16</v>
      </c>
      <c r="AI949" s="76">
        <v>17</v>
      </c>
      <c r="AJ949" s="76">
        <v>0</v>
      </c>
      <c r="AK949" s="265">
        <v>0</v>
      </c>
      <c r="AL949" s="265">
        <v>3</v>
      </c>
      <c r="AM949" s="265">
        <v>6</v>
      </c>
      <c r="AN949" s="265">
        <v>1</v>
      </c>
      <c r="AO949" s="265">
        <v>13</v>
      </c>
      <c r="AP949" s="265">
        <v>0</v>
      </c>
      <c r="AQ949" s="265">
        <v>0</v>
      </c>
      <c r="AR949" s="265">
        <v>0</v>
      </c>
      <c r="AS949" s="76">
        <v>7</v>
      </c>
      <c r="AT949" s="266"/>
      <c r="AU949" s="76">
        <v>262</v>
      </c>
      <c r="AV949" s="76">
        <v>165</v>
      </c>
      <c r="AW949" s="579">
        <v>10</v>
      </c>
      <c r="AY949" s="76"/>
      <c r="AZ949" s="76">
        <f t="shared" si="296"/>
        <v>3506262165</v>
      </c>
      <c r="BA949" s="76">
        <f t="shared" si="297"/>
        <v>3506</v>
      </c>
      <c r="BB949" s="564"/>
      <c r="BC949" s="266" t="str">
        <f t="shared" si="298"/>
        <v>PIONEER CS OF SCIENCE II</v>
      </c>
      <c r="BD949" s="266">
        <f t="shared" si="299"/>
        <v>165</v>
      </c>
      <c r="BE949" s="266" t="str">
        <f t="shared" si="281"/>
        <v>MALDEN</v>
      </c>
      <c r="BF949" s="266">
        <f t="shared" si="300"/>
        <v>44</v>
      </c>
    </row>
    <row r="950" spans="1:58">
      <c r="A950" s="265">
        <v>3506</v>
      </c>
      <c r="B950" s="265">
        <v>3506262176</v>
      </c>
      <c r="C950" s="266" t="s">
        <v>1310</v>
      </c>
      <c r="D950" s="275">
        <f t="shared" si="282"/>
        <v>0</v>
      </c>
      <c r="E950" s="275">
        <f t="shared" si="283"/>
        <v>0</v>
      </c>
      <c r="F950" s="275">
        <f t="shared" si="284"/>
        <v>0</v>
      </c>
      <c r="G950" s="275">
        <f t="shared" si="285"/>
        <v>0</v>
      </c>
      <c r="H950" s="275">
        <f t="shared" si="286"/>
        <v>3</v>
      </c>
      <c r="I950" s="275">
        <f t="shared" si="287"/>
        <v>4</v>
      </c>
      <c r="J950" s="275">
        <f t="shared" si="288"/>
        <v>0</v>
      </c>
      <c r="K950" s="410">
        <f t="shared" si="289"/>
        <v>0.27510000000000001</v>
      </c>
      <c r="L950" s="275"/>
      <c r="M950" s="275">
        <f t="shared" si="290"/>
        <v>0</v>
      </c>
      <c r="N950" s="275">
        <f t="shared" si="291"/>
        <v>1</v>
      </c>
      <c r="O950" s="275">
        <f t="shared" si="292"/>
        <v>1</v>
      </c>
      <c r="P950" s="275">
        <f t="shared" si="293"/>
        <v>4</v>
      </c>
      <c r="Q950" s="275">
        <f t="shared" si="294"/>
        <v>8</v>
      </c>
      <c r="R950" s="275">
        <f t="shared" si="295"/>
        <v>7</v>
      </c>
      <c r="S950" s="278"/>
      <c r="T950" s="278"/>
      <c r="U950" s="278"/>
      <c r="V950" s="278"/>
      <c r="W950" s="582"/>
      <c r="X950" s="582"/>
      <c r="Y950" s="600"/>
      <c r="Z950" s="278"/>
      <c r="AA950" s="76">
        <v>3506</v>
      </c>
      <c r="AB950" s="76">
        <v>3506262176</v>
      </c>
      <c r="AC950" s="294" t="s">
        <v>1310</v>
      </c>
      <c r="AD950" s="76">
        <v>0</v>
      </c>
      <c r="AE950" s="76">
        <v>0</v>
      </c>
      <c r="AF950" s="76">
        <v>0</v>
      </c>
      <c r="AG950" s="76">
        <v>0</v>
      </c>
      <c r="AH950" s="76">
        <v>3</v>
      </c>
      <c r="AI950" s="76">
        <v>4</v>
      </c>
      <c r="AJ950" s="76">
        <v>0</v>
      </c>
      <c r="AK950" s="265">
        <v>0</v>
      </c>
      <c r="AL950" s="265">
        <v>0</v>
      </c>
      <c r="AM950" s="265">
        <v>1</v>
      </c>
      <c r="AN950" s="265">
        <v>1</v>
      </c>
      <c r="AO950" s="265">
        <v>2</v>
      </c>
      <c r="AP950" s="265">
        <v>0</v>
      </c>
      <c r="AQ950" s="265">
        <v>0</v>
      </c>
      <c r="AR950" s="265">
        <v>0</v>
      </c>
      <c r="AS950" s="76">
        <v>2</v>
      </c>
      <c r="AT950" s="266"/>
      <c r="AU950" s="76">
        <v>262</v>
      </c>
      <c r="AV950" s="76">
        <v>176</v>
      </c>
      <c r="AW950" s="579">
        <v>8</v>
      </c>
      <c r="AY950" s="76"/>
      <c r="AZ950" s="76">
        <f t="shared" si="296"/>
        <v>3506262176</v>
      </c>
      <c r="BA950" s="76">
        <f t="shared" si="297"/>
        <v>3506</v>
      </c>
      <c r="BB950" s="564"/>
      <c r="BC950" s="266" t="str">
        <f t="shared" si="298"/>
        <v>PIONEER CS OF SCIENCE II</v>
      </c>
      <c r="BD950" s="266">
        <f t="shared" si="299"/>
        <v>176</v>
      </c>
      <c r="BE950" s="266" t="str">
        <f t="shared" si="281"/>
        <v>MEDFORD</v>
      </c>
      <c r="BF950" s="266">
        <f t="shared" si="300"/>
        <v>7</v>
      </c>
    </row>
    <row r="951" spans="1:58">
      <c r="A951" s="265">
        <v>3506</v>
      </c>
      <c r="B951" s="265">
        <v>3506262178</v>
      </c>
      <c r="C951" s="266" t="s">
        <v>1310</v>
      </c>
      <c r="D951" s="275">
        <f t="shared" si="282"/>
        <v>0</v>
      </c>
      <c r="E951" s="275">
        <f t="shared" si="283"/>
        <v>0</v>
      </c>
      <c r="F951" s="275">
        <f t="shared" si="284"/>
        <v>1</v>
      </c>
      <c r="G951" s="275">
        <f t="shared" si="285"/>
        <v>1</v>
      </c>
      <c r="H951" s="275">
        <f t="shared" si="286"/>
        <v>1</v>
      </c>
      <c r="I951" s="275">
        <f t="shared" si="287"/>
        <v>2</v>
      </c>
      <c r="J951" s="275">
        <f t="shared" si="288"/>
        <v>0</v>
      </c>
      <c r="K951" s="410">
        <f t="shared" si="289"/>
        <v>0.19650000000000001</v>
      </c>
      <c r="L951" s="275"/>
      <c r="M951" s="275">
        <f t="shared" si="290"/>
        <v>2</v>
      </c>
      <c r="N951" s="275">
        <f t="shared" si="291"/>
        <v>0</v>
      </c>
      <c r="O951" s="275">
        <f t="shared" si="292"/>
        <v>0</v>
      </c>
      <c r="P951" s="275">
        <f t="shared" si="293"/>
        <v>2</v>
      </c>
      <c r="Q951" s="275">
        <f t="shared" si="294"/>
        <v>4</v>
      </c>
      <c r="R951" s="275">
        <f t="shared" si="295"/>
        <v>5</v>
      </c>
      <c r="S951" s="278"/>
      <c r="T951" s="278"/>
      <c r="U951" s="278"/>
      <c r="V951" s="278"/>
      <c r="W951" s="582"/>
      <c r="X951" s="582"/>
      <c r="Y951" s="600"/>
      <c r="Z951" s="278"/>
      <c r="AA951" s="76">
        <v>3506</v>
      </c>
      <c r="AB951" s="76">
        <v>3506262178</v>
      </c>
      <c r="AC951" s="294" t="s">
        <v>1310</v>
      </c>
      <c r="AD951" s="76">
        <v>0</v>
      </c>
      <c r="AE951" s="76">
        <v>0</v>
      </c>
      <c r="AF951" s="76">
        <v>1</v>
      </c>
      <c r="AG951" s="76">
        <v>1</v>
      </c>
      <c r="AH951" s="76">
        <v>1</v>
      </c>
      <c r="AI951" s="76">
        <v>2</v>
      </c>
      <c r="AJ951" s="76">
        <v>0</v>
      </c>
      <c r="AK951" s="265">
        <v>0</v>
      </c>
      <c r="AL951" s="265">
        <v>2</v>
      </c>
      <c r="AM951" s="265">
        <v>0</v>
      </c>
      <c r="AN951" s="265">
        <v>0</v>
      </c>
      <c r="AO951" s="265">
        <v>1</v>
      </c>
      <c r="AP951" s="265">
        <v>0</v>
      </c>
      <c r="AQ951" s="265">
        <v>0</v>
      </c>
      <c r="AR951" s="265">
        <v>0</v>
      </c>
      <c r="AS951" s="76">
        <v>1</v>
      </c>
      <c r="AT951" s="266"/>
      <c r="AU951" s="76">
        <v>262</v>
      </c>
      <c r="AV951" s="76">
        <v>178</v>
      </c>
      <c r="AW951" s="579">
        <v>4</v>
      </c>
      <c r="AY951" s="76"/>
      <c r="AZ951" s="76">
        <f t="shared" si="296"/>
        <v>3506262178</v>
      </c>
      <c r="BA951" s="76">
        <f t="shared" si="297"/>
        <v>3506</v>
      </c>
      <c r="BB951" s="564"/>
      <c r="BC951" s="266" t="str">
        <f t="shared" si="298"/>
        <v>PIONEER CS OF SCIENCE II</v>
      </c>
      <c r="BD951" s="266">
        <f t="shared" si="299"/>
        <v>178</v>
      </c>
      <c r="BE951" s="266" t="str">
        <f t="shared" si="281"/>
        <v>MELROSE</v>
      </c>
      <c r="BF951" s="266">
        <f t="shared" si="300"/>
        <v>5</v>
      </c>
    </row>
    <row r="952" spans="1:58">
      <c r="A952" s="265">
        <v>3506</v>
      </c>
      <c r="B952" s="265">
        <v>3506262181</v>
      </c>
      <c r="C952" s="266" t="s">
        <v>1310</v>
      </c>
      <c r="D952" s="275">
        <f t="shared" si="282"/>
        <v>0</v>
      </c>
      <c r="E952" s="275">
        <f t="shared" si="283"/>
        <v>0</v>
      </c>
      <c r="F952" s="275">
        <f t="shared" si="284"/>
        <v>0</v>
      </c>
      <c r="G952" s="275">
        <f t="shared" si="285"/>
        <v>0</v>
      </c>
      <c r="H952" s="275">
        <f t="shared" si="286"/>
        <v>0</v>
      </c>
      <c r="I952" s="275">
        <f t="shared" si="287"/>
        <v>1</v>
      </c>
      <c r="J952" s="275">
        <f t="shared" si="288"/>
        <v>0</v>
      </c>
      <c r="K952" s="410">
        <f t="shared" si="289"/>
        <v>3.9300000000000002E-2</v>
      </c>
      <c r="L952" s="275"/>
      <c r="M952" s="275">
        <f t="shared" si="290"/>
        <v>0</v>
      </c>
      <c r="N952" s="275">
        <f t="shared" si="291"/>
        <v>0</v>
      </c>
      <c r="O952" s="275">
        <f t="shared" si="292"/>
        <v>0</v>
      </c>
      <c r="P952" s="275">
        <f t="shared" si="293"/>
        <v>1</v>
      </c>
      <c r="Q952" s="275">
        <f t="shared" si="294"/>
        <v>10</v>
      </c>
      <c r="R952" s="275">
        <f t="shared" si="295"/>
        <v>1</v>
      </c>
      <c r="S952" s="278"/>
      <c r="T952" s="278"/>
      <c r="U952" s="278"/>
      <c r="V952" s="278"/>
      <c r="W952" s="582"/>
      <c r="X952" s="582"/>
      <c r="Y952" s="600"/>
      <c r="Z952" s="278"/>
      <c r="AA952" s="76">
        <v>3506</v>
      </c>
      <c r="AB952" s="76">
        <v>3506262181</v>
      </c>
      <c r="AC952" s="294" t="s">
        <v>1310</v>
      </c>
      <c r="AD952" s="76">
        <v>0</v>
      </c>
      <c r="AE952" s="76">
        <v>0</v>
      </c>
      <c r="AF952" s="76">
        <v>0</v>
      </c>
      <c r="AG952" s="76">
        <v>0</v>
      </c>
      <c r="AH952" s="76">
        <v>0</v>
      </c>
      <c r="AI952" s="76">
        <v>1</v>
      </c>
      <c r="AJ952" s="76">
        <v>0</v>
      </c>
      <c r="AK952" s="265">
        <v>0</v>
      </c>
      <c r="AL952" s="265">
        <v>0</v>
      </c>
      <c r="AM952" s="265">
        <v>0</v>
      </c>
      <c r="AN952" s="265">
        <v>0</v>
      </c>
      <c r="AO952" s="265">
        <v>0</v>
      </c>
      <c r="AP952" s="265">
        <v>0</v>
      </c>
      <c r="AQ952" s="265">
        <v>0</v>
      </c>
      <c r="AR952" s="265">
        <v>0</v>
      </c>
      <c r="AS952" s="76">
        <v>1</v>
      </c>
      <c r="AT952" s="266"/>
      <c r="AU952" s="76">
        <v>262</v>
      </c>
      <c r="AV952" s="76">
        <v>181</v>
      </c>
      <c r="AW952" s="579">
        <v>10</v>
      </c>
      <c r="AY952" s="76"/>
      <c r="AZ952" s="76">
        <f t="shared" si="296"/>
        <v>3506262181</v>
      </c>
      <c r="BA952" s="76">
        <f t="shared" si="297"/>
        <v>3506</v>
      </c>
      <c r="BB952" s="564"/>
      <c r="BC952" s="266" t="str">
        <f t="shared" si="298"/>
        <v>PIONEER CS OF SCIENCE II</v>
      </c>
      <c r="BD952" s="266">
        <f t="shared" si="299"/>
        <v>181</v>
      </c>
      <c r="BE952" s="266" t="str">
        <f t="shared" si="281"/>
        <v>METHUEN</v>
      </c>
      <c r="BF952" s="266">
        <f t="shared" si="300"/>
        <v>1</v>
      </c>
    </row>
    <row r="953" spans="1:58">
      <c r="A953" s="265">
        <v>3506</v>
      </c>
      <c r="B953" s="265">
        <v>3506262211</v>
      </c>
      <c r="C953" s="266" t="s">
        <v>1310</v>
      </c>
      <c r="D953" s="275">
        <f t="shared" si="282"/>
        <v>0</v>
      </c>
      <c r="E953" s="275">
        <f t="shared" si="283"/>
        <v>0</v>
      </c>
      <c r="F953" s="275">
        <f t="shared" si="284"/>
        <v>0</v>
      </c>
      <c r="G953" s="275">
        <f t="shared" si="285"/>
        <v>0</v>
      </c>
      <c r="H953" s="275">
        <f t="shared" si="286"/>
        <v>0</v>
      </c>
      <c r="I953" s="275">
        <f t="shared" si="287"/>
        <v>1</v>
      </c>
      <c r="J953" s="275">
        <f t="shared" si="288"/>
        <v>0</v>
      </c>
      <c r="K953" s="410">
        <f t="shared" si="289"/>
        <v>3.9300000000000002E-2</v>
      </c>
      <c r="L953" s="275"/>
      <c r="M953" s="275">
        <f t="shared" si="290"/>
        <v>0</v>
      </c>
      <c r="N953" s="275">
        <f t="shared" si="291"/>
        <v>0</v>
      </c>
      <c r="O953" s="275">
        <f t="shared" si="292"/>
        <v>0</v>
      </c>
      <c r="P953" s="275">
        <f t="shared" si="293"/>
        <v>0</v>
      </c>
      <c r="Q953" s="275">
        <f t="shared" si="294"/>
        <v>5</v>
      </c>
      <c r="R953" s="275">
        <f t="shared" si="295"/>
        <v>1</v>
      </c>
      <c r="S953" s="278"/>
      <c r="T953" s="278"/>
      <c r="U953" s="278"/>
      <c r="V953" s="278"/>
      <c r="W953" s="582"/>
      <c r="X953" s="582"/>
      <c r="Y953" s="600"/>
      <c r="Z953" s="278"/>
      <c r="AA953" s="76">
        <v>3506</v>
      </c>
      <c r="AB953" s="76">
        <v>3506262211</v>
      </c>
      <c r="AC953" s="294" t="s">
        <v>1310</v>
      </c>
      <c r="AD953" s="76">
        <v>0</v>
      </c>
      <c r="AE953" s="76">
        <v>0</v>
      </c>
      <c r="AF953" s="76">
        <v>0</v>
      </c>
      <c r="AG953" s="76">
        <v>0</v>
      </c>
      <c r="AH953" s="76">
        <v>0</v>
      </c>
      <c r="AI953" s="76">
        <v>1</v>
      </c>
      <c r="AJ953" s="76">
        <v>0</v>
      </c>
      <c r="AK953" s="265">
        <v>0</v>
      </c>
      <c r="AL953" s="265">
        <v>0</v>
      </c>
      <c r="AM953" s="265">
        <v>0</v>
      </c>
      <c r="AN953" s="265">
        <v>0</v>
      </c>
      <c r="AO953" s="265">
        <v>0</v>
      </c>
      <c r="AP953" s="265">
        <v>0</v>
      </c>
      <c r="AQ953" s="265">
        <v>0</v>
      </c>
      <c r="AR953" s="265">
        <v>0</v>
      </c>
      <c r="AS953" s="76">
        <v>0</v>
      </c>
      <c r="AT953" s="266"/>
      <c r="AU953" s="76">
        <v>262</v>
      </c>
      <c r="AV953" s="76">
        <v>211</v>
      </c>
      <c r="AW953" s="579">
        <v>5</v>
      </c>
      <c r="AY953" s="76"/>
      <c r="AZ953" s="76">
        <f t="shared" si="296"/>
        <v>3506262211</v>
      </c>
      <c r="BA953" s="76">
        <f t="shared" si="297"/>
        <v>3506</v>
      </c>
      <c r="BB953" s="564"/>
      <c r="BC953" s="266" t="str">
        <f t="shared" si="298"/>
        <v>PIONEER CS OF SCIENCE II</v>
      </c>
      <c r="BD953" s="266">
        <f t="shared" si="299"/>
        <v>211</v>
      </c>
      <c r="BE953" s="266" t="str">
        <f t="shared" si="281"/>
        <v>NORTH ANDOVER</v>
      </c>
      <c r="BF953" s="266">
        <f t="shared" si="300"/>
        <v>1</v>
      </c>
    </row>
    <row r="954" spans="1:58">
      <c r="A954" s="265">
        <v>3506</v>
      </c>
      <c r="B954" s="265">
        <v>3506262229</v>
      </c>
      <c r="C954" s="266" t="s">
        <v>1310</v>
      </c>
      <c r="D954" s="275">
        <f t="shared" si="282"/>
        <v>0</v>
      </c>
      <c r="E954" s="275">
        <f t="shared" si="283"/>
        <v>0</v>
      </c>
      <c r="F954" s="275">
        <f t="shared" si="284"/>
        <v>17</v>
      </c>
      <c r="G954" s="275">
        <f t="shared" si="285"/>
        <v>33</v>
      </c>
      <c r="H954" s="275">
        <f t="shared" si="286"/>
        <v>13</v>
      </c>
      <c r="I954" s="275">
        <f t="shared" si="287"/>
        <v>16</v>
      </c>
      <c r="J954" s="275">
        <f t="shared" si="288"/>
        <v>0</v>
      </c>
      <c r="K954" s="410">
        <f t="shared" si="289"/>
        <v>3.1046999999999998</v>
      </c>
      <c r="L954" s="275"/>
      <c r="M954" s="275">
        <f t="shared" si="290"/>
        <v>26</v>
      </c>
      <c r="N954" s="275">
        <f t="shared" si="291"/>
        <v>2</v>
      </c>
      <c r="O954" s="275">
        <f t="shared" si="292"/>
        <v>1</v>
      </c>
      <c r="P954" s="275">
        <f t="shared" si="293"/>
        <v>47</v>
      </c>
      <c r="Q954" s="275">
        <f t="shared" si="294"/>
        <v>9</v>
      </c>
      <c r="R954" s="275">
        <f t="shared" si="295"/>
        <v>79</v>
      </c>
      <c r="S954" s="278"/>
      <c r="T954" s="278"/>
      <c r="U954" s="278"/>
      <c r="V954" s="278"/>
      <c r="W954" s="582"/>
      <c r="X954" s="582"/>
      <c r="Y954" s="600"/>
      <c r="Z954" s="278"/>
      <c r="AA954" s="76">
        <v>3506</v>
      </c>
      <c r="AB954" s="76">
        <v>3506262229</v>
      </c>
      <c r="AC954" s="294" t="s">
        <v>1310</v>
      </c>
      <c r="AD954" s="76">
        <v>0</v>
      </c>
      <c r="AE954" s="76">
        <v>0</v>
      </c>
      <c r="AF954" s="76">
        <v>17</v>
      </c>
      <c r="AG954" s="76">
        <v>33</v>
      </c>
      <c r="AH954" s="76">
        <v>13</v>
      </c>
      <c r="AI954" s="76">
        <v>16</v>
      </c>
      <c r="AJ954" s="76">
        <v>0</v>
      </c>
      <c r="AK954" s="265">
        <v>0</v>
      </c>
      <c r="AL954" s="265">
        <v>26</v>
      </c>
      <c r="AM954" s="265">
        <v>2</v>
      </c>
      <c r="AN954" s="265">
        <v>1</v>
      </c>
      <c r="AO954" s="265">
        <v>33</v>
      </c>
      <c r="AP954" s="265">
        <v>0</v>
      </c>
      <c r="AQ954" s="265">
        <v>0</v>
      </c>
      <c r="AR954" s="265">
        <v>7</v>
      </c>
      <c r="AS954" s="76">
        <v>7</v>
      </c>
      <c r="AT954" s="266"/>
      <c r="AU954" s="76">
        <v>262</v>
      </c>
      <c r="AV954" s="76">
        <v>229</v>
      </c>
      <c r="AW954" s="579">
        <v>9</v>
      </c>
      <c r="AY954" s="76"/>
      <c r="AZ954" s="76">
        <f t="shared" si="296"/>
        <v>3506262229</v>
      </c>
      <c r="BA954" s="76">
        <f t="shared" si="297"/>
        <v>3506</v>
      </c>
      <c r="BB954" s="564"/>
      <c r="BC954" s="266" t="str">
        <f t="shared" si="298"/>
        <v>PIONEER CS OF SCIENCE II</v>
      </c>
      <c r="BD954" s="266">
        <f t="shared" si="299"/>
        <v>229</v>
      </c>
      <c r="BE954" s="266" t="str">
        <f t="shared" si="281"/>
        <v>PEABODY</v>
      </c>
      <c r="BF954" s="266">
        <f t="shared" si="300"/>
        <v>79</v>
      </c>
    </row>
    <row r="955" spans="1:58">
      <c r="A955" s="265">
        <v>3506</v>
      </c>
      <c r="B955" s="265">
        <v>3506262244</v>
      </c>
      <c r="C955" s="266" t="s">
        <v>1310</v>
      </c>
      <c r="D955" s="275">
        <f t="shared" si="282"/>
        <v>0</v>
      </c>
      <c r="E955" s="275">
        <f t="shared" si="283"/>
        <v>0</v>
      </c>
      <c r="F955" s="275">
        <f t="shared" si="284"/>
        <v>0</v>
      </c>
      <c r="G955" s="275">
        <f t="shared" si="285"/>
        <v>0</v>
      </c>
      <c r="H955" s="275">
        <f t="shared" si="286"/>
        <v>0</v>
      </c>
      <c r="I955" s="275">
        <f t="shared" si="287"/>
        <v>1</v>
      </c>
      <c r="J955" s="275">
        <f t="shared" si="288"/>
        <v>0</v>
      </c>
      <c r="K955" s="410">
        <f t="shared" si="289"/>
        <v>3.9300000000000002E-2</v>
      </c>
      <c r="L955" s="275"/>
      <c r="M955" s="275">
        <f t="shared" si="290"/>
        <v>0</v>
      </c>
      <c r="N955" s="275">
        <f t="shared" si="291"/>
        <v>0</v>
      </c>
      <c r="O955" s="275">
        <f t="shared" si="292"/>
        <v>0</v>
      </c>
      <c r="P955" s="275">
        <f t="shared" si="293"/>
        <v>0</v>
      </c>
      <c r="Q955" s="275">
        <f t="shared" si="294"/>
        <v>10</v>
      </c>
      <c r="R955" s="275">
        <f t="shared" si="295"/>
        <v>1</v>
      </c>
      <c r="S955" s="278"/>
      <c r="T955" s="278"/>
      <c r="U955" s="278"/>
      <c r="V955" s="278"/>
      <c r="W955" s="582"/>
      <c r="X955" s="582"/>
      <c r="Y955" s="600"/>
      <c r="Z955" s="278"/>
      <c r="AA955" s="76">
        <v>3506</v>
      </c>
      <c r="AB955" s="76">
        <v>3506262244</v>
      </c>
      <c r="AC955" s="294" t="s">
        <v>1310</v>
      </c>
      <c r="AD955" s="76">
        <v>0</v>
      </c>
      <c r="AE955" s="76">
        <v>0</v>
      </c>
      <c r="AF955" s="76">
        <v>0</v>
      </c>
      <c r="AG955" s="76">
        <v>0</v>
      </c>
      <c r="AH955" s="76">
        <v>0</v>
      </c>
      <c r="AI955" s="76">
        <v>1</v>
      </c>
      <c r="AJ955" s="76">
        <v>0</v>
      </c>
      <c r="AK955" s="265">
        <v>0</v>
      </c>
      <c r="AL955" s="265">
        <v>0</v>
      </c>
      <c r="AM955" s="265">
        <v>0</v>
      </c>
      <c r="AN955" s="265">
        <v>0</v>
      </c>
      <c r="AO955" s="265">
        <v>0</v>
      </c>
      <c r="AP955" s="265">
        <v>0</v>
      </c>
      <c r="AQ955" s="265">
        <v>0</v>
      </c>
      <c r="AR955" s="265">
        <v>0</v>
      </c>
      <c r="AS955" s="76">
        <v>0</v>
      </c>
      <c r="AT955" s="266"/>
      <c r="AU955" s="76">
        <v>262</v>
      </c>
      <c r="AV955" s="76">
        <v>244</v>
      </c>
      <c r="AW955" s="579">
        <v>10</v>
      </c>
      <c r="AY955" s="76"/>
      <c r="AZ955" s="76">
        <f t="shared" si="296"/>
        <v>3506262244</v>
      </c>
      <c r="BA955" s="76">
        <f t="shared" si="297"/>
        <v>3506</v>
      </c>
      <c r="BB955" s="564"/>
      <c r="BC955" s="266" t="str">
        <f t="shared" si="298"/>
        <v>PIONEER CS OF SCIENCE II</v>
      </c>
      <c r="BD955" s="266">
        <f t="shared" si="299"/>
        <v>244</v>
      </c>
      <c r="BE955" s="266" t="str">
        <f t="shared" si="281"/>
        <v>RANDOLPH</v>
      </c>
      <c r="BF955" s="266">
        <f t="shared" si="300"/>
        <v>1</v>
      </c>
    </row>
    <row r="956" spans="1:58">
      <c r="A956" s="265">
        <v>3506</v>
      </c>
      <c r="B956" s="265">
        <v>3506262246</v>
      </c>
      <c r="C956" s="266" t="s">
        <v>1310</v>
      </c>
      <c r="D956" s="275">
        <f t="shared" si="282"/>
        <v>0</v>
      </c>
      <c r="E956" s="275">
        <f t="shared" si="283"/>
        <v>0</v>
      </c>
      <c r="F956" s="275">
        <f t="shared" si="284"/>
        <v>0</v>
      </c>
      <c r="G956" s="275">
        <f t="shared" si="285"/>
        <v>0</v>
      </c>
      <c r="H956" s="275">
        <f t="shared" si="286"/>
        <v>0</v>
      </c>
      <c r="I956" s="275">
        <f t="shared" si="287"/>
        <v>1</v>
      </c>
      <c r="J956" s="275">
        <f t="shared" si="288"/>
        <v>0</v>
      </c>
      <c r="K956" s="410">
        <f t="shared" si="289"/>
        <v>3.9300000000000002E-2</v>
      </c>
      <c r="L956" s="275"/>
      <c r="M956" s="275">
        <f t="shared" si="290"/>
        <v>0</v>
      </c>
      <c r="N956" s="275">
        <f t="shared" si="291"/>
        <v>0</v>
      </c>
      <c r="O956" s="275">
        <f t="shared" si="292"/>
        <v>0</v>
      </c>
      <c r="P956" s="275">
        <f t="shared" si="293"/>
        <v>1</v>
      </c>
      <c r="Q956" s="275">
        <f t="shared" si="294"/>
        <v>3</v>
      </c>
      <c r="R956" s="275">
        <f t="shared" si="295"/>
        <v>1</v>
      </c>
      <c r="S956" s="278"/>
      <c r="T956" s="278"/>
      <c r="U956" s="278"/>
      <c r="V956" s="278"/>
      <c r="W956" s="582"/>
      <c r="X956" s="582"/>
      <c r="Y956" s="600"/>
      <c r="Z956" s="278"/>
      <c r="AA956" s="76">
        <v>3506</v>
      </c>
      <c r="AB956" s="76">
        <v>3506262246</v>
      </c>
      <c r="AC956" s="294" t="s">
        <v>1310</v>
      </c>
      <c r="AD956" s="76">
        <v>0</v>
      </c>
      <c r="AE956" s="76">
        <v>0</v>
      </c>
      <c r="AF956" s="76">
        <v>0</v>
      </c>
      <c r="AG956" s="76">
        <v>0</v>
      </c>
      <c r="AH956" s="76">
        <v>0</v>
      </c>
      <c r="AI956" s="76">
        <v>1</v>
      </c>
      <c r="AJ956" s="76">
        <v>0</v>
      </c>
      <c r="AK956" s="265">
        <v>0</v>
      </c>
      <c r="AL956" s="265">
        <v>0</v>
      </c>
      <c r="AM956" s="265">
        <v>0</v>
      </c>
      <c r="AN956" s="265">
        <v>0</v>
      </c>
      <c r="AO956" s="265">
        <v>0</v>
      </c>
      <c r="AP956" s="265">
        <v>0</v>
      </c>
      <c r="AQ956" s="265">
        <v>0</v>
      </c>
      <c r="AR956" s="265">
        <v>0</v>
      </c>
      <c r="AS956" s="76">
        <v>1</v>
      </c>
      <c r="AT956" s="266"/>
      <c r="AU956" s="76">
        <v>262</v>
      </c>
      <c r="AV956" s="76">
        <v>246</v>
      </c>
      <c r="AW956" s="579">
        <v>3</v>
      </c>
      <c r="AY956" s="76"/>
      <c r="AZ956" s="76">
        <f t="shared" si="296"/>
        <v>3506262246</v>
      </c>
      <c r="BA956" s="76">
        <f t="shared" si="297"/>
        <v>3506</v>
      </c>
      <c r="BB956" s="564"/>
      <c r="BC956" s="266" t="str">
        <f t="shared" si="298"/>
        <v>PIONEER CS OF SCIENCE II</v>
      </c>
      <c r="BD956" s="266">
        <f t="shared" si="299"/>
        <v>246</v>
      </c>
      <c r="BE956" s="266" t="str">
        <f t="shared" si="281"/>
        <v>READING</v>
      </c>
      <c r="BF956" s="266">
        <f t="shared" si="300"/>
        <v>1</v>
      </c>
    </row>
    <row r="957" spans="1:58">
      <c r="A957" s="265">
        <v>3506</v>
      </c>
      <c r="B957" s="265">
        <v>3506262248</v>
      </c>
      <c r="C957" s="266" t="s">
        <v>1310</v>
      </c>
      <c r="D957" s="275">
        <f t="shared" si="282"/>
        <v>0</v>
      </c>
      <c r="E957" s="275">
        <f t="shared" si="283"/>
        <v>0</v>
      </c>
      <c r="F957" s="275">
        <f t="shared" si="284"/>
        <v>0</v>
      </c>
      <c r="G957" s="275">
        <f t="shared" si="285"/>
        <v>2</v>
      </c>
      <c r="H957" s="275">
        <f t="shared" si="286"/>
        <v>11</v>
      </c>
      <c r="I957" s="275">
        <f t="shared" si="287"/>
        <v>13</v>
      </c>
      <c r="J957" s="275">
        <f t="shared" si="288"/>
        <v>0</v>
      </c>
      <c r="K957" s="410">
        <f t="shared" si="289"/>
        <v>1.0218</v>
      </c>
      <c r="L957" s="275"/>
      <c r="M957" s="275">
        <f t="shared" si="290"/>
        <v>0</v>
      </c>
      <c r="N957" s="275">
        <f t="shared" si="291"/>
        <v>5</v>
      </c>
      <c r="O957" s="275">
        <f t="shared" si="292"/>
        <v>0</v>
      </c>
      <c r="P957" s="275">
        <f t="shared" si="293"/>
        <v>12</v>
      </c>
      <c r="Q957" s="275">
        <f t="shared" si="294"/>
        <v>11</v>
      </c>
      <c r="R957" s="275">
        <f t="shared" si="295"/>
        <v>26</v>
      </c>
      <c r="S957" s="278"/>
      <c r="T957" s="278"/>
      <c r="U957" s="278"/>
      <c r="V957" s="278"/>
      <c r="W957" s="582"/>
      <c r="X957" s="582"/>
      <c r="Y957" s="600"/>
      <c r="Z957" s="278"/>
      <c r="AA957" s="76">
        <v>3506</v>
      </c>
      <c r="AB957" s="76">
        <v>3506262248</v>
      </c>
      <c r="AC957" s="294" t="s">
        <v>1310</v>
      </c>
      <c r="AD957" s="76">
        <v>0</v>
      </c>
      <c r="AE957" s="76">
        <v>0</v>
      </c>
      <c r="AF957" s="76">
        <v>0</v>
      </c>
      <c r="AG957" s="76">
        <v>2</v>
      </c>
      <c r="AH957" s="76">
        <v>11</v>
      </c>
      <c r="AI957" s="76">
        <v>13</v>
      </c>
      <c r="AJ957" s="76">
        <v>0</v>
      </c>
      <c r="AK957" s="265">
        <v>0</v>
      </c>
      <c r="AL957" s="265">
        <v>0</v>
      </c>
      <c r="AM957" s="265">
        <v>5</v>
      </c>
      <c r="AN957" s="265">
        <v>0</v>
      </c>
      <c r="AO957" s="265">
        <v>9</v>
      </c>
      <c r="AP957" s="265">
        <v>0</v>
      </c>
      <c r="AQ957" s="265">
        <v>0</v>
      </c>
      <c r="AR957" s="265">
        <v>0</v>
      </c>
      <c r="AS957" s="76">
        <v>3</v>
      </c>
      <c r="AT957" s="266"/>
      <c r="AU957" s="76">
        <v>262</v>
      </c>
      <c r="AV957" s="76">
        <v>248</v>
      </c>
      <c r="AW957" s="579">
        <v>11</v>
      </c>
      <c r="AY957" s="76"/>
      <c r="AZ957" s="76">
        <f t="shared" si="296"/>
        <v>3506262248</v>
      </c>
      <c r="BA957" s="76">
        <f t="shared" si="297"/>
        <v>3506</v>
      </c>
      <c r="BB957" s="564"/>
      <c r="BC957" s="266" t="str">
        <f t="shared" si="298"/>
        <v>PIONEER CS OF SCIENCE II</v>
      </c>
      <c r="BD957" s="266">
        <f t="shared" si="299"/>
        <v>248</v>
      </c>
      <c r="BE957" s="266" t="str">
        <f t="shared" si="281"/>
        <v>REVERE</v>
      </c>
      <c r="BF957" s="266">
        <f t="shared" si="300"/>
        <v>26</v>
      </c>
    </row>
    <row r="958" spans="1:58">
      <c r="A958" s="265">
        <v>3506</v>
      </c>
      <c r="B958" s="265">
        <v>3506262258</v>
      </c>
      <c r="C958" s="266" t="s">
        <v>1310</v>
      </c>
      <c r="D958" s="275">
        <f t="shared" si="282"/>
        <v>0</v>
      </c>
      <c r="E958" s="275">
        <f t="shared" si="283"/>
        <v>0</v>
      </c>
      <c r="F958" s="275">
        <f t="shared" si="284"/>
        <v>0</v>
      </c>
      <c r="G958" s="275">
        <f t="shared" si="285"/>
        <v>2</v>
      </c>
      <c r="H958" s="275">
        <f t="shared" si="286"/>
        <v>2</v>
      </c>
      <c r="I958" s="275">
        <f t="shared" si="287"/>
        <v>3</v>
      </c>
      <c r="J958" s="275">
        <f t="shared" si="288"/>
        <v>0</v>
      </c>
      <c r="K958" s="410">
        <f t="shared" si="289"/>
        <v>0.27510000000000001</v>
      </c>
      <c r="L958" s="275"/>
      <c r="M958" s="275">
        <f t="shared" si="290"/>
        <v>1</v>
      </c>
      <c r="N958" s="275">
        <f t="shared" si="291"/>
        <v>1</v>
      </c>
      <c r="O958" s="275">
        <f t="shared" si="292"/>
        <v>0</v>
      </c>
      <c r="P958" s="275">
        <f t="shared" si="293"/>
        <v>3</v>
      </c>
      <c r="Q958" s="275">
        <f t="shared" si="294"/>
        <v>10</v>
      </c>
      <c r="R958" s="275">
        <f t="shared" si="295"/>
        <v>7</v>
      </c>
      <c r="S958" s="278"/>
      <c r="T958" s="278"/>
      <c r="U958" s="278"/>
      <c r="V958" s="278"/>
      <c r="W958" s="582"/>
      <c r="X958" s="582"/>
      <c r="Y958" s="600"/>
      <c r="Z958" s="278"/>
      <c r="AA958" s="76">
        <v>3506</v>
      </c>
      <c r="AB958" s="76">
        <v>3506262258</v>
      </c>
      <c r="AC958" s="294" t="s">
        <v>1310</v>
      </c>
      <c r="AD958" s="76">
        <v>0</v>
      </c>
      <c r="AE958" s="76">
        <v>0</v>
      </c>
      <c r="AF958" s="76">
        <v>0</v>
      </c>
      <c r="AG958" s="76">
        <v>2</v>
      </c>
      <c r="AH958" s="76">
        <v>2</v>
      </c>
      <c r="AI958" s="76">
        <v>3</v>
      </c>
      <c r="AJ958" s="76">
        <v>0</v>
      </c>
      <c r="AK958" s="265">
        <v>0</v>
      </c>
      <c r="AL958" s="265">
        <v>1</v>
      </c>
      <c r="AM958" s="265">
        <v>1</v>
      </c>
      <c r="AN958" s="265">
        <v>0</v>
      </c>
      <c r="AO958" s="265">
        <v>3</v>
      </c>
      <c r="AP958" s="265">
        <v>0</v>
      </c>
      <c r="AQ958" s="265">
        <v>0</v>
      </c>
      <c r="AR958" s="265">
        <v>0</v>
      </c>
      <c r="AS958" s="76">
        <v>0</v>
      </c>
      <c r="AT958" s="266"/>
      <c r="AU958" s="76">
        <v>262</v>
      </c>
      <c r="AV958" s="76">
        <v>258</v>
      </c>
      <c r="AW958" s="579">
        <v>10</v>
      </c>
      <c r="AY958" s="76"/>
      <c r="AZ958" s="76">
        <f t="shared" si="296"/>
        <v>3506262258</v>
      </c>
      <c r="BA958" s="76">
        <f t="shared" si="297"/>
        <v>3506</v>
      </c>
      <c r="BB958" s="564"/>
      <c r="BC958" s="266" t="str">
        <f t="shared" si="298"/>
        <v>PIONEER CS OF SCIENCE II</v>
      </c>
      <c r="BD958" s="266">
        <f t="shared" si="299"/>
        <v>258</v>
      </c>
      <c r="BE958" s="266" t="str">
        <f t="shared" si="281"/>
        <v>SALEM</v>
      </c>
      <c r="BF958" s="266">
        <f t="shared" si="300"/>
        <v>7</v>
      </c>
    </row>
    <row r="959" spans="1:58">
      <c r="A959" s="265">
        <v>3506</v>
      </c>
      <c r="B959" s="265">
        <v>3506262262</v>
      </c>
      <c r="C959" s="266" t="s">
        <v>1310</v>
      </c>
      <c r="D959" s="275">
        <f t="shared" si="282"/>
        <v>0</v>
      </c>
      <c r="E959" s="275">
        <f t="shared" si="283"/>
        <v>0</v>
      </c>
      <c r="F959" s="275">
        <f t="shared" si="284"/>
        <v>2</v>
      </c>
      <c r="G959" s="275">
        <f t="shared" si="285"/>
        <v>36</v>
      </c>
      <c r="H959" s="275">
        <f t="shared" si="286"/>
        <v>34</v>
      </c>
      <c r="I959" s="275">
        <f t="shared" si="287"/>
        <v>58</v>
      </c>
      <c r="J959" s="275">
        <f t="shared" si="288"/>
        <v>0</v>
      </c>
      <c r="K959" s="410">
        <f t="shared" si="289"/>
        <v>5.109</v>
      </c>
      <c r="L959" s="275"/>
      <c r="M959" s="275">
        <f t="shared" si="290"/>
        <v>14</v>
      </c>
      <c r="N959" s="275">
        <f t="shared" si="291"/>
        <v>10</v>
      </c>
      <c r="O959" s="275">
        <f t="shared" si="292"/>
        <v>6</v>
      </c>
      <c r="P959" s="275">
        <f t="shared" si="293"/>
        <v>62</v>
      </c>
      <c r="Q959" s="275">
        <f t="shared" si="294"/>
        <v>9</v>
      </c>
      <c r="R959" s="275">
        <f t="shared" si="295"/>
        <v>130</v>
      </c>
      <c r="S959" s="278"/>
      <c r="T959" s="278"/>
      <c r="U959" s="278"/>
      <c r="V959" s="278"/>
      <c r="W959" s="582"/>
      <c r="X959" s="582"/>
      <c r="Y959" s="600"/>
      <c r="Z959" s="278"/>
      <c r="AA959" s="76">
        <v>3506</v>
      </c>
      <c r="AB959" s="76">
        <v>3506262262</v>
      </c>
      <c r="AC959" s="294" t="s">
        <v>1310</v>
      </c>
      <c r="AD959" s="76">
        <v>0</v>
      </c>
      <c r="AE959" s="76">
        <v>0</v>
      </c>
      <c r="AF959" s="76">
        <v>2</v>
      </c>
      <c r="AG959" s="76">
        <v>36</v>
      </c>
      <c r="AH959" s="76">
        <v>34</v>
      </c>
      <c r="AI959" s="76">
        <v>58</v>
      </c>
      <c r="AJ959" s="76">
        <v>0</v>
      </c>
      <c r="AK959" s="265">
        <v>0</v>
      </c>
      <c r="AL959" s="265">
        <v>14</v>
      </c>
      <c r="AM959" s="265">
        <v>10</v>
      </c>
      <c r="AN959" s="265">
        <v>6</v>
      </c>
      <c r="AO959" s="265">
        <v>33</v>
      </c>
      <c r="AP959" s="265">
        <v>0</v>
      </c>
      <c r="AQ959" s="265">
        <v>0</v>
      </c>
      <c r="AR959" s="265">
        <v>2</v>
      </c>
      <c r="AS959" s="76">
        <v>27</v>
      </c>
      <c r="AT959" s="266"/>
      <c r="AU959" s="76">
        <v>262</v>
      </c>
      <c r="AV959" s="76">
        <v>262</v>
      </c>
      <c r="AW959" s="579">
        <v>9</v>
      </c>
      <c r="AY959" s="76"/>
      <c r="AZ959" s="76">
        <f t="shared" si="296"/>
        <v>3506262262</v>
      </c>
      <c r="BA959" s="76">
        <f t="shared" si="297"/>
        <v>3506</v>
      </c>
      <c r="BB959" s="564"/>
      <c r="BC959" s="266" t="str">
        <f t="shared" si="298"/>
        <v>PIONEER CS OF SCIENCE II</v>
      </c>
      <c r="BD959" s="266">
        <f t="shared" si="299"/>
        <v>262</v>
      </c>
      <c r="BE959" s="266" t="str">
        <f t="shared" si="281"/>
        <v>SAUGUS</v>
      </c>
      <c r="BF959" s="266">
        <f t="shared" si="300"/>
        <v>130</v>
      </c>
    </row>
    <row r="960" spans="1:58">
      <c r="A960" s="265">
        <v>3506</v>
      </c>
      <c r="B960" s="265">
        <v>3506262284</v>
      </c>
      <c r="C960" s="266" t="s">
        <v>1310</v>
      </c>
      <c r="D960" s="275">
        <f t="shared" si="282"/>
        <v>0</v>
      </c>
      <c r="E960" s="275">
        <f t="shared" si="283"/>
        <v>0</v>
      </c>
      <c r="F960" s="275">
        <f t="shared" si="284"/>
        <v>0</v>
      </c>
      <c r="G960" s="275">
        <f t="shared" si="285"/>
        <v>0</v>
      </c>
      <c r="H960" s="275">
        <f t="shared" si="286"/>
        <v>0</v>
      </c>
      <c r="I960" s="275">
        <f t="shared" si="287"/>
        <v>1</v>
      </c>
      <c r="J960" s="275">
        <f t="shared" si="288"/>
        <v>0</v>
      </c>
      <c r="K960" s="410">
        <f t="shared" si="289"/>
        <v>3.9300000000000002E-2</v>
      </c>
      <c r="L960" s="275"/>
      <c r="M960" s="275">
        <f t="shared" si="290"/>
        <v>0</v>
      </c>
      <c r="N960" s="275">
        <f t="shared" si="291"/>
        <v>0</v>
      </c>
      <c r="O960" s="275">
        <f t="shared" si="292"/>
        <v>1</v>
      </c>
      <c r="P960" s="275">
        <f t="shared" si="293"/>
        <v>0</v>
      </c>
      <c r="Q960" s="275">
        <f t="shared" si="294"/>
        <v>5</v>
      </c>
      <c r="R960" s="275">
        <f t="shared" si="295"/>
        <v>1</v>
      </c>
      <c r="S960" s="278"/>
      <c r="T960" s="278"/>
      <c r="U960" s="278"/>
      <c r="V960" s="278"/>
      <c r="W960" s="582"/>
      <c r="X960" s="582"/>
      <c r="Y960" s="600"/>
      <c r="Z960" s="278"/>
      <c r="AA960" s="76">
        <v>3506</v>
      </c>
      <c r="AB960" s="76">
        <v>3506262284</v>
      </c>
      <c r="AC960" s="294" t="s">
        <v>1310</v>
      </c>
      <c r="AD960" s="76">
        <v>0</v>
      </c>
      <c r="AE960" s="76">
        <v>0</v>
      </c>
      <c r="AF960" s="76">
        <v>0</v>
      </c>
      <c r="AG960" s="76">
        <v>0</v>
      </c>
      <c r="AH960" s="76">
        <v>0</v>
      </c>
      <c r="AI960" s="76">
        <v>1</v>
      </c>
      <c r="AJ960" s="76">
        <v>0</v>
      </c>
      <c r="AK960" s="265">
        <v>0</v>
      </c>
      <c r="AL960" s="265">
        <v>0</v>
      </c>
      <c r="AM960" s="265">
        <v>0</v>
      </c>
      <c r="AN960" s="265">
        <v>1</v>
      </c>
      <c r="AO960" s="265">
        <v>0</v>
      </c>
      <c r="AP960" s="265">
        <v>0</v>
      </c>
      <c r="AQ960" s="265">
        <v>0</v>
      </c>
      <c r="AR960" s="265">
        <v>0</v>
      </c>
      <c r="AS960" s="76">
        <v>0</v>
      </c>
      <c r="AT960" s="266"/>
      <c r="AU960" s="76">
        <v>262</v>
      </c>
      <c r="AV960" s="76">
        <v>284</v>
      </c>
      <c r="AW960" s="579">
        <v>5</v>
      </c>
      <c r="AY960" s="76"/>
      <c r="AZ960" s="76">
        <f t="shared" si="296"/>
        <v>3506262284</v>
      </c>
      <c r="BA960" s="76">
        <f t="shared" si="297"/>
        <v>3506</v>
      </c>
      <c r="BB960" s="564"/>
      <c r="BC960" s="266" t="str">
        <f t="shared" si="298"/>
        <v>PIONEER CS OF SCIENCE II</v>
      </c>
      <c r="BD960" s="266">
        <f t="shared" si="299"/>
        <v>284</v>
      </c>
      <c r="BE960" s="266" t="str">
        <f t="shared" si="281"/>
        <v>STONEHAM</v>
      </c>
      <c r="BF960" s="266">
        <f t="shared" si="300"/>
        <v>1</v>
      </c>
    </row>
    <row r="961" spans="1:58">
      <c r="A961" s="265">
        <v>3506</v>
      </c>
      <c r="B961" s="265">
        <v>3506262291</v>
      </c>
      <c r="C961" s="266" t="s">
        <v>1310</v>
      </c>
      <c r="D961" s="275">
        <f t="shared" si="282"/>
        <v>0</v>
      </c>
      <c r="E961" s="275">
        <f t="shared" si="283"/>
        <v>0</v>
      </c>
      <c r="F961" s="275">
        <f t="shared" si="284"/>
        <v>0</v>
      </c>
      <c r="G961" s="275">
        <f t="shared" si="285"/>
        <v>0</v>
      </c>
      <c r="H961" s="275">
        <f t="shared" si="286"/>
        <v>1</v>
      </c>
      <c r="I961" s="275">
        <f t="shared" si="287"/>
        <v>1</v>
      </c>
      <c r="J961" s="275">
        <f t="shared" si="288"/>
        <v>0</v>
      </c>
      <c r="K961" s="410">
        <f t="shared" si="289"/>
        <v>7.8600000000000003E-2</v>
      </c>
      <c r="L961" s="275"/>
      <c r="M961" s="275">
        <f t="shared" si="290"/>
        <v>0</v>
      </c>
      <c r="N961" s="275">
        <f t="shared" si="291"/>
        <v>1</v>
      </c>
      <c r="O961" s="275">
        <f t="shared" si="292"/>
        <v>0</v>
      </c>
      <c r="P961" s="275">
        <f t="shared" si="293"/>
        <v>2</v>
      </c>
      <c r="Q961" s="275">
        <f t="shared" si="294"/>
        <v>5</v>
      </c>
      <c r="R961" s="275">
        <f t="shared" si="295"/>
        <v>2</v>
      </c>
      <c r="S961" s="278"/>
      <c r="T961" s="278"/>
      <c r="U961" s="278"/>
      <c r="V961" s="278"/>
      <c r="W961" s="582"/>
      <c r="X961" s="582"/>
      <c r="Y961" s="600"/>
      <c r="Z961" s="278"/>
      <c r="AA961" s="76">
        <v>3506</v>
      </c>
      <c r="AB961" s="76">
        <v>3506262291</v>
      </c>
      <c r="AC961" s="294" t="s">
        <v>1310</v>
      </c>
      <c r="AD961" s="76">
        <v>0</v>
      </c>
      <c r="AE961" s="76">
        <v>0</v>
      </c>
      <c r="AF961" s="76">
        <v>0</v>
      </c>
      <c r="AG961" s="76">
        <v>0</v>
      </c>
      <c r="AH961" s="76">
        <v>1</v>
      </c>
      <c r="AI961" s="76">
        <v>1</v>
      </c>
      <c r="AJ961" s="76">
        <v>0</v>
      </c>
      <c r="AK961" s="265">
        <v>0</v>
      </c>
      <c r="AL961" s="265">
        <v>0</v>
      </c>
      <c r="AM961" s="265">
        <v>1</v>
      </c>
      <c r="AN961" s="265">
        <v>0</v>
      </c>
      <c r="AO961" s="265">
        <v>1</v>
      </c>
      <c r="AP961" s="265">
        <v>0</v>
      </c>
      <c r="AQ961" s="265">
        <v>0</v>
      </c>
      <c r="AR961" s="265">
        <v>0</v>
      </c>
      <c r="AS961" s="76">
        <v>1</v>
      </c>
      <c r="AT961" s="266"/>
      <c r="AU961" s="76">
        <v>262</v>
      </c>
      <c r="AV961" s="76">
        <v>291</v>
      </c>
      <c r="AW961" s="579">
        <v>5</v>
      </c>
      <c r="AY961" s="76"/>
      <c r="AZ961" s="76">
        <f t="shared" si="296"/>
        <v>3506262291</v>
      </c>
      <c r="BA961" s="76">
        <f t="shared" si="297"/>
        <v>3506</v>
      </c>
      <c r="BB961" s="564"/>
      <c r="BC961" s="266" t="str">
        <f t="shared" si="298"/>
        <v>PIONEER CS OF SCIENCE II</v>
      </c>
      <c r="BD961" s="266">
        <f t="shared" si="299"/>
        <v>291</v>
      </c>
      <c r="BE961" s="266" t="str">
        <f t="shared" si="281"/>
        <v>SWAMPSCOTT</v>
      </c>
      <c r="BF961" s="266">
        <f t="shared" si="300"/>
        <v>2</v>
      </c>
    </row>
    <row r="962" spans="1:58">
      <c r="A962" s="265">
        <v>3506</v>
      </c>
      <c r="B962" s="265">
        <v>3506262295</v>
      </c>
      <c r="C962" s="266" t="s">
        <v>1310</v>
      </c>
      <c r="D962" s="275">
        <f t="shared" si="282"/>
        <v>0</v>
      </c>
      <c r="E962" s="275">
        <f t="shared" si="283"/>
        <v>0</v>
      </c>
      <c r="F962" s="275">
        <f t="shared" si="284"/>
        <v>0</v>
      </c>
      <c r="G962" s="275">
        <f t="shared" si="285"/>
        <v>0</v>
      </c>
      <c r="H962" s="275">
        <f t="shared" si="286"/>
        <v>1</v>
      </c>
      <c r="I962" s="275">
        <f t="shared" si="287"/>
        <v>0</v>
      </c>
      <c r="J962" s="275">
        <f t="shared" si="288"/>
        <v>0</v>
      </c>
      <c r="K962" s="410">
        <f t="shared" si="289"/>
        <v>3.9300000000000002E-2</v>
      </c>
      <c r="L962" s="275"/>
      <c r="M962" s="275">
        <f t="shared" si="290"/>
        <v>0</v>
      </c>
      <c r="N962" s="275">
        <f t="shared" si="291"/>
        <v>1</v>
      </c>
      <c r="O962" s="275">
        <f t="shared" si="292"/>
        <v>0</v>
      </c>
      <c r="P962" s="275">
        <f t="shared" si="293"/>
        <v>0</v>
      </c>
      <c r="Q962" s="275">
        <f t="shared" si="294"/>
        <v>5</v>
      </c>
      <c r="R962" s="275">
        <f t="shared" si="295"/>
        <v>1</v>
      </c>
      <c r="S962" s="278"/>
      <c r="T962" s="278"/>
      <c r="U962" s="278"/>
      <c r="V962" s="278"/>
      <c r="W962" s="582"/>
      <c r="X962" s="582"/>
      <c r="Y962" s="600"/>
      <c r="Z962" s="278"/>
      <c r="AA962" s="76">
        <v>3506</v>
      </c>
      <c r="AB962" s="76">
        <v>3506262295</v>
      </c>
      <c r="AC962" s="294" t="s">
        <v>1310</v>
      </c>
      <c r="AD962" s="76">
        <v>0</v>
      </c>
      <c r="AE962" s="76">
        <v>0</v>
      </c>
      <c r="AF962" s="76">
        <v>0</v>
      </c>
      <c r="AG962" s="76">
        <v>0</v>
      </c>
      <c r="AH962" s="76">
        <v>1</v>
      </c>
      <c r="AI962" s="76">
        <v>0</v>
      </c>
      <c r="AJ962" s="76">
        <v>0</v>
      </c>
      <c r="AK962" s="265">
        <v>0</v>
      </c>
      <c r="AL962" s="265">
        <v>0</v>
      </c>
      <c r="AM962" s="265">
        <v>1</v>
      </c>
      <c r="AN962" s="265">
        <v>0</v>
      </c>
      <c r="AO962" s="265">
        <v>0</v>
      </c>
      <c r="AP962" s="265">
        <v>0</v>
      </c>
      <c r="AQ962" s="265">
        <v>0</v>
      </c>
      <c r="AR962" s="265">
        <v>0</v>
      </c>
      <c r="AS962" s="76">
        <v>0</v>
      </c>
      <c r="AT962" s="266"/>
      <c r="AU962" s="76">
        <v>262</v>
      </c>
      <c r="AV962" s="76">
        <v>295</v>
      </c>
      <c r="AW962" s="579">
        <v>5</v>
      </c>
      <c r="AY962" s="76"/>
      <c r="AZ962" s="76">
        <f t="shared" si="296"/>
        <v>3506262295</v>
      </c>
      <c r="BA962" s="76">
        <f t="shared" si="297"/>
        <v>3506</v>
      </c>
      <c r="BB962" s="564"/>
      <c r="BC962" s="266" t="str">
        <f t="shared" si="298"/>
        <v>PIONEER CS OF SCIENCE II</v>
      </c>
      <c r="BD962" s="266">
        <f t="shared" si="299"/>
        <v>295</v>
      </c>
      <c r="BE962" s="266" t="str">
        <f t="shared" si="281"/>
        <v>TEWKSBURY</v>
      </c>
      <c r="BF962" s="266">
        <f t="shared" si="300"/>
        <v>1</v>
      </c>
    </row>
    <row r="963" spans="1:58">
      <c r="A963" s="265">
        <v>3506</v>
      </c>
      <c r="B963" s="265">
        <v>3506262305</v>
      </c>
      <c r="C963" s="266" t="s">
        <v>1310</v>
      </c>
      <c r="D963" s="275">
        <f t="shared" si="282"/>
        <v>0</v>
      </c>
      <c r="E963" s="275">
        <f t="shared" si="283"/>
        <v>0</v>
      </c>
      <c r="F963" s="275">
        <f t="shared" si="284"/>
        <v>0</v>
      </c>
      <c r="G963" s="275">
        <f t="shared" si="285"/>
        <v>0</v>
      </c>
      <c r="H963" s="275">
        <f t="shared" si="286"/>
        <v>0</v>
      </c>
      <c r="I963" s="275">
        <f t="shared" si="287"/>
        <v>1</v>
      </c>
      <c r="J963" s="275">
        <f t="shared" si="288"/>
        <v>0</v>
      </c>
      <c r="K963" s="410">
        <f t="shared" si="289"/>
        <v>3.9300000000000002E-2</v>
      </c>
      <c r="L963" s="275"/>
      <c r="M963" s="275">
        <f t="shared" si="290"/>
        <v>0</v>
      </c>
      <c r="N963" s="275">
        <f t="shared" si="291"/>
        <v>0</v>
      </c>
      <c r="O963" s="275">
        <f t="shared" si="292"/>
        <v>0</v>
      </c>
      <c r="P963" s="275">
        <f t="shared" si="293"/>
        <v>0</v>
      </c>
      <c r="Q963" s="275">
        <f t="shared" si="294"/>
        <v>4</v>
      </c>
      <c r="R963" s="275">
        <f t="shared" si="295"/>
        <v>1</v>
      </c>
      <c r="S963" s="278"/>
      <c r="T963" s="278"/>
      <c r="U963" s="278"/>
      <c r="V963" s="278"/>
      <c r="W963" s="582"/>
      <c r="X963" s="582"/>
      <c r="Y963" s="600"/>
      <c r="Z963" s="278"/>
      <c r="AA963" s="76">
        <v>3506</v>
      </c>
      <c r="AB963" s="76">
        <v>3506262305</v>
      </c>
      <c r="AC963" s="294" t="s">
        <v>1310</v>
      </c>
      <c r="AD963" s="76">
        <v>0</v>
      </c>
      <c r="AE963" s="76">
        <v>0</v>
      </c>
      <c r="AF963" s="76">
        <v>0</v>
      </c>
      <c r="AG963" s="76">
        <v>0</v>
      </c>
      <c r="AH963" s="76">
        <v>0</v>
      </c>
      <c r="AI963" s="76">
        <v>1</v>
      </c>
      <c r="AJ963" s="76">
        <v>0</v>
      </c>
      <c r="AK963" s="265">
        <v>0</v>
      </c>
      <c r="AL963" s="265">
        <v>0</v>
      </c>
      <c r="AM963" s="265">
        <v>0</v>
      </c>
      <c r="AN963" s="265">
        <v>0</v>
      </c>
      <c r="AO963" s="265">
        <v>0</v>
      </c>
      <c r="AP963" s="265">
        <v>0</v>
      </c>
      <c r="AQ963" s="265">
        <v>0</v>
      </c>
      <c r="AR963" s="265">
        <v>0</v>
      </c>
      <c r="AS963" s="76">
        <v>0</v>
      </c>
      <c r="AT963" s="266"/>
      <c r="AU963" s="76">
        <v>262</v>
      </c>
      <c r="AV963" s="76">
        <v>305</v>
      </c>
      <c r="AW963" s="579">
        <v>4</v>
      </c>
      <c r="AY963" s="76"/>
      <c r="AZ963" s="76">
        <f t="shared" si="296"/>
        <v>3506262305</v>
      </c>
      <c r="BA963" s="76">
        <f t="shared" si="297"/>
        <v>3506</v>
      </c>
      <c r="BB963" s="564"/>
      <c r="BC963" s="266" t="str">
        <f t="shared" si="298"/>
        <v>PIONEER CS OF SCIENCE II</v>
      </c>
      <c r="BD963" s="266">
        <f t="shared" si="299"/>
        <v>305</v>
      </c>
      <c r="BE963" s="266" t="str">
        <f t="shared" si="281"/>
        <v>WAKEFIELD</v>
      </c>
      <c r="BF963" s="266">
        <f t="shared" si="300"/>
        <v>1</v>
      </c>
    </row>
    <row r="964" spans="1:58">
      <c r="A964" s="265">
        <v>3506</v>
      </c>
      <c r="B964" s="265">
        <v>3506262346</v>
      </c>
      <c r="C964" s="266" t="s">
        <v>1310</v>
      </c>
      <c r="D964" s="275">
        <f t="shared" si="282"/>
        <v>0</v>
      </c>
      <c r="E964" s="275">
        <f t="shared" si="283"/>
        <v>0</v>
      </c>
      <c r="F964" s="275">
        <f t="shared" si="284"/>
        <v>0</v>
      </c>
      <c r="G964" s="275">
        <f t="shared" si="285"/>
        <v>0</v>
      </c>
      <c r="H964" s="275">
        <f t="shared" si="286"/>
        <v>1</v>
      </c>
      <c r="I964" s="275">
        <f t="shared" si="287"/>
        <v>0</v>
      </c>
      <c r="J964" s="275">
        <f t="shared" si="288"/>
        <v>0</v>
      </c>
      <c r="K964" s="410">
        <f t="shared" si="289"/>
        <v>3.9300000000000002E-2</v>
      </c>
      <c r="L964" s="275"/>
      <c r="M964" s="275">
        <f t="shared" si="290"/>
        <v>0</v>
      </c>
      <c r="N964" s="275">
        <f t="shared" si="291"/>
        <v>0</v>
      </c>
      <c r="O964" s="275">
        <f t="shared" si="292"/>
        <v>0</v>
      </c>
      <c r="P964" s="275">
        <f t="shared" si="293"/>
        <v>1</v>
      </c>
      <c r="Q964" s="275">
        <f t="shared" si="294"/>
        <v>8</v>
      </c>
      <c r="R964" s="275">
        <f t="shared" si="295"/>
        <v>1</v>
      </c>
      <c r="S964" s="278"/>
      <c r="T964" s="278"/>
      <c r="U964" s="278"/>
      <c r="V964" s="278"/>
      <c r="W964" s="582"/>
      <c r="X964" s="582"/>
      <c r="Y964" s="600"/>
      <c r="Z964" s="278"/>
      <c r="AA964" s="76">
        <v>3506</v>
      </c>
      <c r="AB964" s="76">
        <v>3506262346</v>
      </c>
      <c r="AC964" s="294" t="s">
        <v>1310</v>
      </c>
      <c r="AD964" s="76">
        <v>0</v>
      </c>
      <c r="AE964" s="76">
        <v>0</v>
      </c>
      <c r="AF964" s="76">
        <v>0</v>
      </c>
      <c r="AG964" s="76">
        <v>0</v>
      </c>
      <c r="AH964" s="76">
        <v>1</v>
      </c>
      <c r="AI964" s="76">
        <v>0</v>
      </c>
      <c r="AJ964" s="76">
        <v>0</v>
      </c>
      <c r="AK964" s="265">
        <v>0</v>
      </c>
      <c r="AL964" s="265">
        <v>0</v>
      </c>
      <c r="AM964" s="265">
        <v>0</v>
      </c>
      <c r="AN964" s="265">
        <v>0</v>
      </c>
      <c r="AO964" s="265">
        <v>1</v>
      </c>
      <c r="AP964" s="265">
        <v>0</v>
      </c>
      <c r="AQ964" s="265">
        <v>0</v>
      </c>
      <c r="AR964" s="265">
        <v>0</v>
      </c>
      <c r="AS964" s="76">
        <v>0</v>
      </c>
      <c r="AT964" s="266"/>
      <c r="AU964" s="76">
        <v>262</v>
      </c>
      <c r="AV964" s="76">
        <v>346</v>
      </c>
      <c r="AW964" s="579">
        <v>8</v>
      </c>
      <c r="AY964" s="76"/>
      <c r="AZ964" s="76">
        <f t="shared" si="296"/>
        <v>3506262346</v>
      </c>
      <c r="BA964" s="76">
        <f t="shared" si="297"/>
        <v>3506</v>
      </c>
      <c r="BB964" s="564"/>
      <c r="BC964" s="266" t="str">
        <f t="shared" si="298"/>
        <v>PIONEER CS OF SCIENCE II</v>
      </c>
      <c r="BD964" s="266">
        <f t="shared" si="299"/>
        <v>346</v>
      </c>
      <c r="BE964" s="266" t="str">
        <f t="shared" si="281"/>
        <v>WINTHROP</v>
      </c>
      <c r="BF964" s="266">
        <f t="shared" si="300"/>
        <v>1</v>
      </c>
    </row>
    <row r="965" spans="1:58">
      <c r="A965" s="265">
        <v>3506</v>
      </c>
      <c r="B965" s="265">
        <v>3506262347</v>
      </c>
      <c r="C965" s="266" t="s">
        <v>1310</v>
      </c>
      <c r="D965" s="275">
        <f t="shared" si="282"/>
        <v>0</v>
      </c>
      <c r="E965" s="275">
        <f t="shared" si="283"/>
        <v>0</v>
      </c>
      <c r="F965" s="275">
        <f t="shared" si="284"/>
        <v>0</v>
      </c>
      <c r="G965" s="275">
        <f t="shared" si="285"/>
        <v>1</v>
      </c>
      <c r="H965" s="275">
        <f t="shared" si="286"/>
        <v>2</v>
      </c>
      <c r="I965" s="275">
        <f t="shared" si="287"/>
        <v>3</v>
      </c>
      <c r="J965" s="275">
        <f t="shared" si="288"/>
        <v>0</v>
      </c>
      <c r="K965" s="410">
        <f t="shared" si="289"/>
        <v>0.23580000000000001</v>
      </c>
      <c r="L965" s="275"/>
      <c r="M965" s="275">
        <f t="shared" si="290"/>
        <v>0</v>
      </c>
      <c r="N965" s="275">
        <f t="shared" si="291"/>
        <v>0</v>
      </c>
      <c r="O965" s="275">
        <f t="shared" si="292"/>
        <v>2</v>
      </c>
      <c r="P965" s="275">
        <f t="shared" si="293"/>
        <v>2</v>
      </c>
      <c r="Q965" s="275">
        <f t="shared" si="294"/>
        <v>8</v>
      </c>
      <c r="R965" s="275">
        <f t="shared" si="295"/>
        <v>6</v>
      </c>
      <c r="S965" s="278"/>
      <c r="T965" s="278"/>
      <c r="U965" s="278"/>
      <c r="V965" s="278"/>
      <c r="W965" s="582"/>
      <c r="X965" s="582"/>
      <c r="Y965" s="600"/>
      <c r="Z965" s="278"/>
      <c r="AA965" s="76">
        <v>3506</v>
      </c>
      <c r="AB965" s="76">
        <v>3506262347</v>
      </c>
      <c r="AC965" s="294" t="s">
        <v>1310</v>
      </c>
      <c r="AD965" s="76">
        <v>0</v>
      </c>
      <c r="AE965" s="76">
        <v>0</v>
      </c>
      <c r="AF965" s="76">
        <v>0</v>
      </c>
      <c r="AG965" s="76">
        <v>1</v>
      </c>
      <c r="AH965" s="76">
        <v>2</v>
      </c>
      <c r="AI965" s="76">
        <v>3</v>
      </c>
      <c r="AJ965" s="76">
        <v>0</v>
      </c>
      <c r="AK965" s="265">
        <v>0</v>
      </c>
      <c r="AL965" s="265">
        <v>0</v>
      </c>
      <c r="AM965" s="265">
        <v>0</v>
      </c>
      <c r="AN965" s="265">
        <v>2</v>
      </c>
      <c r="AO965" s="265">
        <v>0</v>
      </c>
      <c r="AP965" s="265">
        <v>0</v>
      </c>
      <c r="AQ965" s="265">
        <v>0</v>
      </c>
      <c r="AR965" s="265">
        <v>0</v>
      </c>
      <c r="AS965" s="76">
        <v>2</v>
      </c>
      <c r="AT965" s="266"/>
      <c r="AU965" s="76">
        <v>262</v>
      </c>
      <c r="AV965" s="76">
        <v>347</v>
      </c>
      <c r="AW965" s="579">
        <v>8</v>
      </c>
      <c r="AY965" s="76"/>
      <c r="AZ965" s="76">
        <f t="shared" si="296"/>
        <v>3506262347</v>
      </c>
      <c r="BA965" s="76">
        <f t="shared" si="297"/>
        <v>3506</v>
      </c>
      <c r="BB965" s="564"/>
      <c r="BC965" s="266" t="str">
        <f t="shared" si="298"/>
        <v>PIONEER CS OF SCIENCE II</v>
      </c>
      <c r="BD965" s="266">
        <f t="shared" si="299"/>
        <v>347</v>
      </c>
      <c r="BE965" s="266" t="str">
        <f t="shared" si="281"/>
        <v>WOBURN</v>
      </c>
      <c r="BF965" s="266">
        <f t="shared" si="300"/>
        <v>6</v>
      </c>
    </row>
    <row r="966" spans="1:58">
      <c r="A966" s="265">
        <v>3506</v>
      </c>
      <c r="B966" s="265">
        <v>3506262705</v>
      </c>
      <c r="C966" s="266" t="s">
        <v>1310</v>
      </c>
      <c r="D966" s="275">
        <f t="shared" si="282"/>
        <v>0</v>
      </c>
      <c r="E966" s="275">
        <f t="shared" si="283"/>
        <v>0</v>
      </c>
      <c r="F966" s="275">
        <f t="shared" si="284"/>
        <v>0</v>
      </c>
      <c r="G966" s="275">
        <f t="shared" si="285"/>
        <v>0</v>
      </c>
      <c r="H966" s="275">
        <f t="shared" si="286"/>
        <v>0</v>
      </c>
      <c r="I966" s="275">
        <f t="shared" si="287"/>
        <v>1</v>
      </c>
      <c r="J966" s="275">
        <f t="shared" si="288"/>
        <v>0</v>
      </c>
      <c r="K966" s="410">
        <f t="shared" si="289"/>
        <v>3.9300000000000002E-2</v>
      </c>
      <c r="L966" s="275"/>
      <c r="M966" s="275">
        <f t="shared" si="290"/>
        <v>0</v>
      </c>
      <c r="N966" s="275">
        <f t="shared" si="291"/>
        <v>0</v>
      </c>
      <c r="O966" s="275">
        <f t="shared" si="292"/>
        <v>0</v>
      </c>
      <c r="P966" s="275">
        <f t="shared" si="293"/>
        <v>0</v>
      </c>
      <c r="Q966" s="275">
        <f t="shared" si="294"/>
        <v>3</v>
      </c>
      <c r="R966" s="275">
        <f t="shared" si="295"/>
        <v>1</v>
      </c>
      <c r="S966" s="278"/>
      <c r="T966" s="278"/>
      <c r="U966" s="278"/>
      <c r="V966" s="278"/>
      <c r="W966" s="582"/>
      <c r="X966" s="582"/>
      <c r="Y966" s="600"/>
      <c r="Z966" s="278"/>
      <c r="AA966" s="76">
        <v>3506</v>
      </c>
      <c r="AB966" s="76">
        <v>3506262705</v>
      </c>
      <c r="AC966" s="294" t="s">
        <v>1310</v>
      </c>
      <c r="AD966" s="76">
        <v>0</v>
      </c>
      <c r="AE966" s="76">
        <v>0</v>
      </c>
      <c r="AF966" s="76">
        <v>0</v>
      </c>
      <c r="AG966" s="76">
        <v>0</v>
      </c>
      <c r="AH966" s="76">
        <v>0</v>
      </c>
      <c r="AI966" s="76">
        <v>1</v>
      </c>
      <c r="AJ966" s="76">
        <v>0</v>
      </c>
      <c r="AK966" s="265">
        <v>0</v>
      </c>
      <c r="AL966" s="265">
        <v>0</v>
      </c>
      <c r="AM966" s="265">
        <v>0</v>
      </c>
      <c r="AN966" s="265">
        <v>0</v>
      </c>
      <c r="AO966" s="265">
        <v>0</v>
      </c>
      <c r="AP966" s="265">
        <v>0</v>
      </c>
      <c r="AQ966" s="265">
        <v>0</v>
      </c>
      <c r="AR966" s="265">
        <v>0</v>
      </c>
      <c r="AS966" s="76">
        <v>0</v>
      </c>
      <c r="AT966" s="266"/>
      <c r="AU966" s="76">
        <v>262</v>
      </c>
      <c r="AV966" s="76">
        <v>705</v>
      </c>
      <c r="AW966" s="579">
        <v>3</v>
      </c>
      <c r="AY966" s="76"/>
      <c r="AZ966" s="76">
        <f t="shared" si="296"/>
        <v>3506262705</v>
      </c>
      <c r="BA966" s="76">
        <f t="shared" si="297"/>
        <v>3506</v>
      </c>
      <c r="BB966" s="564"/>
      <c r="BC966" s="266" t="str">
        <f t="shared" si="298"/>
        <v>PIONEER CS OF SCIENCE II</v>
      </c>
      <c r="BD966" s="266">
        <f t="shared" si="299"/>
        <v>705</v>
      </c>
      <c r="BE966" s="266" t="str">
        <f t="shared" si="281"/>
        <v>MASCONOMET</v>
      </c>
      <c r="BF966" s="266">
        <f t="shared" si="300"/>
        <v>1</v>
      </c>
    </row>
    <row r="967" spans="1:58">
      <c r="A967" s="265">
        <v>3508</v>
      </c>
      <c r="B967" s="265">
        <v>3508281061</v>
      </c>
      <c r="C967" s="266" t="s">
        <v>1563</v>
      </c>
      <c r="D967" s="275">
        <f t="shared" si="282"/>
        <v>0</v>
      </c>
      <c r="E967" s="275">
        <f t="shared" si="283"/>
        <v>0</v>
      </c>
      <c r="F967" s="275">
        <f t="shared" si="284"/>
        <v>0</v>
      </c>
      <c r="G967" s="275">
        <f t="shared" si="285"/>
        <v>0</v>
      </c>
      <c r="H967" s="275">
        <f t="shared" si="286"/>
        <v>0</v>
      </c>
      <c r="I967" s="275">
        <f t="shared" si="287"/>
        <v>3</v>
      </c>
      <c r="J967" s="275">
        <f t="shared" si="288"/>
        <v>0</v>
      </c>
      <c r="K967" s="410">
        <f t="shared" si="289"/>
        <v>0.1179</v>
      </c>
      <c r="L967" s="275"/>
      <c r="M967" s="275">
        <f t="shared" si="290"/>
        <v>0</v>
      </c>
      <c r="N967" s="275">
        <f t="shared" si="291"/>
        <v>0</v>
      </c>
      <c r="O967" s="275">
        <f t="shared" si="292"/>
        <v>0</v>
      </c>
      <c r="P967" s="275">
        <f t="shared" si="293"/>
        <v>3</v>
      </c>
      <c r="Q967" s="275">
        <f t="shared" si="294"/>
        <v>11</v>
      </c>
      <c r="R967" s="275">
        <f t="shared" si="295"/>
        <v>3</v>
      </c>
      <c r="S967" s="278"/>
      <c r="T967" s="278"/>
      <c r="U967" s="278"/>
      <c r="V967" s="278"/>
      <c r="W967" s="582"/>
      <c r="X967" s="582"/>
      <c r="Y967" s="600"/>
      <c r="Z967" s="278"/>
      <c r="AA967" s="76">
        <v>3508</v>
      </c>
      <c r="AB967" s="76">
        <v>3508281061</v>
      </c>
      <c r="AC967" s="294" t="s">
        <v>1563</v>
      </c>
      <c r="AD967" s="76">
        <v>0</v>
      </c>
      <c r="AE967" s="76">
        <v>0</v>
      </c>
      <c r="AF967" s="76">
        <v>0</v>
      </c>
      <c r="AG967" s="76">
        <v>0</v>
      </c>
      <c r="AH967" s="76">
        <v>0</v>
      </c>
      <c r="AI967" s="76">
        <v>3</v>
      </c>
      <c r="AJ967" s="76">
        <v>0</v>
      </c>
      <c r="AK967" s="265">
        <v>0</v>
      </c>
      <c r="AL967" s="265">
        <v>0</v>
      </c>
      <c r="AM967" s="265">
        <v>0</v>
      </c>
      <c r="AN967" s="265">
        <v>0</v>
      </c>
      <c r="AO967" s="265">
        <v>0</v>
      </c>
      <c r="AP967" s="265">
        <v>0</v>
      </c>
      <c r="AQ967" s="265">
        <v>0</v>
      </c>
      <c r="AR967" s="265">
        <v>0</v>
      </c>
      <c r="AS967" s="76">
        <v>3</v>
      </c>
      <c r="AT967" s="266"/>
      <c r="AU967" s="76">
        <v>281</v>
      </c>
      <c r="AV967" s="76">
        <v>61</v>
      </c>
      <c r="AW967" s="579">
        <v>11</v>
      </c>
      <c r="AY967" s="76"/>
      <c r="AZ967" s="76">
        <f t="shared" si="296"/>
        <v>3508281061</v>
      </c>
      <c r="BA967" s="76">
        <f t="shared" si="297"/>
        <v>3508</v>
      </c>
      <c r="BB967" s="564"/>
      <c r="BC967" s="266" t="str">
        <f t="shared" si="298"/>
        <v>PHOENIX ACADEMY SPRINGFIELD</v>
      </c>
      <c r="BD967" s="266">
        <f t="shared" si="299"/>
        <v>61</v>
      </c>
      <c r="BE967" s="266" t="str">
        <f t="shared" si="281"/>
        <v>CHICOPEE</v>
      </c>
      <c r="BF967" s="266">
        <f t="shared" si="300"/>
        <v>3</v>
      </c>
    </row>
    <row r="968" spans="1:58">
      <c r="A968" s="265">
        <v>3508</v>
      </c>
      <c r="B968" s="265">
        <v>3508281137</v>
      </c>
      <c r="C968" s="266" t="s">
        <v>1563</v>
      </c>
      <c r="D968" s="275">
        <f t="shared" si="282"/>
        <v>0</v>
      </c>
      <c r="E968" s="275">
        <f t="shared" si="283"/>
        <v>0</v>
      </c>
      <c r="F968" s="275">
        <f t="shared" si="284"/>
        <v>0</v>
      </c>
      <c r="G968" s="275">
        <f t="shared" si="285"/>
        <v>0</v>
      </c>
      <c r="H968" s="275">
        <f t="shared" si="286"/>
        <v>0</v>
      </c>
      <c r="I968" s="275">
        <f t="shared" si="287"/>
        <v>5</v>
      </c>
      <c r="J968" s="275">
        <f t="shared" si="288"/>
        <v>0</v>
      </c>
      <c r="K968" s="410">
        <f t="shared" si="289"/>
        <v>0.19650000000000001</v>
      </c>
      <c r="L968" s="275"/>
      <c r="M968" s="275">
        <f t="shared" si="290"/>
        <v>0</v>
      </c>
      <c r="N968" s="275">
        <f t="shared" si="291"/>
        <v>0</v>
      </c>
      <c r="O968" s="275">
        <f t="shared" si="292"/>
        <v>0</v>
      </c>
      <c r="P968" s="275">
        <f t="shared" si="293"/>
        <v>5</v>
      </c>
      <c r="Q968" s="275">
        <f t="shared" si="294"/>
        <v>12</v>
      </c>
      <c r="R968" s="275">
        <f t="shared" si="295"/>
        <v>5</v>
      </c>
      <c r="S968" s="278"/>
      <c r="T968" s="278"/>
      <c r="U968" s="278"/>
      <c r="V968" s="278"/>
      <c r="W968" s="582"/>
      <c r="X968" s="582"/>
      <c r="Y968" s="600"/>
      <c r="Z968" s="278"/>
      <c r="AA968" s="76">
        <v>3508</v>
      </c>
      <c r="AB968" s="76">
        <v>3508281137</v>
      </c>
      <c r="AC968" s="294" t="s">
        <v>1563</v>
      </c>
      <c r="AD968" s="76">
        <v>0</v>
      </c>
      <c r="AE968" s="76">
        <v>0</v>
      </c>
      <c r="AF968" s="76">
        <v>0</v>
      </c>
      <c r="AG968" s="76">
        <v>0</v>
      </c>
      <c r="AH968" s="76">
        <v>0</v>
      </c>
      <c r="AI968" s="76">
        <v>5</v>
      </c>
      <c r="AJ968" s="76">
        <v>0</v>
      </c>
      <c r="AK968" s="265">
        <v>0</v>
      </c>
      <c r="AL968" s="265">
        <v>0</v>
      </c>
      <c r="AM968" s="265">
        <v>0</v>
      </c>
      <c r="AN968" s="265">
        <v>0</v>
      </c>
      <c r="AO968" s="265">
        <v>0</v>
      </c>
      <c r="AP968" s="265">
        <v>0</v>
      </c>
      <c r="AQ968" s="265">
        <v>0</v>
      </c>
      <c r="AR968" s="265">
        <v>0</v>
      </c>
      <c r="AS968" s="76">
        <v>5</v>
      </c>
      <c r="AT968" s="266"/>
      <c r="AU968" s="76">
        <v>281</v>
      </c>
      <c r="AV968" s="76">
        <v>137</v>
      </c>
      <c r="AW968" s="579">
        <v>12</v>
      </c>
      <c r="AY968" s="76"/>
      <c r="AZ968" s="76">
        <f t="shared" si="296"/>
        <v>3508281137</v>
      </c>
      <c r="BA968" s="76">
        <f t="shared" si="297"/>
        <v>3508</v>
      </c>
      <c r="BB968" s="564"/>
      <c r="BC968" s="266" t="str">
        <f t="shared" si="298"/>
        <v>PHOENIX ACADEMY SPRINGFIELD</v>
      </c>
      <c r="BD968" s="266">
        <f t="shared" si="299"/>
        <v>137</v>
      </c>
      <c r="BE968" s="266" t="str">
        <f t="shared" si="281"/>
        <v>HOLYOKE</v>
      </c>
      <c r="BF968" s="266">
        <f t="shared" si="300"/>
        <v>5</v>
      </c>
    </row>
    <row r="969" spans="1:58">
      <c r="A969" s="265">
        <v>3508</v>
      </c>
      <c r="B969" s="265">
        <v>3508281161</v>
      </c>
      <c r="C969" s="266" t="s">
        <v>1563</v>
      </c>
      <c r="D969" s="275">
        <f t="shared" si="282"/>
        <v>0</v>
      </c>
      <c r="E969" s="275">
        <f t="shared" si="283"/>
        <v>0</v>
      </c>
      <c r="F969" s="275">
        <f t="shared" si="284"/>
        <v>0</v>
      </c>
      <c r="G969" s="275">
        <f t="shared" si="285"/>
        <v>0</v>
      </c>
      <c r="H969" s="275">
        <f t="shared" si="286"/>
        <v>0</v>
      </c>
      <c r="I969" s="275">
        <f t="shared" si="287"/>
        <v>2</v>
      </c>
      <c r="J969" s="275">
        <f t="shared" si="288"/>
        <v>0</v>
      </c>
      <c r="K969" s="410">
        <f t="shared" si="289"/>
        <v>7.8600000000000003E-2</v>
      </c>
      <c r="L969" s="275"/>
      <c r="M969" s="275">
        <f t="shared" si="290"/>
        <v>0</v>
      </c>
      <c r="N969" s="275">
        <f t="shared" si="291"/>
        <v>0</v>
      </c>
      <c r="O969" s="275">
        <f t="shared" si="292"/>
        <v>0</v>
      </c>
      <c r="P969" s="275">
        <f t="shared" si="293"/>
        <v>2</v>
      </c>
      <c r="Q969" s="275">
        <f t="shared" si="294"/>
        <v>8</v>
      </c>
      <c r="R969" s="275">
        <f t="shared" si="295"/>
        <v>2</v>
      </c>
      <c r="S969" s="278"/>
      <c r="T969" s="278"/>
      <c r="U969" s="278"/>
      <c r="V969" s="278"/>
      <c r="W969" s="582"/>
      <c r="X969" s="582"/>
      <c r="Y969" s="600"/>
      <c r="Z969" s="278"/>
      <c r="AA969" s="76">
        <v>3508</v>
      </c>
      <c r="AB969" s="76">
        <v>3508281161</v>
      </c>
      <c r="AC969" s="294" t="s">
        <v>1563</v>
      </c>
      <c r="AD969" s="76">
        <v>0</v>
      </c>
      <c r="AE969" s="76">
        <v>0</v>
      </c>
      <c r="AF969" s="76">
        <v>0</v>
      </c>
      <c r="AG969" s="76">
        <v>0</v>
      </c>
      <c r="AH969" s="76">
        <v>0</v>
      </c>
      <c r="AI969" s="76">
        <v>2</v>
      </c>
      <c r="AJ969" s="76">
        <v>0</v>
      </c>
      <c r="AK969" s="265">
        <v>0</v>
      </c>
      <c r="AL969" s="265">
        <v>0</v>
      </c>
      <c r="AM969" s="265">
        <v>0</v>
      </c>
      <c r="AN969" s="265">
        <v>0</v>
      </c>
      <c r="AO969" s="265">
        <v>0</v>
      </c>
      <c r="AP969" s="265">
        <v>0</v>
      </c>
      <c r="AQ969" s="265">
        <v>0</v>
      </c>
      <c r="AR969" s="265">
        <v>0</v>
      </c>
      <c r="AS969" s="76">
        <v>2</v>
      </c>
      <c r="AT969" s="266"/>
      <c r="AU969" s="76">
        <v>281</v>
      </c>
      <c r="AV969" s="76">
        <v>161</v>
      </c>
      <c r="AW969" s="579">
        <v>8</v>
      </c>
      <c r="AY969" s="76"/>
      <c r="AZ969" s="76">
        <f t="shared" si="296"/>
        <v>3508281161</v>
      </c>
      <c r="BA969" s="76">
        <f t="shared" si="297"/>
        <v>3508</v>
      </c>
      <c r="BB969" s="564"/>
      <c r="BC969" s="266" t="str">
        <f t="shared" si="298"/>
        <v>PHOENIX ACADEMY SPRINGFIELD</v>
      </c>
      <c r="BD969" s="266">
        <f t="shared" si="299"/>
        <v>161</v>
      </c>
      <c r="BE969" s="266" t="str">
        <f t="shared" si="281"/>
        <v>LUDLOW</v>
      </c>
      <c r="BF969" s="266">
        <f t="shared" si="300"/>
        <v>2</v>
      </c>
    </row>
    <row r="970" spans="1:58">
      <c r="A970" s="265">
        <v>3508</v>
      </c>
      <c r="B970" s="265">
        <v>3508281281</v>
      </c>
      <c r="C970" s="266" t="s">
        <v>1563</v>
      </c>
      <c r="D970" s="275">
        <f t="shared" si="282"/>
        <v>0</v>
      </c>
      <c r="E970" s="275">
        <f t="shared" si="283"/>
        <v>0</v>
      </c>
      <c r="F970" s="275">
        <f t="shared" si="284"/>
        <v>0</v>
      </c>
      <c r="G970" s="275">
        <f t="shared" si="285"/>
        <v>0</v>
      </c>
      <c r="H970" s="275">
        <f t="shared" si="286"/>
        <v>0</v>
      </c>
      <c r="I970" s="275">
        <f t="shared" si="287"/>
        <v>149</v>
      </c>
      <c r="J970" s="275">
        <f t="shared" si="288"/>
        <v>0</v>
      </c>
      <c r="K970" s="410">
        <f t="shared" si="289"/>
        <v>5.8556999999999997</v>
      </c>
      <c r="L970" s="275"/>
      <c r="M970" s="275">
        <f t="shared" si="290"/>
        <v>0</v>
      </c>
      <c r="N970" s="275">
        <f t="shared" si="291"/>
        <v>0</v>
      </c>
      <c r="O970" s="275">
        <f t="shared" si="292"/>
        <v>15</v>
      </c>
      <c r="P970" s="275">
        <f t="shared" si="293"/>
        <v>146</v>
      </c>
      <c r="Q970" s="275">
        <f t="shared" si="294"/>
        <v>12</v>
      </c>
      <c r="R970" s="275">
        <f t="shared" si="295"/>
        <v>149</v>
      </c>
      <c r="S970" s="278"/>
      <c r="T970" s="278"/>
      <c r="U970" s="278"/>
      <c r="V970" s="278"/>
      <c r="W970" s="582"/>
      <c r="X970" s="582"/>
      <c r="Y970" s="600"/>
      <c r="Z970" s="278"/>
      <c r="AA970" s="76">
        <v>3508</v>
      </c>
      <c r="AB970" s="76">
        <v>3508281281</v>
      </c>
      <c r="AC970" s="294" t="s">
        <v>1563</v>
      </c>
      <c r="AD970" s="76">
        <v>0</v>
      </c>
      <c r="AE970" s="76">
        <v>0</v>
      </c>
      <c r="AF970" s="76">
        <v>0</v>
      </c>
      <c r="AG970" s="76">
        <v>0</v>
      </c>
      <c r="AH970" s="76">
        <v>0</v>
      </c>
      <c r="AI970" s="76">
        <v>149</v>
      </c>
      <c r="AJ970" s="76">
        <v>0</v>
      </c>
      <c r="AK970" s="265">
        <v>0</v>
      </c>
      <c r="AL970" s="265">
        <v>0</v>
      </c>
      <c r="AM970" s="265">
        <v>0</v>
      </c>
      <c r="AN970" s="265">
        <v>15</v>
      </c>
      <c r="AO970" s="265">
        <v>0</v>
      </c>
      <c r="AP970" s="265">
        <v>0</v>
      </c>
      <c r="AQ970" s="265">
        <v>0</v>
      </c>
      <c r="AR970" s="265">
        <v>0</v>
      </c>
      <c r="AS970" s="76">
        <v>146</v>
      </c>
      <c r="AT970" s="266"/>
      <c r="AU970" s="76">
        <v>281</v>
      </c>
      <c r="AV970" s="76">
        <v>281</v>
      </c>
      <c r="AW970" s="579">
        <v>12</v>
      </c>
      <c r="AY970" s="76"/>
      <c r="AZ970" s="76">
        <f t="shared" si="296"/>
        <v>3508281281</v>
      </c>
      <c r="BA970" s="76">
        <f t="shared" si="297"/>
        <v>3508</v>
      </c>
      <c r="BB970" s="564"/>
      <c r="BC970" s="266" t="str">
        <f t="shared" si="298"/>
        <v>PHOENIX ACADEMY SPRINGFIELD</v>
      </c>
      <c r="BD970" s="266">
        <f t="shared" si="299"/>
        <v>281</v>
      </c>
      <c r="BE970" s="266" t="str">
        <f t="shared" ref="BE970:BE1033" si="301">VLOOKUP(BD970,distinfo,2,FALSE)</f>
        <v>SPRINGFIELD</v>
      </c>
      <c r="BF970" s="266">
        <f t="shared" si="300"/>
        <v>149</v>
      </c>
    </row>
    <row r="971" spans="1:58">
      <c r="A971" s="265">
        <v>3509</v>
      </c>
      <c r="B971" s="265">
        <v>3509095095</v>
      </c>
      <c r="C971" s="266" t="s">
        <v>1311</v>
      </c>
      <c r="D971" s="275">
        <f t="shared" ref="D971:D1034" si="302">ROUND(AD971,0)</f>
        <v>0</v>
      </c>
      <c r="E971" s="275">
        <f t="shared" ref="E971:E1034" si="303">ROUND(AE971,0)</f>
        <v>0</v>
      </c>
      <c r="F971" s="275">
        <f t="shared" ref="F971:F1034" si="304">ROUND(AF971,0)</f>
        <v>0</v>
      </c>
      <c r="G971" s="275">
        <f t="shared" ref="G971:G1034" si="305">ROUND(AG971,0)</f>
        <v>0</v>
      </c>
      <c r="H971" s="275">
        <f t="shared" ref="H971:H1034" si="306">ROUND(AH971,0)</f>
        <v>306</v>
      </c>
      <c r="I971" s="275">
        <f t="shared" ref="I971:I1034" si="307">ROUND(AI971,0)-J971</f>
        <v>258</v>
      </c>
      <c r="J971" s="275">
        <f t="shared" ref="J971:J1034" si="308">ROUND(AJ971,0)</f>
        <v>0</v>
      </c>
      <c r="K971" s="410">
        <f t="shared" ref="K971:K1034" si="309">ROUND($K$2*(SUM(AF971:AI971)+(AE971*0.5))+$K$5*AJ971,4)</f>
        <v>22.165199999999999</v>
      </c>
      <c r="L971" s="275"/>
      <c r="M971" s="275">
        <f t="shared" ref="M971:M1034" si="310">ROUND(AL971+(AK971*0.5),0)</f>
        <v>0</v>
      </c>
      <c r="N971" s="275">
        <f t="shared" ref="N971:N1034" si="311">ROUND(AM971,0)</f>
        <v>50</v>
      </c>
      <c r="O971" s="275">
        <f t="shared" ref="O971:O1034" si="312">ROUND(AN971,0)</f>
        <v>49</v>
      </c>
      <c r="P971" s="275">
        <f t="shared" ref="P971:P1034" si="313">ROUND(((AP971+AQ971)*0.5)+AO971+AR971+AS971,0)</f>
        <v>447</v>
      </c>
      <c r="Q971" s="275">
        <f t="shared" ref="Q971:Q1034" si="314">AW971</f>
        <v>12</v>
      </c>
      <c r="R971" s="275">
        <f t="shared" ref="R971:R1034" si="315">SUM(F971:I971)+ROUND(D971*0.5,0)+ROUND(J971,0)</f>
        <v>564</v>
      </c>
      <c r="S971" s="278"/>
      <c r="T971" s="278"/>
      <c r="U971" s="278"/>
      <c r="V971" s="278"/>
      <c r="W971" s="582"/>
      <c r="X971" s="582"/>
      <c r="Y971" s="600"/>
      <c r="Z971" s="278"/>
      <c r="AA971" s="76">
        <v>3509</v>
      </c>
      <c r="AB971" s="76">
        <v>3509095095</v>
      </c>
      <c r="AC971" s="294" t="s">
        <v>1311</v>
      </c>
      <c r="AD971" s="76">
        <v>0</v>
      </c>
      <c r="AE971" s="76">
        <v>0</v>
      </c>
      <c r="AF971" s="76">
        <v>0</v>
      </c>
      <c r="AG971" s="76">
        <v>0</v>
      </c>
      <c r="AH971" s="76">
        <v>306</v>
      </c>
      <c r="AI971" s="76">
        <v>258</v>
      </c>
      <c r="AJ971" s="76">
        <v>0</v>
      </c>
      <c r="AK971" s="265">
        <v>0</v>
      </c>
      <c r="AL971" s="265">
        <v>0</v>
      </c>
      <c r="AM971" s="265">
        <v>50</v>
      </c>
      <c r="AN971" s="265">
        <v>49</v>
      </c>
      <c r="AO971" s="265">
        <v>238</v>
      </c>
      <c r="AP971" s="265">
        <v>0</v>
      </c>
      <c r="AQ971" s="265">
        <v>0</v>
      </c>
      <c r="AR971" s="265">
        <v>0</v>
      </c>
      <c r="AS971" s="76">
        <v>209</v>
      </c>
      <c r="AT971" s="266"/>
      <c r="AU971" s="76">
        <v>95</v>
      </c>
      <c r="AV971" s="76">
        <v>95</v>
      </c>
      <c r="AW971" s="579">
        <v>12</v>
      </c>
      <c r="AY971" s="76"/>
      <c r="AZ971" s="76">
        <f t="shared" ref="AZ971:AZ1034" si="316">AB971</f>
        <v>3509095095</v>
      </c>
      <c r="BA971" s="76">
        <f t="shared" ref="BA971:BA1034" si="317">AA971</f>
        <v>3509</v>
      </c>
      <c r="BB971" s="564"/>
      <c r="BC971" s="266" t="str">
        <f t="shared" ref="BC971:BC1034" si="318">AC971</f>
        <v>ARGOSY COLLEGIATE</v>
      </c>
      <c r="BD971" s="266">
        <f t="shared" ref="BD971:BD1034" si="319">AV971</f>
        <v>95</v>
      </c>
      <c r="BE971" s="266" t="str">
        <f t="shared" si="301"/>
        <v>FALL RIVER</v>
      </c>
      <c r="BF971" s="266">
        <f t="shared" ref="BF971:BF1034" si="320">SUM(AD971:AJ971)</f>
        <v>564</v>
      </c>
    </row>
    <row r="972" spans="1:58">
      <c r="A972" s="265">
        <v>3509</v>
      </c>
      <c r="B972" s="265">
        <v>3509095201</v>
      </c>
      <c r="C972" s="266" t="s">
        <v>1311</v>
      </c>
      <c r="D972" s="275">
        <f t="shared" si="302"/>
        <v>0</v>
      </c>
      <c r="E972" s="275">
        <f t="shared" si="303"/>
        <v>0</v>
      </c>
      <c r="F972" s="275">
        <f t="shared" si="304"/>
        <v>0</v>
      </c>
      <c r="G972" s="275">
        <f t="shared" si="305"/>
        <v>0</v>
      </c>
      <c r="H972" s="275">
        <f t="shared" si="306"/>
        <v>3</v>
      </c>
      <c r="I972" s="275">
        <f t="shared" si="307"/>
        <v>2</v>
      </c>
      <c r="J972" s="275">
        <f t="shared" si="308"/>
        <v>0</v>
      </c>
      <c r="K972" s="410">
        <f t="shared" si="309"/>
        <v>0.19650000000000001</v>
      </c>
      <c r="L972" s="275"/>
      <c r="M972" s="275">
        <f t="shared" si="310"/>
        <v>0</v>
      </c>
      <c r="N972" s="275">
        <f t="shared" si="311"/>
        <v>0</v>
      </c>
      <c r="O972" s="275">
        <f t="shared" si="312"/>
        <v>0</v>
      </c>
      <c r="P972" s="275">
        <f t="shared" si="313"/>
        <v>4</v>
      </c>
      <c r="Q972" s="275">
        <f t="shared" si="314"/>
        <v>12</v>
      </c>
      <c r="R972" s="275">
        <f t="shared" si="315"/>
        <v>5</v>
      </c>
      <c r="S972" s="278"/>
      <c r="T972" s="278"/>
      <c r="U972" s="278"/>
      <c r="V972" s="278"/>
      <c r="W972" s="582"/>
      <c r="X972" s="582"/>
      <c r="Y972" s="600"/>
      <c r="Z972" s="278"/>
      <c r="AA972" s="76">
        <v>3509</v>
      </c>
      <c r="AB972" s="76">
        <v>3509095201</v>
      </c>
      <c r="AC972" s="294" t="s">
        <v>1311</v>
      </c>
      <c r="AD972" s="76">
        <v>0</v>
      </c>
      <c r="AE972" s="76">
        <v>0</v>
      </c>
      <c r="AF972" s="76">
        <v>0</v>
      </c>
      <c r="AG972" s="76">
        <v>0</v>
      </c>
      <c r="AH972" s="76">
        <v>3</v>
      </c>
      <c r="AI972" s="76">
        <v>2</v>
      </c>
      <c r="AJ972" s="76">
        <v>0</v>
      </c>
      <c r="AK972" s="265">
        <v>0</v>
      </c>
      <c r="AL972" s="265">
        <v>0</v>
      </c>
      <c r="AM972" s="265">
        <v>0</v>
      </c>
      <c r="AN972" s="265">
        <v>0</v>
      </c>
      <c r="AO972" s="265">
        <v>2</v>
      </c>
      <c r="AP972" s="265">
        <v>0</v>
      </c>
      <c r="AQ972" s="265">
        <v>0</v>
      </c>
      <c r="AR972" s="265">
        <v>0</v>
      </c>
      <c r="AS972" s="76">
        <v>2</v>
      </c>
      <c r="AT972" s="266"/>
      <c r="AU972" s="76">
        <v>95</v>
      </c>
      <c r="AV972" s="76">
        <v>201</v>
      </c>
      <c r="AW972" s="579">
        <v>12</v>
      </c>
      <c r="AY972" s="76"/>
      <c r="AZ972" s="76">
        <f t="shared" si="316"/>
        <v>3509095201</v>
      </c>
      <c r="BA972" s="76">
        <f t="shared" si="317"/>
        <v>3509</v>
      </c>
      <c r="BB972" s="564"/>
      <c r="BC972" s="266" t="str">
        <f t="shared" si="318"/>
        <v>ARGOSY COLLEGIATE</v>
      </c>
      <c r="BD972" s="266">
        <f t="shared" si="319"/>
        <v>201</v>
      </c>
      <c r="BE972" s="266" t="str">
        <f t="shared" si="301"/>
        <v>NEW BEDFORD</v>
      </c>
      <c r="BF972" s="266">
        <f t="shared" si="320"/>
        <v>5</v>
      </c>
    </row>
    <row r="973" spans="1:58">
      <c r="A973" s="265">
        <v>3509</v>
      </c>
      <c r="B973" s="265">
        <v>3509095292</v>
      </c>
      <c r="C973" s="266" t="s">
        <v>1311</v>
      </c>
      <c r="D973" s="275">
        <f t="shared" si="302"/>
        <v>0</v>
      </c>
      <c r="E973" s="275">
        <f t="shared" si="303"/>
        <v>0</v>
      </c>
      <c r="F973" s="275">
        <f t="shared" si="304"/>
        <v>0</v>
      </c>
      <c r="G973" s="275">
        <f t="shared" si="305"/>
        <v>0</v>
      </c>
      <c r="H973" s="275">
        <f t="shared" si="306"/>
        <v>0</v>
      </c>
      <c r="I973" s="275">
        <f t="shared" si="307"/>
        <v>2</v>
      </c>
      <c r="J973" s="275">
        <f t="shared" si="308"/>
        <v>0</v>
      </c>
      <c r="K973" s="410">
        <f t="shared" si="309"/>
        <v>7.8600000000000003E-2</v>
      </c>
      <c r="L973" s="275"/>
      <c r="M973" s="275">
        <f t="shared" si="310"/>
        <v>0</v>
      </c>
      <c r="N973" s="275">
        <f t="shared" si="311"/>
        <v>0</v>
      </c>
      <c r="O973" s="275">
        <f t="shared" si="312"/>
        <v>0</v>
      </c>
      <c r="P973" s="275">
        <f t="shared" si="313"/>
        <v>2</v>
      </c>
      <c r="Q973" s="275">
        <f t="shared" si="314"/>
        <v>6</v>
      </c>
      <c r="R973" s="275">
        <f t="shared" si="315"/>
        <v>2</v>
      </c>
      <c r="S973" s="278"/>
      <c r="T973" s="278"/>
      <c r="U973" s="278"/>
      <c r="V973" s="278"/>
      <c r="W973" s="582"/>
      <c r="X973" s="582"/>
      <c r="Y973" s="600"/>
      <c r="Z973" s="278"/>
      <c r="AA973" s="76">
        <v>3509</v>
      </c>
      <c r="AB973" s="76">
        <v>3509095292</v>
      </c>
      <c r="AC973" s="294" t="s">
        <v>1311</v>
      </c>
      <c r="AD973" s="76">
        <v>0</v>
      </c>
      <c r="AE973" s="76">
        <v>0</v>
      </c>
      <c r="AF973" s="76">
        <v>0</v>
      </c>
      <c r="AG973" s="76">
        <v>0</v>
      </c>
      <c r="AH973" s="76">
        <v>0</v>
      </c>
      <c r="AI973" s="76">
        <v>2</v>
      </c>
      <c r="AJ973" s="76">
        <v>0</v>
      </c>
      <c r="AK973" s="265">
        <v>0</v>
      </c>
      <c r="AL973" s="265">
        <v>0</v>
      </c>
      <c r="AM973" s="265">
        <v>0</v>
      </c>
      <c r="AN973" s="265">
        <v>0</v>
      </c>
      <c r="AO973" s="265">
        <v>0</v>
      </c>
      <c r="AP973" s="265">
        <v>0</v>
      </c>
      <c r="AQ973" s="265">
        <v>0</v>
      </c>
      <c r="AR973" s="265">
        <v>0</v>
      </c>
      <c r="AS973" s="76">
        <v>2</v>
      </c>
      <c r="AT973" s="266"/>
      <c r="AU973" s="76">
        <v>95</v>
      </c>
      <c r="AV973" s="76">
        <v>292</v>
      </c>
      <c r="AW973" s="579">
        <v>6</v>
      </c>
      <c r="AY973" s="76"/>
      <c r="AZ973" s="76">
        <f t="shared" si="316"/>
        <v>3509095292</v>
      </c>
      <c r="BA973" s="76">
        <f t="shared" si="317"/>
        <v>3509</v>
      </c>
      <c r="BB973" s="564"/>
      <c r="BC973" s="266" t="str">
        <f t="shared" si="318"/>
        <v>ARGOSY COLLEGIATE</v>
      </c>
      <c r="BD973" s="266">
        <f t="shared" si="319"/>
        <v>292</v>
      </c>
      <c r="BE973" s="266" t="str">
        <f t="shared" si="301"/>
        <v>SWANSEA</v>
      </c>
      <c r="BF973" s="266">
        <f t="shared" si="320"/>
        <v>2</v>
      </c>
    </row>
    <row r="974" spans="1:58">
      <c r="A974" s="265">
        <v>3509</v>
      </c>
      <c r="B974" s="265">
        <v>3509095293</v>
      </c>
      <c r="C974" s="266" t="s">
        <v>1311</v>
      </c>
      <c r="D974" s="275">
        <f t="shared" si="302"/>
        <v>0</v>
      </c>
      <c r="E974" s="275">
        <f t="shared" si="303"/>
        <v>0</v>
      </c>
      <c r="F974" s="275">
        <f t="shared" si="304"/>
        <v>0</v>
      </c>
      <c r="G974" s="275">
        <f t="shared" si="305"/>
        <v>0</v>
      </c>
      <c r="H974" s="275">
        <f t="shared" si="306"/>
        <v>0</v>
      </c>
      <c r="I974" s="275">
        <f t="shared" si="307"/>
        <v>1</v>
      </c>
      <c r="J974" s="275">
        <f t="shared" si="308"/>
        <v>0</v>
      </c>
      <c r="K974" s="410">
        <f t="shared" si="309"/>
        <v>3.9300000000000002E-2</v>
      </c>
      <c r="L974" s="275"/>
      <c r="M974" s="275">
        <f t="shared" si="310"/>
        <v>0</v>
      </c>
      <c r="N974" s="275">
        <f t="shared" si="311"/>
        <v>0</v>
      </c>
      <c r="O974" s="275">
        <f t="shared" si="312"/>
        <v>0</v>
      </c>
      <c r="P974" s="275">
        <f t="shared" si="313"/>
        <v>1</v>
      </c>
      <c r="Q974" s="275">
        <f t="shared" si="314"/>
        <v>10</v>
      </c>
      <c r="R974" s="275">
        <f t="shared" si="315"/>
        <v>1</v>
      </c>
      <c r="S974" s="278"/>
      <c r="T974" s="278"/>
      <c r="U974" s="278"/>
      <c r="V974" s="278"/>
      <c r="W974" s="582"/>
      <c r="X974" s="582"/>
      <c r="Y974" s="600"/>
      <c r="Z974" s="278"/>
      <c r="AA974" s="76">
        <v>3509</v>
      </c>
      <c r="AB974" s="76">
        <v>3509095293</v>
      </c>
      <c r="AC974" s="294" t="s">
        <v>1311</v>
      </c>
      <c r="AD974" s="76">
        <v>0</v>
      </c>
      <c r="AE974" s="76">
        <v>0</v>
      </c>
      <c r="AF974" s="76">
        <v>0</v>
      </c>
      <c r="AG974" s="76">
        <v>0</v>
      </c>
      <c r="AH974" s="76">
        <v>0</v>
      </c>
      <c r="AI974" s="76">
        <v>1</v>
      </c>
      <c r="AJ974" s="76">
        <v>0</v>
      </c>
      <c r="AK974" s="265">
        <v>0</v>
      </c>
      <c r="AL974" s="265">
        <v>0</v>
      </c>
      <c r="AM974" s="265">
        <v>0</v>
      </c>
      <c r="AN974" s="265">
        <v>0</v>
      </c>
      <c r="AO974" s="265">
        <v>0</v>
      </c>
      <c r="AP974" s="265">
        <v>0</v>
      </c>
      <c r="AQ974" s="265">
        <v>0</v>
      </c>
      <c r="AR974" s="265">
        <v>0</v>
      </c>
      <c r="AS974" s="76">
        <v>1</v>
      </c>
      <c r="AT974" s="266"/>
      <c r="AU974" s="76">
        <v>95</v>
      </c>
      <c r="AV974" s="76">
        <v>293</v>
      </c>
      <c r="AW974" s="579">
        <v>10</v>
      </c>
      <c r="AY974" s="76"/>
      <c r="AZ974" s="76">
        <f t="shared" si="316"/>
        <v>3509095293</v>
      </c>
      <c r="BA974" s="76">
        <f t="shared" si="317"/>
        <v>3509</v>
      </c>
      <c r="BB974" s="564"/>
      <c r="BC974" s="266" t="str">
        <f t="shared" si="318"/>
        <v>ARGOSY COLLEGIATE</v>
      </c>
      <c r="BD974" s="266">
        <f t="shared" si="319"/>
        <v>293</v>
      </c>
      <c r="BE974" s="266" t="str">
        <f t="shared" si="301"/>
        <v>TAUNTON</v>
      </c>
      <c r="BF974" s="266">
        <f t="shared" si="320"/>
        <v>1</v>
      </c>
    </row>
    <row r="975" spans="1:58">
      <c r="A975" s="265">
        <v>3509</v>
      </c>
      <c r="B975" s="265">
        <v>3509095331</v>
      </c>
      <c r="C975" s="266" t="s">
        <v>1311</v>
      </c>
      <c r="D975" s="275">
        <f t="shared" si="302"/>
        <v>0</v>
      </c>
      <c r="E975" s="275">
        <f t="shared" si="303"/>
        <v>0</v>
      </c>
      <c r="F975" s="275">
        <f t="shared" si="304"/>
        <v>0</v>
      </c>
      <c r="G975" s="275">
        <f t="shared" si="305"/>
        <v>0</v>
      </c>
      <c r="H975" s="275">
        <f t="shared" si="306"/>
        <v>2</v>
      </c>
      <c r="I975" s="275">
        <f t="shared" si="307"/>
        <v>0</v>
      </c>
      <c r="J975" s="275">
        <f t="shared" si="308"/>
        <v>0</v>
      </c>
      <c r="K975" s="410">
        <f t="shared" si="309"/>
        <v>7.8600000000000003E-2</v>
      </c>
      <c r="L975" s="275"/>
      <c r="M975" s="275">
        <f t="shared" si="310"/>
        <v>0</v>
      </c>
      <c r="N975" s="275">
        <f t="shared" si="311"/>
        <v>0</v>
      </c>
      <c r="O975" s="275">
        <f t="shared" si="312"/>
        <v>0</v>
      </c>
      <c r="P975" s="275">
        <f t="shared" si="313"/>
        <v>2</v>
      </c>
      <c r="Q975" s="275">
        <f t="shared" si="314"/>
        <v>7</v>
      </c>
      <c r="R975" s="275">
        <f t="shared" si="315"/>
        <v>2</v>
      </c>
      <c r="S975" s="278"/>
      <c r="T975" s="278"/>
      <c r="U975" s="278"/>
      <c r="V975" s="278"/>
      <c r="W975" s="582"/>
      <c r="X975" s="582"/>
      <c r="Y975" s="600"/>
      <c r="Z975" s="278"/>
      <c r="AA975" s="76">
        <v>3509</v>
      </c>
      <c r="AB975" s="76">
        <v>3509095331</v>
      </c>
      <c r="AC975" s="294" t="s">
        <v>1311</v>
      </c>
      <c r="AD975" s="76">
        <v>0</v>
      </c>
      <c r="AE975" s="76">
        <v>0</v>
      </c>
      <c r="AF975" s="76">
        <v>0</v>
      </c>
      <c r="AG975" s="76">
        <v>0</v>
      </c>
      <c r="AH975" s="76">
        <v>2</v>
      </c>
      <c r="AI975" s="76">
        <v>0</v>
      </c>
      <c r="AJ975" s="76">
        <v>0</v>
      </c>
      <c r="AK975" s="265">
        <v>0</v>
      </c>
      <c r="AL975" s="265">
        <v>0</v>
      </c>
      <c r="AM975" s="265">
        <v>0</v>
      </c>
      <c r="AN975" s="265">
        <v>0</v>
      </c>
      <c r="AO975" s="265">
        <v>2</v>
      </c>
      <c r="AP975" s="265">
        <v>0</v>
      </c>
      <c r="AQ975" s="265">
        <v>0</v>
      </c>
      <c r="AR975" s="265">
        <v>0</v>
      </c>
      <c r="AS975" s="76">
        <v>0</v>
      </c>
      <c r="AT975" s="266"/>
      <c r="AU975" s="76">
        <v>95</v>
      </c>
      <c r="AV975" s="76">
        <v>331</v>
      </c>
      <c r="AW975" s="579">
        <v>7</v>
      </c>
      <c r="AY975" s="76"/>
      <c r="AZ975" s="76">
        <f t="shared" si="316"/>
        <v>3509095331</v>
      </c>
      <c r="BA975" s="76">
        <f t="shared" si="317"/>
        <v>3509</v>
      </c>
      <c r="BB975" s="564"/>
      <c r="BC975" s="266" t="str">
        <f t="shared" si="318"/>
        <v>ARGOSY COLLEGIATE</v>
      </c>
      <c r="BD975" s="266">
        <f t="shared" si="319"/>
        <v>331</v>
      </c>
      <c r="BE975" s="266" t="str">
        <f t="shared" si="301"/>
        <v>WESTPORT</v>
      </c>
      <c r="BF975" s="266">
        <f t="shared" si="320"/>
        <v>2</v>
      </c>
    </row>
    <row r="976" spans="1:58" ht="6" customHeight="1">
      <c r="A976" s="265">
        <v>3510</v>
      </c>
      <c r="B976" s="265">
        <v>3510281005</v>
      </c>
      <c r="C976" s="266" t="s">
        <v>1327</v>
      </c>
      <c r="D976" s="275">
        <f t="shared" si="302"/>
        <v>0</v>
      </c>
      <c r="E976" s="275">
        <f t="shared" si="303"/>
        <v>0</v>
      </c>
      <c r="F976" s="275">
        <f t="shared" si="304"/>
        <v>0</v>
      </c>
      <c r="G976" s="275">
        <f t="shared" si="305"/>
        <v>1</v>
      </c>
      <c r="H976" s="275">
        <f t="shared" si="306"/>
        <v>0</v>
      </c>
      <c r="I976" s="275">
        <f t="shared" si="307"/>
        <v>0</v>
      </c>
      <c r="J976" s="275">
        <f t="shared" si="308"/>
        <v>0</v>
      </c>
      <c r="K976" s="410">
        <f t="shared" si="309"/>
        <v>3.9300000000000002E-2</v>
      </c>
      <c r="L976" s="275"/>
      <c r="M976" s="275">
        <f t="shared" si="310"/>
        <v>0</v>
      </c>
      <c r="N976" s="275">
        <f t="shared" si="311"/>
        <v>0</v>
      </c>
      <c r="O976" s="275">
        <f t="shared" si="312"/>
        <v>0</v>
      </c>
      <c r="P976" s="275">
        <f t="shared" si="313"/>
        <v>1</v>
      </c>
      <c r="Q976" s="275">
        <f t="shared" si="314"/>
        <v>8</v>
      </c>
      <c r="R976" s="275">
        <f t="shared" si="315"/>
        <v>1</v>
      </c>
      <c r="S976" s="278"/>
      <c r="T976" s="278"/>
      <c r="U976" s="278"/>
      <c r="V976" s="278"/>
      <c r="W976" s="582"/>
      <c r="X976" s="582"/>
      <c r="Y976" s="600"/>
      <c r="Z976" s="278"/>
      <c r="AA976" s="76">
        <v>3510</v>
      </c>
      <c r="AB976" s="76">
        <v>3510281005</v>
      </c>
      <c r="AC976" s="294" t="s">
        <v>1327</v>
      </c>
      <c r="AD976" s="76">
        <v>0</v>
      </c>
      <c r="AE976" s="76">
        <v>0</v>
      </c>
      <c r="AF976" s="76">
        <v>0</v>
      </c>
      <c r="AG976" s="76">
        <v>1</v>
      </c>
      <c r="AH976" s="76">
        <v>0</v>
      </c>
      <c r="AI976" s="76">
        <v>0</v>
      </c>
      <c r="AJ976" s="76">
        <v>0</v>
      </c>
      <c r="AK976" s="265">
        <v>0</v>
      </c>
      <c r="AL976" s="265">
        <v>0</v>
      </c>
      <c r="AM976" s="265">
        <v>0</v>
      </c>
      <c r="AN976" s="265">
        <v>0</v>
      </c>
      <c r="AO976" s="265">
        <v>1</v>
      </c>
      <c r="AP976" s="265">
        <v>0</v>
      </c>
      <c r="AQ976" s="265">
        <v>0</v>
      </c>
      <c r="AR976" s="265">
        <v>0</v>
      </c>
      <c r="AS976" s="76">
        <v>0</v>
      </c>
      <c r="AT976" s="266"/>
      <c r="AU976" s="76">
        <v>281</v>
      </c>
      <c r="AV976" s="76">
        <v>5</v>
      </c>
      <c r="AW976" s="579">
        <v>8</v>
      </c>
      <c r="AY976" s="76"/>
      <c r="AZ976" s="76">
        <f t="shared" si="316"/>
        <v>3510281005</v>
      </c>
      <c r="BA976" s="76">
        <f t="shared" si="317"/>
        <v>3510</v>
      </c>
      <c r="BB976" s="564"/>
      <c r="BC976" s="266" t="str">
        <f t="shared" si="318"/>
        <v>SPRINGFIELD PREPARATORY</v>
      </c>
      <c r="BD976" s="266">
        <f t="shared" si="319"/>
        <v>5</v>
      </c>
      <c r="BE976" s="266" t="str">
        <f t="shared" si="301"/>
        <v>AGAWAM</v>
      </c>
      <c r="BF976" s="266">
        <f t="shared" si="320"/>
        <v>1</v>
      </c>
    </row>
    <row r="977" spans="1:58">
      <c r="A977" s="265">
        <v>3510</v>
      </c>
      <c r="B977" s="265">
        <v>3510281061</v>
      </c>
      <c r="C977" s="266" t="s">
        <v>1327</v>
      </c>
      <c r="D977" s="275">
        <f t="shared" si="302"/>
        <v>0</v>
      </c>
      <c r="E977" s="275">
        <f t="shared" si="303"/>
        <v>0</v>
      </c>
      <c r="F977" s="275">
        <f t="shared" si="304"/>
        <v>0</v>
      </c>
      <c r="G977" s="275">
        <f t="shared" si="305"/>
        <v>1</v>
      </c>
      <c r="H977" s="275">
        <f t="shared" si="306"/>
        <v>1</v>
      </c>
      <c r="I977" s="275">
        <f t="shared" si="307"/>
        <v>0</v>
      </c>
      <c r="J977" s="275">
        <f t="shared" si="308"/>
        <v>0</v>
      </c>
      <c r="K977" s="410">
        <f t="shared" si="309"/>
        <v>7.8600000000000003E-2</v>
      </c>
      <c r="L977" s="275"/>
      <c r="M977" s="275">
        <f t="shared" si="310"/>
        <v>0</v>
      </c>
      <c r="N977" s="275">
        <f t="shared" si="311"/>
        <v>0</v>
      </c>
      <c r="O977" s="275">
        <f t="shared" si="312"/>
        <v>0</v>
      </c>
      <c r="P977" s="275">
        <f t="shared" si="313"/>
        <v>1</v>
      </c>
      <c r="Q977" s="275">
        <f t="shared" si="314"/>
        <v>11</v>
      </c>
      <c r="R977" s="275">
        <f t="shared" si="315"/>
        <v>2</v>
      </c>
      <c r="S977" s="278"/>
      <c r="T977" s="278"/>
      <c r="U977" s="278"/>
      <c r="V977" s="278"/>
      <c r="W977" s="582"/>
      <c r="X977" s="582"/>
      <c r="Y977" s="600"/>
      <c r="Z977" s="278"/>
      <c r="AA977" s="76">
        <v>3510</v>
      </c>
      <c r="AB977" s="76">
        <v>3510281061</v>
      </c>
      <c r="AC977" s="294" t="s">
        <v>1327</v>
      </c>
      <c r="AD977" s="76">
        <v>0</v>
      </c>
      <c r="AE977" s="76">
        <v>0</v>
      </c>
      <c r="AF977" s="76">
        <v>0</v>
      </c>
      <c r="AG977" s="76">
        <v>1</v>
      </c>
      <c r="AH977" s="76">
        <v>1</v>
      </c>
      <c r="AI977" s="76">
        <v>0</v>
      </c>
      <c r="AJ977" s="76">
        <v>0</v>
      </c>
      <c r="AK977" s="265">
        <v>0</v>
      </c>
      <c r="AL977" s="265">
        <v>0</v>
      </c>
      <c r="AM977" s="265">
        <v>0</v>
      </c>
      <c r="AN977" s="265">
        <v>0</v>
      </c>
      <c r="AO977" s="265">
        <v>1</v>
      </c>
      <c r="AP977" s="265">
        <v>0</v>
      </c>
      <c r="AQ977" s="265">
        <v>0</v>
      </c>
      <c r="AR977" s="265">
        <v>0</v>
      </c>
      <c r="AS977" s="76">
        <v>0</v>
      </c>
      <c r="AT977" s="266"/>
      <c r="AU977" s="76">
        <v>281</v>
      </c>
      <c r="AV977" s="76">
        <v>61</v>
      </c>
      <c r="AW977" s="579">
        <v>11</v>
      </c>
      <c r="AY977" s="76"/>
      <c r="AZ977" s="76">
        <f t="shared" si="316"/>
        <v>3510281061</v>
      </c>
      <c r="BA977" s="76">
        <f t="shared" si="317"/>
        <v>3510</v>
      </c>
      <c r="BB977" s="564"/>
      <c r="BC977" s="266" t="str">
        <f t="shared" si="318"/>
        <v>SPRINGFIELD PREPARATORY</v>
      </c>
      <c r="BD977" s="266">
        <f t="shared" si="319"/>
        <v>61</v>
      </c>
      <c r="BE977" s="266" t="str">
        <f t="shared" si="301"/>
        <v>CHICOPEE</v>
      </c>
      <c r="BF977" s="266">
        <f t="shared" si="320"/>
        <v>2</v>
      </c>
    </row>
    <row r="978" spans="1:58">
      <c r="A978" s="265">
        <v>3510</v>
      </c>
      <c r="B978" s="265">
        <v>3510281137</v>
      </c>
      <c r="C978" s="266" t="s">
        <v>1327</v>
      </c>
      <c r="D978" s="275">
        <f t="shared" si="302"/>
        <v>0</v>
      </c>
      <c r="E978" s="275">
        <f t="shared" si="303"/>
        <v>0</v>
      </c>
      <c r="F978" s="275">
        <f t="shared" si="304"/>
        <v>0</v>
      </c>
      <c r="G978" s="275">
        <f t="shared" si="305"/>
        <v>1</v>
      </c>
      <c r="H978" s="275">
        <f t="shared" si="306"/>
        <v>0</v>
      </c>
      <c r="I978" s="275">
        <f t="shared" si="307"/>
        <v>0</v>
      </c>
      <c r="J978" s="275">
        <f t="shared" si="308"/>
        <v>0</v>
      </c>
      <c r="K978" s="410">
        <f t="shared" si="309"/>
        <v>3.9300000000000002E-2</v>
      </c>
      <c r="L978" s="275"/>
      <c r="M978" s="275">
        <f t="shared" si="310"/>
        <v>0</v>
      </c>
      <c r="N978" s="275">
        <f t="shared" si="311"/>
        <v>0</v>
      </c>
      <c r="O978" s="275">
        <f t="shared" si="312"/>
        <v>0</v>
      </c>
      <c r="P978" s="275">
        <f t="shared" si="313"/>
        <v>1</v>
      </c>
      <c r="Q978" s="275">
        <f t="shared" si="314"/>
        <v>12</v>
      </c>
      <c r="R978" s="275">
        <f t="shared" si="315"/>
        <v>1</v>
      </c>
      <c r="S978" s="278"/>
      <c r="T978" s="278"/>
      <c r="U978" s="278"/>
      <c r="V978" s="278"/>
      <c r="W978" s="582"/>
      <c r="X978" s="582"/>
      <c r="Y978" s="600"/>
      <c r="Z978" s="278"/>
      <c r="AA978" s="76">
        <v>3510</v>
      </c>
      <c r="AB978" s="76">
        <v>3510281137</v>
      </c>
      <c r="AC978" s="294" t="s">
        <v>1327</v>
      </c>
      <c r="AD978" s="76">
        <v>0</v>
      </c>
      <c r="AE978" s="76">
        <v>0</v>
      </c>
      <c r="AF978" s="76">
        <v>0</v>
      </c>
      <c r="AG978" s="76">
        <v>1</v>
      </c>
      <c r="AH978" s="76">
        <v>0</v>
      </c>
      <c r="AI978" s="76">
        <v>0</v>
      </c>
      <c r="AJ978" s="76">
        <v>0</v>
      </c>
      <c r="AK978" s="265">
        <v>0</v>
      </c>
      <c r="AL978" s="265">
        <v>0</v>
      </c>
      <c r="AM978" s="265">
        <v>0</v>
      </c>
      <c r="AN978" s="265">
        <v>0</v>
      </c>
      <c r="AO978" s="265">
        <v>1</v>
      </c>
      <c r="AP978" s="265">
        <v>0</v>
      </c>
      <c r="AQ978" s="265">
        <v>0</v>
      </c>
      <c r="AR978" s="265">
        <v>0</v>
      </c>
      <c r="AS978" s="76">
        <v>0</v>
      </c>
      <c r="AT978" s="266"/>
      <c r="AU978" s="76">
        <v>281</v>
      </c>
      <c r="AV978" s="76">
        <v>137</v>
      </c>
      <c r="AW978" s="579">
        <v>12</v>
      </c>
      <c r="AY978" s="76"/>
      <c r="AZ978" s="76">
        <f t="shared" si="316"/>
        <v>3510281137</v>
      </c>
      <c r="BA978" s="76">
        <f t="shared" si="317"/>
        <v>3510</v>
      </c>
      <c r="BB978" s="564"/>
      <c r="BC978" s="266" t="str">
        <f t="shared" si="318"/>
        <v>SPRINGFIELD PREPARATORY</v>
      </c>
      <c r="BD978" s="266">
        <f t="shared" si="319"/>
        <v>137</v>
      </c>
      <c r="BE978" s="266" t="str">
        <f t="shared" si="301"/>
        <v>HOLYOKE</v>
      </c>
      <c r="BF978" s="266">
        <f t="shared" si="320"/>
        <v>1</v>
      </c>
    </row>
    <row r="979" spans="1:58">
      <c r="A979" s="265">
        <v>3510</v>
      </c>
      <c r="B979" s="265">
        <v>3510281278</v>
      </c>
      <c r="C979" s="266" t="s">
        <v>1327</v>
      </c>
      <c r="D979" s="275">
        <f t="shared" si="302"/>
        <v>0</v>
      </c>
      <c r="E979" s="275">
        <f t="shared" si="303"/>
        <v>0</v>
      </c>
      <c r="F979" s="275">
        <f t="shared" si="304"/>
        <v>0</v>
      </c>
      <c r="G979" s="275">
        <f t="shared" si="305"/>
        <v>1</v>
      </c>
      <c r="H979" s="275">
        <f t="shared" si="306"/>
        <v>0</v>
      </c>
      <c r="I979" s="275">
        <f t="shared" si="307"/>
        <v>0</v>
      </c>
      <c r="J979" s="275">
        <f t="shared" si="308"/>
        <v>0</v>
      </c>
      <c r="K979" s="410">
        <f t="shared" si="309"/>
        <v>3.9300000000000002E-2</v>
      </c>
      <c r="L979" s="275"/>
      <c r="M979" s="275">
        <f t="shared" si="310"/>
        <v>1</v>
      </c>
      <c r="N979" s="275">
        <f t="shared" si="311"/>
        <v>0</v>
      </c>
      <c r="O979" s="275">
        <f t="shared" si="312"/>
        <v>0</v>
      </c>
      <c r="P979" s="275">
        <f t="shared" si="313"/>
        <v>1</v>
      </c>
      <c r="Q979" s="275">
        <f t="shared" si="314"/>
        <v>7</v>
      </c>
      <c r="R979" s="275">
        <f t="shared" si="315"/>
        <v>1</v>
      </c>
      <c r="S979" s="278"/>
      <c r="T979" s="278"/>
      <c r="U979" s="278"/>
      <c r="V979" s="278"/>
      <c r="W979" s="582"/>
      <c r="X979" s="582"/>
      <c r="Y979" s="600"/>
      <c r="Z979" s="278"/>
      <c r="AA979" s="76">
        <v>3510</v>
      </c>
      <c r="AB979" s="76">
        <v>3510281278</v>
      </c>
      <c r="AC979" s="294" t="s">
        <v>1327</v>
      </c>
      <c r="AD979" s="76">
        <v>0</v>
      </c>
      <c r="AE979" s="76">
        <v>0</v>
      </c>
      <c r="AF979" s="76">
        <v>0</v>
      </c>
      <c r="AG979" s="76">
        <v>1</v>
      </c>
      <c r="AH979" s="76">
        <v>0</v>
      </c>
      <c r="AI979" s="76">
        <v>0</v>
      </c>
      <c r="AJ979" s="76">
        <v>0</v>
      </c>
      <c r="AK979" s="265">
        <v>0</v>
      </c>
      <c r="AL979" s="265">
        <v>1</v>
      </c>
      <c r="AM979" s="265">
        <v>0</v>
      </c>
      <c r="AN979" s="265">
        <v>0</v>
      </c>
      <c r="AO979" s="265">
        <v>1</v>
      </c>
      <c r="AP979" s="265">
        <v>0</v>
      </c>
      <c r="AQ979" s="265">
        <v>0</v>
      </c>
      <c r="AR979" s="265">
        <v>0</v>
      </c>
      <c r="AS979" s="76">
        <v>0</v>
      </c>
      <c r="AT979" s="266"/>
      <c r="AU979" s="76">
        <v>281</v>
      </c>
      <c r="AV979" s="76">
        <v>278</v>
      </c>
      <c r="AW979" s="579">
        <v>7</v>
      </c>
      <c r="AY979" s="76"/>
      <c r="AZ979" s="76">
        <f t="shared" si="316"/>
        <v>3510281278</v>
      </c>
      <c r="BA979" s="76">
        <f t="shared" si="317"/>
        <v>3510</v>
      </c>
      <c r="BB979" s="564"/>
      <c r="BC979" s="266" t="str">
        <f t="shared" si="318"/>
        <v>SPRINGFIELD PREPARATORY</v>
      </c>
      <c r="BD979" s="266">
        <f t="shared" si="319"/>
        <v>278</v>
      </c>
      <c r="BE979" s="266" t="str">
        <f t="shared" si="301"/>
        <v>SOUTH HADLEY</v>
      </c>
      <c r="BF979" s="266">
        <f t="shared" si="320"/>
        <v>1</v>
      </c>
    </row>
    <row r="980" spans="1:58">
      <c r="A980" s="265">
        <v>3510</v>
      </c>
      <c r="B980" s="265">
        <v>3510281281</v>
      </c>
      <c r="C980" s="266" t="s">
        <v>1327</v>
      </c>
      <c r="D980" s="275">
        <f t="shared" si="302"/>
        <v>0</v>
      </c>
      <c r="E980" s="275">
        <f t="shared" si="303"/>
        <v>0</v>
      </c>
      <c r="F980" s="275">
        <f t="shared" si="304"/>
        <v>54</v>
      </c>
      <c r="G980" s="275">
        <f t="shared" si="305"/>
        <v>265</v>
      </c>
      <c r="H980" s="275">
        <f t="shared" si="306"/>
        <v>157</v>
      </c>
      <c r="I980" s="275">
        <f t="shared" si="307"/>
        <v>0</v>
      </c>
      <c r="J980" s="275">
        <f t="shared" si="308"/>
        <v>0</v>
      </c>
      <c r="K980" s="410">
        <f t="shared" si="309"/>
        <v>18.706800000000001</v>
      </c>
      <c r="L980" s="275"/>
      <c r="M980" s="275">
        <f t="shared" si="310"/>
        <v>47</v>
      </c>
      <c r="N980" s="275">
        <f t="shared" si="311"/>
        <v>2</v>
      </c>
      <c r="O980" s="275">
        <f t="shared" si="312"/>
        <v>0</v>
      </c>
      <c r="P980" s="275">
        <f t="shared" si="313"/>
        <v>376</v>
      </c>
      <c r="Q980" s="275">
        <f t="shared" si="314"/>
        <v>12</v>
      </c>
      <c r="R980" s="275">
        <f t="shared" si="315"/>
        <v>476</v>
      </c>
      <c r="S980" s="278"/>
      <c r="T980" s="278"/>
      <c r="U980" s="278"/>
      <c r="V980" s="278"/>
      <c r="W980" s="582"/>
      <c r="X980" s="582"/>
      <c r="Y980" s="600"/>
      <c r="Z980" s="278"/>
      <c r="AA980" s="76">
        <v>3510</v>
      </c>
      <c r="AB980" s="76">
        <v>3510281281</v>
      </c>
      <c r="AC980" s="294" t="s">
        <v>1327</v>
      </c>
      <c r="AD980" s="76">
        <v>0</v>
      </c>
      <c r="AE980" s="76">
        <v>0</v>
      </c>
      <c r="AF980" s="76">
        <v>54</v>
      </c>
      <c r="AG980" s="76">
        <v>265</v>
      </c>
      <c r="AH980" s="76">
        <v>157</v>
      </c>
      <c r="AI980" s="76">
        <v>0</v>
      </c>
      <c r="AJ980" s="76">
        <v>0</v>
      </c>
      <c r="AK980" s="265">
        <v>0</v>
      </c>
      <c r="AL980" s="265">
        <v>47</v>
      </c>
      <c r="AM980" s="265">
        <v>2</v>
      </c>
      <c r="AN980" s="265">
        <v>0</v>
      </c>
      <c r="AO980" s="265">
        <v>334</v>
      </c>
      <c r="AP980" s="265">
        <v>0</v>
      </c>
      <c r="AQ980" s="265">
        <v>0</v>
      </c>
      <c r="AR980" s="265">
        <v>42</v>
      </c>
      <c r="AS980" s="76">
        <v>0</v>
      </c>
      <c r="AT980" s="266"/>
      <c r="AU980" s="76">
        <v>281</v>
      </c>
      <c r="AV980" s="76">
        <v>281</v>
      </c>
      <c r="AW980" s="579">
        <v>12</v>
      </c>
      <c r="AY980" s="76"/>
      <c r="AZ980" s="76">
        <f t="shared" si="316"/>
        <v>3510281281</v>
      </c>
      <c r="BA980" s="76">
        <f t="shared" si="317"/>
        <v>3510</v>
      </c>
      <c r="BB980" s="564"/>
      <c r="BC980" s="266" t="str">
        <f t="shared" si="318"/>
        <v>SPRINGFIELD PREPARATORY</v>
      </c>
      <c r="BD980" s="266">
        <f t="shared" si="319"/>
        <v>281</v>
      </c>
      <c r="BE980" s="266" t="str">
        <f t="shared" si="301"/>
        <v>SPRINGFIELD</v>
      </c>
      <c r="BF980" s="266">
        <f t="shared" si="320"/>
        <v>476</v>
      </c>
    </row>
    <row r="981" spans="1:58">
      <c r="A981" s="265">
        <v>3510</v>
      </c>
      <c r="B981" s="265">
        <v>3510281332</v>
      </c>
      <c r="C981" s="266" t="s">
        <v>1327</v>
      </c>
      <c r="D981" s="275">
        <f t="shared" si="302"/>
        <v>0</v>
      </c>
      <c r="E981" s="275">
        <f t="shared" si="303"/>
        <v>0</v>
      </c>
      <c r="F981" s="275">
        <f t="shared" si="304"/>
        <v>0</v>
      </c>
      <c r="G981" s="275">
        <f t="shared" si="305"/>
        <v>2</v>
      </c>
      <c r="H981" s="275">
        <f t="shared" si="306"/>
        <v>1</v>
      </c>
      <c r="I981" s="275">
        <f t="shared" si="307"/>
        <v>0</v>
      </c>
      <c r="J981" s="275">
        <f t="shared" si="308"/>
        <v>0</v>
      </c>
      <c r="K981" s="410">
        <f t="shared" si="309"/>
        <v>0.1179</v>
      </c>
      <c r="L981" s="275"/>
      <c r="M981" s="275">
        <f t="shared" si="310"/>
        <v>0</v>
      </c>
      <c r="N981" s="275">
        <f t="shared" si="311"/>
        <v>0</v>
      </c>
      <c r="O981" s="275">
        <f t="shared" si="312"/>
        <v>0</v>
      </c>
      <c r="P981" s="275">
        <f t="shared" si="313"/>
        <v>3</v>
      </c>
      <c r="Q981" s="275">
        <f t="shared" si="314"/>
        <v>10</v>
      </c>
      <c r="R981" s="275">
        <f t="shared" si="315"/>
        <v>3</v>
      </c>
      <c r="S981" s="278"/>
      <c r="T981" s="278"/>
      <c r="U981" s="278"/>
      <c r="V981" s="278"/>
      <c r="W981" s="582"/>
      <c r="X981" s="582"/>
      <c r="Y981" s="600"/>
      <c r="Z981" s="278"/>
      <c r="AA981" s="76">
        <v>3510</v>
      </c>
      <c r="AB981" s="76">
        <v>3510281332</v>
      </c>
      <c r="AC981" s="294" t="s">
        <v>1327</v>
      </c>
      <c r="AD981" s="76">
        <v>0</v>
      </c>
      <c r="AE981" s="76">
        <v>0</v>
      </c>
      <c r="AF981" s="76">
        <v>0</v>
      </c>
      <c r="AG981" s="76">
        <v>2</v>
      </c>
      <c r="AH981" s="76">
        <v>1</v>
      </c>
      <c r="AI981" s="76">
        <v>0</v>
      </c>
      <c r="AJ981" s="76">
        <v>0</v>
      </c>
      <c r="AK981" s="265">
        <v>0</v>
      </c>
      <c r="AL981" s="265">
        <v>0</v>
      </c>
      <c r="AM981" s="265">
        <v>0</v>
      </c>
      <c r="AN981" s="265">
        <v>0</v>
      </c>
      <c r="AO981" s="265">
        <v>3</v>
      </c>
      <c r="AP981" s="265">
        <v>0</v>
      </c>
      <c r="AQ981" s="265">
        <v>0</v>
      </c>
      <c r="AR981" s="265">
        <v>0</v>
      </c>
      <c r="AS981" s="76">
        <v>0</v>
      </c>
      <c r="AT981" s="266"/>
      <c r="AU981" s="76">
        <v>281</v>
      </c>
      <c r="AV981" s="76">
        <v>332</v>
      </c>
      <c r="AW981" s="579">
        <v>10</v>
      </c>
      <c r="AY981" s="76"/>
      <c r="AZ981" s="76">
        <f t="shared" si="316"/>
        <v>3510281332</v>
      </c>
      <c r="BA981" s="76">
        <f t="shared" si="317"/>
        <v>3510</v>
      </c>
      <c r="BB981" s="564"/>
      <c r="BC981" s="266" t="str">
        <f t="shared" si="318"/>
        <v>SPRINGFIELD PREPARATORY</v>
      </c>
      <c r="BD981" s="266">
        <f t="shared" si="319"/>
        <v>332</v>
      </c>
      <c r="BE981" s="266" t="str">
        <f t="shared" si="301"/>
        <v>WEST SPRINGFIELD</v>
      </c>
      <c r="BF981" s="266">
        <f t="shared" si="320"/>
        <v>3</v>
      </c>
    </row>
    <row r="982" spans="1:58">
      <c r="A982" s="265">
        <v>3510</v>
      </c>
      <c r="B982" s="265">
        <v>3510281672</v>
      </c>
      <c r="C982" s="266" t="s">
        <v>1327</v>
      </c>
      <c r="D982" s="275">
        <f t="shared" si="302"/>
        <v>0</v>
      </c>
      <c r="E982" s="275">
        <f t="shared" si="303"/>
        <v>0</v>
      </c>
      <c r="F982" s="275">
        <f t="shared" si="304"/>
        <v>0</v>
      </c>
      <c r="G982" s="275">
        <f t="shared" si="305"/>
        <v>0</v>
      </c>
      <c r="H982" s="275">
        <f t="shared" si="306"/>
        <v>1</v>
      </c>
      <c r="I982" s="275">
        <f t="shared" si="307"/>
        <v>0</v>
      </c>
      <c r="J982" s="275">
        <f t="shared" si="308"/>
        <v>0</v>
      </c>
      <c r="K982" s="410">
        <f t="shared" si="309"/>
        <v>3.9300000000000002E-2</v>
      </c>
      <c r="L982" s="275"/>
      <c r="M982" s="275">
        <f t="shared" si="310"/>
        <v>0</v>
      </c>
      <c r="N982" s="275">
        <f t="shared" si="311"/>
        <v>0</v>
      </c>
      <c r="O982" s="275">
        <f t="shared" si="312"/>
        <v>0</v>
      </c>
      <c r="P982" s="275">
        <f t="shared" si="313"/>
        <v>1</v>
      </c>
      <c r="Q982" s="275">
        <f t="shared" si="314"/>
        <v>10</v>
      </c>
      <c r="R982" s="275">
        <f t="shared" si="315"/>
        <v>1</v>
      </c>
      <c r="S982" s="278"/>
      <c r="T982" s="278"/>
      <c r="U982" s="278"/>
      <c r="V982" s="278"/>
      <c r="W982" s="582"/>
      <c r="X982" s="582"/>
      <c r="Y982" s="600"/>
      <c r="Z982" s="278"/>
      <c r="AA982" s="76">
        <v>3510</v>
      </c>
      <c r="AB982" s="76">
        <v>3510281672</v>
      </c>
      <c r="AC982" s="294" t="s">
        <v>1327</v>
      </c>
      <c r="AD982" s="76">
        <v>0</v>
      </c>
      <c r="AE982" s="76">
        <v>0</v>
      </c>
      <c r="AF982" s="76">
        <v>0</v>
      </c>
      <c r="AG982" s="76">
        <v>0</v>
      </c>
      <c r="AH982" s="76">
        <v>1</v>
      </c>
      <c r="AI982" s="76">
        <v>0</v>
      </c>
      <c r="AJ982" s="76">
        <v>0</v>
      </c>
      <c r="AK982" s="265">
        <v>0</v>
      </c>
      <c r="AL982" s="265">
        <v>0</v>
      </c>
      <c r="AM982" s="265">
        <v>0</v>
      </c>
      <c r="AN982" s="265">
        <v>0</v>
      </c>
      <c r="AO982" s="265">
        <v>1</v>
      </c>
      <c r="AP982" s="265">
        <v>0</v>
      </c>
      <c r="AQ982" s="265">
        <v>0</v>
      </c>
      <c r="AR982" s="265">
        <v>0</v>
      </c>
      <c r="AS982" s="76">
        <v>0</v>
      </c>
      <c r="AT982" s="266"/>
      <c r="AU982" s="76">
        <v>281</v>
      </c>
      <c r="AV982" s="76">
        <v>672</v>
      </c>
      <c r="AW982" s="579">
        <v>10</v>
      </c>
      <c r="AY982" s="76"/>
      <c r="AZ982" s="76">
        <f t="shared" si="316"/>
        <v>3510281672</v>
      </c>
      <c r="BA982" s="76">
        <f t="shared" si="317"/>
        <v>3510</v>
      </c>
      <c r="BB982" s="564"/>
      <c r="BC982" s="266" t="str">
        <f t="shared" si="318"/>
        <v>SPRINGFIELD PREPARATORY</v>
      </c>
      <c r="BD982" s="266">
        <f t="shared" si="319"/>
        <v>672</v>
      </c>
      <c r="BE982" s="266" t="str">
        <f t="shared" si="301"/>
        <v>GATEWAY</v>
      </c>
      <c r="BF982" s="266">
        <f t="shared" si="320"/>
        <v>1</v>
      </c>
    </row>
    <row r="983" spans="1:58">
      <c r="A983" s="265">
        <v>3510</v>
      </c>
      <c r="B983" s="265">
        <v>3510281680</v>
      </c>
      <c r="C983" s="266" t="s">
        <v>1327</v>
      </c>
      <c r="D983" s="275">
        <f t="shared" si="302"/>
        <v>0</v>
      </c>
      <c r="E983" s="275">
        <f t="shared" si="303"/>
        <v>0</v>
      </c>
      <c r="F983" s="275">
        <f t="shared" si="304"/>
        <v>0</v>
      </c>
      <c r="G983" s="275">
        <f t="shared" si="305"/>
        <v>1</v>
      </c>
      <c r="H983" s="275">
        <f t="shared" si="306"/>
        <v>1</v>
      </c>
      <c r="I983" s="275">
        <f t="shared" si="307"/>
        <v>0</v>
      </c>
      <c r="J983" s="275">
        <f t="shared" si="308"/>
        <v>0</v>
      </c>
      <c r="K983" s="410">
        <f t="shared" si="309"/>
        <v>7.8600000000000003E-2</v>
      </c>
      <c r="L983" s="275"/>
      <c r="M983" s="275">
        <f t="shared" si="310"/>
        <v>0</v>
      </c>
      <c r="N983" s="275">
        <f t="shared" si="311"/>
        <v>0</v>
      </c>
      <c r="O983" s="275">
        <f t="shared" si="312"/>
        <v>0</v>
      </c>
      <c r="P983" s="275">
        <f t="shared" si="313"/>
        <v>2</v>
      </c>
      <c r="Q983" s="275">
        <f t="shared" si="314"/>
        <v>5</v>
      </c>
      <c r="R983" s="275">
        <f t="shared" si="315"/>
        <v>2</v>
      </c>
      <c r="S983" s="278"/>
      <c r="T983" s="278"/>
      <c r="U983" s="278"/>
      <c r="V983" s="278"/>
      <c r="W983" s="582"/>
      <c r="X983" s="582"/>
      <c r="Y983" s="600"/>
      <c r="Z983" s="278"/>
      <c r="AA983" s="76">
        <v>3510</v>
      </c>
      <c r="AB983" s="76">
        <v>3510281680</v>
      </c>
      <c r="AC983" s="294" t="s">
        <v>1327</v>
      </c>
      <c r="AD983" s="76">
        <v>0</v>
      </c>
      <c r="AE983" s="76">
        <v>0</v>
      </c>
      <c r="AF983" s="76">
        <v>0</v>
      </c>
      <c r="AG983" s="76">
        <v>1</v>
      </c>
      <c r="AH983" s="76">
        <v>1</v>
      </c>
      <c r="AI983" s="76">
        <v>0</v>
      </c>
      <c r="AJ983" s="76">
        <v>0</v>
      </c>
      <c r="AK983" s="265">
        <v>0</v>
      </c>
      <c r="AL983" s="265">
        <v>0</v>
      </c>
      <c r="AM983" s="265">
        <v>0</v>
      </c>
      <c r="AN983" s="265">
        <v>0</v>
      </c>
      <c r="AO983" s="265">
        <v>2</v>
      </c>
      <c r="AP983" s="265">
        <v>0</v>
      </c>
      <c r="AQ983" s="265">
        <v>0</v>
      </c>
      <c r="AR983" s="265">
        <v>0</v>
      </c>
      <c r="AS983" s="76">
        <v>0</v>
      </c>
      <c r="AT983" s="266"/>
      <c r="AU983" s="76">
        <v>281</v>
      </c>
      <c r="AV983" s="76">
        <v>680</v>
      </c>
      <c r="AW983" s="579">
        <v>5</v>
      </c>
      <c r="AY983" s="76"/>
      <c r="AZ983" s="76">
        <f t="shared" si="316"/>
        <v>3510281680</v>
      </c>
      <c r="BA983" s="76">
        <f t="shared" si="317"/>
        <v>3510</v>
      </c>
      <c r="BB983" s="564"/>
      <c r="BC983" s="266" t="str">
        <f t="shared" si="318"/>
        <v>SPRINGFIELD PREPARATORY</v>
      </c>
      <c r="BD983" s="266">
        <f t="shared" si="319"/>
        <v>680</v>
      </c>
      <c r="BE983" s="266" t="str">
        <f t="shared" si="301"/>
        <v>HAMPDEN WILBRAHAM</v>
      </c>
      <c r="BF983" s="266">
        <f t="shared" si="320"/>
        <v>2</v>
      </c>
    </row>
    <row r="984" spans="1:58">
      <c r="A984" s="265">
        <v>3513</v>
      </c>
      <c r="B984" s="265">
        <v>3513044001</v>
      </c>
      <c r="C984" s="266" t="s">
        <v>1378</v>
      </c>
      <c r="D984" s="275">
        <f t="shared" si="302"/>
        <v>0</v>
      </c>
      <c r="E984" s="275">
        <f t="shared" si="303"/>
        <v>0</v>
      </c>
      <c r="F984" s="275">
        <f t="shared" si="304"/>
        <v>0</v>
      </c>
      <c r="G984" s="275">
        <f t="shared" si="305"/>
        <v>0</v>
      </c>
      <c r="H984" s="275">
        <f t="shared" si="306"/>
        <v>0</v>
      </c>
      <c r="I984" s="275">
        <f t="shared" si="307"/>
        <v>1</v>
      </c>
      <c r="J984" s="275">
        <f t="shared" si="308"/>
        <v>0</v>
      </c>
      <c r="K984" s="410">
        <f t="shared" si="309"/>
        <v>3.9300000000000002E-2</v>
      </c>
      <c r="L984" s="275"/>
      <c r="M984" s="275">
        <f t="shared" si="310"/>
        <v>0</v>
      </c>
      <c r="N984" s="275">
        <f t="shared" si="311"/>
        <v>0</v>
      </c>
      <c r="O984" s="275">
        <f t="shared" si="312"/>
        <v>0</v>
      </c>
      <c r="P984" s="275">
        <f t="shared" si="313"/>
        <v>0</v>
      </c>
      <c r="Q984" s="275">
        <f t="shared" si="314"/>
        <v>7</v>
      </c>
      <c r="R984" s="275">
        <f t="shared" si="315"/>
        <v>1</v>
      </c>
      <c r="S984" s="278"/>
      <c r="T984" s="278"/>
      <c r="U984" s="278"/>
      <c r="V984" s="278"/>
      <c r="W984" s="582"/>
      <c r="X984" s="582"/>
      <c r="Y984" s="600"/>
      <c r="Z984" s="278"/>
      <c r="AA984" s="76">
        <v>3513</v>
      </c>
      <c r="AB984" s="76">
        <v>3513044001</v>
      </c>
      <c r="AC984" s="294" t="s">
        <v>1378</v>
      </c>
      <c r="AD984" s="76">
        <v>0</v>
      </c>
      <c r="AE984" s="76">
        <v>0</v>
      </c>
      <c r="AF984" s="76">
        <v>0</v>
      </c>
      <c r="AG984" s="76">
        <v>0</v>
      </c>
      <c r="AH984" s="76">
        <v>0</v>
      </c>
      <c r="AI984" s="76">
        <v>1</v>
      </c>
      <c r="AJ984" s="76">
        <v>0</v>
      </c>
      <c r="AK984" s="265">
        <v>0</v>
      </c>
      <c r="AL984" s="265">
        <v>0</v>
      </c>
      <c r="AM984" s="265">
        <v>0</v>
      </c>
      <c r="AN984" s="265">
        <v>0</v>
      </c>
      <c r="AO984" s="265">
        <v>0</v>
      </c>
      <c r="AP984" s="265">
        <v>0</v>
      </c>
      <c r="AQ984" s="265">
        <v>0</v>
      </c>
      <c r="AR984" s="265">
        <v>0</v>
      </c>
      <c r="AS984" s="76">
        <v>0</v>
      </c>
      <c r="AT984" s="266"/>
      <c r="AU984" s="76">
        <v>44</v>
      </c>
      <c r="AV984" s="76">
        <v>1</v>
      </c>
      <c r="AW984" s="579">
        <v>7</v>
      </c>
      <c r="AY984" s="76"/>
      <c r="AZ984" s="76">
        <f t="shared" si="316"/>
        <v>3513044001</v>
      </c>
      <c r="BA984" s="76">
        <f t="shared" si="317"/>
        <v>3513</v>
      </c>
      <c r="BB984" s="564"/>
      <c r="BC984" s="266" t="str">
        <f t="shared" si="318"/>
        <v>NEW HEIGHTS CS OF BROCKTON</v>
      </c>
      <c r="BD984" s="266">
        <f t="shared" si="319"/>
        <v>1</v>
      </c>
      <c r="BE984" s="266" t="str">
        <f t="shared" si="301"/>
        <v>ABINGTON</v>
      </c>
      <c r="BF984" s="266">
        <f t="shared" si="320"/>
        <v>1</v>
      </c>
    </row>
    <row r="985" spans="1:58">
      <c r="A985" s="265">
        <v>3513</v>
      </c>
      <c r="B985" s="265">
        <v>3513044016</v>
      </c>
      <c r="C985" s="266" t="s">
        <v>1378</v>
      </c>
      <c r="D985" s="275">
        <f t="shared" si="302"/>
        <v>0</v>
      </c>
      <c r="E985" s="275">
        <f t="shared" si="303"/>
        <v>0</v>
      </c>
      <c r="F985" s="275">
        <f t="shared" si="304"/>
        <v>0</v>
      </c>
      <c r="G985" s="275">
        <f t="shared" si="305"/>
        <v>0</v>
      </c>
      <c r="H985" s="275">
        <f t="shared" si="306"/>
        <v>0</v>
      </c>
      <c r="I985" s="275">
        <f t="shared" si="307"/>
        <v>1</v>
      </c>
      <c r="J985" s="275">
        <f t="shared" si="308"/>
        <v>0</v>
      </c>
      <c r="K985" s="410">
        <f t="shared" si="309"/>
        <v>3.9300000000000002E-2</v>
      </c>
      <c r="L985" s="275"/>
      <c r="M985" s="275">
        <f t="shared" si="310"/>
        <v>0</v>
      </c>
      <c r="N985" s="275">
        <f t="shared" si="311"/>
        <v>0</v>
      </c>
      <c r="O985" s="275">
        <f t="shared" si="312"/>
        <v>0</v>
      </c>
      <c r="P985" s="275">
        <f t="shared" si="313"/>
        <v>1</v>
      </c>
      <c r="Q985" s="275">
        <f t="shared" si="314"/>
        <v>8</v>
      </c>
      <c r="R985" s="275">
        <f t="shared" si="315"/>
        <v>1</v>
      </c>
      <c r="S985" s="278"/>
      <c r="T985" s="278"/>
      <c r="U985" s="278"/>
      <c r="V985" s="278"/>
      <c r="W985" s="582"/>
      <c r="X985" s="582"/>
      <c r="Y985" s="600"/>
      <c r="Z985" s="278"/>
      <c r="AA985" s="76">
        <v>3513</v>
      </c>
      <c r="AB985" s="76">
        <v>3513044016</v>
      </c>
      <c r="AC985" s="294" t="s">
        <v>1378</v>
      </c>
      <c r="AD985" s="76">
        <v>0</v>
      </c>
      <c r="AE985" s="76">
        <v>0</v>
      </c>
      <c r="AF985" s="76">
        <v>0</v>
      </c>
      <c r="AG985" s="76">
        <v>0</v>
      </c>
      <c r="AH985" s="76">
        <v>0</v>
      </c>
      <c r="AI985" s="76">
        <v>1</v>
      </c>
      <c r="AJ985" s="76">
        <v>0</v>
      </c>
      <c r="AK985" s="265">
        <v>0</v>
      </c>
      <c r="AL985" s="265">
        <v>0</v>
      </c>
      <c r="AM985" s="265">
        <v>0</v>
      </c>
      <c r="AN985" s="265">
        <v>0</v>
      </c>
      <c r="AO985" s="265">
        <v>0</v>
      </c>
      <c r="AP985" s="265">
        <v>0</v>
      </c>
      <c r="AQ985" s="265">
        <v>0</v>
      </c>
      <c r="AR985" s="265">
        <v>0</v>
      </c>
      <c r="AS985" s="76">
        <v>1</v>
      </c>
      <c r="AT985" s="266"/>
      <c r="AU985" s="76">
        <v>44</v>
      </c>
      <c r="AV985" s="76">
        <v>16</v>
      </c>
      <c r="AW985" s="579">
        <v>8</v>
      </c>
      <c r="AY985" s="76"/>
      <c r="AZ985" s="76">
        <f t="shared" si="316"/>
        <v>3513044016</v>
      </c>
      <c r="BA985" s="76">
        <f t="shared" si="317"/>
        <v>3513</v>
      </c>
      <c r="BB985" s="564"/>
      <c r="BC985" s="266" t="str">
        <f t="shared" si="318"/>
        <v>NEW HEIGHTS CS OF BROCKTON</v>
      </c>
      <c r="BD985" s="266">
        <f t="shared" si="319"/>
        <v>16</v>
      </c>
      <c r="BE985" s="266" t="str">
        <f t="shared" si="301"/>
        <v>ATTLEBORO</v>
      </c>
      <c r="BF985" s="266">
        <f t="shared" si="320"/>
        <v>1</v>
      </c>
    </row>
    <row r="986" spans="1:58">
      <c r="A986" s="265">
        <v>3513</v>
      </c>
      <c r="B986" s="265">
        <v>3513044018</v>
      </c>
      <c r="C986" s="266" t="s">
        <v>1378</v>
      </c>
      <c r="D986" s="275">
        <f t="shared" si="302"/>
        <v>0</v>
      </c>
      <c r="E986" s="275">
        <f t="shared" si="303"/>
        <v>0</v>
      </c>
      <c r="F986" s="275">
        <f t="shared" si="304"/>
        <v>0</v>
      </c>
      <c r="G986" s="275">
        <f t="shared" si="305"/>
        <v>0</v>
      </c>
      <c r="H986" s="275">
        <f t="shared" si="306"/>
        <v>0</v>
      </c>
      <c r="I986" s="275">
        <f t="shared" si="307"/>
        <v>1</v>
      </c>
      <c r="J986" s="275">
        <f t="shared" si="308"/>
        <v>0</v>
      </c>
      <c r="K986" s="410">
        <f t="shared" si="309"/>
        <v>3.9300000000000002E-2</v>
      </c>
      <c r="L986" s="275"/>
      <c r="M986" s="275">
        <f t="shared" si="310"/>
        <v>0</v>
      </c>
      <c r="N986" s="275">
        <f t="shared" si="311"/>
        <v>0</v>
      </c>
      <c r="O986" s="275">
        <f t="shared" si="312"/>
        <v>0</v>
      </c>
      <c r="P986" s="275">
        <f t="shared" si="313"/>
        <v>1</v>
      </c>
      <c r="Q986" s="275">
        <f t="shared" si="314"/>
        <v>9</v>
      </c>
      <c r="R986" s="275">
        <f t="shared" si="315"/>
        <v>1</v>
      </c>
      <c r="S986" s="278"/>
      <c r="T986" s="278"/>
      <c r="U986" s="278"/>
      <c r="V986" s="278"/>
      <c r="W986" s="582"/>
      <c r="X986" s="582"/>
      <c r="Y986" s="600"/>
      <c r="Z986" s="278"/>
      <c r="AA986" s="76">
        <v>3513</v>
      </c>
      <c r="AB986" s="76">
        <v>3513044018</v>
      </c>
      <c r="AC986" s="294" t="s">
        <v>1378</v>
      </c>
      <c r="AD986" s="76">
        <v>0</v>
      </c>
      <c r="AE986" s="76">
        <v>0</v>
      </c>
      <c r="AF986" s="76">
        <v>0</v>
      </c>
      <c r="AG986" s="76">
        <v>0</v>
      </c>
      <c r="AH986" s="76">
        <v>0</v>
      </c>
      <c r="AI986" s="76">
        <v>1</v>
      </c>
      <c r="AJ986" s="76">
        <v>0</v>
      </c>
      <c r="AK986" s="265">
        <v>0</v>
      </c>
      <c r="AL986" s="265">
        <v>0</v>
      </c>
      <c r="AM986" s="265">
        <v>0</v>
      </c>
      <c r="AN986" s="265">
        <v>0</v>
      </c>
      <c r="AO986" s="265">
        <v>0</v>
      </c>
      <c r="AP986" s="265">
        <v>0</v>
      </c>
      <c r="AQ986" s="265">
        <v>0</v>
      </c>
      <c r="AR986" s="265">
        <v>0</v>
      </c>
      <c r="AS986" s="76">
        <v>1</v>
      </c>
      <c r="AT986" s="266"/>
      <c r="AU986" s="76">
        <v>44</v>
      </c>
      <c r="AV986" s="76">
        <v>18</v>
      </c>
      <c r="AW986" s="579">
        <v>9</v>
      </c>
      <c r="AY986" s="76"/>
      <c r="AZ986" s="76">
        <f t="shared" si="316"/>
        <v>3513044018</v>
      </c>
      <c r="BA986" s="76">
        <f t="shared" si="317"/>
        <v>3513</v>
      </c>
      <c r="BB986" s="564"/>
      <c r="BC986" s="266" t="str">
        <f t="shared" si="318"/>
        <v>NEW HEIGHTS CS OF BROCKTON</v>
      </c>
      <c r="BD986" s="266">
        <f t="shared" si="319"/>
        <v>18</v>
      </c>
      <c r="BE986" s="266" t="str">
        <f t="shared" si="301"/>
        <v>AVON</v>
      </c>
      <c r="BF986" s="266">
        <f t="shared" si="320"/>
        <v>1</v>
      </c>
    </row>
    <row r="987" spans="1:58">
      <c r="A987" s="265">
        <v>3513</v>
      </c>
      <c r="B987" s="265">
        <v>3513044035</v>
      </c>
      <c r="C987" s="266" t="s">
        <v>1378</v>
      </c>
      <c r="D987" s="275">
        <f t="shared" si="302"/>
        <v>0</v>
      </c>
      <c r="E987" s="275">
        <f t="shared" si="303"/>
        <v>0</v>
      </c>
      <c r="F987" s="275">
        <f t="shared" si="304"/>
        <v>0</v>
      </c>
      <c r="G987" s="275">
        <f t="shared" si="305"/>
        <v>0</v>
      </c>
      <c r="H987" s="275">
        <f t="shared" si="306"/>
        <v>0</v>
      </c>
      <c r="I987" s="275">
        <f t="shared" si="307"/>
        <v>3</v>
      </c>
      <c r="J987" s="275">
        <f t="shared" si="308"/>
        <v>0</v>
      </c>
      <c r="K987" s="410">
        <f t="shared" si="309"/>
        <v>0.1179</v>
      </c>
      <c r="L987" s="275"/>
      <c r="M987" s="275">
        <f t="shared" si="310"/>
        <v>0</v>
      </c>
      <c r="N987" s="275">
        <f t="shared" si="311"/>
        <v>0</v>
      </c>
      <c r="O987" s="275">
        <f t="shared" si="312"/>
        <v>0</v>
      </c>
      <c r="P987" s="275">
        <f t="shared" si="313"/>
        <v>3</v>
      </c>
      <c r="Q987" s="275">
        <f t="shared" si="314"/>
        <v>11</v>
      </c>
      <c r="R987" s="275">
        <f t="shared" si="315"/>
        <v>3</v>
      </c>
      <c r="S987" s="278"/>
      <c r="T987" s="278"/>
      <c r="U987" s="278"/>
      <c r="V987" s="278"/>
      <c r="W987" s="582"/>
      <c r="X987" s="582"/>
      <c r="Y987" s="600"/>
      <c r="Z987" s="278"/>
      <c r="AA987" s="76">
        <v>3513</v>
      </c>
      <c r="AB987" s="76">
        <v>3513044035</v>
      </c>
      <c r="AC987" s="294" t="s">
        <v>1378</v>
      </c>
      <c r="AD987" s="76">
        <v>0</v>
      </c>
      <c r="AE987" s="76">
        <v>0</v>
      </c>
      <c r="AF987" s="76">
        <v>0</v>
      </c>
      <c r="AG987" s="76">
        <v>0</v>
      </c>
      <c r="AH987" s="76">
        <v>0</v>
      </c>
      <c r="AI987" s="76">
        <v>3</v>
      </c>
      <c r="AJ987" s="76">
        <v>0</v>
      </c>
      <c r="AK987" s="265">
        <v>0</v>
      </c>
      <c r="AL987" s="265">
        <v>0</v>
      </c>
      <c r="AM987" s="265">
        <v>0</v>
      </c>
      <c r="AN987" s="265">
        <v>0</v>
      </c>
      <c r="AO987" s="265">
        <v>0</v>
      </c>
      <c r="AP987" s="265">
        <v>0</v>
      </c>
      <c r="AQ987" s="265">
        <v>0</v>
      </c>
      <c r="AR987" s="265">
        <v>0</v>
      </c>
      <c r="AS987" s="76">
        <v>3</v>
      </c>
      <c r="AT987" s="266"/>
      <c r="AU987" s="76">
        <v>44</v>
      </c>
      <c r="AV987" s="76">
        <v>35</v>
      </c>
      <c r="AW987" s="579">
        <v>11</v>
      </c>
      <c r="AY987" s="76"/>
      <c r="AZ987" s="76">
        <f t="shared" si="316"/>
        <v>3513044035</v>
      </c>
      <c r="BA987" s="76">
        <f t="shared" si="317"/>
        <v>3513</v>
      </c>
      <c r="BB987" s="564"/>
      <c r="BC987" s="266" t="str">
        <f t="shared" si="318"/>
        <v>NEW HEIGHTS CS OF BROCKTON</v>
      </c>
      <c r="BD987" s="266">
        <f t="shared" si="319"/>
        <v>35</v>
      </c>
      <c r="BE987" s="266" t="str">
        <f t="shared" si="301"/>
        <v>BOSTON</v>
      </c>
      <c r="BF987" s="266">
        <f t="shared" si="320"/>
        <v>3</v>
      </c>
    </row>
    <row r="988" spans="1:58">
      <c r="A988" s="265">
        <v>3513</v>
      </c>
      <c r="B988" s="265">
        <v>3513044044</v>
      </c>
      <c r="C988" s="266" t="s">
        <v>1378</v>
      </c>
      <c r="D988" s="275">
        <f t="shared" si="302"/>
        <v>0</v>
      </c>
      <c r="E988" s="275">
        <f t="shared" si="303"/>
        <v>0</v>
      </c>
      <c r="F988" s="275">
        <f t="shared" si="304"/>
        <v>0</v>
      </c>
      <c r="G988" s="275">
        <f t="shared" si="305"/>
        <v>0</v>
      </c>
      <c r="H988" s="275">
        <f t="shared" si="306"/>
        <v>297</v>
      </c>
      <c r="I988" s="275">
        <f t="shared" si="307"/>
        <v>314</v>
      </c>
      <c r="J988" s="275">
        <f t="shared" si="308"/>
        <v>0</v>
      </c>
      <c r="K988" s="410">
        <f t="shared" si="309"/>
        <v>24.0123</v>
      </c>
      <c r="L988" s="275"/>
      <c r="M988" s="275">
        <f t="shared" si="310"/>
        <v>0</v>
      </c>
      <c r="N988" s="275">
        <f t="shared" si="311"/>
        <v>70</v>
      </c>
      <c r="O988" s="275">
        <f t="shared" si="312"/>
        <v>40</v>
      </c>
      <c r="P988" s="275">
        <f t="shared" si="313"/>
        <v>401</v>
      </c>
      <c r="Q988" s="275">
        <f t="shared" si="314"/>
        <v>11</v>
      </c>
      <c r="R988" s="275">
        <f t="shared" si="315"/>
        <v>611</v>
      </c>
      <c r="S988" s="278"/>
      <c r="T988" s="278"/>
      <c r="U988" s="278"/>
      <c r="V988" s="278"/>
      <c r="W988" s="582"/>
      <c r="X988" s="582"/>
      <c r="Y988" s="600"/>
      <c r="Z988" s="278"/>
      <c r="AA988" s="76">
        <v>3513</v>
      </c>
      <c r="AB988" s="76">
        <v>3513044044</v>
      </c>
      <c r="AC988" s="294" t="s">
        <v>1378</v>
      </c>
      <c r="AD988" s="76">
        <v>0</v>
      </c>
      <c r="AE988" s="76">
        <v>0</v>
      </c>
      <c r="AF988" s="76">
        <v>0</v>
      </c>
      <c r="AG988" s="76">
        <v>0</v>
      </c>
      <c r="AH988" s="76">
        <v>297</v>
      </c>
      <c r="AI988" s="76">
        <v>314</v>
      </c>
      <c r="AJ988" s="76">
        <v>0</v>
      </c>
      <c r="AK988" s="265">
        <v>0</v>
      </c>
      <c r="AL988" s="265">
        <v>0</v>
      </c>
      <c r="AM988" s="265">
        <v>70</v>
      </c>
      <c r="AN988" s="265">
        <v>40</v>
      </c>
      <c r="AO988" s="265">
        <v>204</v>
      </c>
      <c r="AP988" s="265">
        <v>0</v>
      </c>
      <c r="AQ988" s="265">
        <v>0</v>
      </c>
      <c r="AR988" s="265">
        <v>0</v>
      </c>
      <c r="AS988" s="76">
        <v>197</v>
      </c>
      <c r="AT988" s="266"/>
      <c r="AU988" s="76">
        <v>44</v>
      </c>
      <c r="AV988" s="76">
        <v>44</v>
      </c>
      <c r="AW988" s="579">
        <v>11</v>
      </c>
      <c r="AY988" s="76"/>
      <c r="AZ988" s="76">
        <f t="shared" si="316"/>
        <v>3513044044</v>
      </c>
      <c r="BA988" s="76">
        <f t="shared" si="317"/>
        <v>3513</v>
      </c>
      <c r="BB988" s="564"/>
      <c r="BC988" s="266" t="str">
        <f t="shared" si="318"/>
        <v>NEW HEIGHTS CS OF BROCKTON</v>
      </c>
      <c r="BD988" s="266">
        <f t="shared" si="319"/>
        <v>44</v>
      </c>
      <c r="BE988" s="266" t="str">
        <f t="shared" si="301"/>
        <v>BROCKTON</v>
      </c>
      <c r="BF988" s="266">
        <f t="shared" si="320"/>
        <v>611</v>
      </c>
    </row>
    <row r="989" spans="1:58">
      <c r="A989" s="265">
        <v>3513</v>
      </c>
      <c r="B989" s="265">
        <v>3513044050</v>
      </c>
      <c r="C989" s="266" t="s">
        <v>1378</v>
      </c>
      <c r="D989" s="275">
        <f t="shared" si="302"/>
        <v>0</v>
      </c>
      <c r="E989" s="275">
        <f t="shared" si="303"/>
        <v>0</v>
      </c>
      <c r="F989" s="275">
        <f t="shared" si="304"/>
        <v>0</v>
      </c>
      <c r="G989" s="275">
        <f t="shared" si="305"/>
        <v>0</v>
      </c>
      <c r="H989" s="275">
        <f t="shared" si="306"/>
        <v>0</v>
      </c>
      <c r="I989" s="275">
        <f t="shared" si="307"/>
        <v>3</v>
      </c>
      <c r="J989" s="275">
        <f t="shared" si="308"/>
        <v>0</v>
      </c>
      <c r="K989" s="410">
        <f t="shared" si="309"/>
        <v>0.1179</v>
      </c>
      <c r="L989" s="275"/>
      <c r="M989" s="275">
        <f t="shared" si="310"/>
        <v>0</v>
      </c>
      <c r="N989" s="275">
        <f t="shared" si="311"/>
        <v>0</v>
      </c>
      <c r="O989" s="275">
        <f t="shared" si="312"/>
        <v>1</v>
      </c>
      <c r="P989" s="275">
        <f t="shared" si="313"/>
        <v>1</v>
      </c>
      <c r="Q989" s="275">
        <f t="shared" si="314"/>
        <v>5</v>
      </c>
      <c r="R989" s="275">
        <f t="shared" si="315"/>
        <v>3</v>
      </c>
      <c r="S989" s="278"/>
      <c r="T989" s="278"/>
      <c r="U989" s="278"/>
      <c r="V989" s="278"/>
      <c r="W989" s="582"/>
      <c r="X989" s="582"/>
      <c r="Y989" s="600"/>
      <c r="Z989" s="278"/>
      <c r="AA989" s="76">
        <v>3513</v>
      </c>
      <c r="AB989" s="76">
        <v>3513044050</v>
      </c>
      <c r="AC989" s="294" t="s">
        <v>1378</v>
      </c>
      <c r="AD989" s="76">
        <v>0</v>
      </c>
      <c r="AE989" s="76">
        <v>0</v>
      </c>
      <c r="AF989" s="76">
        <v>0</v>
      </c>
      <c r="AG989" s="76">
        <v>0</v>
      </c>
      <c r="AH989" s="76">
        <v>0</v>
      </c>
      <c r="AI989" s="76">
        <v>3</v>
      </c>
      <c r="AJ989" s="76">
        <v>0</v>
      </c>
      <c r="AK989" s="265">
        <v>0</v>
      </c>
      <c r="AL989" s="265">
        <v>0</v>
      </c>
      <c r="AM989" s="265">
        <v>0</v>
      </c>
      <c r="AN989" s="265">
        <v>1</v>
      </c>
      <c r="AO989" s="265">
        <v>0</v>
      </c>
      <c r="AP989" s="265">
        <v>0</v>
      </c>
      <c r="AQ989" s="265">
        <v>0</v>
      </c>
      <c r="AR989" s="265">
        <v>0</v>
      </c>
      <c r="AS989" s="76">
        <v>1</v>
      </c>
      <c r="AT989" s="266"/>
      <c r="AU989" s="76">
        <v>44</v>
      </c>
      <c r="AV989" s="76">
        <v>50</v>
      </c>
      <c r="AW989" s="579">
        <v>5</v>
      </c>
      <c r="AY989" s="76"/>
      <c r="AZ989" s="76">
        <f t="shared" si="316"/>
        <v>3513044050</v>
      </c>
      <c r="BA989" s="76">
        <f t="shared" si="317"/>
        <v>3513</v>
      </c>
      <c r="BB989" s="564"/>
      <c r="BC989" s="266" t="str">
        <f t="shared" si="318"/>
        <v>NEW HEIGHTS CS OF BROCKTON</v>
      </c>
      <c r="BD989" s="266">
        <f t="shared" si="319"/>
        <v>50</v>
      </c>
      <c r="BE989" s="266" t="str">
        <f t="shared" si="301"/>
        <v>CANTON</v>
      </c>
      <c r="BF989" s="266">
        <f t="shared" si="320"/>
        <v>3</v>
      </c>
    </row>
    <row r="990" spans="1:58">
      <c r="A990" s="265">
        <v>3513</v>
      </c>
      <c r="B990" s="265">
        <v>3513044083</v>
      </c>
      <c r="C990" s="266" t="s">
        <v>1378</v>
      </c>
      <c r="D990" s="275">
        <f t="shared" si="302"/>
        <v>0</v>
      </c>
      <c r="E990" s="275">
        <f t="shared" si="303"/>
        <v>0</v>
      </c>
      <c r="F990" s="275">
        <f t="shared" si="304"/>
        <v>0</v>
      </c>
      <c r="G990" s="275">
        <f t="shared" si="305"/>
        <v>0</v>
      </c>
      <c r="H990" s="275">
        <f t="shared" si="306"/>
        <v>0</v>
      </c>
      <c r="I990" s="275">
        <f t="shared" si="307"/>
        <v>3</v>
      </c>
      <c r="J990" s="275">
        <f t="shared" si="308"/>
        <v>0</v>
      </c>
      <c r="K990" s="410">
        <f t="shared" si="309"/>
        <v>0.1179</v>
      </c>
      <c r="L990" s="275"/>
      <c r="M990" s="275">
        <f t="shared" si="310"/>
        <v>0</v>
      </c>
      <c r="N990" s="275">
        <f t="shared" si="311"/>
        <v>0</v>
      </c>
      <c r="O990" s="275">
        <f t="shared" si="312"/>
        <v>1</v>
      </c>
      <c r="P990" s="275">
        <f t="shared" si="313"/>
        <v>2</v>
      </c>
      <c r="Q990" s="275">
        <f t="shared" si="314"/>
        <v>6</v>
      </c>
      <c r="R990" s="275">
        <f t="shared" si="315"/>
        <v>3</v>
      </c>
      <c r="S990" s="278"/>
      <c r="T990" s="278"/>
      <c r="U990" s="278"/>
      <c r="V990" s="278"/>
      <c r="W990" s="582"/>
      <c r="X990" s="582"/>
      <c r="Y990" s="600"/>
      <c r="Z990" s="278"/>
      <c r="AA990" s="76">
        <v>3513</v>
      </c>
      <c r="AB990" s="76">
        <v>3513044083</v>
      </c>
      <c r="AC990" s="294" t="s">
        <v>1378</v>
      </c>
      <c r="AD990" s="76">
        <v>0</v>
      </c>
      <c r="AE990" s="76">
        <v>0</v>
      </c>
      <c r="AF990" s="76">
        <v>0</v>
      </c>
      <c r="AG990" s="76">
        <v>0</v>
      </c>
      <c r="AH990" s="76">
        <v>0</v>
      </c>
      <c r="AI990" s="76">
        <v>3</v>
      </c>
      <c r="AJ990" s="76">
        <v>0</v>
      </c>
      <c r="AK990" s="265">
        <v>0</v>
      </c>
      <c r="AL990" s="265">
        <v>0</v>
      </c>
      <c r="AM990" s="265">
        <v>0</v>
      </c>
      <c r="AN990" s="265">
        <v>1</v>
      </c>
      <c r="AO990" s="265">
        <v>0</v>
      </c>
      <c r="AP990" s="265">
        <v>0</v>
      </c>
      <c r="AQ990" s="265">
        <v>0</v>
      </c>
      <c r="AR990" s="265">
        <v>0</v>
      </c>
      <c r="AS990" s="76">
        <v>2</v>
      </c>
      <c r="AT990" s="266"/>
      <c r="AU990" s="76">
        <v>44</v>
      </c>
      <c r="AV990" s="76">
        <v>83</v>
      </c>
      <c r="AW990" s="579">
        <v>6</v>
      </c>
      <c r="AY990" s="76"/>
      <c r="AZ990" s="76">
        <f t="shared" si="316"/>
        <v>3513044083</v>
      </c>
      <c r="BA990" s="76">
        <f t="shared" si="317"/>
        <v>3513</v>
      </c>
      <c r="BB990" s="564"/>
      <c r="BC990" s="266" t="str">
        <f t="shared" si="318"/>
        <v>NEW HEIGHTS CS OF BROCKTON</v>
      </c>
      <c r="BD990" s="266">
        <f t="shared" si="319"/>
        <v>83</v>
      </c>
      <c r="BE990" s="266" t="str">
        <f t="shared" si="301"/>
        <v>EAST BRIDGEWATER</v>
      </c>
      <c r="BF990" s="266">
        <f t="shared" si="320"/>
        <v>3</v>
      </c>
    </row>
    <row r="991" spans="1:58">
      <c r="A991" s="265">
        <v>3513</v>
      </c>
      <c r="B991" s="265">
        <v>3513044095</v>
      </c>
      <c r="C991" s="266" t="s">
        <v>1378</v>
      </c>
      <c r="D991" s="275">
        <f t="shared" si="302"/>
        <v>0</v>
      </c>
      <c r="E991" s="275">
        <f t="shared" si="303"/>
        <v>0</v>
      </c>
      <c r="F991" s="275">
        <f t="shared" si="304"/>
        <v>0</v>
      </c>
      <c r="G991" s="275">
        <f t="shared" si="305"/>
        <v>0</v>
      </c>
      <c r="H991" s="275">
        <f t="shared" si="306"/>
        <v>0</v>
      </c>
      <c r="I991" s="275">
        <f t="shared" si="307"/>
        <v>1</v>
      </c>
      <c r="J991" s="275">
        <f t="shared" si="308"/>
        <v>0</v>
      </c>
      <c r="K991" s="410">
        <f t="shared" si="309"/>
        <v>3.9300000000000002E-2</v>
      </c>
      <c r="L991" s="275"/>
      <c r="M991" s="275">
        <f t="shared" si="310"/>
        <v>0</v>
      </c>
      <c r="N991" s="275">
        <f t="shared" si="311"/>
        <v>0</v>
      </c>
      <c r="O991" s="275">
        <f t="shared" si="312"/>
        <v>1</v>
      </c>
      <c r="P991" s="275">
        <f t="shared" si="313"/>
        <v>1</v>
      </c>
      <c r="Q991" s="275">
        <f t="shared" si="314"/>
        <v>12</v>
      </c>
      <c r="R991" s="275">
        <f t="shared" si="315"/>
        <v>1</v>
      </c>
      <c r="S991" s="278"/>
      <c r="T991" s="278"/>
      <c r="U991" s="278"/>
      <c r="V991" s="278"/>
      <c r="W991" s="582"/>
      <c r="X991" s="582"/>
      <c r="Y991" s="600"/>
      <c r="Z991" s="278"/>
      <c r="AA991" s="76">
        <v>3513</v>
      </c>
      <c r="AB991" s="76">
        <v>3513044095</v>
      </c>
      <c r="AC991" s="294" t="s">
        <v>1378</v>
      </c>
      <c r="AD991" s="76">
        <v>0</v>
      </c>
      <c r="AE991" s="76">
        <v>0</v>
      </c>
      <c r="AF991" s="76">
        <v>0</v>
      </c>
      <c r="AG991" s="76">
        <v>0</v>
      </c>
      <c r="AH991" s="76">
        <v>0</v>
      </c>
      <c r="AI991" s="76">
        <v>1</v>
      </c>
      <c r="AJ991" s="76">
        <v>0</v>
      </c>
      <c r="AK991" s="265">
        <v>0</v>
      </c>
      <c r="AL991" s="265">
        <v>0</v>
      </c>
      <c r="AM991" s="265">
        <v>0</v>
      </c>
      <c r="AN991" s="265">
        <v>1</v>
      </c>
      <c r="AO991" s="265">
        <v>0</v>
      </c>
      <c r="AP991" s="265">
        <v>0</v>
      </c>
      <c r="AQ991" s="265">
        <v>0</v>
      </c>
      <c r="AR991" s="265">
        <v>0</v>
      </c>
      <c r="AS991" s="76">
        <v>1</v>
      </c>
      <c r="AT991" s="266"/>
      <c r="AU991" s="76">
        <v>44</v>
      </c>
      <c r="AV991" s="76">
        <v>95</v>
      </c>
      <c r="AW991" s="579">
        <v>12</v>
      </c>
      <c r="AY991" s="76"/>
      <c r="AZ991" s="76">
        <f t="shared" si="316"/>
        <v>3513044095</v>
      </c>
      <c r="BA991" s="76">
        <f t="shared" si="317"/>
        <v>3513</v>
      </c>
      <c r="BB991" s="564"/>
      <c r="BC991" s="266" t="str">
        <f t="shared" si="318"/>
        <v>NEW HEIGHTS CS OF BROCKTON</v>
      </c>
      <c r="BD991" s="266">
        <f t="shared" si="319"/>
        <v>95</v>
      </c>
      <c r="BE991" s="266" t="str">
        <f t="shared" si="301"/>
        <v>FALL RIVER</v>
      </c>
      <c r="BF991" s="266">
        <f t="shared" si="320"/>
        <v>1</v>
      </c>
    </row>
    <row r="992" spans="1:58">
      <c r="A992" s="265">
        <v>3513</v>
      </c>
      <c r="B992" s="265">
        <v>3513044133</v>
      </c>
      <c r="C992" s="266" t="s">
        <v>1378</v>
      </c>
      <c r="D992" s="275">
        <f t="shared" si="302"/>
        <v>0</v>
      </c>
      <c r="E992" s="275">
        <f t="shared" si="303"/>
        <v>0</v>
      </c>
      <c r="F992" s="275">
        <f t="shared" si="304"/>
        <v>0</v>
      </c>
      <c r="G992" s="275">
        <f t="shared" si="305"/>
        <v>0</v>
      </c>
      <c r="H992" s="275">
        <f t="shared" si="306"/>
        <v>0</v>
      </c>
      <c r="I992" s="275">
        <f t="shared" si="307"/>
        <v>1</v>
      </c>
      <c r="J992" s="275">
        <f t="shared" si="308"/>
        <v>0</v>
      </c>
      <c r="K992" s="410">
        <f t="shared" si="309"/>
        <v>3.9300000000000002E-2</v>
      </c>
      <c r="L992" s="275"/>
      <c r="M992" s="275">
        <f t="shared" si="310"/>
        <v>0</v>
      </c>
      <c r="N992" s="275">
        <f t="shared" si="311"/>
        <v>0</v>
      </c>
      <c r="O992" s="275">
        <f t="shared" si="312"/>
        <v>0</v>
      </c>
      <c r="P992" s="275">
        <f t="shared" si="313"/>
        <v>0</v>
      </c>
      <c r="Q992" s="275">
        <f t="shared" si="314"/>
        <v>9</v>
      </c>
      <c r="R992" s="275">
        <f t="shared" si="315"/>
        <v>1</v>
      </c>
      <c r="S992" s="278"/>
      <c r="T992" s="278"/>
      <c r="U992" s="278"/>
      <c r="V992" s="278"/>
      <c r="W992" s="582"/>
      <c r="X992" s="582"/>
      <c r="Y992" s="600"/>
      <c r="Z992" s="278"/>
      <c r="AA992" s="76">
        <v>3513</v>
      </c>
      <c r="AB992" s="76">
        <v>3513044133</v>
      </c>
      <c r="AC992" s="294" t="s">
        <v>1378</v>
      </c>
      <c r="AD992" s="76">
        <v>0</v>
      </c>
      <c r="AE992" s="76">
        <v>0</v>
      </c>
      <c r="AF992" s="76">
        <v>0</v>
      </c>
      <c r="AG992" s="76">
        <v>0</v>
      </c>
      <c r="AH992" s="76">
        <v>0</v>
      </c>
      <c r="AI992" s="76">
        <v>1</v>
      </c>
      <c r="AJ992" s="76">
        <v>0</v>
      </c>
      <c r="AK992" s="265">
        <v>0</v>
      </c>
      <c r="AL992" s="265">
        <v>0</v>
      </c>
      <c r="AM992" s="265">
        <v>0</v>
      </c>
      <c r="AN992" s="265">
        <v>0</v>
      </c>
      <c r="AO992" s="265">
        <v>0</v>
      </c>
      <c r="AP992" s="265">
        <v>0</v>
      </c>
      <c r="AQ992" s="265">
        <v>0</v>
      </c>
      <c r="AR992" s="265">
        <v>0</v>
      </c>
      <c r="AS992" s="76">
        <v>0</v>
      </c>
      <c r="AT992" s="266"/>
      <c r="AU992" s="76">
        <v>44</v>
      </c>
      <c r="AV992" s="76">
        <v>133</v>
      </c>
      <c r="AW992" s="579">
        <v>9</v>
      </c>
      <c r="AY992" s="76"/>
      <c r="AZ992" s="76">
        <f t="shared" si="316"/>
        <v>3513044133</v>
      </c>
      <c r="BA992" s="76">
        <f t="shared" si="317"/>
        <v>3513</v>
      </c>
      <c r="BB992" s="564"/>
      <c r="BC992" s="266" t="str">
        <f t="shared" si="318"/>
        <v>NEW HEIGHTS CS OF BROCKTON</v>
      </c>
      <c r="BD992" s="266">
        <f t="shared" si="319"/>
        <v>133</v>
      </c>
      <c r="BE992" s="266" t="str">
        <f t="shared" si="301"/>
        <v>HOLBROOK</v>
      </c>
      <c r="BF992" s="266">
        <f t="shared" si="320"/>
        <v>1</v>
      </c>
    </row>
    <row r="993" spans="1:58">
      <c r="A993" s="265">
        <v>3513</v>
      </c>
      <c r="B993" s="265">
        <v>3513044201</v>
      </c>
      <c r="C993" s="266" t="s">
        <v>1378</v>
      </c>
      <c r="D993" s="275">
        <f t="shared" si="302"/>
        <v>0</v>
      </c>
      <c r="E993" s="275">
        <f t="shared" si="303"/>
        <v>0</v>
      </c>
      <c r="F993" s="275">
        <f t="shared" si="304"/>
        <v>0</v>
      </c>
      <c r="G993" s="275">
        <f t="shared" si="305"/>
        <v>0</v>
      </c>
      <c r="H993" s="275">
        <f t="shared" si="306"/>
        <v>1</v>
      </c>
      <c r="I993" s="275">
        <f t="shared" si="307"/>
        <v>0</v>
      </c>
      <c r="J993" s="275">
        <f t="shared" si="308"/>
        <v>0</v>
      </c>
      <c r="K993" s="410">
        <f t="shared" si="309"/>
        <v>3.9300000000000002E-2</v>
      </c>
      <c r="L993" s="275"/>
      <c r="M993" s="275">
        <f t="shared" si="310"/>
        <v>0</v>
      </c>
      <c r="N993" s="275">
        <f t="shared" si="311"/>
        <v>0</v>
      </c>
      <c r="O993" s="275">
        <f t="shared" si="312"/>
        <v>0</v>
      </c>
      <c r="P993" s="275">
        <f t="shared" si="313"/>
        <v>1</v>
      </c>
      <c r="Q993" s="275">
        <f t="shared" si="314"/>
        <v>12</v>
      </c>
      <c r="R993" s="275">
        <f t="shared" si="315"/>
        <v>1</v>
      </c>
      <c r="S993" s="278"/>
      <c r="T993" s="278"/>
      <c r="U993" s="278"/>
      <c r="V993" s="278"/>
      <c r="W993" s="582"/>
      <c r="X993" s="582"/>
      <c r="Y993" s="600"/>
      <c r="Z993" s="278"/>
      <c r="AA993" s="76">
        <v>3513</v>
      </c>
      <c r="AB993" s="76">
        <v>3513044201</v>
      </c>
      <c r="AC993" s="294" t="s">
        <v>1378</v>
      </c>
      <c r="AD993" s="76">
        <v>0</v>
      </c>
      <c r="AE993" s="76">
        <v>0</v>
      </c>
      <c r="AF993" s="76">
        <v>0</v>
      </c>
      <c r="AG993" s="76">
        <v>0</v>
      </c>
      <c r="AH993" s="76">
        <v>1</v>
      </c>
      <c r="AI993" s="76">
        <v>0</v>
      </c>
      <c r="AJ993" s="76">
        <v>0</v>
      </c>
      <c r="AK993" s="265">
        <v>0</v>
      </c>
      <c r="AL993" s="265">
        <v>0</v>
      </c>
      <c r="AM993" s="265">
        <v>0</v>
      </c>
      <c r="AN993" s="265">
        <v>0</v>
      </c>
      <c r="AO993" s="265">
        <v>1</v>
      </c>
      <c r="AP993" s="265">
        <v>0</v>
      </c>
      <c r="AQ993" s="265">
        <v>0</v>
      </c>
      <c r="AR993" s="265">
        <v>0</v>
      </c>
      <c r="AS993" s="76">
        <v>0</v>
      </c>
      <c r="AT993" s="266"/>
      <c r="AU993" s="76">
        <v>44</v>
      </c>
      <c r="AV993" s="76">
        <v>201</v>
      </c>
      <c r="AW993" s="579">
        <v>12</v>
      </c>
      <c r="AY993" s="76"/>
      <c r="AZ993" s="76">
        <f t="shared" si="316"/>
        <v>3513044201</v>
      </c>
      <c r="BA993" s="76">
        <f t="shared" si="317"/>
        <v>3513</v>
      </c>
      <c r="BB993" s="564"/>
      <c r="BC993" s="266" t="str">
        <f t="shared" si="318"/>
        <v>NEW HEIGHTS CS OF BROCKTON</v>
      </c>
      <c r="BD993" s="266">
        <f t="shared" si="319"/>
        <v>201</v>
      </c>
      <c r="BE993" s="266" t="str">
        <f t="shared" si="301"/>
        <v>NEW BEDFORD</v>
      </c>
      <c r="BF993" s="266">
        <f t="shared" si="320"/>
        <v>1</v>
      </c>
    </row>
    <row r="994" spans="1:58">
      <c r="A994" s="265">
        <v>3513</v>
      </c>
      <c r="B994" s="265">
        <v>3513044218</v>
      </c>
      <c r="C994" s="266" t="s">
        <v>1378</v>
      </c>
      <c r="D994" s="275">
        <f t="shared" si="302"/>
        <v>0</v>
      </c>
      <c r="E994" s="275">
        <f t="shared" si="303"/>
        <v>0</v>
      </c>
      <c r="F994" s="275">
        <f t="shared" si="304"/>
        <v>0</v>
      </c>
      <c r="G994" s="275">
        <f t="shared" si="305"/>
        <v>0</v>
      </c>
      <c r="H994" s="275">
        <f t="shared" si="306"/>
        <v>1</v>
      </c>
      <c r="I994" s="275">
        <f t="shared" si="307"/>
        <v>1</v>
      </c>
      <c r="J994" s="275">
        <f t="shared" si="308"/>
        <v>0</v>
      </c>
      <c r="K994" s="410">
        <f t="shared" si="309"/>
        <v>7.8600000000000003E-2</v>
      </c>
      <c r="L994" s="275"/>
      <c r="M994" s="275">
        <f t="shared" si="310"/>
        <v>0</v>
      </c>
      <c r="N994" s="275">
        <f t="shared" si="311"/>
        <v>1</v>
      </c>
      <c r="O994" s="275">
        <f t="shared" si="312"/>
        <v>0</v>
      </c>
      <c r="P994" s="275">
        <f t="shared" si="313"/>
        <v>1</v>
      </c>
      <c r="Q994" s="275">
        <f t="shared" si="314"/>
        <v>5</v>
      </c>
      <c r="R994" s="275">
        <f t="shared" si="315"/>
        <v>2</v>
      </c>
      <c r="S994" s="278"/>
      <c r="T994" s="278"/>
      <c r="U994" s="278"/>
      <c r="V994" s="278"/>
      <c r="W994" s="582"/>
      <c r="X994" s="582"/>
      <c r="Y994" s="600"/>
      <c r="Z994" s="278"/>
      <c r="AA994" s="76">
        <v>3513</v>
      </c>
      <c r="AB994" s="76">
        <v>3513044218</v>
      </c>
      <c r="AC994" s="294" t="s">
        <v>1378</v>
      </c>
      <c r="AD994" s="76">
        <v>0</v>
      </c>
      <c r="AE994" s="76">
        <v>0</v>
      </c>
      <c r="AF994" s="76">
        <v>0</v>
      </c>
      <c r="AG994" s="76">
        <v>0</v>
      </c>
      <c r="AH994" s="76">
        <v>1</v>
      </c>
      <c r="AI994" s="76">
        <v>1</v>
      </c>
      <c r="AJ994" s="76">
        <v>0</v>
      </c>
      <c r="AK994" s="265">
        <v>0</v>
      </c>
      <c r="AL994" s="265">
        <v>0</v>
      </c>
      <c r="AM994" s="265">
        <v>1</v>
      </c>
      <c r="AN994" s="265">
        <v>0</v>
      </c>
      <c r="AO994" s="265">
        <v>0</v>
      </c>
      <c r="AP994" s="265">
        <v>0</v>
      </c>
      <c r="AQ994" s="265">
        <v>0</v>
      </c>
      <c r="AR994" s="265">
        <v>0</v>
      </c>
      <c r="AS994" s="76">
        <v>1</v>
      </c>
      <c r="AT994" s="266"/>
      <c r="AU994" s="76">
        <v>44</v>
      </c>
      <c r="AV994" s="76">
        <v>218</v>
      </c>
      <c r="AW994" s="579">
        <v>5</v>
      </c>
      <c r="AY994" s="76"/>
      <c r="AZ994" s="76">
        <f t="shared" si="316"/>
        <v>3513044218</v>
      </c>
      <c r="BA994" s="76">
        <f t="shared" si="317"/>
        <v>3513</v>
      </c>
      <c r="BB994" s="564"/>
      <c r="BC994" s="266" t="str">
        <f t="shared" si="318"/>
        <v>NEW HEIGHTS CS OF BROCKTON</v>
      </c>
      <c r="BD994" s="266">
        <f t="shared" si="319"/>
        <v>218</v>
      </c>
      <c r="BE994" s="266" t="str">
        <f t="shared" si="301"/>
        <v>NORTON</v>
      </c>
      <c r="BF994" s="266">
        <f t="shared" si="320"/>
        <v>2</v>
      </c>
    </row>
    <row r="995" spans="1:58">
      <c r="A995" s="265">
        <v>3513</v>
      </c>
      <c r="B995" s="265">
        <v>3513044243</v>
      </c>
      <c r="C995" s="266" t="s">
        <v>1378</v>
      </c>
      <c r="D995" s="275">
        <f t="shared" si="302"/>
        <v>0</v>
      </c>
      <c r="E995" s="275">
        <f t="shared" si="303"/>
        <v>0</v>
      </c>
      <c r="F995" s="275">
        <f t="shared" si="304"/>
        <v>0</v>
      </c>
      <c r="G995" s="275">
        <f t="shared" si="305"/>
        <v>0</v>
      </c>
      <c r="H995" s="275">
        <f t="shared" si="306"/>
        <v>1</v>
      </c>
      <c r="I995" s="275">
        <f t="shared" si="307"/>
        <v>1</v>
      </c>
      <c r="J995" s="275">
        <f t="shared" si="308"/>
        <v>0</v>
      </c>
      <c r="K995" s="410">
        <f t="shared" si="309"/>
        <v>7.8600000000000003E-2</v>
      </c>
      <c r="L995" s="275"/>
      <c r="M995" s="275">
        <f t="shared" si="310"/>
        <v>0</v>
      </c>
      <c r="N995" s="275">
        <f t="shared" si="311"/>
        <v>0</v>
      </c>
      <c r="O995" s="275">
        <f t="shared" si="312"/>
        <v>0</v>
      </c>
      <c r="P995" s="275">
        <f t="shared" si="313"/>
        <v>2</v>
      </c>
      <c r="Q995" s="275">
        <f t="shared" si="314"/>
        <v>9</v>
      </c>
      <c r="R995" s="275">
        <f t="shared" si="315"/>
        <v>2</v>
      </c>
      <c r="S995" s="278"/>
      <c r="T995" s="278"/>
      <c r="U995" s="278"/>
      <c r="V995" s="278"/>
      <c r="W995" s="582"/>
      <c r="X995" s="582"/>
      <c r="Y995" s="600"/>
      <c r="Z995" s="278"/>
      <c r="AA995" s="76">
        <v>3513</v>
      </c>
      <c r="AB995" s="76">
        <v>3513044243</v>
      </c>
      <c r="AC995" s="294" t="s">
        <v>1378</v>
      </c>
      <c r="AD995" s="76">
        <v>0</v>
      </c>
      <c r="AE995" s="76">
        <v>0</v>
      </c>
      <c r="AF995" s="76">
        <v>0</v>
      </c>
      <c r="AG995" s="76">
        <v>0</v>
      </c>
      <c r="AH995" s="76">
        <v>1</v>
      </c>
      <c r="AI995" s="76">
        <v>1</v>
      </c>
      <c r="AJ995" s="76">
        <v>0</v>
      </c>
      <c r="AK995" s="265">
        <v>0</v>
      </c>
      <c r="AL995" s="265">
        <v>0</v>
      </c>
      <c r="AM995" s="265">
        <v>0</v>
      </c>
      <c r="AN995" s="265">
        <v>0</v>
      </c>
      <c r="AO995" s="265">
        <v>1</v>
      </c>
      <c r="AP995" s="265">
        <v>0</v>
      </c>
      <c r="AQ995" s="265">
        <v>0</v>
      </c>
      <c r="AR995" s="265">
        <v>0</v>
      </c>
      <c r="AS995" s="76">
        <v>1</v>
      </c>
      <c r="AT995" s="266"/>
      <c r="AU995" s="76">
        <v>44</v>
      </c>
      <c r="AV995" s="76">
        <v>243</v>
      </c>
      <c r="AW995" s="579">
        <v>9</v>
      </c>
      <c r="AY995" s="76"/>
      <c r="AZ995" s="76">
        <f t="shared" si="316"/>
        <v>3513044243</v>
      </c>
      <c r="BA995" s="76">
        <f t="shared" si="317"/>
        <v>3513</v>
      </c>
      <c r="BB995" s="564"/>
      <c r="BC995" s="266" t="str">
        <f t="shared" si="318"/>
        <v>NEW HEIGHTS CS OF BROCKTON</v>
      </c>
      <c r="BD995" s="266">
        <f t="shared" si="319"/>
        <v>243</v>
      </c>
      <c r="BE995" s="266" t="str">
        <f t="shared" si="301"/>
        <v>QUINCY</v>
      </c>
      <c r="BF995" s="266">
        <f t="shared" si="320"/>
        <v>2</v>
      </c>
    </row>
    <row r="996" spans="1:58">
      <c r="A996" s="265">
        <v>3513</v>
      </c>
      <c r="B996" s="265">
        <v>3513044244</v>
      </c>
      <c r="C996" s="266" t="s">
        <v>1378</v>
      </c>
      <c r="D996" s="275">
        <f t="shared" si="302"/>
        <v>0</v>
      </c>
      <c r="E996" s="275">
        <f t="shared" si="303"/>
        <v>0</v>
      </c>
      <c r="F996" s="275">
        <f t="shared" si="304"/>
        <v>0</v>
      </c>
      <c r="G996" s="275">
        <f t="shared" si="305"/>
        <v>0</v>
      </c>
      <c r="H996" s="275">
        <f t="shared" si="306"/>
        <v>7</v>
      </c>
      <c r="I996" s="275">
        <f t="shared" si="307"/>
        <v>30</v>
      </c>
      <c r="J996" s="275">
        <f t="shared" si="308"/>
        <v>0</v>
      </c>
      <c r="K996" s="410">
        <f t="shared" si="309"/>
        <v>1.4540999999999999</v>
      </c>
      <c r="L996" s="275"/>
      <c r="M996" s="275">
        <f t="shared" si="310"/>
        <v>0</v>
      </c>
      <c r="N996" s="275">
        <f t="shared" si="311"/>
        <v>1</v>
      </c>
      <c r="O996" s="275">
        <f t="shared" si="312"/>
        <v>3</v>
      </c>
      <c r="P996" s="275">
        <f t="shared" si="313"/>
        <v>22</v>
      </c>
      <c r="Q996" s="275">
        <f t="shared" si="314"/>
        <v>10</v>
      </c>
      <c r="R996" s="275">
        <f t="shared" si="315"/>
        <v>37</v>
      </c>
      <c r="S996" s="278"/>
      <c r="T996" s="278"/>
      <c r="U996" s="278"/>
      <c r="V996" s="278"/>
      <c r="W996" s="582"/>
      <c r="X996" s="582"/>
      <c r="Y996" s="600"/>
      <c r="Z996" s="278"/>
      <c r="AA996" s="76">
        <v>3513</v>
      </c>
      <c r="AB996" s="76">
        <v>3513044244</v>
      </c>
      <c r="AC996" s="294" t="s">
        <v>1378</v>
      </c>
      <c r="AD996" s="76">
        <v>0</v>
      </c>
      <c r="AE996" s="76">
        <v>0</v>
      </c>
      <c r="AF996" s="76">
        <v>0</v>
      </c>
      <c r="AG996" s="76">
        <v>0</v>
      </c>
      <c r="AH996" s="76">
        <v>7</v>
      </c>
      <c r="AI996" s="76">
        <v>30</v>
      </c>
      <c r="AJ996" s="76">
        <v>0</v>
      </c>
      <c r="AK996" s="265">
        <v>0</v>
      </c>
      <c r="AL996" s="265">
        <v>0</v>
      </c>
      <c r="AM996" s="265">
        <v>1</v>
      </c>
      <c r="AN996" s="265">
        <v>3</v>
      </c>
      <c r="AO996" s="265">
        <v>5</v>
      </c>
      <c r="AP996" s="265">
        <v>0</v>
      </c>
      <c r="AQ996" s="265">
        <v>0</v>
      </c>
      <c r="AR996" s="265">
        <v>0</v>
      </c>
      <c r="AS996" s="76">
        <v>17</v>
      </c>
      <c r="AT996" s="266"/>
      <c r="AU996" s="76">
        <v>44</v>
      </c>
      <c r="AV996" s="76">
        <v>244</v>
      </c>
      <c r="AW996" s="579">
        <v>10</v>
      </c>
      <c r="AY996" s="76"/>
      <c r="AZ996" s="76">
        <f t="shared" si="316"/>
        <v>3513044244</v>
      </c>
      <c r="BA996" s="76">
        <f t="shared" si="317"/>
        <v>3513</v>
      </c>
      <c r="BB996" s="564"/>
      <c r="BC996" s="266" t="str">
        <f t="shared" si="318"/>
        <v>NEW HEIGHTS CS OF BROCKTON</v>
      </c>
      <c r="BD996" s="266">
        <f t="shared" si="319"/>
        <v>244</v>
      </c>
      <c r="BE996" s="266" t="str">
        <f t="shared" si="301"/>
        <v>RANDOLPH</v>
      </c>
      <c r="BF996" s="266">
        <f t="shared" si="320"/>
        <v>37</v>
      </c>
    </row>
    <row r="997" spans="1:58">
      <c r="A997" s="265">
        <v>3513</v>
      </c>
      <c r="B997" s="265">
        <v>3513044285</v>
      </c>
      <c r="C997" s="266" t="s">
        <v>1378</v>
      </c>
      <c r="D997" s="275">
        <f t="shared" si="302"/>
        <v>0</v>
      </c>
      <c r="E997" s="275">
        <f t="shared" si="303"/>
        <v>0</v>
      </c>
      <c r="F997" s="275">
        <f t="shared" si="304"/>
        <v>0</v>
      </c>
      <c r="G997" s="275">
        <f t="shared" si="305"/>
        <v>0</v>
      </c>
      <c r="H997" s="275">
        <f t="shared" si="306"/>
        <v>0</v>
      </c>
      <c r="I997" s="275">
        <f t="shared" si="307"/>
        <v>2</v>
      </c>
      <c r="J997" s="275">
        <f t="shared" si="308"/>
        <v>0</v>
      </c>
      <c r="K997" s="410">
        <f t="shared" si="309"/>
        <v>7.8600000000000003E-2</v>
      </c>
      <c r="L997" s="275"/>
      <c r="M997" s="275">
        <f t="shared" si="310"/>
        <v>0</v>
      </c>
      <c r="N997" s="275">
        <f t="shared" si="311"/>
        <v>0</v>
      </c>
      <c r="O997" s="275">
        <f t="shared" si="312"/>
        <v>0</v>
      </c>
      <c r="P997" s="275">
        <f t="shared" si="313"/>
        <v>0</v>
      </c>
      <c r="Q997" s="275">
        <f t="shared" si="314"/>
        <v>9</v>
      </c>
      <c r="R997" s="275">
        <f t="shared" si="315"/>
        <v>2</v>
      </c>
      <c r="S997" s="278"/>
      <c r="T997" s="278"/>
      <c r="U997" s="278"/>
      <c r="V997" s="278"/>
      <c r="W997" s="582"/>
      <c r="X997" s="582"/>
      <c r="Y997" s="600"/>
      <c r="Z997" s="278"/>
      <c r="AA997" s="76">
        <v>3513</v>
      </c>
      <c r="AB997" s="76">
        <v>3513044285</v>
      </c>
      <c r="AC997" s="294" t="s">
        <v>1378</v>
      </c>
      <c r="AD997" s="76">
        <v>0</v>
      </c>
      <c r="AE997" s="76">
        <v>0</v>
      </c>
      <c r="AF997" s="76">
        <v>0</v>
      </c>
      <c r="AG997" s="76">
        <v>0</v>
      </c>
      <c r="AH997" s="76">
        <v>0</v>
      </c>
      <c r="AI997" s="76">
        <v>2</v>
      </c>
      <c r="AJ997" s="76">
        <v>0</v>
      </c>
      <c r="AK997" s="265">
        <v>0</v>
      </c>
      <c r="AL997" s="265">
        <v>0</v>
      </c>
      <c r="AM997" s="265">
        <v>0</v>
      </c>
      <c r="AN997" s="265">
        <v>0</v>
      </c>
      <c r="AO997" s="265">
        <v>0</v>
      </c>
      <c r="AP997" s="265">
        <v>0</v>
      </c>
      <c r="AQ997" s="265">
        <v>0</v>
      </c>
      <c r="AR997" s="265">
        <v>0</v>
      </c>
      <c r="AS997" s="76">
        <v>0</v>
      </c>
      <c r="AT997" s="266"/>
      <c r="AU997" s="76">
        <v>44</v>
      </c>
      <c r="AV997" s="76">
        <v>285</v>
      </c>
      <c r="AW997" s="579">
        <v>9</v>
      </c>
      <c r="AY997" s="76"/>
      <c r="AZ997" s="76">
        <f t="shared" si="316"/>
        <v>3513044285</v>
      </c>
      <c r="BA997" s="76">
        <f t="shared" si="317"/>
        <v>3513</v>
      </c>
      <c r="BB997" s="564"/>
      <c r="BC997" s="266" t="str">
        <f t="shared" si="318"/>
        <v>NEW HEIGHTS CS OF BROCKTON</v>
      </c>
      <c r="BD997" s="266">
        <f t="shared" si="319"/>
        <v>285</v>
      </c>
      <c r="BE997" s="266" t="str">
        <f t="shared" si="301"/>
        <v>STOUGHTON</v>
      </c>
      <c r="BF997" s="266">
        <f t="shared" si="320"/>
        <v>2</v>
      </c>
    </row>
    <row r="998" spans="1:58">
      <c r="A998" s="265">
        <v>3513</v>
      </c>
      <c r="B998" s="265">
        <v>3513044293</v>
      </c>
      <c r="C998" s="266" t="s">
        <v>1378</v>
      </c>
      <c r="D998" s="275">
        <f t="shared" si="302"/>
        <v>0</v>
      </c>
      <c r="E998" s="275">
        <f t="shared" si="303"/>
        <v>0</v>
      </c>
      <c r="F998" s="275">
        <f t="shared" si="304"/>
        <v>0</v>
      </c>
      <c r="G998" s="275">
        <f t="shared" si="305"/>
        <v>0</v>
      </c>
      <c r="H998" s="275">
        <f t="shared" si="306"/>
        <v>16</v>
      </c>
      <c r="I998" s="275">
        <f t="shared" si="307"/>
        <v>35</v>
      </c>
      <c r="J998" s="275">
        <f t="shared" si="308"/>
        <v>0</v>
      </c>
      <c r="K998" s="410">
        <f t="shared" si="309"/>
        <v>2.0043000000000002</v>
      </c>
      <c r="L998" s="275"/>
      <c r="M998" s="275">
        <f t="shared" si="310"/>
        <v>0</v>
      </c>
      <c r="N998" s="275">
        <f t="shared" si="311"/>
        <v>3</v>
      </c>
      <c r="O998" s="275">
        <f t="shared" si="312"/>
        <v>3</v>
      </c>
      <c r="P998" s="275">
        <f t="shared" si="313"/>
        <v>39</v>
      </c>
      <c r="Q998" s="275">
        <f t="shared" si="314"/>
        <v>10</v>
      </c>
      <c r="R998" s="275">
        <f t="shared" si="315"/>
        <v>51</v>
      </c>
      <c r="S998" s="278"/>
      <c r="T998" s="278"/>
      <c r="U998" s="278"/>
      <c r="V998" s="278"/>
      <c r="W998" s="582"/>
      <c r="X998" s="582"/>
      <c r="Y998" s="600"/>
      <c r="Z998" s="278"/>
      <c r="AA998" s="76">
        <v>3513</v>
      </c>
      <c r="AB998" s="76">
        <v>3513044293</v>
      </c>
      <c r="AC998" s="294" t="s">
        <v>1378</v>
      </c>
      <c r="AD998" s="76">
        <v>0</v>
      </c>
      <c r="AE998" s="76">
        <v>0</v>
      </c>
      <c r="AF998" s="76">
        <v>0</v>
      </c>
      <c r="AG998" s="76">
        <v>0</v>
      </c>
      <c r="AH998" s="76">
        <v>16</v>
      </c>
      <c r="AI998" s="76">
        <v>35</v>
      </c>
      <c r="AJ998" s="76">
        <v>0</v>
      </c>
      <c r="AK998" s="265">
        <v>0</v>
      </c>
      <c r="AL998" s="265">
        <v>0</v>
      </c>
      <c r="AM998" s="265">
        <v>3</v>
      </c>
      <c r="AN998" s="265">
        <v>3</v>
      </c>
      <c r="AO998" s="265">
        <v>13</v>
      </c>
      <c r="AP998" s="265">
        <v>0</v>
      </c>
      <c r="AQ998" s="265">
        <v>0</v>
      </c>
      <c r="AR998" s="265">
        <v>0</v>
      </c>
      <c r="AS998" s="76">
        <v>26</v>
      </c>
      <c r="AT998" s="266"/>
      <c r="AU998" s="76">
        <v>44</v>
      </c>
      <c r="AV998" s="76">
        <v>293</v>
      </c>
      <c r="AW998" s="579">
        <v>10</v>
      </c>
      <c r="AY998" s="76"/>
      <c r="AZ998" s="76">
        <f t="shared" si="316"/>
        <v>3513044293</v>
      </c>
      <c r="BA998" s="76">
        <f t="shared" si="317"/>
        <v>3513</v>
      </c>
      <c r="BB998" s="564"/>
      <c r="BC998" s="266" t="str">
        <f t="shared" si="318"/>
        <v>NEW HEIGHTS CS OF BROCKTON</v>
      </c>
      <c r="BD998" s="266">
        <f t="shared" si="319"/>
        <v>293</v>
      </c>
      <c r="BE998" s="266" t="str">
        <f t="shared" si="301"/>
        <v>TAUNTON</v>
      </c>
      <c r="BF998" s="266">
        <f t="shared" si="320"/>
        <v>51</v>
      </c>
    </row>
    <row r="999" spans="1:58">
      <c r="A999" s="265">
        <v>3513</v>
      </c>
      <c r="B999" s="265">
        <v>3513044323</v>
      </c>
      <c r="C999" s="266" t="s">
        <v>1378</v>
      </c>
      <c r="D999" s="275">
        <f t="shared" si="302"/>
        <v>0</v>
      </c>
      <c r="E999" s="275">
        <f t="shared" si="303"/>
        <v>0</v>
      </c>
      <c r="F999" s="275">
        <f t="shared" si="304"/>
        <v>0</v>
      </c>
      <c r="G999" s="275">
        <f t="shared" si="305"/>
        <v>0</v>
      </c>
      <c r="H999" s="275">
        <f t="shared" si="306"/>
        <v>0</v>
      </c>
      <c r="I999" s="275">
        <f t="shared" si="307"/>
        <v>1</v>
      </c>
      <c r="J999" s="275">
        <f t="shared" si="308"/>
        <v>0</v>
      </c>
      <c r="K999" s="410">
        <f t="shared" si="309"/>
        <v>3.9300000000000002E-2</v>
      </c>
      <c r="L999" s="275"/>
      <c r="M999" s="275">
        <f t="shared" si="310"/>
        <v>0</v>
      </c>
      <c r="N999" s="275">
        <f t="shared" si="311"/>
        <v>0</v>
      </c>
      <c r="O999" s="275">
        <f t="shared" si="312"/>
        <v>0</v>
      </c>
      <c r="P999" s="275">
        <f t="shared" si="313"/>
        <v>1</v>
      </c>
      <c r="Q999" s="275">
        <f t="shared" si="314"/>
        <v>6</v>
      </c>
      <c r="R999" s="275">
        <f t="shared" si="315"/>
        <v>1</v>
      </c>
      <c r="S999" s="278"/>
      <c r="T999" s="278"/>
      <c r="U999" s="278"/>
      <c r="V999" s="278"/>
      <c r="W999" s="582"/>
      <c r="X999" s="582"/>
      <c r="Y999" s="600"/>
      <c r="Z999" s="278"/>
      <c r="AA999" s="76">
        <v>3513</v>
      </c>
      <c r="AB999" s="76">
        <v>3513044323</v>
      </c>
      <c r="AC999" s="294" t="s">
        <v>1378</v>
      </c>
      <c r="AD999" s="76">
        <v>0</v>
      </c>
      <c r="AE999" s="76">
        <v>0</v>
      </c>
      <c r="AF999" s="76">
        <v>0</v>
      </c>
      <c r="AG999" s="76">
        <v>0</v>
      </c>
      <c r="AH999" s="76">
        <v>0</v>
      </c>
      <c r="AI999" s="76">
        <v>1</v>
      </c>
      <c r="AJ999" s="76">
        <v>0</v>
      </c>
      <c r="AK999" s="265">
        <v>0</v>
      </c>
      <c r="AL999" s="265">
        <v>0</v>
      </c>
      <c r="AM999" s="265">
        <v>0</v>
      </c>
      <c r="AN999" s="265">
        <v>0</v>
      </c>
      <c r="AO999" s="265">
        <v>0</v>
      </c>
      <c r="AP999" s="265">
        <v>0</v>
      </c>
      <c r="AQ999" s="265">
        <v>0</v>
      </c>
      <c r="AR999" s="265">
        <v>0</v>
      </c>
      <c r="AS999" s="76">
        <v>1</v>
      </c>
      <c r="AT999" s="266"/>
      <c r="AU999" s="76">
        <v>44</v>
      </c>
      <c r="AV999" s="76">
        <v>323</v>
      </c>
      <c r="AW999" s="579">
        <v>6</v>
      </c>
      <c r="AY999" s="76"/>
      <c r="AZ999" s="76">
        <f t="shared" si="316"/>
        <v>3513044323</v>
      </c>
      <c r="BA999" s="76">
        <f t="shared" si="317"/>
        <v>3513</v>
      </c>
      <c r="BB999" s="564"/>
      <c r="BC999" s="266" t="str">
        <f t="shared" si="318"/>
        <v>NEW HEIGHTS CS OF BROCKTON</v>
      </c>
      <c r="BD999" s="266">
        <f t="shared" si="319"/>
        <v>323</v>
      </c>
      <c r="BE999" s="266" t="str">
        <f t="shared" si="301"/>
        <v>WEST BRIDGEWATER</v>
      </c>
      <c r="BF999" s="266">
        <f t="shared" si="320"/>
        <v>1</v>
      </c>
    </row>
    <row r="1000" spans="1:58">
      <c r="A1000" s="265">
        <v>3513</v>
      </c>
      <c r="B1000" s="265">
        <v>3513044625</v>
      </c>
      <c r="C1000" s="266" t="s">
        <v>1378</v>
      </c>
      <c r="D1000" s="275">
        <f t="shared" si="302"/>
        <v>0</v>
      </c>
      <c r="E1000" s="275">
        <f t="shared" si="303"/>
        <v>0</v>
      </c>
      <c r="F1000" s="275">
        <f t="shared" si="304"/>
        <v>0</v>
      </c>
      <c r="G1000" s="275">
        <f t="shared" si="305"/>
        <v>0</v>
      </c>
      <c r="H1000" s="275">
        <f t="shared" si="306"/>
        <v>3</v>
      </c>
      <c r="I1000" s="275">
        <f t="shared" si="307"/>
        <v>0</v>
      </c>
      <c r="J1000" s="275">
        <f t="shared" si="308"/>
        <v>0</v>
      </c>
      <c r="K1000" s="410">
        <f t="shared" si="309"/>
        <v>0.1179</v>
      </c>
      <c r="L1000" s="275"/>
      <c r="M1000" s="275">
        <f t="shared" si="310"/>
        <v>0</v>
      </c>
      <c r="N1000" s="275">
        <f t="shared" si="311"/>
        <v>1</v>
      </c>
      <c r="O1000" s="275">
        <f t="shared" si="312"/>
        <v>0</v>
      </c>
      <c r="P1000" s="275">
        <f t="shared" si="313"/>
        <v>0</v>
      </c>
      <c r="Q1000" s="275">
        <f t="shared" si="314"/>
        <v>6</v>
      </c>
      <c r="R1000" s="275">
        <f t="shared" si="315"/>
        <v>3</v>
      </c>
      <c r="S1000" s="278"/>
      <c r="T1000" s="278"/>
      <c r="U1000" s="278"/>
      <c r="V1000" s="278"/>
      <c r="W1000" s="582"/>
      <c r="X1000" s="582"/>
      <c r="Y1000" s="600"/>
      <c r="Z1000" s="278"/>
      <c r="AA1000" s="76">
        <v>3513</v>
      </c>
      <c r="AB1000" s="76">
        <v>3513044625</v>
      </c>
      <c r="AC1000" s="294" t="s">
        <v>1378</v>
      </c>
      <c r="AD1000" s="76">
        <v>0</v>
      </c>
      <c r="AE1000" s="76">
        <v>0</v>
      </c>
      <c r="AF1000" s="76">
        <v>0</v>
      </c>
      <c r="AG1000" s="76">
        <v>0</v>
      </c>
      <c r="AH1000" s="76">
        <v>3</v>
      </c>
      <c r="AI1000" s="76">
        <v>0</v>
      </c>
      <c r="AJ1000" s="76">
        <v>0</v>
      </c>
      <c r="AK1000" s="265">
        <v>0</v>
      </c>
      <c r="AL1000" s="265">
        <v>0</v>
      </c>
      <c r="AM1000" s="265">
        <v>1</v>
      </c>
      <c r="AN1000" s="265">
        <v>0</v>
      </c>
      <c r="AO1000" s="265">
        <v>0</v>
      </c>
      <c r="AP1000" s="265">
        <v>0</v>
      </c>
      <c r="AQ1000" s="265">
        <v>0</v>
      </c>
      <c r="AR1000" s="265">
        <v>0</v>
      </c>
      <c r="AS1000" s="76">
        <v>0</v>
      </c>
      <c r="AT1000" s="266"/>
      <c r="AU1000" s="76">
        <v>44</v>
      </c>
      <c r="AV1000" s="76">
        <v>625</v>
      </c>
      <c r="AW1000" s="579">
        <v>6</v>
      </c>
      <c r="AY1000" s="76"/>
      <c r="AZ1000" s="76">
        <f t="shared" si="316"/>
        <v>3513044625</v>
      </c>
      <c r="BA1000" s="76">
        <f t="shared" si="317"/>
        <v>3513</v>
      </c>
      <c r="BB1000" s="564"/>
      <c r="BC1000" s="266" t="str">
        <f t="shared" si="318"/>
        <v>NEW HEIGHTS CS OF BROCKTON</v>
      </c>
      <c r="BD1000" s="266">
        <f t="shared" si="319"/>
        <v>625</v>
      </c>
      <c r="BE1000" s="266" t="str">
        <f t="shared" si="301"/>
        <v>BRIDGEWATER RAYNHAM</v>
      </c>
      <c r="BF1000" s="266">
        <f t="shared" si="320"/>
        <v>3</v>
      </c>
    </row>
    <row r="1001" spans="1:58">
      <c r="A1001" s="265">
        <v>3513</v>
      </c>
      <c r="B1001" s="265">
        <v>3513044690</v>
      </c>
      <c r="C1001" s="266" t="s">
        <v>1378</v>
      </c>
      <c r="D1001" s="275">
        <f t="shared" si="302"/>
        <v>0</v>
      </c>
      <c r="E1001" s="275">
        <f t="shared" si="303"/>
        <v>0</v>
      </c>
      <c r="F1001" s="275">
        <f t="shared" si="304"/>
        <v>0</v>
      </c>
      <c r="G1001" s="275">
        <f t="shared" si="305"/>
        <v>0</v>
      </c>
      <c r="H1001" s="275">
        <f t="shared" si="306"/>
        <v>0</v>
      </c>
      <c r="I1001" s="275">
        <f t="shared" si="307"/>
        <v>1</v>
      </c>
      <c r="J1001" s="275">
        <f t="shared" si="308"/>
        <v>0</v>
      </c>
      <c r="K1001" s="410">
        <f t="shared" si="309"/>
        <v>3.9300000000000002E-2</v>
      </c>
      <c r="L1001" s="275"/>
      <c r="M1001" s="275">
        <f t="shared" si="310"/>
        <v>0</v>
      </c>
      <c r="N1001" s="275">
        <f t="shared" si="311"/>
        <v>0</v>
      </c>
      <c r="O1001" s="275">
        <f t="shared" si="312"/>
        <v>0</v>
      </c>
      <c r="P1001" s="275">
        <f t="shared" si="313"/>
        <v>1</v>
      </c>
      <c r="Q1001" s="275">
        <f t="shared" si="314"/>
        <v>4</v>
      </c>
      <c r="R1001" s="275">
        <f t="shared" si="315"/>
        <v>1</v>
      </c>
      <c r="S1001" s="278"/>
      <c r="T1001" s="278"/>
      <c r="U1001" s="278"/>
      <c r="V1001" s="278"/>
      <c r="W1001" s="582"/>
      <c r="X1001" s="582"/>
      <c r="Y1001" s="600"/>
      <c r="Z1001" s="278"/>
      <c r="AA1001" s="76">
        <v>3513</v>
      </c>
      <c r="AB1001" s="76">
        <v>3513044690</v>
      </c>
      <c r="AC1001" s="294" t="s">
        <v>1378</v>
      </c>
      <c r="AD1001" s="76">
        <v>0</v>
      </c>
      <c r="AE1001" s="76">
        <v>0</v>
      </c>
      <c r="AF1001" s="76">
        <v>0</v>
      </c>
      <c r="AG1001" s="76">
        <v>0</v>
      </c>
      <c r="AH1001" s="76">
        <v>0</v>
      </c>
      <c r="AI1001" s="76">
        <v>1</v>
      </c>
      <c r="AJ1001" s="76">
        <v>0</v>
      </c>
      <c r="AK1001" s="265">
        <v>0</v>
      </c>
      <c r="AL1001" s="265">
        <v>0</v>
      </c>
      <c r="AM1001" s="265">
        <v>0</v>
      </c>
      <c r="AN1001" s="265">
        <v>0</v>
      </c>
      <c r="AO1001" s="265">
        <v>0</v>
      </c>
      <c r="AP1001" s="265">
        <v>0</v>
      </c>
      <c r="AQ1001" s="265">
        <v>0</v>
      </c>
      <c r="AR1001" s="265">
        <v>0</v>
      </c>
      <c r="AS1001" s="76">
        <v>1</v>
      </c>
      <c r="AT1001" s="266"/>
      <c r="AU1001" s="76">
        <v>44</v>
      </c>
      <c r="AV1001" s="76">
        <v>690</v>
      </c>
      <c r="AW1001" s="579">
        <v>4</v>
      </c>
      <c r="AY1001" s="76"/>
      <c r="AZ1001" s="76">
        <f t="shared" si="316"/>
        <v>3513044690</v>
      </c>
      <c r="BA1001" s="76">
        <f t="shared" si="317"/>
        <v>3513</v>
      </c>
      <c r="BB1001" s="564"/>
      <c r="BC1001" s="266" t="str">
        <f t="shared" si="318"/>
        <v>NEW HEIGHTS CS OF BROCKTON</v>
      </c>
      <c r="BD1001" s="266">
        <f t="shared" si="319"/>
        <v>690</v>
      </c>
      <c r="BE1001" s="266" t="str">
        <f t="shared" si="301"/>
        <v>KING PHILIP</v>
      </c>
      <c r="BF1001" s="266">
        <f t="shared" si="320"/>
        <v>1</v>
      </c>
    </row>
    <row r="1002" spans="1:58">
      <c r="A1002" s="265">
        <v>3513</v>
      </c>
      <c r="B1002" s="265">
        <v>3513044780</v>
      </c>
      <c r="C1002" s="266" t="s">
        <v>1378</v>
      </c>
      <c r="D1002" s="275">
        <f t="shared" si="302"/>
        <v>0</v>
      </c>
      <c r="E1002" s="275">
        <f t="shared" si="303"/>
        <v>0</v>
      </c>
      <c r="F1002" s="275">
        <f t="shared" si="304"/>
        <v>0</v>
      </c>
      <c r="G1002" s="275">
        <f t="shared" si="305"/>
        <v>0</v>
      </c>
      <c r="H1002" s="275">
        <f t="shared" si="306"/>
        <v>1</v>
      </c>
      <c r="I1002" s="275">
        <f t="shared" si="307"/>
        <v>4</v>
      </c>
      <c r="J1002" s="275">
        <f t="shared" si="308"/>
        <v>0</v>
      </c>
      <c r="K1002" s="410">
        <f t="shared" si="309"/>
        <v>0.19650000000000001</v>
      </c>
      <c r="L1002" s="275"/>
      <c r="M1002" s="275">
        <f t="shared" si="310"/>
        <v>0</v>
      </c>
      <c r="N1002" s="275">
        <f t="shared" si="311"/>
        <v>0</v>
      </c>
      <c r="O1002" s="275">
        <f t="shared" si="312"/>
        <v>0</v>
      </c>
      <c r="P1002" s="275">
        <f t="shared" si="313"/>
        <v>3</v>
      </c>
      <c r="Q1002" s="275">
        <f t="shared" si="314"/>
        <v>6</v>
      </c>
      <c r="R1002" s="275">
        <f t="shared" si="315"/>
        <v>5</v>
      </c>
      <c r="S1002" s="278"/>
      <c r="T1002" s="278"/>
      <c r="U1002" s="278"/>
      <c r="V1002" s="278"/>
      <c r="W1002" s="582"/>
      <c r="X1002" s="582"/>
      <c r="Y1002" s="600"/>
      <c r="Z1002" s="278"/>
      <c r="AA1002" s="76">
        <v>3513</v>
      </c>
      <c r="AB1002" s="76">
        <v>3513044780</v>
      </c>
      <c r="AC1002" s="294" t="s">
        <v>1378</v>
      </c>
      <c r="AD1002" s="76">
        <v>0</v>
      </c>
      <c r="AE1002" s="76">
        <v>0</v>
      </c>
      <c r="AF1002" s="76">
        <v>0</v>
      </c>
      <c r="AG1002" s="76">
        <v>0</v>
      </c>
      <c r="AH1002" s="76">
        <v>1</v>
      </c>
      <c r="AI1002" s="76">
        <v>4</v>
      </c>
      <c r="AJ1002" s="76">
        <v>0</v>
      </c>
      <c r="AK1002" s="265">
        <v>0</v>
      </c>
      <c r="AL1002" s="265">
        <v>0</v>
      </c>
      <c r="AM1002" s="265">
        <v>0</v>
      </c>
      <c r="AN1002" s="265">
        <v>0</v>
      </c>
      <c r="AO1002" s="265">
        <v>1</v>
      </c>
      <c r="AP1002" s="265">
        <v>0</v>
      </c>
      <c r="AQ1002" s="265">
        <v>0</v>
      </c>
      <c r="AR1002" s="265">
        <v>0</v>
      </c>
      <c r="AS1002" s="76">
        <v>2</v>
      </c>
      <c r="AT1002" s="266"/>
      <c r="AU1002" s="76">
        <v>44</v>
      </c>
      <c r="AV1002" s="76">
        <v>780</v>
      </c>
      <c r="AW1002" s="579">
        <v>6</v>
      </c>
      <c r="AY1002" s="76"/>
      <c r="AZ1002" s="76">
        <f t="shared" si="316"/>
        <v>3513044780</v>
      </c>
      <c r="BA1002" s="76">
        <f t="shared" si="317"/>
        <v>3513</v>
      </c>
      <c r="BB1002" s="564"/>
      <c r="BC1002" s="266" t="str">
        <f t="shared" si="318"/>
        <v>NEW HEIGHTS CS OF BROCKTON</v>
      </c>
      <c r="BD1002" s="266">
        <f t="shared" si="319"/>
        <v>780</v>
      </c>
      <c r="BE1002" s="266" t="str">
        <f t="shared" si="301"/>
        <v>WHITMAN HANSON</v>
      </c>
      <c r="BF1002" s="266">
        <f t="shared" si="320"/>
        <v>5</v>
      </c>
    </row>
    <row r="1003" spans="1:58">
      <c r="A1003" s="265">
        <v>3514</v>
      </c>
      <c r="B1003" s="265">
        <v>3514281061</v>
      </c>
      <c r="C1003" s="266" t="s">
        <v>1379</v>
      </c>
      <c r="D1003" s="275">
        <f t="shared" si="302"/>
        <v>0</v>
      </c>
      <c r="E1003" s="275">
        <f t="shared" si="303"/>
        <v>0</v>
      </c>
      <c r="F1003" s="275">
        <f t="shared" si="304"/>
        <v>0</v>
      </c>
      <c r="G1003" s="275">
        <f t="shared" si="305"/>
        <v>0</v>
      </c>
      <c r="H1003" s="275">
        <f t="shared" si="306"/>
        <v>1</v>
      </c>
      <c r="I1003" s="275">
        <f t="shared" si="307"/>
        <v>3</v>
      </c>
      <c r="J1003" s="275">
        <f t="shared" si="308"/>
        <v>0</v>
      </c>
      <c r="K1003" s="410">
        <f t="shared" si="309"/>
        <v>0.15720000000000001</v>
      </c>
      <c r="L1003" s="275"/>
      <c r="M1003" s="275">
        <f t="shared" si="310"/>
        <v>0</v>
      </c>
      <c r="N1003" s="275">
        <f t="shared" si="311"/>
        <v>0</v>
      </c>
      <c r="O1003" s="275">
        <f t="shared" si="312"/>
        <v>0</v>
      </c>
      <c r="P1003" s="275">
        <f t="shared" si="313"/>
        <v>3</v>
      </c>
      <c r="Q1003" s="275">
        <f t="shared" si="314"/>
        <v>11</v>
      </c>
      <c r="R1003" s="275">
        <f t="shared" si="315"/>
        <v>4</v>
      </c>
      <c r="S1003" s="278"/>
      <c r="T1003" s="278"/>
      <c r="U1003" s="278"/>
      <c r="V1003" s="278"/>
      <c r="W1003" s="582"/>
      <c r="X1003" s="582"/>
      <c r="Y1003" s="600"/>
      <c r="Z1003" s="278"/>
      <c r="AA1003" s="76">
        <v>3514</v>
      </c>
      <c r="AB1003" s="76">
        <v>3514281061</v>
      </c>
      <c r="AC1003" s="294" t="s">
        <v>1379</v>
      </c>
      <c r="AD1003" s="76">
        <v>0</v>
      </c>
      <c r="AE1003" s="76">
        <v>0</v>
      </c>
      <c r="AF1003" s="76">
        <v>0</v>
      </c>
      <c r="AG1003" s="76">
        <v>0</v>
      </c>
      <c r="AH1003" s="76">
        <v>1</v>
      </c>
      <c r="AI1003" s="76">
        <v>3</v>
      </c>
      <c r="AJ1003" s="76">
        <v>0</v>
      </c>
      <c r="AK1003" s="265">
        <v>0</v>
      </c>
      <c r="AL1003" s="265">
        <v>0</v>
      </c>
      <c r="AM1003" s="265">
        <v>0</v>
      </c>
      <c r="AN1003" s="265">
        <v>0</v>
      </c>
      <c r="AO1003" s="265">
        <v>0</v>
      </c>
      <c r="AP1003" s="265">
        <v>0</v>
      </c>
      <c r="AQ1003" s="265">
        <v>0</v>
      </c>
      <c r="AR1003" s="265">
        <v>0</v>
      </c>
      <c r="AS1003" s="76">
        <v>3</v>
      </c>
      <c r="AT1003" s="266"/>
      <c r="AU1003" s="76">
        <v>281</v>
      </c>
      <c r="AV1003" s="76">
        <v>61</v>
      </c>
      <c r="AW1003" s="579">
        <v>11</v>
      </c>
      <c r="AY1003" s="76"/>
      <c r="AZ1003" s="76">
        <f t="shared" si="316"/>
        <v>3514281061</v>
      </c>
      <c r="BA1003" s="76">
        <f t="shared" si="317"/>
        <v>3514</v>
      </c>
      <c r="BB1003" s="564"/>
      <c r="BC1003" s="266" t="str">
        <f t="shared" si="318"/>
        <v>LIBERTAS ACADEMY</v>
      </c>
      <c r="BD1003" s="266">
        <f t="shared" si="319"/>
        <v>61</v>
      </c>
      <c r="BE1003" s="266" t="str">
        <f t="shared" si="301"/>
        <v>CHICOPEE</v>
      </c>
      <c r="BF1003" s="266">
        <f t="shared" si="320"/>
        <v>4</v>
      </c>
    </row>
    <row r="1004" spans="1:58">
      <c r="A1004" s="265">
        <v>3514</v>
      </c>
      <c r="B1004" s="265">
        <v>3514281137</v>
      </c>
      <c r="C1004" s="266" t="s">
        <v>1379</v>
      </c>
      <c r="D1004" s="275">
        <f t="shared" si="302"/>
        <v>0</v>
      </c>
      <c r="E1004" s="275">
        <f t="shared" si="303"/>
        <v>0</v>
      </c>
      <c r="F1004" s="275">
        <f t="shared" si="304"/>
        <v>0</v>
      </c>
      <c r="G1004" s="275">
        <f t="shared" si="305"/>
        <v>0</v>
      </c>
      <c r="H1004" s="275">
        <f t="shared" si="306"/>
        <v>2</v>
      </c>
      <c r="I1004" s="275">
        <f t="shared" si="307"/>
        <v>2</v>
      </c>
      <c r="J1004" s="275">
        <f t="shared" si="308"/>
        <v>0</v>
      </c>
      <c r="K1004" s="410">
        <f t="shared" si="309"/>
        <v>0.15720000000000001</v>
      </c>
      <c r="L1004" s="275"/>
      <c r="M1004" s="275">
        <f t="shared" si="310"/>
        <v>0</v>
      </c>
      <c r="N1004" s="275">
        <f t="shared" si="311"/>
        <v>0</v>
      </c>
      <c r="O1004" s="275">
        <f t="shared" si="312"/>
        <v>1</v>
      </c>
      <c r="P1004" s="275">
        <f t="shared" si="313"/>
        <v>4</v>
      </c>
      <c r="Q1004" s="275">
        <f t="shared" si="314"/>
        <v>12</v>
      </c>
      <c r="R1004" s="275">
        <f t="shared" si="315"/>
        <v>4</v>
      </c>
      <c r="S1004" s="278"/>
      <c r="T1004" s="278"/>
      <c r="U1004" s="278"/>
      <c r="V1004" s="278"/>
      <c r="W1004" s="582"/>
      <c r="X1004" s="582"/>
      <c r="Y1004" s="600"/>
      <c r="Z1004" s="278"/>
      <c r="AA1004" s="76">
        <v>3514</v>
      </c>
      <c r="AB1004" s="76">
        <v>3514281137</v>
      </c>
      <c r="AC1004" s="294" t="s">
        <v>1379</v>
      </c>
      <c r="AD1004" s="76">
        <v>0</v>
      </c>
      <c r="AE1004" s="76">
        <v>0</v>
      </c>
      <c r="AF1004" s="76">
        <v>0</v>
      </c>
      <c r="AG1004" s="76">
        <v>0</v>
      </c>
      <c r="AH1004" s="76">
        <v>2</v>
      </c>
      <c r="AI1004" s="76">
        <v>2</v>
      </c>
      <c r="AJ1004" s="76">
        <v>0</v>
      </c>
      <c r="AK1004" s="265">
        <v>0</v>
      </c>
      <c r="AL1004" s="265">
        <v>0</v>
      </c>
      <c r="AM1004" s="265">
        <v>0</v>
      </c>
      <c r="AN1004" s="265">
        <v>1</v>
      </c>
      <c r="AO1004" s="265">
        <v>2</v>
      </c>
      <c r="AP1004" s="265">
        <v>0</v>
      </c>
      <c r="AQ1004" s="265">
        <v>0</v>
      </c>
      <c r="AR1004" s="265">
        <v>0</v>
      </c>
      <c r="AS1004" s="76">
        <v>2</v>
      </c>
      <c r="AT1004" s="266"/>
      <c r="AU1004" s="76">
        <v>281</v>
      </c>
      <c r="AV1004" s="76">
        <v>137</v>
      </c>
      <c r="AW1004" s="579">
        <v>12</v>
      </c>
      <c r="AY1004" s="76"/>
      <c r="AZ1004" s="76">
        <f t="shared" si="316"/>
        <v>3514281137</v>
      </c>
      <c r="BA1004" s="76">
        <f t="shared" si="317"/>
        <v>3514</v>
      </c>
      <c r="BB1004" s="564"/>
      <c r="BC1004" s="266" t="str">
        <f t="shared" si="318"/>
        <v>LIBERTAS ACADEMY</v>
      </c>
      <c r="BD1004" s="266">
        <f t="shared" si="319"/>
        <v>137</v>
      </c>
      <c r="BE1004" s="266" t="str">
        <f t="shared" si="301"/>
        <v>HOLYOKE</v>
      </c>
      <c r="BF1004" s="266">
        <f t="shared" si="320"/>
        <v>4</v>
      </c>
    </row>
    <row r="1005" spans="1:58">
      <c r="A1005" s="265">
        <v>3514</v>
      </c>
      <c r="B1005" s="265">
        <v>3514281281</v>
      </c>
      <c r="C1005" s="266" t="s">
        <v>1379</v>
      </c>
      <c r="D1005" s="275">
        <f t="shared" si="302"/>
        <v>0</v>
      </c>
      <c r="E1005" s="275">
        <f t="shared" si="303"/>
        <v>0</v>
      </c>
      <c r="F1005" s="275">
        <f t="shared" si="304"/>
        <v>0</v>
      </c>
      <c r="G1005" s="275">
        <f t="shared" si="305"/>
        <v>0</v>
      </c>
      <c r="H1005" s="275">
        <f t="shared" si="306"/>
        <v>293</v>
      </c>
      <c r="I1005" s="275">
        <f t="shared" si="307"/>
        <v>218</v>
      </c>
      <c r="J1005" s="275">
        <f t="shared" si="308"/>
        <v>0</v>
      </c>
      <c r="K1005" s="410">
        <f t="shared" si="309"/>
        <v>20.0823</v>
      </c>
      <c r="L1005" s="275"/>
      <c r="M1005" s="275">
        <f t="shared" si="310"/>
        <v>0</v>
      </c>
      <c r="N1005" s="275">
        <f t="shared" si="311"/>
        <v>34</v>
      </c>
      <c r="O1005" s="275">
        <f t="shared" si="312"/>
        <v>43</v>
      </c>
      <c r="P1005" s="275">
        <f t="shared" si="313"/>
        <v>459</v>
      </c>
      <c r="Q1005" s="275">
        <f t="shared" si="314"/>
        <v>12</v>
      </c>
      <c r="R1005" s="275">
        <f t="shared" si="315"/>
        <v>511</v>
      </c>
      <c r="S1005" s="278"/>
      <c r="T1005" s="278"/>
      <c r="U1005" s="278"/>
      <c r="V1005" s="278"/>
      <c r="W1005" s="582"/>
      <c r="X1005" s="582"/>
      <c r="Y1005" s="600"/>
      <c r="Z1005" s="278"/>
      <c r="AA1005" s="76">
        <v>3514</v>
      </c>
      <c r="AB1005" s="76">
        <v>3514281281</v>
      </c>
      <c r="AC1005" s="294" t="s">
        <v>1379</v>
      </c>
      <c r="AD1005" s="76">
        <v>0</v>
      </c>
      <c r="AE1005" s="76">
        <v>0</v>
      </c>
      <c r="AF1005" s="76">
        <v>0</v>
      </c>
      <c r="AG1005" s="76">
        <v>0</v>
      </c>
      <c r="AH1005" s="76">
        <v>293</v>
      </c>
      <c r="AI1005" s="76">
        <v>218</v>
      </c>
      <c r="AJ1005" s="76">
        <v>0</v>
      </c>
      <c r="AK1005" s="265">
        <v>0</v>
      </c>
      <c r="AL1005" s="265">
        <v>0</v>
      </c>
      <c r="AM1005" s="265">
        <v>34</v>
      </c>
      <c r="AN1005" s="265">
        <v>43</v>
      </c>
      <c r="AO1005" s="265">
        <v>263</v>
      </c>
      <c r="AP1005" s="265">
        <v>0</v>
      </c>
      <c r="AQ1005" s="265">
        <v>0</v>
      </c>
      <c r="AR1005" s="265">
        <v>0</v>
      </c>
      <c r="AS1005" s="76">
        <v>196</v>
      </c>
      <c r="AT1005" s="266"/>
      <c r="AU1005" s="76">
        <v>281</v>
      </c>
      <c r="AV1005" s="76">
        <v>281</v>
      </c>
      <c r="AW1005" s="579">
        <v>12</v>
      </c>
      <c r="AY1005" s="76"/>
      <c r="AZ1005" s="76">
        <f t="shared" si="316"/>
        <v>3514281281</v>
      </c>
      <c r="BA1005" s="76">
        <f t="shared" si="317"/>
        <v>3514</v>
      </c>
      <c r="BB1005" s="564"/>
      <c r="BC1005" s="266" t="str">
        <f t="shared" si="318"/>
        <v>LIBERTAS ACADEMY</v>
      </c>
      <c r="BD1005" s="266">
        <f t="shared" si="319"/>
        <v>281</v>
      </c>
      <c r="BE1005" s="266" t="str">
        <f t="shared" si="301"/>
        <v>SPRINGFIELD</v>
      </c>
      <c r="BF1005" s="266">
        <f t="shared" si="320"/>
        <v>511</v>
      </c>
    </row>
    <row r="1006" spans="1:58">
      <c r="A1006" s="265">
        <v>3515</v>
      </c>
      <c r="B1006" s="265">
        <v>3515287043</v>
      </c>
      <c r="C1006" s="266" t="s">
        <v>1564</v>
      </c>
      <c r="D1006" s="275">
        <f t="shared" si="302"/>
        <v>0</v>
      </c>
      <c r="E1006" s="275">
        <f t="shared" si="303"/>
        <v>0</v>
      </c>
      <c r="F1006" s="275">
        <f t="shared" si="304"/>
        <v>0</v>
      </c>
      <c r="G1006" s="275">
        <f t="shared" si="305"/>
        <v>3</v>
      </c>
      <c r="H1006" s="275">
        <f t="shared" si="306"/>
        <v>1</v>
      </c>
      <c r="I1006" s="275">
        <f t="shared" si="307"/>
        <v>0</v>
      </c>
      <c r="J1006" s="275">
        <f t="shared" si="308"/>
        <v>0</v>
      </c>
      <c r="K1006" s="410">
        <f t="shared" si="309"/>
        <v>0.15720000000000001</v>
      </c>
      <c r="L1006" s="275"/>
      <c r="M1006" s="275">
        <f t="shared" si="310"/>
        <v>0</v>
      </c>
      <c r="N1006" s="275">
        <f t="shared" si="311"/>
        <v>0</v>
      </c>
      <c r="O1006" s="275">
        <f t="shared" si="312"/>
        <v>0</v>
      </c>
      <c r="P1006" s="275">
        <f t="shared" si="313"/>
        <v>1</v>
      </c>
      <c r="Q1006" s="275">
        <f t="shared" si="314"/>
        <v>7</v>
      </c>
      <c r="R1006" s="275">
        <f t="shared" si="315"/>
        <v>4</v>
      </c>
      <c r="S1006" s="278"/>
      <c r="T1006" s="278"/>
      <c r="U1006" s="278"/>
      <c r="V1006" s="278"/>
      <c r="W1006" s="582"/>
      <c r="X1006" s="582"/>
      <c r="Y1006" s="600"/>
      <c r="Z1006" s="278"/>
      <c r="AA1006" s="76">
        <v>3515</v>
      </c>
      <c r="AB1006" s="76">
        <v>3515287043</v>
      </c>
      <c r="AC1006" s="294" t="s">
        <v>1564</v>
      </c>
      <c r="AD1006" s="76">
        <v>0</v>
      </c>
      <c r="AE1006" s="76">
        <v>0</v>
      </c>
      <c r="AF1006" s="76">
        <v>0</v>
      </c>
      <c r="AG1006" s="76">
        <v>3</v>
      </c>
      <c r="AH1006" s="76">
        <v>1</v>
      </c>
      <c r="AI1006" s="76">
        <v>0</v>
      </c>
      <c r="AJ1006" s="76">
        <v>0</v>
      </c>
      <c r="AK1006" s="265">
        <v>0</v>
      </c>
      <c r="AL1006" s="265">
        <v>0</v>
      </c>
      <c r="AM1006" s="265">
        <v>0</v>
      </c>
      <c r="AN1006" s="265">
        <v>0</v>
      </c>
      <c r="AO1006" s="265">
        <v>1</v>
      </c>
      <c r="AP1006" s="265">
        <v>0</v>
      </c>
      <c r="AQ1006" s="265">
        <v>0</v>
      </c>
      <c r="AR1006" s="265">
        <v>0</v>
      </c>
      <c r="AS1006" s="76">
        <v>0</v>
      </c>
      <c r="AT1006" s="266"/>
      <c r="AU1006" s="76">
        <v>287</v>
      </c>
      <c r="AV1006" s="76">
        <v>43</v>
      </c>
      <c r="AW1006" s="579">
        <v>7</v>
      </c>
      <c r="AY1006" s="76"/>
      <c r="AZ1006" s="76">
        <f t="shared" si="316"/>
        <v>3515287043</v>
      </c>
      <c r="BA1006" s="76">
        <f t="shared" si="317"/>
        <v>3515</v>
      </c>
      <c r="BB1006" s="564"/>
      <c r="BC1006" s="266" t="str">
        <f t="shared" si="318"/>
        <v>OLD STURBRIDGE ACADEMY</v>
      </c>
      <c r="BD1006" s="266">
        <f t="shared" si="319"/>
        <v>43</v>
      </c>
      <c r="BE1006" s="266" t="str">
        <f t="shared" si="301"/>
        <v>BRIMFIELD</v>
      </c>
      <c r="BF1006" s="266">
        <f t="shared" si="320"/>
        <v>4</v>
      </c>
    </row>
    <row r="1007" spans="1:58">
      <c r="A1007" s="265">
        <v>3515</v>
      </c>
      <c r="B1007" s="265">
        <v>3515287045</v>
      </c>
      <c r="C1007" s="266" t="s">
        <v>1564</v>
      </c>
      <c r="D1007" s="275">
        <f t="shared" si="302"/>
        <v>0</v>
      </c>
      <c r="E1007" s="275">
        <f t="shared" si="303"/>
        <v>0</v>
      </c>
      <c r="F1007" s="275">
        <f t="shared" si="304"/>
        <v>0</v>
      </c>
      <c r="G1007" s="275">
        <f t="shared" si="305"/>
        <v>4</v>
      </c>
      <c r="H1007" s="275">
        <f t="shared" si="306"/>
        <v>0</v>
      </c>
      <c r="I1007" s="275">
        <f t="shared" si="307"/>
        <v>0</v>
      </c>
      <c r="J1007" s="275">
        <f t="shared" si="308"/>
        <v>0</v>
      </c>
      <c r="K1007" s="410">
        <f t="shared" si="309"/>
        <v>0.15720000000000001</v>
      </c>
      <c r="L1007" s="275"/>
      <c r="M1007" s="275">
        <f t="shared" si="310"/>
        <v>0</v>
      </c>
      <c r="N1007" s="275">
        <f t="shared" si="311"/>
        <v>0</v>
      </c>
      <c r="O1007" s="275">
        <f t="shared" si="312"/>
        <v>0</v>
      </c>
      <c r="P1007" s="275">
        <f t="shared" si="313"/>
        <v>0</v>
      </c>
      <c r="Q1007" s="275">
        <f t="shared" si="314"/>
        <v>7</v>
      </c>
      <c r="R1007" s="275">
        <f t="shared" si="315"/>
        <v>4</v>
      </c>
      <c r="S1007" s="278"/>
      <c r="T1007" s="278"/>
      <c r="U1007" s="278"/>
      <c r="V1007" s="278"/>
      <c r="W1007" s="582"/>
      <c r="X1007" s="582"/>
      <c r="Y1007" s="600"/>
      <c r="Z1007" s="278"/>
      <c r="AA1007" s="76">
        <v>3515</v>
      </c>
      <c r="AB1007" s="76">
        <v>3515287045</v>
      </c>
      <c r="AC1007" s="294" t="s">
        <v>1564</v>
      </c>
      <c r="AD1007" s="76">
        <v>0</v>
      </c>
      <c r="AE1007" s="76">
        <v>0</v>
      </c>
      <c r="AF1007" s="76">
        <v>0</v>
      </c>
      <c r="AG1007" s="76">
        <v>4</v>
      </c>
      <c r="AH1007" s="76">
        <v>0</v>
      </c>
      <c r="AI1007" s="76">
        <v>0</v>
      </c>
      <c r="AJ1007" s="76">
        <v>0</v>
      </c>
      <c r="AK1007" s="265">
        <v>0</v>
      </c>
      <c r="AL1007" s="265">
        <v>0</v>
      </c>
      <c r="AM1007" s="265">
        <v>0</v>
      </c>
      <c r="AN1007" s="265">
        <v>0</v>
      </c>
      <c r="AO1007" s="265">
        <v>0</v>
      </c>
      <c r="AP1007" s="265">
        <v>0</v>
      </c>
      <c r="AQ1007" s="265">
        <v>0</v>
      </c>
      <c r="AR1007" s="265">
        <v>0</v>
      </c>
      <c r="AS1007" s="76">
        <v>0</v>
      </c>
      <c r="AT1007" s="266"/>
      <c r="AU1007" s="76">
        <v>287</v>
      </c>
      <c r="AV1007" s="76">
        <v>45</v>
      </c>
      <c r="AW1007" s="579">
        <v>7</v>
      </c>
      <c r="AY1007" s="76"/>
      <c r="AZ1007" s="76">
        <f t="shared" si="316"/>
        <v>3515287045</v>
      </c>
      <c r="BA1007" s="76">
        <f t="shared" si="317"/>
        <v>3515</v>
      </c>
      <c r="BB1007" s="564"/>
      <c r="BC1007" s="266" t="str">
        <f t="shared" si="318"/>
        <v>OLD STURBRIDGE ACADEMY</v>
      </c>
      <c r="BD1007" s="266">
        <f t="shared" si="319"/>
        <v>45</v>
      </c>
      <c r="BE1007" s="266" t="str">
        <f t="shared" si="301"/>
        <v>BROOKFIELD</v>
      </c>
      <c r="BF1007" s="266">
        <f t="shared" si="320"/>
        <v>4</v>
      </c>
    </row>
    <row r="1008" spans="1:58">
      <c r="A1008" s="265">
        <v>3515</v>
      </c>
      <c r="B1008" s="265">
        <v>3515287135</v>
      </c>
      <c r="C1008" s="266" t="s">
        <v>1564</v>
      </c>
      <c r="D1008" s="275">
        <f t="shared" si="302"/>
        <v>0</v>
      </c>
      <c r="E1008" s="275">
        <f t="shared" si="303"/>
        <v>0</v>
      </c>
      <c r="F1008" s="275">
        <f t="shared" si="304"/>
        <v>0</v>
      </c>
      <c r="G1008" s="275">
        <f t="shared" si="305"/>
        <v>3</v>
      </c>
      <c r="H1008" s="275">
        <f t="shared" si="306"/>
        <v>0</v>
      </c>
      <c r="I1008" s="275">
        <f t="shared" si="307"/>
        <v>0</v>
      </c>
      <c r="J1008" s="275">
        <f t="shared" si="308"/>
        <v>0</v>
      </c>
      <c r="K1008" s="410">
        <f t="shared" si="309"/>
        <v>0.1179</v>
      </c>
      <c r="L1008" s="275"/>
      <c r="M1008" s="275">
        <f t="shared" si="310"/>
        <v>0</v>
      </c>
      <c r="N1008" s="275">
        <f t="shared" si="311"/>
        <v>0</v>
      </c>
      <c r="O1008" s="275">
        <f t="shared" si="312"/>
        <v>0</v>
      </c>
      <c r="P1008" s="275">
        <f t="shared" si="313"/>
        <v>1</v>
      </c>
      <c r="Q1008" s="275">
        <f t="shared" si="314"/>
        <v>8</v>
      </c>
      <c r="R1008" s="275">
        <f t="shared" si="315"/>
        <v>3</v>
      </c>
      <c r="S1008" s="278"/>
      <c r="T1008" s="278"/>
      <c r="U1008" s="278"/>
      <c r="V1008" s="278"/>
      <c r="W1008" s="582"/>
      <c r="X1008" s="582"/>
      <c r="Y1008" s="600"/>
      <c r="Z1008" s="278"/>
      <c r="AA1008" s="76">
        <v>3515</v>
      </c>
      <c r="AB1008" s="76">
        <v>3515287135</v>
      </c>
      <c r="AC1008" s="294" t="s">
        <v>1564</v>
      </c>
      <c r="AD1008" s="76">
        <v>0</v>
      </c>
      <c r="AE1008" s="76">
        <v>0</v>
      </c>
      <c r="AF1008" s="76">
        <v>0</v>
      </c>
      <c r="AG1008" s="76">
        <v>3</v>
      </c>
      <c r="AH1008" s="76">
        <v>0</v>
      </c>
      <c r="AI1008" s="76">
        <v>0</v>
      </c>
      <c r="AJ1008" s="76">
        <v>0</v>
      </c>
      <c r="AK1008" s="265">
        <v>0</v>
      </c>
      <c r="AL1008" s="265">
        <v>0</v>
      </c>
      <c r="AM1008" s="265">
        <v>0</v>
      </c>
      <c r="AN1008" s="265">
        <v>0</v>
      </c>
      <c r="AO1008" s="265">
        <v>1</v>
      </c>
      <c r="AP1008" s="265">
        <v>0</v>
      </c>
      <c r="AQ1008" s="265">
        <v>0</v>
      </c>
      <c r="AR1008" s="265">
        <v>0</v>
      </c>
      <c r="AS1008" s="76">
        <v>0</v>
      </c>
      <c r="AT1008" s="266"/>
      <c r="AU1008" s="76">
        <v>287</v>
      </c>
      <c r="AV1008" s="76">
        <v>135</v>
      </c>
      <c r="AW1008" s="579">
        <v>8</v>
      </c>
      <c r="AY1008" s="76"/>
      <c r="AZ1008" s="76">
        <f t="shared" si="316"/>
        <v>3515287135</v>
      </c>
      <c r="BA1008" s="76">
        <f t="shared" si="317"/>
        <v>3515</v>
      </c>
      <c r="BB1008" s="564"/>
      <c r="BC1008" s="266" t="str">
        <f t="shared" si="318"/>
        <v>OLD STURBRIDGE ACADEMY</v>
      </c>
      <c r="BD1008" s="266">
        <f t="shared" si="319"/>
        <v>135</v>
      </c>
      <c r="BE1008" s="266" t="str">
        <f t="shared" si="301"/>
        <v>HOLLAND</v>
      </c>
      <c r="BF1008" s="266">
        <f t="shared" si="320"/>
        <v>3</v>
      </c>
    </row>
    <row r="1009" spans="1:58">
      <c r="A1009" s="265">
        <v>3515</v>
      </c>
      <c r="B1009" s="265">
        <v>3515287151</v>
      </c>
      <c r="C1009" s="266" t="s">
        <v>1564</v>
      </c>
      <c r="D1009" s="275">
        <f t="shared" si="302"/>
        <v>0</v>
      </c>
      <c r="E1009" s="275">
        <f t="shared" si="303"/>
        <v>0</v>
      </c>
      <c r="F1009" s="275">
        <f t="shared" si="304"/>
        <v>0</v>
      </c>
      <c r="G1009" s="275">
        <f t="shared" si="305"/>
        <v>1</v>
      </c>
      <c r="H1009" s="275">
        <f t="shared" si="306"/>
        <v>1</v>
      </c>
      <c r="I1009" s="275">
        <f t="shared" si="307"/>
        <v>0</v>
      </c>
      <c r="J1009" s="275">
        <f t="shared" si="308"/>
        <v>0</v>
      </c>
      <c r="K1009" s="410">
        <f t="shared" si="309"/>
        <v>7.8600000000000003E-2</v>
      </c>
      <c r="L1009" s="275"/>
      <c r="M1009" s="275">
        <f t="shared" si="310"/>
        <v>0</v>
      </c>
      <c r="N1009" s="275">
        <f t="shared" si="311"/>
        <v>0</v>
      </c>
      <c r="O1009" s="275">
        <f t="shared" si="312"/>
        <v>0</v>
      </c>
      <c r="P1009" s="275">
        <f t="shared" si="313"/>
        <v>0</v>
      </c>
      <c r="Q1009" s="275">
        <f t="shared" si="314"/>
        <v>8</v>
      </c>
      <c r="R1009" s="275">
        <f t="shared" si="315"/>
        <v>2</v>
      </c>
      <c r="S1009" s="278"/>
      <c r="T1009" s="278"/>
      <c r="U1009" s="278"/>
      <c r="V1009" s="278"/>
      <c r="W1009" s="582"/>
      <c r="X1009" s="582"/>
      <c r="Y1009" s="600"/>
      <c r="Z1009" s="278"/>
      <c r="AA1009" s="76">
        <v>3515</v>
      </c>
      <c r="AB1009" s="76">
        <v>3515287151</v>
      </c>
      <c r="AC1009" s="294" t="s">
        <v>1564</v>
      </c>
      <c r="AD1009" s="76">
        <v>0</v>
      </c>
      <c r="AE1009" s="76">
        <v>0</v>
      </c>
      <c r="AF1009" s="76">
        <v>0</v>
      </c>
      <c r="AG1009" s="76">
        <v>1</v>
      </c>
      <c r="AH1009" s="76">
        <v>1</v>
      </c>
      <c r="AI1009" s="76">
        <v>0</v>
      </c>
      <c r="AJ1009" s="76">
        <v>0</v>
      </c>
      <c r="AK1009" s="265">
        <v>0</v>
      </c>
      <c r="AL1009" s="265">
        <v>0</v>
      </c>
      <c r="AM1009" s="265">
        <v>0</v>
      </c>
      <c r="AN1009" s="265">
        <v>0</v>
      </c>
      <c r="AO1009" s="265">
        <v>0</v>
      </c>
      <c r="AP1009" s="265">
        <v>0</v>
      </c>
      <c r="AQ1009" s="265">
        <v>0</v>
      </c>
      <c r="AR1009" s="265">
        <v>0</v>
      </c>
      <c r="AS1009" s="76">
        <v>0</v>
      </c>
      <c r="AT1009" s="266"/>
      <c r="AU1009" s="76">
        <v>287</v>
      </c>
      <c r="AV1009" s="76">
        <v>151</v>
      </c>
      <c r="AW1009" s="579">
        <v>8</v>
      </c>
      <c r="AY1009" s="76"/>
      <c r="AZ1009" s="76">
        <f t="shared" si="316"/>
        <v>3515287151</v>
      </c>
      <c r="BA1009" s="76">
        <f t="shared" si="317"/>
        <v>3515</v>
      </c>
      <c r="BB1009" s="564"/>
      <c r="BC1009" s="266" t="str">
        <f t="shared" si="318"/>
        <v>OLD STURBRIDGE ACADEMY</v>
      </c>
      <c r="BD1009" s="266">
        <f t="shared" si="319"/>
        <v>151</v>
      </c>
      <c r="BE1009" s="266" t="str">
        <f t="shared" si="301"/>
        <v>LEICESTER</v>
      </c>
      <c r="BF1009" s="266">
        <f t="shared" si="320"/>
        <v>2</v>
      </c>
    </row>
    <row r="1010" spans="1:58">
      <c r="A1010" s="265">
        <v>3515</v>
      </c>
      <c r="B1010" s="265">
        <v>3515287161</v>
      </c>
      <c r="C1010" s="266" t="s">
        <v>1564</v>
      </c>
      <c r="D1010" s="275">
        <f t="shared" si="302"/>
        <v>0</v>
      </c>
      <c r="E1010" s="275">
        <f t="shared" si="303"/>
        <v>0</v>
      </c>
      <c r="F1010" s="275">
        <f t="shared" si="304"/>
        <v>0</v>
      </c>
      <c r="G1010" s="275">
        <f t="shared" si="305"/>
        <v>1</v>
      </c>
      <c r="H1010" s="275">
        <f t="shared" si="306"/>
        <v>0</v>
      </c>
      <c r="I1010" s="275">
        <f t="shared" si="307"/>
        <v>0</v>
      </c>
      <c r="J1010" s="275">
        <f t="shared" si="308"/>
        <v>0</v>
      </c>
      <c r="K1010" s="410">
        <f t="shared" si="309"/>
        <v>3.9300000000000002E-2</v>
      </c>
      <c r="L1010" s="275"/>
      <c r="M1010" s="275">
        <f t="shared" si="310"/>
        <v>0</v>
      </c>
      <c r="N1010" s="275">
        <f t="shared" si="311"/>
        <v>0</v>
      </c>
      <c r="O1010" s="275">
        <f t="shared" si="312"/>
        <v>0</v>
      </c>
      <c r="P1010" s="275">
        <f t="shared" si="313"/>
        <v>0</v>
      </c>
      <c r="Q1010" s="275">
        <f t="shared" si="314"/>
        <v>8</v>
      </c>
      <c r="R1010" s="275">
        <f t="shared" si="315"/>
        <v>1</v>
      </c>
      <c r="S1010" s="278"/>
      <c r="T1010" s="278"/>
      <c r="U1010" s="278"/>
      <c r="V1010" s="278"/>
      <c r="W1010" s="582"/>
      <c r="X1010" s="582"/>
      <c r="Y1010" s="600"/>
      <c r="Z1010" s="278"/>
      <c r="AA1010" s="76">
        <v>3515</v>
      </c>
      <c r="AB1010" s="76">
        <v>3515287161</v>
      </c>
      <c r="AC1010" s="294" t="s">
        <v>1564</v>
      </c>
      <c r="AD1010" s="76">
        <v>0</v>
      </c>
      <c r="AE1010" s="76">
        <v>0</v>
      </c>
      <c r="AF1010" s="76">
        <v>0</v>
      </c>
      <c r="AG1010" s="76">
        <v>1</v>
      </c>
      <c r="AH1010" s="76">
        <v>0</v>
      </c>
      <c r="AI1010" s="76">
        <v>0</v>
      </c>
      <c r="AJ1010" s="76">
        <v>0</v>
      </c>
      <c r="AK1010" s="265">
        <v>0</v>
      </c>
      <c r="AL1010" s="265">
        <v>0</v>
      </c>
      <c r="AM1010" s="265">
        <v>0</v>
      </c>
      <c r="AN1010" s="265">
        <v>0</v>
      </c>
      <c r="AO1010" s="265">
        <v>0</v>
      </c>
      <c r="AP1010" s="265">
        <v>0</v>
      </c>
      <c r="AQ1010" s="265">
        <v>0</v>
      </c>
      <c r="AR1010" s="265">
        <v>0</v>
      </c>
      <c r="AS1010" s="76">
        <v>0</v>
      </c>
      <c r="AT1010" s="266"/>
      <c r="AU1010" s="76">
        <v>287</v>
      </c>
      <c r="AV1010" s="76">
        <v>161</v>
      </c>
      <c r="AW1010" s="579">
        <v>8</v>
      </c>
      <c r="AY1010" s="76"/>
      <c r="AZ1010" s="76">
        <f t="shared" si="316"/>
        <v>3515287161</v>
      </c>
      <c r="BA1010" s="76">
        <f t="shared" si="317"/>
        <v>3515</v>
      </c>
      <c r="BB1010" s="564"/>
      <c r="BC1010" s="266" t="str">
        <f t="shared" si="318"/>
        <v>OLD STURBRIDGE ACADEMY</v>
      </c>
      <c r="BD1010" s="266">
        <f t="shared" si="319"/>
        <v>161</v>
      </c>
      <c r="BE1010" s="266" t="str">
        <f t="shared" si="301"/>
        <v>LUDLOW</v>
      </c>
      <c r="BF1010" s="266">
        <f t="shared" si="320"/>
        <v>1</v>
      </c>
    </row>
    <row r="1011" spans="1:58">
      <c r="A1011" s="265">
        <v>3515</v>
      </c>
      <c r="B1011" s="265">
        <v>3515287191</v>
      </c>
      <c r="C1011" s="266" t="s">
        <v>1564</v>
      </c>
      <c r="D1011" s="275">
        <f t="shared" si="302"/>
        <v>0</v>
      </c>
      <c r="E1011" s="275">
        <f t="shared" si="303"/>
        <v>0</v>
      </c>
      <c r="F1011" s="275">
        <f t="shared" si="304"/>
        <v>7</v>
      </c>
      <c r="G1011" s="275">
        <f t="shared" si="305"/>
        <v>16</v>
      </c>
      <c r="H1011" s="275">
        <f t="shared" si="306"/>
        <v>12</v>
      </c>
      <c r="I1011" s="275">
        <f t="shared" si="307"/>
        <v>0</v>
      </c>
      <c r="J1011" s="275">
        <f t="shared" si="308"/>
        <v>0</v>
      </c>
      <c r="K1011" s="410">
        <f t="shared" si="309"/>
        <v>1.3754999999999999</v>
      </c>
      <c r="L1011" s="275"/>
      <c r="M1011" s="275">
        <f t="shared" si="310"/>
        <v>0</v>
      </c>
      <c r="N1011" s="275">
        <f t="shared" si="311"/>
        <v>0</v>
      </c>
      <c r="O1011" s="275">
        <f t="shared" si="312"/>
        <v>0</v>
      </c>
      <c r="P1011" s="275">
        <f t="shared" si="313"/>
        <v>10</v>
      </c>
      <c r="Q1011" s="275">
        <f t="shared" si="314"/>
        <v>8</v>
      </c>
      <c r="R1011" s="275">
        <f t="shared" si="315"/>
        <v>35</v>
      </c>
      <c r="S1011" s="278"/>
      <c r="T1011" s="278"/>
      <c r="U1011" s="278"/>
      <c r="V1011" s="278"/>
      <c r="W1011" s="582"/>
      <c r="X1011" s="582"/>
      <c r="Y1011" s="600"/>
      <c r="Z1011" s="278"/>
      <c r="AA1011" s="76">
        <v>3515</v>
      </c>
      <c r="AB1011" s="76">
        <v>3515287191</v>
      </c>
      <c r="AC1011" s="294" t="s">
        <v>1564</v>
      </c>
      <c r="AD1011" s="76">
        <v>0</v>
      </c>
      <c r="AE1011" s="76">
        <v>0</v>
      </c>
      <c r="AF1011" s="76">
        <v>7</v>
      </c>
      <c r="AG1011" s="76">
        <v>16</v>
      </c>
      <c r="AH1011" s="76">
        <v>12</v>
      </c>
      <c r="AI1011" s="76">
        <v>0</v>
      </c>
      <c r="AJ1011" s="76">
        <v>0</v>
      </c>
      <c r="AK1011" s="265">
        <v>0</v>
      </c>
      <c r="AL1011" s="265">
        <v>0</v>
      </c>
      <c r="AM1011" s="265">
        <v>0</v>
      </c>
      <c r="AN1011" s="265">
        <v>0</v>
      </c>
      <c r="AO1011" s="265">
        <v>9</v>
      </c>
      <c r="AP1011" s="265">
        <v>0</v>
      </c>
      <c r="AQ1011" s="265">
        <v>0</v>
      </c>
      <c r="AR1011" s="265">
        <v>1</v>
      </c>
      <c r="AS1011" s="76">
        <v>0</v>
      </c>
      <c r="AT1011" s="266"/>
      <c r="AU1011" s="76">
        <v>287</v>
      </c>
      <c r="AV1011" s="76">
        <v>191</v>
      </c>
      <c r="AW1011" s="579">
        <v>8</v>
      </c>
      <c r="AY1011" s="76"/>
      <c r="AZ1011" s="76">
        <f t="shared" si="316"/>
        <v>3515287191</v>
      </c>
      <c r="BA1011" s="76">
        <f t="shared" si="317"/>
        <v>3515</v>
      </c>
      <c r="BB1011" s="564"/>
      <c r="BC1011" s="266" t="str">
        <f t="shared" si="318"/>
        <v>OLD STURBRIDGE ACADEMY</v>
      </c>
      <c r="BD1011" s="266">
        <f t="shared" si="319"/>
        <v>191</v>
      </c>
      <c r="BE1011" s="266" t="str">
        <f t="shared" si="301"/>
        <v>MONSON</v>
      </c>
      <c r="BF1011" s="266">
        <f t="shared" si="320"/>
        <v>35</v>
      </c>
    </row>
    <row r="1012" spans="1:58">
      <c r="A1012" s="265">
        <v>3515</v>
      </c>
      <c r="B1012" s="265">
        <v>3515287215</v>
      </c>
      <c r="C1012" s="266" t="s">
        <v>1564</v>
      </c>
      <c r="D1012" s="275">
        <f t="shared" si="302"/>
        <v>0</v>
      </c>
      <c r="E1012" s="275">
        <f t="shared" si="303"/>
        <v>0</v>
      </c>
      <c r="F1012" s="275">
        <f t="shared" si="304"/>
        <v>2</v>
      </c>
      <c r="G1012" s="275">
        <f t="shared" si="305"/>
        <v>10</v>
      </c>
      <c r="H1012" s="275">
        <f t="shared" si="306"/>
        <v>4</v>
      </c>
      <c r="I1012" s="275">
        <f t="shared" si="307"/>
        <v>0</v>
      </c>
      <c r="J1012" s="275">
        <f t="shared" si="308"/>
        <v>0</v>
      </c>
      <c r="K1012" s="410">
        <f t="shared" si="309"/>
        <v>0.62880000000000003</v>
      </c>
      <c r="L1012" s="275"/>
      <c r="M1012" s="275">
        <f t="shared" si="310"/>
        <v>0</v>
      </c>
      <c r="N1012" s="275">
        <f t="shared" si="311"/>
        <v>0</v>
      </c>
      <c r="O1012" s="275">
        <f t="shared" si="312"/>
        <v>0</v>
      </c>
      <c r="P1012" s="275">
        <f t="shared" si="313"/>
        <v>5</v>
      </c>
      <c r="Q1012" s="275">
        <f t="shared" si="314"/>
        <v>9</v>
      </c>
      <c r="R1012" s="275">
        <f t="shared" si="315"/>
        <v>16</v>
      </c>
      <c r="S1012" s="278"/>
      <c r="T1012" s="278"/>
      <c r="U1012" s="278"/>
      <c r="V1012" s="278"/>
      <c r="W1012" s="582"/>
      <c r="X1012" s="582"/>
      <c r="Y1012" s="600"/>
      <c r="Z1012" s="278"/>
      <c r="AA1012" s="76">
        <v>3515</v>
      </c>
      <c r="AB1012" s="76">
        <v>3515287215</v>
      </c>
      <c r="AC1012" s="294" t="s">
        <v>1564</v>
      </c>
      <c r="AD1012" s="76">
        <v>0</v>
      </c>
      <c r="AE1012" s="76">
        <v>0</v>
      </c>
      <c r="AF1012" s="76">
        <v>2</v>
      </c>
      <c r="AG1012" s="76">
        <v>10</v>
      </c>
      <c r="AH1012" s="76">
        <v>4</v>
      </c>
      <c r="AI1012" s="76">
        <v>0</v>
      </c>
      <c r="AJ1012" s="76">
        <v>0</v>
      </c>
      <c r="AK1012" s="265">
        <v>0</v>
      </c>
      <c r="AL1012" s="265">
        <v>0</v>
      </c>
      <c r="AM1012" s="265">
        <v>0</v>
      </c>
      <c r="AN1012" s="265">
        <v>0</v>
      </c>
      <c r="AO1012" s="265">
        <v>5</v>
      </c>
      <c r="AP1012" s="265">
        <v>0</v>
      </c>
      <c r="AQ1012" s="265">
        <v>0</v>
      </c>
      <c r="AR1012" s="265">
        <v>0</v>
      </c>
      <c r="AS1012" s="76">
        <v>0</v>
      </c>
      <c r="AT1012" s="266"/>
      <c r="AU1012" s="76">
        <v>287</v>
      </c>
      <c r="AV1012" s="76">
        <v>215</v>
      </c>
      <c r="AW1012" s="579">
        <v>9</v>
      </c>
      <c r="AY1012" s="76"/>
      <c r="AZ1012" s="76">
        <f t="shared" si="316"/>
        <v>3515287215</v>
      </c>
      <c r="BA1012" s="76">
        <f t="shared" si="317"/>
        <v>3515</v>
      </c>
      <c r="BB1012" s="564"/>
      <c r="BC1012" s="266" t="str">
        <f t="shared" si="318"/>
        <v>OLD STURBRIDGE ACADEMY</v>
      </c>
      <c r="BD1012" s="266">
        <f t="shared" si="319"/>
        <v>215</v>
      </c>
      <c r="BE1012" s="266" t="str">
        <f t="shared" si="301"/>
        <v>NORTH BROOKFIELD</v>
      </c>
      <c r="BF1012" s="266">
        <f t="shared" si="320"/>
        <v>16</v>
      </c>
    </row>
    <row r="1013" spans="1:58">
      <c r="A1013" s="265">
        <v>3515</v>
      </c>
      <c r="B1013" s="265">
        <v>3515287226</v>
      </c>
      <c r="C1013" s="266" t="s">
        <v>1564</v>
      </c>
      <c r="D1013" s="275">
        <f t="shared" si="302"/>
        <v>0</v>
      </c>
      <c r="E1013" s="275">
        <f t="shared" si="303"/>
        <v>0</v>
      </c>
      <c r="F1013" s="275">
        <f t="shared" si="304"/>
        <v>0</v>
      </c>
      <c r="G1013" s="275">
        <f t="shared" si="305"/>
        <v>0</v>
      </c>
      <c r="H1013" s="275">
        <f t="shared" si="306"/>
        <v>1</v>
      </c>
      <c r="I1013" s="275">
        <f t="shared" si="307"/>
        <v>0</v>
      </c>
      <c r="J1013" s="275">
        <f t="shared" si="308"/>
        <v>0</v>
      </c>
      <c r="K1013" s="410">
        <f t="shared" si="309"/>
        <v>3.9300000000000002E-2</v>
      </c>
      <c r="L1013" s="275"/>
      <c r="M1013" s="275">
        <f t="shared" si="310"/>
        <v>0</v>
      </c>
      <c r="N1013" s="275">
        <f t="shared" si="311"/>
        <v>0</v>
      </c>
      <c r="O1013" s="275">
        <f t="shared" si="312"/>
        <v>0</v>
      </c>
      <c r="P1013" s="275">
        <f t="shared" si="313"/>
        <v>1</v>
      </c>
      <c r="Q1013" s="275">
        <f t="shared" si="314"/>
        <v>9</v>
      </c>
      <c r="R1013" s="275">
        <f t="shared" si="315"/>
        <v>1</v>
      </c>
      <c r="S1013" s="278"/>
      <c r="T1013" s="278"/>
      <c r="U1013" s="278"/>
      <c r="V1013" s="278"/>
      <c r="W1013" s="582"/>
      <c r="X1013" s="582"/>
      <c r="Y1013" s="600"/>
      <c r="Z1013" s="278"/>
      <c r="AA1013" s="76">
        <v>3515</v>
      </c>
      <c r="AB1013" s="76">
        <v>3515287226</v>
      </c>
      <c r="AC1013" s="294" t="s">
        <v>1564</v>
      </c>
      <c r="AD1013" s="76">
        <v>0</v>
      </c>
      <c r="AE1013" s="76">
        <v>0</v>
      </c>
      <c r="AF1013" s="76">
        <v>0</v>
      </c>
      <c r="AG1013" s="76">
        <v>0</v>
      </c>
      <c r="AH1013" s="76">
        <v>1</v>
      </c>
      <c r="AI1013" s="76">
        <v>0</v>
      </c>
      <c r="AJ1013" s="76">
        <v>0</v>
      </c>
      <c r="AK1013" s="265">
        <v>0</v>
      </c>
      <c r="AL1013" s="265">
        <v>0</v>
      </c>
      <c r="AM1013" s="265">
        <v>0</v>
      </c>
      <c r="AN1013" s="265">
        <v>0</v>
      </c>
      <c r="AO1013" s="265">
        <v>1</v>
      </c>
      <c r="AP1013" s="265">
        <v>0</v>
      </c>
      <c r="AQ1013" s="265">
        <v>0</v>
      </c>
      <c r="AR1013" s="265">
        <v>0</v>
      </c>
      <c r="AS1013" s="76">
        <v>0</v>
      </c>
      <c r="AT1013" s="266"/>
      <c r="AU1013" s="76">
        <v>287</v>
      </c>
      <c r="AV1013" s="76">
        <v>226</v>
      </c>
      <c r="AW1013" s="579">
        <v>9</v>
      </c>
      <c r="AY1013" s="76"/>
      <c r="AZ1013" s="76">
        <f t="shared" si="316"/>
        <v>3515287226</v>
      </c>
      <c r="BA1013" s="76">
        <f t="shared" si="317"/>
        <v>3515</v>
      </c>
      <c r="BB1013" s="564"/>
      <c r="BC1013" s="266" t="str">
        <f t="shared" si="318"/>
        <v>OLD STURBRIDGE ACADEMY</v>
      </c>
      <c r="BD1013" s="266">
        <f t="shared" si="319"/>
        <v>226</v>
      </c>
      <c r="BE1013" s="266" t="str">
        <f t="shared" si="301"/>
        <v>OXFORD</v>
      </c>
      <c r="BF1013" s="266">
        <f t="shared" si="320"/>
        <v>1</v>
      </c>
    </row>
    <row r="1014" spans="1:58">
      <c r="A1014" s="265">
        <v>3515</v>
      </c>
      <c r="B1014" s="265">
        <v>3515287227</v>
      </c>
      <c r="C1014" s="266" t="s">
        <v>1564</v>
      </c>
      <c r="D1014" s="275">
        <f t="shared" si="302"/>
        <v>0</v>
      </c>
      <c r="E1014" s="275">
        <f t="shared" si="303"/>
        <v>0</v>
      </c>
      <c r="F1014" s="275">
        <f t="shared" si="304"/>
        <v>2</v>
      </c>
      <c r="G1014" s="275">
        <f t="shared" si="305"/>
        <v>11</v>
      </c>
      <c r="H1014" s="275">
        <f t="shared" si="306"/>
        <v>10</v>
      </c>
      <c r="I1014" s="275">
        <f t="shared" si="307"/>
        <v>0</v>
      </c>
      <c r="J1014" s="275">
        <f t="shared" si="308"/>
        <v>0</v>
      </c>
      <c r="K1014" s="410">
        <f t="shared" si="309"/>
        <v>0.90390000000000004</v>
      </c>
      <c r="L1014" s="275"/>
      <c r="M1014" s="275">
        <f t="shared" si="310"/>
        <v>0</v>
      </c>
      <c r="N1014" s="275">
        <f t="shared" si="311"/>
        <v>0</v>
      </c>
      <c r="O1014" s="275">
        <f t="shared" si="312"/>
        <v>0</v>
      </c>
      <c r="P1014" s="275">
        <f t="shared" si="313"/>
        <v>12</v>
      </c>
      <c r="Q1014" s="275">
        <f t="shared" si="314"/>
        <v>10</v>
      </c>
      <c r="R1014" s="275">
        <f t="shared" si="315"/>
        <v>23</v>
      </c>
      <c r="S1014" s="278"/>
      <c r="T1014" s="278"/>
      <c r="U1014" s="278"/>
      <c r="V1014" s="278"/>
      <c r="W1014" s="582"/>
      <c r="X1014" s="582"/>
      <c r="Y1014" s="600"/>
      <c r="Z1014" s="278"/>
      <c r="AA1014" s="76">
        <v>3515</v>
      </c>
      <c r="AB1014" s="76">
        <v>3515287227</v>
      </c>
      <c r="AC1014" s="294" t="s">
        <v>1564</v>
      </c>
      <c r="AD1014" s="76">
        <v>0</v>
      </c>
      <c r="AE1014" s="76">
        <v>0</v>
      </c>
      <c r="AF1014" s="76">
        <v>2</v>
      </c>
      <c r="AG1014" s="76">
        <v>11</v>
      </c>
      <c r="AH1014" s="76">
        <v>10</v>
      </c>
      <c r="AI1014" s="76">
        <v>0</v>
      </c>
      <c r="AJ1014" s="76">
        <v>0</v>
      </c>
      <c r="AK1014" s="265">
        <v>0</v>
      </c>
      <c r="AL1014" s="265">
        <v>0</v>
      </c>
      <c r="AM1014" s="265">
        <v>0</v>
      </c>
      <c r="AN1014" s="265">
        <v>0</v>
      </c>
      <c r="AO1014" s="265">
        <v>11</v>
      </c>
      <c r="AP1014" s="265">
        <v>0</v>
      </c>
      <c r="AQ1014" s="265">
        <v>0</v>
      </c>
      <c r="AR1014" s="265">
        <v>1</v>
      </c>
      <c r="AS1014" s="76">
        <v>0</v>
      </c>
      <c r="AT1014" s="266"/>
      <c r="AU1014" s="76">
        <v>287</v>
      </c>
      <c r="AV1014" s="76">
        <v>227</v>
      </c>
      <c r="AW1014" s="579">
        <v>10</v>
      </c>
      <c r="AY1014" s="76"/>
      <c r="AZ1014" s="76">
        <f t="shared" si="316"/>
        <v>3515287227</v>
      </c>
      <c r="BA1014" s="76">
        <f t="shared" si="317"/>
        <v>3515</v>
      </c>
      <c r="BB1014" s="564"/>
      <c r="BC1014" s="266" t="str">
        <f t="shared" si="318"/>
        <v>OLD STURBRIDGE ACADEMY</v>
      </c>
      <c r="BD1014" s="266">
        <f t="shared" si="319"/>
        <v>227</v>
      </c>
      <c r="BE1014" s="266" t="str">
        <f t="shared" si="301"/>
        <v>PALMER</v>
      </c>
      <c r="BF1014" s="266">
        <f t="shared" si="320"/>
        <v>23</v>
      </c>
    </row>
    <row r="1015" spans="1:58">
      <c r="A1015" s="265">
        <v>3515</v>
      </c>
      <c r="B1015" s="265">
        <v>3515287277</v>
      </c>
      <c r="C1015" s="266" t="s">
        <v>1564</v>
      </c>
      <c r="D1015" s="275">
        <f t="shared" si="302"/>
        <v>0</v>
      </c>
      <c r="E1015" s="275">
        <f t="shared" si="303"/>
        <v>0</v>
      </c>
      <c r="F1015" s="275">
        <f t="shared" si="304"/>
        <v>12</v>
      </c>
      <c r="G1015" s="275">
        <f t="shared" si="305"/>
        <v>73</v>
      </c>
      <c r="H1015" s="275">
        <f t="shared" si="306"/>
        <v>50</v>
      </c>
      <c r="I1015" s="275">
        <f t="shared" si="307"/>
        <v>0</v>
      </c>
      <c r="J1015" s="275">
        <f t="shared" si="308"/>
        <v>0</v>
      </c>
      <c r="K1015" s="410">
        <f t="shared" si="309"/>
        <v>5.3055000000000003</v>
      </c>
      <c r="L1015" s="275"/>
      <c r="M1015" s="275">
        <f t="shared" si="310"/>
        <v>10</v>
      </c>
      <c r="N1015" s="275">
        <f t="shared" si="311"/>
        <v>10</v>
      </c>
      <c r="O1015" s="275">
        <f t="shared" si="312"/>
        <v>0</v>
      </c>
      <c r="P1015" s="275">
        <f t="shared" si="313"/>
        <v>86</v>
      </c>
      <c r="Q1015" s="275">
        <f t="shared" si="314"/>
        <v>12</v>
      </c>
      <c r="R1015" s="275">
        <f t="shared" si="315"/>
        <v>135</v>
      </c>
      <c r="S1015" s="278"/>
      <c r="T1015" s="278"/>
      <c r="U1015" s="278"/>
      <c r="V1015" s="278"/>
      <c r="W1015" s="582"/>
      <c r="X1015" s="582"/>
      <c r="Y1015" s="600"/>
      <c r="Z1015" s="278"/>
      <c r="AA1015" s="76">
        <v>3515</v>
      </c>
      <c r="AB1015" s="76">
        <v>3515287277</v>
      </c>
      <c r="AC1015" s="294" t="s">
        <v>1564</v>
      </c>
      <c r="AD1015" s="76">
        <v>0</v>
      </c>
      <c r="AE1015" s="76">
        <v>0</v>
      </c>
      <c r="AF1015" s="76">
        <v>12</v>
      </c>
      <c r="AG1015" s="76">
        <v>73</v>
      </c>
      <c r="AH1015" s="76">
        <v>50</v>
      </c>
      <c r="AI1015" s="76">
        <v>0</v>
      </c>
      <c r="AJ1015" s="76">
        <v>0</v>
      </c>
      <c r="AK1015" s="265">
        <v>0</v>
      </c>
      <c r="AL1015" s="265">
        <v>10</v>
      </c>
      <c r="AM1015" s="265">
        <v>10</v>
      </c>
      <c r="AN1015" s="265">
        <v>0</v>
      </c>
      <c r="AO1015" s="265">
        <v>78</v>
      </c>
      <c r="AP1015" s="265">
        <v>0</v>
      </c>
      <c r="AQ1015" s="265">
        <v>0</v>
      </c>
      <c r="AR1015" s="265">
        <v>8</v>
      </c>
      <c r="AS1015" s="76">
        <v>0</v>
      </c>
      <c r="AT1015" s="266"/>
      <c r="AU1015" s="76">
        <v>287</v>
      </c>
      <c r="AV1015" s="76">
        <v>277</v>
      </c>
      <c r="AW1015" s="579">
        <v>12</v>
      </c>
      <c r="AY1015" s="76"/>
      <c r="AZ1015" s="76">
        <f t="shared" si="316"/>
        <v>3515287277</v>
      </c>
      <c r="BA1015" s="76">
        <f t="shared" si="317"/>
        <v>3515</v>
      </c>
      <c r="BB1015" s="564"/>
      <c r="BC1015" s="266" t="str">
        <f t="shared" si="318"/>
        <v>OLD STURBRIDGE ACADEMY</v>
      </c>
      <c r="BD1015" s="266">
        <f t="shared" si="319"/>
        <v>277</v>
      </c>
      <c r="BE1015" s="266" t="str">
        <f t="shared" si="301"/>
        <v>SOUTHBRIDGE</v>
      </c>
      <c r="BF1015" s="266">
        <f t="shared" si="320"/>
        <v>135</v>
      </c>
    </row>
    <row r="1016" spans="1:58">
      <c r="A1016" s="265">
        <v>3515</v>
      </c>
      <c r="B1016" s="265">
        <v>3515287287</v>
      </c>
      <c r="C1016" s="266" t="s">
        <v>1564</v>
      </c>
      <c r="D1016" s="275">
        <f t="shared" si="302"/>
        <v>0</v>
      </c>
      <c r="E1016" s="275">
        <f t="shared" si="303"/>
        <v>0</v>
      </c>
      <c r="F1016" s="275">
        <f t="shared" si="304"/>
        <v>6</v>
      </c>
      <c r="G1016" s="275">
        <f t="shared" si="305"/>
        <v>15</v>
      </c>
      <c r="H1016" s="275">
        <f t="shared" si="306"/>
        <v>2</v>
      </c>
      <c r="I1016" s="275">
        <f t="shared" si="307"/>
        <v>0</v>
      </c>
      <c r="J1016" s="275">
        <f t="shared" si="308"/>
        <v>0</v>
      </c>
      <c r="K1016" s="410">
        <f t="shared" si="309"/>
        <v>0.90390000000000004</v>
      </c>
      <c r="L1016" s="275"/>
      <c r="M1016" s="275">
        <f t="shared" si="310"/>
        <v>0</v>
      </c>
      <c r="N1016" s="275">
        <f t="shared" si="311"/>
        <v>0</v>
      </c>
      <c r="O1016" s="275">
        <f t="shared" si="312"/>
        <v>0</v>
      </c>
      <c r="P1016" s="275">
        <f t="shared" si="313"/>
        <v>8</v>
      </c>
      <c r="Q1016" s="275">
        <f t="shared" si="314"/>
        <v>5</v>
      </c>
      <c r="R1016" s="275">
        <f t="shared" si="315"/>
        <v>23</v>
      </c>
      <c r="S1016" s="278"/>
      <c r="T1016" s="278"/>
      <c r="U1016" s="278"/>
      <c r="V1016" s="278"/>
      <c r="W1016" s="582"/>
      <c r="X1016" s="582"/>
      <c r="Y1016" s="600"/>
      <c r="Z1016" s="278"/>
      <c r="AA1016" s="76">
        <v>3515</v>
      </c>
      <c r="AB1016" s="76">
        <v>3515287287</v>
      </c>
      <c r="AC1016" s="294" t="s">
        <v>1564</v>
      </c>
      <c r="AD1016" s="76">
        <v>0</v>
      </c>
      <c r="AE1016" s="76">
        <v>0</v>
      </c>
      <c r="AF1016" s="76">
        <v>6</v>
      </c>
      <c r="AG1016" s="76">
        <v>15</v>
      </c>
      <c r="AH1016" s="76">
        <v>2</v>
      </c>
      <c r="AI1016" s="76">
        <v>0</v>
      </c>
      <c r="AJ1016" s="76">
        <v>0</v>
      </c>
      <c r="AK1016" s="265">
        <v>0</v>
      </c>
      <c r="AL1016" s="265">
        <v>0</v>
      </c>
      <c r="AM1016" s="265">
        <v>0</v>
      </c>
      <c r="AN1016" s="265">
        <v>0</v>
      </c>
      <c r="AO1016" s="265">
        <v>7</v>
      </c>
      <c r="AP1016" s="265">
        <v>0</v>
      </c>
      <c r="AQ1016" s="265">
        <v>0</v>
      </c>
      <c r="AR1016" s="265">
        <v>1</v>
      </c>
      <c r="AS1016" s="76">
        <v>0</v>
      </c>
      <c r="AT1016" s="266"/>
      <c r="AU1016" s="76">
        <v>287</v>
      </c>
      <c r="AV1016" s="76">
        <v>287</v>
      </c>
      <c r="AW1016" s="579">
        <v>5</v>
      </c>
      <c r="AY1016" s="76"/>
      <c r="AZ1016" s="76">
        <f t="shared" si="316"/>
        <v>3515287287</v>
      </c>
      <c r="BA1016" s="76">
        <f t="shared" si="317"/>
        <v>3515</v>
      </c>
      <c r="BB1016" s="564"/>
      <c r="BC1016" s="266" t="str">
        <f t="shared" si="318"/>
        <v>OLD STURBRIDGE ACADEMY</v>
      </c>
      <c r="BD1016" s="266">
        <f t="shared" si="319"/>
        <v>287</v>
      </c>
      <c r="BE1016" s="266" t="str">
        <f t="shared" si="301"/>
        <v>STURBRIDGE</v>
      </c>
      <c r="BF1016" s="266">
        <f t="shared" si="320"/>
        <v>23</v>
      </c>
    </row>
    <row r="1017" spans="1:58">
      <c r="A1017" s="265">
        <v>3515</v>
      </c>
      <c r="B1017" s="265">
        <v>3515287306</v>
      </c>
      <c r="C1017" s="266" t="s">
        <v>1564</v>
      </c>
      <c r="D1017" s="275">
        <f t="shared" si="302"/>
        <v>0</v>
      </c>
      <c r="E1017" s="275">
        <f t="shared" si="303"/>
        <v>0</v>
      </c>
      <c r="F1017" s="275">
        <f t="shared" si="304"/>
        <v>1</v>
      </c>
      <c r="G1017" s="275">
        <f t="shared" si="305"/>
        <v>4</v>
      </c>
      <c r="H1017" s="275">
        <f t="shared" si="306"/>
        <v>0</v>
      </c>
      <c r="I1017" s="275">
        <f t="shared" si="307"/>
        <v>0</v>
      </c>
      <c r="J1017" s="275">
        <f t="shared" si="308"/>
        <v>0</v>
      </c>
      <c r="K1017" s="410">
        <f t="shared" si="309"/>
        <v>0.19650000000000001</v>
      </c>
      <c r="L1017" s="275"/>
      <c r="M1017" s="275">
        <f t="shared" si="310"/>
        <v>0</v>
      </c>
      <c r="N1017" s="275">
        <f t="shared" si="311"/>
        <v>0</v>
      </c>
      <c r="O1017" s="275">
        <f t="shared" si="312"/>
        <v>0</v>
      </c>
      <c r="P1017" s="275">
        <f t="shared" si="313"/>
        <v>2</v>
      </c>
      <c r="Q1017" s="275">
        <f t="shared" si="314"/>
        <v>10</v>
      </c>
      <c r="R1017" s="275">
        <f t="shared" si="315"/>
        <v>5</v>
      </c>
      <c r="S1017" s="278"/>
      <c r="T1017" s="278"/>
      <c r="U1017" s="278"/>
      <c r="V1017" s="278"/>
      <c r="W1017" s="582"/>
      <c r="X1017" s="582"/>
      <c r="Y1017" s="600"/>
      <c r="Z1017" s="278"/>
      <c r="AA1017" s="76">
        <v>3515</v>
      </c>
      <c r="AB1017" s="76">
        <v>3515287306</v>
      </c>
      <c r="AC1017" s="294" t="s">
        <v>1564</v>
      </c>
      <c r="AD1017" s="76">
        <v>0</v>
      </c>
      <c r="AE1017" s="76">
        <v>0</v>
      </c>
      <c r="AF1017" s="76">
        <v>1</v>
      </c>
      <c r="AG1017" s="76">
        <v>4</v>
      </c>
      <c r="AH1017" s="76">
        <v>0</v>
      </c>
      <c r="AI1017" s="76">
        <v>0</v>
      </c>
      <c r="AJ1017" s="76">
        <v>0</v>
      </c>
      <c r="AK1017" s="265">
        <v>0</v>
      </c>
      <c r="AL1017" s="265">
        <v>0</v>
      </c>
      <c r="AM1017" s="265">
        <v>0</v>
      </c>
      <c r="AN1017" s="265">
        <v>0</v>
      </c>
      <c r="AO1017" s="265">
        <v>1</v>
      </c>
      <c r="AP1017" s="265">
        <v>0</v>
      </c>
      <c r="AQ1017" s="265">
        <v>0</v>
      </c>
      <c r="AR1017" s="265">
        <v>1</v>
      </c>
      <c r="AS1017" s="76">
        <v>0</v>
      </c>
      <c r="AT1017" s="266"/>
      <c r="AU1017" s="76">
        <v>287</v>
      </c>
      <c r="AV1017" s="76">
        <v>306</v>
      </c>
      <c r="AW1017" s="579">
        <v>10</v>
      </c>
      <c r="AY1017" s="76"/>
      <c r="AZ1017" s="76">
        <f t="shared" si="316"/>
        <v>3515287306</v>
      </c>
      <c r="BA1017" s="76">
        <f t="shared" si="317"/>
        <v>3515</v>
      </c>
      <c r="BB1017" s="564"/>
      <c r="BC1017" s="266" t="str">
        <f t="shared" si="318"/>
        <v>OLD STURBRIDGE ACADEMY</v>
      </c>
      <c r="BD1017" s="266">
        <f t="shared" si="319"/>
        <v>306</v>
      </c>
      <c r="BE1017" s="266" t="str">
        <f t="shared" si="301"/>
        <v>WALES</v>
      </c>
      <c r="BF1017" s="266">
        <f t="shared" si="320"/>
        <v>5</v>
      </c>
    </row>
    <row r="1018" spans="1:58">
      <c r="A1018" s="265">
        <v>3515</v>
      </c>
      <c r="B1018" s="265">
        <v>3515287316</v>
      </c>
      <c r="C1018" s="266" t="s">
        <v>1564</v>
      </c>
      <c r="D1018" s="275">
        <f t="shared" si="302"/>
        <v>0</v>
      </c>
      <c r="E1018" s="275">
        <f t="shared" si="303"/>
        <v>0</v>
      </c>
      <c r="F1018" s="275">
        <f t="shared" si="304"/>
        <v>2</v>
      </c>
      <c r="G1018" s="275">
        <f t="shared" si="305"/>
        <v>16</v>
      </c>
      <c r="H1018" s="275">
        <f t="shared" si="306"/>
        <v>1</v>
      </c>
      <c r="I1018" s="275">
        <f t="shared" si="307"/>
        <v>0</v>
      </c>
      <c r="J1018" s="275">
        <f t="shared" si="308"/>
        <v>0</v>
      </c>
      <c r="K1018" s="410">
        <f t="shared" si="309"/>
        <v>0.74670000000000003</v>
      </c>
      <c r="L1018" s="275"/>
      <c r="M1018" s="275">
        <f t="shared" si="310"/>
        <v>3</v>
      </c>
      <c r="N1018" s="275">
        <f t="shared" si="311"/>
        <v>0</v>
      </c>
      <c r="O1018" s="275">
        <f t="shared" si="312"/>
        <v>0</v>
      </c>
      <c r="P1018" s="275">
        <f t="shared" si="313"/>
        <v>10</v>
      </c>
      <c r="Q1018" s="275">
        <f t="shared" si="314"/>
        <v>11</v>
      </c>
      <c r="R1018" s="275">
        <f t="shared" si="315"/>
        <v>19</v>
      </c>
      <c r="S1018" s="278"/>
      <c r="T1018" s="278"/>
      <c r="U1018" s="278"/>
      <c r="V1018" s="278"/>
      <c r="W1018" s="582"/>
      <c r="X1018" s="582"/>
      <c r="Y1018" s="600"/>
      <c r="Z1018" s="278"/>
      <c r="AA1018" s="76">
        <v>3515</v>
      </c>
      <c r="AB1018" s="76">
        <v>3515287316</v>
      </c>
      <c r="AC1018" s="294" t="s">
        <v>1564</v>
      </c>
      <c r="AD1018" s="76">
        <v>0</v>
      </c>
      <c r="AE1018" s="76">
        <v>0</v>
      </c>
      <c r="AF1018" s="76">
        <v>2</v>
      </c>
      <c r="AG1018" s="76">
        <v>16</v>
      </c>
      <c r="AH1018" s="76">
        <v>1</v>
      </c>
      <c r="AI1018" s="76">
        <v>0</v>
      </c>
      <c r="AJ1018" s="76">
        <v>0</v>
      </c>
      <c r="AK1018" s="265">
        <v>0</v>
      </c>
      <c r="AL1018" s="265">
        <v>3</v>
      </c>
      <c r="AM1018" s="265">
        <v>0</v>
      </c>
      <c r="AN1018" s="265">
        <v>0</v>
      </c>
      <c r="AO1018" s="265">
        <v>8</v>
      </c>
      <c r="AP1018" s="265">
        <v>0</v>
      </c>
      <c r="AQ1018" s="265">
        <v>0</v>
      </c>
      <c r="AR1018" s="265">
        <v>2</v>
      </c>
      <c r="AS1018" s="76">
        <v>0</v>
      </c>
      <c r="AT1018" s="266"/>
      <c r="AU1018" s="76">
        <v>287</v>
      </c>
      <c r="AV1018" s="76">
        <v>316</v>
      </c>
      <c r="AW1018" s="579">
        <v>11</v>
      </c>
      <c r="AY1018" s="76"/>
      <c r="AZ1018" s="76">
        <f t="shared" si="316"/>
        <v>3515287316</v>
      </c>
      <c r="BA1018" s="76">
        <f t="shared" si="317"/>
        <v>3515</v>
      </c>
      <c r="BB1018" s="564"/>
      <c r="BC1018" s="266" t="str">
        <f t="shared" si="318"/>
        <v>OLD STURBRIDGE ACADEMY</v>
      </c>
      <c r="BD1018" s="266">
        <f t="shared" si="319"/>
        <v>316</v>
      </c>
      <c r="BE1018" s="266" t="str">
        <f t="shared" si="301"/>
        <v>WEBSTER</v>
      </c>
      <c r="BF1018" s="266">
        <f t="shared" si="320"/>
        <v>19</v>
      </c>
    </row>
    <row r="1019" spans="1:58">
      <c r="A1019" s="265">
        <v>3515</v>
      </c>
      <c r="B1019" s="265">
        <v>3515287658</v>
      </c>
      <c r="C1019" s="266" t="s">
        <v>1564</v>
      </c>
      <c r="D1019" s="275">
        <f t="shared" si="302"/>
        <v>0</v>
      </c>
      <c r="E1019" s="275">
        <f t="shared" si="303"/>
        <v>0</v>
      </c>
      <c r="F1019" s="275">
        <f t="shared" si="304"/>
        <v>0</v>
      </c>
      <c r="G1019" s="275">
        <f t="shared" si="305"/>
        <v>1</v>
      </c>
      <c r="H1019" s="275">
        <f t="shared" si="306"/>
        <v>1</v>
      </c>
      <c r="I1019" s="275">
        <f t="shared" si="307"/>
        <v>0</v>
      </c>
      <c r="J1019" s="275">
        <f t="shared" si="308"/>
        <v>0</v>
      </c>
      <c r="K1019" s="410">
        <f t="shared" si="309"/>
        <v>7.8600000000000003E-2</v>
      </c>
      <c r="L1019" s="275"/>
      <c r="M1019" s="275">
        <f t="shared" si="310"/>
        <v>0</v>
      </c>
      <c r="N1019" s="275">
        <f t="shared" si="311"/>
        <v>0</v>
      </c>
      <c r="O1019" s="275">
        <f t="shared" si="312"/>
        <v>0</v>
      </c>
      <c r="P1019" s="275">
        <f t="shared" si="313"/>
        <v>0</v>
      </c>
      <c r="Q1019" s="275">
        <f t="shared" si="314"/>
        <v>7</v>
      </c>
      <c r="R1019" s="275">
        <f t="shared" si="315"/>
        <v>2</v>
      </c>
      <c r="S1019" s="278"/>
      <c r="T1019" s="278"/>
      <c r="U1019" s="278"/>
      <c r="V1019" s="278"/>
      <c r="W1019" s="582"/>
      <c r="X1019" s="582"/>
      <c r="Y1019" s="600"/>
      <c r="Z1019" s="278"/>
      <c r="AA1019" s="76">
        <v>3515</v>
      </c>
      <c r="AB1019" s="76">
        <v>3515287658</v>
      </c>
      <c r="AC1019" s="294" t="s">
        <v>1564</v>
      </c>
      <c r="AD1019" s="76">
        <v>0</v>
      </c>
      <c r="AE1019" s="76">
        <v>0</v>
      </c>
      <c r="AF1019" s="76">
        <v>0</v>
      </c>
      <c r="AG1019" s="76">
        <v>1</v>
      </c>
      <c r="AH1019" s="76">
        <v>1</v>
      </c>
      <c r="AI1019" s="76">
        <v>0</v>
      </c>
      <c r="AJ1019" s="76">
        <v>0</v>
      </c>
      <c r="AK1019" s="265">
        <v>0</v>
      </c>
      <c r="AL1019" s="265">
        <v>0</v>
      </c>
      <c r="AM1019" s="265">
        <v>0</v>
      </c>
      <c r="AN1019" s="265">
        <v>0</v>
      </c>
      <c r="AO1019" s="265">
        <v>0</v>
      </c>
      <c r="AP1019" s="265">
        <v>0</v>
      </c>
      <c r="AQ1019" s="265">
        <v>0</v>
      </c>
      <c r="AR1019" s="265">
        <v>0</v>
      </c>
      <c r="AS1019" s="76">
        <v>0</v>
      </c>
      <c r="AT1019" s="266"/>
      <c r="AU1019" s="76">
        <v>287</v>
      </c>
      <c r="AV1019" s="76">
        <v>658</v>
      </c>
      <c r="AW1019" s="579">
        <v>7</v>
      </c>
      <c r="AY1019" s="76"/>
      <c r="AZ1019" s="76">
        <f t="shared" si="316"/>
        <v>3515287658</v>
      </c>
      <c r="BA1019" s="76">
        <f t="shared" si="317"/>
        <v>3515</v>
      </c>
      <c r="BB1019" s="564"/>
      <c r="BC1019" s="266" t="str">
        <f t="shared" si="318"/>
        <v>OLD STURBRIDGE ACADEMY</v>
      </c>
      <c r="BD1019" s="266">
        <f t="shared" si="319"/>
        <v>658</v>
      </c>
      <c r="BE1019" s="266" t="str">
        <f t="shared" si="301"/>
        <v>DUDLEY CHARLTON</v>
      </c>
      <c r="BF1019" s="266">
        <f t="shared" si="320"/>
        <v>2</v>
      </c>
    </row>
    <row r="1020" spans="1:58">
      <c r="A1020" s="265">
        <v>3515</v>
      </c>
      <c r="B1020" s="265">
        <v>3515287767</v>
      </c>
      <c r="C1020" s="266" t="s">
        <v>1564</v>
      </c>
      <c r="D1020" s="275">
        <f t="shared" si="302"/>
        <v>0</v>
      </c>
      <c r="E1020" s="275">
        <f t="shared" si="303"/>
        <v>0</v>
      </c>
      <c r="F1020" s="275">
        <f t="shared" si="304"/>
        <v>7</v>
      </c>
      <c r="G1020" s="275">
        <f t="shared" si="305"/>
        <v>35</v>
      </c>
      <c r="H1020" s="275">
        <f t="shared" si="306"/>
        <v>16</v>
      </c>
      <c r="I1020" s="275">
        <f t="shared" si="307"/>
        <v>0</v>
      </c>
      <c r="J1020" s="275">
        <f t="shared" si="308"/>
        <v>0</v>
      </c>
      <c r="K1020" s="410">
        <f t="shared" si="309"/>
        <v>2.2793999999999999</v>
      </c>
      <c r="L1020" s="275"/>
      <c r="M1020" s="275">
        <f t="shared" si="310"/>
        <v>0</v>
      </c>
      <c r="N1020" s="275">
        <f t="shared" si="311"/>
        <v>0</v>
      </c>
      <c r="O1020" s="275">
        <f t="shared" si="312"/>
        <v>0</v>
      </c>
      <c r="P1020" s="275">
        <f t="shared" si="313"/>
        <v>14</v>
      </c>
      <c r="Q1020" s="275">
        <f t="shared" si="314"/>
        <v>10</v>
      </c>
      <c r="R1020" s="275">
        <f t="shared" si="315"/>
        <v>58</v>
      </c>
      <c r="S1020" s="278"/>
      <c r="T1020" s="278"/>
      <c r="U1020" s="278"/>
      <c r="V1020" s="278"/>
      <c r="W1020" s="582"/>
      <c r="X1020" s="582"/>
      <c r="Y1020" s="600"/>
      <c r="Z1020" s="278"/>
      <c r="AA1020" s="76">
        <v>3515</v>
      </c>
      <c r="AB1020" s="76">
        <v>3515287767</v>
      </c>
      <c r="AC1020" s="294" t="s">
        <v>1564</v>
      </c>
      <c r="AD1020" s="76">
        <v>0</v>
      </c>
      <c r="AE1020" s="76">
        <v>0</v>
      </c>
      <c r="AF1020" s="76">
        <v>7</v>
      </c>
      <c r="AG1020" s="76">
        <v>35</v>
      </c>
      <c r="AH1020" s="76">
        <v>16</v>
      </c>
      <c r="AI1020" s="76">
        <v>0</v>
      </c>
      <c r="AJ1020" s="76">
        <v>0</v>
      </c>
      <c r="AK1020" s="265">
        <v>0</v>
      </c>
      <c r="AL1020" s="265">
        <v>0</v>
      </c>
      <c r="AM1020" s="265">
        <v>0</v>
      </c>
      <c r="AN1020" s="265">
        <v>0</v>
      </c>
      <c r="AO1020" s="265">
        <v>13</v>
      </c>
      <c r="AP1020" s="265">
        <v>0</v>
      </c>
      <c r="AQ1020" s="265">
        <v>0</v>
      </c>
      <c r="AR1020" s="265">
        <v>1</v>
      </c>
      <c r="AS1020" s="76">
        <v>0</v>
      </c>
      <c r="AT1020" s="266"/>
      <c r="AU1020" s="76">
        <v>287</v>
      </c>
      <c r="AV1020" s="76">
        <v>767</v>
      </c>
      <c r="AW1020" s="579">
        <v>10</v>
      </c>
      <c r="AY1020" s="76"/>
      <c r="AZ1020" s="76">
        <f t="shared" si="316"/>
        <v>3515287767</v>
      </c>
      <c r="BA1020" s="76">
        <f t="shared" si="317"/>
        <v>3515</v>
      </c>
      <c r="BB1020" s="564"/>
      <c r="BC1020" s="266" t="str">
        <f t="shared" si="318"/>
        <v>OLD STURBRIDGE ACADEMY</v>
      </c>
      <c r="BD1020" s="266">
        <f t="shared" si="319"/>
        <v>767</v>
      </c>
      <c r="BE1020" s="266" t="str">
        <f t="shared" si="301"/>
        <v>SPENCER EAST BROOKFIELD</v>
      </c>
      <c r="BF1020" s="266">
        <f t="shared" si="320"/>
        <v>58</v>
      </c>
    </row>
    <row r="1021" spans="1:58">
      <c r="A1021" s="265">
        <v>3515</v>
      </c>
      <c r="B1021" s="265">
        <v>3515287770</v>
      </c>
      <c r="C1021" s="266" t="s">
        <v>1564</v>
      </c>
      <c r="D1021" s="275">
        <f t="shared" si="302"/>
        <v>0</v>
      </c>
      <c r="E1021" s="275">
        <f t="shared" si="303"/>
        <v>0</v>
      </c>
      <c r="F1021" s="275">
        <f t="shared" si="304"/>
        <v>0</v>
      </c>
      <c r="G1021" s="275">
        <f t="shared" si="305"/>
        <v>0</v>
      </c>
      <c r="H1021" s="275">
        <f t="shared" si="306"/>
        <v>8</v>
      </c>
      <c r="I1021" s="275">
        <f t="shared" si="307"/>
        <v>0</v>
      </c>
      <c r="J1021" s="275">
        <f t="shared" si="308"/>
        <v>0</v>
      </c>
      <c r="K1021" s="410">
        <f t="shared" si="309"/>
        <v>0.31440000000000001</v>
      </c>
      <c r="L1021" s="275"/>
      <c r="M1021" s="275">
        <f t="shared" si="310"/>
        <v>0</v>
      </c>
      <c r="N1021" s="275">
        <f t="shared" si="311"/>
        <v>0</v>
      </c>
      <c r="O1021" s="275">
        <f t="shared" si="312"/>
        <v>0</v>
      </c>
      <c r="P1021" s="275">
        <f t="shared" si="313"/>
        <v>5</v>
      </c>
      <c r="Q1021" s="275">
        <f t="shared" si="314"/>
        <v>6</v>
      </c>
      <c r="R1021" s="275">
        <f t="shared" si="315"/>
        <v>8</v>
      </c>
      <c r="S1021" s="278"/>
      <c r="T1021" s="278"/>
      <c r="U1021" s="278"/>
      <c r="V1021" s="278"/>
      <c r="W1021" s="582"/>
      <c r="X1021" s="582"/>
      <c r="Y1021" s="600"/>
      <c r="Z1021" s="278"/>
      <c r="AA1021" s="76">
        <v>3515</v>
      </c>
      <c r="AB1021" s="76">
        <v>3515287770</v>
      </c>
      <c r="AC1021" s="294" t="s">
        <v>1564</v>
      </c>
      <c r="AD1021" s="76">
        <v>0</v>
      </c>
      <c r="AE1021" s="76">
        <v>0</v>
      </c>
      <c r="AF1021" s="76">
        <v>0</v>
      </c>
      <c r="AG1021" s="76">
        <v>0</v>
      </c>
      <c r="AH1021" s="76">
        <v>8</v>
      </c>
      <c r="AI1021" s="76">
        <v>0</v>
      </c>
      <c r="AJ1021" s="76">
        <v>0</v>
      </c>
      <c r="AK1021" s="265">
        <v>0</v>
      </c>
      <c r="AL1021" s="265">
        <v>0</v>
      </c>
      <c r="AM1021" s="265">
        <v>0</v>
      </c>
      <c r="AN1021" s="265">
        <v>0</v>
      </c>
      <c r="AO1021" s="265">
        <v>5</v>
      </c>
      <c r="AP1021" s="265">
        <v>0</v>
      </c>
      <c r="AQ1021" s="265">
        <v>0</v>
      </c>
      <c r="AR1021" s="265">
        <v>0</v>
      </c>
      <c r="AS1021" s="76">
        <v>0</v>
      </c>
      <c r="AT1021" s="266"/>
      <c r="AU1021" s="76">
        <v>287</v>
      </c>
      <c r="AV1021" s="76">
        <v>770</v>
      </c>
      <c r="AW1021" s="579">
        <v>6</v>
      </c>
      <c r="AY1021" s="76"/>
      <c r="AZ1021" s="76">
        <f t="shared" si="316"/>
        <v>3515287770</v>
      </c>
      <c r="BA1021" s="76">
        <f t="shared" si="317"/>
        <v>3515</v>
      </c>
      <c r="BB1021" s="564"/>
      <c r="BC1021" s="266" t="str">
        <f t="shared" si="318"/>
        <v>OLD STURBRIDGE ACADEMY</v>
      </c>
      <c r="BD1021" s="266">
        <f t="shared" si="319"/>
        <v>770</v>
      </c>
      <c r="BE1021" s="266" t="str">
        <f t="shared" si="301"/>
        <v>TANTASQUA</v>
      </c>
      <c r="BF1021" s="266">
        <f t="shared" si="320"/>
        <v>8</v>
      </c>
    </row>
    <row r="1022" spans="1:58">
      <c r="A1022" s="265">
        <v>3515</v>
      </c>
      <c r="B1022" s="265">
        <v>3515287778</v>
      </c>
      <c r="C1022" s="266" t="s">
        <v>1564</v>
      </c>
      <c r="D1022" s="275">
        <f t="shared" si="302"/>
        <v>0</v>
      </c>
      <c r="E1022" s="275">
        <f t="shared" si="303"/>
        <v>0</v>
      </c>
      <c r="F1022" s="275">
        <f t="shared" si="304"/>
        <v>1</v>
      </c>
      <c r="G1022" s="275">
        <f t="shared" si="305"/>
        <v>6</v>
      </c>
      <c r="H1022" s="275">
        <f t="shared" si="306"/>
        <v>2</v>
      </c>
      <c r="I1022" s="275">
        <f t="shared" si="307"/>
        <v>0</v>
      </c>
      <c r="J1022" s="275">
        <f t="shared" si="308"/>
        <v>0</v>
      </c>
      <c r="K1022" s="410">
        <f t="shared" si="309"/>
        <v>0.35370000000000001</v>
      </c>
      <c r="L1022" s="275"/>
      <c r="M1022" s="275">
        <f t="shared" si="310"/>
        <v>0</v>
      </c>
      <c r="N1022" s="275">
        <f t="shared" si="311"/>
        <v>1</v>
      </c>
      <c r="O1022" s="275">
        <f t="shared" si="312"/>
        <v>0</v>
      </c>
      <c r="P1022" s="275">
        <f t="shared" si="313"/>
        <v>6</v>
      </c>
      <c r="Q1022" s="275">
        <f t="shared" si="314"/>
        <v>8</v>
      </c>
      <c r="R1022" s="275">
        <f t="shared" si="315"/>
        <v>9</v>
      </c>
      <c r="S1022" s="278"/>
      <c r="T1022" s="278"/>
      <c r="U1022" s="278"/>
      <c r="V1022" s="278"/>
      <c r="W1022" s="582"/>
      <c r="X1022" s="582"/>
      <c r="Y1022" s="600"/>
      <c r="Z1022" s="278"/>
      <c r="AA1022" s="76">
        <v>3515</v>
      </c>
      <c r="AB1022" s="76">
        <v>3515287778</v>
      </c>
      <c r="AC1022" s="294" t="s">
        <v>1564</v>
      </c>
      <c r="AD1022" s="76">
        <v>0</v>
      </c>
      <c r="AE1022" s="76">
        <v>0</v>
      </c>
      <c r="AF1022" s="76">
        <v>1</v>
      </c>
      <c r="AG1022" s="76">
        <v>6</v>
      </c>
      <c r="AH1022" s="76">
        <v>2</v>
      </c>
      <c r="AI1022" s="76">
        <v>0</v>
      </c>
      <c r="AJ1022" s="76">
        <v>0</v>
      </c>
      <c r="AK1022" s="265">
        <v>0</v>
      </c>
      <c r="AL1022" s="265">
        <v>0</v>
      </c>
      <c r="AM1022" s="265">
        <v>1</v>
      </c>
      <c r="AN1022" s="265">
        <v>0</v>
      </c>
      <c r="AO1022" s="265">
        <v>5</v>
      </c>
      <c r="AP1022" s="265">
        <v>0</v>
      </c>
      <c r="AQ1022" s="265">
        <v>0</v>
      </c>
      <c r="AR1022" s="265">
        <v>1</v>
      </c>
      <c r="AS1022" s="76">
        <v>0</v>
      </c>
      <c r="AT1022" s="266"/>
      <c r="AU1022" s="76">
        <v>287</v>
      </c>
      <c r="AV1022" s="76">
        <v>778</v>
      </c>
      <c r="AW1022" s="579">
        <v>8</v>
      </c>
      <c r="AY1022" s="76"/>
      <c r="AZ1022" s="76">
        <f t="shared" si="316"/>
        <v>3515287778</v>
      </c>
      <c r="BA1022" s="76">
        <f t="shared" si="317"/>
        <v>3515</v>
      </c>
      <c r="BB1022" s="564"/>
      <c r="BC1022" s="266" t="str">
        <f t="shared" si="318"/>
        <v>OLD STURBRIDGE ACADEMY</v>
      </c>
      <c r="BD1022" s="266">
        <f t="shared" si="319"/>
        <v>778</v>
      </c>
      <c r="BE1022" s="266" t="str">
        <f t="shared" si="301"/>
        <v>QUABOAG</v>
      </c>
      <c r="BF1022" s="266">
        <f t="shared" si="320"/>
        <v>9</v>
      </c>
    </row>
    <row r="1023" spans="1:58">
      <c r="A1023" s="265">
        <v>3517</v>
      </c>
      <c r="B1023" s="265">
        <v>3517239003</v>
      </c>
      <c r="C1023" s="266" t="s">
        <v>1402</v>
      </c>
      <c r="D1023" s="275">
        <f t="shared" si="302"/>
        <v>0</v>
      </c>
      <c r="E1023" s="275">
        <f t="shared" si="303"/>
        <v>0</v>
      </c>
      <c r="F1023" s="275">
        <f t="shared" si="304"/>
        <v>0</v>
      </c>
      <c r="G1023" s="275">
        <f t="shared" si="305"/>
        <v>0</v>
      </c>
      <c r="H1023" s="275">
        <f t="shared" si="306"/>
        <v>0</v>
      </c>
      <c r="I1023" s="275">
        <f t="shared" si="307"/>
        <v>1</v>
      </c>
      <c r="J1023" s="275">
        <f t="shared" si="308"/>
        <v>0</v>
      </c>
      <c r="K1023" s="410">
        <f t="shared" si="309"/>
        <v>3.9300000000000002E-2</v>
      </c>
      <c r="L1023" s="275"/>
      <c r="M1023" s="275">
        <f t="shared" si="310"/>
        <v>0</v>
      </c>
      <c r="N1023" s="275">
        <f t="shared" si="311"/>
        <v>0</v>
      </c>
      <c r="O1023" s="275">
        <f t="shared" si="312"/>
        <v>0</v>
      </c>
      <c r="P1023" s="275">
        <f t="shared" si="313"/>
        <v>1</v>
      </c>
      <c r="Q1023" s="275">
        <f t="shared" si="314"/>
        <v>7</v>
      </c>
      <c r="R1023" s="275">
        <f t="shared" si="315"/>
        <v>1</v>
      </c>
      <c r="S1023" s="278"/>
      <c r="T1023" s="278"/>
      <c r="U1023" s="278"/>
      <c r="V1023" s="278"/>
      <c r="W1023" s="582"/>
      <c r="X1023" s="582"/>
      <c r="Y1023" s="600"/>
      <c r="Z1023" s="278"/>
      <c r="AA1023" s="76">
        <v>3517</v>
      </c>
      <c r="AB1023" s="76">
        <v>3517239003</v>
      </c>
      <c r="AC1023" s="294" t="s">
        <v>1402</v>
      </c>
      <c r="AD1023" s="76">
        <v>0</v>
      </c>
      <c r="AE1023" s="76">
        <v>0</v>
      </c>
      <c r="AF1023" s="76">
        <v>0</v>
      </c>
      <c r="AG1023" s="76">
        <v>0</v>
      </c>
      <c r="AH1023" s="76">
        <v>0</v>
      </c>
      <c r="AI1023" s="76">
        <v>1</v>
      </c>
      <c r="AJ1023" s="76">
        <v>0</v>
      </c>
      <c r="AK1023" s="265">
        <v>0</v>
      </c>
      <c r="AL1023" s="265">
        <v>0</v>
      </c>
      <c r="AM1023" s="265">
        <v>0</v>
      </c>
      <c r="AN1023" s="265">
        <v>0</v>
      </c>
      <c r="AO1023" s="265">
        <v>0</v>
      </c>
      <c r="AP1023" s="265">
        <v>0</v>
      </c>
      <c r="AQ1023" s="265">
        <v>0</v>
      </c>
      <c r="AR1023" s="265">
        <v>0</v>
      </c>
      <c r="AS1023" s="76">
        <v>1</v>
      </c>
      <c r="AT1023" s="266"/>
      <c r="AU1023" s="76">
        <v>239</v>
      </c>
      <c r="AV1023" s="76">
        <v>3</v>
      </c>
      <c r="AW1023" s="579">
        <v>7</v>
      </c>
      <c r="AY1023" s="76"/>
      <c r="AZ1023" s="76">
        <f t="shared" si="316"/>
        <v>3517239003</v>
      </c>
      <c r="BA1023" s="76">
        <f t="shared" si="317"/>
        <v>3517</v>
      </c>
      <c r="BB1023" s="564"/>
      <c r="BC1023" s="266" t="str">
        <f t="shared" si="318"/>
        <v>MAP ACADEMY</v>
      </c>
      <c r="BD1023" s="266">
        <f t="shared" si="319"/>
        <v>3</v>
      </c>
      <c r="BE1023" s="266" t="str">
        <f t="shared" si="301"/>
        <v>ACUSHNET</v>
      </c>
      <c r="BF1023" s="266">
        <f t="shared" si="320"/>
        <v>1</v>
      </c>
    </row>
    <row r="1024" spans="1:58">
      <c r="A1024" s="265">
        <v>3517</v>
      </c>
      <c r="B1024" s="265">
        <v>3517239035</v>
      </c>
      <c r="C1024" s="266" t="s">
        <v>1402</v>
      </c>
      <c r="D1024" s="275">
        <f t="shared" si="302"/>
        <v>0</v>
      </c>
      <c r="E1024" s="275">
        <f t="shared" si="303"/>
        <v>0</v>
      </c>
      <c r="F1024" s="275">
        <f t="shared" si="304"/>
        <v>0</v>
      </c>
      <c r="G1024" s="275">
        <f t="shared" si="305"/>
        <v>0</v>
      </c>
      <c r="H1024" s="275">
        <f t="shared" si="306"/>
        <v>0</v>
      </c>
      <c r="I1024" s="275">
        <f t="shared" si="307"/>
        <v>1</v>
      </c>
      <c r="J1024" s="275">
        <f t="shared" si="308"/>
        <v>0</v>
      </c>
      <c r="K1024" s="410">
        <f t="shared" si="309"/>
        <v>3.9300000000000002E-2</v>
      </c>
      <c r="L1024" s="275"/>
      <c r="M1024" s="275">
        <f t="shared" si="310"/>
        <v>0</v>
      </c>
      <c r="N1024" s="275">
        <f t="shared" si="311"/>
        <v>0</v>
      </c>
      <c r="O1024" s="275">
        <f t="shared" si="312"/>
        <v>0</v>
      </c>
      <c r="P1024" s="275">
        <f t="shared" si="313"/>
        <v>0</v>
      </c>
      <c r="Q1024" s="275">
        <f t="shared" si="314"/>
        <v>11</v>
      </c>
      <c r="R1024" s="275">
        <f t="shared" si="315"/>
        <v>1</v>
      </c>
      <c r="S1024" s="278"/>
      <c r="T1024" s="278"/>
      <c r="U1024" s="278"/>
      <c r="V1024" s="278"/>
      <c r="W1024" s="582"/>
      <c r="X1024" s="582"/>
      <c r="Y1024" s="600"/>
      <c r="Z1024" s="278"/>
      <c r="AA1024" s="76">
        <v>3517</v>
      </c>
      <c r="AB1024" s="76">
        <v>3517239035</v>
      </c>
      <c r="AC1024" s="294" t="s">
        <v>1402</v>
      </c>
      <c r="AD1024" s="76">
        <v>0</v>
      </c>
      <c r="AE1024" s="76">
        <v>0</v>
      </c>
      <c r="AF1024" s="76">
        <v>0</v>
      </c>
      <c r="AG1024" s="76">
        <v>0</v>
      </c>
      <c r="AH1024" s="76">
        <v>0</v>
      </c>
      <c r="AI1024" s="76">
        <v>1</v>
      </c>
      <c r="AJ1024" s="76">
        <v>0</v>
      </c>
      <c r="AK1024" s="265">
        <v>0</v>
      </c>
      <c r="AL1024" s="265">
        <v>0</v>
      </c>
      <c r="AM1024" s="265">
        <v>0</v>
      </c>
      <c r="AN1024" s="265">
        <v>0</v>
      </c>
      <c r="AO1024" s="265">
        <v>0</v>
      </c>
      <c r="AP1024" s="265">
        <v>0</v>
      </c>
      <c r="AQ1024" s="265">
        <v>0</v>
      </c>
      <c r="AR1024" s="265">
        <v>0</v>
      </c>
      <c r="AS1024" s="76">
        <v>0</v>
      </c>
      <c r="AT1024" s="266"/>
      <c r="AU1024" s="76">
        <v>239</v>
      </c>
      <c r="AV1024" s="76">
        <v>35</v>
      </c>
      <c r="AW1024" s="579">
        <v>11</v>
      </c>
      <c r="AY1024" s="76"/>
      <c r="AZ1024" s="76">
        <f t="shared" si="316"/>
        <v>3517239035</v>
      </c>
      <c r="BA1024" s="76">
        <f t="shared" si="317"/>
        <v>3517</v>
      </c>
      <c r="BB1024" s="564"/>
      <c r="BC1024" s="266" t="str">
        <f t="shared" si="318"/>
        <v>MAP ACADEMY</v>
      </c>
      <c r="BD1024" s="266">
        <f t="shared" si="319"/>
        <v>35</v>
      </c>
      <c r="BE1024" s="266" t="str">
        <f t="shared" si="301"/>
        <v>BOSTON</v>
      </c>
      <c r="BF1024" s="266">
        <f t="shared" si="320"/>
        <v>1</v>
      </c>
    </row>
    <row r="1025" spans="1:58">
      <c r="A1025" s="265">
        <v>3517</v>
      </c>
      <c r="B1025" s="265">
        <v>3517239036</v>
      </c>
      <c r="C1025" s="266" t="s">
        <v>1402</v>
      </c>
      <c r="D1025" s="275">
        <f t="shared" si="302"/>
        <v>0</v>
      </c>
      <c r="E1025" s="275">
        <f t="shared" si="303"/>
        <v>0</v>
      </c>
      <c r="F1025" s="275">
        <f t="shared" si="304"/>
        <v>0</v>
      </c>
      <c r="G1025" s="275">
        <f t="shared" si="305"/>
        <v>0</v>
      </c>
      <c r="H1025" s="275">
        <f t="shared" si="306"/>
        <v>0</v>
      </c>
      <c r="I1025" s="275">
        <f t="shared" si="307"/>
        <v>4</v>
      </c>
      <c r="J1025" s="275">
        <f t="shared" si="308"/>
        <v>0</v>
      </c>
      <c r="K1025" s="410">
        <f t="shared" si="309"/>
        <v>0.15720000000000001</v>
      </c>
      <c r="L1025" s="275"/>
      <c r="M1025" s="275">
        <f t="shared" si="310"/>
        <v>0</v>
      </c>
      <c r="N1025" s="275">
        <f t="shared" si="311"/>
        <v>0</v>
      </c>
      <c r="O1025" s="275">
        <f t="shared" si="312"/>
        <v>0</v>
      </c>
      <c r="P1025" s="275">
        <f t="shared" si="313"/>
        <v>4</v>
      </c>
      <c r="Q1025" s="275">
        <f t="shared" si="314"/>
        <v>7</v>
      </c>
      <c r="R1025" s="275">
        <f t="shared" si="315"/>
        <v>4</v>
      </c>
      <c r="S1025" s="278"/>
      <c r="T1025" s="278"/>
      <c r="U1025" s="278"/>
      <c r="V1025" s="278"/>
      <c r="W1025" s="582"/>
      <c r="X1025" s="582"/>
      <c r="Y1025" s="600"/>
      <c r="Z1025" s="278"/>
      <c r="AA1025" s="76">
        <v>3517</v>
      </c>
      <c r="AB1025" s="76">
        <v>3517239036</v>
      </c>
      <c r="AC1025" s="294" t="s">
        <v>1402</v>
      </c>
      <c r="AD1025" s="76">
        <v>0</v>
      </c>
      <c r="AE1025" s="76">
        <v>0</v>
      </c>
      <c r="AF1025" s="76">
        <v>0</v>
      </c>
      <c r="AG1025" s="76">
        <v>0</v>
      </c>
      <c r="AH1025" s="76">
        <v>0</v>
      </c>
      <c r="AI1025" s="76">
        <v>4</v>
      </c>
      <c r="AJ1025" s="76">
        <v>0</v>
      </c>
      <c r="AK1025" s="265">
        <v>0</v>
      </c>
      <c r="AL1025" s="265">
        <v>0</v>
      </c>
      <c r="AM1025" s="265">
        <v>0</v>
      </c>
      <c r="AN1025" s="265">
        <v>0</v>
      </c>
      <c r="AO1025" s="265">
        <v>0</v>
      </c>
      <c r="AP1025" s="265">
        <v>0</v>
      </c>
      <c r="AQ1025" s="265">
        <v>0</v>
      </c>
      <c r="AR1025" s="265">
        <v>0</v>
      </c>
      <c r="AS1025" s="76">
        <v>4</v>
      </c>
      <c r="AT1025" s="266"/>
      <c r="AU1025" s="76">
        <v>239</v>
      </c>
      <c r="AV1025" s="76">
        <v>36</v>
      </c>
      <c r="AW1025" s="579">
        <v>7</v>
      </c>
      <c r="AY1025" s="76"/>
      <c r="AZ1025" s="76">
        <f t="shared" si="316"/>
        <v>3517239036</v>
      </c>
      <c r="BA1025" s="76">
        <f t="shared" si="317"/>
        <v>3517</v>
      </c>
      <c r="BB1025" s="564"/>
      <c r="BC1025" s="266" t="str">
        <f t="shared" si="318"/>
        <v>MAP ACADEMY</v>
      </c>
      <c r="BD1025" s="266">
        <f t="shared" si="319"/>
        <v>36</v>
      </c>
      <c r="BE1025" s="266" t="str">
        <f t="shared" si="301"/>
        <v>BOURNE</v>
      </c>
      <c r="BF1025" s="266">
        <f t="shared" si="320"/>
        <v>4</v>
      </c>
    </row>
    <row r="1026" spans="1:58">
      <c r="A1026" s="265">
        <v>3517</v>
      </c>
      <c r="B1026" s="265">
        <v>3517239040</v>
      </c>
      <c r="C1026" s="266" t="s">
        <v>1402</v>
      </c>
      <c r="D1026" s="275">
        <f t="shared" si="302"/>
        <v>0</v>
      </c>
      <c r="E1026" s="275">
        <f t="shared" si="303"/>
        <v>0</v>
      </c>
      <c r="F1026" s="275">
        <f t="shared" si="304"/>
        <v>0</v>
      </c>
      <c r="G1026" s="275">
        <f t="shared" si="305"/>
        <v>0</v>
      </c>
      <c r="H1026" s="275">
        <f t="shared" si="306"/>
        <v>0</v>
      </c>
      <c r="I1026" s="275">
        <f t="shared" si="307"/>
        <v>3</v>
      </c>
      <c r="J1026" s="275">
        <f t="shared" si="308"/>
        <v>0</v>
      </c>
      <c r="K1026" s="410">
        <f t="shared" si="309"/>
        <v>0.1179</v>
      </c>
      <c r="L1026" s="275"/>
      <c r="M1026" s="275">
        <f t="shared" si="310"/>
        <v>0</v>
      </c>
      <c r="N1026" s="275">
        <f t="shared" si="311"/>
        <v>0</v>
      </c>
      <c r="O1026" s="275">
        <f t="shared" si="312"/>
        <v>0</v>
      </c>
      <c r="P1026" s="275">
        <f t="shared" si="313"/>
        <v>3</v>
      </c>
      <c r="Q1026" s="275">
        <f t="shared" si="314"/>
        <v>6</v>
      </c>
      <c r="R1026" s="275">
        <f t="shared" si="315"/>
        <v>3</v>
      </c>
      <c r="S1026" s="278"/>
      <c r="T1026" s="278"/>
      <c r="U1026" s="278"/>
      <c r="V1026" s="278"/>
      <c r="W1026" s="582"/>
      <c r="X1026" s="582"/>
      <c r="Y1026" s="600"/>
      <c r="Z1026" s="278"/>
      <c r="AA1026" s="76">
        <v>3517</v>
      </c>
      <c r="AB1026" s="76">
        <v>3517239040</v>
      </c>
      <c r="AC1026" s="294" t="s">
        <v>1402</v>
      </c>
      <c r="AD1026" s="76">
        <v>0</v>
      </c>
      <c r="AE1026" s="76">
        <v>0</v>
      </c>
      <c r="AF1026" s="76">
        <v>0</v>
      </c>
      <c r="AG1026" s="76">
        <v>0</v>
      </c>
      <c r="AH1026" s="76">
        <v>0</v>
      </c>
      <c r="AI1026" s="76">
        <v>3</v>
      </c>
      <c r="AJ1026" s="76">
        <v>0</v>
      </c>
      <c r="AK1026" s="265">
        <v>0</v>
      </c>
      <c r="AL1026" s="265">
        <v>0</v>
      </c>
      <c r="AM1026" s="265">
        <v>0</v>
      </c>
      <c r="AN1026" s="265">
        <v>0</v>
      </c>
      <c r="AO1026" s="265">
        <v>0</v>
      </c>
      <c r="AP1026" s="265">
        <v>0</v>
      </c>
      <c r="AQ1026" s="265">
        <v>0</v>
      </c>
      <c r="AR1026" s="265">
        <v>0</v>
      </c>
      <c r="AS1026" s="76">
        <v>3</v>
      </c>
      <c r="AT1026" s="266"/>
      <c r="AU1026" s="76">
        <v>239</v>
      </c>
      <c r="AV1026" s="76">
        <v>40</v>
      </c>
      <c r="AW1026" s="579">
        <v>6</v>
      </c>
      <c r="AY1026" s="76"/>
      <c r="AZ1026" s="76">
        <f t="shared" si="316"/>
        <v>3517239040</v>
      </c>
      <c r="BA1026" s="76">
        <f t="shared" si="317"/>
        <v>3517</v>
      </c>
      <c r="BB1026" s="564"/>
      <c r="BC1026" s="266" t="str">
        <f t="shared" si="318"/>
        <v>MAP ACADEMY</v>
      </c>
      <c r="BD1026" s="266">
        <f t="shared" si="319"/>
        <v>40</v>
      </c>
      <c r="BE1026" s="266" t="str">
        <f t="shared" si="301"/>
        <v>BRAINTREE</v>
      </c>
      <c r="BF1026" s="266">
        <f t="shared" si="320"/>
        <v>3</v>
      </c>
    </row>
    <row r="1027" spans="1:58">
      <c r="A1027" s="265">
        <v>3517</v>
      </c>
      <c r="B1027" s="265">
        <v>3517239044</v>
      </c>
      <c r="C1027" s="266" t="s">
        <v>1402</v>
      </c>
      <c r="D1027" s="275">
        <f t="shared" si="302"/>
        <v>0</v>
      </c>
      <c r="E1027" s="275">
        <f t="shared" si="303"/>
        <v>0</v>
      </c>
      <c r="F1027" s="275">
        <f t="shared" si="304"/>
        <v>0</v>
      </c>
      <c r="G1027" s="275">
        <f t="shared" si="305"/>
        <v>0</v>
      </c>
      <c r="H1027" s="275">
        <f t="shared" si="306"/>
        <v>0</v>
      </c>
      <c r="I1027" s="275">
        <f t="shared" si="307"/>
        <v>3</v>
      </c>
      <c r="J1027" s="275">
        <f t="shared" si="308"/>
        <v>0</v>
      </c>
      <c r="K1027" s="410">
        <f t="shared" si="309"/>
        <v>0.1179</v>
      </c>
      <c r="L1027" s="275"/>
      <c r="M1027" s="275">
        <f t="shared" si="310"/>
        <v>0</v>
      </c>
      <c r="N1027" s="275">
        <f t="shared" si="311"/>
        <v>0</v>
      </c>
      <c r="O1027" s="275">
        <f t="shared" si="312"/>
        <v>0</v>
      </c>
      <c r="P1027" s="275">
        <f t="shared" si="313"/>
        <v>3</v>
      </c>
      <c r="Q1027" s="275">
        <f t="shared" si="314"/>
        <v>11</v>
      </c>
      <c r="R1027" s="275">
        <f t="shared" si="315"/>
        <v>3</v>
      </c>
      <c r="S1027" s="278"/>
      <c r="T1027" s="278"/>
      <c r="U1027" s="278"/>
      <c r="V1027" s="278"/>
      <c r="W1027" s="582"/>
      <c r="X1027" s="582"/>
      <c r="Y1027" s="600"/>
      <c r="Z1027" s="278"/>
      <c r="AA1027" s="76">
        <v>3517</v>
      </c>
      <c r="AB1027" s="76">
        <v>3517239044</v>
      </c>
      <c r="AC1027" s="294" t="s">
        <v>1402</v>
      </c>
      <c r="AD1027" s="76">
        <v>0</v>
      </c>
      <c r="AE1027" s="76">
        <v>0</v>
      </c>
      <c r="AF1027" s="76">
        <v>0</v>
      </c>
      <c r="AG1027" s="76">
        <v>0</v>
      </c>
      <c r="AH1027" s="76">
        <v>0</v>
      </c>
      <c r="AI1027" s="76">
        <v>3</v>
      </c>
      <c r="AJ1027" s="76">
        <v>0</v>
      </c>
      <c r="AK1027" s="265">
        <v>0</v>
      </c>
      <c r="AL1027" s="265">
        <v>0</v>
      </c>
      <c r="AM1027" s="265">
        <v>0</v>
      </c>
      <c r="AN1027" s="265">
        <v>0</v>
      </c>
      <c r="AO1027" s="265">
        <v>0</v>
      </c>
      <c r="AP1027" s="265">
        <v>0</v>
      </c>
      <c r="AQ1027" s="265">
        <v>0</v>
      </c>
      <c r="AR1027" s="265">
        <v>0</v>
      </c>
      <c r="AS1027" s="76">
        <v>3</v>
      </c>
      <c r="AT1027" s="266"/>
      <c r="AU1027" s="76">
        <v>239</v>
      </c>
      <c r="AV1027" s="76">
        <v>44</v>
      </c>
      <c r="AW1027" s="579">
        <v>11</v>
      </c>
      <c r="AY1027" s="76"/>
      <c r="AZ1027" s="76">
        <f t="shared" si="316"/>
        <v>3517239044</v>
      </c>
      <c r="BA1027" s="76">
        <f t="shared" si="317"/>
        <v>3517</v>
      </c>
      <c r="BB1027" s="564"/>
      <c r="BC1027" s="266" t="str">
        <f t="shared" si="318"/>
        <v>MAP ACADEMY</v>
      </c>
      <c r="BD1027" s="266">
        <f t="shared" si="319"/>
        <v>44</v>
      </c>
      <c r="BE1027" s="266" t="str">
        <f t="shared" si="301"/>
        <v>BROCKTON</v>
      </c>
      <c r="BF1027" s="266">
        <f t="shared" si="320"/>
        <v>3</v>
      </c>
    </row>
    <row r="1028" spans="1:58">
      <c r="A1028" s="265">
        <v>3517</v>
      </c>
      <c r="B1028" s="265">
        <v>3517239052</v>
      </c>
      <c r="C1028" s="266" t="s">
        <v>1402</v>
      </c>
      <c r="D1028" s="275">
        <f t="shared" si="302"/>
        <v>0</v>
      </c>
      <c r="E1028" s="275">
        <f t="shared" si="303"/>
        <v>0</v>
      </c>
      <c r="F1028" s="275">
        <f t="shared" si="304"/>
        <v>0</v>
      </c>
      <c r="G1028" s="275">
        <f t="shared" si="305"/>
        <v>0</v>
      </c>
      <c r="H1028" s="275">
        <f t="shared" si="306"/>
        <v>0</v>
      </c>
      <c r="I1028" s="275">
        <f t="shared" si="307"/>
        <v>17</v>
      </c>
      <c r="J1028" s="275">
        <f t="shared" si="308"/>
        <v>0</v>
      </c>
      <c r="K1028" s="410">
        <f t="shared" si="309"/>
        <v>0.66810000000000003</v>
      </c>
      <c r="L1028" s="275"/>
      <c r="M1028" s="275">
        <f t="shared" si="310"/>
        <v>0</v>
      </c>
      <c r="N1028" s="275">
        <f t="shared" si="311"/>
        <v>0</v>
      </c>
      <c r="O1028" s="275">
        <f t="shared" si="312"/>
        <v>0</v>
      </c>
      <c r="P1028" s="275">
        <f t="shared" si="313"/>
        <v>9</v>
      </c>
      <c r="Q1028" s="275">
        <f t="shared" si="314"/>
        <v>6</v>
      </c>
      <c r="R1028" s="275">
        <f t="shared" si="315"/>
        <v>17</v>
      </c>
      <c r="S1028" s="278"/>
      <c r="T1028" s="278"/>
      <c r="U1028" s="278"/>
      <c r="V1028" s="278"/>
      <c r="W1028" s="582"/>
      <c r="X1028" s="582"/>
      <c r="Y1028" s="600"/>
      <c r="Z1028" s="278"/>
      <c r="AA1028" s="76">
        <v>3517</v>
      </c>
      <c r="AB1028" s="76">
        <v>3517239052</v>
      </c>
      <c r="AC1028" s="294" t="s">
        <v>1402</v>
      </c>
      <c r="AD1028" s="76">
        <v>0</v>
      </c>
      <c r="AE1028" s="76">
        <v>0</v>
      </c>
      <c r="AF1028" s="76">
        <v>0</v>
      </c>
      <c r="AG1028" s="76">
        <v>0</v>
      </c>
      <c r="AH1028" s="76">
        <v>0</v>
      </c>
      <c r="AI1028" s="76">
        <v>17</v>
      </c>
      <c r="AJ1028" s="76">
        <v>0</v>
      </c>
      <c r="AK1028" s="265">
        <v>0</v>
      </c>
      <c r="AL1028" s="265">
        <v>0</v>
      </c>
      <c r="AM1028" s="265">
        <v>0</v>
      </c>
      <c r="AN1028" s="265">
        <v>0</v>
      </c>
      <c r="AO1028" s="265">
        <v>0</v>
      </c>
      <c r="AP1028" s="265">
        <v>0</v>
      </c>
      <c r="AQ1028" s="265">
        <v>0</v>
      </c>
      <c r="AR1028" s="265">
        <v>0</v>
      </c>
      <c r="AS1028" s="76">
        <v>9</v>
      </c>
      <c r="AT1028" s="266"/>
      <c r="AU1028" s="76">
        <v>239</v>
      </c>
      <c r="AV1028" s="76">
        <v>52</v>
      </c>
      <c r="AW1028" s="579">
        <v>6</v>
      </c>
      <c r="AY1028" s="76"/>
      <c r="AZ1028" s="76">
        <f t="shared" si="316"/>
        <v>3517239052</v>
      </c>
      <c r="BA1028" s="76">
        <f t="shared" si="317"/>
        <v>3517</v>
      </c>
      <c r="BB1028" s="564"/>
      <c r="BC1028" s="266" t="str">
        <f t="shared" si="318"/>
        <v>MAP ACADEMY</v>
      </c>
      <c r="BD1028" s="266">
        <f t="shared" si="319"/>
        <v>52</v>
      </c>
      <c r="BE1028" s="266" t="str">
        <f t="shared" si="301"/>
        <v>CARVER</v>
      </c>
      <c r="BF1028" s="266">
        <f t="shared" si="320"/>
        <v>17</v>
      </c>
    </row>
    <row r="1029" spans="1:58">
      <c r="A1029" s="265">
        <v>3517</v>
      </c>
      <c r="B1029" s="265">
        <v>3517239072</v>
      </c>
      <c r="C1029" s="266" t="s">
        <v>1402</v>
      </c>
      <c r="D1029" s="275">
        <f t="shared" si="302"/>
        <v>0</v>
      </c>
      <c r="E1029" s="275">
        <f t="shared" si="303"/>
        <v>0</v>
      </c>
      <c r="F1029" s="275">
        <f t="shared" si="304"/>
        <v>0</v>
      </c>
      <c r="G1029" s="275">
        <f t="shared" si="305"/>
        <v>0</v>
      </c>
      <c r="H1029" s="275">
        <f t="shared" si="306"/>
        <v>0</v>
      </c>
      <c r="I1029" s="275">
        <f t="shared" si="307"/>
        <v>1</v>
      </c>
      <c r="J1029" s="275">
        <f t="shared" si="308"/>
        <v>0</v>
      </c>
      <c r="K1029" s="410">
        <f t="shared" si="309"/>
        <v>3.9300000000000002E-2</v>
      </c>
      <c r="L1029" s="275"/>
      <c r="M1029" s="275">
        <f t="shared" si="310"/>
        <v>0</v>
      </c>
      <c r="N1029" s="275">
        <f t="shared" si="311"/>
        <v>0</v>
      </c>
      <c r="O1029" s="275">
        <f t="shared" si="312"/>
        <v>0</v>
      </c>
      <c r="P1029" s="275">
        <f t="shared" si="313"/>
        <v>1</v>
      </c>
      <c r="Q1029" s="275">
        <f t="shared" si="314"/>
        <v>6</v>
      </c>
      <c r="R1029" s="275">
        <f t="shared" si="315"/>
        <v>1</v>
      </c>
      <c r="S1029" s="278"/>
      <c r="T1029" s="278"/>
      <c r="U1029" s="278"/>
      <c r="V1029" s="278"/>
      <c r="W1029" s="582"/>
      <c r="X1029" s="582"/>
      <c r="Y1029" s="600"/>
      <c r="Z1029" s="278"/>
      <c r="AA1029" s="76">
        <v>3517</v>
      </c>
      <c r="AB1029" s="76">
        <v>3517239072</v>
      </c>
      <c r="AC1029" s="294" t="s">
        <v>1402</v>
      </c>
      <c r="AD1029" s="76">
        <v>0</v>
      </c>
      <c r="AE1029" s="76">
        <v>0</v>
      </c>
      <c r="AF1029" s="76">
        <v>0</v>
      </c>
      <c r="AG1029" s="76">
        <v>0</v>
      </c>
      <c r="AH1029" s="76">
        <v>0</v>
      </c>
      <c r="AI1029" s="76">
        <v>1</v>
      </c>
      <c r="AJ1029" s="76">
        <v>0</v>
      </c>
      <c r="AK1029" s="265">
        <v>0</v>
      </c>
      <c r="AL1029" s="265">
        <v>0</v>
      </c>
      <c r="AM1029" s="265">
        <v>0</v>
      </c>
      <c r="AN1029" s="265">
        <v>0</v>
      </c>
      <c r="AO1029" s="265">
        <v>0</v>
      </c>
      <c r="AP1029" s="265">
        <v>0</v>
      </c>
      <c r="AQ1029" s="265">
        <v>0</v>
      </c>
      <c r="AR1029" s="265">
        <v>0</v>
      </c>
      <c r="AS1029" s="76">
        <v>1</v>
      </c>
      <c r="AT1029" s="266"/>
      <c r="AU1029" s="76">
        <v>239</v>
      </c>
      <c r="AV1029" s="76">
        <v>72</v>
      </c>
      <c r="AW1029" s="579">
        <v>6</v>
      </c>
      <c r="AY1029" s="76"/>
      <c r="AZ1029" s="76">
        <f t="shared" si="316"/>
        <v>3517239072</v>
      </c>
      <c r="BA1029" s="76">
        <f t="shared" si="317"/>
        <v>3517</v>
      </c>
      <c r="BB1029" s="564"/>
      <c r="BC1029" s="266" t="str">
        <f t="shared" si="318"/>
        <v>MAP ACADEMY</v>
      </c>
      <c r="BD1029" s="266">
        <f t="shared" si="319"/>
        <v>72</v>
      </c>
      <c r="BE1029" s="266" t="str">
        <f t="shared" si="301"/>
        <v>DARTMOUTH</v>
      </c>
      <c r="BF1029" s="266">
        <f t="shared" si="320"/>
        <v>1</v>
      </c>
    </row>
    <row r="1030" spans="1:58">
      <c r="A1030" s="265">
        <v>3517</v>
      </c>
      <c r="B1030" s="265">
        <v>3517239082</v>
      </c>
      <c r="C1030" s="266" t="s">
        <v>1402</v>
      </c>
      <c r="D1030" s="275">
        <f t="shared" si="302"/>
        <v>0</v>
      </c>
      <c r="E1030" s="275">
        <f t="shared" si="303"/>
        <v>0</v>
      </c>
      <c r="F1030" s="275">
        <f t="shared" si="304"/>
        <v>0</v>
      </c>
      <c r="G1030" s="275">
        <f t="shared" si="305"/>
        <v>0</v>
      </c>
      <c r="H1030" s="275">
        <f t="shared" si="306"/>
        <v>0</v>
      </c>
      <c r="I1030" s="275">
        <f t="shared" si="307"/>
        <v>2</v>
      </c>
      <c r="J1030" s="275">
        <f t="shared" si="308"/>
        <v>0</v>
      </c>
      <c r="K1030" s="410">
        <f t="shared" si="309"/>
        <v>7.8600000000000003E-2</v>
      </c>
      <c r="L1030" s="275"/>
      <c r="M1030" s="275">
        <f t="shared" si="310"/>
        <v>0</v>
      </c>
      <c r="N1030" s="275">
        <f t="shared" si="311"/>
        <v>0</v>
      </c>
      <c r="O1030" s="275">
        <f t="shared" si="312"/>
        <v>0</v>
      </c>
      <c r="P1030" s="275">
        <f t="shared" si="313"/>
        <v>0</v>
      </c>
      <c r="Q1030" s="275">
        <f t="shared" si="314"/>
        <v>2</v>
      </c>
      <c r="R1030" s="275">
        <f t="shared" si="315"/>
        <v>2</v>
      </c>
      <c r="S1030" s="278"/>
      <c r="T1030" s="278"/>
      <c r="U1030" s="278"/>
      <c r="V1030" s="278"/>
      <c r="W1030" s="582"/>
      <c r="X1030" s="582"/>
      <c r="Y1030" s="600"/>
      <c r="Z1030" s="278"/>
      <c r="AA1030" s="76">
        <v>3517</v>
      </c>
      <c r="AB1030" s="76">
        <v>3517239082</v>
      </c>
      <c r="AC1030" s="294" t="s">
        <v>1402</v>
      </c>
      <c r="AD1030" s="76">
        <v>0</v>
      </c>
      <c r="AE1030" s="76">
        <v>0</v>
      </c>
      <c r="AF1030" s="76">
        <v>0</v>
      </c>
      <c r="AG1030" s="76">
        <v>0</v>
      </c>
      <c r="AH1030" s="76">
        <v>0</v>
      </c>
      <c r="AI1030" s="76">
        <v>2</v>
      </c>
      <c r="AJ1030" s="76">
        <v>0</v>
      </c>
      <c r="AK1030" s="265">
        <v>0</v>
      </c>
      <c r="AL1030" s="265">
        <v>0</v>
      </c>
      <c r="AM1030" s="265">
        <v>0</v>
      </c>
      <c r="AN1030" s="265">
        <v>0</v>
      </c>
      <c r="AO1030" s="265">
        <v>0</v>
      </c>
      <c r="AP1030" s="265">
        <v>0</v>
      </c>
      <c r="AQ1030" s="265">
        <v>0</v>
      </c>
      <c r="AR1030" s="265">
        <v>0</v>
      </c>
      <c r="AS1030" s="76">
        <v>0</v>
      </c>
      <c r="AT1030" s="266"/>
      <c r="AU1030" s="76">
        <v>239</v>
      </c>
      <c r="AV1030" s="76">
        <v>82</v>
      </c>
      <c r="AW1030" s="579">
        <v>2</v>
      </c>
      <c r="AY1030" s="76"/>
      <c r="AZ1030" s="76">
        <f t="shared" si="316"/>
        <v>3517239082</v>
      </c>
      <c r="BA1030" s="76">
        <f t="shared" si="317"/>
        <v>3517</v>
      </c>
      <c r="BB1030" s="564"/>
      <c r="BC1030" s="266" t="str">
        <f t="shared" si="318"/>
        <v>MAP ACADEMY</v>
      </c>
      <c r="BD1030" s="266">
        <f t="shared" si="319"/>
        <v>82</v>
      </c>
      <c r="BE1030" s="266" t="str">
        <f t="shared" si="301"/>
        <v>DUXBURY</v>
      </c>
      <c r="BF1030" s="266">
        <f t="shared" si="320"/>
        <v>2</v>
      </c>
    </row>
    <row r="1031" spans="1:58">
      <c r="A1031" s="265">
        <v>3517</v>
      </c>
      <c r="B1031" s="265">
        <v>3517239083</v>
      </c>
      <c r="C1031" s="266" t="s">
        <v>1402</v>
      </c>
      <c r="D1031" s="275">
        <f t="shared" si="302"/>
        <v>0</v>
      </c>
      <c r="E1031" s="275">
        <f t="shared" si="303"/>
        <v>0</v>
      </c>
      <c r="F1031" s="275">
        <f t="shared" si="304"/>
        <v>0</v>
      </c>
      <c r="G1031" s="275">
        <f t="shared" si="305"/>
        <v>0</v>
      </c>
      <c r="H1031" s="275">
        <f t="shared" si="306"/>
        <v>0</v>
      </c>
      <c r="I1031" s="275">
        <f t="shared" si="307"/>
        <v>2</v>
      </c>
      <c r="J1031" s="275">
        <f t="shared" si="308"/>
        <v>0</v>
      </c>
      <c r="K1031" s="410">
        <f t="shared" si="309"/>
        <v>7.8600000000000003E-2</v>
      </c>
      <c r="L1031" s="275"/>
      <c r="M1031" s="275">
        <f t="shared" si="310"/>
        <v>0</v>
      </c>
      <c r="N1031" s="275">
        <f t="shared" si="311"/>
        <v>0</v>
      </c>
      <c r="O1031" s="275">
        <f t="shared" si="312"/>
        <v>0</v>
      </c>
      <c r="P1031" s="275">
        <f t="shared" si="313"/>
        <v>1</v>
      </c>
      <c r="Q1031" s="275">
        <f t="shared" si="314"/>
        <v>6</v>
      </c>
      <c r="R1031" s="275">
        <f t="shared" si="315"/>
        <v>2</v>
      </c>
      <c r="S1031" s="278"/>
      <c r="T1031" s="278"/>
      <c r="U1031" s="278"/>
      <c r="V1031" s="278"/>
      <c r="W1031" s="582"/>
      <c r="X1031" s="582"/>
      <c r="Y1031" s="600"/>
      <c r="Z1031" s="278"/>
      <c r="AA1031" s="76">
        <v>3517</v>
      </c>
      <c r="AB1031" s="76">
        <v>3517239083</v>
      </c>
      <c r="AC1031" s="294" t="s">
        <v>1402</v>
      </c>
      <c r="AD1031" s="76">
        <v>0</v>
      </c>
      <c r="AE1031" s="76">
        <v>0</v>
      </c>
      <c r="AF1031" s="76">
        <v>0</v>
      </c>
      <c r="AG1031" s="76">
        <v>0</v>
      </c>
      <c r="AH1031" s="76">
        <v>0</v>
      </c>
      <c r="AI1031" s="76">
        <v>2</v>
      </c>
      <c r="AJ1031" s="76">
        <v>0</v>
      </c>
      <c r="AK1031" s="265">
        <v>0</v>
      </c>
      <c r="AL1031" s="265">
        <v>0</v>
      </c>
      <c r="AM1031" s="265">
        <v>0</v>
      </c>
      <c r="AN1031" s="265">
        <v>0</v>
      </c>
      <c r="AO1031" s="265">
        <v>0</v>
      </c>
      <c r="AP1031" s="265">
        <v>0</v>
      </c>
      <c r="AQ1031" s="265">
        <v>0</v>
      </c>
      <c r="AR1031" s="265">
        <v>0</v>
      </c>
      <c r="AS1031" s="76">
        <v>1</v>
      </c>
      <c r="AT1031" s="266"/>
      <c r="AU1031" s="76">
        <v>239</v>
      </c>
      <c r="AV1031" s="76">
        <v>83</v>
      </c>
      <c r="AW1031" s="579">
        <v>6</v>
      </c>
      <c r="AY1031" s="76"/>
      <c r="AZ1031" s="76">
        <f t="shared" si="316"/>
        <v>3517239083</v>
      </c>
      <c r="BA1031" s="76">
        <f t="shared" si="317"/>
        <v>3517</v>
      </c>
      <c r="BB1031" s="564"/>
      <c r="BC1031" s="266" t="str">
        <f t="shared" si="318"/>
        <v>MAP ACADEMY</v>
      </c>
      <c r="BD1031" s="266">
        <f t="shared" si="319"/>
        <v>83</v>
      </c>
      <c r="BE1031" s="266" t="str">
        <f t="shared" si="301"/>
        <v>EAST BRIDGEWATER</v>
      </c>
      <c r="BF1031" s="266">
        <f t="shared" si="320"/>
        <v>2</v>
      </c>
    </row>
    <row r="1032" spans="1:58">
      <c r="A1032" s="265">
        <v>3517</v>
      </c>
      <c r="B1032" s="265">
        <v>3517239094</v>
      </c>
      <c r="C1032" s="266" t="s">
        <v>1402</v>
      </c>
      <c r="D1032" s="275">
        <f t="shared" si="302"/>
        <v>0</v>
      </c>
      <c r="E1032" s="275">
        <f t="shared" si="303"/>
        <v>0</v>
      </c>
      <c r="F1032" s="275">
        <f t="shared" si="304"/>
        <v>0</v>
      </c>
      <c r="G1032" s="275">
        <f t="shared" si="305"/>
        <v>0</v>
      </c>
      <c r="H1032" s="275">
        <f t="shared" si="306"/>
        <v>0</v>
      </c>
      <c r="I1032" s="275">
        <f t="shared" si="307"/>
        <v>2</v>
      </c>
      <c r="J1032" s="275">
        <f t="shared" si="308"/>
        <v>0</v>
      </c>
      <c r="K1032" s="410">
        <f t="shared" si="309"/>
        <v>7.8600000000000003E-2</v>
      </c>
      <c r="L1032" s="275"/>
      <c r="M1032" s="275">
        <f t="shared" si="310"/>
        <v>0</v>
      </c>
      <c r="N1032" s="275">
        <f t="shared" si="311"/>
        <v>0</v>
      </c>
      <c r="O1032" s="275">
        <f t="shared" si="312"/>
        <v>0</v>
      </c>
      <c r="P1032" s="275">
        <f t="shared" si="313"/>
        <v>2</v>
      </c>
      <c r="Q1032" s="275">
        <f t="shared" si="314"/>
        <v>8</v>
      </c>
      <c r="R1032" s="275">
        <f t="shared" si="315"/>
        <v>2</v>
      </c>
      <c r="S1032" s="278"/>
      <c r="T1032" s="278"/>
      <c r="U1032" s="278"/>
      <c r="V1032" s="278"/>
      <c r="W1032" s="582"/>
      <c r="X1032" s="582"/>
      <c r="Y1032" s="600"/>
      <c r="Z1032" s="278"/>
      <c r="AA1032" s="76">
        <v>3517</v>
      </c>
      <c r="AB1032" s="76">
        <v>3517239094</v>
      </c>
      <c r="AC1032" s="294" t="s">
        <v>1402</v>
      </c>
      <c r="AD1032" s="76">
        <v>0</v>
      </c>
      <c r="AE1032" s="76">
        <v>0</v>
      </c>
      <c r="AF1032" s="76">
        <v>0</v>
      </c>
      <c r="AG1032" s="76">
        <v>0</v>
      </c>
      <c r="AH1032" s="76">
        <v>0</v>
      </c>
      <c r="AI1032" s="76">
        <v>2</v>
      </c>
      <c r="AJ1032" s="76">
        <v>0</v>
      </c>
      <c r="AK1032" s="265">
        <v>0</v>
      </c>
      <c r="AL1032" s="265">
        <v>0</v>
      </c>
      <c r="AM1032" s="265">
        <v>0</v>
      </c>
      <c r="AN1032" s="265">
        <v>0</v>
      </c>
      <c r="AO1032" s="265">
        <v>0</v>
      </c>
      <c r="AP1032" s="265">
        <v>0</v>
      </c>
      <c r="AQ1032" s="265">
        <v>0</v>
      </c>
      <c r="AR1032" s="265">
        <v>0</v>
      </c>
      <c r="AS1032" s="76">
        <v>2</v>
      </c>
      <c r="AT1032" s="266"/>
      <c r="AU1032" s="76">
        <v>239</v>
      </c>
      <c r="AV1032" s="76">
        <v>94</v>
      </c>
      <c r="AW1032" s="579">
        <v>8</v>
      </c>
      <c r="AY1032" s="76"/>
      <c r="AZ1032" s="76">
        <f t="shared" si="316"/>
        <v>3517239094</v>
      </c>
      <c r="BA1032" s="76">
        <f t="shared" si="317"/>
        <v>3517</v>
      </c>
      <c r="BB1032" s="564"/>
      <c r="BC1032" s="266" t="str">
        <f t="shared" si="318"/>
        <v>MAP ACADEMY</v>
      </c>
      <c r="BD1032" s="266">
        <f t="shared" si="319"/>
        <v>94</v>
      </c>
      <c r="BE1032" s="266" t="str">
        <f t="shared" si="301"/>
        <v>FAIRHAVEN</v>
      </c>
      <c r="BF1032" s="266">
        <f t="shared" si="320"/>
        <v>2</v>
      </c>
    </row>
    <row r="1033" spans="1:58">
      <c r="A1033" s="265">
        <v>3517</v>
      </c>
      <c r="B1033" s="265">
        <v>3517239095</v>
      </c>
      <c r="C1033" s="266" t="s">
        <v>1402</v>
      </c>
      <c r="D1033" s="275">
        <f t="shared" si="302"/>
        <v>0</v>
      </c>
      <c r="E1033" s="275">
        <f t="shared" si="303"/>
        <v>0</v>
      </c>
      <c r="F1033" s="275">
        <f t="shared" si="304"/>
        <v>0</v>
      </c>
      <c r="G1033" s="275">
        <f t="shared" si="305"/>
        <v>0</v>
      </c>
      <c r="H1033" s="275">
        <f t="shared" si="306"/>
        <v>0</v>
      </c>
      <c r="I1033" s="275">
        <f t="shared" si="307"/>
        <v>2</v>
      </c>
      <c r="J1033" s="275">
        <f t="shared" si="308"/>
        <v>0</v>
      </c>
      <c r="K1033" s="410">
        <f t="shared" si="309"/>
        <v>7.8600000000000003E-2</v>
      </c>
      <c r="L1033" s="275"/>
      <c r="M1033" s="275">
        <f t="shared" si="310"/>
        <v>0</v>
      </c>
      <c r="N1033" s="275">
        <f t="shared" si="311"/>
        <v>0</v>
      </c>
      <c r="O1033" s="275">
        <f t="shared" si="312"/>
        <v>0</v>
      </c>
      <c r="P1033" s="275">
        <f t="shared" si="313"/>
        <v>2</v>
      </c>
      <c r="Q1033" s="275">
        <f t="shared" si="314"/>
        <v>12</v>
      </c>
      <c r="R1033" s="275">
        <f t="shared" si="315"/>
        <v>2</v>
      </c>
      <c r="S1033" s="278"/>
      <c r="T1033" s="278"/>
      <c r="U1033" s="278"/>
      <c r="V1033" s="278"/>
      <c r="W1033" s="582"/>
      <c r="X1033" s="582"/>
      <c r="Y1033" s="600"/>
      <c r="Z1033" s="278"/>
      <c r="AA1033" s="76">
        <v>3517</v>
      </c>
      <c r="AB1033" s="76">
        <v>3517239095</v>
      </c>
      <c r="AC1033" s="294" t="s">
        <v>1402</v>
      </c>
      <c r="AD1033" s="76">
        <v>0</v>
      </c>
      <c r="AE1033" s="76">
        <v>0</v>
      </c>
      <c r="AF1033" s="76">
        <v>0</v>
      </c>
      <c r="AG1033" s="76">
        <v>0</v>
      </c>
      <c r="AH1033" s="76">
        <v>0</v>
      </c>
      <c r="AI1033" s="76">
        <v>2</v>
      </c>
      <c r="AJ1033" s="76">
        <v>0</v>
      </c>
      <c r="AK1033" s="265">
        <v>0</v>
      </c>
      <c r="AL1033" s="265">
        <v>0</v>
      </c>
      <c r="AM1033" s="265">
        <v>0</v>
      </c>
      <c r="AN1033" s="265">
        <v>0</v>
      </c>
      <c r="AO1033" s="265">
        <v>0</v>
      </c>
      <c r="AP1033" s="265">
        <v>0</v>
      </c>
      <c r="AQ1033" s="265">
        <v>0</v>
      </c>
      <c r="AR1033" s="265">
        <v>0</v>
      </c>
      <c r="AS1033" s="76">
        <v>2</v>
      </c>
      <c r="AT1033" s="266"/>
      <c r="AU1033" s="76">
        <v>239</v>
      </c>
      <c r="AV1033" s="76">
        <v>95</v>
      </c>
      <c r="AW1033" s="579">
        <v>12</v>
      </c>
      <c r="AY1033" s="76"/>
      <c r="AZ1033" s="76">
        <f t="shared" si="316"/>
        <v>3517239095</v>
      </c>
      <c r="BA1033" s="76">
        <f t="shared" si="317"/>
        <v>3517</v>
      </c>
      <c r="BB1033" s="564"/>
      <c r="BC1033" s="266" t="str">
        <f t="shared" si="318"/>
        <v>MAP ACADEMY</v>
      </c>
      <c r="BD1033" s="266">
        <f t="shared" si="319"/>
        <v>95</v>
      </c>
      <c r="BE1033" s="266" t="str">
        <f t="shared" si="301"/>
        <v>FALL RIVER</v>
      </c>
      <c r="BF1033" s="266">
        <f t="shared" si="320"/>
        <v>2</v>
      </c>
    </row>
    <row r="1034" spans="1:58">
      <c r="A1034" s="265">
        <v>3517</v>
      </c>
      <c r="B1034" s="265">
        <v>3517239096</v>
      </c>
      <c r="C1034" s="266" t="s">
        <v>1402</v>
      </c>
      <c r="D1034" s="275">
        <f t="shared" si="302"/>
        <v>0</v>
      </c>
      <c r="E1034" s="275">
        <f t="shared" si="303"/>
        <v>0</v>
      </c>
      <c r="F1034" s="275">
        <f t="shared" si="304"/>
        <v>0</v>
      </c>
      <c r="G1034" s="275">
        <f t="shared" si="305"/>
        <v>0</v>
      </c>
      <c r="H1034" s="275">
        <f t="shared" si="306"/>
        <v>0</v>
      </c>
      <c r="I1034" s="275">
        <f t="shared" si="307"/>
        <v>8</v>
      </c>
      <c r="J1034" s="275">
        <f t="shared" si="308"/>
        <v>0</v>
      </c>
      <c r="K1034" s="410">
        <f t="shared" si="309"/>
        <v>0.31440000000000001</v>
      </c>
      <c r="L1034" s="275"/>
      <c r="M1034" s="275">
        <f t="shared" si="310"/>
        <v>0</v>
      </c>
      <c r="N1034" s="275">
        <f t="shared" si="311"/>
        <v>0</v>
      </c>
      <c r="O1034" s="275">
        <f t="shared" si="312"/>
        <v>0</v>
      </c>
      <c r="P1034" s="275">
        <f t="shared" si="313"/>
        <v>8</v>
      </c>
      <c r="Q1034" s="275">
        <f t="shared" si="314"/>
        <v>8</v>
      </c>
      <c r="R1034" s="275">
        <f t="shared" si="315"/>
        <v>8</v>
      </c>
      <c r="S1034" s="278"/>
      <c r="T1034" s="278"/>
      <c r="U1034" s="278"/>
      <c r="V1034" s="278"/>
      <c r="W1034" s="582"/>
      <c r="X1034" s="582"/>
      <c r="Y1034" s="600"/>
      <c r="Z1034" s="278"/>
      <c r="AA1034" s="76">
        <v>3517</v>
      </c>
      <c r="AB1034" s="76">
        <v>3517239096</v>
      </c>
      <c r="AC1034" s="294" t="s">
        <v>1402</v>
      </c>
      <c r="AD1034" s="76">
        <v>0</v>
      </c>
      <c r="AE1034" s="76">
        <v>0</v>
      </c>
      <c r="AF1034" s="76">
        <v>0</v>
      </c>
      <c r="AG1034" s="76">
        <v>0</v>
      </c>
      <c r="AH1034" s="76">
        <v>0</v>
      </c>
      <c r="AI1034" s="76">
        <v>8</v>
      </c>
      <c r="AJ1034" s="76">
        <v>0</v>
      </c>
      <c r="AK1034" s="265">
        <v>0</v>
      </c>
      <c r="AL1034" s="265">
        <v>0</v>
      </c>
      <c r="AM1034" s="265">
        <v>0</v>
      </c>
      <c r="AN1034" s="265">
        <v>0</v>
      </c>
      <c r="AO1034" s="265">
        <v>0</v>
      </c>
      <c r="AP1034" s="265">
        <v>0</v>
      </c>
      <c r="AQ1034" s="265">
        <v>0</v>
      </c>
      <c r="AR1034" s="265">
        <v>0</v>
      </c>
      <c r="AS1034" s="76">
        <v>8</v>
      </c>
      <c r="AT1034" s="266"/>
      <c r="AU1034" s="76">
        <v>239</v>
      </c>
      <c r="AV1034" s="76">
        <v>96</v>
      </c>
      <c r="AW1034" s="579">
        <v>8</v>
      </c>
      <c r="AY1034" s="76"/>
      <c r="AZ1034" s="76">
        <f t="shared" si="316"/>
        <v>3517239096</v>
      </c>
      <c r="BA1034" s="76">
        <f t="shared" si="317"/>
        <v>3517</v>
      </c>
      <c r="BB1034" s="564"/>
      <c r="BC1034" s="266" t="str">
        <f t="shared" si="318"/>
        <v>MAP ACADEMY</v>
      </c>
      <c r="BD1034" s="266">
        <f t="shared" si="319"/>
        <v>96</v>
      </c>
      <c r="BE1034" s="266" t="str">
        <f t="shared" ref="BE1034:BE1069" si="321">VLOOKUP(BD1034,distinfo,2,FALSE)</f>
        <v>FALMOUTH</v>
      </c>
      <c r="BF1034" s="266">
        <f t="shared" si="320"/>
        <v>8</v>
      </c>
    </row>
    <row r="1035" spans="1:58">
      <c r="A1035" s="265">
        <v>3517</v>
      </c>
      <c r="B1035" s="265">
        <v>3517239171</v>
      </c>
      <c r="C1035" s="266" t="s">
        <v>1402</v>
      </c>
      <c r="D1035" s="275">
        <f t="shared" ref="D1035:D1069" si="322">ROUND(AD1035,0)</f>
        <v>0</v>
      </c>
      <c r="E1035" s="275">
        <f t="shared" ref="E1035:E1069" si="323">ROUND(AE1035,0)</f>
        <v>0</v>
      </c>
      <c r="F1035" s="275">
        <f t="shared" ref="F1035:F1069" si="324">ROUND(AF1035,0)</f>
        <v>0</v>
      </c>
      <c r="G1035" s="275">
        <f t="shared" ref="G1035:G1069" si="325">ROUND(AG1035,0)</f>
        <v>0</v>
      </c>
      <c r="H1035" s="275">
        <f t="shared" ref="H1035:H1069" si="326">ROUND(AH1035,0)</f>
        <v>0</v>
      </c>
      <c r="I1035" s="275">
        <f t="shared" ref="I1035:I1069" si="327">ROUND(AI1035,0)-J1035</f>
        <v>13</v>
      </c>
      <c r="J1035" s="275">
        <f t="shared" ref="J1035:J1069" si="328">ROUND(AJ1035,0)</f>
        <v>0</v>
      </c>
      <c r="K1035" s="410">
        <f t="shared" ref="K1035:K1068" si="329">ROUND($K$2*(SUM(AF1035:AI1035)+(AE1035*0.5))+$K$5*AJ1035,4)</f>
        <v>0.51090000000000002</v>
      </c>
      <c r="L1035" s="275"/>
      <c r="M1035" s="275">
        <f t="shared" ref="M1035:M1069" si="330">ROUND(AL1035+(AK1035*0.5),0)</f>
        <v>0</v>
      </c>
      <c r="N1035" s="275">
        <f t="shared" ref="N1035:N1069" si="331">ROUND(AM1035,0)</f>
        <v>0</v>
      </c>
      <c r="O1035" s="275">
        <f t="shared" ref="O1035:O1069" si="332">ROUND(AN1035,0)</f>
        <v>0</v>
      </c>
      <c r="P1035" s="275">
        <f t="shared" ref="P1035:P1069" si="333">ROUND(((AP1035+AQ1035)*0.5)+AO1035+AR1035+AS1035,0)</f>
        <v>5</v>
      </c>
      <c r="Q1035" s="275">
        <f t="shared" ref="Q1035:Q1069" si="334">AW1035</f>
        <v>4</v>
      </c>
      <c r="R1035" s="275">
        <f t="shared" ref="R1035:R1069" si="335">SUM(F1035:I1035)+ROUND(D1035*0.5,0)+ROUND(J1035,0)</f>
        <v>13</v>
      </c>
      <c r="S1035" s="278"/>
      <c r="T1035" s="278"/>
      <c r="U1035" s="278"/>
      <c r="V1035" s="278"/>
      <c r="W1035" s="582"/>
      <c r="X1035" s="582"/>
      <c r="Y1035" s="600"/>
      <c r="Z1035" s="278"/>
      <c r="AA1035" s="76">
        <v>3517</v>
      </c>
      <c r="AB1035" s="76">
        <v>3517239171</v>
      </c>
      <c r="AC1035" s="294" t="s">
        <v>1402</v>
      </c>
      <c r="AD1035" s="76">
        <v>0</v>
      </c>
      <c r="AE1035" s="76">
        <v>0</v>
      </c>
      <c r="AF1035" s="76">
        <v>0</v>
      </c>
      <c r="AG1035" s="76">
        <v>0</v>
      </c>
      <c r="AH1035" s="76">
        <v>0</v>
      </c>
      <c r="AI1035" s="76">
        <v>13</v>
      </c>
      <c r="AJ1035" s="76">
        <v>0</v>
      </c>
      <c r="AK1035" s="265">
        <v>0</v>
      </c>
      <c r="AL1035" s="265">
        <v>0</v>
      </c>
      <c r="AM1035" s="265">
        <v>0</v>
      </c>
      <c r="AN1035" s="265">
        <v>0</v>
      </c>
      <c r="AO1035" s="265">
        <v>0</v>
      </c>
      <c r="AP1035" s="265">
        <v>0</v>
      </c>
      <c r="AQ1035" s="265">
        <v>0</v>
      </c>
      <c r="AR1035" s="265">
        <v>0</v>
      </c>
      <c r="AS1035" s="76">
        <v>5</v>
      </c>
      <c r="AT1035" s="266"/>
      <c r="AU1035" s="76">
        <v>239</v>
      </c>
      <c r="AV1035" s="76">
        <v>171</v>
      </c>
      <c r="AW1035" s="579">
        <v>4</v>
      </c>
      <c r="AY1035" s="76"/>
      <c r="AZ1035" s="76">
        <f t="shared" ref="AZ1035:AZ1069" si="336">AB1035</f>
        <v>3517239171</v>
      </c>
      <c r="BA1035" s="76">
        <f t="shared" ref="BA1035:BA1069" si="337">AA1035</f>
        <v>3517</v>
      </c>
      <c r="BB1035" s="564"/>
      <c r="BC1035" s="266" t="str">
        <f t="shared" ref="BC1035:BC1069" si="338">AC1035</f>
        <v>MAP ACADEMY</v>
      </c>
      <c r="BD1035" s="266">
        <f t="shared" ref="BD1035:BD1069" si="339">AV1035</f>
        <v>171</v>
      </c>
      <c r="BE1035" s="266" t="str">
        <f t="shared" si="321"/>
        <v>MARSHFIELD</v>
      </c>
      <c r="BF1035" s="266">
        <f t="shared" ref="BF1035:BF1069" si="340">SUM(AD1035:AJ1035)</f>
        <v>13</v>
      </c>
    </row>
    <row r="1036" spans="1:58">
      <c r="A1036" s="265">
        <v>3517</v>
      </c>
      <c r="B1036" s="265">
        <v>3517239172</v>
      </c>
      <c r="C1036" s="266" t="s">
        <v>1402</v>
      </c>
      <c r="D1036" s="275">
        <f t="shared" si="322"/>
        <v>0</v>
      </c>
      <c r="E1036" s="275">
        <f t="shared" si="323"/>
        <v>0</v>
      </c>
      <c r="F1036" s="275">
        <f t="shared" si="324"/>
        <v>0</v>
      </c>
      <c r="G1036" s="275">
        <f t="shared" si="325"/>
        <v>0</v>
      </c>
      <c r="H1036" s="275">
        <f t="shared" si="326"/>
        <v>0</v>
      </c>
      <c r="I1036" s="275">
        <f t="shared" si="327"/>
        <v>2</v>
      </c>
      <c r="J1036" s="275">
        <f t="shared" si="328"/>
        <v>0</v>
      </c>
      <c r="K1036" s="410">
        <f t="shared" si="329"/>
        <v>7.8600000000000003E-2</v>
      </c>
      <c r="L1036" s="275"/>
      <c r="M1036" s="275">
        <f t="shared" si="330"/>
        <v>0</v>
      </c>
      <c r="N1036" s="275">
        <f t="shared" si="331"/>
        <v>0</v>
      </c>
      <c r="O1036" s="275">
        <f t="shared" si="332"/>
        <v>0</v>
      </c>
      <c r="P1036" s="275">
        <f t="shared" si="333"/>
        <v>2</v>
      </c>
      <c r="Q1036" s="275">
        <f t="shared" si="334"/>
        <v>8</v>
      </c>
      <c r="R1036" s="275">
        <f t="shared" si="335"/>
        <v>2</v>
      </c>
      <c r="S1036" s="278"/>
      <c r="T1036" s="278"/>
      <c r="U1036" s="278"/>
      <c r="V1036" s="278"/>
      <c r="W1036" s="582"/>
      <c r="X1036" s="582"/>
      <c r="Y1036" s="600"/>
      <c r="Z1036" s="278"/>
      <c r="AA1036" s="76">
        <v>3517</v>
      </c>
      <c r="AB1036" s="76">
        <v>3517239172</v>
      </c>
      <c r="AC1036" s="294" t="s">
        <v>1402</v>
      </c>
      <c r="AD1036" s="76">
        <v>0</v>
      </c>
      <c r="AE1036" s="76">
        <v>0</v>
      </c>
      <c r="AF1036" s="76">
        <v>0</v>
      </c>
      <c r="AG1036" s="76">
        <v>0</v>
      </c>
      <c r="AH1036" s="76">
        <v>0</v>
      </c>
      <c r="AI1036" s="76">
        <v>2</v>
      </c>
      <c r="AJ1036" s="76">
        <v>0</v>
      </c>
      <c r="AK1036" s="265">
        <v>0</v>
      </c>
      <c r="AL1036" s="265">
        <v>0</v>
      </c>
      <c r="AM1036" s="265">
        <v>0</v>
      </c>
      <c r="AN1036" s="265">
        <v>0</v>
      </c>
      <c r="AO1036" s="265">
        <v>0</v>
      </c>
      <c r="AP1036" s="265">
        <v>0</v>
      </c>
      <c r="AQ1036" s="265">
        <v>0</v>
      </c>
      <c r="AR1036" s="265">
        <v>0</v>
      </c>
      <c r="AS1036" s="76">
        <v>2</v>
      </c>
      <c r="AT1036" s="266"/>
      <c r="AU1036" s="76">
        <v>239</v>
      </c>
      <c r="AV1036" s="76">
        <v>172</v>
      </c>
      <c r="AW1036" s="579">
        <v>8</v>
      </c>
      <c r="AY1036" s="76"/>
      <c r="AZ1036" s="76">
        <f t="shared" si="336"/>
        <v>3517239172</v>
      </c>
      <c r="BA1036" s="76">
        <f t="shared" si="337"/>
        <v>3517</v>
      </c>
      <c r="BB1036" s="564"/>
      <c r="BC1036" s="266" t="str">
        <f t="shared" si="338"/>
        <v>MAP ACADEMY</v>
      </c>
      <c r="BD1036" s="266">
        <f t="shared" si="339"/>
        <v>172</v>
      </c>
      <c r="BE1036" s="266" t="str">
        <f t="shared" si="321"/>
        <v>MASHPEE</v>
      </c>
      <c r="BF1036" s="266">
        <f t="shared" si="340"/>
        <v>2</v>
      </c>
    </row>
    <row r="1037" spans="1:58">
      <c r="A1037" s="265">
        <v>3517</v>
      </c>
      <c r="B1037" s="265">
        <v>3517239182</v>
      </c>
      <c r="C1037" s="266" t="s">
        <v>1402</v>
      </c>
      <c r="D1037" s="275">
        <f t="shared" si="322"/>
        <v>0</v>
      </c>
      <c r="E1037" s="275">
        <f t="shared" si="323"/>
        <v>0</v>
      </c>
      <c r="F1037" s="275">
        <f t="shared" si="324"/>
        <v>0</v>
      </c>
      <c r="G1037" s="275">
        <f t="shared" si="325"/>
        <v>0</v>
      </c>
      <c r="H1037" s="275">
        <f t="shared" si="326"/>
        <v>0</v>
      </c>
      <c r="I1037" s="275">
        <f t="shared" si="327"/>
        <v>8</v>
      </c>
      <c r="J1037" s="275">
        <f t="shared" si="328"/>
        <v>0</v>
      </c>
      <c r="K1037" s="410">
        <f t="shared" si="329"/>
        <v>0.31440000000000001</v>
      </c>
      <c r="L1037" s="275"/>
      <c r="M1037" s="275">
        <f t="shared" si="330"/>
        <v>0</v>
      </c>
      <c r="N1037" s="275">
        <f t="shared" si="331"/>
        <v>0</v>
      </c>
      <c r="O1037" s="275">
        <f t="shared" si="332"/>
        <v>0</v>
      </c>
      <c r="P1037" s="275">
        <f t="shared" si="333"/>
        <v>6</v>
      </c>
      <c r="Q1037" s="275">
        <f t="shared" si="334"/>
        <v>8</v>
      </c>
      <c r="R1037" s="275">
        <f t="shared" si="335"/>
        <v>8</v>
      </c>
      <c r="S1037" s="278"/>
      <c r="T1037" s="278"/>
      <c r="U1037" s="278"/>
      <c r="V1037" s="278"/>
      <c r="W1037" s="582"/>
      <c r="X1037" s="582"/>
      <c r="Y1037" s="600"/>
      <c r="Z1037" s="278"/>
      <c r="AA1037" s="76">
        <v>3517</v>
      </c>
      <c r="AB1037" s="76">
        <v>3517239182</v>
      </c>
      <c r="AC1037" s="294" t="s">
        <v>1402</v>
      </c>
      <c r="AD1037" s="76">
        <v>0</v>
      </c>
      <c r="AE1037" s="76">
        <v>0</v>
      </c>
      <c r="AF1037" s="76">
        <v>0</v>
      </c>
      <c r="AG1037" s="76">
        <v>0</v>
      </c>
      <c r="AH1037" s="76">
        <v>0</v>
      </c>
      <c r="AI1037" s="76">
        <v>8</v>
      </c>
      <c r="AJ1037" s="76">
        <v>0</v>
      </c>
      <c r="AK1037" s="265">
        <v>0</v>
      </c>
      <c r="AL1037" s="265">
        <v>0</v>
      </c>
      <c r="AM1037" s="265">
        <v>0</v>
      </c>
      <c r="AN1037" s="265">
        <v>0</v>
      </c>
      <c r="AO1037" s="265">
        <v>0</v>
      </c>
      <c r="AP1037" s="265">
        <v>0</v>
      </c>
      <c r="AQ1037" s="265">
        <v>0</v>
      </c>
      <c r="AR1037" s="265">
        <v>0</v>
      </c>
      <c r="AS1037" s="76">
        <v>6</v>
      </c>
      <c r="AT1037" s="266"/>
      <c r="AU1037" s="76">
        <v>239</v>
      </c>
      <c r="AV1037" s="76">
        <v>182</v>
      </c>
      <c r="AW1037" s="579">
        <v>8</v>
      </c>
      <c r="AY1037" s="76"/>
      <c r="AZ1037" s="76">
        <f t="shared" si="336"/>
        <v>3517239182</v>
      </c>
      <c r="BA1037" s="76">
        <f t="shared" si="337"/>
        <v>3517</v>
      </c>
      <c r="BB1037" s="564"/>
      <c r="BC1037" s="266" t="str">
        <f t="shared" si="338"/>
        <v>MAP ACADEMY</v>
      </c>
      <c r="BD1037" s="266">
        <f t="shared" si="339"/>
        <v>182</v>
      </c>
      <c r="BE1037" s="266" t="str">
        <f t="shared" si="321"/>
        <v>MIDDLEBOROUGH</v>
      </c>
      <c r="BF1037" s="266">
        <f t="shared" si="340"/>
        <v>8</v>
      </c>
    </row>
    <row r="1038" spans="1:58">
      <c r="A1038" s="265">
        <v>3517</v>
      </c>
      <c r="B1038" s="265">
        <v>3517239189</v>
      </c>
      <c r="C1038" s="266" t="s">
        <v>1402</v>
      </c>
      <c r="D1038" s="275">
        <f t="shared" si="322"/>
        <v>0</v>
      </c>
      <c r="E1038" s="275">
        <f t="shared" si="323"/>
        <v>0</v>
      </c>
      <c r="F1038" s="275">
        <f t="shared" si="324"/>
        <v>0</v>
      </c>
      <c r="G1038" s="275">
        <f t="shared" si="325"/>
        <v>0</v>
      </c>
      <c r="H1038" s="275">
        <f t="shared" si="326"/>
        <v>0</v>
      </c>
      <c r="I1038" s="275">
        <f t="shared" si="327"/>
        <v>1</v>
      </c>
      <c r="J1038" s="275">
        <f t="shared" si="328"/>
        <v>0</v>
      </c>
      <c r="K1038" s="410">
        <f t="shared" si="329"/>
        <v>3.9300000000000002E-2</v>
      </c>
      <c r="L1038" s="275"/>
      <c r="M1038" s="275">
        <f t="shared" si="330"/>
        <v>0</v>
      </c>
      <c r="N1038" s="275">
        <f t="shared" si="331"/>
        <v>0</v>
      </c>
      <c r="O1038" s="275">
        <f t="shared" si="332"/>
        <v>0</v>
      </c>
      <c r="P1038" s="275">
        <f t="shared" si="333"/>
        <v>1</v>
      </c>
      <c r="Q1038" s="275">
        <f t="shared" si="334"/>
        <v>3</v>
      </c>
      <c r="R1038" s="275">
        <f t="shared" si="335"/>
        <v>1</v>
      </c>
      <c r="S1038" s="278"/>
      <c r="T1038" s="278"/>
      <c r="U1038" s="278"/>
      <c r="V1038" s="278"/>
      <c r="W1038" s="582"/>
      <c r="X1038" s="582"/>
      <c r="Y1038" s="600"/>
      <c r="Z1038" s="278"/>
      <c r="AA1038" s="76">
        <v>3517</v>
      </c>
      <c r="AB1038" s="76">
        <v>3517239189</v>
      </c>
      <c r="AC1038" s="294" t="s">
        <v>1402</v>
      </c>
      <c r="AD1038" s="76">
        <v>0</v>
      </c>
      <c r="AE1038" s="76">
        <v>0</v>
      </c>
      <c r="AF1038" s="76">
        <v>0</v>
      </c>
      <c r="AG1038" s="76">
        <v>0</v>
      </c>
      <c r="AH1038" s="76">
        <v>0</v>
      </c>
      <c r="AI1038" s="76">
        <v>1</v>
      </c>
      <c r="AJ1038" s="76">
        <v>0</v>
      </c>
      <c r="AK1038" s="265">
        <v>0</v>
      </c>
      <c r="AL1038" s="265">
        <v>0</v>
      </c>
      <c r="AM1038" s="265">
        <v>0</v>
      </c>
      <c r="AN1038" s="265">
        <v>0</v>
      </c>
      <c r="AO1038" s="265">
        <v>0</v>
      </c>
      <c r="AP1038" s="265">
        <v>0</v>
      </c>
      <c r="AQ1038" s="265">
        <v>0</v>
      </c>
      <c r="AR1038" s="265">
        <v>0</v>
      </c>
      <c r="AS1038" s="76">
        <v>1</v>
      </c>
      <c r="AT1038" s="266"/>
      <c r="AU1038" s="76">
        <v>239</v>
      </c>
      <c r="AV1038" s="76">
        <v>189</v>
      </c>
      <c r="AW1038" s="579">
        <v>3</v>
      </c>
      <c r="AY1038" s="76"/>
      <c r="AZ1038" s="76">
        <f t="shared" si="336"/>
        <v>3517239189</v>
      </c>
      <c r="BA1038" s="76">
        <f t="shared" si="337"/>
        <v>3517</v>
      </c>
      <c r="BB1038" s="564"/>
      <c r="BC1038" s="266" t="str">
        <f t="shared" si="338"/>
        <v>MAP ACADEMY</v>
      </c>
      <c r="BD1038" s="266">
        <f t="shared" si="339"/>
        <v>189</v>
      </c>
      <c r="BE1038" s="266" t="str">
        <f t="shared" si="321"/>
        <v>MILTON</v>
      </c>
      <c r="BF1038" s="266">
        <f t="shared" si="340"/>
        <v>1</v>
      </c>
    </row>
    <row r="1039" spans="1:58">
      <c r="A1039" s="265">
        <v>3517</v>
      </c>
      <c r="B1039" s="265">
        <v>3517239201</v>
      </c>
      <c r="C1039" s="266" t="s">
        <v>1402</v>
      </c>
      <c r="D1039" s="275">
        <f t="shared" si="322"/>
        <v>0</v>
      </c>
      <c r="E1039" s="275">
        <f t="shared" si="323"/>
        <v>0</v>
      </c>
      <c r="F1039" s="275">
        <f t="shared" si="324"/>
        <v>0</v>
      </c>
      <c r="G1039" s="275">
        <f t="shared" si="325"/>
        <v>0</v>
      </c>
      <c r="H1039" s="275">
        <f t="shared" si="326"/>
        <v>0</v>
      </c>
      <c r="I1039" s="275">
        <f t="shared" si="327"/>
        <v>5</v>
      </c>
      <c r="J1039" s="275">
        <f t="shared" si="328"/>
        <v>0</v>
      </c>
      <c r="K1039" s="410">
        <f t="shared" si="329"/>
        <v>0.19650000000000001</v>
      </c>
      <c r="L1039" s="275"/>
      <c r="M1039" s="275">
        <f t="shared" si="330"/>
        <v>0</v>
      </c>
      <c r="N1039" s="275">
        <f t="shared" si="331"/>
        <v>0</v>
      </c>
      <c r="O1039" s="275">
        <f t="shared" si="332"/>
        <v>0</v>
      </c>
      <c r="P1039" s="275">
        <f t="shared" si="333"/>
        <v>5</v>
      </c>
      <c r="Q1039" s="275">
        <f t="shared" si="334"/>
        <v>12</v>
      </c>
      <c r="R1039" s="275">
        <f t="shared" si="335"/>
        <v>5</v>
      </c>
      <c r="S1039" s="278"/>
      <c r="T1039" s="278"/>
      <c r="U1039" s="278"/>
      <c r="V1039" s="278"/>
      <c r="W1039" s="582"/>
      <c r="X1039" s="582"/>
      <c r="Y1039" s="600"/>
      <c r="Z1039" s="278"/>
      <c r="AA1039" s="76">
        <v>3517</v>
      </c>
      <c r="AB1039" s="76">
        <v>3517239201</v>
      </c>
      <c r="AC1039" s="294" t="s">
        <v>1402</v>
      </c>
      <c r="AD1039" s="76">
        <v>0</v>
      </c>
      <c r="AE1039" s="76">
        <v>0</v>
      </c>
      <c r="AF1039" s="76">
        <v>0</v>
      </c>
      <c r="AG1039" s="76">
        <v>0</v>
      </c>
      <c r="AH1039" s="76">
        <v>0</v>
      </c>
      <c r="AI1039" s="76">
        <v>5</v>
      </c>
      <c r="AJ1039" s="76">
        <v>0</v>
      </c>
      <c r="AK1039" s="265">
        <v>0</v>
      </c>
      <c r="AL1039" s="265">
        <v>0</v>
      </c>
      <c r="AM1039" s="265">
        <v>0</v>
      </c>
      <c r="AN1039" s="265">
        <v>0</v>
      </c>
      <c r="AO1039" s="265">
        <v>0</v>
      </c>
      <c r="AP1039" s="265">
        <v>0</v>
      </c>
      <c r="AQ1039" s="265">
        <v>0</v>
      </c>
      <c r="AR1039" s="265">
        <v>0</v>
      </c>
      <c r="AS1039" s="76">
        <v>5</v>
      </c>
      <c r="AT1039" s="266"/>
      <c r="AU1039" s="76">
        <v>239</v>
      </c>
      <c r="AV1039" s="76">
        <v>201</v>
      </c>
      <c r="AW1039" s="579">
        <v>12</v>
      </c>
      <c r="AY1039" s="76"/>
      <c r="AZ1039" s="76">
        <f t="shared" si="336"/>
        <v>3517239201</v>
      </c>
      <c r="BA1039" s="76">
        <f t="shared" si="337"/>
        <v>3517</v>
      </c>
      <c r="BB1039" s="564"/>
      <c r="BC1039" s="266" t="str">
        <f t="shared" si="338"/>
        <v>MAP ACADEMY</v>
      </c>
      <c r="BD1039" s="266">
        <f t="shared" si="339"/>
        <v>201</v>
      </c>
      <c r="BE1039" s="266" t="str">
        <f t="shared" si="321"/>
        <v>NEW BEDFORD</v>
      </c>
      <c r="BF1039" s="266">
        <f t="shared" si="340"/>
        <v>5</v>
      </c>
    </row>
    <row r="1040" spans="1:58">
      <c r="A1040" s="265">
        <v>3517</v>
      </c>
      <c r="B1040" s="265">
        <v>3517239219</v>
      </c>
      <c r="C1040" s="266" t="s">
        <v>1402</v>
      </c>
      <c r="D1040" s="275">
        <f t="shared" si="322"/>
        <v>0</v>
      </c>
      <c r="E1040" s="275">
        <f t="shared" si="323"/>
        <v>0</v>
      </c>
      <c r="F1040" s="275">
        <f t="shared" si="324"/>
        <v>0</v>
      </c>
      <c r="G1040" s="275">
        <f t="shared" si="325"/>
        <v>0</v>
      </c>
      <c r="H1040" s="275">
        <f t="shared" si="326"/>
        <v>0</v>
      </c>
      <c r="I1040" s="275">
        <f t="shared" si="327"/>
        <v>1</v>
      </c>
      <c r="J1040" s="275">
        <f t="shared" si="328"/>
        <v>0</v>
      </c>
      <c r="K1040" s="410">
        <f t="shared" si="329"/>
        <v>3.9300000000000002E-2</v>
      </c>
      <c r="L1040" s="275"/>
      <c r="M1040" s="275">
        <f t="shared" si="330"/>
        <v>0</v>
      </c>
      <c r="N1040" s="275">
        <f t="shared" si="331"/>
        <v>0</v>
      </c>
      <c r="O1040" s="275">
        <f t="shared" si="332"/>
        <v>0</v>
      </c>
      <c r="P1040" s="275">
        <f t="shared" si="333"/>
        <v>1</v>
      </c>
      <c r="Q1040" s="275">
        <f t="shared" si="334"/>
        <v>2</v>
      </c>
      <c r="R1040" s="275">
        <f t="shared" si="335"/>
        <v>1</v>
      </c>
      <c r="S1040" s="278"/>
      <c r="T1040" s="278"/>
      <c r="U1040" s="278"/>
      <c r="V1040" s="278"/>
      <c r="W1040" s="582"/>
      <c r="X1040" s="582"/>
      <c r="Y1040" s="600"/>
      <c r="Z1040" s="278"/>
      <c r="AA1040" s="76">
        <v>3517</v>
      </c>
      <c r="AB1040" s="76">
        <v>3517239219</v>
      </c>
      <c r="AC1040" s="294" t="s">
        <v>1402</v>
      </c>
      <c r="AD1040" s="76">
        <v>0</v>
      </c>
      <c r="AE1040" s="76">
        <v>0</v>
      </c>
      <c r="AF1040" s="76">
        <v>0</v>
      </c>
      <c r="AG1040" s="76">
        <v>0</v>
      </c>
      <c r="AH1040" s="76">
        <v>0</v>
      </c>
      <c r="AI1040" s="76">
        <v>1</v>
      </c>
      <c r="AJ1040" s="76">
        <v>0</v>
      </c>
      <c r="AK1040" s="265">
        <v>0</v>
      </c>
      <c r="AL1040" s="265">
        <v>0</v>
      </c>
      <c r="AM1040" s="265">
        <v>0</v>
      </c>
      <c r="AN1040" s="265">
        <v>0</v>
      </c>
      <c r="AO1040" s="265">
        <v>0</v>
      </c>
      <c r="AP1040" s="265">
        <v>0</v>
      </c>
      <c r="AQ1040" s="265">
        <v>0</v>
      </c>
      <c r="AR1040" s="265">
        <v>0</v>
      </c>
      <c r="AS1040" s="76">
        <v>1</v>
      </c>
      <c r="AT1040" s="266"/>
      <c r="AU1040" s="76">
        <v>239</v>
      </c>
      <c r="AV1040" s="76">
        <v>219</v>
      </c>
      <c r="AW1040" s="579">
        <v>2</v>
      </c>
      <c r="AY1040" s="76"/>
      <c r="AZ1040" s="76">
        <f t="shared" si="336"/>
        <v>3517239219</v>
      </c>
      <c r="BA1040" s="76">
        <f t="shared" si="337"/>
        <v>3517</v>
      </c>
      <c r="BB1040" s="564"/>
      <c r="BC1040" s="266" t="str">
        <f t="shared" si="338"/>
        <v>MAP ACADEMY</v>
      </c>
      <c r="BD1040" s="266">
        <f t="shared" si="339"/>
        <v>219</v>
      </c>
      <c r="BE1040" s="266" t="str">
        <f t="shared" si="321"/>
        <v>NORWELL</v>
      </c>
      <c r="BF1040" s="266">
        <f t="shared" si="340"/>
        <v>1</v>
      </c>
    </row>
    <row r="1041" spans="1:58">
      <c r="A1041" s="265">
        <v>3517</v>
      </c>
      <c r="B1041" s="265">
        <v>3517239231</v>
      </c>
      <c r="C1041" s="266" t="s">
        <v>1402</v>
      </c>
      <c r="D1041" s="275">
        <f t="shared" si="322"/>
        <v>0</v>
      </c>
      <c r="E1041" s="275">
        <f t="shared" si="323"/>
        <v>0</v>
      </c>
      <c r="F1041" s="275">
        <f t="shared" si="324"/>
        <v>0</v>
      </c>
      <c r="G1041" s="275">
        <f t="shared" si="325"/>
        <v>0</v>
      </c>
      <c r="H1041" s="275">
        <f t="shared" si="326"/>
        <v>0</v>
      </c>
      <c r="I1041" s="275">
        <f t="shared" si="327"/>
        <v>10</v>
      </c>
      <c r="J1041" s="275">
        <f t="shared" si="328"/>
        <v>0</v>
      </c>
      <c r="K1041" s="410">
        <f t="shared" si="329"/>
        <v>0.39300000000000002</v>
      </c>
      <c r="L1041" s="275"/>
      <c r="M1041" s="275">
        <f t="shared" si="330"/>
        <v>0</v>
      </c>
      <c r="N1041" s="275">
        <f t="shared" si="331"/>
        <v>0</v>
      </c>
      <c r="O1041" s="275">
        <f t="shared" si="332"/>
        <v>0</v>
      </c>
      <c r="P1041" s="275">
        <f t="shared" si="333"/>
        <v>8</v>
      </c>
      <c r="Q1041" s="275">
        <f t="shared" si="334"/>
        <v>4</v>
      </c>
      <c r="R1041" s="275">
        <f t="shared" si="335"/>
        <v>10</v>
      </c>
      <c r="S1041" s="278"/>
      <c r="T1041" s="278"/>
      <c r="U1041" s="278"/>
      <c r="V1041" s="278"/>
      <c r="W1041" s="582"/>
      <c r="X1041" s="582"/>
      <c r="Y1041" s="600"/>
      <c r="Z1041" s="278"/>
      <c r="AA1041" s="76">
        <v>3517</v>
      </c>
      <c r="AB1041" s="76">
        <v>3517239231</v>
      </c>
      <c r="AC1041" s="294" t="s">
        <v>1402</v>
      </c>
      <c r="AD1041" s="76">
        <v>0</v>
      </c>
      <c r="AE1041" s="76">
        <v>0</v>
      </c>
      <c r="AF1041" s="76">
        <v>0</v>
      </c>
      <c r="AG1041" s="76">
        <v>0</v>
      </c>
      <c r="AH1041" s="76">
        <v>0</v>
      </c>
      <c r="AI1041" s="76">
        <v>10</v>
      </c>
      <c r="AJ1041" s="76">
        <v>0</v>
      </c>
      <c r="AK1041" s="265">
        <v>0</v>
      </c>
      <c r="AL1041" s="265">
        <v>0</v>
      </c>
      <c r="AM1041" s="265">
        <v>0</v>
      </c>
      <c r="AN1041" s="265">
        <v>0</v>
      </c>
      <c r="AO1041" s="265">
        <v>0</v>
      </c>
      <c r="AP1041" s="265">
        <v>0</v>
      </c>
      <c r="AQ1041" s="265">
        <v>0</v>
      </c>
      <c r="AR1041" s="265">
        <v>0</v>
      </c>
      <c r="AS1041" s="76">
        <v>8</v>
      </c>
      <c r="AT1041" s="266"/>
      <c r="AU1041" s="76">
        <v>239</v>
      </c>
      <c r="AV1041" s="76">
        <v>231</v>
      </c>
      <c r="AW1041" s="579">
        <v>4</v>
      </c>
      <c r="AY1041" s="76"/>
      <c r="AZ1041" s="76">
        <f t="shared" si="336"/>
        <v>3517239231</v>
      </c>
      <c r="BA1041" s="76">
        <f t="shared" si="337"/>
        <v>3517</v>
      </c>
      <c r="BB1041" s="564"/>
      <c r="BC1041" s="266" t="str">
        <f t="shared" si="338"/>
        <v>MAP ACADEMY</v>
      </c>
      <c r="BD1041" s="266">
        <f t="shared" si="339"/>
        <v>231</v>
      </c>
      <c r="BE1041" s="266" t="str">
        <f t="shared" si="321"/>
        <v>PEMBROKE</v>
      </c>
      <c r="BF1041" s="266">
        <f t="shared" si="340"/>
        <v>10</v>
      </c>
    </row>
    <row r="1042" spans="1:58">
      <c r="A1042" s="265">
        <v>3517</v>
      </c>
      <c r="B1042" s="265">
        <v>3517239239</v>
      </c>
      <c r="C1042" s="266" t="s">
        <v>1402</v>
      </c>
      <c r="D1042" s="275">
        <f t="shared" si="322"/>
        <v>0</v>
      </c>
      <c r="E1042" s="275">
        <f t="shared" si="323"/>
        <v>0</v>
      </c>
      <c r="F1042" s="275">
        <f t="shared" si="324"/>
        <v>0</v>
      </c>
      <c r="G1042" s="275">
        <f t="shared" si="325"/>
        <v>0</v>
      </c>
      <c r="H1042" s="275">
        <f t="shared" si="326"/>
        <v>0</v>
      </c>
      <c r="I1042" s="275">
        <f t="shared" si="327"/>
        <v>108</v>
      </c>
      <c r="J1042" s="275">
        <f t="shared" si="328"/>
        <v>0</v>
      </c>
      <c r="K1042" s="410">
        <f t="shared" si="329"/>
        <v>4.2443999999999997</v>
      </c>
      <c r="L1042" s="275"/>
      <c r="M1042" s="275">
        <f t="shared" si="330"/>
        <v>0</v>
      </c>
      <c r="N1042" s="275">
        <f t="shared" si="331"/>
        <v>0</v>
      </c>
      <c r="O1042" s="275">
        <f t="shared" si="332"/>
        <v>0</v>
      </c>
      <c r="P1042" s="275">
        <f t="shared" si="333"/>
        <v>77</v>
      </c>
      <c r="Q1042" s="275">
        <f t="shared" si="334"/>
        <v>6</v>
      </c>
      <c r="R1042" s="275">
        <f t="shared" si="335"/>
        <v>108</v>
      </c>
      <c r="S1042" s="278"/>
      <c r="T1042" s="278"/>
      <c r="U1042" s="278"/>
      <c r="V1042" s="278"/>
      <c r="W1042" s="582"/>
      <c r="X1042" s="582"/>
      <c r="Y1042" s="600"/>
      <c r="Z1042" s="278"/>
      <c r="AA1042" s="76">
        <v>3517</v>
      </c>
      <c r="AB1042" s="76">
        <v>3517239239</v>
      </c>
      <c r="AC1042" s="294" t="s">
        <v>1402</v>
      </c>
      <c r="AD1042" s="76">
        <v>0</v>
      </c>
      <c r="AE1042" s="76">
        <v>0</v>
      </c>
      <c r="AF1042" s="76">
        <v>0</v>
      </c>
      <c r="AG1042" s="76">
        <v>0</v>
      </c>
      <c r="AH1042" s="76">
        <v>0</v>
      </c>
      <c r="AI1042" s="76">
        <v>108</v>
      </c>
      <c r="AJ1042" s="76">
        <v>0</v>
      </c>
      <c r="AK1042" s="265">
        <v>0</v>
      </c>
      <c r="AL1042" s="265">
        <v>0</v>
      </c>
      <c r="AM1042" s="265">
        <v>0</v>
      </c>
      <c r="AN1042" s="265">
        <v>0</v>
      </c>
      <c r="AO1042" s="265">
        <v>0</v>
      </c>
      <c r="AP1042" s="265">
        <v>0</v>
      </c>
      <c r="AQ1042" s="265">
        <v>0</v>
      </c>
      <c r="AR1042" s="265">
        <v>0</v>
      </c>
      <c r="AS1042" s="76">
        <v>77</v>
      </c>
      <c r="AT1042" s="266"/>
      <c r="AU1042" s="76">
        <v>239</v>
      </c>
      <c r="AV1042" s="76">
        <v>239</v>
      </c>
      <c r="AW1042" s="579">
        <v>6</v>
      </c>
      <c r="AY1042" s="76"/>
      <c r="AZ1042" s="76">
        <f t="shared" si="336"/>
        <v>3517239239</v>
      </c>
      <c r="BA1042" s="76">
        <f t="shared" si="337"/>
        <v>3517</v>
      </c>
      <c r="BB1042" s="564"/>
      <c r="BC1042" s="266" t="str">
        <f t="shared" si="338"/>
        <v>MAP ACADEMY</v>
      </c>
      <c r="BD1042" s="266">
        <f t="shared" si="339"/>
        <v>239</v>
      </c>
      <c r="BE1042" s="266" t="str">
        <f t="shared" si="321"/>
        <v>PLYMOUTH</v>
      </c>
      <c r="BF1042" s="266">
        <f t="shared" si="340"/>
        <v>108</v>
      </c>
    </row>
    <row r="1043" spans="1:58">
      <c r="A1043" s="265">
        <v>3517</v>
      </c>
      <c r="B1043" s="265">
        <v>3517239261</v>
      </c>
      <c r="C1043" s="266" t="s">
        <v>1402</v>
      </c>
      <c r="D1043" s="275">
        <f t="shared" si="322"/>
        <v>0</v>
      </c>
      <c r="E1043" s="275">
        <f t="shared" si="323"/>
        <v>0</v>
      </c>
      <c r="F1043" s="275">
        <f t="shared" si="324"/>
        <v>0</v>
      </c>
      <c r="G1043" s="275">
        <f t="shared" si="325"/>
        <v>0</v>
      </c>
      <c r="H1043" s="275">
        <f t="shared" si="326"/>
        <v>0</v>
      </c>
      <c r="I1043" s="275">
        <f t="shared" si="327"/>
        <v>1</v>
      </c>
      <c r="J1043" s="275">
        <f t="shared" si="328"/>
        <v>0</v>
      </c>
      <c r="K1043" s="410">
        <f t="shared" si="329"/>
        <v>3.9300000000000002E-2</v>
      </c>
      <c r="L1043" s="275"/>
      <c r="M1043" s="275">
        <f t="shared" si="330"/>
        <v>0</v>
      </c>
      <c r="N1043" s="275">
        <f t="shared" si="331"/>
        <v>0</v>
      </c>
      <c r="O1043" s="275">
        <f t="shared" si="332"/>
        <v>0</v>
      </c>
      <c r="P1043" s="275">
        <f t="shared" si="333"/>
        <v>0</v>
      </c>
      <c r="Q1043" s="275">
        <f t="shared" si="334"/>
        <v>5</v>
      </c>
      <c r="R1043" s="275">
        <f t="shared" si="335"/>
        <v>1</v>
      </c>
      <c r="S1043" s="278"/>
      <c r="T1043" s="278"/>
      <c r="U1043" s="278"/>
      <c r="V1043" s="278"/>
      <c r="W1043" s="582"/>
      <c r="X1043" s="582"/>
      <c r="Y1043" s="600"/>
      <c r="Z1043" s="278"/>
      <c r="AA1043" s="76">
        <v>3517</v>
      </c>
      <c r="AB1043" s="76">
        <v>3517239261</v>
      </c>
      <c r="AC1043" s="294" t="s">
        <v>1402</v>
      </c>
      <c r="AD1043" s="76">
        <v>0</v>
      </c>
      <c r="AE1043" s="76">
        <v>0</v>
      </c>
      <c r="AF1043" s="76">
        <v>0</v>
      </c>
      <c r="AG1043" s="76">
        <v>0</v>
      </c>
      <c r="AH1043" s="76">
        <v>0</v>
      </c>
      <c r="AI1043" s="76">
        <v>1</v>
      </c>
      <c r="AJ1043" s="76">
        <v>0</v>
      </c>
      <c r="AK1043" s="265">
        <v>0</v>
      </c>
      <c r="AL1043" s="265">
        <v>0</v>
      </c>
      <c r="AM1043" s="265">
        <v>0</v>
      </c>
      <c r="AN1043" s="265">
        <v>0</v>
      </c>
      <c r="AO1043" s="265">
        <v>0</v>
      </c>
      <c r="AP1043" s="265">
        <v>0</v>
      </c>
      <c r="AQ1043" s="265">
        <v>0</v>
      </c>
      <c r="AR1043" s="265">
        <v>0</v>
      </c>
      <c r="AS1043" s="76">
        <v>0</v>
      </c>
      <c r="AT1043" s="266"/>
      <c r="AU1043" s="76">
        <v>239</v>
      </c>
      <c r="AV1043" s="76">
        <v>261</v>
      </c>
      <c r="AW1043" s="579">
        <v>5</v>
      </c>
      <c r="AY1043" s="76"/>
      <c r="AZ1043" s="76">
        <f t="shared" si="336"/>
        <v>3517239261</v>
      </c>
      <c r="BA1043" s="76">
        <f t="shared" si="337"/>
        <v>3517</v>
      </c>
      <c r="BB1043" s="564"/>
      <c r="BC1043" s="266" t="str">
        <f t="shared" si="338"/>
        <v>MAP ACADEMY</v>
      </c>
      <c r="BD1043" s="266">
        <f t="shared" si="339"/>
        <v>261</v>
      </c>
      <c r="BE1043" s="266" t="str">
        <f t="shared" si="321"/>
        <v>SANDWICH</v>
      </c>
      <c r="BF1043" s="266">
        <f t="shared" si="340"/>
        <v>1</v>
      </c>
    </row>
    <row r="1044" spans="1:58">
      <c r="A1044" s="265">
        <v>3517</v>
      </c>
      <c r="B1044" s="265">
        <v>3517239264</v>
      </c>
      <c r="C1044" s="266" t="s">
        <v>1402</v>
      </c>
      <c r="D1044" s="275">
        <f t="shared" si="322"/>
        <v>0</v>
      </c>
      <c r="E1044" s="275">
        <f t="shared" si="323"/>
        <v>0</v>
      </c>
      <c r="F1044" s="275">
        <f t="shared" si="324"/>
        <v>0</v>
      </c>
      <c r="G1044" s="275">
        <f t="shared" si="325"/>
        <v>0</v>
      </c>
      <c r="H1044" s="275">
        <f t="shared" si="326"/>
        <v>0</v>
      </c>
      <c r="I1044" s="275">
        <f t="shared" si="327"/>
        <v>2</v>
      </c>
      <c r="J1044" s="275">
        <f t="shared" si="328"/>
        <v>0</v>
      </c>
      <c r="K1044" s="410">
        <f t="shared" si="329"/>
        <v>7.8600000000000003E-2</v>
      </c>
      <c r="L1044" s="275"/>
      <c r="M1044" s="275">
        <f t="shared" si="330"/>
        <v>0</v>
      </c>
      <c r="N1044" s="275">
        <f t="shared" si="331"/>
        <v>0</v>
      </c>
      <c r="O1044" s="275">
        <f t="shared" si="332"/>
        <v>0</v>
      </c>
      <c r="P1044" s="275">
        <f t="shared" si="333"/>
        <v>0</v>
      </c>
      <c r="Q1044" s="275">
        <f t="shared" si="334"/>
        <v>3</v>
      </c>
      <c r="R1044" s="275">
        <f t="shared" si="335"/>
        <v>2</v>
      </c>
      <c r="S1044" s="278"/>
      <c r="T1044" s="278"/>
      <c r="U1044" s="278"/>
      <c r="V1044" s="278"/>
      <c r="W1044" s="582"/>
      <c r="X1044" s="582"/>
      <c r="Y1044" s="600"/>
      <c r="Z1044" s="278"/>
      <c r="AA1044" s="76">
        <v>3517</v>
      </c>
      <c r="AB1044" s="76">
        <v>3517239264</v>
      </c>
      <c r="AC1044" s="294" t="s">
        <v>1402</v>
      </c>
      <c r="AD1044" s="76">
        <v>0</v>
      </c>
      <c r="AE1044" s="76">
        <v>0</v>
      </c>
      <c r="AF1044" s="76">
        <v>0</v>
      </c>
      <c r="AG1044" s="76">
        <v>0</v>
      </c>
      <c r="AH1044" s="76">
        <v>0</v>
      </c>
      <c r="AI1044" s="76">
        <v>2</v>
      </c>
      <c r="AJ1044" s="76">
        <v>0</v>
      </c>
      <c r="AK1044" s="265">
        <v>0</v>
      </c>
      <c r="AL1044" s="265">
        <v>0</v>
      </c>
      <c r="AM1044" s="265">
        <v>0</v>
      </c>
      <c r="AN1044" s="265">
        <v>0</v>
      </c>
      <c r="AO1044" s="265">
        <v>0</v>
      </c>
      <c r="AP1044" s="265">
        <v>0</v>
      </c>
      <c r="AQ1044" s="265">
        <v>0</v>
      </c>
      <c r="AR1044" s="265">
        <v>0</v>
      </c>
      <c r="AS1044" s="76">
        <v>0</v>
      </c>
      <c r="AT1044" s="266"/>
      <c r="AU1044" s="76">
        <v>239</v>
      </c>
      <c r="AV1044" s="76">
        <v>264</v>
      </c>
      <c r="AW1044" s="579">
        <v>3</v>
      </c>
      <c r="AY1044" s="76"/>
      <c r="AZ1044" s="76">
        <f t="shared" si="336"/>
        <v>3517239264</v>
      </c>
      <c r="BA1044" s="76">
        <f t="shared" si="337"/>
        <v>3517</v>
      </c>
      <c r="BB1044" s="564"/>
      <c r="BC1044" s="266" t="str">
        <f t="shared" si="338"/>
        <v>MAP ACADEMY</v>
      </c>
      <c r="BD1044" s="266">
        <f t="shared" si="339"/>
        <v>264</v>
      </c>
      <c r="BE1044" s="266" t="str">
        <f t="shared" si="321"/>
        <v>SCITUATE</v>
      </c>
      <c r="BF1044" s="266">
        <f t="shared" si="340"/>
        <v>2</v>
      </c>
    </row>
    <row r="1045" spans="1:58">
      <c r="A1045" s="265">
        <v>3517</v>
      </c>
      <c r="B1045" s="265">
        <v>3517239285</v>
      </c>
      <c r="C1045" s="266" t="s">
        <v>1402</v>
      </c>
      <c r="D1045" s="275">
        <f t="shared" si="322"/>
        <v>0</v>
      </c>
      <c r="E1045" s="275">
        <f t="shared" si="323"/>
        <v>0</v>
      </c>
      <c r="F1045" s="275">
        <f t="shared" si="324"/>
        <v>0</v>
      </c>
      <c r="G1045" s="275">
        <f t="shared" si="325"/>
        <v>0</v>
      </c>
      <c r="H1045" s="275">
        <f t="shared" si="326"/>
        <v>0</v>
      </c>
      <c r="I1045" s="275">
        <f t="shared" si="327"/>
        <v>1</v>
      </c>
      <c r="J1045" s="275">
        <f t="shared" si="328"/>
        <v>0</v>
      </c>
      <c r="K1045" s="410">
        <f t="shared" si="329"/>
        <v>3.9300000000000002E-2</v>
      </c>
      <c r="L1045" s="275"/>
      <c r="M1045" s="275">
        <f t="shared" si="330"/>
        <v>0</v>
      </c>
      <c r="N1045" s="275">
        <f t="shared" si="331"/>
        <v>0</v>
      </c>
      <c r="O1045" s="275">
        <f t="shared" si="332"/>
        <v>0</v>
      </c>
      <c r="P1045" s="275">
        <f t="shared" si="333"/>
        <v>1</v>
      </c>
      <c r="Q1045" s="275">
        <f t="shared" si="334"/>
        <v>9</v>
      </c>
      <c r="R1045" s="275">
        <f t="shared" si="335"/>
        <v>1</v>
      </c>
      <c r="S1045" s="278"/>
      <c r="T1045" s="278"/>
      <c r="U1045" s="278"/>
      <c r="V1045" s="278"/>
      <c r="W1045" s="582"/>
      <c r="X1045" s="582"/>
      <c r="Y1045" s="600"/>
      <c r="Z1045" s="278"/>
      <c r="AA1045" s="76">
        <v>3517</v>
      </c>
      <c r="AB1045" s="76">
        <v>3517239285</v>
      </c>
      <c r="AC1045" s="294" t="s">
        <v>1402</v>
      </c>
      <c r="AD1045" s="76">
        <v>0</v>
      </c>
      <c r="AE1045" s="76">
        <v>0</v>
      </c>
      <c r="AF1045" s="76">
        <v>0</v>
      </c>
      <c r="AG1045" s="76">
        <v>0</v>
      </c>
      <c r="AH1045" s="76">
        <v>0</v>
      </c>
      <c r="AI1045" s="76">
        <v>1</v>
      </c>
      <c r="AJ1045" s="76">
        <v>0</v>
      </c>
      <c r="AK1045" s="265">
        <v>0</v>
      </c>
      <c r="AL1045" s="265">
        <v>0</v>
      </c>
      <c r="AM1045" s="265">
        <v>0</v>
      </c>
      <c r="AN1045" s="265">
        <v>0</v>
      </c>
      <c r="AO1045" s="265">
        <v>0</v>
      </c>
      <c r="AP1045" s="265">
        <v>0</v>
      </c>
      <c r="AQ1045" s="265">
        <v>0</v>
      </c>
      <c r="AR1045" s="265">
        <v>0</v>
      </c>
      <c r="AS1045" s="76">
        <v>1</v>
      </c>
      <c r="AT1045" s="266"/>
      <c r="AU1045" s="76">
        <v>239</v>
      </c>
      <c r="AV1045" s="76">
        <v>285</v>
      </c>
      <c r="AW1045" s="579">
        <v>9</v>
      </c>
      <c r="AY1045" s="76"/>
      <c r="AZ1045" s="76">
        <f t="shared" si="336"/>
        <v>3517239285</v>
      </c>
      <c r="BA1045" s="76">
        <f t="shared" si="337"/>
        <v>3517</v>
      </c>
      <c r="BB1045" s="564"/>
      <c r="BC1045" s="266" t="str">
        <f t="shared" si="338"/>
        <v>MAP ACADEMY</v>
      </c>
      <c r="BD1045" s="266">
        <f t="shared" si="339"/>
        <v>285</v>
      </c>
      <c r="BE1045" s="266" t="str">
        <f t="shared" si="321"/>
        <v>STOUGHTON</v>
      </c>
      <c r="BF1045" s="266">
        <f t="shared" si="340"/>
        <v>1</v>
      </c>
    </row>
    <row r="1046" spans="1:58">
      <c r="A1046" s="265">
        <v>3517</v>
      </c>
      <c r="B1046" s="265">
        <v>3517239293</v>
      </c>
      <c r="C1046" s="266" t="s">
        <v>1402</v>
      </c>
      <c r="D1046" s="275">
        <f t="shared" si="322"/>
        <v>0</v>
      </c>
      <c r="E1046" s="275">
        <f t="shared" si="323"/>
        <v>0</v>
      </c>
      <c r="F1046" s="275">
        <f t="shared" si="324"/>
        <v>0</v>
      </c>
      <c r="G1046" s="275">
        <f t="shared" si="325"/>
        <v>0</v>
      </c>
      <c r="H1046" s="275">
        <f t="shared" si="326"/>
        <v>0</v>
      </c>
      <c r="I1046" s="275">
        <f t="shared" si="327"/>
        <v>3</v>
      </c>
      <c r="J1046" s="275">
        <f t="shared" si="328"/>
        <v>0</v>
      </c>
      <c r="K1046" s="410">
        <f t="shared" si="329"/>
        <v>0.1179</v>
      </c>
      <c r="L1046" s="275"/>
      <c r="M1046" s="275">
        <f t="shared" si="330"/>
        <v>0</v>
      </c>
      <c r="N1046" s="275">
        <f t="shared" si="331"/>
        <v>0</v>
      </c>
      <c r="O1046" s="275">
        <f t="shared" si="332"/>
        <v>0</v>
      </c>
      <c r="P1046" s="275">
        <f t="shared" si="333"/>
        <v>2</v>
      </c>
      <c r="Q1046" s="275">
        <f t="shared" si="334"/>
        <v>10</v>
      </c>
      <c r="R1046" s="275">
        <f t="shared" si="335"/>
        <v>3</v>
      </c>
      <c r="S1046" s="278"/>
      <c r="T1046" s="278"/>
      <c r="U1046" s="278"/>
      <c r="V1046" s="278"/>
      <c r="W1046" s="582"/>
      <c r="X1046" s="582"/>
      <c r="Y1046" s="600"/>
      <c r="Z1046" s="278"/>
      <c r="AA1046" s="76">
        <v>3517</v>
      </c>
      <c r="AB1046" s="76">
        <v>3517239293</v>
      </c>
      <c r="AC1046" s="294" t="s">
        <v>1402</v>
      </c>
      <c r="AD1046" s="76">
        <v>0</v>
      </c>
      <c r="AE1046" s="76">
        <v>0</v>
      </c>
      <c r="AF1046" s="76">
        <v>0</v>
      </c>
      <c r="AG1046" s="76">
        <v>0</v>
      </c>
      <c r="AH1046" s="76">
        <v>0</v>
      </c>
      <c r="AI1046" s="76">
        <v>3</v>
      </c>
      <c r="AJ1046" s="76">
        <v>0</v>
      </c>
      <c r="AK1046" s="265">
        <v>0</v>
      </c>
      <c r="AL1046" s="265">
        <v>0</v>
      </c>
      <c r="AM1046" s="265">
        <v>0</v>
      </c>
      <c r="AN1046" s="265">
        <v>0</v>
      </c>
      <c r="AO1046" s="265">
        <v>0</v>
      </c>
      <c r="AP1046" s="265">
        <v>0</v>
      </c>
      <c r="AQ1046" s="265">
        <v>0</v>
      </c>
      <c r="AR1046" s="265">
        <v>0</v>
      </c>
      <c r="AS1046" s="76">
        <v>2</v>
      </c>
      <c r="AT1046" s="266"/>
      <c r="AU1046" s="76">
        <v>239</v>
      </c>
      <c r="AV1046" s="76">
        <v>293</v>
      </c>
      <c r="AW1046" s="579">
        <v>10</v>
      </c>
      <c r="AY1046" s="76"/>
      <c r="AZ1046" s="76">
        <f t="shared" si="336"/>
        <v>3517239293</v>
      </c>
      <c r="BA1046" s="76">
        <f t="shared" si="337"/>
        <v>3517</v>
      </c>
      <c r="BB1046" s="564"/>
      <c r="BC1046" s="266" t="str">
        <f t="shared" si="338"/>
        <v>MAP ACADEMY</v>
      </c>
      <c r="BD1046" s="266">
        <f t="shared" si="339"/>
        <v>293</v>
      </c>
      <c r="BE1046" s="266" t="str">
        <f t="shared" si="321"/>
        <v>TAUNTON</v>
      </c>
      <c r="BF1046" s="266">
        <f t="shared" si="340"/>
        <v>3</v>
      </c>
    </row>
    <row r="1047" spans="1:58">
      <c r="A1047" s="265">
        <v>3517</v>
      </c>
      <c r="B1047" s="265">
        <v>3517239310</v>
      </c>
      <c r="C1047" s="266" t="s">
        <v>1402</v>
      </c>
      <c r="D1047" s="275">
        <f t="shared" si="322"/>
        <v>0</v>
      </c>
      <c r="E1047" s="275">
        <f t="shared" si="323"/>
        <v>0</v>
      </c>
      <c r="F1047" s="275">
        <f t="shared" si="324"/>
        <v>0</v>
      </c>
      <c r="G1047" s="275">
        <f t="shared" si="325"/>
        <v>0</v>
      </c>
      <c r="H1047" s="275">
        <f t="shared" si="326"/>
        <v>0</v>
      </c>
      <c r="I1047" s="275">
        <f t="shared" si="327"/>
        <v>34</v>
      </c>
      <c r="J1047" s="275">
        <f t="shared" si="328"/>
        <v>0</v>
      </c>
      <c r="K1047" s="410">
        <f t="shared" si="329"/>
        <v>1.3362000000000001</v>
      </c>
      <c r="L1047" s="275"/>
      <c r="M1047" s="275">
        <f t="shared" si="330"/>
        <v>0</v>
      </c>
      <c r="N1047" s="275">
        <f t="shared" si="331"/>
        <v>0</v>
      </c>
      <c r="O1047" s="275">
        <f t="shared" si="332"/>
        <v>0</v>
      </c>
      <c r="P1047" s="275">
        <f t="shared" si="333"/>
        <v>28</v>
      </c>
      <c r="Q1047" s="275">
        <f t="shared" si="334"/>
        <v>11</v>
      </c>
      <c r="R1047" s="275">
        <f t="shared" si="335"/>
        <v>34</v>
      </c>
      <c r="S1047" s="278"/>
      <c r="T1047" s="278"/>
      <c r="U1047" s="278"/>
      <c r="V1047" s="278"/>
      <c r="W1047" s="582"/>
      <c r="X1047" s="582"/>
      <c r="Y1047" s="600"/>
      <c r="Z1047" s="278"/>
      <c r="AA1047" s="76">
        <v>3517</v>
      </c>
      <c r="AB1047" s="76">
        <v>3517239310</v>
      </c>
      <c r="AC1047" s="294" t="s">
        <v>1402</v>
      </c>
      <c r="AD1047" s="76">
        <v>0</v>
      </c>
      <c r="AE1047" s="76">
        <v>0</v>
      </c>
      <c r="AF1047" s="76">
        <v>0</v>
      </c>
      <c r="AG1047" s="76">
        <v>0</v>
      </c>
      <c r="AH1047" s="76">
        <v>0</v>
      </c>
      <c r="AI1047" s="76">
        <v>34</v>
      </c>
      <c r="AJ1047" s="76">
        <v>0</v>
      </c>
      <c r="AK1047" s="265">
        <v>0</v>
      </c>
      <c r="AL1047" s="265">
        <v>0</v>
      </c>
      <c r="AM1047" s="265">
        <v>0</v>
      </c>
      <c r="AN1047" s="265">
        <v>0</v>
      </c>
      <c r="AO1047" s="265">
        <v>0</v>
      </c>
      <c r="AP1047" s="265">
        <v>0</v>
      </c>
      <c r="AQ1047" s="265">
        <v>0</v>
      </c>
      <c r="AR1047" s="265">
        <v>0</v>
      </c>
      <c r="AS1047" s="76">
        <v>28</v>
      </c>
      <c r="AT1047" s="266"/>
      <c r="AU1047" s="76">
        <v>239</v>
      </c>
      <c r="AV1047" s="76">
        <v>310</v>
      </c>
      <c r="AW1047" s="579">
        <v>11</v>
      </c>
      <c r="AY1047" s="76"/>
      <c r="AZ1047" s="76">
        <f t="shared" si="336"/>
        <v>3517239310</v>
      </c>
      <c r="BA1047" s="76">
        <f t="shared" si="337"/>
        <v>3517</v>
      </c>
      <c r="BB1047" s="564"/>
      <c r="BC1047" s="266" t="str">
        <f t="shared" si="338"/>
        <v>MAP ACADEMY</v>
      </c>
      <c r="BD1047" s="266">
        <f t="shared" si="339"/>
        <v>310</v>
      </c>
      <c r="BE1047" s="266" t="str">
        <f t="shared" si="321"/>
        <v>WAREHAM</v>
      </c>
      <c r="BF1047" s="266">
        <f t="shared" si="340"/>
        <v>34</v>
      </c>
    </row>
    <row r="1048" spans="1:58">
      <c r="A1048" s="265">
        <v>3517</v>
      </c>
      <c r="B1048" s="265">
        <v>3517239323</v>
      </c>
      <c r="C1048" s="266" t="s">
        <v>1402</v>
      </c>
      <c r="D1048" s="275">
        <f t="shared" si="322"/>
        <v>0</v>
      </c>
      <c r="E1048" s="275">
        <f t="shared" si="323"/>
        <v>0</v>
      </c>
      <c r="F1048" s="275">
        <f t="shared" si="324"/>
        <v>0</v>
      </c>
      <c r="G1048" s="275">
        <f t="shared" si="325"/>
        <v>0</v>
      </c>
      <c r="H1048" s="275">
        <f t="shared" si="326"/>
        <v>0</v>
      </c>
      <c r="I1048" s="275">
        <f t="shared" si="327"/>
        <v>1</v>
      </c>
      <c r="J1048" s="275">
        <f t="shared" si="328"/>
        <v>0</v>
      </c>
      <c r="K1048" s="410">
        <f t="shared" si="329"/>
        <v>3.9300000000000002E-2</v>
      </c>
      <c r="L1048" s="275"/>
      <c r="M1048" s="275">
        <f t="shared" si="330"/>
        <v>0</v>
      </c>
      <c r="N1048" s="275">
        <f t="shared" si="331"/>
        <v>0</v>
      </c>
      <c r="O1048" s="275">
        <f t="shared" si="332"/>
        <v>0</v>
      </c>
      <c r="P1048" s="275">
        <f t="shared" si="333"/>
        <v>0</v>
      </c>
      <c r="Q1048" s="275">
        <f t="shared" si="334"/>
        <v>6</v>
      </c>
      <c r="R1048" s="275">
        <f t="shared" si="335"/>
        <v>1</v>
      </c>
      <c r="S1048" s="278"/>
      <c r="T1048" s="278"/>
      <c r="U1048" s="278"/>
      <c r="V1048" s="278"/>
      <c r="W1048" s="582"/>
      <c r="X1048" s="582"/>
      <c r="Y1048" s="600"/>
      <c r="Z1048" s="278"/>
      <c r="AA1048" s="76">
        <v>3517</v>
      </c>
      <c r="AB1048" s="76">
        <v>3517239323</v>
      </c>
      <c r="AC1048" s="294" t="s">
        <v>1402</v>
      </c>
      <c r="AD1048" s="76">
        <v>0</v>
      </c>
      <c r="AE1048" s="76">
        <v>0</v>
      </c>
      <c r="AF1048" s="76">
        <v>0</v>
      </c>
      <c r="AG1048" s="76">
        <v>0</v>
      </c>
      <c r="AH1048" s="76">
        <v>0</v>
      </c>
      <c r="AI1048" s="76">
        <v>1</v>
      </c>
      <c r="AJ1048" s="76">
        <v>0</v>
      </c>
      <c r="AK1048" s="265">
        <v>0</v>
      </c>
      <c r="AL1048" s="265">
        <v>0</v>
      </c>
      <c r="AM1048" s="265">
        <v>0</v>
      </c>
      <c r="AN1048" s="265">
        <v>0</v>
      </c>
      <c r="AO1048" s="265">
        <v>0</v>
      </c>
      <c r="AP1048" s="265">
        <v>0</v>
      </c>
      <c r="AQ1048" s="265">
        <v>0</v>
      </c>
      <c r="AR1048" s="265">
        <v>0</v>
      </c>
      <c r="AS1048" s="76">
        <v>0</v>
      </c>
      <c r="AT1048" s="266"/>
      <c r="AU1048" s="76">
        <v>239</v>
      </c>
      <c r="AV1048" s="76">
        <v>323</v>
      </c>
      <c r="AW1048" s="579">
        <v>6</v>
      </c>
      <c r="AY1048" s="76"/>
      <c r="AZ1048" s="76">
        <f t="shared" si="336"/>
        <v>3517239323</v>
      </c>
      <c r="BA1048" s="76">
        <f t="shared" si="337"/>
        <v>3517</v>
      </c>
      <c r="BB1048" s="564"/>
      <c r="BC1048" s="266" t="str">
        <f t="shared" si="338"/>
        <v>MAP ACADEMY</v>
      </c>
      <c r="BD1048" s="266">
        <f t="shared" si="339"/>
        <v>323</v>
      </c>
      <c r="BE1048" s="266" t="str">
        <f t="shared" si="321"/>
        <v>WEST BRIDGEWATER</v>
      </c>
      <c r="BF1048" s="266">
        <f t="shared" si="340"/>
        <v>1</v>
      </c>
    </row>
    <row r="1049" spans="1:58">
      <c r="A1049" s="265">
        <v>3517</v>
      </c>
      <c r="B1049" s="265">
        <v>3517239331</v>
      </c>
      <c r="C1049" s="266" t="s">
        <v>1402</v>
      </c>
      <c r="D1049" s="275">
        <f t="shared" si="322"/>
        <v>0</v>
      </c>
      <c r="E1049" s="275">
        <f t="shared" si="323"/>
        <v>0</v>
      </c>
      <c r="F1049" s="275">
        <f t="shared" si="324"/>
        <v>0</v>
      </c>
      <c r="G1049" s="275">
        <f t="shared" si="325"/>
        <v>0</v>
      </c>
      <c r="H1049" s="275">
        <f t="shared" si="326"/>
        <v>0</v>
      </c>
      <c r="I1049" s="275">
        <f t="shared" si="327"/>
        <v>1</v>
      </c>
      <c r="J1049" s="275">
        <f t="shared" si="328"/>
        <v>0</v>
      </c>
      <c r="K1049" s="410">
        <f t="shared" si="329"/>
        <v>3.9300000000000002E-2</v>
      </c>
      <c r="L1049" s="275"/>
      <c r="M1049" s="275">
        <f t="shared" si="330"/>
        <v>0</v>
      </c>
      <c r="N1049" s="275">
        <f t="shared" si="331"/>
        <v>0</v>
      </c>
      <c r="O1049" s="275">
        <f t="shared" si="332"/>
        <v>0</v>
      </c>
      <c r="P1049" s="275">
        <f t="shared" si="333"/>
        <v>1</v>
      </c>
      <c r="Q1049" s="275">
        <f t="shared" si="334"/>
        <v>7</v>
      </c>
      <c r="R1049" s="275">
        <f t="shared" si="335"/>
        <v>1</v>
      </c>
      <c r="S1049" s="278"/>
      <c r="T1049" s="278"/>
      <c r="U1049" s="278"/>
      <c r="V1049" s="278"/>
      <c r="W1049" s="582"/>
      <c r="X1049" s="582"/>
      <c r="Y1049" s="600"/>
      <c r="Z1049" s="278"/>
      <c r="AA1049" s="76">
        <v>3517</v>
      </c>
      <c r="AB1049" s="76">
        <v>3517239331</v>
      </c>
      <c r="AC1049" s="294" t="s">
        <v>1402</v>
      </c>
      <c r="AD1049" s="76">
        <v>0</v>
      </c>
      <c r="AE1049" s="76">
        <v>0</v>
      </c>
      <c r="AF1049" s="76">
        <v>0</v>
      </c>
      <c r="AG1049" s="76">
        <v>0</v>
      </c>
      <c r="AH1049" s="76">
        <v>0</v>
      </c>
      <c r="AI1049" s="76">
        <v>1</v>
      </c>
      <c r="AJ1049" s="76">
        <v>0</v>
      </c>
      <c r="AK1049" s="265">
        <v>0</v>
      </c>
      <c r="AL1049" s="265">
        <v>0</v>
      </c>
      <c r="AM1049" s="265">
        <v>0</v>
      </c>
      <c r="AN1049" s="265">
        <v>0</v>
      </c>
      <c r="AO1049" s="265">
        <v>0</v>
      </c>
      <c r="AP1049" s="265">
        <v>0</v>
      </c>
      <c r="AQ1049" s="265">
        <v>0</v>
      </c>
      <c r="AR1049" s="265">
        <v>0</v>
      </c>
      <c r="AS1049" s="76">
        <v>1</v>
      </c>
      <c r="AT1049" s="266"/>
      <c r="AU1049" s="76">
        <v>239</v>
      </c>
      <c r="AV1049" s="76">
        <v>331</v>
      </c>
      <c r="AW1049" s="579">
        <v>7</v>
      </c>
      <c r="AY1049" s="76"/>
      <c r="AZ1049" s="76">
        <f t="shared" si="336"/>
        <v>3517239331</v>
      </c>
      <c r="BA1049" s="76">
        <f t="shared" si="337"/>
        <v>3517</v>
      </c>
      <c r="BB1049" s="564"/>
      <c r="BC1049" s="266" t="str">
        <f t="shared" si="338"/>
        <v>MAP ACADEMY</v>
      </c>
      <c r="BD1049" s="266">
        <f t="shared" si="339"/>
        <v>331</v>
      </c>
      <c r="BE1049" s="266" t="str">
        <f t="shared" si="321"/>
        <v>WESTPORT</v>
      </c>
      <c r="BF1049" s="266">
        <f t="shared" si="340"/>
        <v>1</v>
      </c>
    </row>
    <row r="1050" spans="1:58">
      <c r="A1050" s="265">
        <v>3517</v>
      </c>
      <c r="B1050" s="265">
        <v>3517239336</v>
      </c>
      <c r="C1050" s="266" t="s">
        <v>1402</v>
      </c>
      <c r="D1050" s="275">
        <f t="shared" si="322"/>
        <v>0</v>
      </c>
      <c r="E1050" s="275">
        <f t="shared" si="323"/>
        <v>0</v>
      </c>
      <c r="F1050" s="275">
        <f t="shared" si="324"/>
        <v>0</v>
      </c>
      <c r="G1050" s="275">
        <f t="shared" si="325"/>
        <v>0</v>
      </c>
      <c r="H1050" s="275">
        <f t="shared" si="326"/>
        <v>0</v>
      </c>
      <c r="I1050" s="275">
        <f t="shared" si="327"/>
        <v>2</v>
      </c>
      <c r="J1050" s="275">
        <f t="shared" si="328"/>
        <v>0</v>
      </c>
      <c r="K1050" s="410">
        <f t="shared" si="329"/>
        <v>7.8600000000000003E-2</v>
      </c>
      <c r="L1050" s="275"/>
      <c r="M1050" s="275">
        <f t="shared" si="330"/>
        <v>0</v>
      </c>
      <c r="N1050" s="275">
        <f t="shared" si="331"/>
        <v>0</v>
      </c>
      <c r="O1050" s="275">
        <f t="shared" si="332"/>
        <v>0</v>
      </c>
      <c r="P1050" s="275">
        <f t="shared" si="333"/>
        <v>0</v>
      </c>
      <c r="Q1050" s="275">
        <f t="shared" si="334"/>
        <v>8</v>
      </c>
      <c r="R1050" s="275">
        <f t="shared" si="335"/>
        <v>2</v>
      </c>
      <c r="S1050" s="278"/>
      <c r="T1050" s="278"/>
      <c r="U1050" s="278"/>
      <c r="V1050" s="278"/>
      <c r="W1050" s="582"/>
      <c r="X1050" s="582"/>
      <c r="Y1050" s="600"/>
      <c r="Z1050" s="278"/>
      <c r="AA1050" s="76">
        <v>3517</v>
      </c>
      <c r="AB1050" s="76">
        <v>3517239336</v>
      </c>
      <c r="AC1050" s="294" t="s">
        <v>1402</v>
      </c>
      <c r="AD1050" s="76">
        <v>0</v>
      </c>
      <c r="AE1050" s="76">
        <v>0</v>
      </c>
      <c r="AF1050" s="76">
        <v>0</v>
      </c>
      <c r="AG1050" s="76">
        <v>0</v>
      </c>
      <c r="AH1050" s="76">
        <v>0</v>
      </c>
      <c r="AI1050" s="76">
        <v>2</v>
      </c>
      <c r="AJ1050" s="76">
        <v>0</v>
      </c>
      <c r="AK1050" s="265">
        <v>0</v>
      </c>
      <c r="AL1050" s="265">
        <v>0</v>
      </c>
      <c r="AM1050" s="265">
        <v>0</v>
      </c>
      <c r="AN1050" s="265">
        <v>0</v>
      </c>
      <c r="AO1050" s="265">
        <v>0</v>
      </c>
      <c r="AP1050" s="265">
        <v>0</v>
      </c>
      <c r="AQ1050" s="265">
        <v>0</v>
      </c>
      <c r="AR1050" s="265">
        <v>0</v>
      </c>
      <c r="AS1050" s="76">
        <v>0</v>
      </c>
      <c r="AT1050" s="266"/>
      <c r="AU1050" s="76">
        <v>239</v>
      </c>
      <c r="AV1050" s="76">
        <v>336</v>
      </c>
      <c r="AW1050" s="579">
        <v>8</v>
      </c>
      <c r="AY1050" s="76"/>
      <c r="AZ1050" s="76">
        <f t="shared" si="336"/>
        <v>3517239336</v>
      </c>
      <c r="BA1050" s="76">
        <f t="shared" si="337"/>
        <v>3517</v>
      </c>
      <c r="BB1050" s="564"/>
      <c r="BC1050" s="266" t="str">
        <f t="shared" si="338"/>
        <v>MAP ACADEMY</v>
      </c>
      <c r="BD1050" s="266">
        <f t="shared" si="339"/>
        <v>336</v>
      </c>
      <c r="BE1050" s="266" t="str">
        <f t="shared" si="321"/>
        <v>WEYMOUTH</v>
      </c>
      <c r="BF1050" s="266">
        <f t="shared" si="340"/>
        <v>2</v>
      </c>
    </row>
    <row r="1051" spans="1:58">
      <c r="A1051" s="265">
        <v>3517</v>
      </c>
      <c r="B1051" s="265">
        <v>3517239625</v>
      </c>
      <c r="C1051" s="266" t="s">
        <v>1402</v>
      </c>
      <c r="D1051" s="275">
        <f t="shared" si="322"/>
        <v>0</v>
      </c>
      <c r="E1051" s="275">
        <f t="shared" si="323"/>
        <v>0</v>
      </c>
      <c r="F1051" s="275">
        <f t="shared" si="324"/>
        <v>0</v>
      </c>
      <c r="G1051" s="275">
        <f t="shared" si="325"/>
        <v>0</v>
      </c>
      <c r="H1051" s="275">
        <f t="shared" si="326"/>
        <v>0</v>
      </c>
      <c r="I1051" s="275">
        <f t="shared" si="327"/>
        <v>2</v>
      </c>
      <c r="J1051" s="275">
        <f t="shared" si="328"/>
        <v>0</v>
      </c>
      <c r="K1051" s="410">
        <f t="shared" si="329"/>
        <v>7.8600000000000003E-2</v>
      </c>
      <c r="L1051" s="275"/>
      <c r="M1051" s="275">
        <f t="shared" si="330"/>
        <v>0</v>
      </c>
      <c r="N1051" s="275">
        <f t="shared" si="331"/>
        <v>0</v>
      </c>
      <c r="O1051" s="275">
        <f t="shared" si="332"/>
        <v>0</v>
      </c>
      <c r="P1051" s="275">
        <f t="shared" si="333"/>
        <v>2</v>
      </c>
      <c r="Q1051" s="275">
        <f t="shared" si="334"/>
        <v>6</v>
      </c>
      <c r="R1051" s="275">
        <f t="shared" si="335"/>
        <v>2</v>
      </c>
      <c r="S1051" s="278"/>
      <c r="T1051" s="278"/>
      <c r="U1051" s="278"/>
      <c r="V1051" s="278"/>
      <c r="W1051" s="582"/>
      <c r="X1051" s="582"/>
      <c r="Y1051" s="600"/>
      <c r="Z1051" s="278"/>
      <c r="AA1051" s="76">
        <v>3517</v>
      </c>
      <c r="AB1051" s="76">
        <v>3517239625</v>
      </c>
      <c r="AC1051" s="294" t="s">
        <v>1402</v>
      </c>
      <c r="AD1051" s="76">
        <v>0</v>
      </c>
      <c r="AE1051" s="76">
        <v>0</v>
      </c>
      <c r="AF1051" s="76">
        <v>0</v>
      </c>
      <c r="AG1051" s="76">
        <v>0</v>
      </c>
      <c r="AH1051" s="76">
        <v>0</v>
      </c>
      <c r="AI1051" s="76">
        <v>2</v>
      </c>
      <c r="AJ1051" s="76">
        <v>0</v>
      </c>
      <c r="AK1051" s="265">
        <v>0</v>
      </c>
      <c r="AL1051" s="265">
        <v>0</v>
      </c>
      <c r="AM1051" s="265">
        <v>0</v>
      </c>
      <c r="AN1051" s="265">
        <v>0</v>
      </c>
      <c r="AO1051" s="265">
        <v>0</v>
      </c>
      <c r="AP1051" s="265">
        <v>0</v>
      </c>
      <c r="AQ1051" s="265">
        <v>0</v>
      </c>
      <c r="AR1051" s="265">
        <v>0</v>
      </c>
      <c r="AS1051" s="76">
        <v>2</v>
      </c>
      <c r="AT1051" s="266"/>
      <c r="AU1051" s="76">
        <v>239</v>
      </c>
      <c r="AV1051" s="76">
        <v>625</v>
      </c>
      <c r="AW1051" s="579">
        <v>6</v>
      </c>
      <c r="AY1051" s="76"/>
      <c r="AZ1051" s="76">
        <f t="shared" si="336"/>
        <v>3517239625</v>
      </c>
      <c r="BA1051" s="76">
        <f t="shared" si="337"/>
        <v>3517</v>
      </c>
      <c r="BB1051" s="564"/>
      <c r="BC1051" s="266" t="str">
        <f t="shared" si="338"/>
        <v>MAP ACADEMY</v>
      </c>
      <c r="BD1051" s="266">
        <f t="shared" si="339"/>
        <v>625</v>
      </c>
      <c r="BE1051" s="266" t="str">
        <f t="shared" si="321"/>
        <v>BRIDGEWATER RAYNHAM</v>
      </c>
      <c r="BF1051" s="266">
        <f t="shared" si="340"/>
        <v>2</v>
      </c>
    </row>
    <row r="1052" spans="1:58">
      <c r="A1052" s="265">
        <v>3517</v>
      </c>
      <c r="B1052" s="265">
        <v>3517239665</v>
      </c>
      <c r="C1052" s="266" t="s">
        <v>1402</v>
      </c>
      <c r="D1052" s="275">
        <f t="shared" si="322"/>
        <v>0</v>
      </c>
      <c r="E1052" s="275">
        <f t="shared" si="323"/>
        <v>0</v>
      </c>
      <c r="F1052" s="275">
        <f t="shared" si="324"/>
        <v>0</v>
      </c>
      <c r="G1052" s="275">
        <f t="shared" si="325"/>
        <v>0</v>
      </c>
      <c r="H1052" s="275">
        <f t="shared" si="326"/>
        <v>0</v>
      </c>
      <c r="I1052" s="275">
        <f t="shared" si="327"/>
        <v>1</v>
      </c>
      <c r="J1052" s="275">
        <f t="shared" si="328"/>
        <v>0</v>
      </c>
      <c r="K1052" s="410">
        <f t="shared" si="329"/>
        <v>3.9300000000000002E-2</v>
      </c>
      <c r="L1052" s="275"/>
      <c r="M1052" s="275">
        <f t="shared" si="330"/>
        <v>0</v>
      </c>
      <c r="N1052" s="275">
        <f t="shared" si="331"/>
        <v>0</v>
      </c>
      <c r="O1052" s="275">
        <f t="shared" si="332"/>
        <v>0</v>
      </c>
      <c r="P1052" s="275">
        <f t="shared" si="333"/>
        <v>1</v>
      </c>
      <c r="Q1052" s="275">
        <f t="shared" si="334"/>
        <v>5</v>
      </c>
      <c r="R1052" s="275">
        <f t="shared" si="335"/>
        <v>1</v>
      </c>
      <c r="S1052" s="278"/>
      <c r="T1052" s="278"/>
      <c r="U1052" s="278"/>
      <c r="V1052" s="278"/>
      <c r="W1052" s="582"/>
      <c r="X1052" s="582"/>
      <c r="Y1052" s="600"/>
      <c r="Z1052" s="278"/>
      <c r="AA1052" s="76">
        <v>3517</v>
      </c>
      <c r="AB1052" s="76">
        <v>3517239665</v>
      </c>
      <c r="AC1052" s="294" t="s">
        <v>1402</v>
      </c>
      <c r="AD1052" s="76">
        <v>0</v>
      </c>
      <c r="AE1052" s="76">
        <v>0</v>
      </c>
      <c r="AF1052" s="76">
        <v>0</v>
      </c>
      <c r="AG1052" s="76">
        <v>0</v>
      </c>
      <c r="AH1052" s="76">
        <v>0</v>
      </c>
      <c r="AI1052" s="76">
        <v>1</v>
      </c>
      <c r="AJ1052" s="76">
        <v>0</v>
      </c>
      <c r="AK1052" s="265">
        <v>0</v>
      </c>
      <c r="AL1052" s="265">
        <v>0</v>
      </c>
      <c r="AM1052" s="265">
        <v>0</v>
      </c>
      <c r="AN1052" s="265">
        <v>0</v>
      </c>
      <c r="AO1052" s="265">
        <v>0</v>
      </c>
      <c r="AP1052" s="265">
        <v>0</v>
      </c>
      <c r="AQ1052" s="265">
        <v>0</v>
      </c>
      <c r="AR1052" s="265">
        <v>0</v>
      </c>
      <c r="AS1052" s="76">
        <v>1</v>
      </c>
      <c r="AT1052" s="266"/>
      <c r="AU1052" s="76">
        <v>239</v>
      </c>
      <c r="AV1052" s="76">
        <v>665</v>
      </c>
      <c r="AW1052" s="579">
        <v>5</v>
      </c>
      <c r="AY1052" s="76"/>
      <c r="AZ1052" s="76">
        <f t="shared" si="336"/>
        <v>3517239665</v>
      </c>
      <c r="BA1052" s="76">
        <f t="shared" si="337"/>
        <v>3517</v>
      </c>
      <c r="BB1052" s="564"/>
      <c r="BC1052" s="266" t="str">
        <f t="shared" si="338"/>
        <v>MAP ACADEMY</v>
      </c>
      <c r="BD1052" s="266">
        <f t="shared" si="339"/>
        <v>665</v>
      </c>
      <c r="BE1052" s="266" t="str">
        <f t="shared" si="321"/>
        <v>FREETOWN LAKEVILLE</v>
      </c>
      <c r="BF1052" s="266">
        <f t="shared" si="340"/>
        <v>1</v>
      </c>
    </row>
    <row r="1053" spans="1:58">
      <c r="A1053" s="265">
        <v>3517</v>
      </c>
      <c r="B1053" s="265">
        <v>3517239712</v>
      </c>
      <c r="C1053" s="266" t="s">
        <v>1402</v>
      </c>
      <c r="D1053" s="275">
        <f t="shared" si="322"/>
        <v>0</v>
      </c>
      <c r="E1053" s="275">
        <f t="shared" si="323"/>
        <v>0</v>
      </c>
      <c r="F1053" s="275">
        <f t="shared" si="324"/>
        <v>0</v>
      </c>
      <c r="G1053" s="275">
        <f t="shared" si="325"/>
        <v>0</v>
      </c>
      <c r="H1053" s="275">
        <f t="shared" si="326"/>
        <v>0</v>
      </c>
      <c r="I1053" s="275">
        <f t="shared" si="327"/>
        <v>1</v>
      </c>
      <c r="J1053" s="275">
        <f t="shared" si="328"/>
        <v>0</v>
      </c>
      <c r="K1053" s="410">
        <f t="shared" si="329"/>
        <v>3.9300000000000002E-2</v>
      </c>
      <c r="L1053" s="275"/>
      <c r="M1053" s="275">
        <f t="shared" si="330"/>
        <v>0</v>
      </c>
      <c r="N1053" s="275">
        <f t="shared" si="331"/>
        <v>0</v>
      </c>
      <c r="O1053" s="275">
        <f t="shared" si="332"/>
        <v>0</v>
      </c>
      <c r="P1053" s="275">
        <f t="shared" si="333"/>
        <v>1</v>
      </c>
      <c r="Q1053" s="275">
        <f t="shared" si="334"/>
        <v>8</v>
      </c>
      <c r="R1053" s="275">
        <f t="shared" si="335"/>
        <v>1</v>
      </c>
      <c r="S1053" s="278"/>
      <c r="T1053" s="278"/>
      <c r="U1053" s="278"/>
      <c r="V1053" s="278"/>
      <c r="W1053" s="582"/>
      <c r="X1053" s="582"/>
      <c r="Y1053" s="600"/>
      <c r="Z1053" s="278"/>
      <c r="AA1053" s="76">
        <v>3517</v>
      </c>
      <c r="AB1053" s="76">
        <v>3517239712</v>
      </c>
      <c r="AC1053" s="294" t="s">
        <v>1402</v>
      </c>
      <c r="AD1053" s="76">
        <v>0</v>
      </c>
      <c r="AE1053" s="76">
        <v>0</v>
      </c>
      <c r="AF1053" s="76">
        <v>0</v>
      </c>
      <c r="AG1053" s="76">
        <v>0</v>
      </c>
      <c r="AH1053" s="76">
        <v>0</v>
      </c>
      <c r="AI1053" s="76">
        <v>1</v>
      </c>
      <c r="AJ1053" s="76">
        <v>0</v>
      </c>
      <c r="AK1053" s="265">
        <v>0</v>
      </c>
      <c r="AL1053" s="265">
        <v>0</v>
      </c>
      <c r="AM1053" s="265">
        <v>0</v>
      </c>
      <c r="AN1053" s="265">
        <v>0</v>
      </c>
      <c r="AO1053" s="265">
        <v>0</v>
      </c>
      <c r="AP1053" s="265">
        <v>0</v>
      </c>
      <c r="AQ1053" s="265">
        <v>0</v>
      </c>
      <c r="AR1053" s="265">
        <v>0</v>
      </c>
      <c r="AS1053" s="76">
        <v>1</v>
      </c>
      <c r="AT1053" s="266"/>
      <c r="AU1053" s="76">
        <v>239</v>
      </c>
      <c r="AV1053" s="76">
        <v>712</v>
      </c>
      <c r="AW1053" s="579">
        <v>8</v>
      </c>
      <c r="AY1053" s="76"/>
      <c r="AZ1053" s="76">
        <f t="shared" si="336"/>
        <v>3517239712</v>
      </c>
      <c r="BA1053" s="76">
        <f t="shared" si="337"/>
        <v>3517</v>
      </c>
      <c r="BB1053" s="564"/>
      <c r="BC1053" s="266" t="str">
        <f t="shared" si="338"/>
        <v>MAP ACADEMY</v>
      </c>
      <c r="BD1053" s="266">
        <f t="shared" si="339"/>
        <v>712</v>
      </c>
      <c r="BE1053" s="266" t="str">
        <f t="shared" si="321"/>
        <v>MONOMOY</v>
      </c>
      <c r="BF1053" s="266">
        <f t="shared" si="340"/>
        <v>1</v>
      </c>
    </row>
    <row r="1054" spans="1:58">
      <c r="A1054" s="265">
        <v>3517</v>
      </c>
      <c r="B1054" s="265">
        <v>3517239740</v>
      </c>
      <c r="C1054" s="266" t="s">
        <v>1402</v>
      </c>
      <c r="D1054" s="275">
        <f t="shared" si="322"/>
        <v>0</v>
      </c>
      <c r="E1054" s="275">
        <f t="shared" si="323"/>
        <v>0</v>
      </c>
      <c r="F1054" s="275">
        <f t="shared" si="324"/>
        <v>0</v>
      </c>
      <c r="G1054" s="275">
        <f t="shared" si="325"/>
        <v>0</v>
      </c>
      <c r="H1054" s="275">
        <f t="shared" si="326"/>
        <v>0</v>
      </c>
      <c r="I1054" s="275">
        <f t="shared" si="327"/>
        <v>5</v>
      </c>
      <c r="J1054" s="275">
        <f t="shared" si="328"/>
        <v>0</v>
      </c>
      <c r="K1054" s="410">
        <f t="shared" si="329"/>
        <v>0.19650000000000001</v>
      </c>
      <c r="L1054" s="275"/>
      <c r="M1054" s="275">
        <f t="shared" si="330"/>
        <v>0</v>
      </c>
      <c r="N1054" s="275">
        <f t="shared" si="331"/>
        <v>0</v>
      </c>
      <c r="O1054" s="275">
        <f t="shared" si="332"/>
        <v>0</v>
      </c>
      <c r="P1054" s="275">
        <f t="shared" si="333"/>
        <v>2</v>
      </c>
      <c r="Q1054" s="275">
        <f t="shared" si="334"/>
        <v>5</v>
      </c>
      <c r="R1054" s="275">
        <f t="shared" si="335"/>
        <v>5</v>
      </c>
      <c r="S1054" s="278"/>
      <c r="T1054" s="278"/>
      <c r="U1054" s="278"/>
      <c r="V1054" s="278"/>
      <c r="W1054" s="582"/>
      <c r="X1054" s="582"/>
      <c r="Y1054" s="600"/>
      <c r="Z1054" s="278"/>
      <c r="AA1054" s="76">
        <v>3517</v>
      </c>
      <c r="AB1054" s="76">
        <v>3517239740</v>
      </c>
      <c r="AC1054" s="294" t="s">
        <v>1402</v>
      </c>
      <c r="AD1054" s="76">
        <v>0</v>
      </c>
      <c r="AE1054" s="76">
        <v>0</v>
      </c>
      <c r="AF1054" s="76">
        <v>0</v>
      </c>
      <c r="AG1054" s="76">
        <v>0</v>
      </c>
      <c r="AH1054" s="76">
        <v>0</v>
      </c>
      <c r="AI1054" s="76">
        <v>5</v>
      </c>
      <c r="AJ1054" s="76">
        <v>0</v>
      </c>
      <c r="AK1054" s="265">
        <v>0</v>
      </c>
      <c r="AL1054" s="265">
        <v>0</v>
      </c>
      <c r="AM1054" s="265">
        <v>0</v>
      </c>
      <c r="AN1054" s="265">
        <v>0</v>
      </c>
      <c r="AO1054" s="265">
        <v>0</v>
      </c>
      <c r="AP1054" s="265">
        <v>0</v>
      </c>
      <c r="AQ1054" s="265">
        <v>0</v>
      </c>
      <c r="AR1054" s="265">
        <v>0</v>
      </c>
      <c r="AS1054" s="76">
        <v>2</v>
      </c>
      <c r="AT1054" s="266"/>
      <c r="AU1054" s="76">
        <v>239</v>
      </c>
      <c r="AV1054" s="76">
        <v>740</v>
      </c>
      <c r="AW1054" s="579">
        <v>5</v>
      </c>
      <c r="AY1054" s="76"/>
      <c r="AZ1054" s="76">
        <f t="shared" si="336"/>
        <v>3517239740</v>
      </c>
      <c r="BA1054" s="76">
        <f t="shared" si="337"/>
        <v>3517</v>
      </c>
      <c r="BB1054" s="564"/>
      <c r="BC1054" s="266" t="str">
        <f t="shared" si="338"/>
        <v>MAP ACADEMY</v>
      </c>
      <c r="BD1054" s="266">
        <f t="shared" si="339"/>
        <v>740</v>
      </c>
      <c r="BE1054" s="266" t="str">
        <f t="shared" si="321"/>
        <v>OLD ROCHESTER</v>
      </c>
      <c r="BF1054" s="266">
        <f t="shared" si="340"/>
        <v>5</v>
      </c>
    </row>
    <row r="1055" spans="1:58">
      <c r="A1055" s="265">
        <v>3517</v>
      </c>
      <c r="B1055" s="265">
        <v>3517239760</v>
      </c>
      <c r="C1055" s="266" t="s">
        <v>1402</v>
      </c>
      <c r="D1055" s="275">
        <f t="shared" si="322"/>
        <v>0</v>
      </c>
      <c r="E1055" s="275">
        <f t="shared" si="323"/>
        <v>0</v>
      </c>
      <c r="F1055" s="275">
        <f t="shared" si="324"/>
        <v>0</v>
      </c>
      <c r="G1055" s="275">
        <f t="shared" si="325"/>
        <v>0</v>
      </c>
      <c r="H1055" s="275">
        <f t="shared" si="326"/>
        <v>0</v>
      </c>
      <c r="I1055" s="275">
        <f t="shared" si="327"/>
        <v>26</v>
      </c>
      <c r="J1055" s="275">
        <f t="shared" si="328"/>
        <v>0</v>
      </c>
      <c r="K1055" s="410">
        <f t="shared" si="329"/>
        <v>1.0218</v>
      </c>
      <c r="L1055" s="275"/>
      <c r="M1055" s="275">
        <f t="shared" si="330"/>
        <v>0</v>
      </c>
      <c r="N1055" s="275">
        <f t="shared" si="331"/>
        <v>0</v>
      </c>
      <c r="O1055" s="275">
        <f t="shared" si="332"/>
        <v>0</v>
      </c>
      <c r="P1055" s="275">
        <f t="shared" si="333"/>
        <v>16</v>
      </c>
      <c r="Q1055" s="275">
        <f t="shared" si="334"/>
        <v>6</v>
      </c>
      <c r="R1055" s="275">
        <f t="shared" si="335"/>
        <v>26</v>
      </c>
      <c r="S1055" s="278"/>
      <c r="T1055" s="278"/>
      <c r="U1055" s="278"/>
      <c r="V1055" s="278"/>
      <c r="W1055" s="582"/>
      <c r="X1055" s="582"/>
      <c r="Y1055" s="600"/>
      <c r="Z1055" s="278"/>
      <c r="AA1055" s="76">
        <v>3517</v>
      </c>
      <c r="AB1055" s="76">
        <v>3517239760</v>
      </c>
      <c r="AC1055" s="294" t="s">
        <v>1402</v>
      </c>
      <c r="AD1055" s="76">
        <v>0</v>
      </c>
      <c r="AE1055" s="76">
        <v>0</v>
      </c>
      <c r="AF1055" s="76">
        <v>0</v>
      </c>
      <c r="AG1055" s="76">
        <v>0</v>
      </c>
      <c r="AH1055" s="76">
        <v>0</v>
      </c>
      <c r="AI1055" s="76">
        <v>26</v>
      </c>
      <c r="AJ1055" s="76">
        <v>0</v>
      </c>
      <c r="AK1055" s="265">
        <v>0</v>
      </c>
      <c r="AL1055" s="265">
        <v>0</v>
      </c>
      <c r="AM1055" s="265">
        <v>0</v>
      </c>
      <c r="AN1055" s="265">
        <v>0</v>
      </c>
      <c r="AO1055" s="265">
        <v>0</v>
      </c>
      <c r="AP1055" s="265">
        <v>0</v>
      </c>
      <c r="AQ1055" s="265">
        <v>0</v>
      </c>
      <c r="AR1055" s="265">
        <v>0</v>
      </c>
      <c r="AS1055" s="76">
        <v>16</v>
      </c>
      <c r="AT1055" s="266"/>
      <c r="AU1055" s="76">
        <v>239</v>
      </c>
      <c r="AV1055" s="76">
        <v>760</v>
      </c>
      <c r="AW1055" s="579">
        <v>6</v>
      </c>
      <c r="AY1055" s="76"/>
      <c r="AZ1055" s="76">
        <f t="shared" si="336"/>
        <v>3517239760</v>
      </c>
      <c r="BA1055" s="76">
        <f t="shared" si="337"/>
        <v>3517</v>
      </c>
      <c r="BB1055" s="564"/>
      <c r="BC1055" s="266" t="str">
        <f t="shared" si="338"/>
        <v>MAP ACADEMY</v>
      </c>
      <c r="BD1055" s="266">
        <f t="shared" si="339"/>
        <v>760</v>
      </c>
      <c r="BE1055" s="266" t="str">
        <f t="shared" si="321"/>
        <v>SILVER LAKE</v>
      </c>
      <c r="BF1055" s="266">
        <f t="shared" si="340"/>
        <v>26</v>
      </c>
    </row>
    <row r="1056" spans="1:58">
      <c r="A1056" s="265">
        <v>3517</v>
      </c>
      <c r="B1056" s="265">
        <v>3517239780</v>
      </c>
      <c r="C1056" s="266" t="s">
        <v>1402</v>
      </c>
      <c r="D1056" s="275">
        <f t="shared" si="322"/>
        <v>0</v>
      </c>
      <c r="E1056" s="275">
        <f t="shared" si="323"/>
        <v>0</v>
      </c>
      <c r="F1056" s="275">
        <f t="shared" si="324"/>
        <v>0</v>
      </c>
      <c r="G1056" s="275">
        <f t="shared" si="325"/>
        <v>0</v>
      </c>
      <c r="H1056" s="275">
        <f t="shared" si="326"/>
        <v>0</v>
      </c>
      <c r="I1056" s="275">
        <f t="shared" si="327"/>
        <v>3</v>
      </c>
      <c r="J1056" s="275">
        <f t="shared" si="328"/>
        <v>0</v>
      </c>
      <c r="K1056" s="410">
        <f t="shared" si="329"/>
        <v>0.1179</v>
      </c>
      <c r="L1056" s="275"/>
      <c r="M1056" s="275">
        <f t="shared" si="330"/>
        <v>0</v>
      </c>
      <c r="N1056" s="275">
        <f t="shared" si="331"/>
        <v>0</v>
      </c>
      <c r="O1056" s="275">
        <f t="shared" si="332"/>
        <v>0</v>
      </c>
      <c r="P1056" s="275">
        <f t="shared" si="333"/>
        <v>2</v>
      </c>
      <c r="Q1056" s="275">
        <f t="shared" si="334"/>
        <v>6</v>
      </c>
      <c r="R1056" s="275">
        <f t="shared" si="335"/>
        <v>3</v>
      </c>
      <c r="S1056" s="278"/>
      <c r="T1056" s="278"/>
      <c r="U1056" s="278"/>
      <c r="V1056" s="278"/>
      <c r="W1056" s="582"/>
      <c r="X1056" s="582"/>
      <c r="Y1056" s="600"/>
      <c r="Z1056" s="278"/>
      <c r="AA1056" s="76">
        <v>3517</v>
      </c>
      <c r="AB1056" s="76">
        <v>3517239780</v>
      </c>
      <c r="AC1056" s="294" t="s">
        <v>1402</v>
      </c>
      <c r="AD1056" s="76">
        <v>0</v>
      </c>
      <c r="AE1056" s="76">
        <v>0</v>
      </c>
      <c r="AF1056" s="76">
        <v>0</v>
      </c>
      <c r="AG1056" s="76">
        <v>0</v>
      </c>
      <c r="AH1056" s="76">
        <v>0</v>
      </c>
      <c r="AI1056" s="76">
        <v>3</v>
      </c>
      <c r="AJ1056" s="76">
        <v>0</v>
      </c>
      <c r="AK1056" s="265">
        <v>0</v>
      </c>
      <c r="AL1056" s="265">
        <v>0</v>
      </c>
      <c r="AM1056" s="265">
        <v>0</v>
      </c>
      <c r="AN1056" s="265">
        <v>0</v>
      </c>
      <c r="AO1056" s="265">
        <v>0</v>
      </c>
      <c r="AP1056" s="265">
        <v>0</v>
      </c>
      <c r="AQ1056" s="265">
        <v>0</v>
      </c>
      <c r="AR1056" s="265">
        <v>0</v>
      </c>
      <c r="AS1056" s="76">
        <v>2</v>
      </c>
      <c r="AT1056" s="266"/>
      <c r="AU1056" s="76">
        <v>239</v>
      </c>
      <c r="AV1056" s="76">
        <v>780</v>
      </c>
      <c r="AW1056" s="579">
        <v>6</v>
      </c>
      <c r="AY1056" s="76"/>
      <c r="AZ1056" s="76">
        <f t="shared" si="336"/>
        <v>3517239780</v>
      </c>
      <c r="BA1056" s="76">
        <f t="shared" si="337"/>
        <v>3517</v>
      </c>
      <c r="BB1056" s="564"/>
      <c r="BC1056" s="266" t="str">
        <f t="shared" si="338"/>
        <v>MAP ACADEMY</v>
      </c>
      <c r="BD1056" s="266">
        <f t="shared" si="339"/>
        <v>780</v>
      </c>
      <c r="BE1056" s="266" t="str">
        <f t="shared" si="321"/>
        <v>WHITMAN HANSON</v>
      </c>
      <c r="BF1056" s="266">
        <f t="shared" si="340"/>
        <v>3</v>
      </c>
    </row>
    <row r="1057" spans="1:58">
      <c r="A1057" s="265">
        <v>3518</v>
      </c>
      <c r="B1057" s="265">
        <v>3518149128</v>
      </c>
      <c r="C1057" s="266" t="s">
        <v>1565</v>
      </c>
      <c r="D1057" s="275">
        <f t="shared" si="322"/>
        <v>0</v>
      </c>
      <c r="E1057" s="275">
        <f t="shared" si="323"/>
        <v>0</v>
      </c>
      <c r="F1057" s="275">
        <f t="shared" si="324"/>
        <v>0</v>
      </c>
      <c r="G1057" s="275">
        <f t="shared" si="325"/>
        <v>0</v>
      </c>
      <c r="H1057" s="275">
        <f t="shared" si="326"/>
        <v>0</v>
      </c>
      <c r="I1057" s="275">
        <f t="shared" si="327"/>
        <v>32</v>
      </c>
      <c r="J1057" s="275">
        <f t="shared" si="328"/>
        <v>1</v>
      </c>
      <c r="K1057" s="410">
        <f t="shared" si="329"/>
        <v>1.3462000000000001</v>
      </c>
      <c r="L1057" s="275"/>
      <c r="M1057" s="275">
        <f t="shared" si="330"/>
        <v>0</v>
      </c>
      <c r="N1057" s="275">
        <f t="shared" si="331"/>
        <v>0</v>
      </c>
      <c r="O1057" s="275">
        <f t="shared" si="332"/>
        <v>2</v>
      </c>
      <c r="P1057" s="275">
        <f t="shared" si="333"/>
        <v>31</v>
      </c>
      <c r="Q1057" s="275">
        <f t="shared" si="334"/>
        <v>10</v>
      </c>
      <c r="R1057" s="275">
        <f t="shared" si="335"/>
        <v>33</v>
      </c>
      <c r="S1057" s="278"/>
      <c r="T1057" s="278"/>
      <c r="U1057" s="278"/>
      <c r="V1057" s="278"/>
      <c r="W1057" s="582"/>
      <c r="X1057" s="582"/>
      <c r="Y1057" s="600"/>
      <c r="Z1057" s="278"/>
      <c r="AA1057" s="76">
        <v>3518</v>
      </c>
      <c r="AB1057" s="76">
        <v>3518149128</v>
      </c>
      <c r="AC1057" s="294" t="s">
        <v>1565</v>
      </c>
      <c r="AD1057" s="76">
        <v>0</v>
      </c>
      <c r="AE1057" s="76">
        <v>0</v>
      </c>
      <c r="AF1057" s="76">
        <v>0</v>
      </c>
      <c r="AG1057" s="76">
        <v>0</v>
      </c>
      <c r="AH1057" s="76">
        <v>0</v>
      </c>
      <c r="AI1057" s="76">
        <v>33</v>
      </c>
      <c r="AJ1057" s="76">
        <v>1</v>
      </c>
      <c r="AK1057" s="265">
        <v>0</v>
      </c>
      <c r="AL1057" s="265">
        <v>0</v>
      </c>
      <c r="AM1057" s="265">
        <v>0</v>
      </c>
      <c r="AN1057" s="265">
        <v>2</v>
      </c>
      <c r="AO1057" s="265">
        <v>0</v>
      </c>
      <c r="AP1057" s="265">
        <v>0</v>
      </c>
      <c r="AQ1057" s="265">
        <v>0</v>
      </c>
      <c r="AR1057" s="265">
        <v>0</v>
      </c>
      <c r="AS1057" s="76">
        <v>31</v>
      </c>
      <c r="AT1057" s="266"/>
      <c r="AU1057" s="76">
        <v>149</v>
      </c>
      <c r="AV1057" s="76">
        <v>128</v>
      </c>
      <c r="AW1057" s="579">
        <v>10</v>
      </c>
      <c r="AY1057" s="76"/>
      <c r="AZ1057" s="76">
        <f t="shared" si="336"/>
        <v>3518149128</v>
      </c>
      <c r="BA1057" s="76">
        <f t="shared" si="337"/>
        <v>3518</v>
      </c>
      <c r="BB1057" s="564"/>
      <c r="BC1057" s="266" t="str">
        <f t="shared" si="338"/>
        <v>PHOENIX ACADEMY LAWRENCE</v>
      </c>
      <c r="BD1057" s="266">
        <f t="shared" si="339"/>
        <v>128</v>
      </c>
      <c r="BE1057" s="266" t="str">
        <f t="shared" si="321"/>
        <v>HAVERHILL</v>
      </c>
      <c r="BF1057" s="266">
        <f t="shared" si="340"/>
        <v>34</v>
      </c>
    </row>
    <row r="1058" spans="1:58">
      <c r="A1058" s="265">
        <v>3518</v>
      </c>
      <c r="B1058" s="265">
        <v>3518149149</v>
      </c>
      <c r="C1058" s="266" t="s">
        <v>1565</v>
      </c>
      <c r="D1058" s="275">
        <f t="shared" si="322"/>
        <v>0</v>
      </c>
      <c r="E1058" s="275">
        <f t="shared" si="323"/>
        <v>0</v>
      </c>
      <c r="F1058" s="275">
        <f t="shared" si="324"/>
        <v>0</v>
      </c>
      <c r="G1058" s="275">
        <f t="shared" si="325"/>
        <v>0</v>
      </c>
      <c r="H1058" s="275">
        <f t="shared" si="326"/>
        <v>0</v>
      </c>
      <c r="I1058" s="275">
        <f t="shared" si="327"/>
        <v>68</v>
      </c>
      <c r="J1058" s="275">
        <f t="shared" si="328"/>
        <v>0</v>
      </c>
      <c r="K1058" s="410">
        <f t="shared" si="329"/>
        <v>2.6724000000000001</v>
      </c>
      <c r="L1058" s="275"/>
      <c r="M1058" s="275">
        <f t="shared" si="330"/>
        <v>0</v>
      </c>
      <c r="N1058" s="275">
        <f t="shared" si="331"/>
        <v>0</v>
      </c>
      <c r="O1058" s="275">
        <f t="shared" si="332"/>
        <v>12</v>
      </c>
      <c r="P1058" s="275">
        <f t="shared" si="333"/>
        <v>67</v>
      </c>
      <c r="Q1058" s="275">
        <f t="shared" si="334"/>
        <v>12</v>
      </c>
      <c r="R1058" s="275">
        <f t="shared" si="335"/>
        <v>68</v>
      </c>
      <c r="S1058" s="278"/>
      <c r="T1058" s="278"/>
      <c r="U1058" s="278"/>
      <c r="V1058" s="278"/>
      <c r="W1058" s="582"/>
      <c r="X1058" s="582"/>
      <c r="Y1058" s="600"/>
      <c r="Z1058" s="278"/>
      <c r="AA1058" s="76">
        <v>3518</v>
      </c>
      <c r="AB1058" s="76">
        <v>3518149149</v>
      </c>
      <c r="AC1058" s="294" t="s">
        <v>1565</v>
      </c>
      <c r="AD1058" s="76">
        <v>0</v>
      </c>
      <c r="AE1058" s="76">
        <v>0</v>
      </c>
      <c r="AF1058" s="76">
        <v>0</v>
      </c>
      <c r="AG1058" s="76">
        <v>0</v>
      </c>
      <c r="AH1058" s="76">
        <v>0</v>
      </c>
      <c r="AI1058" s="76">
        <v>68</v>
      </c>
      <c r="AJ1058" s="76">
        <v>0</v>
      </c>
      <c r="AK1058" s="265">
        <v>0</v>
      </c>
      <c r="AL1058" s="265">
        <v>0</v>
      </c>
      <c r="AM1058" s="265">
        <v>0</v>
      </c>
      <c r="AN1058" s="265">
        <v>12</v>
      </c>
      <c r="AO1058" s="265">
        <v>0</v>
      </c>
      <c r="AP1058" s="265">
        <v>0</v>
      </c>
      <c r="AQ1058" s="265">
        <v>0</v>
      </c>
      <c r="AR1058" s="265">
        <v>0</v>
      </c>
      <c r="AS1058" s="76">
        <v>67</v>
      </c>
      <c r="AT1058" s="266"/>
      <c r="AU1058" s="76">
        <v>149</v>
      </c>
      <c r="AV1058" s="76">
        <v>149</v>
      </c>
      <c r="AW1058" s="579">
        <v>12</v>
      </c>
      <c r="AY1058" s="76"/>
      <c r="AZ1058" s="76">
        <f t="shared" si="336"/>
        <v>3518149149</v>
      </c>
      <c r="BA1058" s="76">
        <f t="shared" si="337"/>
        <v>3518</v>
      </c>
      <c r="BB1058" s="564"/>
      <c r="BC1058" s="266" t="str">
        <f t="shared" si="338"/>
        <v>PHOENIX ACADEMY LAWRENCE</v>
      </c>
      <c r="BD1058" s="266">
        <f t="shared" si="339"/>
        <v>149</v>
      </c>
      <c r="BE1058" s="266" t="str">
        <f t="shared" si="321"/>
        <v>LAWRENCE</v>
      </c>
      <c r="BF1058" s="266">
        <f t="shared" si="340"/>
        <v>68</v>
      </c>
    </row>
    <row r="1059" spans="1:58">
      <c r="A1059" s="265">
        <v>3518</v>
      </c>
      <c r="B1059" s="265">
        <v>3518149160</v>
      </c>
      <c r="C1059" s="266" t="s">
        <v>1565</v>
      </c>
      <c r="D1059" s="275">
        <f t="shared" si="322"/>
        <v>0</v>
      </c>
      <c r="E1059" s="275">
        <f t="shared" si="323"/>
        <v>0</v>
      </c>
      <c r="F1059" s="275">
        <f t="shared" si="324"/>
        <v>0</v>
      </c>
      <c r="G1059" s="275">
        <f t="shared" si="325"/>
        <v>0</v>
      </c>
      <c r="H1059" s="275">
        <f t="shared" si="326"/>
        <v>0</v>
      </c>
      <c r="I1059" s="275">
        <f t="shared" si="327"/>
        <v>4</v>
      </c>
      <c r="J1059" s="275">
        <f t="shared" si="328"/>
        <v>0</v>
      </c>
      <c r="K1059" s="410">
        <f t="shared" si="329"/>
        <v>0.15720000000000001</v>
      </c>
      <c r="L1059" s="275"/>
      <c r="M1059" s="275">
        <f t="shared" si="330"/>
        <v>0</v>
      </c>
      <c r="N1059" s="275">
        <f t="shared" si="331"/>
        <v>0</v>
      </c>
      <c r="O1059" s="275">
        <f t="shared" si="332"/>
        <v>0</v>
      </c>
      <c r="P1059" s="275">
        <f t="shared" si="333"/>
        <v>4</v>
      </c>
      <c r="Q1059" s="275">
        <f t="shared" si="334"/>
        <v>11</v>
      </c>
      <c r="R1059" s="275">
        <f t="shared" si="335"/>
        <v>4</v>
      </c>
      <c r="S1059" s="278"/>
      <c r="T1059" s="278"/>
      <c r="U1059" s="278"/>
      <c r="V1059" s="278"/>
      <c r="W1059" s="582"/>
      <c r="X1059" s="582"/>
      <c r="Y1059" s="600"/>
      <c r="Z1059" s="278"/>
      <c r="AA1059" s="76">
        <v>3518</v>
      </c>
      <c r="AB1059" s="76">
        <v>3518149160</v>
      </c>
      <c r="AC1059" s="294" t="s">
        <v>1565</v>
      </c>
      <c r="AD1059" s="76">
        <v>0</v>
      </c>
      <c r="AE1059" s="76">
        <v>0</v>
      </c>
      <c r="AF1059" s="76">
        <v>0</v>
      </c>
      <c r="AG1059" s="76">
        <v>0</v>
      </c>
      <c r="AH1059" s="76">
        <v>0</v>
      </c>
      <c r="AI1059" s="76">
        <v>4</v>
      </c>
      <c r="AJ1059" s="76">
        <v>0</v>
      </c>
      <c r="AK1059" s="265">
        <v>0</v>
      </c>
      <c r="AL1059" s="265">
        <v>0</v>
      </c>
      <c r="AM1059" s="265">
        <v>0</v>
      </c>
      <c r="AN1059" s="265">
        <v>0</v>
      </c>
      <c r="AO1059" s="265">
        <v>0</v>
      </c>
      <c r="AP1059" s="265">
        <v>0</v>
      </c>
      <c r="AQ1059" s="265">
        <v>0</v>
      </c>
      <c r="AR1059" s="265">
        <v>0</v>
      </c>
      <c r="AS1059" s="76">
        <v>4</v>
      </c>
      <c r="AT1059" s="266"/>
      <c r="AU1059" s="76">
        <v>149</v>
      </c>
      <c r="AV1059" s="76">
        <v>160</v>
      </c>
      <c r="AW1059" s="579">
        <v>11</v>
      </c>
      <c r="AY1059" s="76"/>
      <c r="AZ1059" s="76">
        <f t="shared" si="336"/>
        <v>3518149160</v>
      </c>
      <c r="BA1059" s="76">
        <f t="shared" si="337"/>
        <v>3518</v>
      </c>
      <c r="BB1059" s="564"/>
      <c r="BC1059" s="266" t="str">
        <f t="shared" si="338"/>
        <v>PHOENIX ACADEMY LAWRENCE</v>
      </c>
      <c r="BD1059" s="266">
        <f t="shared" si="339"/>
        <v>160</v>
      </c>
      <c r="BE1059" s="266" t="str">
        <f t="shared" si="321"/>
        <v>LOWELL</v>
      </c>
      <c r="BF1059" s="266">
        <f t="shared" si="340"/>
        <v>4</v>
      </c>
    </row>
    <row r="1060" spans="1:58">
      <c r="A1060" s="265">
        <v>3518</v>
      </c>
      <c r="B1060" s="265">
        <v>3518149181</v>
      </c>
      <c r="C1060" s="266" t="s">
        <v>1565</v>
      </c>
      <c r="D1060" s="275">
        <f t="shared" si="322"/>
        <v>0</v>
      </c>
      <c r="E1060" s="275">
        <f t="shared" si="323"/>
        <v>0</v>
      </c>
      <c r="F1060" s="275">
        <f t="shared" si="324"/>
        <v>0</v>
      </c>
      <c r="G1060" s="275">
        <f t="shared" si="325"/>
        <v>0</v>
      </c>
      <c r="H1060" s="275">
        <f t="shared" si="326"/>
        <v>0</v>
      </c>
      <c r="I1060" s="275">
        <f t="shared" si="327"/>
        <v>7</v>
      </c>
      <c r="J1060" s="275">
        <f t="shared" si="328"/>
        <v>0</v>
      </c>
      <c r="K1060" s="410">
        <f t="shared" si="329"/>
        <v>0.27510000000000001</v>
      </c>
      <c r="L1060" s="275"/>
      <c r="M1060" s="275">
        <f t="shared" si="330"/>
        <v>0</v>
      </c>
      <c r="N1060" s="275">
        <f t="shared" si="331"/>
        <v>0</v>
      </c>
      <c r="O1060" s="275">
        <f t="shared" si="332"/>
        <v>0</v>
      </c>
      <c r="P1060" s="275">
        <f t="shared" si="333"/>
        <v>4</v>
      </c>
      <c r="Q1060" s="275">
        <f t="shared" si="334"/>
        <v>10</v>
      </c>
      <c r="R1060" s="275">
        <f t="shared" si="335"/>
        <v>7</v>
      </c>
      <c r="S1060" s="278"/>
      <c r="T1060" s="278"/>
      <c r="U1060" s="278"/>
      <c r="V1060" s="278"/>
      <c r="W1060" s="582"/>
      <c r="X1060" s="582"/>
      <c r="Y1060" s="600"/>
      <c r="Z1060" s="278"/>
      <c r="AA1060" s="76">
        <v>3518</v>
      </c>
      <c r="AB1060" s="76">
        <v>3518149181</v>
      </c>
      <c r="AC1060" s="294" t="s">
        <v>1565</v>
      </c>
      <c r="AD1060" s="76">
        <v>0</v>
      </c>
      <c r="AE1060" s="76">
        <v>0</v>
      </c>
      <c r="AF1060" s="76">
        <v>0</v>
      </c>
      <c r="AG1060" s="76">
        <v>0</v>
      </c>
      <c r="AH1060" s="76">
        <v>0</v>
      </c>
      <c r="AI1060" s="76">
        <v>7</v>
      </c>
      <c r="AJ1060" s="76">
        <v>0</v>
      </c>
      <c r="AK1060" s="265">
        <v>0</v>
      </c>
      <c r="AL1060" s="265">
        <v>0</v>
      </c>
      <c r="AM1060" s="265">
        <v>0</v>
      </c>
      <c r="AN1060" s="265">
        <v>0</v>
      </c>
      <c r="AO1060" s="265">
        <v>0</v>
      </c>
      <c r="AP1060" s="265">
        <v>0</v>
      </c>
      <c r="AQ1060" s="265">
        <v>0</v>
      </c>
      <c r="AR1060" s="265">
        <v>0</v>
      </c>
      <c r="AS1060" s="76">
        <v>4</v>
      </c>
      <c r="AT1060" s="266"/>
      <c r="AU1060" s="76">
        <v>149</v>
      </c>
      <c r="AV1060" s="76">
        <v>181</v>
      </c>
      <c r="AW1060" s="579">
        <v>10</v>
      </c>
      <c r="AY1060" s="76"/>
      <c r="AZ1060" s="76">
        <f t="shared" si="336"/>
        <v>3518149181</v>
      </c>
      <c r="BA1060" s="76">
        <f t="shared" si="337"/>
        <v>3518</v>
      </c>
      <c r="BB1060" s="564"/>
      <c r="BC1060" s="266" t="str">
        <f t="shared" si="338"/>
        <v>PHOENIX ACADEMY LAWRENCE</v>
      </c>
      <c r="BD1060" s="266">
        <f t="shared" si="339"/>
        <v>181</v>
      </c>
      <c r="BE1060" s="266" t="str">
        <f t="shared" si="321"/>
        <v>METHUEN</v>
      </c>
      <c r="BF1060" s="266">
        <f t="shared" si="340"/>
        <v>7</v>
      </c>
    </row>
    <row r="1061" spans="1:58">
      <c r="A1061" s="265">
        <v>3518</v>
      </c>
      <c r="B1061" s="265">
        <v>3518149295</v>
      </c>
      <c r="C1061" s="266" t="s">
        <v>1565</v>
      </c>
      <c r="D1061" s="275">
        <f t="shared" si="322"/>
        <v>0</v>
      </c>
      <c r="E1061" s="275">
        <f t="shared" si="323"/>
        <v>0</v>
      </c>
      <c r="F1061" s="275">
        <f t="shared" si="324"/>
        <v>0</v>
      </c>
      <c r="G1061" s="275">
        <f t="shared" si="325"/>
        <v>0</v>
      </c>
      <c r="H1061" s="275">
        <f t="shared" si="326"/>
        <v>0</v>
      </c>
      <c r="I1061" s="275">
        <f t="shared" si="327"/>
        <v>1</v>
      </c>
      <c r="J1061" s="275">
        <f t="shared" si="328"/>
        <v>0</v>
      </c>
      <c r="K1061" s="410">
        <f t="shared" si="329"/>
        <v>3.9300000000000002E-2</v>
      </c>
      <c r="L1061" s="275"/>
      <c r="M1061" s="275">
        <f t="shared" si="330"/>
        <v>0</v>
      </c>
      <c r="N1061" s="275">
        <f t="shared" si="331"/>
        <v>0</v>
      </c>
      <c r="O1061" s="275">
        <f t="shared" si="332"/>
        <v>0</v>
      </c>
      <c r="P1061" s="275">
        <f t="shared" si="333"/>
        <v>1</v>
      </c>
      <c r="Q1061" s="275">
        <f t="shared" si="334"/>
        <v>5</v>
      </c>
      <c r="R1061" s="275">
        <f t="shared" si="335"/>
        <v>1</v>
      </c>
      <c r="S1061" s="278"/>
      <c r="T1061" s="278"/>
      <c r="U1061" s="278"/>
      <c r="V1061" s="278"/>
      <c r="W1061" s="582"/>
      <c r="X1061" s="582"/>
      <c r="Y1061" s="600"/>
      <c r="Z1061" s="278"/>
      <c r="AA1061" s="76">
        <v>3518</v>
      </c>
      <c r="AB1061" s="76">
        <v>3518149295</v>
      </c>
      <c r="AC1061" s="294" t="s">
        <v>1565</v>
      </c>
      <c r="AD1061" s="76">
        <v>0</v>
      </c>
      <c r="AE1061" s="76">
        <v>0</v>
      </c>
      <c r="AF1061" s="76">
        <v>0</v>
      </c>
      <c r="AG1061" s="76">
        <v>0</v>
      </c>
      <c r="AH1061" s="76">
        <v>0</v>
      </c>
      <c r="AI1061" s="76">
        <v>1</v>
      </c>
      <c r="AJ1061" s="76">
        <v>0</v>
      </c>
      <c r="AK1061" s="265">
        <v>0</v>
      </c>
      <c r="AL1061" s="265">
        <v>0</v>
      </c>
      <c r="AM1061" s="265">
        <v>0</v>
      </c>
      <c r="AN1061" s="265">
        <v>0</v>
      </c>
      <c r="AO1061" s="265">
        <v>0</v>
      </c>
      <c r="AP1061" s="265">
        <v>0</v>
      </c>
      <c r="AQ1061" s="265">
        <v>0</v>
      </c>
      <c r="AR1061" s="265">
        <v>0</v>
      </c>
      <c r="AS1061" s="76">
        <v>1</v>
      </c>
      <c r="AT1061" s="266"/>
      <c r="AU1061" s="76">
        <v>149</v>
      </c>
      <c r="AV1061" s="76">
        <v>295</v>
      </c>
      <c r="AW1061" s="579">
        <v>5</v>
      </c>
      <c r="AY1061" s="76"/>
      <c r="AZ1061" s="76">
        <f t="shared" si="336"/>
        <v>3518149295</v>
      </c>
      <c r="BA1061" s="76">
        <f t="shared" si="337"/>
        <v>3518</v>
      </c>
      <c r="BB1061" s="564"/>
      <c r="BC1061" s="266" t="str">
        <f t="shared" si="338"/>
        <v>PHOENIX ACADEMY LAWRENCE</v>
      </c>
      <c r="BD1061" s="266">
        <f t="shared" si="339"/>
        <v>295</v>
      </c>
      <c r="BE1061" s="266" t="str">
        <f t="shared" si="321"/>
        <v>TEWKSBURY</v>
      </c>
      <c r="BF1061" s="266">
        <f t="shared" si="340"/>
        <v>1</v>
      </c>
    </row>
    <row r="1062" spans="1:58">
      <c r="A1062" s="265">
        <v>3519</v>
      </c>
      <c r="B1062" s="265">
        <v>3519348017</v>
      </c>
      <c r="C1062" s="266" t="s">
        <v>1622</v>
      </c>
      <c r="D1062" s="275">
        <f t="shared" si="322"/>
        <v>0</v>
      </c>
      <c r="E1062" s="275">
        <f t="shared" si="323"/>
        <v>0</v>
      </c>
      <c r="F1062" s="275">
        <f t="shared" si="324"/>
        <v>1</v>
      </c>
      <c r="G1062" s="275">
        <f t="shared" si="325"/>
        <v>0</v>
      </c>
      <c r="H1062" s="275">
        <f t="shared" si="326"/>
        <v>0</v>
      </c>
      <c r="I1062" s="275">
        <f t="shared" si="327"/>
        <v>0</v>
      </c>
      <c r="J1062" s="275">
        <f t="shared" si="328"/>
        <v>0</v>
      </c>
      <c r="K1062" s="410">
        <f t="shared" si="329"/>
        <v>3.9300000000000002E-2</v>
      </c>
      <c r="L1062" s="275"/>
      <c r="M1062" s="275">
        <f t="shared" si="330"/>
        <v>0</v>
      </c>
      <c r="N1062" s="275">
        <f t="shared" si="331"/>
        <v>0</v>
      </c>
      <c r="O1062" s="275">
        <f t="shared" si="332"/>
        <v>0</v>
      </c>
      <c r="P1062" s="275">
        <f t="shared" si="333"/>
        <v>0</v>
      </c>
      <c r="Q1062" s="275">
        <f t="shared" si="334"/>
        <v>6</v>
      </c>
      <c r="R1062" s="275">
        <f t="shared" si="335"/>
        <v>1</v>
      </c>
      <c r="S1062" s="278"/>
      <c r="T1062" s="278"/>
      <c r="U1062" s="278"/>
      <c r="V1062" s="278"/>
      <c r="W1062" s="582"/>
      <c r="X1062" s="582"/>
      <c r="Y1062" s="600"/>
      <c r="Z1062" s="278"/>
      <c r="AA1062" s="76">
        <v>3519</v>
      </c>
      <c r="AB1062" s="76">
        <v>3519348017</v>
      </c>
      <c r="AC1062" s="294" t="s">
        <v>1622</v>
      </c>
      <c r="AD1062" s="76">
        <v>0</v>
      </c>
      <c r="AE1062" s="76">
        <v>0</v>
      </c>
      <c r="AF1062" s="76">
        <v>1</v>
      </c>
      <c r="AG1062" s="76">
        <v>0</v>
      </c>
      <c r="AH1062" s="76">
        <v>0</v>
      </c>
      <c r="AI1062" s="76">
        <v>0</v>
      </c>
      <c r="AJ1062" s="76">
        <v>0</v>
      </c>
      <c r="AK1062" s="265">
        <v>0</v>
      </c>
      <c r="AL1062" s="265">
        <v>0</v>
      </c>
      <c r="AM1062" s="265">
        <v>0</v>
      </c>
      <c r="AN1062" s="265">
        <v>0</v>
      </c>
      <c r="AO1062" s="265">
        <v>0</v>
      </c>
      <c r="AP1062" s="265">
        <v>0</v>
      </c>
      <c r="AQ1062" s="265">
        <v>0</v>
      </c>
      <c r="AR1062" s="265">
        <v>0</v>
      </c>
      <c r="AS1062" s="76">
        <v>0</v>
      </c>
      <c r="AT1062" s="266"/>
      <c r="AU1062" s="76">
        <v>348</v>
      </c>
      <c r="AV1062" s="76">
        <v>17</v>
      </c>
      <c r="AW1062" s="579">
        <v>6</v>
      </c>
      <c r="AY1062" s="76"/>
      <c r="AZ1062" s="76">
        <f t="shared" si="336"/>
        <v>3519348017</v>
      </c>
      <c r="BA1062" s="76">
        <f t="shared" si="337"/>
        <v>3519</v>
      </c>
      <c r="BB1062" s="564"/>
      <c r="BC1062" s="266" t="str">
        <f t="shared" si="338"/>
        <v>WORCESTER CULTURAL ACADEMY</v>
      </c>
      <c r="BD1062" s="266">
        <f t="shared" si="339"/>
        <v>17</v>
      </c>
      <c r="BE1062" s="266" t="str">
        <f t="shared" si="321"/>
        <v>AUBURN</v>
      </c>
      <c r="BF1062" s="266">
        <f t="shared" si="340"/>
        <v>1</v>
      </c>
    </row>
    <row r="1063" spans="1:58">
      <c r="A1063" s="265">
        <v>3519</v>
      </c>
      <c r="B1063" s="265">
        <v>3519348151</v>
      </c>
      <c r="C1063" s="266" t="s">
        <v>1622</v>
      </c>
      <c r="D1063" s="275">
        <f t="shared" si="322"/>
        <v>0</v>
      </c>
      <c r="E1063" s="275">
        <f t="shared" si="323"/>
        <v>0</v>
      </c>
      <c r="F1063" s="275">
        <f t="shared" si="324"/>
        <v>2</v>
      </c>
      <c r="G1063" s="275">
        <f t="shared" si="325"/>
        <v>2</v>
      </c>
      <c r="H1063" s="275">
        <f t="shared" si="326"/>
        <v>0</v>
      </c>
      <c r="I1063" s="275">
        <f t="shared" si="327"/>
        <v>0</v>
      </c>
      <c r="J1063" s="275">
        <f t="shared" si="328"/>
        <v>0</v>
      </c>
      <c r="K1063" s="410">
        <f t="shared" si="329"/>
        <v>0.15720000000000001</v>
      </c>
      <c r="L1063" s="275"/>
      <c r="M1063" s="275">
        <f t="shared" si="330"/>
        <v>0</v>
      </c>
      <c r="N1063" s="275">
        <f t="shared" si="331"/>
        <v>0</v>
      </c>
      <c r="O1063" s="275">
        <f t="shared" si="332"/>
        <v>0</v>
      </c>
      <c r="P1063" s="275">
        <f t="shared" si="333"/>
        <v>2</v>
      </c>
      <c r="Q1063" s="275">
        <f t="shared" si="334"/>
        <v>8</v>
      </c>
      <c r="R1063" s="275">
        <f t="shared" si="335"/>
        <v>4</v>
      </c>
      <c r="S1063" s="278"/>
      <c r="T1063" s="278"/>
      <c r="U1063" s="278"/>
      <c r="V1063" s="278"/>
      <c r="W1063" s="582"/>
      <c r="X1063" s="582"/>
      <c r="Y1063" s="600"/>
      <c r="Z1063" s="278"/>
      <c r="AA1063" s="76">
        <v>3519</v>
      </c>
      <c r="AB1063" s="76">
        <v>3519348151</v>
      </c>
      <c r="AC1063" s="294" t="s">
        <v>1622</v>
      </c>
      <c r="AD1063" s="76">
        <v>0</v>
      </c>
      <c r="AE1063" s="76">
        <v>0</v>
      </c>
      <c r="AF1063" s="76">
        <v>2</v>
      </c>
      <c r="AG1063" s="76">
        <v>2</v>
      </c>
      <c r="AH1063" s="76">
        <v>0</v>
      </c>
      <c r="AI1063" s="76">
        <v>0</v>
      </c>
      <c r="AJ1063" s="76">
        <v>0</v>
      </c>
      <c r="AK1063" s="265">
        <v>0</v>
      </c>
      <c r="AL1063" s="265">
        <v>0</v>
      </c>
      <c r="AM1063" s="265">
        <v>0</v>
      </c>
      <c r="AN1063" s="265">
        <v>0</v>
      </c>
      <c r="AO1063" s="265">
        <v>0</v>
      </c>
      <c r="AP1063" s="265">
        <v>0</v>
      </c>
      <c r="AQ1063" s="265">
        <v>0</v>
      </c>
      <c r="AR1063" s="265">
        <v>2</v>
      </c>
      <c r="AS1063" s="76">
        <v>0</v>
      </c>
      <c r="AT1063" s="266"/>
      <c r="AU1063" s="76">
        <v>348</v>
      </c>
      <c r="AV1063" s="76">
        <v>151</v>
      </c>
      <c r="AW1063" s="579">
        <v>8</v>
      </c>
      <c r="AY1063" s="76"/>
      <c r="AZ1063" s="76">
        <f t="shared" si="336"/>
        <v>3519348151</v>
      </c>
      <c r="BA1063" s="76">
        <f t="shared" si="337"/>
        <v>3519</v>
      </c>
      <c r="BB1063" s="564"/>
      <c r="BC1063" s="266" t="str">
        <f t="shared" si="338"/>
        <v>WORCESTER CULTURAL ACADEMY</v>
      </c>
      <c r="BD1063" s="266">
        <f t="shared" si="339"/>
        <v>151</v>
      </c>
      <c r="BE1063" s="266" t="str">
        <f t="shared" si="321"/>
        <v>LEICESTER</v>
      </c>
      <c r="BF1063" s="266">
        <f t="shared" si="340"/>
        <v>4</v>
      </c>
    </row>
    <row r="1064" spans="1:58">
      <c r="A1064" s="265">
        <v>3519</v>
      </c>
      <c r="B1064" s="265">
        <v>3519348153</v>
      </c>
      <c r="C1064" s="266" t="s">
        <v>1622</v>
      </c>
      <c r="D1064" s="275">
        <f t="shared" si="322"/>
        <v>0</v>
      </c>
      <c r="E1064" s="275">
        <f t="shared" si="323"/>
        <v>0</v>
      </c>
      <c r="F1064" s="275">
        <f t="shared" si="324"/>
        <v>1</v>
      </c>
      <c r="G1064" s="275">
        <f t="shared" si="325"/>
        <v>0</v>
      </c>
      <c r="H1064" s="275">
        <f t="shared" si="326"/>
        <v>0</v>
      </c>
      <c r="I1064" s="275">
        <f t="shared" si="327"/>
        <v>0</v>
      </c>
      <c r="J1064" s="275">
        <f t="shared" si="328"/>
        <v>0</v>
      </c>
      <c r="K1064" s="410">
        <f t="shared" si="329"/>
        <v>3.9300000000000002E-2</v>
      </c>
      <c r="L1064" s="275"/>
      <c r="M1064" s="275">
        <f t="shared" si="330"/>
        <v>0</v>
      </c>
      <c r="N1064" s="275">
        <f t="shared" si="331"/>
        <v>0</v>
      </c>
      <c r="O1064" s="275">
        <f t="shared" si="332"/>
        <v>0</v>
      </c>
      <c r="P1064" s="275">
        <f t="shared" si="333"/>
        <v>1</v>
      </c>
      <c r="Q1064" s="275">
        <f t="shared" si="334"/>
        <v>10</v>
      </c>
      <c r="R1064" s="275">
        <f t="shared" si="335"/>
        <v>1</v>
      </c>
      <c r="S1064" s="278"/>
      <c r="T1064" s="278"/>
      <c r="U1064" s="278"/>
      <c r="V1064" s="278"/>
      <c r="W1064" s="582"/>
      <c r="X1064" s="582"/>
      <c r="Y1064" s="600"/>
      <c r="Z1064" s="278"/>
      <c r="AA1064" s="76">
        <v>3519</v>
      </c>
      <c r="AB1064" s="76">
        <v>3519348153</v>
      </c>
      <c r="AC1064" s="294" t="s">
        <v>1622</v>
      </c>
      <c r="AD1064" s="76">
        <v>0</v>
      </c>
      <c r="AE1064" s="76">
        <v>0</v>
      </c>
      <c r="AF1064" s="76">
        <v>1</v>
      </c>
      <c r="AG1064" s="76">
        <v>0</v>
      </c>
      <c r="AH1064" s="76">
        <v>0</v>
      </c>
      <c r="AI1064" s="76">
        <v>0</v>
      </c>
      <c r="AJ1064" s="76">
        <v>0</v>
      </c>
      <c r="AK1064" s="265">
        <v>0</v>
      </c>
      <c r="AL1064" s="265">
        <v>0</v>
      </c>
      <c r="AM1064" s="265">
        <v>0</v>
      </c>
      <c r="AN1064" s="265">
        <v>0</v>
      </c>
      <c r="AO1064" s="265">
        <v>0</v>
      </c>
      <c r="AP1064" s="265">
        <v>0</v>
      </c>
      <c r="AQ1064" s="265">
        <v>0</v>
      </c>
      <c r="AR1064" s="265">
        <v>1</v>
      </c>
      <c r="AS1064" s="76">
        <v>0</v>
      </c>
      <c r="AT1064" s="266"/>
      <c r="AU1064" s="76">
        <v>348</v>
      </c>
      <c r="AV1064" s="76">
        <v>153</v>
      </c>
      <c r="AW1064" s="579">
        <v>10</v>
      </c>
      <c r="AY1064" s="76"/>
      <c r="AZ1064" s="76">
        <f t="shared" si="336"/>
        <v>3519348153</v>
      </c>
      <c r="BA1064" s="76">
        <f t="shared" si="337"/>
        <v>3519</v>
      </c>
      <c r="BB1064" s="564"/>
      <c r="BC1064" s="266" t="str">
        <f t="shared" si="338"/>
        <v>WORCESTER CULTURAL ACADEMY</v>
      </c>
      <c r="BD1064" s="266">
        <f t="shared" si="339"/>
        <v>153</v>
      </c>
      <c r="BE1064" s="266" t="str">
        <f t="shared" si="321"/>
        <v>LEOMINSTER</v>
      </c>
      <c r="BF1064" s="266">
        <f t="shared" si="340"/>
        <v>1</v>
      </c>
    </row>
    <row r="1065" spans="1:58">
      <c r="A1065" s="265">
        <v>3519</v>
      </c>
      <c r="B1065" s="265">
        <v>3519348214</v>
      </c>
      <c r="C1065" s="266" t="s">
        <v>1622</v>
      </c>
      <c r="D1065" s="275">
        <f t="shared" si="322"/>
        <v>0</v>
      </c>
      <c r="E1065" s="275">
        <f t="shared" si="323"/>
        <v>0</v>
      </c>
      <c r="F1065" s="275">
        <f t="shared" si="324"/>
        <v>0</v>
      </c>
      <c r="G1065" s="275">
        <f t="shared" si="325"/>
        <v>1</v>
      </c>
      <c r="H1065" s="275">
        <f t="shared" si="326"/>
        <v>0</v>
      </c>
      <c r="I1065" s="275">
        <f t="shared" si="327"/>
        <v>0</v>
      </c>
      <c r="J1065" s="275">
        <f t="shared" si="328"/>
        <v>0</v>
      </c>
      <c r="K1065" s="410">
        <f t="shared" si="329"/>
        <v>3.9300000000000002E-2</v>
      </c>
      <c r="L1065" s="275"/>
      <c r="M1065" s="275">
        <f t="shared" si="330"/>
        <v>0</v>
      </c>
      <c r="N1065" s="275">
        <f t="shared" si="331"/>
        <v>0</v>
      </c>
      <c r="O1065" s="275">
        <f t="shared" si="332"/>
        <v>0</v>
      </c>
      <c r="P1065" s="275">
        <f t="shared" si="333"/>
        <v>0</v>
      </c>
      <c r="Q1065" s="275">
        <f t="shared" si="334"/>
        <v>8</v>
      </c>
      <c r="R1065" s="275">
        <f t="shared" si="335"/>
        <v>1</v>
      </c>
      <c r="S1065" s="278"/>
      <c r="T1065" s="278"/>
      <c r="U1065" s="278"/>
      <c r="V1065" s="278"/>
      <c r="W1065" s="582"/>
      <c r="X1065" s="582"/>
      <c r="Y1065" s="600"/>
      <c r="Z1065" s="278"/>
      <c r="AA1065" s="76">
        <v>3519</v>
      </c>
      <c r="AB1065" s="76">
        <v>3519348214</v>
      </c>
      <c r="AC1065" s="294" t="s">
        <v>1622</v>
      </c>
      <c r="AD1065" s="76">
        <v>0</v>
      </c>
      <c r="AE1065" s="76">
        <v>0</v>
      </c>
      <c r="AF1065" s="76">
        <v>0</v>
      </c>
      <c r="AG1065" s="76">
        <v>1</v>
      </c>
      <c r="AH1065" s="76">
        <v>0</v>
      </c>
      <c r="AI1065" s="76">
        <v>0</v>
      </c>
      <c r="AJ1065" s="76">
        <v>0</v>
      </c>
      <c r="AK1065" s="265">
        <v>0</v>
      </c>
      <c r="AL1065" s="265">
        <v>0</v>
      </c>
      <c r="AM1065" s="265">
        <v>0</v>
      </c>
      <c r="AN1065" s="265">
        <v>0</v>
      </c>
      <c r="AO1065" s="265">
        <v>0</v>
      </c>
      <c r="AP1065" s="265">
        <v>0</v>
      </c>
      <c r="AQ1065" s="265">
        <v>0</v>
      </c>
      <c r="AR1065" s="265">
        <v>0</v>
      </c>
      <c r="AS1065" s="76">
        <v>0</v>
      </c>
      <c r="AT1065" s="266"/>
      <c r="AU1065" s="76">
        <v>348</v>
      </c>
      <c r="AV1065" s="76">
        <v>214</v>
      </c>
      <c r="AW1065" s="579">
        <v>8</v>
      </c>
      <c r="AY1065" s="76"/>
      <c r="AZ1065" s="76">
        <f t="shared" si="336"/>
        <v>3519348214</v>
      </c>
      <c r="BA1065" s="76">
        <f t="shared" si="337"/>
        <v>3519</v>
      </c>
      <c r="BB1065" s="564"/>
      <c r="BC1065" s="266" t="str">
        <f t="shared" si="338"/>
        <v>WORCESTER CULTURAL ACADEMY</v>
      </c>
      <c r="BD1065" s="266">
        <f t="shared" si="339"/>
        <v>214</v>
      </c>
      <c r="BE1065" s="266" t="str">
        <f t="shared" si="321"/>
        <v>NORTHBRIDGE</v>
      </c>
      <c r="BF1065" s="266">
        <f t="shared" si="340"/>
        <v>1</v>
      </c>
    </row>
    <row r="1066" spans="1:58">
      <c r="A1066" s="265">
        <v>3519</v>
      </c>
      <c r="B1066" s="265">
        <v>3519348215</v>
      </c>
      <c r="C1066" s="266" t="s">
        <v>1622</v>
      </c>
      <c r="D1066" s="275">
        <f t="shared" si="322"/>
        <v>0</v>
      </c>
      <c r="E1066" s="275">
        <f t="shared" si="323"/>
        <v>0</v>
      </c>
      <c r="F1066" s="275">
        <f t="shared" si="324"/>
        <v>0</v>
      </c>
      <c r="G1066" s="275">
        <f t="shared" si="325"/>
        <v>1</v>
      </c>
      <c r="H1066" s="275">
        <f t="shared" si="326"/>
        <v>0</v>
      </c>
      <c r="I1066" s="275">
        <f t="shared" si="327"/>
        <v>0</v>
      </c>
      <c r="J1066" s="275">
        <f t="shared" si="328"/>
        <v>0</v>
      </c>
      <c r="K1066" s="410">
        <f t="shared" si="329"/>
        <v>3.9300000000000002E-2</v>
      </c>
      <c r="L1066" s="275"/>
      <c r="M1066" s="275">
        <f t="shared" si="330"/>
        <v>0</v>
      </c>
      <c r="N1066" s="275">
        <f t="shared" si="331"/>
        <v>0</v>
      </c>
      <c r="O1066" s="275">
        <f t="shared" si="332"/>
        <v>0</v>
      </c>
      <c r="P1066" s="275">
        <f t="shared" si="333"/>
        <v>1</v>
      </c>
      <c r="Q1066" s="275">
        <f t="shared" si="334"/>
        <v>9</v>
      </c>
      <c r="R1066" s="275">
        <f t="shared" si="335"/>
        <v>1</v>
      </c>
      <c r="S1066" s="278"/>
      <c r="T1066" s="278"/>
      <c r="U1066" s="278"/>
      <c r="V1066" s="278"/>
      <c r="W1066" s="582"/>
      <c r="X1066" s="582"/>
      <c r="Y1066" s="600"/>
      <c r="Z1066" s="278"/>
      <c r="AA1066" s="76">
        <v>3519</v>
      </c>
      <c r="AB1066" s="76">
        <v>3519348215</v>
      </c>
      <c r="AC1066" s="294" t="s">
        <v>1622</v>
      </c>
      <c r="AD1066" s="76">
        <v>0</v>
      </c>
      <c r="AE1066" s="76">
        <v>0</v>
      </c>
      <c r="AF1066" s="76">
        <v>0</v>
      </c>
      <c r="AG1066" s="76">
        <v>1</v>
      </c>
      <c r="AH1066" s="76">
        <v>0</v>
      </c>
      <c r="AI1066" s="76">
        <v>0</v>
      </c>
      <c r="AJ1066" s="76">
        <v>0</v>
      </c>
      <c r="AK1066" s="265">
        <v>0</v>
      </c>
      <c r="AL1066" s="265">
        <v>0</v>
      </c>
      <c r="AM1066" s="265">
        <v>0</v>
      </c>
      <c r="AN1066" s="265">
        <v>0</v>
      </c>
      <c r="AO1066" s="265">
        <v>1</v>
      </c>
      <c r="AP1066" s="265">
        <v>0</v>
      </c>
      <c r="AQ1066" s="265">
        <v>0</v>
      </c>
      <c r="AR1066" s="265">
        <v>0</v>
      </c>
      <c r="AS1066" s="76">
        <v>0</v>
      </c>
      <c r="AT1066" s="266"/>
      <c r="AU1066" s="76">
        <v>348</v>
      </c>
      <c r="AV1066" s="76">
        <v>215</v>
      </c>
      <c r="AW1066" s="579">
        <v>9</v>
      </c>
      <c r="AY1066" s="76"/>
      <c r="AZ1066" s="76">
        <f t="shared" si="336"/>
        <v>3519348215</v>
      </c>
      <c r="BA1066" s="76">
        <f t="shared" si="337"/>
        <v>3519</v>
      </c>
      <c r="BB1066" s="564"/>
      <c r="BC1066" s="266" t="str">
        <f t="shared" si="338"/>
        <v>WORCESTER CULTURAL ACADEMY</v>
      </c>
      <c r="BD1066" s="266">
        <f t="shared" si="339"/>
        <v>215</v>
      </c>
      <c r="BE1066" s="266" t="str">
        <f t="shared" si="321"/>
        <v>NORTH BROOKFIELD</v>
      </c>
      <c r="BF1066" s="266">
        <f t="shared" si="340"/>
        <v>1</v>
      </c>
    </row>
    <row r="1067" spans="1:58">
      <c r="A1067" s="265">
        <v>3519</v>
      </c>
      <c r="B1067" s="265">
        <v>3519348226</v>
      </c>
      <c r="C1067" s="266" t="s">
        <v>1622</v>
      </c>
      <c r="D1067" s="275">
        <f t="shared" si="322"/>
        <v>0</v>
      </c>
      <c r="E1067" s="275">
        <f t="shared" si="323"/>
        <v>0</v>
      </c>
      <c r="F1067" s="275">
        <f t="shared" si="324"/>
        <v>0</v>
      </c>
      <c r="G1067" s="275">
        <f t="shared" si="325"/>
        <v>1</v>
      </c>
      <c r="H1067" s="275">
        <f t="shared" si="326"/>
        <v>0</v>
      </c>
      <c r="I1067" s="275">
        <f t="shared" si="327"/>
        <v>0</v>
      </c>
      <c r="J1067" s="275">
        <f t="shared" si="328"/>
        <v>0</v>
      </c>
      <c r="K1067" s="410">
        <f t="shared" si="329"/>
        <v>3.9300000000000002E-2</v>
      </c>
      <c r="L1067" s="275"/>
      <c r="M1067" s="275">
        <f t="shared" si="330"/>
        <v>0</v>
      </c>
      <c r="N1067" s="275">
        <f t="shared" si="331"/>
        <v>0</v>
      </c>
      <c r="O1067" s="275">
        <f t="shared" si="332"/>
        <v>0</v>
      </c>
      <c r="P1067" s="275">
        <f t="shared" si="333"/>
        <v>0</v>
      </c>
      <c r="Q1067" s="275">
        <f t="shared" si="334"/>
        <v>9</v>
      </c>
      <c r="R1067" s="275">
        <f t="shared" si="335"/>
        <v>1</v>
      </c>
      <c r="S1067" s="278"/>
      <c r="T1067" s="278"/>
      <c r="U1067" s="278"/>
      <c r="V1067" s="278"/>
      <c r="W1067" s="582"/>
      <c r="X1067" s="582"/>
      <c r="Y1067" s="600"/>
      <c r="Z1067" s="278"/>
      <c r="AA1067" s="76">
        <v>3519</v>
      </c>
      <c r="AB1067" s="76">
        <v>3519348226</v>
      </c>
      <c r="AC1067" s="294" t="s">
        <v>1622</v>
      </c>
      <c r="AD1067" s="76">
        <v>0</v>
      </c>
      <c r="AE1067" s="76">
        <v>0</v>
      </c>
      <c r="AF1067" s="76">
        <v>0</v>
      </c>
      <c r="AG1067" s="76">
        <v>1</v>
      </c>
      <c r="AH1067" s="76">
        <v>0</v>
      </c>
      <c r="AI1067" s="76">
        <v>0</v>
      </c>
      <c r="AJ1067" s="76">
        <v>0</v>
      </c>
      <c r="AK1067" s="265">
        <v>0</v>
      </c>
      <c r="AL1067" s="265">
        <v>0</v>
      </c>
      <c r="AM1067" s="265">
        <v>0</v>
      </c>
      <c r="AN1067" s="265">
        <v>0</v>
      </c>
      <c r="AO1067" s="265">
        <v>0</v>
      </c>
      <c r="AP1067" s="265">
        <v>0</v>
      </c>
      <c r="AQ1067" s="265">
        <v>0</v>
      </c>
      <c r="AR1067" s="265">
        <v>0</v>
      </c>
      <c r="AS1067" s="76">
        <v>0</v>
      </c>
      <c r="AT1067" s="266"/>
      <c r="AU1067" s="76">
        <v>348</v>
      </c>
      <c r="AV1067" s="76">
        <v>226</v>
      </c>
      <c r="AW1067" s="579">
        <v>9</v>
      </c>
      <c r="AY1067" s="76"/>
      <c r="AZ1067" s="76">
        <f t="shared" si="336"/>
        <v>3519348226</v>
      </c>
      <c r="BA1067" s="76">
        <f t="shared" si="337"/>
        <v>3519</v>
      </c>
      <c r="BB1067" s="564"/>
      <c r="BC1067" s="266" t="str">
        <f t="shared" si="338"/>
        <v>WORCESTER CULTURAL ACADEMY</v>
      </c>
      <c r="BD1067" s="266">
        <f t="shared" si="339"/>
        <v>226</v>
      </c>
      <c r="BE1067" s="266" t="str">
        <f t="shared" si="321"/>
        <v>OXFORD</v>
      </c>
      <c r="BF1067" s="266">
        <f t="shared" si="340"/>
        <v>1</v>
      </c>
    </row>
    <row r="1068" spans="1:58">
      <c r="A1068" s="265">
        <v>3519</v>
      </c>
      <c r="B1068" s="265">
        <v>3519348277</v>
      </c>
      <c r="C1068" s="266" t="s">
        <v>1622</v>
      </c>
      <c r="D1068" s="275">
        <f t="shared" si="322"/>
        <v>0</v>
      </c>
      <c r="E1068" s="275">
        <f t="shared" si="323"/>
        <v>0</v>
      </c>
      <c r="F1068" s="275">
        <f t="shared" si="324"/>
        <v>2</v>
      </c>
      <c r="G1068" s="275">
        <f t="shared" si="325"/>
        <v>0</v>
      </c>
      <c r="H1068" s="275">
        <f t="shared" si="326"/>
        <v>0</v>
      </c>
      <c r="I1068" s="275">
        <f t="shared" si="327"/>
        <v>0</v>
      </c>
      <c r="J1068" s="275">
        <f t="shared" si="328"/>
        <v>0</v>
      </c>
      <c r="K1068" s="410">
        <f t="shared" si="329"/>
        <v>7.8600000000000003E-2</v>
      </c>
      <c r="L1068" s="275"/>
      <c r="M1068" s="275">
        <f t="shared" si="330"/>
        <v>1</v>
      </c>
      <c r="N1068" s="275">
        <f t="shared" si="331"/>
        <v>0</v>
      </c>
      <c r="O1068" s="275">
        <f t="shared" si="332"/>
        <v>0</v>
      </c>
      <c r="P1068" s="275">
        <f t="shared" si="333"/>
        <v>0</v>
      </c>
      <c r="Q1068" s="275">
        <f t="shared" si="334"/>
        <v>12</v>
      </c>
      <c r="R1068" s="275">
        <f t="shared" si="335"/>
        <v>2</v>
      </c>
      <c r="S1068" s="278"/>
      <c r="T1068" s="278"/>
      <c r="U1068" s="278"/>
      <c r="V1068" s="278"/>
      <c r="W1068" s="582"/>
      <c r="X1068" s="582"/>
      <c r="Y1068" s="600"/>
      <c r="Z1068" s="278"/>
      <c r="AA1068" s="76">
        <v>3519</v>
      </c>
      <c r="AB1068" s="76">
        <v>3519348277</v>
      </c>
      <c r="AC1068" s="294" t="s">
        <v>1622</v>
      </c>
      <c r="AD1068" s="76">
        <v>0</v>
      </c>
      <c r="AE1068" s="76">
        <v>0</v>
      </c>
      <c r="AF1068" s="76">
        <v>2</v>
      </c>
      <c r="AG1068" s="76">
        <v>0</v>
      </c>
      <c r="AH1068" s="76">
        <v>0</v>
      </c>
      <c r="AI1068" s="76">
        <v>0</v>
      </c>
      <c r="AJ1068" s="76">
        <v>0</v>
      </c>
      <c r="AK1068" s="265">
        <v>0</v>
      </c>
      <c r="AL1068" s="265">
        <v>1</v>
      </c>
      <c r="AM1068" s="265">
        <v>0</v>
      </c>
      <c r="AN1068" s="265">
        <v>0</v>
      </c>
      <c r="AO1068" s="265">
        <v>0</v>
      </c>
      <c r="AP1068" s="265">
        <v>0</v>
      </c>
      <c r="AQ1068" s="265">
        <v>0</v>
      </c>
      <c r="AR1068" s="265">
        <v>0</v>
      </c>
      <c r="AS1068" s="76">
        <v>0</v>
      </c>
      <c r="AT1068" s="266"/>
      <c r="AU1068" s="76">
        <v>348</v>
      </c>
      <c r="AV1068" s="76">
        <v>277</v>
      </c>
      <c r="AW1068" s="579">
        <v>12</v>
      </c>
      <c r="AY1068" s="76"/>
      <c r="AZ1068" s="76">
        <f t="shared" si="336"/>
        <v>3519348277</v>
      </c>
      <c r="BA1068" s="76">
        <f t="shared" si="337"/>
        <v>3519</v>
      </c>
      <c r="BB1068" s="564"/>
      <c r="BC1068" s="266" t="str">
        <f t="shared" si="338"/>
        <v>WORCESTER CULTURAL ACADEMY</v>
      </c>
      <c r="BD1068" s="266">
        <f t="shared" si="339"/>
        <v>277</v>
      </c>
      <c r="BE1068" s="266" t="str">
        <f t="shared" si="321"/>
        <v>SOUTHBRIDGE</v>
      </c>
      <c r="BF1068" s="266">
        <f t="shared" si="340"/>
        <v>2</v>
      </c>
    </row>
    <row r="1069" spans="1:58">
      <c r="A1069" s="265">
        <v>3519</v>
      </c>
      <c r="B1069" s="265">
        <v>3519348348</v>
      </c>
      <c r="C1069" s="266" t="s">
        <v>1622</v>
      </c>
      <c r="D1069" s="275">
        <f t="shared" si="322"/>
        <v>0</v>
      </c>
      <c r="E1069" s="275">
        <f t="shared" si="323"/>
        <v>0</v>
      </c>
      <c r="F1069" s="275">
        <f t="shared" si="324"/>
        <v>34</v>
      </c>
      <c r="G1069" s="275">
        <f t="shared" si="325"/>
        <v>90</v>
      </c>
      <c r="H1069" s="275">
        <f t="shared" si="326"/>
        <v>0</v>
      </c>
      <c r="I1069" s="275">
        <f t="shared" si="327"/>
        <v>0</v>
      </c>
      <c r="J1069" s="275">
        <f t="shared" si="328"/>
        <v>0</v>
      </c>
      <c r="K1069" s="410">
        <f>ROUND($K$2*(SUM(AF1069:AI1069)+(AE1069*0.5))+$K$5*AJ1069,4)</f>
        <v>4.8731999999999998</v>
      </c>
      <c r="L1069" s="275"/>
      <c r="M1069" s="275">
        <f t="shared" si="330"/>
        <v>57</v>
      </c>
      <c r="N1069" s="275">
        <f t="shared" si="331"/>
        <v>0</v>
      </c>
      <c r="O1069" s="275">
        <f t="shared" si="332"/>
        <v>0</v>
      </c>
      <c r="P1069" s="275">
        <f t="shared" si="333"/>
        <v>97</v>
      </c>
      <c r="Q1069" s="275">
        <f t="shared" si="334"/>
        <v>11</v>
      </c>
      <c r="R1069" s="275">
        <f t="shared" si="335"/>
        <v>124</v>
      </c>
      <c r="S1069" s="278"/>
      <c r="T1069" s="278"/>
      <c r="U1069" s="278"/>
      <c r="V1069" s="278"/>
      <c r="W1069" s="278"/>
      <c r="X1069" s="278"/>
      <c r="Y1069" s="278"/>
      <c r="Z1069" s="278"/>
      <c r="AA1069" s="76">
        <v>3519</v>
      </c>
      <c r="AB1069" s="76">
        <v>3519348348</v>
      </c>
      <c r="AC1069" s="294" t="s">
        <v>1622</v>
      </c>
      <c r="AD1069" s="76">
        <v>0</v>
      </c>
      <c r="AE1069" s="76">
        <v>0</v>
      </c>
      <c r="AF1069" s="76">
        <v>34</v>
      </c>
      <c r="AG1069" s="76">
        <v>90</v>
      </c>
      <c r="AH1069" s="76">
        <v>0</v>
      </c>
      <c r="AI1069" s="76">
        <v>0</v>
      </c>
      <c r="AJ1069" s="76">
        <v>0</v>
      </c>
      <c r="AK1069" s="265">
        <v>0</v>
      </c>
      <c r="AL1069" s="265">
        <v>57</v>
      </c>
      <c r="AM1069" s="265">
        <v>0</v>
      </c>
      <c r="AN1069" s="265">
        <v>0</v>
      </c>
      <c r="AO1069" s="265">
        <v>72</v>
      </c>
      <c r="AP1069" s="265">
        <v>0</v>
      </c>
      <c r="AQ1069" s="265">
        <v>0</v>
      </c>
      <c r="AR1069" s="265">
        <v>25</v>
      </c>
      <c r="AS1069" s="76">
        <v>0</v>
      </c>
      <c r="AT1069" s="266"/>
      <c r="AU1069" s="76">
        <v>348</v>
      </c>
      <c r="AV1069" s="76">
        <v>348</v>
      </c>
      <c r="AW1069" s="579">
        <v>11</v>
      </c>
      <c r="AY1069" s="76"/>
      <c r="AZ1069" s="76">
        <f t="shared" si="336"/>
        <v>3519348348</v>
      </c>
      <c r="BA1069" s="76">
        <f t="shared" si="337"/>
        <v>3519</v>
      </c>
      <c r="BB1069" s="564"/>
      <c r="BC1069" s="266" t="str">
        <f t="shared" si="338"/>
        <v>WORCESTER CULTURAL ACADEMY</v>
      </c>
      <c r="BD1069" s="266">
        <f t="shared" si="339"/>
        <v>348</v>
      </c>
      <c r="BE1069" s="266" t="str">
        <f t="shared" si="321"/>
        <v>WORCESTER</v>
      </c>
      <c r="BF1069" s="266">
        <f t="shared" si="340"/>
        <v>124</v>
      </c>
    </row>
    <row r="1070" spans="1:58">
      <c r="A1070" s="465">
        <v>9999</v>
      </c>
      <c r="B1070" s="295">
        <v>999999999</v>
      </c>
      <c r="C1070" s="296" t="s">
        <v>981</v>
      </c>
      <c r="D1070" s="395">
        <f t="shared" ref="D1070:P1070" si="341">SUBTOTAL(9,D10:D1069)</f>
        <v>620</v>
      </c>
      <c r="E1070" s="277">
        <f t="shared" si="341"/>
        <v>0</v>
      </c>
      <c r="F1070" s="277">
        <f t="shared" si="341"/>
        <v>2756</v>
      </c>
      <c r="G1070" s="277">
        <f t="shared" si="341"/>
        <v>14771</v>
      </c>
      <c r="H1070" s="277">
        <f t="shared" si="341"/>
        <v>14235</v>
      </c>
      <c r="I1070" s="396">
        <f t="shared" si="341"/>
        <v>13446</v>
      </c>
      <c r="J1070" s="397">
        <f t="shared" si="341"/>
        <v>2</v>
      </c>
      <c r="K1070" s="395">
        <f t="shared" si="341"/>
        <v>1776.851599999995</v>
      </c>
      <c r="L1070" s="396">
        <f t="shared" si="341"/>
        <v>0</v>
      </c>
      <c r="M1070" s="277">
        <f t="shared" si="341"/>
        <v>4142</v>
      </c>
      <c r="N1070" s="277">
        <f t="shared" si="341"/>
        <v>1403</v>
      </c>
      <c r="O1070" s="396">
        <f t="shared" si="341"/>
        <v>1001</v>
      </c>
      <c r="P1070" s="395">
        <f t="shared" si="341"/>
        <v>29014</v>
      </c>
      <c r="Q1070" s="466" t="s">
        <v>1271</v>
      </c>
      <c r="R1070" s="396">
        <f>SUBTOTAL(9,R10:R1069)</f>
        <v>45537</v>
      </c>
      <c r="S1070" s="278"/>
      <c r="T1070" s="278"/>
      <c r="U1070" s="278"/>
      <c r="V1070" s="278"/>
      <c r="W1070" s="278"/>
      <c r="X1070" s="278"/>
      <c r="Y1070" s="278"/>
      <c r="Z1070" s="278"/>
      <c r="AA1070" s="495">
        <v>9999</v>
      </c>
      <c r="AB1070" s="368">
        <v>999999999</v>
      </c>
      <c r="AC1070" s="369" t="s">
        <v>981</v>
      </c>
      <c r="AD1070" s="370">
        <f t="shared" ref="AD1070:AS1070" si="342">SUM(AD10:AD1069)</f>
        <v>620</v>
      </c>
      <c r="AE1070" s="370">
        <f t="shared" si="342"/>
        <v>0</v>
      </c>
      <c r="AF1070" s="370">
        <f t="shared" si="342"/>
        <v>2756</v>
      </c>
      <c r="AG1070" s="370">
        <f t="shared" si="342"/>
        <v>14771</v>
      </c>
      <c r="AH1070" s="370">
        <f t="shared" si="342"/>
        <v>14235</v>
      </c>
      <c r="AI1070" s="370">
        <f t="shared" si="342"/>
        <v>13448</v>
      </c>
      <c r="AJ1070" s="370">
        <f t="shared" si="342"/>
        <v>2</v>
      </c>
      <c r="AK1070" s="370">
        <f t="shared" si="342"/>
        <v>184</v>
      </c>
      <c r="AL1070" s="370">
        <f t="shared" si="342"/>
        <v>4042</v>
      </c>
      <c r="AM1070" s="370">
        <f t="shared" si="342"/>
        <v>1403</v>
      </c>
      <c r="AN1070" s="370">
        <f t="shared" si="342"/>
        <v>1001</v>
      </c>
      <c r="AO1070" s="370">
        <f t="shared" si="342"/>
        <v>18975</v>
      </c>
      <c r="AP1070" s="370">
        <f t="shared" si="342"/>
        <v>484</v>
      </c>
      <c r="AQ1070" s="370">
        <f t="shared" si="342"/>
        <v>0</v>
      </c>
      <c r="AR1070" s="370">
        <f t="shared" si="342"/>
        <v>1843</v>
      </c>
      <c r="AS1070" s="498">
        <f t="shared" si="342"/>
        <v>7939</v>
      </c>
      <c r="AT1070" s="266"/>
      <c r="AU1070" s="497" t="s">
        <v>1271</v>
      </c>
      <c r="AV1070" s="371" t="s">
        <v>1271</v>
      </c>
      <c r="AW1070" s="496" t="s">
        <v>1271</v>
      </c>
      <c r="AY1070" s="76"/>
      <c r="AZ1070" s="76"/>
      <c r="BA1070" s="76"/>
      <c r="BB1070" s="564"/>
    </row>
    <row r="1071" spans="1:58">
      <c r="AT1071" s="266"/>
      <c r="AY1071" s="76"/>
      <c r="AZ1071" s="76"/>
      <c r="BA1071" s="76"/>
      <c r="BB1071" s="564"/>
    </row>
    <row r="1072" spans="1:58">
      <c r="A1072" s="295">
        <v>9999</v>
      </c>
      <c r="B1072" s="295">
        <v>999999999</v>
      </c>
      <c r="C1072" s="296" t="s">
        <v>1612</v>
      </c>
      <c r="D1072" s="277">
        <v>601</v>
      </c>
      <c r="E1072" s="277">
        <v>0</v>
      </c>
      <c r="F1072" s="277">
        <v>2630</v>
      </c>
      <c r="G1072" s="277">
        <v>14455</v>
      </c>
      <c r="H1072" s="277">
        <v>14545</v>
      </c>
      <c r="I1072" s="277">
        <v>13678</v>
      </c>
      <c r="J1072" s="277">
        <v>4</v>
      </c>
      <c r="K1072" s="277">
        <v>1749.2376000000074</v>
      </c>
      <c r="L1072" s="277">
        <v>0</v>
      </c>
      <c r="M1072" s="277">
        <v>3621</v>
      </c>
      <c r="N1072" s="277">
        <v>1181</v>
      </c>
      <c r="O1072" s="277">
        <v>1030</v>
      </c>
      <c r="P1072" s="277">
        <v>28598</v>
      </c>
      <c r="Q1072" s="466" t="s">
        <v>1271</v>
      </c>
      <c r="R1072" s="466">
        <v>45631</v>
      </c>
      <c r="AT1072" s="266"/>
    </row>
    <row r="1073" spans="1:53">
      <c r="AI1073" s="276"/>
      <c r="AJ1073" s="276"/>
      <c r="AT1073" s="266"/>
    </row>
    <row r="1074" spans="1:53">
      <c r="A1074" s="265"/>
      <c r="B1074" s="265"/>
      <c r="C1074" s="265"/>
      <c r="D1074" s="502">
        <f t="shared" ref="D1074:R1074" si="343">IFERROR((D1070-D1072)/D1072*100,"--")</f>
        <v>3.1613976705490847</v>
      </c>
      <c r="E1074" s="502" t="str">
        <f t="shared" si="343"/>
        <v>--</v>
      </c>
      <c r="F1074" s="502">
        <f t="shared" si="343"/>
        <v>4.7908745247148294</v>
      </c>
      <c r="G1074" s="502">
        <f t="shared" si="343"/>
        <v>2.1860947768938082</v>
      </c>
      <c r="H1074" s="502">
        <f t="shared" si="343"/>
        <v>-2.1313166036438638</v>
      </c>
      <c r="I1074" s="502">
        <f t="shared" si="343"/>
        <v>-1.6961544085392601</v>
      </c>
      <c r="J1074" s="502">
        <f t="shared" si="343"/>
        <v>-50</v>
      </c>
      <c r="K1074" s="502">
        <f t="shared" si="343"/>
        <v>1.5786305988384546</v>
      </c>
      <c r="L1074" s="502" t="str">
        <f t="shared" si="343"/>
        <v>--</v>
      </c>
      <c r="M1074" s="502">
        <f t="shared" si="343"/>
        <v>14.388290527478597</v>
      </c>
      <c r="N1074" s="502">
        <f t="shared" si="343"/>
        <v>18.79762912785775</v>
      </c>
      <c r="O1074" s="502">
        <f t="shared" si="343"/>
        <v>-2.8155339805825239</v>
      </c>
      <c r="P1074" s="502">
        <f t="shared" si="343"/>
        <v>1.4546471781243444</v>
      </c>
      <c r="Q1074" s="502" t="str">
        <f t="shared" si="343"/>
        <v>--</v>
      </c>
      <c r="R1074" s="502">
        <f t="shared" si="343"/>
        <v>-0.20600030680896758</v>
      </c>
      <c r="AT1074" s="266"/>
    </row>
    <row r="1075" spans="1:53">
      <c r="R1075" s="278"/>
      <c r="AA1075"/>
      <c r="AB1075"/>
      <c r="AC1075"/>
      <c r="AD1075"/>
      <c r="AE1075"/>
      <c r="AF1075"/>
      <c r="AG1075"/>
      <c r="AH1075"/>
      <c r="AI1075"/>
      <c r="AJ1075"/>
      <c r="AK1075"/>
      <c r="AL1075"/>
      <c r="AM1075"/>
      <c r="AN1075"/>
      <c r="AO1075"/>
      <c r="AP1075"/>
      <c r="AQ1075"/>
      <c r="AR1075"/>
      <c r="AS1075"/>
      <c r="AU1075"/>
      <c r="AV1075"/>
      <c r="AW1075"/>
    </row>
    <row r="1076" spans="1:53">
      <c r="R1076" s="278"/>
      <c r="AA1076"/>
      <c r="AB1076"/>
      <c r="AC1076"/>
      <c r="AD1076"/>
      <c r="AE1076"/>
      <c r="AF1076"/>
      <c r="AG1076"/>
      <c r="AH1076"/>
      <c r="AI1076"/>
      <c r="AJ1076"/>
      <c r="AK1076"/>
      <c r="AL1076"/>
      <c r="AM1076"/>
      <c r="AN1076"/>
      <c r="AO1076"/>
      <c r="AP1076"/>
      <c r="AQ1076"/>
      <c r="AR1076"/>
      <c r="AS1076"/>
      <c r="AU1076"/>
      <c r="AV1076"/>
      <c r="AW1076"/>
    </row>
    <row r="1077" spans="1:53">
      <c r="R1077" s="278"/>
      <c r="AT1077" s="266"/>
    </row>
    <row r="1078" spans="1:53" s="594" customFormat="1">
      <c r="B1078" s="594">
        <v>1</v>
      </c>
      <c r="C1078" s="594">
        <v>2</v>
      </c>
      <c r="D1078" s="594">
        <v>3</v>
      </c>
      <c r="E1078" s="594">
        <v>4</v>
      </c>
      <c r="F1078" s="594">
        <v>5</v>
      </c>
      <c r="G1078" s="594">
        <v>6</v>
      </c>
      <c r="H1078" s="594">
        <v>7</v>
      </c>
      <c r="I1078" s="594">
        <v>8</v>
      </c>
      <c r="J1078" s="594">
        <v>9</v>
      </c>
      <c r="K1078" s="594">
        <v>10</v>
      </c>
      <c r="L1078" s="594">
        <v>11</v>
      </c>
      <c r="M1078" s="594">
        <v>13</v>
      </c>
      <c r="N1078" s="594">
        <v>14</v>
      </c>
      <c r="O1078" s="594">
        <v>15</v>
      </c>
      <c r="P1078" s="594">
        <v>16</v>
      </c>
      <c r="Q1078" s="594">
        <v>17</v>
      </c>
      <c r="R1078" s="594">
        <v>18</v>
      </c>
      <c r="S1078" s="594">
        <v>19</v>
      </c>
      <c r="AD1078" s="595"/>
      <c r="AE1078" s="595"/>
      <c r="AF1078" s="595"/>
      <c r="AG1078" s="595"/>
      <c r="AH1078" s="595"/>
      <c r="AI1078" s="595"/>
      <c r="AJ1078" s="595"/>
      <c r="AK1078" s="595"/>
      <c r="AL1078" s="595"/>
      <c r="AM1078" s="595"/>
      <c r="AN1078" s="595"/>
      <c r="AO1078" s="595"/>
      <c r="AP1078" s="595"/>
      <c r="AQ1078" s="595"/>
      <c r="AR1078" s="595"/>
      <c r="AS1078" s="595"/>
      <c r="AY1078" s="595"/>
      <c r="AZ1078" s="595"/>
      <c r="BA1078" s="595"/>
    </row>
    <row r="1079" spans="1:53">
      <c r="K1079" s="266"/>
      <c r="AT1079" s="266"/>
    </row>
    <row r="1080" spans="1:53">
      <c r="I1080" s="278"/>
      <c r="AT1080" s="266"/>
    </row>
    <row r="1081" spans="1:53">
      <c r="J1081" s="266" t="s">
        <v>1613</v>
      </c>
      <c r="AT1081" s="266"/>
    </row>
    <row r="1082" spans="1:53">
      <c r="AT1082" s="266"/>
    </row>
    <row r="1083" spans="1:53">
      <c r="AT1083" s="266"/>
    </row>
    <row r="1084" spans="1:53">
      <c r="AT1084" s="266"/>
    </row>
    <row r="1085" spans="1:53">
      <c r="AT1085" s="266"/>
    </row>
    <row r="1086" spans="1:53">
      <c r="AT1086" s="266"/>
    </row>
    <row r="1087" spans="1:53">
      <c r="AT1087" s="266"/>
    </row>
    <row r="1088" spans="1:53">
      <c r="AT1088" s="266"/>
    </row>
    <row r="1089" spans="46:46">
      <c r="AT1089" s="266"/>
    </row>
    <row r="1090" spans="46:46">
      <c r="AT1090" s="266"/>
    </row>
    <row r="1091" spans="46:46">
      <c r="AT1091" s="266"/>
    </row>
    <row r="1092" spans="46:46">
      <c r="AT1092" s="266"/>
    </row>
    <row r="1093" spans="46:46">
      <c r="AT1093" s="266"/>
    </row>
    <row r="1094" spans="46:46">
      <c r="AT1094" s="266"/>
    </row>
    <row r="1095" spans="46:46">
      <c r="AT1095" s="266"/>
    </row>
    <row r="1096" spans="46:46">
      <c r="AT1096" s="266"/>
    </row>
    <row r="1097" spans="46:46">
      <c r="AT1097" s="266"/>
    </row>
    <row r="1098" spans="46:46">
      <c r="AT1098" s="266"/>
    </row>
    <row r="1099" spans="46:46">
      <c r="AT1099" s="266"/>
    </row>
    <row r="1100" spans="46:46">
      <c r="AT1100" s="266"/>
    </row>
    <row r="1101" spans="46:46">
      <c r="AT1101" s="266"/>
    </row>
    <row r="1102" spans="46:46">
      <c r="AT1102" s="266"/>
    </row>
    <row r="1103" spans="46:46">
      <c r="AT1103" s="266"/>
    </row>
    <row r="1104" spans="46:46">
      <c r="AT1104" s="266"/>
    </row>
    <row r="1105" spans="46:46">
      <c r="AT1105" s="266"/>
    </row>
    <row r="1106" spans="46:46">
      <c r="AT1106" s="266"/>
    </row>
    <row r="1107" spans="46:46">
      <c r="AT1107" s="266"/>
    </row>
    <row r="1108" spans="46:46">
      <c r="AT1108" s="266"/>
    </row>
    <row r="1109" spans="46:46">
      <c r="AT1109" s="266"/>
    </row>
    <row r="1110" spans="46:46">
      <c r="AT1110" s="266"/>
    </row>
    <row r="1111" spans="46:46">
      <c r="AT1111" s="266"/>
    </row>
    <row r="1112" spans="46:46">
      <c r="AT1112" s="266"/>
    </row>
    <row r="1113" spans="46:46">
      <c r="AT1113" s="266"/>
    </row>
    <row r="1114" spans="46:46">
      <c r="AT1114" s="266"/>
    </row>
    <row r="1115" spans="46:46">
      <c r="AT1115" s="266"/>
    </row>
    <row r="1116" spans="46:46">
      <c r="AT1116" s="266"/>
    </row>
    <row r="1117" spans="46:46">
      <c r="AT1117" s="266"/>
    </row>
    <row r="1118" spans="46:46">
      <c r="AT1118" s="266"/>
    </row>
    <row r="1119" spans="46:46">
      <c r="AT1119" s="266"/>
    </row>
    <row r="1120" spans="46:46">
      <c r="AT1120" s="266"/>
    </row>
    <row r="1121" spans="46:46">
      <c r="AT1121" s="266"/>
    </row>
    <row r="1122" spans="46:46">
      <c r="AT1122" s="266"/>
    </row>
    <row r="1123" spans="46:46">
      <c r="AT1123" s="266"/>
    </row>
    <row r="1124" spans="46:46">
      <c r="AT1124" s="266"/>
    </row>
    <row r="1125" spans="46:46">
      <c r="AT1125" s="266"/>
    </row>
    <row r="1126" spans="46:46">
      <c r="AT1126" s="266"/>
    </row>
    <row r="1127" spans="46:46">
      <c r="AT1127" s="266"/>
    </row>
    <row r="1128" spans="46:46">
      <c r="AT1128" s="266"/>
    </row>
    <row r="1129" spans="46:46">
      <c r="AT1129" s="266"/>
    </row>
    <row r="1130" spans="46:46">
      <c r="AT1130" s="266"/>
    </row>
    <row r="1131" spans="46:46">
      <c r="AT1131" s="266"/>
    </row>
    <row r="1132" spans="46:46">
      <c r="AT1132" s="266"/>
    </row>
    <row r="1133" spans="46:46">
      <c r="AT1133" s="266"/>
    </row>
    <row r="1134" spans="46:46">
      <c r="AT1134" s="266"/>
    </row>
    <row r="1135" spans="46:46">
      <c r="AT1135" s="266"/>
    </row>
    <row r="1136" spans="46:46">
      <c r="AT1136" s="266"/>
    </row>
    <row r="1137" spans="46:46">
      <c r="AT1137" s="266"/>
    </row>
    <row r="1138" spans="46:46">
      <c r="AT1138" s="266"/>
    </row>
    <row r="1139" spans="46:46">
      <c r="AT1139" s="266"/>
    </row>
    <row r="1140" spans="46:46">
      <c r="AT1140" s="266"/>
    </row>
    <row r="1141" spans="46:46">
      <c r="AT1141" s="266"/>
    </row>
    <row r="1142" spans="46:46">
      <c r="AT1142" s="266"/>
    </row>
    <row r="1143" spans="46:46">
      <c r="AT1143" s="266"/>
    </row>
    <row r="1144" spans="46:46">
      <c r="AT1144" s="266"/>
    </row>
    <row r="1145" spans="46:46">
      <c r="AT1145" s="266"/>
    </row>
    <row r="1146" spans="46:46">
      <c r="AT1146" s="266"/>
    </row>
    <row r="1147" spans="46:46">
      <c r="AT1147" s="266"/>
    </row>
    <row r="1148" spans="46:46">
      <c r="AT1148" s="266"/>
    </row>
    <row r="1149" spans="46:46">
      <c r="AT1149" s="266"/>
    </row>
    <row r="1150" spans="46:46">
      <c r="AT1150" s="266"/>
    </row>
    <row r="1151" spans="46:46">
      <c r="AT1151" s="266"/>
    </row>
    <row r="1152" spans="46:46">
      <c r="AT1152" s="266"/>
    </row>
    <row r="1153" spans="46:46">
      <c r="AT1153" s="266"/>
    </row>
    <row r="1154" spans="46:46">
      <c r="AT1154" s="266"/>
    </row>
    <row r="1155" spans="46:46">
      <c r="AT1155" s="266"/>
    </row>
    <row r="1156" spans="46:46">
      <c r="AT1156" s="266"/>
    </row>
    <row r="1157" spans="46:46">
      <c r="AT1157" s="266"/>
    </row>
    <row r="1158" spans="46:46">
      <c r="AT1158" s="266"/>
    </row>
    <row r="1159" spans="46:46">
      <c r="AT1159" s="266"/>
    </row>
    <row r="1160" spans="46:46">
      <c r="AT1160" s="266"/>
    </row>
    <row r="1161" spans="46:46">
      <c r="AT1161" s="266"/>
    </row>
    <row r="1162" spans="46:46">
      <c r="AT1162" s="266"/>
    </row>
    <row r="1163" spans="46:46">
      <c r="AT1163" s="266"/>
    </row>
    <row r="1164" spans="46:46">
      <c r="AT1164" s="266"/>
    </row>
    <row r="1165" spans="46:46">
      <c r="AT1165" s="266"/>
    </row>
    <row r="1166" spans="46:46">
      <c r="AT1166" s="266"/>
    </row>
    <row r="1167" spans="46:46">
      <c r="AT1167" s="266"/>
    </row>
    <row r="1168" spans="46:46">
      <c r="AT1168" s="266"/>
    </row>
    <row r="1169" spans="46:46">
      <c r="AT1169" s="266"/>
    </row>
    <row r="1170" spans="46:46">
      <c r="AT1170" s="266"/>
    </row>
    <row r="1171" spans="46:46">
      <c r="AT1171" s="266"/>
    </row>
    <row r="1172" spans="46:46">
      <c r="AT1172" s="266"/>
    </row>
    <row r="1173" spans="46:46">
      <c r="AT1173" s="266"/>
    </row>
    <row r="1174" spans="46:46">
      <c r="AT1174" s="266"/>
    </row>
    <row r="1175" spans="46:46">
      <c r="AT1175" s="266"/>
    </row>
    <row r="1176" spans="46:46">
      <c r="AT1176" s="266"/>
    </row>
    <row r="1177" spans="46:46">
      <c r="AT1177" s="266"/>
    </row>
    <row r="1178" spans="46:46">
      <c r="AT1178" s="266"/>
    </row>
    <row r="1179" spans="46:46">
      <c r="AT1179" s="266"/>
    </row>
    <row r="1180" spans="46:46">
      <c r="AT1180" s="266"/>
    </row>
    <row r="1181" spans="46:46">
      <c r="AT1181" s="266"/>
    </row>
    <row r="1182" spans="46:46">
      <c r="AT1182" s="266"/>
    </row>
    <row r="1183" spans="46:46">
      <c r="AT1183" s="266"/>
    </row>
    <row r="1184" spans="46:46">
      <c r="AT1184" s="266"/>
    </row>
    <row r="1185" spans="46:46">
      <c r="AT1185" s="266"/>
    </row>
    <row r="1186" spans="46:46">
      <c r="AT1186" s="266"/>
    </row>
    <row r="1187" spans="46:46">
      <c r="AT1187" s="266"/>
    </row>
    <row r="1188" spans="46:46">
      <c r="AT1188" s="266"/>
    </row>
    <row r="1189" spans="46:46">
      <c r="AT1189" s="266"/>
    </row>
    <row r="1190" spans="46:46">
      <c r="AT1190" s="266"/>
    </row>
    <row r="1191" spans="46:46">
      <c r="AT1191" s="266"/>
    </row>
    <row r="1192" spans="46:46">
      <c r="AT1192" s="266"/>
    </row>
    <row r="1193" spans="46:46">
      <c r="AT1193" s="266"/>
    </row>
    <row r="1194" spans="46:46">
      <c r="AT1194" s="266"/>
    </row>
    <row r="1195" spans="46:46">
      <c r="AT1195" s="266"/>
    </row>
    <row r="1196" spans="46:46">
      <c r="AT1196" s="266"/>
    </row>
    <row r="1197" spans="46:46">
      <c r="AT1197" s="266"/>
    </row>
    <row r="1198" spans="46:46">
      <c r="AT1198" s="266"/>
    </row>
    <row r="1199" spans="46:46">
      <c r="AT1199" s="266"/>
    </row>
    <row r="1200" spans="46:46">
      <c r="AT1200" s="266"/>
    </row>
    <row r="1201" spans="46:46">
      <c r="AT1201" s="266"/>
    </row>
    <row r="1202" spans="46:46">
      <c r="AT1202" s="266"/>
    </row>
    <row r="1203" spans="46:46">
      <c r="AT1203" s="266"/>
    </row>
    <row r="1204" spans="46:46">
      <c r="AT1204" s="266"/>
    </row>
    <row r="1205" spans="46:46">
      <c r="AT1205" s="266"/>
    </row>
    <row r="1206" spans="46:46">
      <c r="AT1206" s="266"/>
    </row>
    <row r="1207" spans="46:46">
      <c r="AT1207" s="266"/>
    </row>
    <row r="1208" spans="46:46">
      <c r="AT1208" s="266"/>
    </row>
    <row r="1209" spans="46:46">
      <c r="AT1209" s="266"/>
    </row>
    <row r="1210" spans="46:46">
      <c r="AT1210" s="266"/>
    </row>
    <row r="1211" spans="46:46">
      <c r="AT1211" s="266"/>
    </row>
    <row r="1212" spans="46:46">
      <c r="AT1212" s="266"/>
    </row>
    <row r="1213" spans="46:46">
      <c r="AT1213" s="266"/>
    </row>
    <row r="1214" spans="46:46">
      <c r="AT1214" s="266"/>
    </row>
    <row r="1215" spans="46:46">
      <c r="AT1215" s="266"/>
    </row>
    <row r="1216" spans="46:46">
      <c r="AT1216" s="266"/>
    </row>
    <row r="1217" spans="46:46">
      <c r="AT1217" s="266"/>
    </row>
    <row r="1218" spans="46:46">
      <c r="AT1218" s="266"/>
    </row>
    <row r="1219" spans="46:46">
      <c r="AT1219" s="266"/>
    </row>
    <row r="1220" spans="46:46">
      <c r="AT1220" s="266"/>
    </row>
    <row r="1221" spans="46:46">
      <c r="AT1221" s="266"/>
    </row>
    <row r="1222" spans="46:46">
      <c r="AT1222" s="266"/>
    </row>
    <row r="1223" spans="46:46">
      <c r="AT1223" s="266"/>
    </row>
    <row r="1224" spans="46:46">
      <c r="AT1224" s="266"/>
    </row>
    <row r="1225" spans="46:46">
      <c r="AT1225" s="266"/>
    </row>
    <row r="1226" spans="46:46">
      <c r="AT1226" s="266"/>
    </row>
    <row r="1227" spans="46:46">
      <c r="AT1227" s="266"/>
    </row>
    <row r="1228" spans="46:46">
      <c r="AT1228" s="266"/>
    </row>
    <row r="1229" spans="46:46">
      <c r="AT1229" s="266"/>
    </row>
    <row r="1230" spans="46:46">
      <c r="AT1230" s="266"/>
    </row>
    <row r="1231" spans="46:46">
      <c r="AT1231" s="266"/>
    </row>
    <row r="1232" spans="46:46">
      <c r="AT1232" s="266"/>
    </row>
    <row r="1233" spans="46:46">
      <c r="AT1233" s="266"/>
    </row>
    <row r="1234" spans="46:46">
      <c r="AT1234" s="266"/>
    </row>
    <row r="1235" spans="46:46">
      <c r="AT1235" s="266"/>
    </row>
    <row r="1236" spans="46:46">
      <c r="AT1236" s="266"/>
    </row>
    <row r="1237" spans="46:46">
      <c r="AT1237" s="266"/>
    </row>
    <row r="1238" spans="46:46">
      <c r="AT1238" s="266"/>
    </row>
    <row r="1239" spans="46:46">
      <c r="AT1239" s="266"/>
    </row>
    <row r="1240" spans="46:46">
      <c r="AT1240" s="266"/>
    </row>
    <row r="1241" spans="46:46">
      <c r="AT1241" s="266"/>
    </row>
    <row r="1242" spans="46:46">
      <c r="AT1242" s="266"/>
    </row>
    <row r="1243" spans="46:46">
      <c r="AT1243" s="266"/>
    </row>
    <row r="1244" spans="46:46">
      <c r="AT1244" s="266"/>
    </row>
    <row r="1245" spans="46:46">
      <c r="AT1245" s="266"/>
    </row>
    <row r="1246" spans="46:46">
      <c r="AT1246" s="266"/>
    </row>
    <row r="1247" spans="46:46">
      <c r="AT1247" s="266"/>
    </row>
    <row r="1248" spans="46:46">
      <c r="AT1248" s="266"/>
    </row>
    <row r="1249" spans="46:46">
      <c r="AT1249" s="266"/>
    </row>
    <row r="1250" spans="46:46">
      <c r="AT1250" s="266"/>
    </row>
    <row r="1251" spans="46:46">
      <c r="AT1251" s="266"/>
    </row>
    <row r="1252" spans="46:46">
      <c r="AT1252" s="266"/>
    </row>
    <row r="1253" spans="46:46">
      <c r="AT1253" s="266"/>
    </row>
    <row r="1254" spans="46:46">
      <c r="AT1254" s="266"/>
    </row>
    <row r="1255" spans="46:46">
      <c r="AT1255" s="266"/>
    </row>
    <row r="1256" spans="46:46">
      <c r="AT1256" s="266"/>
    </row>
    <row r="1257" spans="46:46">
      <c r="AT1257" s="266"/>
    </row>
    <row r="1258" spans="46:46">
      <c r="AT1258" s="266"/>
    </row>
    <row r="1259" spans="46:46">
      <c r="AT1259" s="266"/>
    </row>
    <row r="1260" spans="46:46">
      <c r="AT1260" s="266"/>
    </row>
    <row r="1261" spans="46:46">
      <c r="AT1261" s="266"/>
    </row>
    <row r="1262" spans="46:46">
      <c r="AT1262" s="266"/>
    </row>
    <row r="1263" spans="46:46">
      <c r="AT1263" s="266"/>
    </row>
    <row r="1264" spans="46:46">
      <c r="AT1264" s="266"/>
    </row>
    <row r="1265" spans="46:46">
      <c r="AT1265" s="266"/>
    </row>
    <row r="1266" spans="46:46">
      <c r="AT1266" s="266"/>
    </row>
    <row r="1267" spans="46:46">
      <c r="AT1267" s="266"/>
    </row>
    <row r="1268" spans="46:46">
      <c r="AT1268" s="266"/>
    </row>
    <row r="1269" spans="46:46">
      <c r="AT1269" s="266"/>
    </row>
    <row r="1270" spans="46:46">
      <c r="AT1270" s="266"/>
    </row>
    <row r="1271" spans="46:46">
      <c r="AT1271" s="266"/>
    </row>
    <row r="1272" spans="46:46">
      <c r="AT1272" s="266"/>
    </row>
    <row r="1273" spans="46:46">
      <c r="AT1273" s="266"/>
    </row>
    <row r="1274" spans="46:46">
      <c r="AT1274" s="266"/>
    </row>
    <row r="1275" spans="46:46">
      <c r="AT1275" s="266"/>
    </row>
    <row r="1276" spans="46:46">
      <c r="AT1276" s="266"/>
    </row>
    <row r="1277" spans="46:46">
      <c r="AT1277" s="266"/>
    </row>
    <row r="1278" spans="46:46">
      <c r="AT1278" s="266"/>
    </row>
    <row r="1279" spans="46:46">
      <c r="AT1279" s="266"/>
    </row>
    <row r="1280" spans="46:46">
      <c r="AT1280" s="266"/>
    </row>
    <row r="1281" spans="46:46">
      <c r="AT1281" s="266"/>
    </row>
    <row r="1282" spans="46:46">
      <c r="AT1282" s="266"/>
    </row>
    <row r="1283" spans="46:46">
      <c r="AT1283" s="266"/>
    </row>
    <row r="1284" spans="46:46">
      <c r="AT1284" s="266"/>
    </row>
    <row r="1285" spans="46:46">
      <c r="AT1285" s="266"/>
    </row>
    <row r="1286" spans="46:46">
      <c r="AT1286" s="266"/>
    </row>
    <row r="1287" spans="46:46">
      <c r="AT1287" s="266"/>
    </row>
    <row r="1288" spans="46:46">
      <c r="AT1288" s="266"/>
    </row>
    <row r="1289" spans="46:46">
      <c r="AT1289" s="266"/>
    </row>
    <row r="1290" spans="46:46">
      <c r="AT1290" s="266"/>
    </row>
    <row r="1291" spans="46:46">
      <c r="AT1291" s="266"/>
    </row>
    <row r="1292" spans="46:46">
      <c r="AT1292" s="266"/>
    </row>
    <row r="1293" spans="46:46">
      <c r="AT1293" s="266"/>
    </row>
    <row r="1294" spans="46:46">
      <c r="AT1294" s="266"/>
    </row>
    <row r="1295" spans="46:46">
      <c r="AT1295" s="266"/>
    </row>
    <row r="1296" spans="46:46">
      <c r="AT1296" s="266"/>
    </row>
    <row r="1297" spans="46:46">
      <c r="AT1297" s="266"/>
    </row>
    <row r="1298" spans="46:46">
      <c r="AT1298" s="266"/>
    </row>
    <row r="1299" spans="46:46">
      <c r="AT1299" s="266"/>
    </row>
    <row r="1300" spans="46:46">
      <c r="AT1300" s="266"/>
    </row>
    <row r="1301" spans="46:46">
      <c r="AT1301" s="266"/>
    </row>
    <row r="1302" spans="46:46">
      <c r="AT1302" s="266"/>
    </row>
    <row r="1303" spans="46:46">
      <c r="AT1303" s="266"/>
    </row>
    <row r="1304" spans="46:46">
      <c r="AT1304" s="266"/>
    </row>
    <row r="1305" spans="46:46">
      <c r="AT1305" s="266"/>
    </row>
    <row r="1306" spans="46:46">
      <c r="AT1306" s="266"/>
    </row>
    <row r="1307" spans="46:46">
      <c r="AT1307" s="266"/>
    </row>
    <row r="1308" spans="46:46">
      <c r="AT1308" s="266"/>
    </row>
    <row r="1309" spans="46:46">
      <c r="AT1309" s="266"/>
    </row>
    <row r="1310" spans="46:46">
      <c r="AT1310" s="266"/>
    </row>
    <row r="1311" spans="46:46">
      <c r="AT1311" s="266"/>
    </row>
    <row r="1312" spans="46:46">
      <c r="AT1312" s="266"/>
    </row>
    <row r="1313" spans="46:46">
      <c r="AT1313" s="266"/>
    </row>
    <row r="1314" spans="46:46">
      <c r="AT1314" s="266"/>
    </row>
    <row r="1315" spans="46:46">
      <c r="AT1315" s="266"/>
    </row>
    <row r="1316" spans="46:46">
      <c r="AT1316" s="266"/>
    </row>
    <row r="1317" spans="46:46">
      <c r="AT1317" s="266"/>
    </row>
    <row r="1318" spans="46:46">
      <c r="AT1318" s="266"/>
    </row>
    <row r="1319" spans="46:46">
      <c r="AT1319" s="266"/>
    </row>
    <row r="1320" spans="46:46">
      <c r="AT1320" s="266"/>
    </row>
    <row r="1321" spans="46:46">
      <c r="AT1321" s="266"/>
    </row>
    <row r="1322" spans="46:46">
      <c r="AT1322" s="266"/>
    </row>
    <row r="1323" spans="46:46">
      <c r="AT1323" s="266"/>
    </row>
    <row r="1324" spans="46:46">
      <c r="AT1324" s="266"/>
    </row>
    <row r="1325" spans="46:46">
      <c r="AT1325" s="266"/>
    </row>
    <row r="1326" spans="46:46">
      <c r="AT1326" s="266"/>
    </row>
    <row r="1327" spans="46:46">
      <c r="AT1327" s="266"/>
    </row>
    <row r="1328" spans="46:46">
      <c r="AT1328" s="266"/>
    </row>
    <row r="1329" spans="46:46">
      <c r="AT1329" s="266"/>
    </row>
    <row r="1330" spans="46:46">
      <c r="AT1330" s="266"/>
    </row>
    <row r="1331" spans="46:46">
      <c r="AT1331" s="266"/>
    </row>
    <row r="1332" spans="46:46">
      <c r="AT1332" s="266"/>
    </row>
    <row r="1333" spans="46:46">
      <c r="AT1333" s="266"/>
    </row>
    <row r="1334" spans="46:46">
      <c r="AT1334" s="266"/>
    </row>
    <row r="1335" spans="46:46">
      <c r="AT1335" s="266"/>
    </row>
    <row r="1336" spans="46:46">
      <c r="AT1336" s="266"/>
    </row>
    <row r="1337" spans="46:46">
      <c r="AT1337" s="266"/>
    </row>
    <row r="1338" spans="46:46">
      <c r="AT1338" s="266"/>
    </row>
    <row r="1339" spans="46:46">
      <c r="AT1339" s="266"/>
    </row>
    <row r="1340" spans="46:46">
      <c r="AT1340" s="266"/>
    </row>
    <row r="1341" spans="46:46">
      <c r="AT1341" s="266"/>
    </row>
    <row r="1342" spans="46:46">
      <c r="AT1342" s="266"/>
    </row>
    <row r="1343" spans="46:46">
      <c r="AT1343" s="266"/>
    </row>
    <row r="1344" spans="46:46">
      <c r="AT1344" s="266"/>
    </row>
    <row r="1345" spans="46:46">
      <c r="AT1345" s="266"/>
    </row>
    <row r="1346" spans="46:46">
      <c r="AT1346" s="266"/>
    </row>
    <row r="1347" spans="46:46">
      <c r="AT1347" s="266"/>
    </row>
    <row r="1348" spans="46:46">
      <c r="AT1348" s="266"/>
    </row>
    <row r="1349" spans="46:46">
      <c r="AT1349" s="266"/>
    </row>
    <row r="1350" spans="46:46">
      <c r="AT1350" s="266"/>
    </row>
    <row r="1351" spans="46:46">
      <c r="AT1351" s="266"/>
    </row>
    <row r="1352" spans="46:46">
      <c r="AT1352" s="266"/>
    </row>
    <row r="1353" spans="46:46">
      <c r="AT1353" s="266"/>
    </row>
    <row r="1354" spans="46:46">
      <c r="AT1354" s="266"/>
    </row>
    <row r="1355" spans="46:46">
      <c r="AT1355" s="266"/>
    </row>
    <row r="1356" spans="46:46">
      <c r="AT1356" s="266"/>
    </row>
    <row r="1357" spans="46:46">
      <c r="AT1357" s="266"/>
    </row>
    <row r="1358" spans="46:46">
      <c r="AT1358" s="266"/>
    </row>
    <row r="1359" spans="46:46">
      <c r="AT1359" s="266"/>
    </row>
    <row r="1360" spans="46:46">
      <c r="AT1360" s="266"/>
    </row>
    <row r="1361" spans="46:46">
      <c r="AT1361" s="266"/>
    </row>
    <row r="1362" spans="46:46">
      <c r="AT1362" s="266"/>
    </row>
    <row r="1363" spans="46:46">
      <c r="AT1363" s="266"/>
    </row>
    <row r="1364" spans="46:46">
      <c r="AT1364" s="266"/>
    </row>
    <row r="1365" spans="46:46">
      <c r="AT1365" s="266"/>
    </row>
    <row r="1366" spans="46:46">
      <c r="AT1366" s="266"/>
    </row>
    <row r="1367" spans="46:46">
      <c r="AT1367" s="266"/>
    </row>
    <row r="1368" spans="46:46">
      <c r="AT1368" s="266"/>
    </row>
    <row r="1369" spans="46:46">
      <c r="AT1369" s="266"/>
    </row>
    <row r="1370" spans="46:46">
      <c r="AT1370" s="266"/>
    </row>
    <row r="1371" spans="46:46">
      <c r="AT1371" s="266"/>
    </row>
    <row r="1372" spans="46:46">
      <c r="AT1372" s="266"/>
    </row>
    <row r="1373" spans="46:46">
      <c r="AT1373" s="266"/>
    </row>
    <row r="1374" spans="46:46">
      <c r="AT1374" s="266"/>
    </row>
    <row r="1375" spans="46:46">
      <c r="AT1375" s="266"/>
    </row>
    <row r="1376" spans="46:46">
      <c r="AT1376" s="266"/>
    </row>
    <row r="1377" spans="46:46">
      <c r="AT1377" s="266"/>
    </row>
    <row r="1378" spans="46:46">
      <c r="AT1378" s="266"/>
    </row>
    <row r="1379" spans="46:46">
      <c r="AT1379" s="266"/>
    </row>
    <row r="1380" spans="46:46">
      <c r="AT1380" s="266"/>
    </row>
    <row r="1381" spans="46:46">
      <c r="AT1381" s="266"/>
    </row>
    <row r="1382" spans="46:46">
      <c r="AT1382" s="266"/>
    </row>
    <row r="1383" spans="46:46">
      <c r="AT1383" s="266"/>
    </row>
    <row r="1384" spans="46:46">
      <c r="AT1384" s="266"/>
    </row>
    <row r="1385" spans="46:46">
      <c r="AT1385" s="266"/>
    </row>
    <row r="1386" spans="46:46">
      <c r="AT1386" s="266"/>
    </row>
    <row r="1387" spans="46:46">
      <c r="AT1387" s="266"/>
    </row>
    <row r="1388" spans="46:46">
      <c r="AT1388" s="266"/>
    </row>
    <row r="1389" spans="46:46">
      <c r="AT1389" s="266"/>
    </row>
    <row r="1390" spans="46:46">
      <c r="AT1390" s="266"/>
    </row>
    <row r="1391" spans="46:46">
      <c r="AT1391" s="266"/>
    </row>
    <row r="1392" spans="46:46">
      <c r="AT1392" s="266"/>
    </row>
    <row r="1393" spans="46:46">
      <c r="AT1393" s="266"/>
    </row>
    <row r="1394" spans="46:46">
      <c r="AT1394" s="266"/>
    </row>
    <row r="1395" spans="46:46">
      <c r="AT1395" s="266"/>
    </row>
    <row r="1396" spans="46:46">
      <c r="AT1396" s="266"/>
    </row>
    <row r="1397" spans="46:46">
      <c r="AT1397" s="266"/>
    </row>
    <row r="1398" spans="46:46">
      <c r="AT1398" s="266"/>
    </row>
    <row r="1399" spans="46:46">
      <c r="AT1399" s="266"/>
    </row>
    <row r="1400" spans="46:46">
      <c r="AT1400" s="266"/>
    </row>
    <row r="1401" spans="46:46">
      <c r="AT1401" s="266"/>
    </row>
    <row r="1402" spans="46:46">
      <c r="AT1402" s="266"/>
    </row>
    <row r="1403" spans="46:46">
      <c r="AT1403" s="266"/>
    </row>
    <row r="1404" spans="46:46">
      <c r="AT1404" s="266"/>
    </row>
    <row r="1405" spans="46:46">
      <c r="AT1405" s="266"/>
    </row>
    <row r="1406" spans="46:46">
      <c r="AT1406" s="266"/>
    </row>
    <row r="1407" spans="46:46">
      <c r="AT1407" s="266"/>
    </row>
    <row r="1408" spans="46:46">
      <c r="AT1408" s="266"/>
    </row>
    <row r="1409" spans="46:46">
      <c r="AT1409" s="266"/>
    </row>
    <row r="1410" spans="46:46">
      <c r="AT1410" s="266"/>
    </row>
    <row r="1411" spans="46:46">
      <c r="AT1411" s="266"/>
    </row>
    <row r="1412" spans="46:46">
      <c r="AT1412" s="266"/>
    </row>
    <row r="1413" spans="46:46">
      <c r="AT1413" s="266"/>
    </row>
    <row r="1414" spans="46:46">
      <c r="AT1414" s="266"/>
    </row>
    <row r="1415" spans="46:46">
      <c r="AT1415" s="266"/>
    </row>
    <row r="1416" spans="46:46">
      <c r="AT1416" s="266"/>
    </row>
    <row r="1417" spans="46:46">
      <c r="AT1417" s="266"/>
    </row>
    <row r="1418" spans="46:46">
      <c r="AT1418" s="266"/>
    </row>
    <row r="1419" spans="46:46">
      <c r="AT1419" s="266"/>
    </row>
    <row r="1420" spans="46:46">
      <c r="AT1420" s="266"/>
    </row>
    <row r="1421" spans="46:46">
      <c r="AT1421" s="266"/>
    </row>
    <row r="1422" spans="46:46">
      <c r="AT1422" s="266"/>
    </row>
    <row r="1423" spans="46:46">
      <c r="AT1423" s="266"/>
    </row>
    <row r="1424" spans="46:46">
      <c r="AT1424" s="266"/>
    </row>
    <row r="1425" spans="46:46">
      <c r="AT1425" s="266"/>
    </row>
    <row r="1426" spans="46:46">
      <c r="AT1426" s="266"/>
    </row>
    <row r="1427" spans="46:46">
      <c r="AT1427" s="266"/>
    </row>
    <row r="1428" spans="46:46">
      <c r="AT1428" s="266"/>
    </row>
    <row r="1429" spans="46:46">
      <c r="AT1429" s="266"/>
    </row>
    <row r="1430" spans="46:46">
      <c r="AT1430" s="266"/>
    </row>
    <row r="1431" spans="46:46">
      <c r="AT1431" s="266"/>
    </row>
    <row r="1432" spans="46:46">
      <c r="AT1432" s="266"/>
    </row>
    <row r="1433" spans="46:46">
      <c r="AT1433" s="266"/>
    </row>
    <row r="1434" spans="46:46">
      <c r="AT1434" s="266"/>
    </row>
    <row r="1435" spans="46:46">
      <c r="AT1435" s="266"/>
    </row>
    <row r="1436" spans="46:46">
      <c r="AT1436" s="266"/>
    </row>
    <row r="1437" spans="46:46">
      <c r="AT1437" s="266"/>
    </row>
    <row r="1438" spans="46:46">
      <c r="AT1438" s="266"/>
    </row>
    <row r="1439" spans="46:46">
      <c r="AT1439" s="266"/>
    </row>
    <row r="1440" spans="46:46">
      <c r="AT1440" s="266"/>
    </row>
    <row r="1441" spans="46:46">
      <c r="AT1441" s="266"/>
    </row>
    <row r="1442" spans="46:46">
      <c r="AT1442" s="266"/>
    </row>
    <row r="1443" spans="46:46">
      <c r="AT1443" s="266"/>
    </row>
    <row r="1444" spans="46:46">
      <c r="AT1444" s="266"/>
    </row>
    <row r="1445" spans="46:46">
      <c r="AT1445" s="266"/>
    </row>
    <row r="1446" spans="46:46">
      <c r="AT1446" s="266"/>
    </row>
    <row r="1447" spans="46:46">
      <c r="AT1447" s="266"/>
    </row>
    <row r="1448" spans="46:46">
      <c r="AT1448" s="266"/>
    </row>
    <row r="1449" spans="46:46">
      <c r="AT1449" s="266"/>
    </row>
    <row r="1450" spans="46:46">
      <c r="AT1450" s="266"/>
    </row>
    <row r="1451" spans="46:46">
      <c r="AT1451" s="266"/>
    </row>
    <row r="1452" spans="46:46">
      <c r="AT1452" s="266"/>
    </row>
    <row r="1453" spans="46:46">
      <c r="AT1453" s="266"/>
    </row>
    <row r="1454" spans="46:46">
      <c r="AT1454" s="266"/>
    </row>
    <row r="1455" spans="46:46">
      <c r="AT1455" s="266"/>
    </row>
    <row r="1456" spans="46:46">
      <c r="AT1456" s="266"/>
    </row>
    <row r="1457" spans="46:46">
      <c r="AT1457" s="266"/>
    </row>
    <row r="1458" spans="46:46">
      <c r="AT1458" s="266"/>
    </row>
    <row r="1459" spans="46:46">
      <c r="AT1459" s="266"/>
    </row>
    <row r="1460" spans="46:46">
      <c r="AT1460" s="266"/>
    </row>
    <row r="1461" spans="46:46">
      <c r="AT1461" s="266"/>
    </row>
    <row r="1462" spans="46:46">
      <c r="AT1462" s="266"/>
    </row>
    <row r="1463" spans="46:46">
      <c r="AT1463" s="266"/>
    </row>
    <row r="1464" spans="46:46">
      <c r="AT1464" s="266"/>
    </row>
    <row r="1465" spans="46:46">
      <c r="AT1465" s="266"/>
    </row>
    <row r="1466" spans="46:46">
      <c r="AT1466" s="266"/>
    </row>
    <row r="1467" spans="46:46">
      <c r="AT1467" s="266"/>
    </row>
    <row r="1468" spans="46:46">
      <c r="AT1468" s="266"/>
    </row>
    <row r="1469" spans="46:46">
      <c r="AT1469" s="266"/>
    </row>
    <row r="1470" spans="46:46">
      <c r="AT1470" s="266"/>
    </row>
    <row r="1471" spans="46:46">
      <c r="AT1471" s="266"/>
    </row>
    <row r="1472" spans="46:46">
      <c r="AT1472" s="266"/>
    </row>
    <row r="1473" spans="46:46">
      <c r="AT1473" s="266"/>
    </row>
    <row r="1474" spans="46:46">
      <c r="AT1474" s="266"/>
    </row>
    <row r="1475" spans="46:46">
      <c r="AT1475" s="266"/>
    </row>
    <row r="1476" spans="46:46">
      <c r="AT1476" s="266"/>
    </row>
    <row r="1477" spans="46:46">
      <c r="AT1477" s="266"/>
    </row>
    <row r="1478" spans="46:46">
      <c r="AT1478" s="266"/>
    </row>
    <row r="1479" spans="46:46">
      <c r="AT1479" s="266"/>
    </row>
    <row r="1480" spans="46:46">
      <c r="AT1480" s="266"/>
    </row>
    <row r="1481" spans="46:46">
      <c r="AT1481" s="266"/>
    </row>
    <row r="1482" spans="46:46">
      <c r="AT1482" s="266"/>
    </row>
    <row r="1483" spans="46:46">
      <c r="AT1483" s="266"/>
    </row>
    <row r="1484" spans="46:46">
      <c r="AT1484" s="266"/>
    </row>
    <row r="1485" spans="46:46">
      <c r="AT1485" s="266"/>
    </row>
    <row r="1486" spans="46:46">
      <c r="AT1486" s="266"/>
    </row>
    <row r="1487" spans="46:46">
      <c r="AT1487" s="266"/>
    </row>
    <row r="1488" spans="46:46">
      <c r="AT1488" s="266"/>
    </row>
    <row r="1489" spans="46:46">
      <c r="AT1489" s="266"/>
    </row>
    <row r="1490" spans="46:46">
      <c r="AT1490" s="266"/>
    </row>
    <row r="1491" spans="46:46">
      <c r="AT1491" s="266"/>
    </row>
    <row r="1492" spans="46:46">
      <c r="AT1492" s="266"/>
    </row>
    <row r="1493" spans="46:46">
      <c r="AT1493" s="266"/>
    </row>
    <row r="1494" spans="46:46">
      <c r="AT1494" s="266"/>
    </row>
    <row r="1495" spans="46:46">
      <c r="AT1495" s="266"/>
    </row>
    <row r="1496" spans="46:46">
      <c r="AT1496" s="266"/>
    </row>
    <row r="1497" spans="46:46">
      <c r="AT1497" s="266"/>
    </row>
    <row r="1498" spans="46:46">
      <c r="AT1498" s="266"/>
    </row>
    <row r="1499" spans="46:46">
      <c r="AT1499" s="266"/>
    </row>
    <row r="1500" spans="46:46">
      <c r="AT1500" s="266"/>
    </row>
    <row r="1501" spans="46:46">
      <c r="AT1501" s="266"/>
    </row>
    <row r="1502" spans="46:46">
      <c r="AT1502" s="266"/>
    </row>
    <row r="1503" spans="46:46">
      <c r="AT1503" s="266"/>
    </row>
    <row r="1504" spans="46:46">
      <c r="AT1504" s="266"/>
    </row>
    <row r="1505" spans="46:46">
      <c r="AT1505" s="266"/>
    </row>
    <row r="1506" spans="46:46">
      <c r="AT1506" s="266"/>
    </row>
    <row r="1507" spans="46:46">
      <c r="AT1507" s="266"/>
    </row>
    <row r="1508" spans="46:46">
      <c r="AT1508" s="266"/>
    </row>
    <row r="1509" spans="46:46">
      <c r="AT1509" s="266"/>
    </row>
    <row r="1510" spans="46:46">
      <c r="AT1510" s="266"/>
    </row>
    <row r="1511" spans="46:46">
      <c r="AT1511" s="266"/>
    </row>
    <row r="1512" spans="46:46">
      <c r="AT1512" s="266"/>
    </row>
    <row r="1513" spans="46:46">
      <c r="AT1513" s="266"/>
    </row>
    <row r="1514" spans="46:46">
      <c r="AT1514" s="266"/>
    </row>
    <row r="1515" spans="46:46">
      <c r="AT1515" s="266"/>
    </row>
    <row r="1516" spans="46:46">
      <c r="AT1516" s="266"/>
    </row>
    <row r="1517" spans="46:46">
      <c r="AT1517" s="266"/>
    </row>
    <row r="1518" spans="46:46">
      <c r="AT1518" s="266"/>
    </row>
    <row r="1519" spans="46:46">
      <c r="AT1519" s="266"/>
    </row>
    <row r="1520" spans="46:46">
      <c r="AT1520" s="266"/>
    </row>
    <row r="1521" spans="46:46">
      <c r="AT1521" s="266"/>
    </row>
    <row r="1522" spans="46:46">
      <c r="AT1522" s="266"/>
    </row>
    <row r="1523" spans="46:46">
      <c r="AT1523" s="266"/>
    </row>
    <row r="1524" spans="46:46">
      <c r="AT1524" s="266"/>
    </row>
    <row r="1525" spans="46:46">
      <c r="AT1525" s="266"/>
    </row>
    <row r="1526" spans="46:46">
      <c r="AT1526" s="266"/>
    </row>
    <row r="1527" spans="46:46">
      <c r="AT1527" s="266"/>
    </row>
    <row r="1528" spans="46:46">
      <c r="AT1528" s="266"/>
    </row>
    <row r="1529" spans="46:46">
      <c r="AT1529" s="266"/>
    </row>
    <row r="1530" spans="46:46">
      <c r="AT1530" s="266"/>
    </row>
    <row r="1531" spans="46:46">
      <c r="AT1531" s="266"/>
    </row>
    <row r="1532" spans="46:46">
      <c r="AT1532" s="266"/>
    </row>
    <row r="1533" spans="46:46">
      <c r="AT1533" s="266"/>
    </row>
    <row r="1534" spans="46:46">
      <c r="AT1534" s="266"/>
    </row>
    <row r="1535" spans="46:46">
      <c r="AT1535" s="266"/>
    </row>
    <row r="1536" spans="46:46">
      <c r="AT1536" s="266"/>
    </row>
    <row r="1537" spans="46:46">
      <c r="AT1537" s="266"/>
    </row>
    <row r="1538" spans="46:46">
      <c r="AT1538" s="266"/>
    </row>
    <row r="1539" spans="46:46">
      <c r="AT1539" s="266"/>
    </row>
    <row r="1540" spans="46:46">
      <c r="AT1540" s="266"/>
    </row>
    <row r="1541" spans="46:46">
      <c r="AT1541" s="266"/>
    </row>
    <row r="1542" spans="46:46">
      <c r="AT1542" s="266"/>
    </row>
    <row r="1543" spans="46:46">
      <c r="AT1543" s="266"/>
    </row>
    <row r="1544" spans="46:46">
      <c r="AT1544" s="266"/>
    </row>
    <row r="1545" spans="46:46">
      <c r="AT1545" s="266"/>
    </row>
    <row r="1546" spans="46:46">
      <c r="AT1546" s="266"/>
    </row>
    <row r="1547" spans="46:46">
      <c r="AT1547" s="266"/>
    </row>
    <row r="1548" spans="46:46">
      <c r="AT1548" s="266"/>
    </row>
    <row r="1549" spans="46:46">
      <c r="AT1549" s="266"/>
    </row>
    <row r="1550" spans="46:46">
      <c r="AT1550" s="266"/>
    </row>
    <row r="1551" spans="46:46">
      <c r="AT1551" s="266"/>
    </row>
    <row r="1552" spans="46:46">
      <c r="AT1552" s="266"/>
    </row>
    <row r="1553" spans="46:46">
      <c r="AT1553" s="266"/>
    </row>
    <row r="1554" spans="46:46">
      <c r="AT1554" s="266"/>
    </row>
    <row r="1555" spans="46:46">
      <c r="AT1555" s="266"/>
    </row>
    <row r="1556" spans="46:46">
      <c r="AT1556" s="266"/>
    </row>
    <row r="1557" spans="46:46">
      <c r="AT1557" s="266"/>
    </row>
    <row r="1558" spans="46:46">
      <c r="AT1558" s="266"/>
    </row>
    <row r="1559" spans="46:46">
      <c r="AT1559" s="266"/>
    </row>
    <row r="1560" spans="46:46">
      <c r="AT1560" s="266"/>
    </row>
    <row r="1561" spans="46:46">
      <c r="AT1561" s="266"/>
    </row>
    <row r="1562" spans="46:46">
      <c r="AT1562" s="266"/>
    </row>
    <row r="1563" spans="46:46">
      <c r="AT1563" s="266"/>
    </row>
    <row r="1564" spans="46:46">
      <c r="AT1564" s="266"/>
    </row>
    <row r="1565" spans="46:46">
      <c r="AT1565" s="266"/>
    </row>
    <row r="1566" spans="46:46">
      <c r="AT1566" s="266"/>
    </row>
    <row r="1567" spans="46:46">
      <c r="AT1567" s="266"/>
    </row>
    <row r="1568" spans="46:46">
      <c r="AT1568" s="266"/>
    </row>
    <row r="1569" spans="46:46">
      <c r="AT1569" s="266"/>
    </row>
    <row r="1570" spans="46:46">
      <c r="AT1570" s="266"/>
    </row>
    <row r="1571" spans="46:46">
      <c r="AT1571" s="266"/>
    </row>
    <row r="1572" spans="46:46">
      <c r="AT1572" s="266"/>
    </row>
    <row r="1573" spans="46:46">
      <c r="AT1573" s="266"/>
    </row>
    <row r="1574" spans="46:46">
      <c r="AT1574" s="266"/>
    </row>
    <row r="1575" spans="46:46">
      <c r="AT1575" s="266"/>
    </row>
    <row r="1576" spans="46:46">
      <c r="AT1576" s="266"/>
    </row>
    <row r="1577" spans="46:46">
      <c r="AT1577" s="266"/>
    </row>
    <row r="1578" spans="46:46">
      <c r="AT1578" s="266"/>
    </row>
    <row r="1579" spans="46:46">
      <c r="AT1579" s="266"/>
    </row>
    <row r="1580" spans="46:46">
      <c r="AT1580" s="266"/>
    </row>
    <row r="1581" spans="46:46">
      <c r="AT1581" s="266"/>
    </row>
    <row r="1582" spans="46:46">
      <c r="AT1582" s="266"/>
    </row>
    <row r="1583" spans="46:46">
      <c r="AT1583" s="266"/>
    </row>
    <row r="1584" spans="46:46">
      <c r="AT1584" s="266"/>
    </row>
    <row r="1585" spans="46:46">
      <c r="AT1585" s="266"/>
    </row>
    <row r="1586" spans="46:46">
      <c r="AT1586" s="266"/>
    </row>
    <row r="1587" spans="46:46">
      <c r="AT1587" s="266"/>
    </row>
    <row r="1588" spans="46:46">
      <c r="AT1588" s="266"/>
    </row>
    <row r="1589" spans="46:46">
      <c r="AT1589" s="266"/>
    </row>
    <row r="1590" spans="46:46">
      <c r="AT1590" s="266"/>
    </row>
    <row r="1591" spans="46:46">
      <c r="AT1591" s="266"/>
    </row>
    <row r="1592" spans="46:46">
      <c r="AT1592" s="266"/>
    </row>
    <row r="1593" spans="46:46">
      <c r="AT1593" s="266"/>
    </row>
    <row r="1594" spans="46:46">
      <c r="AT1594" s="266"/>
    </row>
    <row r="1595" spans="46:46">
      <c r="AT1595" s="266"/>
    </row>
    <row r="1596" spans="46:46">
      <c r="AT1596" s="266"/>
    </row>
    <row r="1597" spans="46:46">
      <c r="AT1597" s="266"/>
    </row>
    <row r="1598" spans="46:46">
      <c r="AT1598" s="266"/>
    </row>
    <row r="1599" spans="46:46">
      <c r="AT1599" s="266"/>
    </row>
    <row r="1600" spans="46:46">
      <c r="AT1600" s="266"/>
    </row>
    <row r="1601" spans="46:46">
      <c r="AT1601" s="266"/>
    </row>
    <row r="1602" spans="46:46">
      <c r="AT1602" s="266"/>
    </row>
    <row r="1603" spans="46:46">
      <c r="AT1603" s="266"/>
    </row>
    <row r="1604" spans="46:46">
      <c r="AT1604" s="266"/>
    </row>
    <row r="1605" spans="46:46">
      <c r="AT1605" s="266"/>
    </row>
    <row r="1606" spans="46:46">
      <c r="AT1606" s="266"/>
    </row>
    <row r="1607" spans="46:46">
      <c r="AT1607" s="266"/>
    </row>
    <row r="1608" spans="46:46">
      <c r="AT1608" s="266"/>
    </row>
    <row r="1609" spans="46:46">
      <c r="AT1609" s="266"/>
    </row>
    <row r="1610" spans="46:46">
      <c r="AT1610" s="266"/>
    </row>
    <row r="1611" spans="46:46">
      <c r="AT1611" s="266"/>
    </row>
    <row r="1612" spans="46:46">
      <c r="AT1612" s="266"/>
    </row>
    <row r="1613" spans="46:46">
      <c r="AT1613" s="266"/>
    </row>
    <row r="1614" spans="46:46">
      <c r="AT1614" s="266"/>
    </row>
    <row r="1615" spans="46:46">
      <c r="AT1615" s="266"/>
    </row>
    <row r="1616" spans="46:46">
      <c r="AT1616" s="266"/>
    </row>
    <row r="1617" spans="46:46">
      <c r="AT1617" s="266"/>
    </row>
    <row r="1618" spans="46:46">
      <c r="AT1618" s="266"/>
    </row>
    <row r="1619" spans="46:46">
      <c r="AT1619" s="266"/>
    </row>
    <row r="1620" spans="46:46">
      <c r="AT1620" s="266"/>
    </row>
    <row r="1621" spans="46:46">
      <c r="AT1621" s="266"/>
    </row>
    <row r="1622" spans="46:46">
      <c r="AT1622" s="266"/>
    </row>
    <row r="1623" spans="46:46">
      <c r="AT1623" s="266"/>
    </row>
    <row r="1624" spans="46:46">
      <c r="AT1624" s="266"/>
    </row>
    <row r="1625" spans="46:46">
      <c r="AT1625" s="266"/>
    </row>
    <row r="1626" spans="46:46">
      <c r="AT1626" s="266"/>
    </row>
    <row r="1627" spans="46:46">
      <c r="AT1627" s="266"/>
    </row>
    <row r="1628" spans="46:46">
      <c r="AT1628" s="266"/>
    </row>
    <row r="1629" spans="46:46">
      <c r="AT1629" s="266"/>
    </row>
    <row r="1630" spans="46:46">
      <c r="AT1630" s="266"/>
    </row>
    <row r="1631" spans="46:46">
      <c r="AT1631" s="266"/>
    </row>
    <row r="1632" spans="46:46">
      <c r="AT1632" s="266"/>
    </row>
    <row r="1633" spans="46:46">
      <c r="AT1633" s="266"/>
    </row>
    <row r="1634" spans="46:46">
      <c r="AT1634" s="266"/>
    </row>
    <row r="1635" spans="46:46">
      <c r="AT1635" s="266"/>
    </row>
    <row r="1636" spans="46:46">
      <c r="AT1636" s="266"/>
    </row>
    <row r="1637" spans="46:46">
      <c r="AT1637" s="266"/>
    </row>
    <row r="1638" spans="46:46">
      <c r="AT1638" s="266"/>
    </row>
    <row r="1639" spans="46:46">
      <c r="AT1639" s="266"/>
    </row>
    <row r="1640" spans="46:46">
      <c r="AT1640" s="266"/>
    </row>
    <row r="1641" spans="46:46">
      <c r="AT1641" s="266"/>
    </row>
    <row r="1642" spans="46:46">
      <c r="AT1642" s="266"/>
    </row>
    <row r="1643" spans="46:46">
      <c r="AT1643" s="266"/>
    </row>
    <row r="1644" spans="46:46">
      <c r="AT1644" s="266"/>
    </row>
    <row r="1645" spans="46:46">
      <c r="AT1645" s="266"/>
    </row>
    <row r="1646" spans="46:46">
      <c r="AT1646" s="266"/>
    </row>
    <row r="1647" spans="46:46">
      <c r="AT1647" s="266"/>
    </row>
    <row r="1648" spans="46:46">
      <c r="AT1648" s="266"/>
    </row>
    <row r="1649" spans="46:46">
      <c r="AT1649" s="266"/>
    </row>
    <row r="1650" spans="46:46">
      <c r="AT1650" s="266"/>
    </row>
    <row r="1651" spans="46:46">
      <c r="AT1651" s="266"/>
    </row>
    <row r="1652" spans="46:46">
      <c r="AT1652" s="266"/>
    </row>
    <row r="1653" spans="46:46">
      <c r="AT1653" s="266"/>
    </row>
    <row r="1654" spans="46:46">
      <c r="AT1654" s="266"/>
    </row>
    <row r="1655" spans="46:46">
      <c r="AT1655" s="266"/>
    </row>
    <row r="1656" spans="46:46">
      <c r="AT1656" s="266"/>
    </row>
    <row r="1657" spans="46:46">
      <c r="AT1657" s="266"/>
    </row>
    <row r="1658" spans="46:46">
      <c r="AT1658" s="266"/>
    </row>
    <row r="1659" spans="46:46">
      <c r="AT1659" s="266"/>
    </row>
    <row r="1660" spans="46:46">
      <c r="AT1660" s="266"/>
    </row>
    <row r="1661" spans="46:46">
      <c r="AT1661" s="266"/>
    </row>
    <row r="1662" spans="46:46">
      <c r="AT1662" s="266"/>
    </row>
    <row r="1663" spans="46:46">
      <c r="AT1663" s="266"/>
    </row>
    <row r="1664" spans="46:46">
      <c r="AT1664" s="266"/>
    </row>
    <row r="1665" spans="46:46">
      <c r="AT1665" s="266"/>
    </row>
    <row r="1666" spans="46:46">
      <c r="AT1666" s="266"/>
    </row>
    <row r="1667" spans="46:46">
      <c r="AT1667" s="266"/>
    </row>
    <row r="1668" spans="46:46">
      <c r="AT1668" s="266"/>
    </row>
    <row r="1669" spans="46:46">
      <c r="AT1669" s="266"/>
    </row>
    <row r="1670" spans="46:46">
      <c r="AT1670" s="266"/>
    </row>
    <row r="1671" spans="46:46">
      <c r="AT1671" s="266"/>
    </row>
    <row r="1672" spans="46:46">
      <c r="AT1672" s="266"/>
    </row>
    <row r="1673" spans="46:46">
      <c r="AT1673" s="266"/>
    </row>
    <row r="1674" spans="46:46">
      <c r="AT1674" s="266"/>
    </row>
    <row r="1675" spans="46:46">
      <c r="AT1675" s="266"/>
    </row>
    <row r="1676" spans="46:46">
      <c r="AT1676" s="266"/>
    </row>
    <row r="1677" spans="46:46">
      <c r="AT1677" s="266"/>
    </row>
    <row r="1678" spans="46:46">
      <c r="AT1678" s="266"/>
    </row>
    <row r="1679" spans="46:46">
      <c r="AT1679" s="266"/>
    </row>
    <row r="1680" spans="46:46">
      <c r="AT1680" s="266"/>
    </row>
    <row r="1681" spans="46:46">
      <c r="AT1681" s="266"/>
    </row>
    <row r="1682" spans="46:46">
      <c r="AT1682" s="266"/>
    </row>
    <row r="1683" spans="46:46">
      <c r="AT1683" s="266"/>
    </row>
    <row r="1684" spans="46:46">
      <c r="AT1684" s="266"/>
    </row>
    <row r="1685" spans="46:46">
      <c r="AT1685" s="266"/>
    </row>
    <row r="1686" spans="46:46">
      <c r="AT1686" s="266"/>
    </row>
    <row r="1687" spans="46:46">
      <c r="AT1687" s="266"/>
    </row>
    <row r="1688" spans="46:46">
      <c r="AT1688" s="266"/>
    </row>
    <row r="1689" spans="46:46">
      <c r="AT1689" s="266"/>
    </row>
    <row r="1690" spans="46:46">
      <c r="AT1690" s="266"/>
    </row>
    <row r="1691" spans="46:46">
      <c r="AT1691" s="266"/>
    </row>
    <row r="1692" spans="46:46">
      <c r="AT1692" s="266"/>
    </row>
    <row r="1693" spans="46:46">
      <c r="AT1693" s="266"/>
    </row>
    <row r="1694" spans="46:46">
      <c r="AT1694" s="266"/>
    </row>
    <row r="1695" spans="46:46">
      <c r="AT1695" s="266"/>
    </row>
    <row r="1696" spans="46:46">
      <c r="AT1696" s="266"/>
    </row>
    <row r="1697" spans="46:46">
      <c r="AT1697" s="266"/>
    </row>
    <row r="1698" spans="46:46">
      <c r="AT1698" s="266"/>
    </row>
    <row r="1699" spans="46:46">
      <c r="AT1699" s="266"/>
    </row>
    <row r="1700" spans="46:46">
      <c r="AT1700" s="266"/>
    </row>
    <row r="1701" spans="46:46">
      <c r="AT1701" s="266"/>
    </row>
    <row r="1702" spans="46:46">
      <c r="AT1702" s="266"/>
    </row>
    <row r="1703" spans="46:46">
      <c r="AT1703" s="266"/>
    </row>
    <row r="1704" spans="46:46">
      <c r="AT1704" s="266"/>
    </row>
    <row r="1705" spans="46:46">
      <c r="AT1705" s="266"/>
    </row>
    <row r="1706" spans="46:46">
      <c r="AT1706" s="266"/>
    </row>
    <row r="1707" spans="46:46">
      <c r="AT1707" s="266"/>
    </row>
    <row r="1708" spans="46:46">
      <c r="AT1708" s="266"/>
    </row>
    <row r="1709" spans="46:46">
      <c r="AT1709" s="266"/>
    </row>
    <row r="1710" spans="46:46">
      <c r="AT1710" s="266"/>
    </row>
    <row r="1711" spans="46:46">
      <c r="AT1711" s="266"/>
    </row>
    <row r="1712" spans="46:46">
      <c r="AT1712" s="266"/>
    </row>
    <row r="1713" spans="46:46">
      <c r="AT1713" s="266"/>
    </row>
    <row r="1714" spans="46:46">
      <c r="AT1714" s="266"/>
    </row>
    <row r="1715" spans="46:46">
      <c r="AT1715" s="266"/>
    </row>
    <row r="1716" spans="46:46">
      <c r="AT1716" s="266"/>
    </row>
    <row r="1717" spans="46:46">
      <c r="AT1717" s="266"/>
    </row>
    <row r="1718" spans="46:46">
      <c r="AT1718" s="266"/>
    </row>
    <row r="1719" spans="46:46">
      <c r="AT1719" s="266"/>
    </row>
    <row r="1720" spans="46:46">
      <c r="AT1720" s="266"/>
    </row>
    <row r="1721" spans="46:46">
      <c r="AT1721" s="266"/>
    </row>
    <row r="1722" spans="46:46">
      <c r="AT1722" s="266"/>
    </row>
    <row r="1723" spans="46:46">
      <c r="AT1723" s="266"/>
    </row>
    <row r="1724" spans="46:46">
      <c r="AT1724" s="266"/>
    </row>
    <row r="1725" spans="46:46">
      <c r="AT1725" s="266"/>
    </row>
    <row r="1726" spans="46:46">
      <c r="AT1726" s="266"/>
    </row>
    <row r="1727" spans="46:46">
      <c r="AT1727" s="266"/>
    </row>
    <row r="1728" spans="46:46">
      <c r="AT1728" s="266"/>
    </row>
    <row r="1729" spans="46:46">
      <c r="AT1729" s="266"/>
    </row>
    <row r="1730" spans="46:46">
      <c r="AT1730" s="266"/>
    </row>
    <row r="1731" spans="46:46">
      <c r="AT1731" s="266"/>
    </row>
    <row r="1732" spans="46:46">
      <c r="AT1732" s="266"/>
    </row>
    <row r="1733" spans="46:46">
      <c r="AT1733" s="266"/>
    </row>
    <row r="1734" spans="46:46">
      <c r="AT1734" s="266"/>
    </row>
    <row r="1735" spans="46:46">
      <c r="AT1735" s="266"/>
    </row>
    <row r="1736" spans="46:46">
      <c r="AT1736" s="266"/>
    </row>
    <row r="1737" spans="46:46">
      <c r="AT1737" s="266"/>
    </row>
    <row r="1738" spans="46:46">
      <c r="AT1738" s="266"/>
    </row>
    <row r="1739" spans="46:46">
      <c r="AT1739" s="266"/>
    </row>
    <row r="1740" spans="46:46">
      <c r="AT1740" s="266"/>
    </row>
    <row r="1741" spans="46:46">
      <c r="AT1741" s="266"/>
    </row>
    <row r="1742" spans="46:46">
      <c r="AT1742" s="266"/>
    </row>
    <row r="1743" spans="46:46">
      <c r="AT1743" s="266"/>
    </row>
    <row r="1744" spans="46:46">
      <c r="AT1744" s="266"/>
    </row>
    <row r="1745" spans="46:46">
      <c r="AT1745" s="266"/>
    </row>
    <row r="1746" spans="46:46">
      <c r="AT1746" s="266"/>
    </row>
    <row r="1747" spans="46:46">
      <c r="AT1747" s="266"/>
    </row>
    <row r="1748" spans="46:46">
      <c r="AT1748" s="266"/>
    </row>
    <row r="1749" spans="46:46">
      <c r="AT1749" s="266"/>
    </row>
    <row r="1750" spans="46:46">
      <c r="AT1750" s="266"/>
    </row>
    <row r="1751" spans="46:46">
      <c r="AT1751" s="266"/>
    </row>
    <row r="1752" spans="46:46">
      <c r="AT1752" s="266"/>
    </row>
    <row r="1753" spans="46:46">
      <c r="AT1753" s="266"/>
    </row>
    <row r="1754" spans="46:46">
      <c r="AT1754" s="266"/>
    </row>
    <row r="1755" spans="46:46">
      <c r="AT1755" s="266"/>
    </row>
    <row r="1756" spans="46:46">
      <c r="AT1756" s="266"/>
    </row>
    <row r="1757" spans="46:46">
      <c r="AT1757" s="266"/>
    </row>
    <row r="1758" spans="46:46">
      <c r="AT1758" s="266"/>
    </row>
    <row r="1759" spans="46:46">
      <c r="AT1759" s="266"/>
    </row>
    <row r="1760" spans="46:46">
      <c r="AT1760" s="266"/>
    </row>
    <row r="1761" spans="46:46">
      <c r="AT1761" s="266"/>
    </row>
    <row r="1762" spans="46:46">
      <c r="AT1762" s="266"/>
    </row>
    <row r="1763" spans="46:46">
      <c r="AT1763" s="266"/>
    </row>
    <row r="1764" spans="46:46">
      <c r="AT1764" s="266"/>
    </row>
    <row r="1765" spans="46:46">
      <c r="AT1765" s="266"/>
    </row>
    <row r="1766" spans="46:46">
      <c r="AT1766" s="266"/>
    </row>
    <row r="1767" spans="46:46">
      <c r="AT1767" s="266"/>
    </row>
    <row r="1768" spans="46:46">
      <c r="AT1768" s="266"/>
    </row>
    <row r="1769" spans="46:46">
      <c r="AT1769" s="266"/>
    </row>
    <row r="1770" spans="46:46">
      <c r="AT1770" s="266"/>
    </row>
    <row r="1771" spans="46:46">
      <c r="AT1771" s="266"/>
    </row>
    <row r="1772" spans="46:46">
      <c r="AT1772" s="266"/>
    </row>
    <row r="1773" spans="46:46">
      <c r="AT1773" s="266"/>
    </row>
    <row r="1774" spans="46:46">
      <c r="AT1774" s="266"/>
    </row>
    <row r="1775" spans="46:46">
      <c r="AT1775" s="266"/>
    </row>
    <row r="1776" spans="46:46">
      <c r="AT1776" s="266"/>
    </row>
    <row r="1777" spans="46:46">
      <c r="AT1777" s="266"/>
    </row>
    <row r="1778" spans="46:46">
      <c r="AT1778" s="266"/>
    </row>
    <row r="1779" spans="46:46">
      <c r="AT1779" s="266"/>
    </row>
    <row r="1780" spans="46:46">
      <c r="AT1780" s="266"/>
    </row>
    <row r="1781" spans="46:46">
      <c r="AT1781" s="266"/>
    </row>
    <row r="1782" spans="46:46">
      <c r="AT1782" s="266"/>
    </row>
    <row r="1783" spans="46:46">
      <c r="AT1783" s="266"/>
    </row>
    <row r="1784" spans="46:46">
      <c r="AT1784" s="266"/>
    </row>
    <row r="1785" spans="46:46">
      <c r="AT1785" s="266"/>
    </row>
    <row r="1786" spans="46:46">
      <c r="AT1786" s="266"/>
    </row>
    <row r="1787" spans="46:46">
      <c r="AT1787" s="266"/>
    </row>
    <row r="1788" spans="46:46">
      <c r="AT1788" s="266"/>
    </row>
    <row r="1789" spans="46:46">
      <c r="AT1789" s="266"/>
    </row>
    <row r="1790" spans="46:46">
      <c r="AT1790" s="266"/>
    </row>
    <row r="1791" spans="46:46">
      <c r="AT1791" s="266"/>
    </row>
    <row r="1792" spans="46:46">
      <c r="AT1792" s="266"/>
    </row>
    <row r="1793" spans="46:46">
      <c r="AT1793" s="266"/>
    </row>
    <row r="1794" spans="46:46">
      <c r="AT1794" s="266"/>
    </row>
    <row r="1795" spans="46:46">
      <c r="AT1795" s="266"/>
    </row>
    <row r="1796" spans="46:46">
      <c r="AT1796" s="266"/>
    </row>
    <row r="1797" spans="46:46">
      <c r="AT1797" s="266"/>
    </row>
    <row r="1798" spans="46:46">
      <c r="AT1798" s="266"/>
    </row>
    <row r="1799" spans="46:46">
      <c r="AT1799" s="266"/>
    </row>
    <row r="1800" spans="46:46">
      <c r="AT1800" s="266"/>
    </row>
    <row r="1801" spans="46:46">
      <c r="AT1801" s="266"/>
    </row>
    <row r="1802" spans="46:46">
      <c r="AT1802" s="266"/>
    </row>
    <row r="1803" spans="46:46">
      <c r="AT1803" s="266"/>
    </row>
    <row r="1804" spans="46:46">
      <c r="AT1804" s="266"/>
    </row>
    <row r="1805" spans="46:46">
      <c r="AT1805" s="266"/>
    </row>
    <row r="1806" spans="46:46">
      <c r="AT1806" s="266"/>
    </row>
    <row r="1807" spans="46:46">
      <c r="AT1807" s="266"/>
    </row>
    <row r="1808" spans="46:46">
      <c r="AT1808" s="266"/>
    </row>
    <row r="1809" spans="46:46">
      <c r="AT1809" s="266"/>
    </row>
    <row r="1810" spans="46:46">
      <c r="AT1810" s="266"/>
    </row>
    <row r="1811" spans="46:46">
      <c r="AT1811" s="266"/>
    </row>
    <row r="1812" spans="46:46">
      <c r="AT1812" s="266"/>
    </row>
    <row r="1813" spans="46:46">
      <c r="AT1813" s="266"/>
    </row>
    <row r="1814" spans="46:46">
      <c r="AT1814" s="266"/>
    </row>
    <row r="1815" spans="46:46">
      <c r="AT1815" s="266"/>
    </row>
    <row r="1816" spans="46:46">
      <c r="AT1816" s="266"/>
    </row>
    <row r="1817" spans="46:46">
      <c r="AT1817" s="266"/>
    </row>
    <row r="1818" spans="46:46">
      <c r="AT1818" s="266"/>
    </row>
    <row r="1819" spans="46:46">
      <c r="AT1819" s="266"/>
    </row>
    <row r="1820" spans="46:46">
      <c r="AT1820" s="266"/>
    </row>
    <row r="1821" spans="46:46">
      <c r="AT1821" s="266"/>
    </row>
    <row r="1822" spans="46:46">
      <c r="AT1822" s="266"/>
    </row>
    <row r="1823" spans="46:46">
      <c r="AT1823" s="266"/>
    </row>
    <row r="1824" spans="46:46">
      <c r="AT1824" s="266"/>
    </row>
    <row r="1825" spans="46:46">
      <c r="AT1825" s="266"/>
    </row>
    <row r="1826" spans="46:46">
      <c r="AT1826" s="266"/>
    </row>
    <row r="1827" spans="46:46">
      <c r="AT1827" s="266"/>
    </row>
    <row r="1828" spans="46:46">
      <c r="AT1828" s="266"/>
    </row>
    <row r="1829" spans="46:46">
      <c r="AT1829" s="266"/>
    </row>
    <row r="1830" spans="46:46">
      <c r="AT1830" s="266"/>
    </row>
    <row r="1831" spans="46:46">
      <c r="AT1831" s="266"/>
    </row>
    <row r="1832" spans="46:46">
      <c r="AT1832" s="266"/>
    </row>
    <row r="1833" spans="46:46">
      <c r="AT1833" s="266"/>
    </row>
    <row r="1834" spans="46:46">
      <c r="AT1834" s="266"/>
    </row>
    <row r="1835" spans="46:46">
      <c r="AT1835" s="266"/>
    </row>
    <row r="1836" spans="46:46">
      <c r="AT1836" s="266"/>
    </row>
    <row r="1837" spans="46:46">
      <c r="AT1837" s="266"/>
    </row>
    <row r="1838" spans="46:46">
      <c r="AT1838" s="266"/>
    </row>
    <row r="1839" spans="46:46">
      <c r="AT1839" s="266"/>
    </row>
    <row r="1840" spans="46:46">
      <c r="AT1840" s="266"/>
    </row>
    <row r="1841" spans="46:46">
      <c r="AT1841" s="266"/>
    </row>
    <row r="1842" spans="46:46">
      <c r="AT1842" s="266"/>
    </row>
    <row r="1843" spans="46:46">
      <c r="AT1843" s="266"/>
    </row>
    <row r="1844" spans="46:46">
      <c r="AT1844" s="266"/>
    </row>
    <row r="1845" spans="46:46">
      <c r="AT1845" s="266"/>
    </row>
    <row r="1846" spans="46:46">
      <c r="AT1846" s="266"/>
    </row>
    <row r="1847" spans="46:46">
      <c r="AT1847" s="266"/>
    </row>
    <row r="1848" spans="46:46">
      <c r="AT1848" s="266"/>
    </row>
    <row r="1849" spans="46:46">
      <c r="AT1849" s="266"/>
    </row>
    <row r="1850" spans="46:46">
      <c r="AT1850" s="266"/>
    </row>
    <row r="1851" spans="46:46">
      <c r="AT1851" s="266"/>
    </row>
    <row r="1852" spans="46:46">
      <c r="AT1852" s="266"/>
    </row>
    <row r="1853" spans="46:46">
      <c r="AT1853" s="266"/>
    </row>
    <row r="1854" spans="46:46">
      <c r="AT1854" s="266"/>
    </row>
    <row r="1855" spans="46:46">
      <c r="AT1855" s="266"/>
    </row>
    <row r="1856" spans="46:46">
      <c r="AT1856" s="266"/>
    </row>
    <row r="1857" spans="46:46">
      <c r="AT1857" s="266"/>
    </row>
    <row r="1858" spans="46:46">
      <c r="AT1858" s="266"/>
    </row>
    <row r="1859" spans="46:46">
      <c r="AT1859" s="266"/>
    </row>
    <row r="1860" spans="46:46">
      <c r="AT1860" s="266"/>
    </row>
    <row r="1861" spans="46:46">
      <c r="AT1861" s="266"/>
    </row>
    <row r="1862" spans="46:46">
      <c r="AT1862" s="266"/>
    </row>
    <row r="1863" spans="46:46">
      <c r="AT1863" s="266"/>
    </row>
    <row r="1864" spans="46:46">
      <c r="AT1864" s="266"/>
    </row>
    <row r="1865" spans="46:46">
      <c r="AT1865" s="266"/>
    </row>
    <row r="1866" spans="46:46">
      <c r="AT1866" s="266"/>
    </row>
    <row r="1867" spans="46:46">
      <c r="AT1867" s="266"/>
    </row>
    <row r="1868" spans="46:46">
      <c r="AT1868" s="266"/>
    </row>
    <row r="1869" spans="46:46">
      <c r="AT1869" s="266"/>
    </row>
    <row r="1870" spans="46:46">
      <c r="AT1870" s="266"/>
    </row>
    <row r="1871" spans="46:46">
      <c r="AT1871" s="266"/>
    </row>
    <row r="1872" spans="46:46">
      <c r="AT1872" s="266"/>
    </row>
    <row r="1873" spans="46:46">
      <c r="AT1873" s="266"/>
    </row>
    <row r="1874" spans="46:46">
      <c r="AT1874" s="266"/>
    </row>
    <row r="1875" spans="46:46">
      <c r="AT1875" s="266"/>
    </row>
    <row r="1876" spans="46:46">
      <c r="AT1876" s="266"/>
    </row>
    <row r="1877" spans="46:46">
      <c r="AT1877" s="266"/>
    </row>
    <row r="1878" spans="46:46">
      <c r="AT1878" s="266"/>
    </row>
    <row r="1879" spans="46:46">
      <c r="AT1879" s="266"/>
    </row>
    <row r="1880" spans="46:46">
      <c r="AT1880" s="266"/>
    </row>
    <row r="1881" spans="46:46">
      <c r="AT1881" s="266"/>
    </row>
    <row r="1882" spans="46:46">
      <c r="AT1882" s="266"/>
    </row>
    <row r="1883" spans="46:46">
      <c r="AT1883" s="266"/>
    </row>
    <row r="1884" spans="46:46">
      <c r="AT1884" s="266"/>
    </row>
    <row r="1885" spans="46:46">
      <c r="AT1885" s="266"/>
    </row>
    <row r="1886" spans="46:46">
      <c r="AT1886" s="266"/>
    </row>
    <row r="1887" spans="46:46">
      <c r="AT1887" s="266"/>
    </row>
    <row r="1888" spans="46:46">
      <c r="AT1888" s="266"/>
    </row>
    <row r="1889" spans="46:46">
      <c r="AT1889" s="266"/>
    </row>
    <row r="1890" spans="46:46">
      <c r="AT1890" s="266"/>
    </row>
    <row r="1891" spans="46:46">
      <c r="AT1891" s="266"/>
    </row>
    <row r="1892" spans="46:46">
      <c r="AT1892" s="266"/>
    </row>
    <row r="1893" spans="46:46">
      <c r="AT1893" s="266"/>
    </row>
    <row r="1894" spans="46:46">
      <c r="AT1894" s="266"/>
    </row>
    <row r="1895" spans="46:46">
      <c r="AT1895" s="266"/>
    </row>
    <row r="1896" spans="46:46">
      <c r="AT1896" s="266"/>
    </row>
    <row r="1897" spans="46:46">
      <c r="AT1897" s="266"/>
    </row>
    <row r="1898" spans="46:46">
      <c r="AT1898" s="266"/>
    </row>
    <row r="1899" spans="46:46">
      <c r="AT1899" s="266"/>
    </row>
    <row r="1900" spans="46:46">
      <c r="AT1900" s="266"/>
    </row>
    <row r="1901" spans="46:46">
      <c r="AT1901" s="266"/>
    </row>
    <row r="1902" spans="46:46">
      <c r="AT1902" s="266"/>
    </row>
    <row r="1903" spans="46:46">
      <c r="AT1903" s="266"/>
    </row>
    <row r="1904" spans="46:46">
      <c r="AT1904" s="266"/>
    </row>
    <row r="1905" spans="46:46">
      <c r="AT1905" s="266"/>
    </row>
    <row r="1906" spans="46:46">
      <c r="AT1906" s="266"/>
    </row>
    <row r="1907" spans="46:46">
      <c r="AT1907" s="266"/>
    </row>
    <row r="1908" spans="46:46">
      <c r="AT1908" s="266"/>
    </row>
    <row r="1909" spans="46:46">
      <c r="AT1909" s="266"/>
    </row>
    <row r="1910" spans="46:46">
      <c r="AT1910" s="266"/>
    </row>
    <row r="1911" spans="46:46">
      <c r="AT1911" s="266"/>
    </row>
    <row r="1912" spans="46:46">
      <c r="AT1912" s="266"/>
    </row>
  </sheetData>
  <autoFilter ref="A9:AX1069" xr:uid="{D12C25D3-D5AF-43CE-A1D1-1C682E896393}"/>
  <sortState xmlns:xlrd2="http://schemas.microsoft.com/office/spreadsheetml/2017/richdata2" ref="AB10:AT1164">
    <sortCondition ref="AB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L333"/>
  <sheetViews>
    <sheetView showGridLines="0" topLeftCell="I97" zoomScale="80" zoomScaleNormal="80" workbookViewId="0">
      <selection activeCell="AB125" sqref="AB125"/>
    </sheetView>
  </sheetViews>
  <sheetFormatPr defaultColWidth="10.33203125" defaultRowHeight="12"/>
  <cols>
    <col min="1" max="1" width="6.33203125" style="228" customWidth="1"/>
    <col min="2" max="2" width="29.33203125" style="228" customWidth="1"/>
    <col min="3" max="3" width="11.33203125" style="229" customWidth="1"/>
    <col min="4" max="4" width="13.6640625" style="229" customWidth="1"/>
    <col min="5" max="14" width="12.33203125" style="229" customWidth="1"/>
    <col min="15" max="15" width="10.33203125" style="228" customWidth="1"/>
    <col min="16" max="16" width="10.5" style="228" hidden="1" customWidth="1"/>
    <col min="17" max="17" width="1.6640625" style="228" hidden="1" customWidth="1"/>
    <col min="18" max="18" width="12.33203125" style="228" hidden="1" customWidth="1"/>
    <col min="19" max="19" width="1.1640625" style="228" hidden="1" customWidth="1"/>
    <col min="20" max="20" width="12.33203125" style="228" hidden="1" customWidth="1"/>
    <col min="21" max="21" width="1.1640625" style="228" hidden="1" customWidth="1"/>
    <col min="22" max="22" width="12.33203125" style="228" hidden="1" customWidth="1"/>
    <col min="23" max="23" width="1.1640625" style="228" hidden="1" customWidth="1"/>
    <col min="24" max="24" width="12.33203125" style="228" hidden="1" customWidth="1"/>
    <col min="25" max="25" width="1.33203125" style="228" hidden="1" customWidth="1"/>
    <col min="26" max="26" width="14" style="228" hidden="1" customWidth="1"/>
    <col min="27" max="27" width="9.83203125" style="228" bestFit="1" customWidth="1"/>
    <col min="28" max="28" width="10.33203125" style="228" bestFit="1" customWidth="1"/>
    <col min="29" max="29" width="13.33203125" style="228" bestFit="1" customWidth="1"/>
    <col min="30" max="31" width="9.33203125" style="228" bestFit="1" customWidth="1"/>
    <col min="32" max="32" width="12.83203125" style="228" bestFit="1" customWidth="1"/>
    <col min="33" max="33" width="9.33203125" style="228" bestFit="1" customWidth="1"/>
    <col min="34" max="34" width="15.1640625" style="228" customWidth="1"/>
    <col min="35" max="35" width="10.33203125" style="228" customWidth="1"/>
    <col min="36" max="36" width="11.1640625" style="228" bestFit="1" customWidth="1"/>
    <col min="37" max="37" width="13" style="228" bestFit="1" customWidth="1"/>
    <col min="38" max="38" width="12.1640625" style="229" customWidth="1"/>
    <col min="39" max="16384" width="10.33203125" style="228"/>
  </cols>
  <sheetData>
    <row r="2" spans="1:26" hidden="1"/>
    <row r="3" spans="1:26" hidden="1"/>
    <row r="4" spans="1:26" ht="21">
      <c r="A4" s="263" t="s">
        <v>1660</v>
      </c>
      <c r="C4" s="228"/>
      <c r="D4" s="228"/>
      <c r="E4" s="228"/>
      <c r="F4" s="228"/>
      <c r="G4" s="228"/>
      <c r="H4" s="228"/>
      <c r="I4" s="228"/>
      <c r="J4" s="228"/>
      <c r="K4" s="228"/>
      <c r="L4" s="228"/>
      <c r="M4" s="228"/>
      <c r="N4" s="228"/>
    </row>
    <row r="5" spans="1:26">
      <c r="A5" s="230"/>
      <c r="B5" s="231"/>
      <c r="C5" s="231"/>
      <c r="D5" s="232"/>
      <c r="E5" s="232"/>
      <c r="F5" s="232"/>
      <c r="G5" s="232"/>
      <c r="H5" s="232" t="s">
        <v>1151</v>
      </c>
      <c r="I5" s="232" t="s">
        <v>1155</v>
      </c>
      <c r="J5" s="232"/>
      <c r="K5" s="232" t="s">
        <v>1159</v>
      </c>
      <c r="L5" s="232" t="s">
        <v>1140</v>
      </c>
      <c r="M5" s="232"/>
      <c r="N5" s="232" t="s">
        <v>386</v>
      </c>
    </row>
    <row r="6" spans="1:26">
      <c r="A6" s="233"/>
      <c r="B6" s="234"/>
      <c r="C6" s="234"/>
      <c r="D6" s="235"/>
      <c r="E6" s="235" t="s">
        <v>1138</v>
      </c>
      <c r="F6" s="235" t="s">
        <v>1139</v>
      </c>
      <c r="G6" s="235" t="s">
        <v>1148</v>
      </c>
      <c r="H6" s="235" t="s">
        <v>1152</v>
      </c>
      <c r="I6" s="235" t="s">
        <v>1156</v>
      </c>
      <c r="J6" s="235"/>
      <c r="K6" s="235" t="s">
        <v>1160</v>
      </c>
      <c r="L6" s="235" t="s">
        <v>393</v>
      </c>
      <c r="M6" s="235"/>
      <c r="N6" s="235" t="s">
        <v>1159</v>
      </c>
    </row>
    <row r="7" spans="1:26">
      <c r="A7" s="236"/>
      <c r="B7" s="234"/>
      <c r="C7" s="234" t="s">
        <v>1146</v>
      </c>
      <c r="D7" s="235" t="s">
        <v>1141</v>
      </c>
      <c r="E7" s="235" t="s">
        <v>1142</v>
      </c>
      <c r="F7" s="235" t="s">
        <v>392</v>
      </c>
      <c r="G7" s="235" t="s">
        <v>1149</v>
      </c>
      <c r="H7" s="235" t="s">
        <v>1153</v>
      </c>
      <c r="I7" s="235" t="s">
        <v>1157</v>
      </c>
      <c r="J7" s="235" t="s">
        <v>405</v>
      </c>
      <c r="K7" s="235" t="s">
        <v>1161</v>
      </c>
      <c r="L7" s="235" t="s">
        <v>1163</v>
      </c>
      <c r="M7" s="235" t="s">
        <v>967</v>
      </c>
      <c r="N7" s="235" t="s">
        <v>1165</v>
      </c>
    </row>
    <row r="8" spans="1:26" ht="10.7" customHeight="1">
      <c r="A8" s="237" t="s">
        <v>395</v>
      </c>
      <c r="B8" s="238"/>
      <c r="C8" s="238" t="s">
        <v>1147</v>
      </c>
      <c r="D8" s="239" t="s">
        <v>1143</v>
      </c>
      <c r="E8" s="239" t="s">
        <v>1144</v>
      </c>
      <c r="F8" s="239" t="s">
        <v>1145</v>
      </c>
      <c r="G8" s="239" t="s">
        <v>1150</v>
      </c>
      <c r="H8" s="239" t="s">
        <v>1154</v>
      </c>
      <c r="I8" s="239" t="s">
        <v>1158</v>
      </c>
      <c r="J8" s="239" t="s">
        <v>1145</v>
      </c>
      <c r="K8" s="240" t="s">
        <v>1162</v>
      </c>
      <c r="L8" s="239" t="s">
        <v>1164</v>
      </c>
      <c r="M8" s="239" t="s">
        <v>387</v>
      </c>
      <c r="N8" s="239" t="s">
        <v>1166</v>
      </c>
    </row>
    <row r="9" spans="1:26">
      <c r="A9" s="241"/>
      <c r="B9" s="242"/>
      <c r="C9" s="243"/>
      <c r="D9" s="243"/>
      <c r="E9" s="243"/>
      <c r="F9" s="243"/>
      <c r="G9" s="243"/>
      <c r="H9" s="243"/>
      <c r="I9" s="243"/>
      <c r="J9" s="243"/>
      <c r="K9" s="243"/>
      <c r="L9" s="243"/>
      <c r="M9" s="243"/>
      <c r="N9" s="243"/>
    </row>
    <row r="10" spans="1:26">
      <c r="A10" s="244">
        <v>1</v>
      </c>
      <c r="B10" s="245" t="s">
        <v>396</v>
      </c>
      <c r="C10" s="246"/>
      <c r="D10" s="246"/>
      <c r="E10" s="246"/>
      <c r="F10" s="246"/>
      <c r="G10" s="246"/>
      <c r="H10" s="246"/>
      <c r="I10" s="246"/>
      <c r="J10" s="246"/>
      <c r="K10" s="246"/>
      <c r="L10" s="246"/>
      <c r="M10" s="246"/>
      <c r="N10" s="247"/>
      <c r="Y10" s="248"/>
      <c r="Z10" s="249"/>
    </row>
    <row r="11" spans="1:26">
      <c r="A11" s="250">
        <v>2</v>
      </c>
      <c r="B11" s="251" t="s">
        <v>397</v>
      </c>
      <c r="C11" s="252"/>
      <c r="D11" s="252"/>
      <c r="E11" s="252"/>
      <c r="F11" s="252"/>
      <c r="G11" s="252"/>
      <c r="H11" s="252"/>
      <c r="I11" s="252"/>
      <c r="J11" s="252"/>
      <c r="K11" s="252"/>
      <c r="L11" s="252"/>
      <c r="M11" s="252"/>
      <c r="N11" s="253"/>
      <c r="Y11" s="248"/>
      <c r="Z11" s="248"/>
    </row>
    <row r="12" spans="1:26">
      <c r="A12" s="250">
        <v>3</v>
      </c>
      <c r="B12" s="251" t="s">
        <v>398</v>
      </c>
      <c r="C12" s="252"/>
      <c r="D12" s="252"/>
      <c r="E12" s="252"/>
      <c r="F12" s="252"/>
      <c r="G12" s="252"/>
      <c r="H12" s="252"/>
      <c r="I12" s="252"/>
      <c r="J12" s="252"/>
      <c r="K12" s="252"/>
      <c r="L12" s="252"/>
      <c r="M12" s="252"/>
      <c r="N12" s="253"/>
      <c r="Y12" s="248"/>
      <c r="Z12" s="248"/>
    </row>
    <row r="13" spans="1:26">
      <c r="A13" s="250">
        <v>4</v>
      </c>
      <c r="B13" s="251" t="s">
        <v>399</v>
      </c>
      <c r="C13" s="252"/>
      <c r="D13" s="252"/>
      <c r="E13" s="252"/>
      <c r="F13" s="252"/>
      <c r="G13" s="252"/>
      <c r="H13" s="252"/>
      <c r="I13" s="252"/>
      <c r="J13" s="252"/>
      <c r="K13" s="252"/>
      <c r="L13" s="252"/>
      <c r="M13" s="252"/>
      <c r="N13" s="253"/>
      <c r="Y13" s="248"/>
      <c r="Z13" s="248"/>
    </row>
    <row r="14" spans="1:26">
      <c r="A14" s="250">
        <v>5</v>
      </c>
      <c r="B14" s="251" t="s">
        <v>400</v>
      </c>
      <c r="C14" s="252"/>
      <c r="D14" s="252"/>
      <c r="E14" s="252"/>
      <c r="F14" s="252"/>
      <c r="G14" s="252"/>
      <c r="H14" s="252"/>
      <c r="I14" s="252"/>
      <c r="J14" s="252"/>
      <c r="K14" s="252"/>
      <c r="L14" s="252"/>
      <c r="M14" s="252"/>
      <c r="N14" s="253"/>
      <c r="Y14" s="248"/>
      <c r="Z14" s="248"/>
    </row>
    <row r="15" spans="1:26">
      <c r="A15" s="250">
        <v>6</v>
      </c>
      <c r="B15" s="251" t="s">
        <v>401</v>
      </c>
      <c r="C15" s="252"/>
      <c r="D15" s="252"/>
      <c r="E15" s="252"/>
      <c r="F15" s="252"/>
      <c r="G15" s="252"/>
      <c r="H15" s="252"/>
      <c r="I15" s="252"/>
      <c r="J15" s="252"/>
      <c r="K15" s="252"/>
      <c r="L15" s="252"/>
      <c r="M15" s="252"/>
      <c r="N15" s="253"/>
      <c r="Y15" s="248"/>
      <c r="Z15" s="248"/>
    </row>
    <row r="16" spans="1:26">
      <c r="A16" s="516">
        <v>7</v>
      </c>
      <c r="B16" s="517" t="s">
        <v>404</v>
      </c>
      <c r="C16" s="518"/>
      <c r="D16" s="518"/>
      <c r="E16" s="518"/>
      <c r="F16" s="518"/>
      <c r="G16" s="518"/>
      <c r="H16" s="518"/>
      <c r="I16" s="518"/>
      <c r="J16" s="518"/>
      <c r="K16" s="518"/>
      <c r="L16" s="518"/>
      <c r="M16" s="518"/>
      <c r="N16" s="519"/>
      <c r="R16" s="248"/>
      <c r="T16" s="248"/>
      <c r="V16" s="248"/>
      <c r="W16" s="248"/>
      <c r="X16" s="248"/>
      <c r="Y16" s="248"/>
      <c r="Z16" s="248"/>
    </row>
    <row r="17" spans="1:26">
      <c r="A17" s="512">
        <v>8</v>
      </c>
      <c r="B17" s="513" t="s">
        <v>402</v>
      </c>
      <c r="C17" s="514"/>
      <c r="D17" s="514"/>
      <c r="E17" s="514"/>
      <c r="F17" s="514"/>
      <c r="G17" s="514"/>
      <c r="H17" s="514"/>
      <c r="I17" s="514"/>
      <c r="J17" s="514"/>
      <c r="K17" s="514"/>
      <c r="L17" s="514"/>
      <c r="M17" s="514"/>
      <c r="N17" s="515"/>
      <c r="R17" s="248"/>
      <c r="T17" s="248"/>
      <c r="V17" s="248"/>
      <c r="W17" s="248"/>
      <c r="X17" s="248"/>
      <c r="Y17" s="248"/>
      <c r="Z17" s="248"/>
    </row>
    <row r="18" spans="1:26">
      <c r="A18" s="508">
        <v>9</v>
      </c>
      <c r="B18" s="509" t="s">
        <v>403</v>
      </c>
      <c r="C18" s="510"/>
      <c r="D18" s="510"/>
      <c r="E18" s="510"/>
      <c r="F18" s="510"/>
      <c r="G18" s="510"/>
      <c r="H18" s="510"/>
      <c r="I18" s="510"/>
      <c r="J18" s="510"/>
      <c r="K18" s="510"/>
      <c r="L18" s="510"/>
      <c r="M18" s="510"/>
      <c r="N18" s="511"/>
      <c r="R18" s="248"/>
      <c r="T18" s="248"/>
      <c r="V18" s="248"/>
      <c r="W18" s="248"/>
      <c r="X18" s="248"/>
      <c r="Y18" s="248"/>
      <c r="Z18" s="248"/>
    </row>
    <row r="19" spans="1:26">
      <c r="A19" s="520">
        <v>10</v>
      </c>
      <c r="B19" s="521" t="s">
        <v>1495</v>
      </c>
      <c r="C19" s="522"/>
      <c r="D19" s="522"/>
      <c r="E19" s="522"/>
      <c r="F19" s="522"/>
      <c r="G19" s="522"/>
      <c r="H19" s="522"/>
      <c r="I19" s="522"/>
      <c r="J19" s="522"/>
      <c r="K19" s="522"/>
      <c r="L19" s="522"/>
      <c r="M19" s="522"/>
      <c r="N19" s="523"/>
      <c r="R19" s="248"/>
      <c r="T19" s="248"/>
      <c r="V19" s="248"/>
      <c r="W19" s="248"/>
      <c r="X19" s="248"/>
      <c r="Y19" s="248"/>
      <c r="Z19" s="248"/>
    </row>
    <row r="20" spans="1:26">
      <c r="A20" s="520">
        <v>11</v>
      </c>
      <c r="B20" s="521" t="s">
        <v>1496</v>
      </c>
      <c r="C20" s="522"/>
      <c r="D20" s="522"/>
      <c r="E20" s="522"/>
      <c r="F20" s="522"/>
      <c r="G20" s="522"/>
      <c r="H20" s="522"/>
      <c r="I20" s="522"/>
      <c r="J20" s="522"/>
      <c r="K20" s="522"/>
      <c r="L20" s="522"/>
      <c r="M20" s="522"/>
      <c r="N20" s="523"/>
      <c r="R20" s="248"/>
      <c r="T20" s="248"/>
      <c r="V20" s="248"/>
      <c r="W20" s="248"/>
      <c r="X20" s="248"/>
      <c r="Y20" s="248"/>
      <c r="Z20" s="248"/>
    </row>
    <row r="21" spans="1:26">
      <c r="A21" s="524">
        <v>12</v>
      </c>
      <c r="B21" s="525" t="s">
        <v>1497</v>
      </c>
      <c r="C21" s="526"/>
      <c r="D21" s="526"/>
      <c r="E21" s="526"/>
      <c r="F21" s="526"/>
      <c r="G21" s="526"/>
      <c r="H21" s="526"/>
      <c r="I21" s="526"/>
      <c r="J21" s="526"/>
      <c r="K21" s="526"/>
      <c r="L21" s="526"/>
      <c r="M21" s="526"/>
      <c r="N21" s="527"/>
      <c r="R21" s="248"/>
      <c r="T21" s="248"/>
      <c r="V21" s="248"/>
      <c r="W21" s="248"/>
      <c r="X21" s="248"/>
      <c r="Y21" s="248"/>
      <c r="Z21" s="248"/>
    </row>
    <row r="22" spans="1:26">
      <c r="A22" s="528">
        <v>13</v>
      </c>
      <c r="B22" s="529" t="s">
        <v>1392</v>
      </c>
      <c r="C22" s="530"/>
      <c r="D22" s="530"/>
      <c r="E22" s="530"/>
      <c r="F22" s="530"/>
      <c r="G22" s="530"/>
      <c r="H22" s="530"/>
      <c r="I22" s="530"/>
      <c r="J22" s="530"/>
      <c r="K22" s="530"/>
      <c r="L22" s="530"/>
      <c r="M22" s="530"/>
      <c r="N22" s="531"/>
      <c r="R22" s="248"/>
      <c r="T22" s="248"/>
      <c r="V22" s="248"/>
      <c r="W22" s="248"/>
      <c r="X22" s="248"/>
    </row>
    <row r="23" spans="1:26">
      <c r="A23" s="532">
        <v>14</v>
      </c>
      <c r="B23" s="533" t="s">
        <v>1393</v>
      </c>
      <c r="C23" s="534"/>
      <c r="D23" s="534"/>
      <c r="E23" s="534"/>
      <c r="F23" s="534"/>
      <c r="G23" s="534"/>
      <c r="H23" s="534"/>
      <c r="I23" s="534"/>
      <c r="J23" s="534"/>
      <c r="K23" s="534"/>
      <c r="L23" s="534"/>
      <c r="M23" s="534"/>
      <c r="N23" s="535"/>
      <c r="R23" s="248"/>
      <c r="T23" s="248"/>
      <c r="V23" s="248"/>
      <c r="W23" s="248"/>
      <c r="X23" s="248"/>
      <c r="Z23" s="254"/>
    </row>
    <row r="24" spans="1:26">
      <c r="A24" s="532">
        <v>15</v>
      </c>
      <c r="B24" s="533" t="s">
        <v>1394</v>
      </c>
      <c r="C24" s="534"/>
      <c r="D24" s="534"/>
      <c r="E24" s="534"/>
      <c r="F24" s="534"/>
      <c r="G24" s="534"/>
      <c r="H24" s="534"/>
      <c r="I24" s="534"/>
      <c r="J24" s="534"/>
      <c r="K24" s="534"/>
      <c r="L24" s="534"/>
      <c r="M24" s="534"/>
      <c r="N24" s="535"/>
      <c r="R24" s="248"/>
      <c r="T24" s="248"/>
      <c r="V24" s="248"/>
      <c r="W24" s="248"/>
      <c r="X24" s="248"/>
      <c r="Z24" s="254"/>
    </row>
    <row r="25" spans="1:26">
      <c r="A25" s="532">
        <v>16</v>
      </c>
      <c r="B25" s="533" t="s">
        <v>1395</v>
      </c>
      <c r="C25" s="534"/>
      <c r="D25" s="534"/>
      <c r="E25" s="534"/>
      <c r="F25" s="534"/>
      <c r="G25" s="534"/>
      <c r="H25" s="534"/>
      <c r="I25" s="534"/>
      <c r="J25" s="534"/>
      <c r="K25" s="534"/>
      <c r="L25" s="534"/>
      <c r="M25" s="534"/>
      <c r="N25" s="535"/>
      <c r="R25" s="248"/>
      <c r="T25" s="248"/>
      <c r="V25" s="248"/>
      <c r="W25" s="248"/>
      <c r="X25" s="248"/>
      <c r="Z25" s="254"/>
    </row>
    <row r="26" spans="1:26">
      <c r="A26" s="532">
        <v>17</v>
      </c>
      <c r="B26" s="533" t="s">
        <v>1396</v>
      </c>
      <c r="C26" s="534"/>
      <c r="D26" s="534"/>
      <c r="E26" s="534"/>
      <c r="F26" s="534"/>
      <c r="G26" s="534"/>
      <c r="H26" s="534"/>
      <c r="I26" s="534"/>
      <c r="J26" s="534"/>
      <c r="K26" s="534"/>
      <c r="L26" s="534"/>
      <c r="M26" s="534"/>
      <c r="N26" s="535"/>
      <c r="R26" s="248"/>
      <c r="T26" s="248"/>
      <c r="V26" s="248"/>
      <c r="W26" s="248"/>
      <c r="X26" s="248"/>
      <c r="Z26" s="254"/>
    </row>
    <row r="27" spans="1:26">
      <c r="A27" s="532">
        <v>18</v>
      </c>
      <c r="B27" s="533" t="s">
        <v>1397</v>
      </c>
      <c r="C27" s="534"/>
      <c r="D27" s="534"/>
      <c r="E27" s="534"/>
      <c r="F27" s="534"/>
      <c r="G27" s="534"/>
      <c r="H27" s="534"/>
      <c r="I27" s="534"/>
      <c r="J27" s="534"/>
      <c r="K27" s="534"/>
      <c r="L27" s="534"/>
      <c r="M27" s="534"/>
      <c r="N27" s="535"/>
      <c r="R27" s="248"/>
      <c r="T27" s="248"/>
      <c r="V27" s="248"/>
      <c r="W27" s="248"/>
      <c r="X27" s="248"/>
      <c r="Z27" s="254"/>
    </row>
    <row r="28" spans="1:26">
      <c r="A28" s="532">
        <v>19</v>
      </c>
      <c r="B28" s="533" t="s">
        <v>1398</v>
      </c>
      <c r="C28" s="534"/>
      <c r="D28" s="534"/>
      <c r="E28" s="534"/>
      <c r="F28" s="534"/>
      <c r="G28" s="534"/>
      <c r="H28" s="534"/>
      <c r="I28" s="534"/>
      <c r="J28" s="534"/>
      <c r="K28" s="534"/>
      <c r="L28" s="534"/>
      <c r="M28" s="534"/>
      <c r="N28" s="535"/>
      <c r="R28" s="248"/>
      <c r="T28" s="248"/>
      <c r="V28" s="248"/>
      <c r="W28" s="248"/>
      <c r="X28" s="248"/>
      <c r="Z28" s="254"/>
    </row>
    <row r="29" spans="1:26">
      <c r="A29" s="532">
        <v>20</v>
      </c>
      <c r="B29" s="533" t="s">
        <v>1399</v>
      </c>
      <c r="C29" s="534"/>
      <c r="D29" s="534"/>
      <c r="E29" s="534"/>
      <c r="F29" s="534"/>
      <c r="G29" s="534"/>
      <c r="H29" s="534"/>
      <c r="I29" s="534"/>
      <c r="J29" s="534"/>
      <c r="K29" s="534"/>
      <c r="L29" s="534"/>
      <c r="M29" s="534"/>
      <c r="N29" s="535"/>
      <c r="R29" s="248"/>
      <c r="T29" s="248"/>
      <c r="V29" s="248"/>
      <c r="W29" s="248"/>
      <c r="X29" s="248"/>
      <c r="Z29" s="254"/>
    </row>
    <row r="30" spans="1:26">
      <c r="A30" s="532">
        <v>21</v>
      </c>
      <c r="B30" s="533" t="s">
        <v>1400</v>
      </c>
      <c r="C30" s="534"/>
      <c r="D30" s="534"/>
      <c r="E30" s="534"/>
      <c r="F30" s="534"/>
      <c r="G30" s="534"/>
      <c r="H30" s="534"/>
      <c r="I30" s="534"/>
      <c r="J30" s="534"/>
      <c r="K30" s="534"/>
      <c r="L30" s="534"/>
      <c r="M30" s="534"/>
      <c r="N30" s="535"/>
      <c r="R30" s="248"/>
      <c r="T30" s="248"/>
      <c r="V30" s="248"/>
      <c r="W30" s="248"/>
      <c r="X30" s="248"/>
      <c r="Z30" s="254"/>
    </row>
    <row r="31" spans="1:26">
      <c r="A31" s="532">
        <v>22</v>
      </c>
      <c r="B31" s="533" t="s">
        <v>1401</v>
      </c>
      <c r="C31" s="534"/>
      <c r="D31" s="534"/>
      <c r="E31" s="534"/>
      <c r="F31" s="534"/>
      <c r="G31" s="534"/>
      <c r="H31" s="534"/>
      <c r="I31" s="534"/>
      <c r="J31" s="534"/>
      <c r="K31" s="534"/>
      <c r="L31" s="534"/>
      <c r="M31" s="534"/>
      <c r="N31" s="535"/>
      <c r="R31" s="248"/>
      <c r="T31" s="248"/>
      <c r="V31" s="248"/>
      <c r="W31" s="248"/>
      <c r="X31" s="248"/>
      <c r="Z31" s="254"/>
    </row>
    <row r="32" spans="1:26">
      <c r="A32" s="571">
        <v>23</v>
      </c>
      <c r="B32" s="572" t="s">
        <v>1573</v>
      </c>
      <c r="C32" s="573"/>
      <c r="D32" s="573"/>
      <c r="E32" s="573"/>
      <c r="F32" s="573"/>
      <c r="G32" s="573"/>
      <c r="H32" s="573"/>
      <c r="I32" s="573"/>
      <c r="J32" s="573"/>
      <c r="K32" s="573"/>
      <c r="L32" s="573"/>
      <c r="M32" s="573"/>
      <c r="N32" s="574"/>
      <c r="R32" s="248"/>
      <c r="T32" s="248"/>
      <c r="V32" s="248"/>
      <c r="W32" s="248"/>
      <c r="X32" s="248"/>
      <c r="Z32" s="254"/>
    </row>
    <row r="33" spans="1:26">
      <c r="A33" s="575">
        <v>24</v>
      </c>
      <c r="B33" s="576" t="s">
        <v>1574</v>
      </c>
      <c r="C33" s="577"/>
      <c r="D33" s="577"/>
      <c r="E33" s="577"/>
      <c r="F33" s="577"/>
      <c r="G33" s="577"/>
      <c r="H33" s="577"/>
      <c r="I33" s="577"/>
      <c r="J33" s="577"/>
      <c r="K33" s="577"/>
      <c r="L33" s="577"/>
      <c r="M33" s="577"/>
      <c r="N33" s="578"/>
      <c r="R33" s="248"/>
      <c r="T33" s="248"/>
      <c r="V33" s="248"/>
      <c r="W33" s="248"/>
      <c r="X33" s="248"/>
      <c r="Z33" s="254"/>
    </row>
    <row r="34" spans="1:26">
      <c r="C34" s="228"/>
      <c r="D34" s="228"/>
      <c r="E34" s="228"/>
      <c r="F34" s="228"/>
      <c r="G34" s="228"/>
      <c r="H34" s="228"/>
      <c r="I34" s="228"/>
      <c r="J34" s="228"/>
      <c r="K34" s="228"/>
      <c r="L34" s="228"/>
      <c r="M34" s="228"/>
      <c r="N34" s="228"/>
    </row>
    <row r="35" spans="1:26">
      <c r="C35" s="228"/>
      <c r="D35" s="228"/>
      <c r="E35" s="228"/>
      <c r="F35" s="228"/>
      <c r="G35" s="228"/>
      <c r="H35" s="228"/>
      <c r="I35" s="228"/>
      <c r="J35" s="228"/>
      <c r="K35" s="228"/>
      <c r="L35" s="228"/>
      <c r="M35" s="228"/>
      <c r="N35" s="228"/>
    </row>
    <row r="36" spans="1:26" hidden="1">
      <c r="C36" s="228"/>
      <c r="D36" s="228"/>
      <c r="E36" s="228"/>
      <c r="F36" s="228"/>
      <c r="G36" s="228"/>
      <c r="H36" s="228"/>
      <c r="I36" s="228"/>
      <c r="J36" s="228"/>
      <c r="K36" s="228"/>
      <c r="L36" s="228"/>
      <c r="M36" s="228"/>
      <c r="N36" s="228"/>
    </row>
    <row r="37" spans="1:26" hidden="1">
      <c r="C37" s="228"/>
      <c r="D37" s="228"/>
      <c r="E37" s="228"/>
      <c r="F37" s="228"/>
      <c r="G37" s="228"/>
      <c r="H37" s="228"/>
      <c r="I37" s="228"/>
      <c r="J37" s="228"/>
      <c r="K37" s="228"/>
      <c r="L37" s="228"/>
      <c r="M37" s="228"/>
      <c r="N37" s="228"/>
    </row>
    <row r="38" spans="1:26" hidden="1">
      <c r="C38" s="228"/>
      <c r="D38" s="228"/>
      <c r="E38" s="228"/>
      <c r="F38" s="228"/>
      <c r="G38" s="228"/>
      <c r="H38" s="228"/>
      <c r="I38" s="228"/>
      <c r="J38" s="228"/>
      <c r="K38" s="228"/>
      <c r="L38" s="228"/>
      <c r="M38" s="228"/>
      <c r="N38" s="228"/>
    </row>
    <row r="39" spans="1:26" hidden="1">
      <c r="C39" s="255"/>
      <c r="D39" s="255"/>
      <c r="E39" s="255"/>
      <c r="F39" s="255"/>
      <c r="G39" s="255"/>
      <c r="H39" s="228"/>
      <c r="I39" s="228"/>
      <c r="J39" s="228"/>
      <c r="K39" s="228"/>
      <c r="L39" s="228"/>
      <c r="M39" s="228"/>
      <c r="N39" s="228"/>
    </row>
    <row r="40" spans="1:26" hidden="1">
      <c r="C40" s="255"/>
      <c r="D40" s="255"/>
      <c r="E40" s="255"/>
      <c r="F40" s="255"/>
      <c r="G40" s="255"/>
      <c r="H40" s="228"/>
      <c r="I40" s="228"/>
      <c r="J40" s="228"/>
      <c r="K40" s="228"/>
      <c r="L40" s="228"/>
      <c r="M40" s="228"/>
      <c r="N40" s="228"/>
    </row>
    <row r="41" spans="1:26" hidden="1">
      <c r="C41" s="255"/>
      <c r="D41" s="255"/>
      <c r="E41" s="255"/>
      <c r="F41" s="255"/>
      <c r="G41" s="255"/>
      <c r="H41" s="228"/>
      <c r="I41" s="228"/>
      <c r="J41" s="228"/>
      <c r="K41" s="228"/>
      <c r="L41" s="228"/>
      <c r="M41" s="228"/>
      <c r="N41" s="228"/>
    </row>
    <row r="42" spans="1:26" hidden="1">
      <c r="C42" s="255"/>
      <c r="D42" s="255"/>
      <c r="E42" s="255"/>
      <c r="F42" s="255"/>
      <c r="G42" s="255"/>
      <c r="H42" s="228"/>
      <c r="I42" s="228"/>
      <c r="J42" s="228"/>
      <c r="K42" s="228"/>
      <c r="L42" s="228"/>
      <c r="M42" s="228"/>
      <c r="N42" s="228"/>
    </row>
    <row r="43" spans="1:26" hidden="1">
      <c r="C43" s="255"/>
      <c r="D43" s="255"/>
      <c r="E43" s="255"/>
      <c r="F43" s="255"/>
      <c r="G43" s="255"/>
      <c r="H43" s="228"/>
      <c r="I43" s="228"/>
      <c r="J43" s="228"/>
      <c r="K43" s="228"/>
      <c r="L43" s="228"/>
      <c r="M43" s="228"/>
      <c r="N43" s="228"/>
    </row>
    <row r="44" spans="1:26" hidden="1">
      <c r="C44" s="255"/>
      <c r="D44" s="255"/>
      <c r="E44" s="255"/>
      <c r="F44" s="255"/>
      <c r="G44" s="255"/>
      <c r="H44" s="228"/>
      <c r="I44" s="228"/>
      <c r="J44" s="228"/>
      <c r="K44" s="228"/>
      <c r="L44" s="228"/>
      <c r="M44" s="228"/>
      <c r="N44" s="228"/>
    </row>
    <row r="45" spans="1:26" hidden="1">
      <c r="C45" s="255"/>
      <c r="D45" s="255"/>
      <c r="E45" s="255"/>
      <c r="F45" s="255"/>
      <c r="G45" s="255"/>
      <c r="H45" s="228"/>
      <c r="I45" s="228"/>
      <c r="J45" s="228"/>
      <c r="K45" s="228"/>
      <c r="L45" s="228"/>
      <c r="M45" s="228"/>
      <c r="N45" s="228"/>
    </row>
    <row r="46" spans="1:26" hidden="1">
      <c r="C46" s="255"/>
      <c r="D46" s="255"/>
      <c r="E46" s="255"/>
      <c r="F46" s="255"/>
      <c r="G46" s="255"/>
      <c r="H46" s="228"/>
      <c r="I46" s="228"/>
      <c r="J46" s="228"/>
      <c r="K46" s="228"/>
      <c r="L46" s="228"/>
      <c r="M46" s="228"/>
      <c r="N46" s="228"/>
    </row>
    <row r="47" spans="1:26" hidden="1">
      <c r="C47" s="255"/>
      <c r="D47" s="255"/>
      <c r="E47" s="255"/>
      <c r="F47" s="255"/>
      <c r="G47" s="255"/>
      <c r="H47" s="228"/>
      <c r="I47" s="228"/>
      <c r="J47" s="228"/>
      <c r="K47" s="228"/>
      <c r="L47" s="228"/>
      <c r="M47" s="228"/>
      <c r="N47" s="228"/>
    </row>
    <row r="48" spans="1:26" hidden="1">
      <c r="C48" s="255"/>
      <c r="D48" s="255"/>
      <c r="E48" s="255"/>
      <c r="F48" s="255"/>
      <c r="G48" s="255"/>
      <c r="H48" s="228"/>
      <c r="I48" s="228"/>
      <c r="J48" s="228"/>
      <c r="K48" s="228"/>
      <c r="L48" s="228"/>
      <c r="M48" s="228"/>
      <c r="N48" s="228"/>
    </row>
    <row r="49" spans="3:14" hidden="1">
      <c r="C49" s="255"/>
      <c r="D49" s="255"/>
      <c r="E49" s="255"/>
      <c r="F49" s="255"/>
      <c r="G49" s="255"/>
      <c r="H49" s="228"/>
      <c r="I49" s="228"/>
      <c r="J49" s="228"/>
      <c r="K49" s="228"/>
      <c r="L49" s="228"/>
      <c r="M49" s="228"/>
      <c r="N49" s="228"/>
    </row>
    <row r="50" spans="3:14" hidden="1">
      <c r="C50" s="255"/>
      <c r="D50" s="255"/>
      <c r="E50" s="255"/>
      <c r="F50" s="255"/>
      <c r="G50" s="255"/>
      <c r="H50" s="228"/>
      <c r="I50" s="228"/>
      <c r="J50" s="228"/>
      <c r="K50" s="228"/>
      <c r="L50" s="228"/>
      <c r="M50" s="228"/>
      <c r="N50" s="228"/>
    </row>
    <row r="51" spans="3:14" hidden="1">
      <c r="C51" s="255"/>
      <c r="D51" s="255"/>
      <c r="E51" s="255"/>
      <c r="F51" s="255"/>
      <c r="G51" s="255"/>
      <c r="H51" s="228"/>
      <c r="I51" s="228"/>
      <c r="J51" s="228"/>
      <c r="K51" s="228"/>
      <c r="L51" s="228"/>
      <c r="M51" s="228"/>
      <c r="N51" s="228"/>
    </row>
    <row r="52" spans="3:14" hidden="1">
      <c r="C52" s="255"/>
      <c r="D52" s="255"/>
      <c r="E52" s="255"/>
      <c r="F52" s="255"/>
      <c r="G52" s="255"/>
      <c r="H52" s="228"/>
      <c r="I52" s="228"/>
      <c r="J52" s="228"/>
      <c r="K52" s="228"/>
      <c r="L52" s="228"/>
      <c r="M52" s="228"/>
      <c r="N52" s="228"/>
    </row>
    <row r="53" spans="3:14" hidden="1">
      <c r="C53" s="255"/>
      <c r="D53" s="255"/>
      <c r="E53" s="255"/>
      <c r="F53" s="255"/>
      <c r="G53" s="255"/>
      <c r="H53" s="228"/>
      <c r="I53" s="228"/>
      <c r="J53" s="228"/>
      <c r="K53" s="228"/>
      <c r="L53" s="228"/>
      <c r="M53" s="228"/>
      <c r="N53" s="228"/>
    </row>
    <row r="54" spans="3:14" hidden="1">
      <c r="C54" s="255"/>
      <c r="D54" s="255"/>
      <c r="E54" s="255"/>
      <c r="F54" s="255"/>
      <c r="G54" s="255"/>
      <c r="H54" s="228"/>
      <c r="I54" s="228"/>
      <c r="J54" s="228"/>
      <c r="K54" s="228"/>
      <c r="L54" s="228"/>
      <c r="M54" s="228"/>
      <c r="N54" s="228"/>
    </row>
    <row r="55" spans="3:14" hidden="1">
      <c r="C55" s="255"/>
      <c r="D55" s="255"/>
      <c r="E55" s="255"/>
      <c r="F55" s="255"/>
      <c r="G55" s="255"/>
      <c r="H55" s="228"/>
      <c r="I55" s="228"/>
      <c r="J55" s="228"/>
      <c r="K55" s="228"/>
      <c r="L55" s="228"/>
      <c r="M55" s="228"/>
      <c r="N55" s="228"/>
    </row>
    <row r="56" spans="3:14" hidden="1">
      <c r="C56" s="255"/>
      <c r="D56" s="255"/>
      <c r="E56" s="255"/>
      <c r="F56" s="255"/>
      <c r="G56" s="255"/>
      <c r="H56" s="228"/>
      <c r="I56" s="228"/>
      <c r="J56" s="228"/>
      <c r="K56" s="228"/>
      <c r="L56" s="228"/>
      <c r="M56" s="228"/>
      <c r="N56" s="228"/>
    </row>
    <row r="57" spans="3:14" hidden="1">
      <c r="C57" s="255"/>
      <c r="D57" s="255"/>
      <c r="E57" s="255"/>
      <c r="F57" s="255"/>
      <c r="G57" s="255"/>
      <c r="H57" s="228"/>
      <c r="I57" s="228"/>
      <c r="J57" s="228"/>
      <c r="K57" s="228"/>
      <c r="L57" s="228"/>
      <c r="M57" s="228"/>
      <c r="N57" s="228"/>
    </row>
    <row r="58" spans="3:14" hidden="1">
      <c r="C58" s="255"/>
      <c r="D58" s="255"/>
      <c r="E58" s="255"/>
      <c r="F58" s="255"/>
      <c r="G58" s="255"/>
      <c r="H58" s="228"/>
      <c r="I58" s="228"/>
      <c r="J58" s="228"/>
      <c r="K58" s="228"/>
      <c r="L58" s="228"/>
      <c r="M58" s="228"/>
      <c r="N58" s="228"/>
    </row>
    <row r="59" spans="3:14" hidden="1">
      <c r="C59" s="255"/>
      <c r="D59" s="255"/>
      <c r="E59" s="255"/>
      <c r="F59" s="255"/>
      <c r="G59" s="255"/>
      <c r="H59" s="228"/>
      <c r="I59" s="228"/>
      <c r="J59" s="228"/>
      <c r="K59" s="228"/>
      <c r="L59" s="228"/>
      <c r="M59" s="228"/>
      <c r="N59" s="228"/>
    </row>
    <row r="60" spans="3:14" hidden="1">
      <c r="C60" s="255"/>
      <c r="D60" s="255"/>
      <c r="E60" s="255"/>
      <c r="F60" s="255"/>
      <c r="G60" s="255"/>
      <c r="H60" s="228"/>
      <c r="I60" s="228"/>
      <c r="J60" s="228"/>
      <c r="K60" s="228"/>
      <c r="L60" s="228"/>
      <c r="M60" s="228"/>
      <c r="N60" s="228"/>
    </row>
    <row r="61" spans="3:14" hidden="1">
      <c r="C61" s="255"/>
      <c r="D61" s="255"/>
      <c r="E61" s="255"/>
      <c r="F61" s="255"/>
      <c r="G61" s="255"/>
      <c r="H61" s="228"/>
      <c r="I61" s="228"/>
      <c r="J61" s="228"/>
      <c r="K61" s="228"/>
      <c r="L61" s="228"/>
      <c r="M61" s="228"/>
      <c r="N61" s="228"/>
    </row>
    <row r="62" spans="3:14" hidden="1">
      <c r="C62" s="255"/>
      <c r="D62" s="255"/>
      <c r="E62" s="255"/>
      <c r="F62" s="255"/>
      <c r="G62" s="255"/>
      <c r="H62" s="228"/>
      <c r="I62" s="228"/>
      <c r="J62" s="228"/>
      <c r="K62" s="228"/>
      <c r="L62" s="228"/>
      <c r="M62" s="228"/>
      <c r="N62" s="228"/>
    </row>
    <row r="63" spans="3:14" hidden="1">
      <c r="C63" s="255"/>
      <c r="D63" s="255"/>
      <c r="E63" s="255"/>
      <c r="F63" s="255"/>
      <c r="G63" s="255"/>
      <c r="H63" s="228"/>
      <c r="I63" s="228"/>
      <c r="J63" s="228"/>
      <c r="K63" s="228"/>
      <c r="L63" s="228"/>
      <c r="M63" s="228"/>
      <c r="N63" s="228"/>
    </row>
    <row r="64" spans="3:14" hidden="1">
      <c r="C64" s="255"/>
      <c r="D64" s="255"/>
      <c r="E64" s="255"/>
      <c r="F64" s="255"/>
      <c r="G64" s="255"/>
      <c r="H64" s="228"/>
      <c r="I64" s="228"/>
      <c r="J64" s="228"/>
      <c r="K64" s="228"/>
      <c r="L64" s="228"/>
      <c r="M64" s="228"/>
      <c r="N64" s="228"/>
    </row>
    <row r="65" spans="3:14" hidden="1">
      <c r="C65" s="255"/>
      <c r="D65" s="255"/>
      <c r="E65" s="255"/>
      <c r="F65" s="255"/>
      <c r="G65" s="255"/>
      <c r="H65" s="228"/>
      <c r="I65" s="228"/>
      <c r="J65" s="228"/>
      <c r="K65" s="228"/>
      <c r="L65" s="228"/>
      <c r="M65" s="228"/>
      <c r="N65" s="228"/>
    </row>
    <row r="66" spans="3:14" hidden="1">
      <c r="C66" s="255"/>
      <c r="D66" s="255"/>
      <c r="E66" s="255"/>
      <c r="F66" s="255"/>
      <c r="G66" s="255"/>
      <c r="H66" s="228"/>
      <c r="I66" s="228"/>
      <c r="J66" s="228"/>
      <c r="K66" s="228"/>
      <c r="L66" s="228"/>
      <c r="M66" s="228"/>
      <c r="N66" s="228"/>
    </row>
    <row r="67" spans="3:14" hidden="1">
      <c r="C67" s="255"/>
      <c r="D67" s="255"/>
      <c r="E67" s="255"/>
      <c r="F67" s="255"/>
      <c r="G67" s="255"/>
      <c r="H67" s="228"/>
      <c r="I67" s="228"/>
      <c r="J67" s="228"/>
      <c r="K67" s="228"/>
      <c r="L67" s="228"/>
      <c r="M67" s="228"/>
      <c r="N67" s="228"/>
    </row>
    <row r="68" spans="3:14" hidden="1">
      <c r="C68" s="255"/>
      <c r="D68" s="255"/>
      <c r="E68" s="255"/>
      <c r="F68" s="255"/>
      <c r="G68" s="255"/>
      <c r="H68" s="228"/>
      <c r="I68" s="228"/>
      <c r="J68" s="228"/>
      <c r="K68" s="228"/>
      <c r="L68" s="228"/>
      <c r="M68" s="228"/>
      <c r="N68" s="228"/>
    </row>
    <row r="69" spans="3:14" hidden="1">
      <c r="C69" s="255"/>
      <c r="D69" s="255"/>
      <c r="E69" s="255"/>
      <c r="F69" s="255"/>
      <c r="G69" s="255"/>
      <c r="H69" s="228"/>
      <c r="I69" s="228"/>
      <c r="J69" s="228"/>
      <c r="K69" s="228"/>
      <c r="L69" s="228"/>
      <c r="M69" s="228"/>
      <c r="N69" s="228"/>
    </row>
    <row r="70" spans="3:14" hidden="1">
      <c r="C70" s="255"/>
      <c r="D70" s="255"/>
      <c r="E70" s="255"/>
      <c r="F70" s="255"/>
      <c r="G70" s="255"/>
      <c r="H70" s="228"/>
      <c r="I70" s="228"/>
      <c r="J70" s="228"/>
      <c r="K70" s="228"/>
      <c r="L70" s="228"/>
      <c r="M70" s="228"/>
      <c r="N70" s="228"/>
    </row>
    <row r="71" spans="3:14" hidden="1">
      <c r="C71" s="255"/>
      <c r="D71" s="255"/>
      <c r="E71" s="255"/>
      <c r="F71" s="255"/>
      <c r="G71" s="255"/>
      <c r="H71" s="228"/>
      <c r="I71" s="228"/>
      <c r="J71" s="228"/>
      <c r="K71" s="228"/>
      <c r="L71" s="228"/>
      <c r="M71" s="228"/>
      <c r="N71" s="228"/>
    </row>
    <row r="72" spans="3:14" hidden="1">
      <c r="C72" s="255"/>
      <c r="D72" s="255"/>
      <c r="E72" s="255"/>
      <c r="F72" s="255"/>
      <c r="G72" s="255"/>
      <c r="H72" s="228"/>
      <c r="I72" s="228"/>
      <c r="J72" s="228"/>
      <c r="K72" s="228"/>
      <c r="L72" s="228"/>
      <c r="M72" s="228"/>
      <c r="N72" s="228"/>
    </row>
    <row r="73" spans="3:14" hidden="1">
      <c r="C73" s="255"/>
      <c r="D73" s="255"/>
      <c r="E73" s="255"/>
      <c r="F73" s="255"/>
      <c r="G73" s="255"/>
      <c r="H73" s="228"/>
      <c r="I73" s="228"/>
      <c r="J73" s="228"/>
      <c r="K73" s="228"/>
      <c r="L73" s="228"/>
      <c r="M73" s="228"/>
      <c r="N73" s="228"/>
    </row>
    <row r="74" spans="3:14" hidden="1">
      <c r="C74" s="255"/>
      <c r="D74" s="255"/>
      <c r="E74" s="255"/>
      <c r="F74" s="255"/>
      <c r="G74" s="255"/>
      <c r="H74" s="228"/>
      <c r="I74" s="228"/>
      <c r="J74" s="228"/>
      <c r="K74" s="228"/>
      <c r="L74" s="228"/>
      <c r="M74" s="228"/>
      <c r="N74" s="228"/>
    </row>
    <row r="75" spans="3:14" hidden="1">
      <c r="C75" s="255"/>
      <c r="D75" s="255"/>
      <c r="E75" s="255"/>
      <c r="F75" s="255"/>
      <c r="G75" s="255"/>
      <c r="H75" s="228"/>
      <c r="I75" s="228"/>
      <c r="J75" s="228"/>
      <c r="K75" s="228"/>
      <c r="L75" s="228"/>
      <c r="M75" s="228"/>
      <c r="N75" s="228"/>
    </row>
    <row r="76" spans="3:14" hidden="1">
      <c r="C76" s="255"/>
      <c r="D76" s="255"/>
      <c r="E76" s="255"/>
      <c r="F76" s="255"/>
      <c r="G76" s="255"/>
      <c r="H76" s="228"/>
      <c r="I76" s="228"/>
      <c r="J76" s="228"/>
      <c r="K76" s="228"/>
      <c r="L76" s="228"/>
      <c r="M76" s="228"/>
      <c r="N76" s="228"/>
    </row>
    <row r="77" spans="3:14" hidden="1">
      <c r="C77" s="255"/>
      <c r="D77" s="255"/>
      <c r="E77" s="255"/>
      <c r="F77" s="255"/>
      <c r="G77" s="255"/>
      <c r="H77" s="228"/>
      <c r="I77" s="228"/>
      <c r="J77" s="228"/>
      <c r="K77" s="228"/>
      <c r="L77" s="228"/>
      <c r="M77" s="228"/>
      <c r="N77" s="228"/>
    </row>
    <row r="78" spans="3:14" hidden="1">
      <c r="C78" s="255"/>
      <c r="D78" s="255"/>
      <c r="E78" s="255"/>
      <c r="F78" s="255"/>
      <c r="G78" s="255"/>
      <c r="H78" s="228"/>
      <c r="I78" s="228"/>
      <c r="J78" s="228"/>
      <c r="K78" s="228"/>
      <c r="L78" s="228"/>
      <c r="M78" s="228"/>
      <c r="N78" s="228"/>
    </row>
    <row r="79" spans="3:14" hidden="1">
      <c r="C79" s="255"/>
      <c r="D79" s="255"/>
      <c r="E79" s="255"/>
      <c r="F79" s="255"/>
      <c r="G79" s="255"/>
      <c r="H79" s="228"/>
      <c r="I79" s="228"/>
      <c r="J79" s="228"/>
      <c r="K79" s="228"/>
      <c r="L79" s="228"/>
      <c r="M79" s="228"/>
      <c r="N79" s="228"/>
    </row>
    <row r="80" spans="3:14" hidden="1">
      <c r="C80" s="255"/>
      <c r="D80" s="255"/>
      <c r="E80" s="255"/>
      <c r="F80" s="255"/>
      <c r="G80" s="255"/>
      <c r="H80" s="228"/>
      <c r="I80" s="228"/>
      <c r="J80" s="228"/>
      <c r="K80" s="228"/>
      <c r="L80" s="228"/>
      <c r="M80" s="228"/>
      <c r="N80" s="228"/>
    </row>
    <row r="81" spans="1:14" hidden="1">
      <c r="C81" s="255"/>
      <c r="D81" s="255"/>
      <c r="E81" s="255"/>
      <c r="F81" s="255"/>
      <c r="G81" s="255"/>
      <c r="H81" s="228"/>
      <c r="I81" s="228"/>
      <c r="J81" s="228"/>
      <c r="K81" s="228"/>
      <c r="L81" s="228"/>
      <c r="M81" s="228"/>
      <c r="N81" s="228"/>
    </row>
    <row r="82" spans="1:14" hidden="1">
      <c r="C82" s="255"/>
      <c r="D82" s="255"/>
      <c r="E82" s="255"/>
      <c r="F82" s="255"/>
      <c r="G82" s="255"/>
      <c r="H82" s="228"/>
      <c r="I82" s="228"/>
      <c r="J82" s="228"/>
      <c r="K82" s="228"/>
      <c r="L82" s="228"/>
      <c r="M82" s="228"/>
      <c r="N82" s="228"/>
    </row>
    <row r="83" spans="1:14" hidden="1">
      <c r="C83" s="255"/>
      <c r="D83" s="255"/>
      <c r="E83" s="255"/>
      <c r="F83" s="255"/>
      <c r="G83" s="255"/>
      <c r="H83" s="228"/>
      <c r="I83" s="228"/>
      <c r="J83" s="228"/>
      <c r="K83" s="228"/>
      <c r="L83" s="228"/>
      <c r="M83" s="228"/>
      <c r="N83" s="228"/>
    </row>
    <row r="84" spans="1:14" hidden="1">
      <c r="C84" s="255"/>
      <c r="D84" s="255"/>
      <c r="E84" s="255"/>
      <c r="F84" s="255"/>
      <c r="G84" s="255"/>
      <c r="H84" s="228"/>
      <c r="I84" s="228"/>
      <c r="J84" s="228"/>
      <c r="K84" s="228"/>
      <c r="L84" s="228"/>
      <c r="M84" s="228"/>
      <c r="N84" s="228"/>
    </row>
    <row r="85" spans="1:14" hidden="1">
      <c r="C85" s="255"/>
      <c r="D85" s="255"/>
      <c r="E85" s="255"/>
      <c r="F85" s="255"/>
      <c r="G85" s="255"/>
      <c r="H85" s="228"/>
      <c r="I85" s="228"/>
      <c r="J85" s="228"/>
      <c r="K85" s="228"/>
      <c r="L85" s="228"/>
      <c r="M85" s="228"/>
      <c r="N85" s="228"/>
    </row>
    <row r="86" spans="1:14" hidden="1">
      <c r="C86" s="255"/>
      <c r="D86" s="255"/>
      <c r="E86" s="255"/>
      <c r="F86" s="255"/>
      <c r="G86" s="255"/>
      <c r="H86" s="228"/>
      <c r="I86" s="228"/>
      <c r="J86" s="228"/>
      <c r="K86" s="228"/>
      <c r="L86" s="228"/>
      <c r="M86" s="228"/>
      <c r="N86" s="228"/>
    </row>
    <row r="87" spans="1:14" hidden="1">
      <c r="C87" s="255"/>
      <c r="D87" s="255"/>
      <c r="E87" s="255"/>
      <c r="F87" s="255"/>
      <c r="G87" s="255"/>
      <c r="H87" s="228"/>
      <c r="I87" s="228"/>
      <c r="J87" s="228"/>
      <c r="K87" s="228"/>
      <c r="L87" s="228"/>
      <c r="M87" s="228"/>
      <c r="N87" s="228"/>
    </row>
    <row r="88" spans="1:14" hidden="1">
      <c r="C88" s="255"/>
      <c r="D88" s="255"/>
      <c r="E88" s="255"/>
      <c r="F88" s="255"/>
      <c r="G88" s="255"/>
      <c r="H88" s="228"/>
      <c r="I88" s="228"/>
      <c r="J88" s="228"/>
      <c r="K88" s="228"/>
      <c r="L88" s="228"/>
      <c r="M88" s="228"/>
      <c r="N88" s="228"/>
    </row>
    <row r="89" spans="1:14" hidden="1">
      <c r="C89" s="255"/>
      <c r="D89" s="255"/>
      <c r="E89" s="255"/>
      <c r="F89" s="255"/>
      <c r="G89" s="255"/>
      <c r="H89" s="228"/>
      <c r="I89" s="228"/>
      <c r="J89" s="228"/>
      <c r="K89" s="228"/>
      <c r="L89" s="228"/>
      <c r="M89" s="228"/>
      <c r="N89" s="228"/>
    </row>
    <row r="90" spans="1:14" hidden="1">
      <c r="C90" s="255"/>
      <c r="D90" s="255"/>
      <c r="E90" s="255"/>
      <c r="F90" s="255"/>
      <c r="G90" s="255"/>
      <c r="H90" s="228"/>
      <c r="I90" s="228"/>
      <c r="J90" s="228"/>
      <c r="K90" s="228"/>
      <c r="L90" s="228"/>
      <c r="M90" s="228"/>
      <c r="N90" s="228"/>
    </row>
    <row r="91" spans="1:14" hidden="1">
      <c r="C91" s="255"/>
      <c r="D91" s="255"/>
      <c r="E91" s="255"/>
      <c r="F91" s="255"/>
      <c r="G91" s="255"/>
      <c r="H91" s="228"/>
      <c r="I91" s="228"/>
      <c r="J91" s="228"/>
      <c r="K91" s="228"/>
      <c r="L91" s="228"/>
      <c r="M91" s="228"/>
      <c r="N91" s="228"/>
    </row>
    <row r="92" spans="1:14" hidden="1">
      <c r="C92" s="255"/>
      <c r="D92" s="255"/>
      <c r="E92" s="255"/>
      <c r="F92" s="255"/>
      <c r="G92" s="255"/>
      <c r="H92" s="228"/>
      <c r="I92" s="228"/>
      <c r="J92" s="228"/>
      <c r="K92" s="228"/>
      <c r="L92" s="228"/>
      <c r="M92" s="228"/>
      <c r="N92" s="228"/>
    </row>
    <row r="93" spans="1:14" hidden="1">
      <c r="C93" s="255"/>
      <c r="D93" s="255"/>
      <c r="E93" s="255"/>
      <c r="F93" s="255"/>
      <c r="G93" s="255"/>
      <c r="H93" s="228"/>
      <c r="I93" s="228"/>
      <c r="J93" s="228"/>
      <c r="K93" s="228"/>
      <c r="L93" s="228"/>
      <c r="M93" s="228"/>
      <c r="N93" s="228"/>
    </row>
    <row r="94" spans="1:14">
      <c r="A94" s="256"/>
      <c r="C94" s="228"/>
      <c r="D94" s="228"/>
      <c r="E94" s="228"/>
      <c r="F94" s="228"/>
      <c r="G94" s="228"/>
      <c r="H94" s="228"/>
      <c r="I94" s="228"/>
      <c r="J94" s="228"/>
      <c r="K94" s="228"/>
      <c r="L94" s="228"/>
      <c r="M94" s="228"/>
      <c r="N94" s="228"/>
    </row>
    <row r="95" spans="1:14" ht="3.75" customHeight="1">
      <c r="C95" s="228"/>
      <c r="D95" s="228"/>
      <c r="E95" s="228"/>
      <c r="F95" s="228"/>
      <c r="G95" s="228"/>
      <c r="H95" s="228"/>
      <c r="I95" s="228"/>
      <c r="J95" s="228"/>
      <c r="K95" s="228"/>
      <c r="L95" s="228"/>
      <c r="M95" s="228"/>
      <c r="N95" s="228"/>
    </row>
    <row r="96" spans="1:14">
      <c r="B96" s="257"/>
      <c r="C96" s="258"/>
      <c r="D96" s="259"/>
      <c r="E96" s="228"/>
      <c r="F96" s="228"/>
      <c r="G96" s="228"/>
      <c r="H96" s="228"/>
      <c r="I96" s="228"/>
      <c r="J96" s="228"/>
      <c r="K96" s="228"/>
      <c r="L96" s="228"/>
      <c r="M96" s="228"/>
      <c r="N96" s="228"/>
    </row>
    <row r="97" spans="1:26">
      <c r="B97" s="260"/>
      <c r="C97" s="678"/>
      <c r="D97" s="679"/>
      <c r="E97" s="228"/>
      <c r="F97" s="228"/>
      <c r="G97" s="228"/>
      <c r="H97" s="228"/>
      <c r="I97" s="228"/>
      <c r="J97" s="228"/>
      <c r="K97" s="567" t="s">
        <v>1616</v>
      </c>
      <c r="L97" s="567"/>
      <c r="M97" s="567"/>
      <c r="N97" s="567"/>
      <c r="X97" s="248"/>
      <c r="Y97" s="248"/>
      <c r="Z97" s="248"/>
    </row>
    <row r="98" spans="1:26">
      <c r="B98" s="260"/>
      <c r="C98" s="678"/>
      <c r="D98" s="679"/>
      <c r="E98" s="228"/>
      <c r="F98" s="561"/>
      <c r="G98" s="228"/>
      <c r="H98" s="228"/>
      <c r="I98" s="228"/>
      <c r="J98" s="228"/>
      <c r="K98" s="567" t="s">
        <v>1617</v>
      </c>
      <c r="L98" s="568"/>
      <c r="M98" s="568"/>
      <c r="N98" s="568"/>
      <c r="Y98" s="248"/>
      <c r="Z98" s="248"/>
    </row>
    <row r="99" spans="1:26">
      <c r="B99" s="261"/>
      <c r="C99" s="680"/>
      <c r="D99" s="681"/>
      <c r="E99" s="228"/>
      <c r="F99" s="228"/>
      <c r="G99" s="228"/>
      <c r="H99" s="228"/>
      <c r="I99" s="228"/>
      <c r="J99" s="228"/>
      <c r="K99" s="228"/>
      <c r="L99" s="228"/>
      <c r="M99" s="228"/>
      <c r="N99" s="228"/>
      <c r="Y99" s="248"/>
      <c r="Z99" s="248"/>
    </row>
    <row r="100" spans="1:26" ht="6.75" customHeight="1">
      <c r="B100" s="229"/>
      <c r="C100" s="228"/>
      <c r="D100" s="228"/>
      <c r="E100" s="228"/>
      <c r="F100" s="228"/>
      <c r="G100" s="228"/>
      <c r="H100" s="228"/>
      <c r="I100" s="228"/>
      <c r="J100" s="228"/>
      <c r="K100" s="228"/>
      <c r="Y100" s="248"/>
      <c r="Z100" s="248"/>
    </row>
    <row r="101" spans="1:26" ht="21">
      <c r="A101" s="263" t="s">
        <v>1661</v>
      </c>
      <c r="C101" s="262"/>
      <c r="D101" s="262"/>
      <c r="E101" s="262"/>
      <c r="F101" s="262"/>
      <c r="G101" s="262"/>
      <c r="H101" s="262"/>
      <c r="I101" s="262"/>
      <c r="J101" s="262"/>
      <c r="K101" s="262"/>
      <c r="L101" s="262"/>
      <c r="M101" s="262"/>
      <c r="N101" s="262"/>
      <c r="Y101" s="248"/>
      <c r="Z101" s="248"/>
    </row>
    <row r="102" spans="1:26">
      <c r="A102" s="381"/>
      <c r="B102" s="382"/>
      <c r="C102" s="382"/>
      <c r="D102" s="383"/>
      <c r="E102" s="383"/>
      <c r="F102" s="383"/>
      <c r="G102" s="383"/>
      <c r="H102" s="383" t="s">
        <v>1151</v>
      </c>
      <c r="I102" s="383" t="s">
        <v>1155</v>
      </c>
      <c r="J102" s="383"/>
      <c r="K102" s="383" t="s">
        <v>1159</v>
      </c>
      <c r="L102" s="383" t="s">
        <v>1140</v>
      </c>
      <c r="M102" s="383"/>
      <c r="N102" s="383" t="s">
        <v>386</v>
      </c>
      <c r="P102" s="438"/>
      <c r="R102" s="537"/>
      <c r="T102" s="537"/>
      <c r="V102" s="550"/>
      <c r="X102" s="504"/>
      <c r="Y102" s="248"/>
      <c r="Z102" s="504"/>
    </row>
    <row r="103" spans="1:26">
      <c r="A103" s="384"/>
      <c r="B103" s="385"/>
      <c r="C103" s="385"/>
      <c r="D103" s="386"/>
      <c r="E103" s="386" t="s">
        <v>1138</v>
      </c>
      <c r="F103" s="386" t="s">
        <v>1139</v>
      </c>
      <c r="G103" s="386" t="s">
        <v>1148</v>
      </c>
      <c r="H103" s="386" t="s">
        <v>1152</v>
      </c>
      <c r="I103" s="386" t="s">
        <v>1156</v>
      </c>
      <c r="J103" s="386"/>
      <c r="K103" s="386" t="s">
        <v>1160</v>
      </c>
      <c r="L103" s="386" t="s">
        <v>393</v>
      </c>
      <c r="M103" s="386"/>
      <c r="N103" s="386" t="s">
        <v>1159</v>
      </c>
      <c r="P103" s="439"/>
      <c r="R103" s="463"/>
      <c r="T103" s="463" t="s">
        <v>1614</v>
      </c>
      <c r="V103" s="603" t="s">
        <v>1614</v>
      </c>
      <c r="X103" s="461"/>
      <c r="Y103" s="248"/>
      <c r="Z103" s="461"/>
    </row>
    <row r="104" spans="1:26">
      <c r="A104" s="387"/>
      <c r="B104" s="385"/>
      <c r="C104" s="385" t="s">
        <v>1146</v>
      </c>
      <c r="D104" s="386" t="s">
        <v>1141</v>
      </c>
      <c r="E104" s="386" t="s">
        <v>1142</v>
      </c>
      <c r="F104" s="386" t="s">
        <v>392</v>
      </c>
      <c r="G104" s="386" t="s">
        <v>1149</v>
      </c>
      <c r="H104" s="386" t="s">
        <v>1153</v>
      </c>
      <c r="I104" s="386" t="s">
        <v>1157</v>
      </c>
      <c r="J104" s="386" t="s">
        <v>405</v>
      </c>
      <c r="K104" s="386" t="s">
        <v>1161</v>
      </c>
      <c r="L104" s="386" t="s">
        <v>1163</v>
      </c>
      <c r="M104" s="386" t="s">
        <v>967</v>
      </c>
      <c r="N104" s="386" t="s">
        <v>1165</v>
      </c>
      <c r="P104" s="439" t="s">
        <v>1498</v>
      </c>
      <c r="R104" s="463" t="s">
        <v>1596</v>
      </c>
      <c r="T104" s="463" t="s">
        <v>1634</v>
      </c>
      <c r="V104" s="603" t="s">
        <v>1637</v>
      </c>
      <c r="X104" s="461"/>
      <c r="Y104" s="248"/>
      <c r="Z104" s="461"/>
    </row>
    <row r="105" spans="1:26">
      <c r="A105" s="388" t="s">
        <v>1064</v>
      </c>
      <c r="B105" s="389"/>
      <c r="C105" s="389" t="s">
        <v>1147</v>
      </c>
      <c r="D105" s="390" t="s">
        <v>1143</v>
      </c>
      <c r="E105" s="390" t="s">
        <v>1144</v>
      </c>
      <c r="F105" s="390" t="s">
        <v>1145</v>
      </c>
      <c r="G105" s="390" t="s">
        <v>1150</v>
      </c>
      <c r="H105" s="390" t="s">
        <v>1154</v>
      </c>
      <c r="I105" s="390" t="s">
        <v>1158</v>
      </c>
      <c r="J105" s="390" t="s">
        <v>1145</v>
      </c>
      <c r="K105" s="391" t="s">
        <v>1162</v>
      </c>
      <c r="L105" s="390" t="s">
        <v>1164</v>
      </c>
      <c r="M105" s="390" t="s">
        <v>387</v>
      </c>
      <c r="N105" s="390" t="s">
        <v>1166</v>
      </c>
      <c r="P105" s="440" t="s">
        <v>962</v>
      </c>
      <c r="R105" s="464"/>
      <c r="T105" s="464"/>
      <c r="V105" s="433"/>
      <c r="X105" s="462"/>
      <c r="Y105" s="248"/>
      <c r="Z105" s="462"/>
    </row>
    <row r="106" spans="1:26" ht="17.25" customHeight="1">
      <c r="A106" s="243"/>
      <c r="B106" s="243"/>
      <c r="C106" s="243">
        <v>3</v>
      </c>
      <c r="D106" s="243">
        <v>4</v>
      </c>
      <c r="E106" s="243">
        <v>5</v>
      </c>
      <c r="F106" s="243">
        <v>6</v>
      </c>
      <c r="G106" s="243">
        <v>7</v>
      </c>
      <c r="H106" s="243">
        <v>8</v>
      </c>
      <c r="I106" s="243">
        <v>9</v>
      </c>
      <c r="J106" s="243">
        <v>10</v>
      </c>
      <c r="K106" s="243">
        <v>11</v>
      </c>
      <c r="L106" s="243">
        <v>12</v>
      </c>
      <c r="M106" s="243">
        <v>13</v>
      </c>
      <c r="N106" s="243">
        <v>14</v>
      </c>
      <c r="O106" s="229"/>
      <c r="P106" s="229"/>
      <c r="Q106" s="229"/>
      <c r="S106" s="229"/>
      <c r="U106" s="229"/>
      <c r="Y106" s="248"/>
    </row>
    <row r="107" spans="1:26">
      <c r="A107" s="244">
        <v>1</v>
      </c>
      <c r="B107" s="245" t="s">
        <v>396</v>
      </c>
      <c r="C107" s="246">
        <v>224.33</v>
      </c>
      <c r="D107" s="246">
        <v>405.14</v>
      </c>
      <c r="E107" s="246">
        <v>1857.73</v>
      </c>
      <c r="F107" s="246">
        <v>476.45</v>
      </c>
      <c r="G107" s="246">
        <v>73.47</v>
      </c>
      <c r="H107" s="246">
        <v>268.87</v>
      </c>
      <c r="I107" s="565">
        <v>189.27</v>
      </c>
      <c r="J107" s="246">
        <v>53.76</v>
      </c>
      <c r="K107" s="246">
        <v>515.87</v>
      </c>
      <c r="L107" s="565">
        <v>810.9</v>
      </c>
      <c r="M107" s="246">
        <v>0</v>
      </c>
      <c r="N107" s="247">
        <v>4875.7899999999991</v>
      </c>
      <c r="P107" s="441">
        <f>N107-T107</f>
        <v>149.76999999999953</v>
      </c>
      <c r="R107" s="435">
        <v>4464.08</v>
      </c>
      <c r="T107" s="435">
        <v>4726.0199999999995</v>
      </c>
      <c r="V107" s="435">
        <v>4726.0199999999995</v>
      </c>
      <c r="X107" s="435"/>
      <c r="Y107" s="248"/>
      <c r="Z107" s="435"/>
    </row>
    <row r="108" spans="1:26">
      <c r="A108" s="250">
        <v>2</v>
      </c>
      <c r="B108" s="251" t="s">
        <v>1618</v>
      </c>
      <c r="C108" s="252">
        <v>224.33</v>
      </c>
      <c r="D108" s="252">
        <v>405.14</v>
      </c>
      <c r="E108" s="252">
        <v>1857.73</v>
      </c>
      <c r="F108" s="252">
        <v>476.45</v>
      </c>
      <c r="G108" s="252">
        <v>73.47</v>
      </c>
      <c r="H108" s="252">
        <v>268.87</v>
      </c>
      <c r="I108" s="566">
        <v>189.27</v>
      </c>
      <c r="J108" s="252">
        <v>53.76</v>
      </c>
      <c r="K108" s="252">
        <v>515.87</v>
      </c>
      <c r="L108" s="566">
        <v>810.9</v>
      </c>
      <c r="M108" s="252">
        <v>0</v>
      </c>
      <c r="N108" s="253">
        <v>4875.7899999999991</v>
      </c>
      <c r="P108" s="441">
        <f t="shared" ref="P108:P130" si="0">N108-T108</f>
        <v>149.76999999999953</v>
      </c>
      <c r="R108" s="436">
        <v>4464.08</v>
      </c>
      <c r="T108" s="436">
        <v>4726.0199999999995</v>
      </c>
      <c r="V108" s="436">
        <v>4726.0199999999995</v>
      </c>
      <c r="X108" s="436"/>
      <c r="Y108" s="248"/>
      <c r="Z108" s="436"/>
    </row>
    <row r="109" spans="1:26">
      <c r="A109" s="250">
        <v>3</v>
      </c>
      <c r="B109" s="251" t="s">
        <v>1619</v>
      </c>
      <c r="C109" s="252">
        <v>448.65</v>
      </c>
      <c r="D109" s="252">
        <v>810.3</v>
      </c>
      <c r="E109" s="252">
        <v>3715.45</v>
      </c>
      <c r="F109" s="252">
        <v>952.94</v>
      </c>
      <c r="G109" s="252">
        <v>147.02000000000001</v>
      </c>
      <c r="H109" s="252">
        <v>537.77</v>
      </c>
      <c r="I109" s="566">
        <v>378.55</v>
      </c>
      <c r="J109" s="252">
        <v>107.56</v>
      </c>
      <c r="K109" s="252">
        <v>1031.73</v>
      </c>
      <c r="L109" s="566">
        <v>1621.78</v>
      </c>
      <c r="M109" s="252">
        <v>0</v>
      </c>
      <c r="N109" s="253">
        <v>9751.7500000000018</v>
      </c>
      <c r="P109" s="441">
        <f t="shared" si="0"/>
        <v>299.4900000000016</v>
      </c>
      <c r="R109" s="436">
        <v>8928.340000000002</v>
      </c>
      <c r="T109" s="436">
        <v>9452.26</v>
      </c>
      <c r="V109" s="436">
        <v>9452.26</v>
      </c>
      <c r="X109" s="436"/>
      <c r="Y109" s="248"/>
      <c r="Z109" s="436"/>
    </row>
    <row r="110" spans="1:26">
      <c r="A110" s="250">
        <v>4</v>
      </c>
      <c r="B110" s="251" t="s">
        <v>399</v>
      </c>
      <c r="C110" s="252">
        <v>448.65</v>
      </c>
      <c r="D110" s="252">
        <v>810.3</v>
      </c>
      <c r="E110" s="252">
        <v>3715.4</v>
      </c>
      <c r="F110" s="252">
        <v>952.94</v>
      </c>
      <c r="G110" s="252">
        <v>147.04</v>
      </c>
      <c r="H110" s="252">
        <v>537.77</v>
      </c>
      <c r="I110" s="566">
        <v>378.55</v>
      </c>
      <c r="J110" s="252">
        <v>161.32</v>
      </c>
      <c r="K110" s="252">
        <v>1031.73</v>
      </c>
      <c r="L110" s="566">
        <v>1621.8</v>
      </c>
      <c r="M110" s="252">
        <v>0</v>
      </c>
      <c r="N110" s="253">
        <v>9805.5</v>
      </c>
      <c r="P110" s="441">
        <f t="shared" si="0"/>
        <v>300.21000000000095</v>
      </c>
      <c r="R110" s="436">
        <v>8979.1</v>
      </c>
      <c r="T110" s="436">
        <v>9505.2899999999991</v>
      </c>
      <c r="V110" s="436">
        <v>9505.2899999999991</v>
      </c>
      <c r="X110" s="436"/>
      <c r="Y110" s="248"/>
      <c r="Z110" s="436"/>
    </row>
    <row r="111" spans="1:26">
      <c r="A111" s="250">
        <v>5</v>
      </c>
      <c r="B111" s="251" t="s">
        <v>400</v>
      </c>
      <c r="C111" s="252">
        <v>448.65</v>
      </c>
      <c r="D111" s="252">
        <v>810.3</v>
      </c>
      <c r="E111" s="252">
        <v>3269.57</v>
      </c>
      <c r="F111" s="252">
        <v>685.98</v>
      </c>
      <c r="G111" s="252">
        <v>159.38</v>
      </c>
      <c r="H111" s="252">
        <v>537.77</v>
      </c>
      <c r="I111" s="566">
        <v>408.39</v>
      </c>
      <c r="J111" s="252">
        <v>263.52</v>
      </c>
      <c r="K111" s="252">
        <v>1118.52</v>
      </c>
      <c r="L111" s="566">
        <v>1730.8</v>
      </c>
      <c r="M111" s="252">
        <v>0</v>
      </c>
      <c r="N111" s="253">
        <v>9432.8799999999992</v>
      </c>
      <c r="P111" s="441">
        <f t="shared" si="0"/>
        <v>301.30999999999949</v>
      </c>
      <c r="R111" s="436">
        <v>8618.84</v>
      </c>
      <c r="T111" s="436">
        <v>9131.57</v>
      </c>
      <c r="V111" s="436">
        <v>9131.57</v>
      </c>
      <c r="X111" s="436"/>
      <c r="Y111" s="248"/>
      <c r="Z111" s="436"/>
    </row>
    <row r="112" spans="1:26">
      <c r="A112" s="250">
        <v>6</v>
      </c>
      <c r="B112" s="251" t="s">
        <v>401</v>
      </c>
      <c r="C112" s="252">
        <v>448.65</v>
      </c>
      <c r="D112" s="252">
        <v>810.3</v>
      </c>
      <c r="E112" s="252">
        <v>4808.16</v>
      </c>
      <c r="F112" s="252">
        <v>571.07000000000005</v>
      </c>
      <c r="G112" s="252">
        <v>154.55000000000001</v>
      </c>
      <c r="H112" s="252">
        <v>860.42</v>
      </c>
      <c r="I112" s="566">
        <v>451.12</v>
      </c>
      <c r="J112" s="252">
        <v>607.66</v>
      </c>
      <c r="K112" s="252">
        <v>1084.53</v>
      </c>
      <c r="L112" s="566">
        <v>1537.47</v>
      </c>
      <c r="M112" s="252">
        <v>0</v>
      </c>
      <c r="N112" s="253">
        <v>11333.93</v>
      </c>
      <c r="P112" s="441">
        <f t="shared" si="0"/>
        <v>291.34000000000015</v>
      </c>
      <c r="R112" s="437">
        <v>10475.879999999999</v>
      </c>
      <c r="T112" s="437">
        <v>11042.59</v>
      </c>
      <c r="V112" s="437">
        <v>11042.59</v>
      </c>
      <c r="X112" s="437"/>
      <c r="Y112" s="248"/>
      <c r="Z112" s="437"/>
    </row>
    <row r="113" spans="1:26">
      <c r="A113" s="516">
        <v>7</v>
      </c>
      <c r="B113" s="517" t="s">
        <v>404</v>
      </c>
      <c r="C113" s="518">
        <v>448.65</v>
      </c>
      <c r="D113" s="518">
        <v>810.3</v>
      </c>
      <c r="E113" s="518">
        <v>8173.93</v>
      </c>
      <c r="F113" s="518">
        <v>571.07000000000005</v>
      </c>
      <c r="G113" s="518">
        <v>255.51</v>
      </c>
      <c r="H113" s="518">
        <v>1505.73</v>
      </c>
      <c r="I113" s="518">
        <v>451.12</v>
      </c>
      <c r="J113" s="518">
        <v>607.66</v>
      </c>
      <c r="K113" s="518">
        <v>2029.75</v>
      </c>
      <c r="L113" s="569">
        <v>2006.61</v>
      </c>
      <c r="M113" s="518">
        <v>0</v>
      </c>
      <c r="N113" s="519">
        <v>16860.330000000002</v>
      </c>
      <c r="P113" s="441">
        <f t="shared" si="0"/>
        <v>369.56999999999971</v>
      </c>
      <c r="R113" s="434">
        <v>15697.710000000001</v>
      </c>
      <c r="T113" s="434">
        <v>16490.760000000002</v>
      </c>
      <c r="V113" s="434">
        <v>16490.760000000002</v>
      </c>
      <c r="X113" s="434"/>
      <c r="Y113" s="248"/>
      <c r="Z113" s="434"/>
    </row>
    <row r="114" spans="1:26">
      <c r="A114" s="512">
        <v>8</v>
      </c>
      <c r="B114" s="513" t="s">
        <v>1620</v>
      </c>
      <c r="C114" s="514">
        <v>3096.41</v>
      </c>
      <c r="D114" s="514">
        <v>0</v>
      </c>
      <c r="E114" s="514">
        <v>10217.379999999999</v>
      </c>
      <c r="F114" s="514">
        <v>9539.82</v>
      </c>
      <c r="G114" s="514">
        <v>492.88</v>
      </c>
      <c r="H114" s="514">
        <v>430.2</v>
      </c>
      <c r="I114" s="514">
        <v>0</v>
      </c>
      <c r="J114" s="514">
        <v>0</v>
      </c>
      <c r="K114" s="514">
        <v>3458.83</v>
      </c>
      <c r="L114" s="565">
        <v>4098.1000000000004</v>
      </c>
      <c r="M114" s="514">
        <v>0</v>
      </c>
      <c r="N114" s="515">
        <v>31333.620000000003</v>
      </c>
      <c r="P114" s="441">
        <f t="shared" si="0"/>
        <v>562.49999999999636</v>
      </c>
      <c r="R114" s="435">
        <v>29419.35</v>
      </c>
      <c r="T114" s="435">
        <v>30771.120000000006</v>
      </c>
      <c r="V114" s="435">
        <v>30771.120000000006</v>
      </c>
      <c r="X114" s="435"/>
      <c r="Y114" s="248"/>
      <c r="Z114" s="435"/>
    </row>
    <row r="115" spans="1:26">
      <c r="A115" s="508">
        <v>9</v>
      </c>
      <c r="B115" s="509" t="s">
        <v>1621</v>
      </c>
      <c r="C115" s="570">
        <v>3702.76</v>
      </c>
      <c r="D115" s="510">
        <v>0</v>
      </c>
      <c r="E115" s="510">
        <v>0</v>
      </c>
      <c r="F115" s="570">
        <v>56.56</v>
      </c>
      <c r="G115" s="510">
        <v>0</v>
      </c>
      <c r="H115" s="510">
        <v>0</v>
      </c>
      <c r="I115" s="510">
        <v>0</v>
      </c>
      <c r="J115" s="510">
        <v>0</v>
      </c>
      <c r="K115" s="510">
        <v>0</v>
      </c>
      <c r="L115" s="510">
        <v>0</v>
      </c>
      <c r="M115" s="570">
        <v>35155.74</v>
      </c>
      <c r="N115" s="511">
        <v>38915.06</v>
      </c>
      <c r="P115" s="441">
        <f t="shared" si="0"/>
        <v>1799.6499999999942</v>
      </c>
      <c r="R115" s="437">
        <v>34290.99</v>
      </c>
      <c r="T115" s="437">
        <v>37115.410000000003</v>
      </c>
      <c r="V115" s="437">
        <v>37115.410000000003</v>
      </c>
      <c r="X115" s="437"/>
      <c r="Y115" s="248"/>
      <c r="Z115" s="437"/>
    </row>
    <row r="116" spans="1:26">
      <c r="A116" s="520">
        <v>10</v>
      </c>
      <c r="B116" s="521" t="s">
        <v>1495</v>
      </c>
      <c r="C116" s="566">
        <v>111.09</v>
      </c>
      <c r="D116" s="566">
        <v>194.4</v>
      </c>
      <c r="E116" s="566">
        <v>1360.76</v>
      </c>
      <c r="F116" s="566">
        <v>194.4</v>
      </c>
      <c r="G116" s="566">
        <v>55.54</v>
      </c>
      <c r="H116" s="566">
        <v>138.84</v>
      </c>
      <c r="I116" s="566">
        <v>83.31</v>
      </c>
      <c r="J116" s="566">
        <v>27.78</v>
      </c>
      <c r="K116" s="566">
        <v>333.25</v>
      </c>
      <c r="L116" s="566">
        <v>322.91000000000003</v>
      </c>
      <c r="M116" s="522">
        <v>0</v>
      </c>
      <c r="N116" s="523">
        <v>2822.28</v>
      </c>
      <c r="P116" s="441">
        <f t="shared" si="0"/>
        <v>104.0300000000002</v>
      </c>
      <c r="R116" s="435">
        <v>2554.0699999999997</v>
      </c>
      <c r="T116" s="435">
        <v>2718.25</v>
      </c>
      <c r="V116" s="435">
        <v>2724.17</v>
      </c>
      <c r="X116" s="435"/>
      <c r="Y116" s="248"/>
      <c r="Z116" s="435"/>
    </row>
    <row r="117" spans="1:26">
      <c r="A117" s="520">
        <v>11</v>
      </c>
      <c r="B117" s="521" t="s">
        <v>1496</v>
      </c>
      <c r="C117" s="566">
        <v>118.24</v>
      </c>
      <c r="D117" s="566">
        <v>206.89</v>
      </c>
      <c r="E117" s="566">
        <v>1448.24</v>
      </c>
      <c r="F117" s="566">
        <v>206.89</v>
      </c>
      <c r="G117" s="566">
        <v>59.11</v>
      </c>
      <c r="H117" s="566">
        <v>147.78</v>
      </c>
      <c r="I117" s="566">
        <v>88.67</v>
      </c>
      <c r="J117" s="566">
        <v>29.56</v>
      </c>
      <c r="K117" s="566">
        <v>354.67</v>
      </c>
      <c r="L117" s="566">
        <v>343.66</v>
      </c>
      <c r="M117" s="522">
        <v>0</v>
      </c>
      <c r="N117" s="523">
        <v>3003.7099999999996</v>
      </c>
      <c r="P117" s="441">
        <f t="shared" si="0"/>
        <v>122.48999999999933</v>
      </c>
      <c r="R117" s="436">
        <v>2695.7200000000003</v>
      </c>
      <c r="T117" s="436">
        <v>2881.2200000000003</v>
      </c>
      <c r="V117" s="436">
        <v>2887.5000000000005</v>
      </c>
      <c r="X117" s="436"/>
      <c r="Y117" s="248"/>
      <c r="Z117" s="436"/>
    </row>
    <row r="118" spans="1:26">
      <c r="A118" s="524">
        <v>12</v>
      </c>
      <c r="B118" s="525" t="s">
        <v>1497</v>
      </c>
      <c r="C118" s="570">
        <v>126.78</v>
      </c>
      <c r="D118" s="570">
        <v>221.87</v>
      </c>
      <c r="E118" s="570">
        <v>1553.06</v>
      </c>
      <c r="F118" s="570">
        <v>221.87</v>
      </c>
      <c r="G118" s="570">
        <v>63.38</v>
      </c>
      <c r="H118" s="570">
        <v>158.47</v>
      </c>
      <c r="I118" s="570">
        <v>95.08</v>
      </c>
      <c r="J118" s="570">
        <v>31.7</v>
      </c>
      <c r="K118" s="570">
        <v>380.34</v>
      </c>
      <c r="L118" s="570">
        <v>368.53</v>
      </c>
      <c r="M118" s="526">
        <v>0</v>
      </c>
      <c r="N118" s="527">
        <v>3221.08</v>
      </c>
      <c r="P118" s="441">
        <f t="shared" si="0"/>
        <v>327.50000000000045</v>
      </c>
      <c r="R118" s="437">
        <v>2515.4299999999998</v>
      </c>
      <c r="T118" s="437">
        <v>2893.5799999999995</v>
      </c>
      <c r="V118" s="437">
        <v>2899.8899999999994</v>
      </c>
      <c r="X118" s="437"/>
      <c r="Y118" s="248"/>
      <c r="Z118" s="437"/>
    </row>
    <row r="119" spans="1:26">
      <c r="A119" s="528">
        <v>13</v>
      </c>
      <c r="B119" s="529" t="s">
        <v>1392</v>
      </c>
      <c r="C119" s="565">
        <v>55.91</v>
      </c>
      <c r="D119" s="565">
        <v>264.89</v>
      </c>
      <c r="E119" s="565">
        <v>2585.88</v>
      </c>
      <c r="F119" s="530">
        <v>0</v>
      </c>
      <c r="G119" s="565">
        <v>125.46</v>
      </c>
      <c r="H119" s="565">
        <v>19.23</v>
      </c>
      <c r="I119" s="565">
        <v>104.71</v>
      </c>
      <c r="J119" s="565">
        <v>544.1</v>
      </c>
      <c r="K119" s="530">
        <v>0</v>
      </c>
      <c r="L119" s="565">
        <v>442.14</v>
      </c>
      <c r="M119" s="530">
        <v>0</v>
      </c>
      <c r="N119" s="531">
        <v>4142.3200000000006</v>
      </c>
      <c r="P119" s="441">
        <f t="shared" si="0"/>
        <v>34.250000000000909</v>
      </c>
      <c r="R119" s="435">
        <v>3973.7100000000005</v>
      </c>
      <c r="T119" s="435">
        <v>4108.07</v>
      </c>
      <c r="V119" s="435">
        <v>4116.41</v>
      </c>
      <c r="X119" s="435"/>
      <c r="Y119" s="248"/>
      <c r="Z119" s="435"/>
    </row>
    <row r="120" spans="1:26">
      <c r="A120" s="532">
        <v>14</v>
      </c>
      <c r="B120" s="533" t="s">
        <v>1393</v>
      </c>
      <c r="C120" s="566">
        <v>58.4</v>
      </c>
      <c r="D120" s="566">
        <v>276.70999999999998</v>
      </c>
      <c r="E120" s="566">
        <v>2701.21</v>
      </c>
      <c r="F120" s="534">
        <v>0</v>
      </c>
      <c r="G120" s="566">
        <v>131.06</v>
      </c>
      <c r="H120" s="566">
        <v>20.09</v>
      </c>
      <c r="I120" s="566">
        <v>109.38</v>
      </c>
      <c r="J120" s="566">
        <v>568.37</v>
      </c>
      <c r="K120" s="534">
        <v>0</v>
      </c>
      <c r="L120" s="566">
        <v>461.87</v>
      </c>
      <c r="M120" s="534">
        <v>0</v>
      </c>
      <c r="N120" s="535">
        <v>4327.09</v>
      </c>
      <c r="O120" s="248"/>
      <c r="P120" s="441">
        <f t="shared" si="0"/>
        <v>71.360000000000582</v>
      </c>
      <c r="Q120" s="248"/>
      <c r="R120" s="436">
        <v>4082.8600000000006</v>
      </c>
      <c r="S120" s="248"/>
      <c r="T120" s="436">
        <v>4255.7299999999996</v>
      </c>
      <c r="U120" s="248"/>
      <c r="V120" s="436">
        <v>4264.38</v>
      </c>
      <c r="X120" s="436"/>
      <c r="Y120" s="248"/>
      <c r="Z120" s="436"/>
    </row>
    <row r="121" spans="1:26">
      <c r="A121" s="532">
        <v>15</v>
      </c>
      <c r="B121" s="533" t="s">
        <v>1394</v>
      </c>
      <c r="C121" s="566">
        <v>60.89</v>
      </c>
      <c r="D121" s="566">
        <v>288.52999999999997</v>
      </c>
      <c r="E121" s="566">
        <v>2816.54</v>
      </c>
      <c r="F121" s="534">
        <v>0</v>
      </c>
      <c r="G121" s="566">
        <v>136.65</v>
      </c>
      <c r="H121" s="566">
        <v>20.95</v>
      </c>
      <c r="I121" s="566">
        <v>114.05</v>
      </c>
      <c r="J121" s="566">
        <v>592.64</v>
      </c>
      <c r="K121" s="534">
        <v>0</v>
      </c>
      <c r="L121" s="566">
        <v>481.59</v>
      </c>
      <c r="M121" s="534">
        <v>0</v>
      </c>
      <c r="N121" s="535">
        <v>4511.84</v>
      </c>
      <c r="O121" s="248"/>
      <c r="P121" s="441">
        <f t="shared" si="0"/>
        <v>108.47000000000025</v>
      </c>
      <c r="Q121" s="248"/>
      <c r="R121" s="436">
        <v>4192.0199999999995</v>
      </c>
      <c r="S121" s="248"/>
      <c r="T121" s="436">
        <v>4403.37</v>
      </c>
      <c r="U121" s="248"/>
      <c r="V121" s="436">
        <v>4412.32</v>
      </c>
      <c r="X121" s="436"/>
      <c r="Y121" s="248"/>
      <c r="Z121" s="436"/>
    </row>
    <row r="122" spans="1:26">
      <c r="A122" s="532">
        <v>16</v>
      </c>
      <c r="B122" s="533" t="s">
        <v>1395</v>
      </c>
      <c r="C122" s="566">
        <v>63.39</v>
      </c>
      <c r="D122" s="566">
        <v>300.33999999999997</v>
      </c>
      <c r="E122" s="566">
        <v>2931.87</v>
      </c>
      <c r="F122" s="534">
        <v>0</v>
      </c>
      <c r="G122" s="566">
        <v>142.24</v>
      </c>
      <c r="H122" s="566">
        <v>21.8</v>
      </c>
      <c r="I122" s="566">
        <v>118.72</v>
      </c>
      <c r="J122" s="566">
        <v>616.9</v>
      </c>
      <c r="K122" s="534">
        <v>0</v>
      </c>
      <c r="L122" s="566">
        <v>501.31</v>
      </c>
      <c r="M122" s="534">
        <v>0</v>
      </c>
      <c r="N122" s="535">
        <v>4696.5700000000006</v>
      </c>
      <c r="O122" s="248"/>
      <c r="P122" s="441">
        <f t="shared" si="0"/>
        <v>145.5600000000004</v>
      </c>
      <c r="Q122" s="248"/>
      <c r="R122" s="436">
        <v>4301.1499999999996</v>
      </c>
      <c r="S122" s="248"/>
      <c r="T122" s="436">
        <v>4551.01</v>
      </c>
      <c r="U122" s="248"/>
      <c r="V122" s="436">
        <v>4560.26</v>
      </c>
      <c r="X122" s="436"/>
      <c r="Y122" s="248"/>
      <c r="Z122" s="436"/>
    </row>
    <row r="123" spans="1:26">
      <c r="A123" s="532">
        <v>17</v>
      </c>
      <c r="B123" s="533" t="s">
        <v>1396</v>
      </c>
      <c r="C123" s="566">
        <v>65.88</v>
      </c>
      <c r="D123" s="566">
        <v>312.14999999999998</v>
      </c>
      <c r="E123" s="566">
        <v>3047.2</v>
      </c>
      <c r="F123" s="534">
        <v>0</v>
      </c>
      <c r="G123" s="566">
        <v>147.84</v>
      </c>
      <c r="H123" s="566">
        <v>22.66</v>
      </c>
      <c r="I123" s="566">
        <v>123.39</v>
      </c>
      <c r="J123" s="566">
        <v>641.16999999999996</v>
      </c>
      <c r="K123" s="534">
        <v>0</v>
      </c>
      <c r="L123" s="566">
        <v>521.03</v>
      </c>
      <c r="M123" s="534">
        <v>0</v>
      </c>
      <c r="N123" s="535">
        <v>4881.3199999999988</v>
      </c>
      <c r="O123" s="248"/>
      <c r="P123" s="441">
        <f t="shared" si="0"/>
        <v>182.66999999999825</v>
      </c>
      <c r="Q123" s="248"/>
      <c r="R123" s="436">
        <v>4410.3</v>
      </c>
      <c r="S123" s="248"/>
      <c r="T123" s="436">
        <v>4698.6500000000005</v>
      </c>
      <c r="U123" s="248"/>
      <c r="V123" s="436">
        <v>4708.1900000000005</v>
      </c>
      <c r="X123" s="436"/>
      <c r="Y123" s="248"/>
      <c r="Z123" s="436"/>
    </row>
    <row r="124" spans="1:26">
      <c r="A124" s="532">
        <v>18</v>
      </c>
      <c r="B124" s="533" t="s">
        <v>1397</v>
      </c>
      <c r="C124" s="566">
        <v>72.739999999999995</v>
      </c>
      <c r="D124" s="566">
        <v>344.67</v>
      </c>
      <c r="E124" s="566">
        <v>3364.62</v>
      </c>
      <c r="F124" s="534">
        <v>0</v>
      </c>
      <c r="G124" s="566">
        <v>163.22999999999999</v>
      </c>
      <c r="H124" s="566">
        <v>25.03</v>
      </c>
      <c r="I124" s="566">
        <v>136.24</v>
      </c>
      <c r="J124" s="566">
        <v>707.96</v>
      </c>
      <c r="K124" s="534">
        <v>0</v>
      </c>
      <c r="L124" s="566">
        <v>575.29999999999995</v>
      </c>
      <c r="M124" s="534">
        <v>0</v>
      </c>
      <c r="N124" s="535">
        <v>5389.79</v>
      </c>
      <c r="O124" s="248"/>
      <c r="P124" s="441">
        <f t="shared" si="0"/>
        <v>241.02999999999884</v>
      </c>
      <c r="Q124" s="248"/>
      <c r="R124" s="436">
        <v>4794.4199999999992</v>
      </c>
      <c r="S124" s="248"/>
      <c r="T124" s="436">
        <v>5148.7600000000011</v>
      </c>
      <c r="U124" s="248"/>
      <c r="V124" s="436">
        <v>5159.2200000000012</v>
      </c>
      <c r="X124" s="436"/>
      <c r="Y124" s="248"/>
      <c r="Z124" s="436"/>
    </row>
    <row r="125" spans="1:26">
      <c r="A125" s="532">
        <v>19</v>
      </c>
      <c r="B125" s="533" t="s">
        <v>1398</v>
      </c>
      <c r="C125" s="566">
        <v>78.73</v>
      </c>
      <c r="D125" s="566">
        <v>373.02</v>
      </c>
      <c r="E125" s="566">
        <v>3641.44</v>
      </c>
      <c r="F125" s="534">
        <v>0</v>
      </c>
      <c r="G125" s="566">
        <v>176.66</v>
      </c>
      <c r="H125" s="566">
        <v>27.08</v>
      </c>
      <c r="I125" s="566">
        <v>147.44999999999999</v>
      </c>
      <c r="J125" s="566">
        <v>766.21</v>
      </c>
      <c r="K125" s="534">
        <v>0</v>
      </c>
      <c r="L125" s="566">
        <v>622.63</v>
      </c>
      <c r="M125" s="534">
        <v>0</v>
      </c>
      <c r="N125" s="535">
        <v>5833.22</v>
      </c>
      <c r="O125" s="248"/>
      <c r="P125" s="441">
        <f t="shared" si="0"/>
        <v>330.02000000000044</v>
      </c>
      <c r="Q125" s="248"/>
      <c r="R125" s="436">
        <v>5056.46</v>
      </c>
      <c r="S125" s="248"/>
      <c r="T125" s="436">
        <v>5503.2</v>
      </c>
      <c r="U125" s="248"/>
      <c r="V125" s="436">
        <v>5514.38</v>
      </c>
      <c r="X125" s="436"/>
      <c r="Y125" s="248"/>
      <c r="Z125" s="436"/>
    </row>
    <row r="126" spans="1:26">
      <c r="A126" s="532">
        <v>20</v>
      </c>
      <c r="B126" s="533" t="s">
        <v>1399</v>
      </c>
      <c r="C126" s="566">
        <v>84.72</v>
      </c>
      <c r="D126" s="566">
        <v>401.38</v>
      </c>
      <c r="E126" s="566">
        <v>3918.27</v>
      </c>
      <c r="F126" s="534">
        <v>0</v>
      </c>
      <c r="G126" s="566">
        <v>190.09</v>
      </c>
      <c r="H126" s="566">
        <v>29.15</v>
      </c>
      <c r="I126" s="566">
        <v>158.66</v>
      </c>
      <c r="J126" s="566">
        <v>824.45</v>
      </c>
      <c r="K126" s="534">
        <v>0</v>
      </c>
      <c r="L126" s="566">
        <v>669.96</v>
      </c>
      <c r="M126" s="534">
        <v>0</v>
      </c>
      <c r="N126" s="535">
        <v>6276.6799999999994</v>
      </c>
      <c r="O126" s="248"/>
      <c r="P126" s="441">
        <f t="shared" si="0"/>
        <v>419.03999999999905</v>
      </c>
      <c r="Q126" s="248"/>
      <c r="R126" s="436">
        <v>5318.51</v>
      </c>
      <c r="S126" s="248"/>
      <c r="T126" s="436">
        <v>5857.64</v>
      </c>
      <c r="U126" s="248"/>
      <c r="V126" s="436">
        <v>5869.54</v>
      </c>
      <c r="X126" s="436"/>
      <c r="Y126" s="248"/>
      <c r="Z126" s="436"/>
    </row>
    <row r="127" spans="1:26">
      <c r="A127" s="532">
        <v>21</v>
      </c>
      <c r="B127" s="533" t="s">
        <v>1400</v>
      </c>
      <c r="C127" s="566">
        <v>90.7</v>
      </c>
      <c r="D127" s="566">
        <v>429.74</v>
      </c>
      <c r="E127" s="566">
        <v>4195.1000000000004</v>
      </c>
      <c r="F127" s="534">
        <v>0</v>
      </c>
      <c r="G127" s="566">
        <v>203.52</v>
      </c>
      <c r="H127" s="566">
        <v>31.19</v>
      </c>
      <c r="I127" s="566">
        <v>169.87</v>
      </c>
      <c r="J127" s="566">
        <v>882.71</v>
      </c>
      <c r="K127" s="534">
        <v>0</v>
      </c>
      <c r="L127" s="566">
        <v>717.3</v>
      </c>
      <c r="M127" s="534">
        <v>0</v>
      </c>
      <c r="N127" s="535">
        <v>6720.130000000001</v>
      </c>
      <c r="O127" s="248"/>
      <c r="P127" s="441">
        <f t="shared" si="0"/>
        <v>508.06000000000222</v>
      </c>
      <c r="Q127" s="248"/>
      <c r="R127" s="436">
        <v>5580.5899999999992</v>
      </c>
      <c r="S127" s="248"/>
      <c r="T127" s="436">
        <v>6212.0699999999988</v>
      </c>
      <c r="U127" s="248"/>
      <c r="V127" s="436">
        <v>6224.6899999999987</v>
      </c>
      <c r="X127" s="436"/>
      <c r="Y127" s="248"/>
      <c r="Z127" s="436"/>
    </row>
    <row r="128" spans="1:26">
      <c r="A128" s="532">
        <v>22</v>
      </c>
      <c r="B128" s="533" t="s">
        <v>1401</v>
      </c>
      <c r="C128" s="566">
        <v>96.68</v>
      </c>
      <c r="D128" s="566">
        <v>458.1</v>
      </c>
      <c r="E128" s="566">
        <v>4471.93</v>
      </c>
      <c r="F128" s="534">
        <v>0</v>
      </c>
      <c r="G128" s="566">
        <v>216.95</v>
      </c>
      <c r="H128" s="566">
        <v>33.26</v>
      </c>
      <c r="I128" s="566">
        <v>181.08</v>
      </c>
      <c r="J128" s="566">
        <v>940.95</v>
      </c>
      <c r="K128" s="534">
        <v>0</v>
      </c>
      <c r="L128" s="566">
        <v>764.64</v>
      </c>
      <c r="M128" s="534">
        <v>0</v>
      </c>
      <c r="N128" s="535">
        <v>7163.59</v>
      </c>
      <c r="O128" s="248"/>
      <c r="P128" s="441">
        <f t="shared" si="0"/>
        <v>597.07999999999993</v>
      </c>
      <c r="Q128" s="248"/>
      <c r="R128" s="436">
        <v>5842.64</v>
      </c>
      <c r="S128" s="248"/>
      <c r="T128" s="436">
        <v>6566.51</v>
      </c>
      <c r="U128" s="248"/>
      <c r="V128" s="436">
        <v>6579.8600000000006</v>
      </c>
      <c r="X128" s="436"/>
      <c r="Y128" s="248"/>
      <c r="Z128" s="436"/>
    </row>
    <row r="129" spans="1:26">
      <c r="A129" s="532">
        <v>23</v>
      </c>
      <c r="B129" s="533" t="s">
        <v>1573</v>
      </c>
      <c r="C129" s="566">
        <v>105.8</v>
      </c>
      <c r="D129" s="566">
        <v>501.28</v>
      </c>
      <c r="E129" s="566">
        <v>4893.4799999999996</v>
      </c>
      <c r="F129" s="534">
        <v>0</v>
      </c>
      <c r="G129" s="566">
        <v>237.4</v>
      </c>
      <c r="H129" s="566">
        <v>36.39</v>
      </c>
      <c r="I129" s="566">
        <v>198.15</v>
      </c>
      <c r="J129" s="566">
        <v>1029.6600000000001</v>
      </c>
      <c r="K129" s="534">
        <v>0</v>
      </c>
      <c r="L129" s="566">
        <v>836.71</v>
      </c>
      <c r="M129" s="534">
        <v>0</v>
      </c>
      <c r="N129" s="535">
        <v>7838.869999999999</v>
      </c>
      <c r="P129" s="441">
        <f t="shared" si="0"/>
        <v>775.50999999999931</v>
      </c>
      <c r="Q129" s="248"/>
      <c r="R129" s="436">
        <v>6159.6200000000008</v>
      </c>
      <c r="S129" s="248"/>
      <c r="T129" s="436">
        <v>7063.36</v>
      </c>
      <c r="U129" s="248"/>
      <c r="V129" s="436">
        <v>7077.7099999999991</v>
      </c>
      <c r="X129" s="436"/>
      <c r="Y129" s="248"/>
      <c r="Z129" s="436"/>
    </row>
    <row r="130" spans="1:26">
      <c r="A130" s="532">
        <v>24</v>
      </c>
      <c r="B130" s="533" t="s">
        <v>1574</v>
      </c>
      <c r="C130" s="566">
        <v>114.92</v>
      </c>
      <c r="D130" s="566">
        <v>544.47</v>
      </c>
      <c r="E130" s="566">
        <v>5315.04</v>
      </c>
      <c r="F130" s="534">
        <v>0</v>
      </c>
      <c r="G130" s="566">
        <v>257.85000000000002</v>
      </c>
      <c r="H130" s="566">
        <v>39.53</v>
      </c>
      <c r="I130" s="566">
        <v>215.22</v>
      </c>
      <c r="J130" s="566">
        <v>1118.3499999999999</v>
      </c>
      <c r="K130" s="534">
        <v>0</v>
      </c>
      <c r="L130" s="566">
        <v>908.79</v>
      </c>
      <c r="M130" s="534">
        <v>0</v>
      </c>
      <c r="N130" s="535">
        <v>8514.1700000000019</v>
      </c>
      <c r="P130" s="441">
        <f t="shared" si="0"/>
        <v>953.98000000000047</v>
      </c>
      <c r="Q130" s="248"/>
      <c r="R130" s="437">
        <v>6476.57</v>
      </c>
      <c r="S130" s="248"/>
      <c r="T130" s="437">
        <v>7560.1900000000014</v>
      </c>
      <c r="U130" s="248"/>
      <c r="V130" s="437">
        <v>7575.5500000000011</v>
      </c>
      <c r="X130" s="437"/>
      <c r="Y130" s="248"/>
      <c r="Z130" s="437"/>
    </row>
    <row r="131" spans="1:26" ht="38.1" customHeight="1">
      <c r="Y131" s="248"/>
      <c r="Z131" s="248"/>
    </row>
    <row r="132" spans="1:26" hidden="1">
      <c r="Y132" s="248"/>
      <c r="Z132" s="248"/>
    </row>
    <row r="133" spans="1:26" hidden="1">
      <c r="Y133" s="248"/>
      <c r="Z133" s="248"/>
    </row>
    <row r="134" spans="1:26" hidden="1">
      <c r="Y134" s="248"/>
      <c r="Z134" s="248"/>
    </row>
    <row r="135" spans="1:26" hidden="1"/>
    <row r="136" spans="1:26" hidden="1"/>
    <row r="137" spans="1:26" hidden="1"/>
    <row r="138" spans="1:26" hidden="1"/>
    <row r="139" spans="1:26" hidden="1"/>
    <row r="140" spans="1:26" hidden="1"/>
    <row r="141" spans="1:26" hidden="1"/>
    <row r="142" spans="1:26" hidden="1"/>
    <row r="143" spans="1:26" hidden="1"/>
    <row r="144" spans="1:26"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spans="3:21" hidden="1"/>
    <row r="162" spans="3:21" hidden="1">
      <c r="C162" s="248"/>
      <c r="D162" s="248"/>
      <c r="E162" s="248"/>
      <c r="F162" s="248"/>
      <c r="G162" s="248"/>
      <c r="H162" s="248"/>
      <c r="I162" s="248"/>
      <c r="J162" s="248"/>
      <c r="K162" s="248"/>
      <c r="L162" s="248"/>
      <c r="M162" s="248"/>
      <c r="N162" s="248"/>
      <c r="O162" s="248"/>
      <c r="P162" s="248"/>
      <c r="Q162" s="248"/>
      <c r="S162" s="248"/>
      <c r="U162" s="248"/>
    </row>
    <row r="163" spans="3:21" hidden="1">
      <c r="C163" s="248"/>
      <c r="D163" s="248"/>
      <c r="E163" s="248"/>
      <c r="F163" s="248"/>
      <c r="G163" s="248"/>
      <c r="H163" s="248"/>
      <c r="I163" s="248"/>
      <c r="J163" s="248"/>
      <c r="K163" s="248"/>
      <c r="L163" s="248"/>
      <c r="M163" s="248"/>
      <c r="N163" s="248"/>
    </row>
    <row r="164" spans="3:21" hidden="1">
      <c r="C164" s="248"/>
      <c r="D164" s="248"/>
      <c r="E164" s="248"/>
      <c r="F164" s="248"/>
      <c r="G164" s="248"/>
      <c r="H164" s="248"/>
      <c r="I164" s="248"/>
      <c r="J164" s="248"/>
      <c r="K164" s="248"/>
      <c r="L164" s="248"/>
      <c r="M164" s="248"/>
      <c r="N164" s="248"/>
    </row>
    <row r="165" spans="3:21" hidden="1">
      <c r="C165" s="248"/>
      <c r="D165" s="248"/>
      <c r="E165" s="248"/>
      <c r="F165" s="248"/>
      <c r="G165" s="248"/>
      <c r="H165" s="248"/>
      <c r="I165" s="248"/>
      <c r="J165" s="248"/>
      <c r="K165" s="248"/>
      <c r="L165" s="248"/>
      <c r="M165" s="248"/>
      <c r="N165" s="248"/>
    </row>
    <row r="166" spans="3:21" hidden="1">
      <c r="C166" s="248"/>
      <c r="D166" s="248"/>
      <c r="E166" s="248"/>
      <c r="F166" s="248"/>
      <c r="G166" s="248"/>
      <c r="H166" s="248"/>
      <c r="I166" s="248"/>
      <c r="J166" s="248"/>
      <c r="K166" s="248"/>
      <c r="L166" s="248"/>
      <c r="M166" s="248"/>
      <c r="N166" s="248"/>
    </row>
    <row r="167" spans="3:21" hidden="1">
      <c r="C167" s="248"/>
      <c r="D167" s="248"/>
      <c r="E167" s="248"/>
      <c r="F167" s="248"/>
      <c r="G167" s="248"/>
      <c r="H167" s="248"/>
      <c r="I167" s="248"/>
      <c r="J167" s="248"/>
      <c r="K167" s="248"/>
      <c r="L167" s="248"/>
      <c r="M167" s="248"/>
      <c r="N167" s="248"/>
    </row>
    <row r="168" spans="3:21" hidden="1">
      <c r="C168" s="248"/>
      <c r="D168" s="248"/>
      <c r="E168" s="248"/>
      <c r="F168" s="248"/>
      <c r="G168" s="248"/>
      <c r="H168" s="248"/>
      <c r="I168" s="248"/>
      <c r="J168" s="248"/>
      <c r="K168" s="248"/>
      <c r="L168" s="248"/>
      <c r="M168" s="248"/>
      <c r="N168" s="248"/>
    </row>
    <row r="169" spans="3:21" hidden="1">
      <c r="C169" s="248"/>
      <c r="D169" s="248"/>
      <c r="E169" s="248"/>
      <c r="F169" s="248"/>
      <c r="G169" s="248"/>
      <c r="H169" s="248"/>
      <c r="I169" s="248"/>
      <c r="J169" s="248"/>
      <c r="K169" s="248"/>
      <c r="L169" s="248"/>
      <c r="M169" s="248"/>
      <c r="N169" s="248"/>
    </row>
    <row r="170" spans="3:21" hidden="1">
      <c r="C170" s="248"/>
      <c r="D170" s="248"/>
      <c r="E170" s="248"/>
      <c r="F170" s="248"/>
      <c r="G170" s="248"/>
      <c r="H170" s="248"/>
      <c r="I170" s="248"/>
      <c r="J170" s="248"/>
      <c r="K170" s="248"/>
      <c r="L170" s="248"/>
      <c r="M170" s="248"/>
      <c r="N170" s="248"/>
    </row>
    <row r="171" spans="3:21" hidden="1">
      <c r="C171" s="248"/>
      <c r="D171" s="248"/>
      <c r="E171" s="248"/>
      <c r="F171" s="248"/>
      <c r="G171" s="248"/>
      <c r="H171" s="248"/>
      <c r="I171" s="248"/>
      <c r="J171" s="248"/>
      <c r="K171" s="248"/>
      <c r="L171" s="248"/>
      <c r="M171" s="248"/>
      <c r="N171" s="248"/>
    </row>
    <row r="172" spans="3:21" hidden="1">
      <c r="C172" s="248"/>
      <c r="D172" s="248"/>
      <c r="E172" s="248"/>
      <c r="F172" s="248"/>
      <c r="G172" s="248"/>
      <c r="H172" s="248"/>
      <c r="I172" s="248"/>
      <c r="J172" s="248"/>
      <c r="K172" s="248"/>
      <c r="L172" s="248"/>
      <c r="M172" s="248"/>
      <c r="N172" s="248"/>
    </row>
    <row r="173" spans="3:21" hidden="1">
      <c r="C173" s="248"/>
      <c r="D173" s="248"/>
      <c r="E173" s="248"/>
      <c r="F173" s="248"/>
      <c r="G173" s="248"/>
      <c r="H173" s="248"/>
      <c r="I173" s="248"/>
      <c r="J173" s="248"/>
      <c r="K173" s="248"/>
      <c r="L173" s="248"/>
      <c r="M173" s="248"/>
      <c r="N173" s="248"/>
    </row>
    <row r="174" spans="3:21" hidden="1">
      <c r="C174" s="248"/>
      <c r="D174" s="248"/>
      <c r="E174" s="248"/>
      <c r="F174" s="248"/>
      <c r="G174" s="248"/>
      <c r="H174" s="248"/>
      <c r="I174" s="248"/>
      <c r="J174" s="248"/>
      <c r="K174" s="248"/>
      <c r="L174" s="248"/>
      <c r="M174" s="248"/>
      <c r="N174" s="248"/>
    </row>
    <row r="175" spans="3:21" hidden="1">
      <c r="C175" s="248"/>
      <c r="D175" s="248"/>
      <c r="E175" s="248"/>
      <c r="F175" s="248"/>
      <c r="G175" s="248"/>
      <c r="H175" s="248"/>
      <c r="I175" s="248"/>
      <c r="J175" s="248"/>
      <c r="K175" s="248"/>
      <c r="L175" s="248"/>
      <c r="M175" s="248"/>
      <c r="N175" s="248"/>
    </row>
    <row r="176" spans="3:21" hidden="1">
      <c r="C176" s="248"/>
      <c r="D176" s="248"/>
      <c r="E176" s="248"/>
      <c r="F176" s="248"/>
      <c r="G176" s="248"/>
      <c r="H176" s="248"/>
      <c r="I176" s="248"/>
      <c r="J176" s="248"/>
      <c r="K176" s="248"/>
      <c r="L176" s="248"/>
      <c r="M176" s="248"/>
      <c r="N176" s="248"/>
    </row>
    <row r="177" spans="3:14" hidden="1">
      <c r="C177" s="248"/>
      <c r="D177" s="248"/>
      <c r="E177" s="248"/>
      <c r="F177" s="248"/>
      <c r="G177" s="248"/>
      <c r="H177" s="248"/>
      <c r="I177" s="248"/>
      <c r="J177" s="248"/>
      <c r="K177" s="248"/>
      <c r="L177" s="248"/>
      <c r="M177" s="248"/>
      <c r="N177" s="248"/>
    </row>
    <row r="178" spans="3:14" hidden="1">
      <c r="C178" s="248"/>
      <c r="D178" s="248"/>
      <c r="E178" s="248"/>
      <c r="F178" s="248"/>
      <c r="G178" s="248"/>
      <c r="H178" s="248"/>
      <c r="I178" s="248"/>
      <c r="J178" s="248"/>
      <c r="K178" s="248"/>
      <c r="L178" s="248"/>
      <c r="M178" s="248"/>
      <c r="N178" s="248"/>
    </row>
    <row r="179" spans="3:14" hidden="1">
      <c r="C179" s="248"/>
      <c r="D179" s="248"/>
      <c r="E179" s="248"/>
      <c r="F179" s="248"/>
      <c r="G179" s="248"/>
      <c r="H179" s="248"/>
      <c r="I179" s="248"/>
      <c r="J179" s="248"/>
      <c r="K179" s="248"/>
      <c r="L179" s="248"/>
      <c r="M179" s="248"/>
      <c r="N179" s="248"/>
    </row>
    <row r="180" spans="3:14" hidden="1">
      <c r="C180" s="248"/>
      <c r="D180" s="248"/>
      <c r="E180" s="248"/>
      <c r="F180" s="248"/>
      <c r="G180" s="248"/>
      <c r="H180" s="248"/>
      <c r="I180" s="248"/>
      <c r="J180" s="248"/>
      <c r="K180" s="248"/>
      <c r="L180" s="248"/>
      <c r="M180" s="248"/>
      <c r="N180" s="248"/>
    </row>
    <row r="181" spans="3:14" hidden="1">
      <c r="C181" s="248"/>
      <c r="D181" s="248"/>
      <c r="E181" s="248"/>
      <c r="F181" s="248"/>
      <c r="G181" s="248"/>
      <c r="H181" s="248"/>
      <c r="I181" s="248"/>
      <c r="J181" s="248"/>
      <c r="K181" s="248"/>
      <c r="L181" s="248"/>
      <c r="M181" s="248"/>
      <c r="N181" s="248"/>
    </row>
    <row r="182" spans="3:14" hidden="1">
      <c r="C182" s="248"/>
      <c r="D182" s="248"/>
      <c r="E182" s="248"/>
      <c r="F182" s="248"/>
      <c r="G182" s="248"/>
      <c r="H182" s="248"/>
      <c r="I182" s="248"/>
      <c r="J182" s="248"/>
      <c r="K182" s="248"/>
      <c r="L182" s="248"/>
      <c r="M182" s="248"/>
      <c r="N182" s="248"/>
    </row>
    <row r="183" spans="3:14" hidden="1">
      <c r="C183" s="248"/>
      <c r="D183" s="248"/>
      <c r="E183" s="248"/>
      <c r="F183" s="248"/>
      <c r="G183" s="248"/>
      <c r="H183" s="248"/>
      <c r="I183" s="248"/>
      <c r="J183" s="248"/>
      <c r="K183" s="248"/>
      <c r="L183" s="248"/>
      <c r="M183" s="248"/>
      <c r="N183" s="248"/>
    </row>
    <row r="184" spans="3:14" hidden="1">
      <c r="C184" s="248"/>
      <c r="D184" s="248"/>
      <c r="E184" s="248"/>
      <c r="F184" s="248"/>
      <c r="G184" s="248"/>
      <c r="H184" s="248"/>
      <c r="I184" s="248"/>
      <c r="J184" s="248"/>
      <c r="K184" s="248"/>
      <c r="L184" s="248"/>
      <c r="M184" s="248"/>
      <c r="N184" s="248"/>
    </row>
    <row r="185" spans="3:14" hidden="1">
      <c r="C185" s="248"/>
      <c r="D185" s="248"/>
      <c r="E185" s="248"/>
      <c r="F185" s="248"/>
      <c r="G185" s="248"/>
      <c r="H185" s="248"/>
      <c r="I185" s="248"/>
      <c r="J185" s="248"/>
      <c r="K185" s="248"/>
      <c r="L185" s="248"/>
      <c r="M185" s="248"/>
      <c r="N185" s="248"/>
    </row>
    <row r="186" spans="3:14" hidden="1">
      <c r="C186" s="248"/>
      <c r="D186" s="248"/>
      <c r="E186" s="248"/>
      <c r="F186" s="248"/>
      <c r="G186" s="248"/>
      <c r="H186" s="248"/>
      <c r="I186" s="248"/>
      <c r="J186" s="248"/>
      <c r="K186" s="248"/>
      <c r="L186" s="248"/>
      <c r="M186" s="248"/>
      <c r="N186" s="248"/>
    </row>
    <row r="187" spans="3:14" hidden="1">
      <c r="C187" s="248"/>
      <c r="D187" s="248"/>
      <c r="E187" s="248"/>
      <c r="F187" s="248"/>
      <c r="G187" s="248"/>
      <c r="H187" s="248"/>
      <c r="I187" s="248"/>
      <c r="J187" s="248"/>
      <c r="K187" s="248"/>
      <c r="L187" s="248"/>
      <c r="M187" s="248"/>
      <c r="N187" s="248"/>
    </row>
    <row r="188" spans="3:14" hidden="1">
      <c r="C188" s="248"/>
      <c r="D188" s="248"/>
      <c r="E188" s="248"/>
      <c r="F188" s="248"/>
      <c r="G188" s="248"/>
      <c r="H188" s="248"/>
      <c r="I188" s="248"/>
      <c r="J188" s="248"/>
      <c r="K188" s="248"/>
      <c r="L188" s="248"/>
      <c r="M188" s="248"/>
      <c r="N188" s="248"/>
    </row>
    <row r="189" spans="3:14" hidden="1">
      <c r="C189" s="248"/>
      <c r="D189" s="248"/>
      <c r="E189" s="248"/>
      <c r="F189" s="248"/>
      <c r="G189" s="248"/>
      <c r="H189" s="248"/>
      <c r="I189" s="248"/>
      <c r="J189" s="248"/>
      <c r="K189" s="248"/>
      <c r="L189" s="248"/>
      <c r="M189" s="248"/>
      <c r="N189" s="248"/>
    </row>
    <row r="190" spans="3:14" hidden="1">
      <c r="C190" s="248"/>
      <c r="D190" s="248"/>
      <c r="E190" s="248"/>
      <c r="F190" s="248"/>
      <c r="G190" s="248"/>
      <c r="H190" s="248"/>
      <c r="I190" s="248"/>
      <c r="J190" s="248"/>
      <c r="K190" s="248"/>
      <c r="L190" s="248"/>
      <c r="M190" s="248"/>
      <c r="N190" s="248"/>
    </row>
    <row r="191" spans="3:14" hidden="1"/>
    <row r="192" spans="3:14" hidden="1"/>
    <row r="193" hidden="1"/>
    <row r="194" hidden="1"/>
    <row r="195" hidden="1"/>
    <row r="196" hidden="1"/>
    <row r="197" hidden="1"/>
    <row r="198" hidden="1"/>
    <row r="199" hidden="1"/>
    <row r="200" hidden="1"/>
    <row r="201" hidden="1"/>
    <row r="202" hidden="1"/>
    <row r="203" hidden="1"/>
    <row r="204" hidden="1"/>
    <row r="205" hidden="1"/>
    <row r="206"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4" hidden="1"/>
    <row r="290" spans="1:14" hidden="1"/>
    <row r="291" spans="1:14" hidden="1"/>
    <row r="292" spans="1:14" hidden="1"/>
    <row r="293" spans="1:14" hidden="1"/>
    <row r="294" spans="1:14" hidden="1"/>
    <row r="295" spans="1:14" hidden="1"/>
    <row r="296" spans="1:14" hidden="1"/>
    <row r="297" spans="1:14" hidden="1"/>
    <row r="298" spans="1:14" hidden="1"/>
    <row r="299" spans="1:14" hidden="1"/>
    <row r="300" spans="1:14" hidden="1"/>
    <row r="301" spans="1:14" hidden="1"/>
    <row r="303" spans="1:14">
      <c r="A303" s="381"/>
      <c r="B303" s="382"/>
      <c r="C303" s="382"/>
      <c r="D303" s="383"/>
      <c r="E303" s="383"/>
      <c r="F303" s="383"/>
      <c r="G303" s="383"/>
      <c r="H303" s="383" t="s">
        <v>1151</v>
      </c>
      <c r="I303" s="383" t="s">
        <v>1155</v>
      </c>
      <c r="J303" s="383"/>
      <c r="K303" s="383" t="s">
        <v>1159</v>
      </c>
      <c r="L303" s="383" t="s">
        <v>1140</v>
      </c>
      <c r="M303" s="383"/>
      <c r="N303" s="383" t="s">
        <v>386</v>
      </c>
    </row>
    <row r="304" spans="1:14">
      <c r="A304" s="384"/>
      <c r="B304" s="385"/>
      <c r="C304" s="385"/>
      <c r="D304" s="386"/>
      <c r="E304" s="386" t="s">
        <v>1138</v>
      </c>
      <c r="F304" s="386" t="s">
        <v>1139</v>
      </c>
      <c r="G304" s="386" t="s">
        <v>1148</v>
      </c>
      <c r="H304" s="386" t="s">
        <v>1152</v>
      </c>
      <c r="I304" s="386" t="s">
        <v>1156</v>
      </c>
      <c r="J304" s="386"/>
      <c r="K304" s="386" t="s">
        <v>1160</v>
      </c>
      <c r="L304" s="386" t="s">
        <v>393</v>
      </c>
      <c r="M304" s="386"/>
      <c r="N304" s="386" t="s">
        <v>1159</v>
      </c>
    </row>
    <row r="305" spans="1:15">
      <c r="A305" s="387"/>
      <c r="B305" s="385"/>
      <c r="C305" s="385" t="s">
        <v>1146</v>
      </c>
      <c r="D305" s="386" t="s">
        <v>1141</v>
      </c>
      <c r="E305" s="386" t="s">
        <v>1142</v>
      </c>
      <c r="F305" s="386" t="s">
        <v>392</v>
      </c>
      <c r="G305" s="386" t="s">
        <v>1149</v>
      </c>
      <c r="H305" s="386" t="s">
        <v>1153</v>
      </c>
      <c r="I305" s="386" t="s">
        <v>1157</v>
      </c>
      <c r="J305" s="386" t="s">
        <v>405</v>
      </c>
      <c r="K305" s="386" t="s">
        <v>1161</v>
      </c>
      <c r="L305" s="386" t="s">
        <v>1163</v>
      </c>
      <c r="M305" s="386" t="s">
        <v>967</v>
      </c>
      <c r="N305" s="386" t="s">
        <v>1165</v>
      </c>
    </row>
    <row r="306" spans="1:15">
      <c r="A306" s="388" t="s">
        <v>1064</v>
      </c>
      <c r="B306" s="389"/>
      <c r="C306" s="385" t="s">
        <v>1147</v>
      </c>
      <c r="D306" s="386" t="s">
        <v>1143</v>
      </c>
      <c r="E306" s="386" t="s">
        <v>1144</v>
      </c>
      <c r="F306" s="386" t="s">
        <v>1145</v>
      </c>
      <c r="G306" s="386" t="s">
        <v>1150</v>
      </c>
      <c r="H306" s="386" t="s">
        <v>1154</v>
      </c>
      <c r="I306" s="386" t="s">
        <v>1158</v>
      </c>
      <c r="J306" s="386" t="s">
        <v>1145</v>
      </c>
      <c r="K306" s="536" t="s">
        <v>1162</v>
      </c>
      <c r="L306" s="386" t="s">
        <v>1164</v>
      </c>
      <c r="M306" s="386" t="s">
        <v>387</v>
      </c>
      <c r="N306" s="386" t="s">
        <v>1166</v>
      </c>
    </row>
    <row r="307" spans="1:15">
      <c r="A307" s="228" t="b">
        <f t="shared" ref="A307:B315" si="1">A107=A207</f>
        <v>0</v>
      </c>
      <c r="B307" s="228" t="b">
        <f t="shared" si="1"/>
        <v>0</v>
      </c>
      <c r="C307" s="255">
        <f t="shared" ref="C307:N307" si="2">C107-C207</f>
        <v>224.33</v>
      </c>
      <c r="D307" s="255">
        <f t="shared" si="2"/>
        <v>405.14</v>
      </c>
      <c r="E307" s="255">
        <f t="shared" si="2"/>
        <v>1857.73</v>
      </c>
      <c r="F307" s="255">
        <f t="shared" si="2"/>
        <v>476.45</v>
      </c>
      <c r="G307" s="255">
        <f t="shared" si="2"/>
        <v>73.47</v>
      </c>
      <c r="H307" s="255">
        <f t="shared" si="2"/>
        <v>268.87</v>
      </c>
      <c r="I307" s="255">
        <f t="shared" si="2"/>
        <v>189.27</v>
      </c>
      <c r="J307" s="255">
        <f t="shared" si="2"/>
        <v>53.76</v>
      </c>
      <c r="K307" s="255">
        <f t="shared" si="2"/>
        <v>515.87</v>
      </c>
      <c r="L307" s="255">
        <f t="shared" si="2"/>
        <v>810.9</v>
      </c>
      <c r="M307" s="255">
        <f t="shared" si="2"/>
        <v>0</v>
      </c>
      <c r="N307" s="255">
        <f t="shared" si="2"/>
        <v>4875.7899999999991</v>
      </c>
      <c r="O307" s="248" t="s">
        <v>388</v>
      </c>
    </row>
    <row r="308" spans="1:15">
      <c r="A308" s="228" t="b">
        <f t="shared" si="1"/>
        <v>0</v>
      </c>
      <c r="B308" s="228" t="b">
        <f t="shared" si="1"/>
        <v>0</v>
      </c>
      <c r="C308" s="255">
        <f t="shared" ref="C308:N308" si="3">C108-C208</f>
        <v>224.33</v>
      </c>
      <c r="D308" s="255">
        <f t="shared" si="3"/>
        <v>405.14</v>
      </c>
      <c r="E308" s="255">
        <f t="shared" si="3"/>
        <v>1857.73</v>
      </c>
      <c r="F308" s="255">
        <f t="shared" si="3"/>
        <v>476.45</v>
      </c>
      <c r="G308" s="255">
        <f t="shared" si="3"/>
        <v>73.47</v>
      </c>
      <c r="H308" s="255">
        <f t="shared" si="3"/>
        <v>268.87</v>
      </c>
      <c r="I308" s="255">
        <f t="shared" si="3"/>
        <v>189.27</v>
      </c>
      <c r="J308" s="255">
        <f t="shared" si="3"/>
        <v>53.76</v>
      </c>
      <c r="K308" s="255">
        <f t="shared" si="3"/>
        <v>515.87</v>
      </c>
      <c r="L308" s="255">
        <f t="shared" si="3"/>
        <v>810.9</v>
      </c>
      <c r="M308" s="255">
        <f t="shared" si="3"/>
        <v>0</v>
      </c>
      <c r="N308" s="255">
        <f t="shared" si="3"/>
        <v>4875.7899999999991</v>
      </c>
      <c r="O308" s="248" t="s">
        <v>388</v>
      </c>
    </row>
    <row r="309" spans="1:15">
      <c r="A309" s="228" t="b">
        <f t="shared" si="1"/>
        <v>0</v>
      </c>
      <c r="B309" s="228" t="b">
        <f t="shared" si="1"/>
        <v>0</v>
      </c>
      <c r="C309" s="255">
        <f t="shared" ref="C309:N309" si="4">C109-C209</f>
        <v>448.65</v>
      </c>
      <c r="D309" s="255">
        <f t="shared" si="4"/>
        <v>810.3</v>
      </c>
      <c r="E309" s="255">
        <f t="shared" si="4"/>
        <v>3715.45</v>
      </c>
      <c r="F309" s="255">
        <f t="shared" si="4"/>
        <v>952.94</v>
      </c>
      <c r="G309" s="255">
        <f t="shared" si="4"/>
        <v>147.02000000000001</v>
      </c>
      <c r="H309" s="255">
        <f t="shared" si="4"/>
        <v>537.77</v>
      </c>
      <c r="I309" s="255">
        <f t="shared" si="4"/>
        <v>378.55</v>
      </c>
      <c r="J309" s="255">
        <f t="shared" si="4"/>
        <v>107.56</v>
      </c>
      <c r="K309" s="255">
        <f t="shared" si="4"/>
        <v>1031.73</v>
      </c>
      <c r="L309" s="255">
        <f t="shared" si="4"/>
        <v>1621.78</v>
      </c>
      <c r="M309" s="255">
        <f t="shared" si="4"/>
        <v>0</v>
      </c>
      <c r="N309" s="255">
        <f t="shared" si="4"/>
        <v>9751.7500000000018</v>
      </c>
      <c r="O309" s="248" t="s">
        <v>388</v>
      </c>
    </row>
    <row r="310" spans="1:15">
      <c r="A310" s="228" t="b">
        <f t="shared" si="1"/>
        <v>0</v>
      </c>
      <c r="B310" s="228" t="b">
        <f t="shared" si="1"/>
        <v>0</v>
      </c>
      <c r="C310" s="255">
        <f t="shared" ref="C310:N310" si="5">C110-C210</f>
        <v>448.65</v>
      </c>
      <c r="D310" s="255">
        <f t="shared" si="5"/>
        <v>810.3</v>
      </c>
      <c r="E310" s="255">
        <f t="shared" si="5"/>
        <v>3715.4</v>
      </c>
      <c r="F310" s="255">
        <f t="shared" si="5"/>
        <v>952.94</v>
      </c>
      <c r="G310" s="255">
        <f t="shared" si="5"/>
        <v>147.04</v>
      </c>
      <c r="H310" s="255">
        <f t="shared" si="5"/>
        <v>537.77</v>
      </c>
      <c r="I310" s="255">
        <f t="shared" si="5"/>
        <v>378.55</v>
      </c>
      <c r="J310" s="255">
        <f t="shared" si="5"/>
        <v>161.32</v>
      </c>
      <c r="K310" s="255">
        <f t="shared" si="5"/>
        <v>1031.73</v>
      </c>
      <c r="L310" s="255">
        <f t="shared" si="5"/>
        <v>1621.8</v>
      </c>
      <c r="M310" s="255">
        <f t="shared" si="5"/>
        <v>0</v>
      </c>
      <c r="N310" s="255">
        <f t="shared" si="5"/>
        <v>9805.5</v>
      </c>
      <c r="O310" s="248" t="s">
        <v>388</v>
      </c>
    </row>
    <row r="311" spans="1:15">
      <c r="A311" s="228" t="b">
        <f t="shared" si="1"/>
        <v>0</v>
      </c>
      <c r="B311" s="228" t="b">
        <f t="shared" si="1"/>
        <v>0</v>
      </c>
      <c r="C311" s="255">
        <f t="shared" ref="C311:N311" si="6">C111-C211</f>
        <v>448.65</v>
      </c>
      <c r="D311" s="255">
        <f t="shared" si="6"/>
        <v>810.3</v>
      </c>
      <c r="E311" s="255">
        <f t="shared" si="6"/>
        <v>3269.57</v>
      </c>
      <c r="F311" s="255">
        <f t="shared" si="6"/>
        <v>685.98</v>
      </c>
      <c r="G311" s="255">
        <f t="shared" si="6"/>
        <v>159.38</v>
      </c>
      <c r="H311" s="255">
        <f t="shared" si="6"/>
        <v>537.77</v>
      </c>
      <c r="I311" s="255">
        <f t="shared" si="6"/>
        <v>408.39</v>
      </c>
      <c r="J311" s="255">
        <f t="shared" si="6"/>
        <v>263.52</v>
      </c>
      <c r="K311" s="255">
        <f t="shared" si="6"/>
        <v>1118.52</v>
      </c>
      <c r="L311" s="255">
        <f t="shared" si="6"/>
        <v>1730.8</v>
      </c>
      <c r="M311" s="255">
        <f t="shared" si="6"/>
        <v>0</v>
      </c>
      <c r="N311" s="255">
        <f t="shared" si="6"/>
        <v>9432.8799999999992</v>
      </c>
      <c r="O311" s="248" t="s">
        <v>388</v>
      </c>
    </row>
    <row r="312" spans="1:15">
      <c r="A312" s="228" t="b">
        <f t="shared" si="1"/>
        <v>0</v>
      </c>
      <c r="B312" s="228" t="b">
        <f t="shared" si="1"/>
        <v>0</v>
      </c>
      <c r="C312" s="255">
        <f t="shared" ref="C312:N312" si="7">C112-C212</f>
        <v>448.65</v>
      </c>
      <c r="D312" s="255">
        <f t="shared" si="7"/>
        <v>810.3</v>
      </c>
      <c r="E312" s="255">
        <f t="shared" si="7"/>
        <v>4808.16</v>
      </c>
      <c r="F312" s="255">
        <f t="shared" si="7"/>
        <v>571.07000000000005</v>
      </c>
      <c r="G312" s="255">
        <f t="shared" si="7"/>
        <v>154.55000000000001</v>
      </c>
      <c r="H312" s="255">
        <f t="shared" si="7"/>
        <v>860.42</v>
      </c>
      <c r="I312" s="255">
        <f t="shared" si="7"/>
        <v>451.12</v>
      </c>
      <c r="J312" s="255">
        <f t="shared" si="7"/>
        <v>607.66</v>
      </c>
      <c r="K312" s="255">
        <f t="shared" si="7"/>
        <v>1084.53</v>
      </c>
      <c r="L312" s="255">
        <f t="shared" si="7"/>
        <v>1537.47</v>
      </c>
      <c r="M312" s="255">
        <f t="shared" si="7"/>
        <v>0</v>
      </c>
      <c r="N312" s="255">
        <f t="shared" si="7"/>
        <v>11333.93</v>
      </c>
      <c r="O312" s="248" t="s">
        <v>388</v>
      </c>
    </row>
    <row r="313" spans="1:15">
      <c r="A313" s="228" t="b">
        <f t="shared" si="1"/>
        <v>0</v>
      </c>
      <c r="B313" s="228" t="b">
        <f t="shared" si="1"/>
        <v>0</v>
      </c>
      <c r="C313" s="255">
        <f t="shared" ref="C313:N313" si="8">C113-C213</f>
        <v>448.65</v>
      </c>
      <c r="D313" s="255">
        <f t="shared" si="8"/>
        <v>810.3</v>
      </c>
      <c r="E313" s="255">
        <f t="shared" si="8"/>
        <v>8173.93</v>
      </c>
      <c r="F313" s="255">
        <f t="shared" si="8"/>
        <v>571.07000000000005</v>
      </c>
      <c r="G313" s="255">
        <f t="shared" si="8"/>
        <v>255.51</v>
      </c>
      <c r="H313" s="255">
        <f t="shared" si="8"/>
        <v>1505.73</v>
      </c>
      <c r="I313" s="255">
        <f t="shared" si="8"/>
        <v>451.12</v>
      </c>
      <c r="J313" s="255">
        <f t="shared" si="8"/>
        <v>607.66</v>
      </c>
      <c r="K313" s="255">
        <f t="shared" si="8"/>
        <v>2029.75</v>
      </c>
      <c r="L313" s="255">
        <f t="shared" si="8"/>
        <v>2006.61</v>
      </c>
      <c r="M313" s="255">
        <f t="shared" si="8"/>
        <v>0</v>
      </c>
      <c r="N313" s="255">
        <f t="shared" si="8"/>
        <v>16860.330000000002</v>
      </c>
      <c r="O313" s="248" t="s">
        <v>388</v>
      </c>
    </row>
    <row r="314" spans="1:15">
      <c r="A314" s="228" t="b">
        <f t="shared" si="1"/>
        <v>0</v>
      </c>
      <c r="B314" s="228" t="b">
        <f t="shared" si="1"/>
        <v>0</v>
      </c>
      <c r="C314" s="255">
        <f t="shared" ref="C314:N314" si="9">C114-C214</f>
        <v>3096.41</v>
      </c>
      <c r="D314" s="255">
        <f t="shared" si="9"/>
        <v>0</v>
      </c>
      <c r="E314" s="255">
        <f t="shared" si="9"/>
        <v>10217.379999999999</v>
      </c>
      <c r="F314" s="255">
        <f t="shared" si="9"/>
        <v>9539.82</v>
      </c>
      <c r="G314" s="255">
        <f t="shared" si="9"/>
        <v>492.88</v>
      </c>
      <c r="H314" s="255">
        <f t="shared" si="9"/>
        <v>430.2</v>
      </c>
      <c r="I314" s="255">
        <f t="shared" si="9"/>
        <v>0</v>
      </c>
      <c r="J314" s="255">
        <f t="shared" si="9"/>
        <v>0</v>
      </c>
      <c r="K314" s="255">
        <f t="shared" si="9"/>
        <v>3458.83</v>
      </c>
      <c r="L314" s="255">
        <f t="shared" si="9"/>
        <v>4098.1000000000004</v>
      </c>
      <c r="M314" s="255">
        <f t="shared" si="9"/>
        <v>0</v>
      </c>
      <c r="N314" s="255">
        <f t="shared" si="9"/>
        <v>31333.620000000003</v>
      </c>
      <c r="O314" s="248" t="s">
        <v>388</v>
      </c>
    </row>
    <row r="315" spans="1:15">
      <c r="A315" s="228" t="b">
        <f t="shared" si="1"/>
        <v>0</v>
      </c>
      <c r="B315" s="228" t="b">
        <f t="shared" si="1"/>
        <v>0</v>
      </c>
      <c r="C315" s="255">
        <f t="shared" ref="C315:N315" si="10">C115-C215</f>
        <v>3702.76</v>
      </c>
      <c r="D315" s="255">
        <f t="shared" si="10"/>
        <v>0</v>
      </c>
      <c r="E315" s="255">
        <f t="shared" si="10"/>
        <v>0</v>
      </c>
      <c r="F315" s="255">
        <f t="shared" si="10"/>
        <v>56.56</v>
      </c>
      <c r="G315" s="255">
        <f t="shared" si="10"/>
        <v>0</v>
      </c>
      <c r="H315" s="255">
        <f t="shared" si="10"/>
        <v>0</v>
      </c>
      <c r="I315" s="255">
        <f t="shared" si="10"/>
        <v>0</v>
      </c>
      <c r="J315" s="255">
        <f t="shared" si="10"/>
        <v>0</v>
      </c>
      <c r="K315" s="255">
        <f t="shared" si="10"/>
        <v>0</v>
      </c>
      <c r="L315" s="255">
        <f t="shared" si="10"/>
        <v>0</v>
      </c>
      <c r="M315" s="255">
        <f t="shared" si="10"/>
        <v>35155.74</v>
      </c>
      <c r="N315" s="255">
        <f t="shared" si="10"/>
        <v>38915.06</v>
      </c>
      <c r="O315" s="248" t="s">
        <v>388</v>
      </c>
    </row>
    <row r="316" spans="1:15">
      <c r="A316" s="228" t="b">
        <f t="shared" ref="A316" si="11">A116=A216</f>
        <v>0</v>
      </c>
      <c r="B316" s="228" t="b">
        <f t="shared" ref="B316:B330" si="12">B116=B216</f>
        <v>0</v>
      </c>
      <c r="C316" s="255">
        <f t="shared" ref="C316:N316" si="13">C116-C216</f>
        <v>111.09</v>
      </c>
      <c r="D316" s="255">
        <f t="shared" si="13"/>
        <v>194.4</v>
      </c>
      <c r="E316" s="255">
        <f t="shared" si="13"/>
        <v>1360.76</v>
      </c>
      <c r="F316" s="255">
        <f t="shared" si="13"/>
        <v>194.4</v>
      </c>
      <c r="G316" s="255">
        <f t="shared" si="13"/>
        <v>55.54</v>
      </c>
      <c r="H316" s="255">
        <f t="shared" si="13"/>
        <v>138.84</v>
      </c>
      <c r="I316" s="255">
        <f t="shared" si="13"/>
        <v>83.31</v>
      </c>
      <c r="J316" s="255">
        <f t="shared" si="13"/>
        <v>27.78</v>
      </c>
      <c r="K316" s="255">
        <f t="shared" si="13"/>
        <v>333.25</v>
      </c>
      <c r="L316" s="255">
        <f t="shared" si="13"/>
        <v>322.91000000000003</v>
      </c>
      <c r="M316" s="255">
        <f t="shared" si="13"/>
        <v>0</v>
      </c>
      <c r="N316" s="255">
        <f t="shared" si="13"/>
        <v>2822.28</v>
      </c>
      <c r="O316" s="248" t="s">
        <v>388</v>
      </c>
    </row>
    <row r="317" spans="1:15">
      <c r="A317" s="228" t="b">
        <f t="shared" ref="A317" si="14">A117=A217</f>
        <v>0</v>
      </c>
      <c r="B317" s="228" t="b">
        <f t="shared" si="12"/>
        <v>0</v>
      </c>
      <c r="C317" s="255">
        <f t="shared" ref="C317:N317" si="15">C117-C217</f>
        <v>118.24</v>
      </c>
      <c r="D317" s="255">
        <f t="shared" si="15"/>
        <v>206.89</v>
      </c>
      <c r="E317" s="255">
        <f t="shared" si="15"/>
        <v>1448.24</v>
      </c>
      <c r="F317" s="255">
        <f t="shared" si="15"/>
        <v>206.89</v>
      </c>
      <c r="G317" s="255">
        <f t="shared" si="15"/>
        <v>59.11</v>
      </c>
      <c r="H317" s="255">
        <f t="shared" si="15"/>
        <v>147.78</v>
      </c>
      <c r="I317" s="255">
        <f t="shared" si="15"/>
        <v>88.67</v>
      </c>
      <c r="J317" s="255">
        <f t="shared" si="15"/>
        <v>29.56</v>
      </c>
      <c r="K317" s="255">
        <f t="shared" si="15"/>
        <v>354.67</v>
      </c>
      <c r="L317" s="255">
        <f t="shared" si="15"/>
        <v>343.66</v>
      </c>
      <c r="M317" s="255">
        <f t="shared" si="15"/>
        <v>0</v>
      </c>
      <c r="N317" s="255">
        <f t="shared" si="15"/>
        <v>3003.7099999999996</v>
      </c>
      <c r="O317" s="248" t="s">
        <v>388</v>
      </c>
    </row>
    <row r="318" spans="1:15">
      <c r="A318" s="228" t="b">
        <f t="shared" ref="A318" si="16">A118=A218</f>
        <v>0</v>
      </c>
      <c r="B318" s="228" t="b">
        <f t="shared" si="12"/>
        <v>0</v>
      </c>
      <c r="C318" s="255">
        <f t="shared" ref="C318:N318" si="17">C118-C218</f>
        <v>126.78</v>
      </c>
      <c r="D318" s="255">
        <f t="shared" si="17"/>
        <v>221.87</v>
      </c>
      <c r="E318" s="255">
        <f t="shared" si="17"/>
        <v>1553.06</v>
      </c>
      <c r="F318" s="255">
        <f t="shared" si="17"/>
        <v>221.87</v>
      </c>
      <c r="G318" s="255">
        <f t="shared" si="17"/>
        <v>63.38</v>
      </c>
      <c r="H318" s="255">
        <f t="shared" si="17"/>
        <v>158.47</v>
      </c>
      <c r="I318" s="255">
        <f t="shared" si="17"/>
        <v>95.08</v>
      </c>
      <c r="J318" s="255">
        <f t="shared" si="17"/>
        <v>31.7</v>
      </c>
      <c r="K318" s="255">
        <f t="shared" si="17"/>
        <v>380.34</v>
      </c>
      <c r="L318" s="255">
        <f t="shared" si="17"/>
        <v>368.53</v>
      </c>
      <c r="M318" s="255">
        <f t="shared" si="17"/>
        <v>0</v>
      </c>
      <c r="N318" s="255">
        <f t="shared" si="17"/>
        <v>3221.08</v>
      </c>
      <c r="O318" s="248" t="s">
        <v>388</v>
      </c>
    </row>
    <row r="319" spans="1:15">
      <c r="A319" s="228" t="b">
        <f t="shared" ref="A319" si="18">A119=A219</f>
        <v>0</v>
      </c>
      <c r="B319" s="228" t="b">
        <f t="shared" si="12"/>
        <v>0</v>
      </c>
      <c r="C319" s="255">
        <f t="shared" ref="C319:N319" si="19">C119-C219</f>
        <v>55.91</v>
      </c>
      <c r="D319" s="255">
        <f t="shared" si="19"/>
        <v>264.89</v>
      </c>
      <c r="E319" s="255">
        <f t="shared" si="19"/>
        <v>2585.88</v>
      </c>
      <c r="F319" s="255">
        <f t="shared" si="19"/>
        <v>0</v>
      </c>
      <c r="G319" s="255">
        <f t="shared" si="19"/>
        <v>125.46</v>
      </c>
      <c r="H319" s="255">
        <f t="shared" si="19"/>
        <v>19.23</v>
      </c>
      <c r="I319" s="255">
        <f t="shared" si="19"/>
        <v>104.71</v>
      </c>
      <c r="J319" s="255">
        <f t="shared" si="19"/>
        <v>544.1</v>
      </c>
      <c r="K319" s="255">
        <f t="shared" si="19"/>
        <v>0</v>
      </c>
      <c r="L319" s="255">
        <f t="shared" si="19"/>
        <v>442.14</v>
      </c>
      <c r="M319" s="255">
        <f t="shared" si="19"/>
        <v>0</v>
      </c>
      <c r="N319" s="255">
        <f t="shared" si="19"/>
        <v>4142.3200000000006</v>
      </c>
      <c r="O319" s="248" t="s">
        <v>388</v>
      </c>
    </row>
    <row r="320" spans="1:15">
      <c r="A320" s="228" t="b">
        <f t="shared" ref="A320" si="20">A120=A220</f>
        <v>0</v>
      </c>
      <c r="B320" s="228" t="b">
        <f t="shared" si="12"/>
        <v>0</v>
      </c>
      <c r="C320" s="255">
        <f t="shared" ref="C320:N320" si="21">C120-C220</f>
        <v>58.4</v>
      </c>
      <c r="D320" s="255">
        <f t="shared" si="21"/>
        <v>276.70999999999998</v>
      </c>
      <c r="E320" s="255">
        <f t="shared" si="21"/>
        <v>2701.21</v>
      </c>
      <c r="F320" s="255">
        <f t="shared" si="21"/>
        <v>0</v>
      </c>
      <c r="G320" s="255">
        <f t="shared" si="21"/>
        <v>131.06</v>
      </c>
      <c r="H320" s="255">
        <f t="shared" si="21"/>
        <v>20.09</v>
      </c>
      <c r="I320" s="255">
        <f t="shared" si="21"/>
        <v>109.38</v>
      </c>
      <c r="J320" s="255">
        <f t="shared" si="21"/>
        <v>568.37</v>
      </c>
      <c r="K320" s="255">
        <f t="shared" si="21"/>
        <v>0</v>
      </c>
      <c r="L320" s="255">
        <f t="shared" si="21"/>
        <v>461.87</v>
      </c>
      <c r="M320" s="255">
        <f t="shared" si="21"/>
        <v>0</v>
      </c>
      <c r="N320" s="255">
        <f t="shared" si="21"/>
        <v>4327.09</v>
      </c>
      <c r="O320" s="248" t="s">
        <v>388</v>
      </c>
    </row>
    <row r="321" spans="1:22">
      <c r="A321" s="228" t="b">
        <f t="shared" ref="A321" si="22">A121=A221</f>
        <v>0</v>
      </c>
      <c r="B321" s="228" t="b">
        <f t="shared" si="12"/>
        <v>0</v>
      </c>
      <c r="C321" s="255">
        <f t="shared" ref="C321:N321" si="23">C121-C221</f>
        <v>60.89</v>
      </c>
      <c r="D321" s="255">
        <f t="shared" si="23"/>
        <v>288.52999999999997</v>
      </c>
      <c r="E321" s="255">
        <f t="shared" si="23"/>
        <v>2816.54</v>
      </c>
      <c r="F321" s="255">
        <f t="shared" si="23"/>
        <v>0</v>
      </c>
      <c r="G321" s="255">
        <f t="shared" si="23"/>
        <v>136.65</v>
      </c>
      <c r="H321" s="255">
        <f t="shared" si="23"/>
        <v>20.95</v>
      </c>
      <c r="I321" s="255">
        <f t="shared" si="23"/>
        <v>114.05</v>
      </c>
      <c r="J321" s="255">
        <f t="shared" si="23"/>
        <v>592.64</v>
      </c>
      <c r="K321" s="255">
        <f t="shared" si="23"/>
        <v>0</v>
      </c>
      <c r="L321" s="255">
        <f t="shared" si="23"/>
        <v>481.59</v>
      </c>
      <c r="M321" s="255">
        <f t="shared" si="23"/>
        <v>0</v>
      </c>
      <c r="N321" s="255">
        <f t="shared" si="23"/>
        <v>4511.84</v>
      </c>
      <c r="O321" s="248" t="s">
        <v>388</v>
      </c>
    </row>
    <row r="322" spans="1:22">
      <c r="A322" s="228" t="b">
        <f t="shared" ref="A322" si="24">A122=A222</f>
        <v>0</v>
      </c>
      <c r="B322" s="228" t="b">
        <f t="shared" si="12"/>
        <v>0</v>
      </c>
      <c r="C322" s="255">
        <f t="shared" ref="C322:N322" si="25">C122-C222</f>
        <v>63.39</v>
      </c>
      <c r="D322" s="255">
        <f t="shared" si="25"/>
        <v>300.33999999999997</v>
      </c>
      <c r="E322" s="255">
        <f t="shared" si="25"/>
        <v>2931.87</v>
      </c>
      <c r="F322" s="255">
        <f t="shared" si="25"/>
        <v>0</v>
      </c>
      <c r="G322" s="255">
        <f t="shared" si="25"/>
        <v>142.24</v>
      </c>
      <c r="H322" s="255">
        <f t="shared" si="25"/>
        <v>21.8</v>
      </c>
      <c r="I322" s="255">
        <f t="shared" si="25"/>
        <v>118.72</v>
      </c>
      <c r="J322" s="255">
        <f t="shared" si="25"/>
        <v>616.9</v>
      </c>
      <c r="K322" s="255">
        <f t="shared" si="25"/>
        <v>0</v>
      </c>
      <c r="L322" s="255">
        <f t="shared" si="25"/>
        <v>501.31</v>
      </c>
      <c r="M322" s="255">
        <f t="shared" si="25"/>
        <v>0</v>
      </c>
      <c r="N322" s="255">
        <f t="shared" si="25"/>
        <v>4696.5700000000006</v>
      </c>
      <c r="O322" s="248" t="s">
        <v>388</v>
      </c>
    </row>
    <row r="323" spans="1:22">
      <c r="A323" s="228" t="b">
        <f t="shared" ref="A323" si="26">A123=A223</f>
        <v>0</v>
      </c>
      <c r="B323" s="228" t="b">
        <f t="shared" si="12"/>
        <v>0</v>
      </c>
      <c r="C323" s="255">
        <f t="shared" ref="C323:N323" si="27">C123-C223</f>
        <v>65.88</v>
      </c>
      <c r="D323" s="255">
        <f t="shared" si="27"/>
        <v>312.14999999999998</v>
      </c>
      <c r="E323" s="255">
        <f t="shared" si="27"/>
        <v>3047.2</v>
      </c>
      <c r="F323" s="255">
        <f t="shared" si="27"/>
        <v>0</v>
      </c>
      <c r="G323" s="255">
        <f t="shared" si="27"/>
        <v>147.84</v>
      </c>
      <c r="H323" s="255">
        <f t="shared" si="27"/>
        <v>22.66</v>
      </c>
      <c r="I323" s="255">
        <f t="shared" si="27"/>
        <v>123.39</v>
      </c>
      <c r="J323" s="255">
        <f t="shared" si="27"/>
        <v>641.16999999999996</v>
      </c>
      <c r="K323" s="255">
        <f t="shared" si="27"/>
        <v>0</v>
      </c>
      <c r="L323" s="255">
        <f t="shared" si="27"/>
        <v>521.03</v>
      </c>
      <c r="M323" s="255">
        <f t="shared" si="27"/>
        <v>0</v>
      </c>
      <c r="N323" s="255">
        <f t="shared" si="27"/>
        <v>4881.3199999999988</v>
      </c>
      <c r="O323" s="248" t="s">
        <v>388</v>
      </c>
    </row>
    <row r="324" spans="1:22">
      <c r="A324" s="228" t="b">
        <f t="shared" ref="A324" si="28">A124=A224</f>
        <v>0</v>
      </c>
      <c r="B324" s="228" t="b">
        <f t="shared" si="12"/>
        <v>0</v>
      </c>
      <c r="C324" s="255">
        <f t="shared" ref="C324:N324" si="29">C124-C224</f>
        <v>72.739999999999995</v>
      </c>
      <c r="D324" s="255">
        <f t="shared" si="29"/>
        <v>344.67</v>
      </c>
      <c r="E324" s="255">
        <f t="shared" si="29"/>
        <v>3364.62</v>
      </c>
      <c r="F324" s="255">
        <f t="shared" si="29"/>
        <v>0</v>
      </c>
      <c r="G324" s="255">
        <f t="shared" si="29"/>
        <v>163.22999999999999</v>
      </c>
      <c r="H324" s="255">
        <f t="shared" si="29"/>
        <v>25.03</v>
      </c>
      <c r="I324" s="255">
        <f t="shared" si="29"/>
        <v>136.24</v>
      </c>
      <c r="J324" s="255">
        <f t="shared" si="29"/>
        <v>707.96</v>
      </c>
      <c r="K324" s="255">
        <f t="shared" si="29"/>
        <v>0</v>
      </c>
      <c r="L324" s="255">
        <f t="shared" si="29"/>
        <v>575.29999999999995</v>
      </c>
      <c r="M324" s="255">
        <f t="shared" si="29"/>
        <v>0</v>
      </c>
      <c r="N324" s="255">
        <f t="shared" si="29"/>
        <v>5389.79</v>
      </c>
      <c r="O324" s="248" t="s">
        <v>388</v>
      </c>
    </row>
    <row r="325" spans="1:22">
      <c r="A325" s="228" t="b">
        <f t="shared" ref="A325" si="30">A125=A225</f>
        <v>0</v>
      </c>
      <c r="B325" s="228" t="b">
        <f t="shared" si="12"/>
        <v>0</v>
      </c>
      <c r="C325" s="255">
        <f t="shared" ref="C325:N325" si="31">C125-C225</f>
        <v>78.73</v>
      </c>
      <c r="D325" s="255">
        <f t="shared" si="31"/>
        <v>373.02</v>
      </c>
      <c r="E325" s="255">
        <f t="shared" si="31"/>
        <v>3641.44</v>
      </c>
      <c r="F325" s="255">
        <f t="shared" si="31"/>
        <v>0</v>
      </c>
      <c r="G325" s="255">
        <f t="shared" si="31"/>
        <v>176.66</v>
      </c>
      <c r="H325" s="255">
        <f t="shared" si="31"/>
        <v>27.08</v>
      </c>
      <c r="I325" s="255">
        <f t="shared" si="31"/>
        <v>147.44999999999999</v>
      </c>
      <c r="J325" s="255">
        <f t="shared" si="31"/>
        <v>766.21</v>
      </c>
      <c r="K325" s="255">
        <f t="shared" si="31"/>
        <v>0</v>
      </c>
      <c r="L325" s="255">
        <f t="shared" si="31"/>
        <v>622.63</v>
      </c>
      <c r="M325" s="255">
        <f t="shared" si="31"/>
        <v>0</v>
      </c>
      <c r="N325" s="255">
        <f t="shared" si="31"/>
        <v>5833.22</v>
      </c>
      <c r="O325" s="248" t="s">
        <v>388</v>
      </c>
    </row>
    <row r="326" spans="1:22">
      <c r="A326" s="228" t="b">
        <f t="shared" ref="A326" si="32">A126=A226</f>
        <v>0</v>
      </c>
      <c r="B326" s="228" t="b">
        <f t="shared" si="12"/>
        <v>0</v>
      </c>
      <c r="C326" s="255">
        <f t="shared" ref="C326:N326" si="33">C126-C226</f>
        <v>84.72</v>
      </c>
      <c r="D326" s="255">
        <f t="shared" si="33"/>
        <v>401.38</v>
      </c>
      <c r="E326" s="255">
        <f t="shared" si="33"/>
        <v>3918.27</v>
      </c>
      <c r="F326" s="255">
        <f t="shared" si="33"/>
        <v>0</v>
      </c>
      <c r="G326" s="255">
        <f t="shared" si="33"/>
        <v>190.09</v>
      </c>
      <c r="H326" s="255">
        <f t="shared" si="33"/>
        <v>29.15</v>
      </c>
      <c r="I326" s="255">
        <f t="shared" si="33"/>
        <v>158.66</v>
      </c>
      <c r="J326" s="255">
        <f t="shared" si="33"/>
        <v>824.45</v>
      </c>
      <c r="K326" s="255">
        <f t="shared" si="33"/>
        <v>0</v>
      </c>
      <c r="L326" s="255">
        <f t="shared" si="33"/>
        <v>669.96</v>
      </c>
      <c r="M326" s="255">
        <f t="shared" si="33"/>
        <v>0</v>
      </c>
      <c r="N326" s="255">
        <f t="shared" si="33"/>
        <v>6276.6799999999994</v>
      </c>
      <c r="O326" s="248" t="s">
        <v>388</v>
      </c>
    </row>
    <row r="327" spans="1:22">
      <c r="A327" s="228" t="b">
        <f t="shared" ref="A327" si="34">A127=A227</f>
        <v>0</v>
      </c>
      <c r="B327" s="228" t="b">
        <f t="shared" si="12"/>
        <v>0</v>
      </c>
      <c r="C327" s="255">
        <f t="shared" ref="C327:N327" si="35">C127-C227</f>
        <v>90.7</v>
      </c>
      <c r="D327" s="255">
        <f t="shared" si="35"/>
        <v>429.74</v>
      </c>
      <c r="E327" s="255">
        <f t="shared" si="35"/>
        <v>4195.1000000000004</v>
      </c>
      <c r="F327" s="255">
        <f t="shared" si="35"/>
        <v>0</v>
      </c>
      <c r="G327" s="255">
        <f t="shared" si="35"/>
        <v>203.52</v>
      </c>
      <c r="H327" s="255">
        <f t="shared" si="35"/>
        <v>31.19</v>
      </c>
      <c r="I327" s="255">
        <f t="shared" si="35"/>
        <v>169.87</v>
      </c>
      <c r="J327" s="255">
        <f t="shared" si="35"/>
        <v>882.71</v>
      </c>
      <c r="K327" s="255">
        <f t="shared" si="35"/>
        <v>0</v>
      </c>
      <c r="L327" s="255">
        <f t="shared" si="35"/>
        <v>717.3</v>
      </c>
      <c r="M327" s="255">
        <f t="shared" si="35"/>
        <v>0</v>
      </c>
      <c r="N327" s="255">
        <f t="shared" si="35"/>
        <v>6720.130000000001</v>
      </c>
      <c r="O327" s="248" t="s">
        <v>388</v>
      </c>
    </row>
    <row r="328" spans="1:22">
      <c r="A328" s="228" t="b">
        <f t="shared" ref="A328" si="36">A128=A228</f>
        <v>0</v>
      </c>
      <c r="B328" s="228" t="b">
        <f t="shared" si="12"/>
        <v>0</v>
      </c>
      <c r="C328" s="255">
        <f t="shared" ref="C328:N328" si="37">C128-C228</f>
        <v>96.68</v>
      </c>
      <c r="D328" s="255">
        <f t="shared" si="37"/>
        <v>458.1</v>
      </c>
      <c r="E328" s="255">
        <f t="shared" si="37"/>
        <v>4471.93</v>
      </c>
      <c r="F328" s="255">
        <f t="shared" si="37"/>
        <v>0</v>
      </c>
      <c r="G328" s="255">
        <f t="shared" si="37"/>
        <v>216.95</v>
      </c>
      <c r="H328" s="255">
        <f t="shared" si="37"/>
        <v>33.26</v>
      </c>
      <c r="I328" s="255">
        <f t="shared" si="37"/>
        <v>181.08</v>
      </c>
      <c r="J328" s="255">
        <f t="shared" si="37"/>
        <v>940.95</v>
      </c>
      <c r="K328" s="255">
        <f t="shared" si="37"/>
        <v>0</v>
      </c>
      <c r="L328" s="255">
        <f t="shared" si="37"/>
        <v>764.64</v>
      </c>
      <c r="M328" s="255">
        <f t="shared" si="37"/>
        <v>0</v>
      </c>
      <c r="N328" s="255">
        <f t="shared" si="37"/>
        <v>7163.59</v>
      </c>
      <c r="O328" s="248" t="s">
        <v>388</v>
      </c>
    </row>
    <row r="329" spans="1:22">
      <c r="A329" s="228" t="b">
        <f>A129=A229</f>
        <v>0</v>
      </c>
      <c r="B329" s="228" t="b">
        <f t="shared" si="12"/>
        <v>0</v>
      </c>
      <c r="C329" s="255">
        <f t="shared" ref="C329:N329" si="38">C129-C229</f>
        <v>105.8</v>
      </c>
      <c r="D329" s="255">
        <f t="shared" si="38"/>
        <v>501.28</v>
      </c>
      <c r="E329" s="255">
        <f t="shared" si="38"/>
        <v>4893.4799999999996</v>
      </c>
      <c r="F329" s="255">
        <f t="shared" si="38"/>
        <v>0</v>
      </c>
      <c r="G329" s="255">
        <f t="shared" si="38"/>
        <v>237.4</v>
      </c>
      <c r="H329" s="255">
        <f t="shared" si="38"/>
        <v>36.39</v>
      </c>
      <c r="I329" s="255">
        <f t="shared" si="38"/>
        <v>198.15</v>
      </c>
      <c r="J329" s="255">
        <f t="shared" si="38"/>
        <v>1029.6600000000001</v>
      </c>
      <c r="K329" s="255">
        <f t="shared" si="38"/>
        <v>0</v>
      </c>
      <c r="L329" s="255">
        <f t="shared" si="38"/>
        <v>836.71</v>
      </c>
      <c r="M329" s="255">
        <f t="shared" si="38"/>
        <v>0</v>
      </c>
      <c r="N329" s="255">
        <f t="shared" si="38"/>
        <v>7838.869999999999</v>
      </c>
      <c r="O329" s="248" t="s">
        <v>388</v>
      </c>
    </row>
    <row r="330" spans="1:22">
      <c r="A330" s="228" t="b">
        <f>A130=A230</f>
        <v>0</v>
      </c>
      <c r="B330" s="228" t="b">
        <f t="shared" si="12"/>
        <v>0</v>
      </c>
      <c r="C330" s="255">
        <f t="shared" ref="C330:N330" si="39">C130-C230</f>
        <v>114.92</v>
      </c>
      <c r="D330" s="255">
        <f t="shared" si="39"/>
        <v>544.47</v>
      </c>
      <c r="E330" s="255">
        <f t="shared" si="39"/>
        <v>5315.04</v>
      </c>
      <c r="F330" s="255">
        <f t="shared" si="39"/>
        <v>0</v>
      </c>
      <c r="G330" s="255">
        <f t="shared" si="39"/>
        <v>257.85000000000002</v>
      </c>
      <c r="H330" s="255">
        <f t="shared" si="39"/>
        <v>39.53</v>
      </c>
      <c r="I330" s="255">
        <f t="shared" si="39"/>
        <v>215.22</v>
      </c>
      <c r="J330" s="255">
        <f t="shared" si="39"/>
        <v>1118.3499999999999</v>
      </c>
      <c r="K330" s="255">
        <f t="shared" si="39"/>
        <v>0</v>
      </c>
      <c r="L330" s="255">
        <f t="shared" si="39"/>
        <v>908.79</v>
      </c>
      <c r="M330" s="255">
        <f t="shared" si="39"/>
        <v>0</v>
      </c>
      <c r="N330" s="255">
        <f t="shared" si="39"/>
        <v>8514.1700000000019</v>
      </c>
      <c r="O330" s="248" t="s">
        <v>388</v>
      </c>
    </row>
    <row r="331" spans="1:22">
      <c r="C331" s="255"/>
      <c r="D331" s="255"/>
      <c r="E331" s="255"/>
      <c r="F331" s="255"/>
      <c r="G331" s="255"/>
      <c r="H331" s="255"/>
      <c r="I331" s="255"/>
      <c r="J331" s="255"/>
      <c r="K331" s="255"/>
      <c r="L331" s="255"/>
      <c r="M331" s="255"/>
      <c r="N331" s="255"/>
      <c r="O331" s="248" t="s">
        <v>388</v>
      </c>
      <c r="R331" s="432"/>
      <c r="T331" s="432"/>
      <c r="V331" s="432"/>
    </row>
    <row r="332" spans="1:22">
      <c r="C332" s="255"/>
      <c r="D332" s="255"/>
      <c r="E332" s="255"/>
      <c r="F332" s="255"/>
      <c r="G332" s="255"/>
      <c r="H332" s="255"/>
      <c r="I332" s="255"/>
      <c r="J332" s="255"/>
      <c r="K332" s="255"/>
      <c r="L332" s="255"/>
      <c r="M332" s="255"/>
      <c r="N332" s="255"/>
      <c r="O332" s="248" t="s">
        <v>388</v>
      </c>
      <c r="R332" s="432"/>
      <c r="T332" s="432"/>
      <c r="V332" s="432"/>
    </row>
    <row r="333" spans="1:22">
      <c r="C333" s="255"/>
      <c r="D333" s="255"/>
      <c r="E333" s="255"/>
      <c r="F333" s="255"/>
      <c r="G333" s="255"/>
      <c r="H333" s="255"/>
      <c r="I333" s="255"/>
      <c r="J333" s="255"/>
      <c r="K333" s="255"/>
      <c r="L333" s="255"/>
      <c r="M333" s="255"/>
      <c r="N333" s="255"/>
      <c r="O333" s="248" t="s">
        <v>388</v>
      </c>
    </row>
  </sheetData>
  <mergeCells count="3">
    <mergeCell ref="C98:D98"/>
    <mergeCell ref="C97:D97"/>
    <mergeCell ref="C99:D99"/>
  </mergeCells>
  <phoneticPr fontId="0" type="noConversion"/>
  <conditionalFormatting sqref="A307:N333">
    <cfRule type="cellIs" dxfId="6" priority="5" operator="equal">
      <formula>FALSE</formula>
    </cfRule>
  </conditionalFormatting>
  <conditionalFormatting sqref="B162:N190">
    <cfRule type="cellIs" dxfId="5" priority="7" operator="greaterThan">
      <formula>0</formula>
    </cfRule>
  </conditionalFormatting>
  <conditionalFormatting sqref="B307:N333">
    <cfRule type="containsText" dxfId="4" priority="2" operator="containsText" text="FAlse">
      <formula>NOT(ISERROR(SEARCH("FAlse",B307)))</formula>
    </cfRule>
  </conditionalFormatting>
  <conditionalFormatting sqref="C307:N333">
    <cfRule type="cellIs" dxfId="3" priority="3" stopIfTrue="1" operator="greaterThan">
      <formula>0</formula>
    </cfRule>
    <cfRule type="cellIs" dxfId="2" priority="4" operator="lessThan">
      <formula>0</formula>
    </cfRule>
  </conditionalFormatting>
  <conditionalFormatting sqref="P107:P130">
    <cfRule type="cellIs" dxfId="1" priority="1" operator="notEqual">
      <formula>0</formula>
    </cfRule>
  </conditionalFormatting>
  <pageMargins left="0.2" right="0.21" top="0.66" bottom="1" header="0.5" footer="0.5"/>
  <pageSetup scale="9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N43"/>
  <sheetViews>
    <sheetView showGridLines="0" zoomScale="90" zoomScaleNormal="90" workbookViewId="0">
      <selection activeCell="AE42" sqref="AE42"/>
    </sheetView>
  </sheetViews>
  <sheetFormatPr defaultColWidth="9.1640625" defaultRowHeight="15"/>
  <cols>
    <col min="1" max="1" width="9.33203125" style="160" customWidth="1"/>
    <col min="2" max="2" width="12" style="160" customWidth="1"/>
    <col min="3" max="3" width="12.33203125" style="160" customWidth="1"/>
    <col min="4" max="12" width="9.1640625" style="160"/>
    <col min="13" max="13" width="10.5" style="160" bestFit="1" customWidth="1"/>
    <col min="14" max="14" width="11.1640625" style="160" customWidth="1"/>
    <col min="15" max="16384" width="9.1640625" style="160"/>
  </cols>
  <sheetData>
    <row r="1" spans="1:3" ht="23.25">
      <c r="A1" s="159" t="s">
        <v>1277</v>
      </c>
    </row>
    <row r="2" spans="1:3" ht="21">
      <c r="A2" s="161" t="s">
        <v>1640</v>
      </c>
    </row>
    <row r="3" spans="1:3" ht="15.95" customHeight="1">
      <c r="A3" s="162" t="s">
        <v>1375</v>
      </c>
    </row>
    <row r="4" spans="1:3">
      <c r="A4" s="160" t="s">
        <v>1405</v>
      </c>
    </row>
    <row r="5" spans="1:3" hidden="1"/>
    <row r="6" spans="1:3" hidden="1"/>
    <row r="7" spans="1:3" hidden="1"/>
    <row r="9" spans="1:3" ht="51.95" customHeight="1">
      <c r="A9" s="224" t="s">
        <v>1376</v>
      </c>
      <c r="B9" s="225" t="s">
        <v>1636</v>
      </c>
      <c r="C9" s="225" t="s">
        <v>1635</v>
      </c>
    </row>
    <row r="10" spans="1:3" hidden="1">
      <c r="A10" s="226" t="s">
        <v>390</v>
      </c>
      <c r="B10" s="227">
        <v>2.83</v>
      </c>
      <c r="C10" s="227"/>
    </row>
    <row r="11" spans="1:3" hidden="1">
      <c r="A11" s="226" t="s">
        <v>389</v>
      </c>
      <c r="B11" s="227">
        <v>3.7393000000000001</v>
      </c>
      <c r="C11" s="227"/>
    </row>
    <row r="12" spans="1:3" hidden="1">
      <c r="A12" s="226" t="s">
        <v>1181</v>
      </c>
      <c r="B12" s="227">
        <v>5.857482603717</v>
      </c>
      <c r="C12" s="227"/>
    </row>
    <row r="13" spans="1:3" hidden="1">
      <c r="A13" s="226" t="s">
        <v>382</v>
      </c>
      <c r="B13" s="227">
        <v>4.66</v>
      </c>
      <c r="C13" s="227"/>
    </row>
    <row r="14" spans="1:3" hidden="1">
      <c r="A14" s="226" t="s">
        <v>1125</v>
      </c>
      <c r="B14" s="227">
        <v>5.18</v>
      </c>
      <c r="C14" s="227"/>
    </row>
    <row r="15" spans="1:3" hidden="1">
      <c r="A15" s="226" t="s">
        <v>1127</v>
      </c>
      <c r="B15" s="227">
        <v>3.04</v>
      </c>
      <c r="C15" s="227"/>
    </row>
    <row r="16" spans="1:3" hidden="1">
      <c r="A16" s="226" t="s">
        <v>394</v>
      </c>
      <c r="B16" s="227">
        <v>-2.2000000000000002</v>
      </c>
      <c r="C16" s="227"/>
    </row>
    <row r="17" spans="1:14" hidden="1">
      <c r="A17" s="226" t="s">
        <v>133</v>
      </c>
      <c r="B17" s="227">
        <v>1.78</v>
      </c>
      <c r="C17" s="227"/>
    </row>
    <row r="18" spans="1:14" hidden="1">
      <c r="A18" s="226" t="s">
        <v>1280</v>
      </c>
      <c r="B18" s="227">
        <v>3.65</v>
      </c>
      <c r="C18" s="227"/>
    </row>
    <row r="19" spans="1:14">
      <c r="A19" s="226" t="s">
        <v>1283</v>
      </c>
      <c r="B19" s="227">
        <v>1.55</v>
      </c>
      <c r="C19" s="227"/>
    </row>
    <row r="20" spans="1:14">
      <c r="A20" s="226" t="s">
        <v>1322</v>
      </c>
      <c r="B20" s="227">
        <v>0.86</v>
      </c>
      <c r="C20" s="227"/>
    </row>
    <row r="21" spans="1:14">
      <c r="A21" s="226" t="s">
        <v>1328</v>
      </c>
      <c r="B21" s="227">
        <v>1.5</v>
      </c>
      <c r="C21" s="608">
        <f t="shared" ref="C21:C27" si="0">B21</f>
        <v>1.5</v>
      </c>
    </row>
    <row r="22" spans="1:14">
      <c r="A22" s="226" t="s">
        <v>1377</v>
      </c>
      <c r="B22" s="227">
        <v>-0.2</v>
      </c>
      <c r="C22" s="608">
        <f t="shared" si="0"/>
        <v>-0.2</v>
      </c>
    </row>
    <row r="23" spans="1:14">
      <c r="A23" s="226" t="s">
        <v>1391</v>
      </c>
      <c r="B23" s="227">
        <v>1.1100000000000001</v>
      </c>
      <c r="C23" s="608">
        <f t="shared" si="0"/>
        <v>1.1100000000000001</v>
      </c>
    </row>
    <row r="24" spans="1:14">
      <c r="A24" s="226" t="s">
        <v>1409</v>
      </c>
      <c r="B24" s="227">
        <v>2.64</v>
      </c>
      <c r="C24" s="608">
        <f t="shared" si="0"/>
        <v>2.64</v>
      </c>
    </row>
    <row r="25" spans="1:14">
      <c r="A25" s="226" t="s">
        <v>1419</v>
      </c>
      <c r="B25" s="227">
        <v>3.75</v>
      </c>
      <c r="C25" s="608">
        <f t="shared" si="0"/>
        <v>3.75</v>
      </c>
    </row>
    <row r="26" spans="1:14">
      <c r="A26" s="226" t="s">
        <v>1517</v>
      </c>
      <c r="B26" s="227">
        <f>ROUND((115.586-113.33)/113.33*100,2)</f>
        <v>1.99</v>
      </c>
      <c r="C26" s="608">
        <f t="shared" si="0"/>
        <v>1.99</v>
      </c>
      <c r="N26" s="601"/>
    </row>
    <row r="27" spans="1:14">
      <c r="A27" s="226" t="s">
        <v>1568</v>
      </c>
      <c r="B27" s="227">
        <f>ROUND((116.886-115.259)/115.259*100,2)</f>
        <v>1.41</v>
      </c>
      <c r="C27" s="608">
        <f t="shared" si="0"/>
        <v>1.41</v>
      </c>
      <c r="N27" s="601"/>
    </row>
    <row r="28" spans="1:14">
      <c r="A28" s="226" t="s">
        <v>1596</v>
      </c>
      <c r="B28" s="227">
        <v>5.82</v>
      </c>
      <c r="C28" s="227">
        <f>MIN(4.5,ROUND((123.452-116.659)/116.659*100,2))</f>
        <v>4.5</v>
      </c>
    </row>
    <row r="29" spans="1:14">
      <c r="A29" s="226" t="s">
        <v>1614</v>
      </c>
      <c r="B29" s="227">
        <v>9.2799999999999994</v>
      </c>
      <c r="C29" s="227">
        <f>MIN(4.5,ROUND((123.452-116.659)/116.659*100,2))</f>
        <v>4.5</v>
      </c>
    </row>
    <row r="30" spans="1:14" ht="15" customHeight="1">
      <c r="A30" s="226" t="s">
        <v>1678</v>
      </c>
      <c r="B30" s="227">
        <v>1.35</v>
      </c>
      <c r="C30" s="227">
        <f>B30</f>
        <v>1.35</v>
      </c>
    </row>
    <row r="31" spans="1:14" ht="15" customHeight="1">
      <c r="A31" s="226"/>
      <c r="B31" s="227"/>
      <c r="C31" s="227"/>
    </row>
    <row r="32" spans="1:14" ht="15" customHeight="1">
      <c r="A32" s="226"/>
      <c r="B32" s="227"/>
      <c r="C32" s="227"/>
    </row>
    <row r="33" spans="1:13" ht="23.25">
      <c r="A33" s="599" t="s">
        <v>428</v>
      </c>
      <c r="B33" s="184"/>
      <c r="C33" s="185"/>
      <c r="D33" s="185"/>
      <c r="E33" s="185"/>
      <c r="F33" s="185"/>
      <c r="G33" s="185"/>
      <c r="J33" s="223" t="s">
        <v>1679</v>
      </c>
      <c r="K33" s="223"/>
      <c r="L33" s="223"/>
      <c r="M33" s="223"/>
    </row>
    <row r="34" spans="1:13" ht="5.85" customHeight="1">
      <c r="A34" s="163"/>
      <c r="B34" s="164"/>
    </row>
    <row r="35" spans="1:13">
      <c r="A35" s="186" t="s">
        <v>1677</v>
      </c>
      <c r="I35" s="186"/>
    </row>
    <row r="36" spans="1:13">
      <c r="A36" s="222" t="s">
        <v>1420</v>
      </c>
      <c r="F36" s="186"/>
      <c r="G36" s="186"/>
      <c r="H36" s="186"/>
      <c r="I36" s="186"/>
    </row>
    <row r="37" spans="1:13">
      <c r="A37" s="188" t="s">
        <v>1641</v>
      </c>
      <c r="B37" s="187"/>
      <c r="C37" s="186"/>
      <c r="D37" s="186"/>
      <c r="E37" s="186"/>
      <c r="F37" s="186"/>
      <c r="G37" s="186"/>
      <c r="H37" s="186"/>
      <c r="I37" s="186"/>
    </row>
    <row r="38" spans="1:13">
      <c r="A38" s="188" t="s">
        <v>1421</v>
      </c>
      <c r="B38" s="187" t="s">
        <v>1642</v>
      </c>
      <c r="C38" s="186"/>
      <c r="D38" s="186"/>
      <c r="E38" s="186"/>
      <c r="F38" s="186"/>
      <c r="G38" s="186"/>
      <c r="H38" s="186"/>
      <c r="I38" s="186"/>
    </row>
    <row r="39" spans="1:13">
      <c r="A39" s="188" t="s">
        <v>1644</v>
      </c>
      <c r="B39" s="186"/>
      <c r="C39" s="186"/>
      <c r="D39" s="186"/>
      <c r="E39" s="186"/>
      <c r="F39" s="186"/>
      <c r="G39" s="186"/>
      <c r="H39" s="186"/>
      <c r="I39" s="186"/>
    </row>
    <row r="40" spans="1:13">
      <c r="A40" s="188" t="s">
        <v>1643</v>
      </c>
      <c r="B40" s="186"/>
      <c r="C40" s="186"/>
      <c r="D40" s="186"/>
      <c r="E40" s="186"/>
      <c r="F40" s="186"/>
      <c r="G40" s="186"/>
      <c r="H40" s="186"/>
      <c r="I40" s="186"/>
    </row>
    <row r="41" spans="1:13">
      <c r="A41" s="188" t="s">
        <v>1645</v>
      </c>
      <c r="B41" s="188"/>
      <c r="C41" s="186"/>
      <c r="D41" s="186"/>
      <c r="E41" s="186"/>
    </row>
    <row r="42" spans="1:13">
      <c r="A42" s="188" t="s">
        <v>1639</v>
      </c>
    </row>
    <row r="43" spans="1:13">
      <c r="A43" s="188"/>
    </row>
  </sheetData>
  <hyperlinks>
    <hyperlink ref="A36" r:id="rId1" xr:uid="{07125433-F6D4-430A-81A0-F3E0A727366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AA449"/>
  <sheetViews>
    <sheetView showGridLines="0" workbookViewId="0">
      <pane ySplit="9" topLeftCell="A388" activePane="bottomLeft" state="frozen"/>
      <selection activeCell="C1069" sqref="C1069"/>
      <selection pane="bottomLeft" activeCell="N403" sqref="N403"/>
    </sheetView>
  </sheetViews>
  <sheetFormatPr defaultRowHeight="15"/>
  <cols>
    <col min="1" max="1" width="7.83203125" style="179" customWidth="1"/>
    <col min="2" max="2" width="8.5" style="179" customWidth="1"/>
    <col min="3" max="3" width="11" style="179" bestFit="1" customWidth="1"/>
    <col min="4" max="4" width="9.6640625" style="179" bestFit="1" customWidth="1"/>
    <col min="5" max="5" width="8.83203125" style="179"/>
    <col min="6" max="6" width="10.83203125" style="179"/>
    <col min="7" max="7" width="6.1640625" style="180" customWidth="1"/>
    <col min="8" max="8" width="23.1640625" style="179" customWidth="1"/>
    <col min="9" max="9" width="18.5" style="590" customWidth="1"/>
    <col min="10" max="10" width="10.83203125" style="179"/>
  </cols>
  <sheetData>
    <row r="1" spans="1:27">
      <c r="A1" s="539" t="s">
        <v>1638</v>
      </c>
    </row>
    <row r="2" spans="1:27">
      <c r="A2" s="539"/>
    </row>
    <row r="3" spans="1:27" ht="14.1" hidden="1" customHeight="1"/>
    <row r="4" spans="1:27" ht="14.1" hidden="1" customHeight="1"/>
    <row r="5" spans="1:27" ht="14.1" hidden="1" customHeight="1"/>
    <row r="6" spans="1:27" ht="14.1" hidden="1" customHeight="1"/>
    <row r="8" spans="1:27" ht="14.1" customHeight="1">
      <c r="G8" s="624" t="s">
        <v>1518</v>
      </c>
      <c r="H8" s="625"/>
      <c r="I8" s="626"/>
      <c r="S8" t="s">
        <v>1687</v>
      </c>
      <c r="U8" t="s">
        <v>1689</v>
      </c>
    </row>
    <row r="9" spans="1:27" ht="53.85" customHeight="1">
      <c r="A9" s="606" t="s">
        <v>1513</v>
      </c>
      <c r="B9" s="538" t="s">
        <v>1522</v>
      </c>
      <c r="C9" s="605" t="s">
        <v>1671</v>
      </c>
      <c r="D9" s="547"/>
      <c r="E9" s="607" t="s">
        <v>1523</v>
      </c>
      <c r="G9" s="540" t="s">
        <v>435</v>
      </c>
      <c r="H9" s="538" t="s">
        <v>1449</v>
      </c>
      <c r="I9" s="591" t="s">
        <v>1571</v>
      </c>
      <c r="J9" s="541" t="s">
        <v>1513</v>
      </c>
      <c r="K9" s="547" t="s">
        <v>1596</v>
      </c>
      <c r="L9" s="548" t="s">
        <v>1523</v>
      </c>
    </row>
    <row r="10" spans="1:27">
      <c r="A10" s="542">
        <v>1</v>
      </c>
      <c r="B10" s="543"/>
      <c r="C10" s="581">
        <v>5.9900000000000002E-2</v>
      </c>
      <c r="D10" s="593"/>
      <c r="E10" s="549">
        <f>C10-D10</f>
        <v>5.9900000000000002E-2</v>
      </c>
      <c r="G10" s="174">
        <v>1</v>
      </c>
      <c r="H10" s="544" t="s">
        <v>982</v>
      </c>
      <c r="I10" s="592">
        <v>0.3891</v>
      </c>
      <c r="J10" s="563">
        <v>7</v>
      </c>
      <c r="K10">
        <v>7</v>
      </c>
      <c r="L10">
        <f>J10-K10</f>
        <v>0</v>
      </c>
      <c r="P10" s="634"/>
      <c r="S10">
        <v>1</v>
      </c>
      <c r="T10" s="667"/>
      <c r="U10" s="668">
        <v>0.3795</v>
      </c>
      <c r="W10">
        <v>7</v>
      </c>
      <c r="Y10">
        <f>+W10-J10</f>
        <v>0</v>
      </c>
      <c r="AA10" s="668">
        <f>+I10-U10</f>
        <v>9.5999999999999974E-3</v>
      </c>
    </row>
    <row r="11" spans="1:27">
      <c r="A11" s="542">
        <v>2</v>
      </c>
      <c r="B11" s="543"/>
      <c r="C11" s="581">
        <v>0.11990000000000001</v>
      </c>
      <c r="D11" s="593"/>
      <c r="E11" s="549">
        <f t="shared" ref="E11:E21" si="0">C11-D11</f>
        <v>0.11990000000000001</v>
      </c>
      <c r="G11" s="174">
        <v>2</v>
      </c>
      <c r="H11" s="544" t="s">
        <v>983</v>
      </c>
      <c r="I11" s="592">
        <v>0</v>
      </c>
      <c r="J11" s="563">
        <v>0</v>
      </c>
      <c r="K11">
        <v>0</v>
      </c>
      <c r="L11">
        <f t="shared" ref="L11:L74" si="1">J11-K11</f>
        <v>0</v>
      </c>
      <c r="P11" s="634"/>
      <c r="S11">
        <v>2</v>
      </c>
      <c r="T11" s="667"/>
      <c r="U11" s="668">
        <v>0</v>
      </c>
      <c r="W11">
        <v>0</v>
      </c>
      <c r="Y11">
        <f t="shared" ref="Y11:Y74" si="2">+W11-J11</f>
        <v>0</v>
      </c>
      <c r="AA11" s="668">
        <f t="shared" ref="AA11:AA74" si="3">+I11-U11</f>
        <v>0</v>
      </c>
    </row>
    <row r="12" spans="1:27">
      <c r="A12" s="542">
        <v>3</v>
      </c>
      <c r="B12" s="543"/>
      <c r="C12" s="581">
        <v>0.1799</v>
      </c>
      <c r="D12" s="593"/>
      <c r="E12" s="549">
        <f t="shared" si="0"/>
        <v>0.1799</v>
      </c>
      <c r="G12" s="174">
        <v>3</v>
      </c>
      <c r="H12" s="544" t="s">
        <v>984</v>
      </c>
      <c r="I12" s="592">
        <v>0.41</v>
      </c>
      <c r="J12" s="563">
        <v>7</v>
      </c>
      <c r="K12">
        <v>7</v>
      </c>
      <c r="L12">
        <f t="shared" si="1"/>
        <v>0</v>
      </c>
      <c r="P12" s="634"/>
      <c r="S12">
        <v>3</v>
      </c>
      <c r="T12" s="667"/>
      <c r="U12" s="668">
        <v>0.3654</v>
      </c>
      <c r="V12" s="667"/>
      <c r="W12">
        <v>7</v>
      </c>
      <c r="Y12">
        <f t="shared" si="2"/>
        <v>0</v>
      </c>
      <c r="AA12" s="668">
        <f t="shared" si="3"/>
        <v>4.4599999999999973E-2</v>
      </c>
    </row>
    <row r="13" spans="1:27">
      <c r="A13" s="542">
        <v>4</v>
      </c>
      <c r="B13" s="543"/>
      <c r="C13" s="581">
        <v>0.2399</v>
      </c>
      <c r="D13" s="593"/>
      <c r="E13" s="549">
        <f t="shared" si="0"/>
        <v>0.2399</v>
      </c>
      <c r="G13" s="174">
        <v>4</v>
      </c>
      <c r="H13" s="544" t="s">
        <v>985</v>
      </c>
      <c r="I13" s="592">
        <v>0</v>
      </c>
      <c r="J13" s="563">
        <v>0</v>
      </c>
      <c r="K13">
        <v>0</v>
      </c>
      <c r="L13">
        <f t="shared" si="1"/>
        <v>0</v>
      </c>
      <c r="P13" s="634"/>
      <c r="S13">
        <v>4</v>
      </c>
      <c r="T13" s="667"/>
      <c r="U13" s="668">
        <v>0</v>
      </c>
      <c r="V13" s="667"/>
      <c r="W13">
        <v>0</v>
      </c>
      <c r="Y13">
        <f t="shared" si="2"/>
        <v>0</v>
      </c>
      <c r="AA13" s="668">
        <f t="shared" si="3"/>
        <v>0</v>
      </c>
    </row>
    <row r="14" spans="1:27">
      <c r="A14" s="542">
        <v>5</v>
      </c>
      <c r="B14" s="543"/>
      <c r="C14" s="581">
        <v>0.2999</v>
      </c>
      <c r="D14" s="593"/>
      <c r="E14" s="549">
        <f t="shared" si="0"/>
        <v>0.2999</v>
      </c>
      <c r="G14" s="174">
        <v>5</v>
      </c>
      <c r="H14" s="544" t="s">
        <v>986</v>
      </c>
      <c r="I14" s="592">
        <v>0.47639999999999999</v>
      </c>
      <c r="J14" s="563">
        <v>8</v>
      </c>
      <c r="K14">
        <v>8</v>
      </c>
      <c r="L14">
        <f t="shared" si="1"/>
        <v>0</v>
      </c>
      <c r="P14" s="634"/>
      <c r="S14">
        <v>5</v>
      </c>
      <c r="T14" s="667"/>
      <c r="U14" s="668">
        <v>0.46739999999999998</v>
      </c>
      <c r="V14" s="667"/>
      <c r="W14">
        <v>8</v>
      </c>
      <c r="Y14">
        <f t="shared" si="2"/>
        <v>0</v>
      </c>
      <c r="AA14" s="668">
        <f t="shared" si="3"/>
        <v>9.000000000000008E-3</v>
      </c>
    </row>
    <row r="15" spans="1:27">
      <c r="A15" s="542">
        <v>6</v>
      </c>
      <c r="B15" s="543"/>
      <c r="C15" s="581">
        <v>0.3599</v>
      </c>
      <c r="D15" s="593"/>
      <c r="E15" s="549">
        <f t="shared" si="0"/>
        <v>0.3599</v>
      </c>
      <c r="G15" s="174">
        <v>6</v>
      </c>
      <c r="H15" s="544" t="s">
        <v>987</v>
      </c>
      <c r="I15" s="592">
        <v>0</v>
      </c>
      <c r="J15" s="563">
        <v>0</v>
      </c>
      <c r="K15">
        <v>0</v>
      </c>
      <c r="L15">
        <f t="shared" si="1"/>
        <v>0</v>
      </c>
      <c r="P15" s="634"/>
      <c r="S15">
        <v>6</v>
      </c>
      <c r="T15" s="667"/>
      <c r="U15" s="668">
        <v>0</v>
      </c>
      <c r="V15" s="667"/>
      <c r="W15">
        <v>0</v>
      </c>
      <c r="Y15">
        <f t="shared" si="2"/>
        <v>0</v>
      </c>
      <c r="AA15" s="668">
        <f t="shared" si="3"/>
        <v>0</v>
      </c>
    </row>
    <row r="16" spans="1:27">
      <c r="A16" s="542">
        <v>7</v>
      </c>
      <c r="B16" s="543"/>
      <c r="C16" s="581">
        <v>0.4199</v>
      </c>
      <c r="D16" s="593"/>
      <c r="E16" s="549">
        <f t="shared" si="0"/>
        <v>0.4199</v>
      </c>
      <c r="G16" s="174">
        <v>7</v>
      </c>
      <c r="H16" s="544" t="s">
        <v>988</v>
      </c>
      <c r="I16" s="592">
        <v>0.37530000000000002</v>
      </c>
      <c r="J16" s="563">
        <v>7</v>
      </c>
      <c r="K16">
        <v>6</v>
      </c>
      <c r="L16">
        <f t="shared" si="1"/>
        <v>1</v>
      </c>
      <c r="P16" s="634"/>
      <c r="S16">
        <v>7</v>
      </c>
      <c r="T16" s="667"/>
      <c r="U16" s="668">
        <v>0.3639</v>
      </c>
      <c r="V16" s="667"/>
      <c r="W16">
        <v>7</v>
      </c>
      <c r="Y16">
        <f t="shared" si="2"/>
        <v>0</v>
      </c>
      <c r="AA16" s="668">
        <f t="shared" si="3"/>
        <v>1.1400000000000021E-2</v>
      </c>
    </row>
    <row r="17" spans="1:27">
      <c r="A17" s="542">
        <v>8</v>
      </c>
      <c r="B17" s="543"/>
      <c r="C17" s="581">
        <v>0.47989999999999999</v>
      </c>
      <c r="D17" s="593"/>
      <c r="E17" s="549">
        <f t="shared" si="0"/>
        <v>0.47989999999999999</v>
      </c>
      <c r="G17" s="174">
        <v>8</v>
      </c>
      <c r="H17" s="544" t="s">
        <v>989</v>
      </c>
      <c r="I17" s="592">
        <v>0.37990000000000002</v>
      </c>
      <c r="J17" s="563">
        <v>6</v>
      </c>
      <c r="K17">
        <v>7</v>
      </c>
      <c r="L17">
        <f t="shared" si="1"/>
        <v>-1</v>
      </c>
      <c r="P17" s="634"/>
      <c r="S17">
        <v>8</v>
      </c>
      <c r="T17" s="667"/>
      <c r="U17" s="668">
        <v>0.35370000000000001</v>
      </c>
      <c r="V17" s="667"/>
      <c r="W17">
        <v>6</v>
      </c>
      <c r="Y17">
        <f t="shared" si="2"/>
        <v>0</v>
      </c>
      <c r="AA17" s="668">
        <f t="shared" si="3"/>
        <v>2.6200000000000001E-2</v>
      </c>
    </row>
    <row r="18" spans="1:27">
      <c r="A18" s="542">
        <v>9</v>
      </c>
      <c r="B18" s="543"/>
      <c r="C18" s="581">
        <v>0.53990000000000005</v>
      </c>
      <c r="D18" s="593"/>
      <c r="E18" s="549">
        <f t="shared" si="0"/>
        <v>0.53990000000000005</v>
      </c>
      <c r="G18" s="174">
        <v>9</v>
      </c>
      <c r="H18" s="544" t="s">
        <v>990</v>
      </c>
      <c r="I18" s="592">
        <v>0.1431</v>
      </c>
      <c r="J18" s="563">
        <v>3</v>
      </c>
      <c r="K18">
        <v>3</v>
      </c>
      <c r="L18">
        <f t="shared" si="1"/>
        <v>0</v>
      </c>
      <c r="P18" s="634"/>
      <c r="S18">
        <v>9</v>
      </c>
      <c r="T18" s="667"/>
      <c r="U18" s="668">
        <v>0.1421</v>
      </c>
      <c r="V18" s="667"/>
      <c r="W18">
        <v>3</v>
      </c>
      <c r="Y18">
        <f t="shared" si="2"/>
        <v>0</v>
      </c>
      <c r="AA18" s="668">
        <f t="shared" si="3"/>
        <v>1.0000000000000009E-3</v>
      </c>
    </row>
    <row r="19" spans="1:27">
      <c r="A19" s="542">
        <v>10</v>
      </c>
      <c r="B19" s="543"/>
      <c r="C19" s="581">
        <v>0.69989999999999997</v>
      </c>
      <c r="D19" s="593"/>
      <c r="E19" s="549">
        <f t="shared" si="0"/>
        <v>0.69989999999999997</v>
      </c>
      <c r="G19" s="174">
        <v>10</v>
      </c>
      <c r="H19" s="544" t="s">
        <v>991</v>
      </c>
      <c r="I19" s="592">
        <v>0.124</v>
      </c>
      <c r="J19" s="563">
        <v>3</v>
      </c>
      <c r="K19">
        <v>3</v>
      </c>
      <c r="L19">
        <f t="shared" si="1"/>
        <v>0</v>
      </c>
      <c r="P19" s="634"/>
      <c r="S19">
        <v>10</v>
      </c>
      <c r="T19" s="667"/>
      <c r="U19" s="668">
        <v>0.1242</v>
      </c>
      <c r="V19" s="667"/>
      <c r="W19">
        <v>3</v>
      </c>
      <c r="Y19">
        <f t="shared" si="2"/>
        <v>0</v>
      </c>
      <c r="AA19" s="668">
        <f t="shared" si="3"/>
        <v>-2.0000000000000573E-4</v>
      </c>
    </row>
    <row r="20" spans="1:27">
      <c r="A20" s="542">
        <v>11</v>
      </c>
      <c r="B20" s="543"/>
      <c r="C20" s="581">
        <v>0.79990000000000006</v>
      </c>
      <c r="D20" s="593"/>
      <c r="E20" s="549">
        <f t="shared" si="0"/>
        <v>0.79990000000000006</v>
      </c>
      <c r="G20" s="174">
        <v>11</v>
      </c>
      <c r="H20" s="544" t="s">
        <v>992</v>
      </c>
      <c r="I20" s="592">
        <v>0</v>
      </c>
      <c r="J20" s="563">
        <v>0</v>
      </c>
      <c r="K20">
        <v>0</v>
      </c>
      <c r="L20">
        <f t="shared" si="1"/>
        <v>0</v>
      </c>
      <c r="P20" s="634"/>
      <c r="S20">
        <v>11</v>
      </c>
      <c r="T20" s="667"/>
      <c r="U20" s="668">
        <v>0</v>
      </c>
      <c r="V20" s="667"/>
      <c r="W20">
        <v>0</v>
      </c>
      <c r="Y20">
        <f t="shared" si="2"/>
        <v>0</v>
      </c>
      <c r="AA20" s="668">
        <f t="shared" si="3"/>
        <v>0</v>
      </c>
    </row>
    <row r="21" spans="1:27">
      <c r="A21" s="542">
        <v>12</v>
      </c>
      <c r="B21" s="543"/>
      <c r="C21" s="581">
        <v>1</v>
      </c>
      <c r="D21" s="593"/>
      <c r="E21" s="549">
        <f t="shared" si="0"/>
        <v>1</v>
      </c>
      <c r="G21" s="174">
        <v>12</v>
      </c>
      <c r="H21" s="544" t="s">
        <v>993</v>
      </c>
      <c r="I21" s="592">
        <v>0</v>
      </c>
      <c r="J21" s="563">
        <v>0</v>
      </c>
      <c r="K21">
        <v>0</v>
      </c>
      <c r="L21">
        <f t="shared" si="1"/>
        <v>0</v>
      </c>
      <c r="P21" s="634"/>
      <c r="S21">
        <v>12</v>
      </c>
      <c r="T21" s="667"/>
      <c r="U21" s="668">
        <v>0</v>
      </c>
      <c r="V21" s="667"/>
      <c r="W21">
        <v>0</v>
      </c>
      <c r="Y21">
        <f t="shared" si="2"/>
        <v>0</v>
      </c>
      <c r="AA21" s="668">
        <f t="shared" si="3"/>
        <v>0</v>
      </c>
    </row>
    <row r="22" spans="1:27">
      <c r="G22" s="174">
        <v>13</v>
      </c>
      <c r="H22" s="544" t="s">
        <v>994</v>
      </c>
      <c r="I22" s="592">
        <v>0</v>
      </c>
      <c r="J22" s="563">
        <v>0</v>
      </c>
      <c r="K22">
        <v>0</v>
      </c>
      <c r="L22">
        <f t="shared" si="1"/>
        <v>0</v>
      </c>
      <c r="P22" s="634"/>
      <c r="S22">
        <v>13</v>
      </c>
      <c r="T22" s="667"/>
      <c r="U22" s="668">
        <v>0</v>
      </c>
      <c r="V22" s="667"/>
      <c r="W22">
        <v>0</v>
      </c>
      <c r="Y22">
        <f t="shared" si="2"/>
        <v>0</v>
      </c>
      <c r="AA22" s="668">
        <f t="shared" si="3"/>
        <v>0</v>
      </c>
    </row>
    <row r="23" spans="1:27">
      <c r="G23" s="174">
        <v>14</v>
      </c>
      <c r="H23" s="544" t="s">
        <v>995</v>
      </c>
      <c r="I23" s="592">
        <v>0.26329999999999998</v>
      </c>
      <c r="J23" s="563">
        <v>5</v>
      </c>
      <c r="K23">
        <v>5</v>
      </c>
      <c r="L23">
        <f t="shared" si="1"/>
        <v>0</v>
      </c>
      <c r="P23" s="634"/>
      <c r="S23">
        <v>14</v>
      </c>
      <c r="T23" s="667"/>
      <c r="U23" s="668">
        <v>0.25090000000000001</v>
      </c>
      <c r="V23" s="667"/>
      <c r="W23">
        <v>5</v>
      </c>
      <c r="Y23">
        <f t="shared" si="2"/>
        <v>0</v>
      </c>
      <c r="AA23" s="668">
        <f t="shared" si="3"/>
        <v>1.2399999999999967E-2</v>
      </c>
    </row>
    <row r="24" spans="1:27">
      <c r="G24" s="174">
        <v>15</v>
      </c>
      <c r="H24" s="544" t="s">
        <v>996</v>
      </c>
      <c r="I24" s="592">
        <v>0</v>
      </c>
      <c r="J24" s="563">
        <v>0</v>
      </c>
      <c r="K24">
        <v>0</v>
      </c>
      <c r="L24">
        <f t="shared" si="1"/>
        <v>0</v>
      </c>
      <c r="P24" s="634"/>
      <c r="S24">
        <v>15</v>
      </c>
      <c r="T24" s="667"/>
      <c r="U24" s="668">
        <v>0</v>
      </c>
      <c r="V24" s="667"/>
      <c r="W24">
        <v>0</v>
      </c>
      <c r="Y24">
        <f t="shared" si="2"/>
        <v>0</v>
      </c>
      <c r="AA24" s="668">
        <f t="shared" si="3"/>
        <v>0</v>
      </c>
    </row>
    <row r="25" spans="1:27">
      <c r="G25" s="174">
        <v>16</v>
      </c>
      <c r="H25" s="544" t="s">
        <v>997</v>
      </c>
      <c r="I25" s="592">
        <v>0.4597</v>
      </c>
      <c r="J25" s="563">
        <v>8</v>
      </c>
      <c r="K25">
        <v>8</v>
      </c>
      <c r="L25">
        <f t="shared" si="1"/>
        <v>0</v>
      </c>
      <c r="P25" s="634"/>
      <c r="S25">
        <v>16</v>
      </c>
      <c r="T25" s="667"/>
      <c r="U25" s="668">
        <v>0.45250000000000001</v>
      </c>
      <c r="V25" s="667"/>
      <c r="W25">
        <v>8</v>
      </c>
      <c r="Y25">
        <f t="shared" si="2"/>
        <v>0</v>
      </c>
      <c r="AA25" s="668">
        <f t="shared" si="3"/>
        <v>7.1999999999999842E-3</v>
      </c>
    </row>
    <row r="26" spans="1:27">
      <c r="G26" s="174">
        <v>17</v>
      </c>
      <c r="H26" s="544" t="s">
        <v>998</v>
      </c>
      <c r="I26" s="592">
        <v>0.33779999999999999</v>
      </c>
      <c r="J26" s="563">
        <v>6</v>
      </c>
      <c r="K26">
        <v>6</v>
      </c>
      <c r="L26">
        <f t="shared" si="1"/>
        <v>0</v>
      </c>
      <c r="P26" s="634"/>
      <c r="S26">
        <v>17</v>
      </c>
      <c r="T26" s="667"/>
      <c r="U26" s="668">
        <v>0.32779999999999998</v>
      </c>
      <c r="V26" s="667"/>
      <c r="W26">
        <v>6</v>
      </c>
      <c r="Y26">
        <f t="shared" si="2"/>
        <v>0</v>
      </c>
      <c r="AA26" s="668">
        <f t="shared" si="3"/>
        <v>1.0000000000000009E-2</v>
      </c>
    </row>
    <row r="27" spans="1:27">
      <c r="G27" s="174">
        <v>18</v>
      </c>
      <c r="H27" s="544" t="s">
        <v>999</v>
      </c>
      <c r="I27" s="592">
        <v>0.54079999999999995</v>
      </c>
      <c r="J27" s="563">
        <v>9</v>
      </c>
      <c r="K27">
        <v>9</v>
      </c>
      <c r="L27">
        <f t="shared" si="1"/>
        <v>0</v>
      </c>
      <c r="P27" s="634"/>
      <c r="S27">
        <v>18</v>
      </c>
      <c r="T27" s="667"/>
      <c r="U27" s="668">
        <v>0.51529999999999998</v>
      </c>
      <c r="V27" s="667"/>
      <c r="W27">
        <v>9</v>
      </c>
      <c r="Y27">
        <f t="shared" si="2"/>
        <v>0</v>
      </c>
      <c r="AA27" s="668">
        <f t="shared" si="3"/>
        <v>2.5499999999999967E-2</v>
      </c>
    </row>
    <row r="28" spans="1:27">
      <c r="G28" s="174">
        <v>19</v>
      </c>
      <c r="H28" s="544" t="s">
        <v>1000</v>
      </c>
      <c r="I28" s="592">
        <v>0</v>
      </c>
      <c r="J28" s="563">
        <v>0</v>
      </c>
      <c r="K28">
        <v>0</v>
      </c>
      <c r="L28">
        <f t="shared" si="1"/>
        <v>0</v>
      </c>
      <c r="P28" s="634"/>
      <c r="S28">
        <v>19</v>
      </c>
      <c r="T28" s="667"/>
      <c r="U28" s="668">
        <v>0</v>
      </c>
      <c r="V28" s="667"/>
      <c r="W28">
        <v>0</v>
      </c>
      <c r="Y28">
        <f t="shared" si="2"/>
        <v>0</v>
      </c>
      <c r="AA28" s="668">
        <f t="shared" si="3"/>
        <v>0</v>
      </c>
    </row>
    <row r="29" spans="1:27">
      <c r="G29" s="174">
        <v>20</v>
      </c>
      <c r="H29" s="544" t="s">
        <v>1001</v>
      </c>
      <c r="I29" s="592">
        <v>0.60660000000000003</v>
      </c>
      <c r="J29" s="563">
        <v>10</v>
      </c>
      <c r="K29">
        <v>10</v>
      </c>
      <c r="L29">
        <f t="shared" si="1"/>
        <v>0</v>
      </c>
      <c r="P29" s="634"/>
      <c r="S29">
        <v>20</v>
      </c>
      <c r="T29" s="667"/>
      <c r="U29" s="668">
        <v>0.60140000000000005</v>
      </c>
      <c r="V29" s="667"/>
      <c r="W29">
        <v>10</v>
      </c>
      <c r="Y29">
        <f t="shared" si="2"/>
        <v>0</v>
      </c>
      <c r="AA29" s="668">
        <f t="shared" si="3"/>
        <v>5.1999999999999824E-3</v>
      </c>
    </row>
    <row r="30" spans="1:27">
      <c r="G30" s="174">
        <v>21</v>
      </c>
      <c r="H30" s="544" t="s">
        <v>1002</v>
      </c>
      <c r="I30" s="592">
        <v>0</v>
      </c>
      <c r="J30" s="563">
        <v>0</v>
      </c>
      <c r="K30">
        <v>0</v>
      </c>
      <c r="L30">
        <f t="shared" si="1"/>
        <v>0</v>
      </c>
      <c r="P30" s="634"/>
      <c r="S30">
        <v>21</v>
      </c>
      <c r="T30" s="667"/>
      <c r="U30" s="668">
        <v>0</v>
      </c>
      <c r="V30" s="667"/>
      <c r="W30">
        <v>0</v>
      </c>
      <c r="Y30">
        <f t="shared" si="2"/>
        <v>0</v>
      </c>
      <c r="AA30" s="668">
        <f t="shared" si="3"/>
        <v>0</v>
      </c>
    </row>
    <row r="31" spans="1:27">
      <c r="G31" s="174">
        <v>22</v>
      </c>
      <c r="H31" s="544" t="s">
        <v>1003</v>
      </c>
      <c r="I31" s="592">
        <v>0</v>
      </c>
      <c r="J31" s="563">
        <v>0</v>
      </c>
      <c r="K31">
        <v>0</v>
      </c>
      <c r="L31">
        <f t="shared" si="1"/>
        <v>0</v>
      </c>
      <c r="P31" s="634"/>
      <c r="S31">
        <v>22</v>
      </c>
      <c r="T31" s="667"/>
      <c r="U31" s="668">
        <v>0</v>
      </c>
      <c r="V31" s="667"/>
      <c r="W31">
        <v>0</v>
      </c>
      <c r="Y31">
        <f t="shared" si="2"/>
        <v>0</v>
      </c>
      <c r="AA31" s="668">
        <f t="shared" si="3"/>
        <v>0</v>
      </c>
    </row>
    <row r="32" spans="1:27">
      <c r="G32" s="174">
        <v>23</v>
      </c>
      <c r="H32" s="544" t="s">
        <v>1004</v>
      </c>
      <c r="I32" s="592">
        <v>0.1467</v>
      </c>
      <c r="J32" s="563">
        <v>3</v>
      </c>
      <c r="K32">
        <v>3</v>
      </c>
      <c r="L32">
        <f t="shared" si="1"/>
        <v>0</v>
      </c>
      <c r="P32" s="634"/>
      <c r="S32">
        <v>23</v>
      </c>
      <c r="T32" s="667"/>
      <c r="U32" s="668">
        <v>0.1517</v>
      </c>
      <c r="V32" s="667"/>
      <c r="W32">
        <v>3</v>
      </c>
      <c r="Y32">
        <f t="shared" si="2"/>
        <v>0</v>
      </c>
      <c r="AA32" s="668">
        <f t="shared" si="3"/>
        <v>-5.0000000000000044E-3</v>
      </c>
    </row>
    <row r="33" spans="7:27">
      <c r="G33" s="174">
        <v>24</v>
      </c>
      <c r="H33" s="544" t="s">
        <v>1005</v>
      </c>
      <c r="I33" s="592">
        <v>0.29370000000000002</v>
      </c>
      <c r="J33" s="563">
        <v>5</v>
      </c>
      <c r="K33">
        <v>5</v>
      </c>
      <c r="L33">
        <f t="shared" si="1"/>
        <v>0</v>
      </c>
      <c r="P33" s="634"/>
      <c r="S33">
        <v>24</v>
      </c>
      <c r="T33" s="667"/>
      <c r="U33" s="668">
        <v>0.28070000000000001</v>
      </c>
      <c r="V33" s="667"/>
      <c r="W33">
        <v>5</v>
      </c>
      <c r="Y33">
        <f t="shared" si="2"/>
        <v>0</v>
      </c>
      <c r="AA33" s="668">
        <f t="shared" si="3"/>
        <v>1.3000000000000012E-2</v>
      </c>
    </row>
    <row r="34" spans="7:27">
      <c r="G34" s="174">
        <v>25</v>
      </c>
      <c r="H34" s="544" t="s">
        <v>1006</v>
      </c>
      <c r="I34" s="592">
        <v>0.3785</v>
      </c>
      <c r="J34" s="563">
        <v>6</v>
      </c>
      <c r="K34">
        <v>6</v>
      </c>
      <c r="L34">
        <f t="shared" si="1"/>
        <v>0</v>
      </c>
      <c r="P34" s="634"/>
      <c r="S34">
        <v>25</v>
      </c>
      <c r="T34" s="667"/>
      <c r="U34" s="668">
        <v>0.35249999999999998</v>
      </c>
      <c r="V34" s="667"/>
      <c r="W34">
        <v>6</v>
      </c>
      <c r="Y34">
        <f t="shared" si="2"/>
        <v>0</v>
      </c>
      <c r="AA34" s="668">
        <f t="shared" si="3"/>
        <v>2.6000000000000023E-2</v>
      </c>
    </row>
    <row r="35" spans="7:27">
      <c r="G35" s="174">
        <v>26</v>
      </c>
      <c r="H35" s="544" t="s">
        <v>1007</v>
      </c>
      <c r="I35" s="592">
        <v>0.13750000000000001</v>
      </c>
      <c r="J35" s="563">
        <v>3</v>
      </c>
      <c r="K35">
        <v>3</v>
      </c>
      <c r="L35">
        <f t="shared" si="1"/>
        <v>0</v>
      </c>
      <c r="P35" s="634"/>
      <c r="S35">
        <v>26</v>
      </c>
      <c r="T35" s="667"/>
      <c r="U35" s="668">
        <v>0.13739999999999999</v>
      </c>
      <c r="V35" s="667"/>
      <c r="W35">
        <v>3</v>
      </c>
      <c r="Y35">
        <f t="shared" si="2"/>
        <v>0</v>
      </c>
      <c r="AA35" s="668">
        <f t="shared" si="3"/>
        <v>1.0000000000001674E-4</v>
      </c>
    </row>
    <row r="36" spans="7:27">
      <c r="G36" s="174">
        <v>27</v>
      </c>
      <c r="H36" s="544" t="s">
        <v>1008</v>
      </c>
      <c r="I36" s="592">
        <v>0.3019</v>
      </c>
      <c r="J36" s="563">
        <v>5</v>
      </c>
      <c r="K36">
        <v>5</v>
      </c>
      <c r="L36">
        <f t="shared" si="1"/>
        <v>0</v>
      </c>
      <c r="P36" s="634"/>
      <c r="S36">
        <v>27</v>
      </c>
      <c r="T36" s="667"/>
      <c r="U36" s="668">
        <v>0.2954</v>
      </c>
      <c r="V36" s="667"/>
      <c r="W36">
        <v>5</v>
      </c>
      <c r="Y36">
        <f t="shared" si="2"/>
        <v>0</v>
      </c>
      <c r="AA36" s="668">
        <f t="shared" si="3"/>
        <v>6.5000000000000058E-3</v>
      </c>
    </row>
    <row r="37" spans="7:27">
      <c r="G37" s="174">
        <v>28</v>
      </c>
      <c r="H37" s="544" t="s">
        <v>1009</v>
      </c>
      <c r="I37" s="592">
        <v>0</v>
      </c>
      <c r="J37" s="563">
        <v>0</v>
      </c>
      <c r="K37">
        <v>0</v>
      </c>
      <c r="L37">
        <f t="shared" si="1"/>
        <v>0</v>
      </c>
      <c r="P37" s="634"/>
      <c r="S37">
        <v>28</v>
      </c>
      <c r="T37" s="667"/>
      <c r="U37" s="668">
        <v>0</v>
      </c>
      <c r="V37" s="667"/>
      <c r="W37">
        <v>0</v>
      </c>
      <c r="Y37">
        <f t="shared" si="2"/>
        <v>0</v>
      </c>
      <c r="AA37" s="668">
        <f t="shared" si="3"/>
        <v>0</v>
      </c>
    </row>
    <row r="38" spans="7:27">
      <c r="G38" s="174">
        <v>29</v>
      </c>
      <c r="H38" s="544" t="s">
        <v>1010</v>
      </c>
      <c r="I38" s="592">
        <v>0</v>
      </c>
      <c r="J38" s="563">
        <v>0</v>
      </c>
      <c r="K38">
        <v>0</v>
      </c>
      <c r="L38">
        <f t="shared" si="1"/>
        <v>0</v>
      </c>
      <c r="P38" s="634"/>
      <c r="S38">
        <v>29</v>
      </c>
      <c r="T38" s="667"/>
      <c r="U38" s="668">
        <v>0</v>
      </c>
      <c r="V38" s="667"/>
      <c r="W38">
        <v>0</v>
      </c>
      <c r="Y38">
        <f t="shared" si="2"/>
        <v>0</v>
      </c>
      <c r="AA38" s="668">
        <f t="shared" si="3"/>
        <v>0</v>
      </c>
    </row>
    <row r="39" spans="7:27">
      <c r="G39" s="174">
        <v>30</v>
      </c>
      <c r="H39" s="544" t="s">
        <v>1011</v>
      </c>
      <c r="I39" s="592">
        <v>0.371</v>
      </c>
      <c r="J39" s="563">
        <v>6</v>
      </c>
      <c r="K39">
        <v>7</v>
      </c>
      <c r="L39">
        <f t="shared" si="1"/>
        <v>-1</v>
      </c>
      <c r="P39" s="634"/>
      <c r="S39">
        <v>30</v>
      </c>
      <c r="T39" s="667"/>
      <c r="U39" s="668">
        <v>0.35780000000000001</v>
      </c>
      <c r="V39" s="667"/>
      <c r="W39">
        <v>6</v>
      </c>
      <c r="Y39">
        <f t="shared" si="2"/>
        <v>0</v>
      </c>
      <c r="AA39" s="668">
        <f t="shared" si="3"/>
        <v>1.319999999999999E-2</v>
      </c>
    </row>
    <row r="40" spans="7:27">
      <c r="G40" s="174">
        <v>31</v>
      </c>
      <c r="H40" s="544" t="s">
        <v>1012</v>
      </c>
      <c r="I40" s="592">
        <v>0.31230000000000002</v>
      </c>
      <c r="J40" s="563">
        <v>5</v>
      </c>
      <c r="K40">
        <v>5</v>
      </c>
      <c r="L40">
        <f t="shared" si="1"/>
        <v>0</v>
      </c>
      <c r="P40" s="634"/>
      <c r="S40">
        <v>31</v>
      </c>
      <c r="T40" s="667"/>
      <c r="U40" s="668">
        <v>0.29449999999999998</v>
      </c>
      <c r="V40" s="667"/>
      <c r="W40">
        <v>5</v>
      </c>
      <c r="Y40">
        <f t="shared" si="2"/>
        <v>0</v>
      </c>
      <c r="AA40" s="668">
        <f t="shared" si="3"/>
        <v>1.7800000000000038E-2</v>
      </c>
    </row>
    <row r="41" spans="7:27">
      <c r="G41" s="174">
        <v>32</v>
      </c>
      <c r="H41" s="544" t="s">
        <v>1013</v>
      </c>
      <c r="I41" s="592">
        <v>0</v>
      </c>
      <c r="J41" s="563">
        <v>0</v>
      </c>
      <c r="K41">
        <v>0</v>
      </c>
      <c r="L41">
        <f t="shared" si="1"/>
        <v>0</v>
      </c>
      <c r="P41" s="634"/>
      <c r="S41">
        <v>32</v>
      </c>
      <c r="T41" s="667"/>
      <c r="U41" s="668">
        <v>0</v>
      </c>
      <c r="V41" s="667"/>
      <c r="W41">
        <v>0</v>
      </c>
      <c r="Y41">
        <f t="shared" si="2"/>
        <v>0</v>
      </c>
      <c r="AA41" s="668">
        <f t="shared" si="3"/>
        <v>0</v>
      </c>
    </row>
    <row r="42" spans="7:27">
      <c r="G42" s="174">
        <v>33</v>
      </c>
      <c r="H42" s="544" t="s">
        <v>1014</v>
      </c>
      <c r="I42" s="592">
        <v>0</v>
      </c>
      <c r="J42" s="563">
        <v>0</v>
      </c>
      <c r="K42">
        <v>0</v>
      </c>
      <c r="L42">
        <f t="shared" si="1"/>
        <v>0</v>
      </c>
      <c r="P42" s="634"/>
      <c r="S42">
        <v>33</v>
      </c>
      <c r="T42" s="667"/>
      <c r="U42" s="668">
        <v>0</v>
      </c>
      <c r="V42" s="667"/>
      <c r="W42">
        <v>0</v>
      </c>
      <c r="Y42">
        <f t="shared" si="2"/>
        <v>0</v>
      </c>
      <c r="AA42" s="668">
        <f t="shared" si="3"/>
        <v>0</v>
      </c>
    </row>
    <row r="43" spans="7:27">
      <c r="G43" s="174">
        <v>34</v>
      </c>
      <c r="H43" s="544" t="s">
        <v>1015</v>
      </c>
      <c r="I43" s="592">
        <v>0</v>
      </c>
      <c r="J43" s="563">
        <v>0</v>
      </c>
      <c r="K43">
        <v>0</v>
      </c>
      <c r="L43">
        <f t="shared" si="1"/>
        <v>0</v>
      </c>
      <c r="P43" s="634"/>
      <c r="S43">
        <v>34</v>
      </c>
      <c r="T43" s="667"/>
      <c r="U43" s="668">
        <v>0</v>
      </c>
      <c r="V43" s="667"/>
      <c r="W43">
        <v>0</v>
      </c>
      <c r="Y43">
        <f t="shared" si="2"/>
        <v>0</v>
      </c>
      <c r="AA43" s="668">
        <f t="shared" si="3"/>
        <v>0</v>
      </c>
    </row>
    <row r="44" spans="7:27">
      <c r="G44" s="174">
        <v>35</v>
      </c>
      <c r="H44" s="544" t="s">
        <v>1016</v>
      </c>
      <c r="I44" s="592">
        <v>0.75870000000000004</v>
      </c>
      <c r="J44" s="563">
        <v>11</v>
      </c>
      <c r="K44">
        <v>11</v>
      </c>
      <c r="L44">
        <f t="shared" si="1"/>
        <v>0</v>
      </c>
      <c r="P44" s="634"/>
      <c r="S44">
        <v>35</v>
      </c>
      <c r="T44" s="667"/>
      <c r="U44" s="668">
        <v>0.75380000000000003</v>
      </c>
      <c r="V44" s="667"/>
      <c r="W44">
        <v>11</v>
      </c>
      <c r="Y44">
        <f t="shared" si="2"/>
        <v>0</v>
      </c>
      <c r="AA44" s="668">
        <f t="shared" si="3"/>
        <v>4.9000000000000155E-3</v>
      </c>
    </row>
    <row r="45" spans="7:27">
      <c r="G45" s="174">
        <v>36</v>
      </c>
      <c r="H45" s="544" t="s">
        <v>1024</v>
      </c>
      <c r="I45" s="592">
        <v>0.41639999999999999</v>
      </c>
      <c r="J45" s="563">
        <v>7</v>
      </c>
      <c r="K45">
        <v>7</v>
      </c>
      <c r="L45">
        <f t="shared" si="1"/>
        <v>0</v>
      </c>
      <c r="P45" s="634"/>
      <c r="S45">
        <v>36</v>
      </c>
      <c r="T45" s="667"/>
      <c r="U45" s="668">
        <v>0.41610000000000003</v>
      </c>
      <c r="V45" s="667"/>
      <c r="W45">
        <v>7</v>
      </c>
      <c r="Y45">
        <f t="shared" si="2"/>
        <v>0</v>
      </c>
      <c r="AA45" s="668">
        <f t="shared" si="3"/>
        <v>2.9999999999996696E-4</v>
      </c>
    </row>
    <row r="46" spans="7:27">
      <c r="G46" s="174">
        <v>37</v>
      </c>
      <c r="H46" s="544" t="s">
        <v>1025</v>
      </c>
      <c r="I46" s="592">
        <v>0</v>
      </c>
      <c r="J46" s="563">
        <v>0</v>
      </c>
      <c r="K46">
        <v>0</v>
      </c>
      <c r="L46">
        <f t="shared" si="1"/>
        <v>0</v>
      </c>
      <c r="P46" s="634"/>
      <c r="S46">
        <v>37</v>
      </c>
      <c r="T46" s="667"/>
      <c r="U46" s="668">
        <v>0</v>
      </c>
      <c r="V46" s="667"/>
      <c r="W46">
        <v>0</v>
      </c>
      <c r="Y46">
        <f t="shared" si="2"/>
        <v>0</v>
      </c>
      <c r="AA46" s="668">
        <f t="shared" si="3"/>
        <v>0</v>
      </c>
    </row>
    <row r="47" spans="7:27">
      <c r="G47" s="174">
        <v>38</v>
      </c>
      <c r="H47" s="544" t="s">
        <v>1026</v>
      </c>
      <c r="I47" s="592">
        <v>0.10390000000000001</v>
      </c>
      <c r="J47" s="563">
        <v>2</v>
      </c>
      <c r="K47">
        <v>2</v>
      </c>
      <c r="L47">
        <f t="shared" si="1"/>
        <v>0</v>
      </c>
      <c r="P47" s="634"/>
      <c r="S47">
        <v>38</v>
      </c>
      <c r="T47" s="667"/>
      <c r="U47" s="668">
        <v>9.7699999999999995E-2</v>
      </c>
      <c r="V47" s="667"/>
      <c r="W47">
        <v>2</v>
      </c>
      <c r="Y47">
        <f t="shared" si="2"/>
        <v>0</v>
      </c>
      <c r="AA47" s="668">
        <f t="shared" si="3"/>
        <v>6.2000000000000111E-3</v>
      </c>
    </row>
    <row r="48" spans="7:27">
      <c r="G48" s="174">
        <v>39</v>
      </c>
      <c r="H48" s="544" t="s">
        <v>1028</v>
      </c>
      <c r="I48" s="592">
        <v>0</v>
      </c>
      <c r="J48" s="563">
        <v>0</v>
      </c>
      <c r="K48">
        <v>0</v>
      </c>
      <c r="L48">
        <f t="shared" si="1"/>
        <v>0</v>
      </c>
      <c r="P48" s="634"/>
      <c r="S48">
        <v>39</v>
      </c>
      <c r="T48" s="667"/>
      <c r="U48" s="668">
        <v>0</v>
      </c>
      <c r="V48" s="667"/>
      <c r="W48">
        <v>0</v>
      </c>
      <c r="Y48">
        <f t="shared" si="2"/>
        <v>0</v>
      </c>
      <c r="AA48" s="668">
        <f t="shared" si="3"/>
        <v>0</v>
      </c>
    </row>
    <row r="49" spans="7:27">
      <c r="G49" s="174">
        <v>40</v>
      </c>
      <c r="H49" s="544" t="s">
        <v>1029</v>
      </c>
      <c r="I49" s="592">
        <v>0.32740000000000002</v>
      </c>
      <c r="J49" s="563">
        <v>6</v>
      </c>
      <c r="K49">
        <v>6</v>
      </c>
      <c r="L49">
        <f t="shared" si="1"/>
        <v>0</v>
      </c>
      <c r="P49" s="634"/>
      <c r="S49">
        <v>40</v>
      </c>
      <c r="T49" s="667"/>
      <c r="U49" s="668">
        <v>0.318</v>
      </c>
      <c r="V49" s="667"/>
      <c r="W49">
        <v>6</v>
      </c>
      <c r="Y49">
        <f t="shared" si="2"/>
        <v>0</v>
      </c>
      <c r="AA49" s="668">
        <f t="shared" si="3"/>
        <v>9.4000000000000195E-3</v>
      </c>
    </row>
    <row r="50" spans="7:27">
      <c r="G50" s="174">
        <v>41</v>
      </c>
      <c r="H50" s="544" t="s">
        <v>1030</v>
      </c>
      <c r="I50" s="592">
        <v>0.45279999999999998</v>
      </c>
      <c r="J50" s="563">
        <v>8</v>
      </c>
      <c r="K50">
        <v>8</v>
      </c>
      <c r="L50">
        <f t="shared" si="1"/>
        <v>0</v>
      </c>
      <c r="P50" s="634"/>
      <c r="S50">
        <v>41</v>
      </c>
      <c r="T50" s="667"/>
      <c r="U50" s="668">
        <v>0.4375</v>
      </c>
      <c r="V50" s="667"/>
      <c r="W50">
        <v>8</v>
      </c>
      <c r="Y50">
        <f t="shared" si="2"/>
        <v>0</v>
      </c>
      <c r="AA50" s="668">
        <f t="shared" si="3"/>
        <v>1.529999999999998E-2</v>
      </c>
    </row>
    <row r="51" spans="7:27">
      <c r="G51" s="174">
        <v>42</v>
      </c>
      <c r="H51" s="544" t="s">
        <v>1031</v>
      </c>
      <c r="I51" s="592">
        <v>0</v>
      </c>
      <c r="J51" s="563">
        <v>0</v>
      </c>
      <c r="K51">
        <v>0</v>
      </c>
      <c r="L51">
        <f t="shared" si="1"/>
        <v>0</v>
      </c>
      <c r="P51" s="634"/>
      <c r="S51">
        <v>42</v>
      </c>
      <c r="T51" s="667"/>
      <c r="U51" s="668">
        <v>0</v>
      </c>
      <c r="V51" s="667"/>
      <c r="W51">
        <v>0</v>
      </c>
      <c r="Y51">
        <f t="shared" si="2"/>
        <v>0</v>
      </c>
      <c r="AA51" s="668">
        <f t="shared" si="3"/>
        <v>0</v>
      </c>
    </row>
    <row r="52" spans="7:27">
      <c r="G52" s="174">
        <v>43</v>
      </c>
      <c r="H52" s="544" t="s">
        <v>1032</v>
      </c>
      <c r="I52" s="592">
        <v>0.38100000000000001</v>
      </c>
      <c r="J52" s="563">
        <v>7</v>
      </c>
      <c r="K52">
        <v>6</v>
      </c>
      <c r="L52">
        <f t="shared" si="1"/>
        <v>1</v>
      </c>
      <c r="P52" s="634"/>
      <c r="S52">
        <v>43</v>
      </c>
      <c r="T52" s="667"/>
      <c r="U52" s="668">
        <v>0.36659999999999998</v>
      </c>
      <c r="V52" s="667"/>
      <c r="W52">
        <v>7</v>
      </c>
      <c r="Y52">
        <f t="shared" si="2"/>
        <v>0</v>
      </c>
      <c r="AA52" s="668">
        <f t="shared" si="3"/>
        <v>1.4400000000000024E-2</v>
      </c>
    </row>
    <row r="53" spans="7:27">
      <c r="G53" s="174">
        <v>44</v>
      </c>
      <c r="H53" s="544" t="s">
        <v>1033</v>
      </c>
      <c r="I53" s="592">
        <v>0.79590000000000005</v>
      </c>
      <c r="J53" s="563">
        <v>11</v>
      </c>
      <c r="K53">
        <v>11</v>
      </c>
      <c r="L53">
        <f t="shared" si="1"/>
        <v>0</v>
      </c>
      <c r="P53" s="634"/>
      <c r="S53">
        <v>44</v>
      </c>
      <c r="T53" s="667"/>
      <c r="U53" s="668">
        <v>0.78310000000000002</v>
      </c>
      <c r="V53" s="667"/>
      <c r="W53">
        <v>11</v>
      </c>
      <c r="Y53">
        <f t="shared" si="2"/>
        <v>0</v>
      </c>
      <c r="AA53" s="668">
        <f t="shared" si="3"/>
        <v>1.2800000000000034E-2</v>
      </c>
    </row>
    <row r="54" spans="7:27">
      <c r="G54" s="174">
        <v>45</v>
      </c>
      <c r="H54" s="544" t="s">
        <v>1034</v>
      </c>
      <c r="I54" s="592">
        <v>0.4642</v>
      </c>
      <c r="J54" s="563">
        <v>7</v>
      </c>
      <c r="K54">
        <v>7</v>
      </c>
      <c r="L54">
        <f t="shared" si="1"/>
        <v>0</v>
      </c>
      <c r="P54" s="634"/>
      <c r="S54">
        <v>45</v>
      </c>
      <c r="T54" s="667"/>
      <c r="U54" s="668">
        <v>0.39379999999999998</v>
      </c>
      <c r="V54" s="667"/>
      <c r="W54">
        <v>7</v>
      </c>
      <c r="Y54">
        <f t="shared" si="2"/>
        <v>0</v>
      </c>
      <c r="AA54" s="668">
        <f t="shared" si="3"/>
        <v>7.0400000000000018E-2</v>
      </c>
    </row>
    <row r="55" spans="7:27">
      <c r="G55" s="174">
        <v>46</v>
      </c>
      <c r="H55" s="544" t="s">
        <v>1035</v>
      </c>
      <c r="I55" s="592">
        <v>0.15870000000000001</v>
      </c>
      <c r="J55" s="563">
        <v>3</v>
      </c>
      <c r="K55">
        <v>3</v>
      </c>
      <c r="L55">
        <f t="shared" si="1"/>
        <v>0</v>
      </c>
      <c r="P55" s="634"/>
      <c r="S55">
        <v>46</v>
      </c>
      <c r="T55" s="667"/>
      <c r="U55" s="668">
        <v>0.16250000000000001</v>
      </c>
      <c r="V55" s="667"/>
      <c r="W55">
        <v>3</v>
      </c>
      <c r="Y55">
        <f t="shared" si="2"/>
        <v>0</v>
      </c>
      <c r="AA55" s="668">
        <f t="shared" si="3"/>
        <v>-3.7999999999999978E-3</v>
      </c>
    </row>
    <row r="56" spans="7:27">
      <c r="G56" s="174">
        <v>47</v>
      </c>
      <c r="H56" s="544" t="s">
        <v>1036</v>
      </c>
      <c r="I56" s="592">
        <v>0</v>
      </c>
      <c r="J56" s="563">
        <v>0</v>
      </c>
      <c r="K56">
        <v>0</v>
      </c>
      <c r="L56">
        <f t="shared" si="1"/>
        <v>0</v>
      </c>
      <c r="P56" s="634"/>
      <c r="S56">
        <v>47</v>
      </c>
      <c r="T56" s="667"/>
      <c r="U56" s="668">
        <v>0</v>
      </c>
      <c r="V56" s="667"/>
      <c r="W56">
        <v>0</v>
      </c>
      <c r="Y56">
        <f t="shared" si="2"/>
        <v>0</v>
      </c>
      <c r="AA56" s="668">
        <f t="shared" si="3"/>
        <v>0</v>
      </c>
    </row>
    <row r="57" spans="7:27">
      <c r="G57" s="174">
        <v>48</v>
      </c>
      <c r="H57" s="544" t="s">
        <v>1037</v>
      </c>
      <c r="I57" s="592">
        <v>0.2122</v>
      </c>
      <c r="J57" s="563">
        <v>4</v>
      </c>
      <c r="K57">
        <v>4</v>
      </c>
      <c r="L57">
        <f t="shared" si="1"/>
        <v>0</v>
      </c>
      <c r="P57" s="634"/>
      <c r="S57">
        <v>48</v>
      </c>
      <c r="T57" s="667"/>
      <c r="U57" s="668">
        <v>0.2263</v>
      </c>
      <c r="V57" s="667"/>
      <c r="W57">
        <v>4</v>
      </c>
      <c r="Y57">
        <f t="shared" si="2"/>
        <v>0</v>
      </c>
      <c r="AA57" s="668">
        <f t="shared" si="3"/>
        <v>-1.4100000000000001E-2</v>
      </c>
    </row>
    <row r="58" spans="7:27">
      <c r="G58" s="174">
        <v>49</v>
      </c>
      <c r="H58" s="544" t="s">
        <v>1038</v>
      </c>
      <c r="I58" s="592">
        <v>0.43020000000000003</v>
      </c>
      <c r="J58" s="563">
        <v>7</v>
      </c>
      <c r="K58">
        <v>8</v>
      </c>
      <c r="L58">
        <f t="shared" si="1"/>
        <v>-1</v>
      </c>
      <c r="P58" s="634"/>
      <c r="S58">
        <v>49</v>
      </c>
      <c r="T58" s="667"/>
      <c r="U58" s="668">
        <v>0.41449999999999998</v>
      </c>
      <c r="V58" s="667"/>
      <c r="W58">
        <v>7</v>
      </c>
      <c r="Y58">
        <f t="shared" si="2"/>
        <v>0</v>
      </c>
      <c r="AA58" s="668">
        <f t="shared" si="3"/>
        <v>1.5700000000000047E-2</v>
      </c>
    </row>
    <row r="59" spans="7:27">
      <c r="G59" s="174">
        <v>50</v>
      </c>
      <c r="H59" s="544" t="s">
        <v>1039</v>
      </c>
      <c r="I59" s="592">
        <v>0.25119999999999998</v>
      </c>
      <c r="J59" s="563">
        <v>5</v>
      </c>
      <c r="K59">
        <v>4</v>
      </c>
      <c r="L59">
        <f t="shared" si="1"/>
        <v>1</v>
      </c>
      <c r="P59" s="634"/>
      <c r="S59">
        <v>50</v>
      </c>
      <c r="T59" s="667"/>
      <c r="U59" s="668">
        <v>0.2482</v>
      </c>
      <c r="V59" s="667"/>
      <c r="W59">
        <v>5</v>
      </c>
      <c r="Y59">
        <f t="shared" si="2"/>
        <v>0</v>
      </c>
      <c r="AA59" s="668">
        <f t="shared" si="3"/>
        <v>2.9999999999999749E-3</v>
      </c>
    </row>
    <row r="60" spans="7:27">
      <c r="G60" s="174">
        <v>51</v>
      </c>
      <c r="H60" s="544" t="s">
        <v>1040</v>
      </c>
      <c r="I60" s="592">
        <v>5.16E-2</v>
      </c>
      <c r="J60" s="563">
        <v>1</v>
      </c>
      <c r="K60">
        <v>1</v>
      </c>
      <c r="L60">
        <f t="shared" si="1"/>
        <v>0</v>
      </c>
      <c r="P60" s="634"/>
      <c r="S60">
        <v>51</v>
      </c>
      <c r="T60" s="667"/>
      <c r="U60" s="668">
        <v>5.3100000000000001E-2</v>
      </c>
      <c r="V60" s="667"/>
      <c r="W60">
        <v>1</v>
      </c>
      <c r="Y60">
        <f t="shared" si="2"/>
        <v>0</v>
      </c>
      <c r="AA60" s="668">
        <f t="shared" si="3"/>
        <v>-1.5000000000000013E-3</v>
      </c>
    </row>
    <row r="61" spans="7:27">
      <c r="G61" s="174">
        <v>52</v>
      </c>
      <c r="H61" s="544" t="s">
        <v>1041</v>
      </c>
      <c r="I61" s="592">
        <v>0.36220000000000002</v>
      </c>
      <c r="J61" s="563">
        <v>6</v>
      </c>
      <c r="K61">
        <v>7</v>
      </c>
      <c r="L61">
        <f t="shared" si="1"/>
        <v>-1</v>
      </c>
      <c r="P61" s="634"/>
      <c r="S61">
        <v>52</v>
      </c>
      <c r="T61" s="667"/>
      <c r="U61" s="668">
        <v>0.3332</v>
      </c>
      <c r="V61" s="667"/>
      <c r="W61">
        <v>6</v>
      </c>
      <c r="Y61">
        <f t="shared" si="2"/>
        <v>0</v>
      </c>
      <c r="AA61" s="668">
        <f t="shared" si="3"/>
        <v>2.9000000000000026E-2</v>
      </c>
    </row>
    <row r="62" spans="7:27">
      <c r="G62" s="174">
        <v>53</v>
      </c>
      <c r="H62" s="544" t="s">
        <v>1042</v>
      </c>
      <c r="I62" s="592">
        <v>0</v>
      </c>
      <c r="J62" s="563">
        <v>0</v>
      </c>
      <c r="K62">
        <v>0</v>
      </c>
      <c r="L62">
        <f t="shared" si="1"/>
        <v>0</v>
      </c>
      <c r="P62" s="634"/>
      <c r="S62">
        <v>53</v>
      </c>
      <c r="T62" s="667"/>
      <c r="U62" s="668">
        <v>0</v>
      </c>
      <c r="V62" s="667"/>
      <c r="W62">
        <v>0</v>
      </c>
      <c r="Y62">
        <f t="shared" si="2"/>
        <v>0</v>
      </c>
      <c r="AA62" s="668">
        <f t="shared" si="3"/>
        <v>0</v>
      </c>
    </row>
    <row r="63" spans="7:27">
      <c r="G63" s="174">
        <v>54</v>
      </c>
      <c r="H63" s="544" t="s">
        <v>1043</v>
      </c>
      <c r="I63" s="592">
        <v>0</v>
      </c>
      <c r="J63" s="563">
        <v>0</v>
      </c>
      <c r="K63">
        <v>0</v>
      </c>
      <c r="L63">
        <f t="shared" si="1"/>
        <v>0</v>
      </c>
      <c r="P63" s="634"/>
      <c r="S63">
        <v>54</v>
      </c>
      <c r="T63" s="667"/>
      <c r="U63" s="668">
        <v>0</v>
      </c>
      <c r="V63" s="667"/>
      <c r="W63">
        <v>0</v>
      </c>
      <c r="Y63">
        <f t="shared" si="2"/>
        <v>0</v>
      </c>
      <c r="AA63" s="668">
        <f t="shared" si="3"/>
        <v>0</v>
      </c>
    </row>
    <row r="64" spans="7:27">
      <c r="G64" s="174">
        <v>55</v>
      </c>
      <c r="H64" s="544" t="s">
        <v>1044</v>
      </c>
      <c r="I64" s="592">
        <v>0</v>
      </c>
      <c r="J64" s="563">
        <v>0</v>
      </c>
      <c r="K64">
        <v>0</v>
      </c>
      <c r="L64">
        <f t="shared" si="1"/>
        <v>0</v>
      </c>
      <c r="P64" s="634"/>
      <c r="S64">
        <v>55</v>
      </c>
      <c r="T64" s="667"/>
      <c r="U64" s="668">
        <v>0</v>
      </c>
      <c r="V64" s="667"/>
      <c r="W64">
        <v>0</v>
      </c>
      <c r="Y64">
        <f t="shared" si="2"/>
        <v>0</v>
      </c>
      <c r="AA64" s="668">
        <f t="shared" si="3"/>
        <v>0</v>
      </c>
    </row>
    <row r="65" spans="7:27">
      <c r="G65" s="174">
        <v>56</v>
      </c>
      <c r="H65" s="544" t="s">
        <v>1045</v>
      </c>
      <c r="I65" s="592">
        <v>0.2175</v>
      </c>
      <c r="J65" s="563">
        <v>4</v>
      </c>
      <c r="K65">
        <v>4</v>
      </c>
      <c r="L65">
        <f t="shared" si="1"/>
        <v>0</v>
      </c>
      <c r="P65" s="634"/>
      <c r="S65">
        <v>56</v>
      </c>
      <c r="T65" s="667"/>
      <c r="U65" s="668">
        <v>0.214</v>
      </c>
      <c r="V65" s="667"/>
      <c r="W65">
        <v>4</v>
      </c>
      <c r="Y65">
        <f t="shared" si="2"/>
        <v>0</v>
      </c>
      <c r="AA65" s="668">
        <f t="shared" si="3"/>
        <v>3.5000000000000031E-3</v>
      </c>
    </row>
    <row r="66" spans="7:27">
      <c r="G66" s="174">
        <v>57</v>
      </c>
      <c r="H66" s="544" t="s">
        <v>1046</v>
      </c>
      <c r="I66" s="592">
        <v>0.86070000000000002</v>
      </c>
      <c r="J66" s="563">
        <v>12</v>
      </c>
      <c r="K66">
        <v>12</v>
      </c>
      <c r="L66">
        <f t="shared" si="1"/>
        <v>0</v>
      </c>
      <c r="P66" s="634"/>
      <c r="S66">
        <v>57</v>
      </c>
      <c r="T66" s="667"/>
      <c r="U66" s="668">
        <v>0.84409999999999996</v>
      </c>
      <c r="V66" s="667"/>
      <c r="W66">
        <v>12</v>
      </c>
      <c r="Y66">
        <f t="shared" si="2"/>
        <v>0</v>
      </c>
      <c r="AA66" s="668">
        <f t="shared" si="3"/>
        <v>1.6600000000000059E-2</v>
      </c>
    </row>
    <row r="67" spans="7:27">
      <c r="G67" s="174">
        <v>58</v>
      </c>
      <c r="H67" s="544" t="s">
        <v>1047</v>
      </c>
      <c r="I67" s="592">
        <v>0</v>
      </c>
      <c r="J67" s="563">
        <v>0</v>
      </c>
      <c r="K67">
        <v>0</v>
      </c>
      <c r="L67">
        <f t="shared" si="1"/>
        <v>0</v>
      </c>
      <c r="P67" s="634"/>
      <c r="S67">
        <v>58</v>
      </c>
      <c r="T67" s="667"/>
      <c r="U67" s="668">
        <v>0</v>
      </c>
      <c r="V67" s="667"/>
      <c r="W67">
        <v>0</v>
      </c>
      <c r="Y67">
        <f t="shared" si="2"/>
        <v>0</v>
      </c>
      <c r="AA67" s="668">
        <f t="shared" si="3"/>
        <v>0</v>
      </c>
    </row>
    <row r="68" spans="7:27">
      <c r="G68" s="174">
        <v>59</v>
      </c>
      <c r="H68" s="544" t="s">
        <v>1048</v>
      </c>
      <c r="I68" s="592">
        <v>0</v>
      </c>
      <c r="J68" s="563">
        <v>0</v>
      </c>
      <c r="K68">
        <v>0</v>
      </c>
      <c r="L68">
        <f t="shared" si="1"/>
        <v>0</v>
      </c>
      <c r="P68" s="634"/>
      <c r="S68">
        <v>59</v>
      </c>
      <c r="T68" s="667"/>
      <c r="U68" s="668">
        <v>0</v>
      </c>
      <c r="V68" s="667"/>
      <c r="W68">
        <v>0</v>
      </c>
      <c r="Y68">
        <f t="shared" si="2"/>
        <v>0</v>
      </c>
      <c r="AA68" s="668">
        <f t="shared" si="3"/>
        <v>0</v>
      </c>
    </row>
    <row r="69" spans="7:27">
      <c r="G69" s="174">
        <v>60</v>
      </c>
      <c r="H69" s="544" t="s">
        <v>1049</v>
      </c>
      <c r="I69" s="592">
        <v>0</v>
      </c>
      <c r="J69" s="563">
        <v>0</v>
      </c>
      <c r="K69">
        <v>0</v>
      </c>
      <c r="L69">
        <f t="shared" si="1"/>
        <v>0</v>
      </c>
      <c r="P69" s="634"/>
      <c r="S69">
        <v>60</v>
      </c>
      <c r="T69" s="667"/>
      <c r="U69" s="668">
        <v>0</v>
      </c>
      <c r="V69" s="667"/>
      <c r="W69">
        <v>0</v>
      </c>
      <c r="Y69">
        <f t="shared" si="2"/>
        <v>0</v>
      </c>
      <c r="AA69" s="668">
        <f t="shared" si="3"/>
        <v>0</v>
      </c>
    </row>
    <row r="70" spans="7:27">
      <c r="G70" s="174">
        <v>61</v>
      </c>
      <c r="H70" s="544" t="s">
        <v>1050</v>
      </c>
      <c r="I70" s="592">
        <v>0.72740000000000005</v>
      </c>
      <c r="J70" s="563">
        <v>11</v>
      </c>
      <c r="K70">
        <v>11</v>
      </c>
      <c r="L70">
        <f t="shared" si="1"/>
        <v>0</v>
      </c>
      <c r="P70" s="634"/>
      <c r="S70">
        <v>61</v>
      </c>
      <c r="T70" s="667"/>
      <c r="U70" s="668">
        <v>0.70940000000000003</v>
      </c>
      <c r="V70" s="667"/>
      <c r="W70">
        <v>11</v>
      </c>
      <c r="Y70">
        <f t="shared" si="2"/>
        <v>0</v>
      </c>
      <c r="AA70" s="668">
        <f t="shared" si="3"/>
        <v>1.8000000000000016E-2</v>
      </c>
    </row>
    <row r="71" spans="7:27">
      <c r="G71" s="174">
        <v>62</v>
      </c>
      <c r="H71" s="544" t="s">
        <v>1051</v>
      </c>
      <c r="I71" s="592">
        <v>0</v>
      </c>
      <c r="J71" s="563">
        <v>0</v>
      </c>
      <c r="K71">
        <v>0</v>
      </c>
      <c r="L71">
        <f t="shared" si="1"/>
        <v>0</v>
      </c>
      <c r="P71" s="634"/>
      <c r="S71">
        <v>62</v>
      </c>
      <c r="T71" s="667"/>
      <c r="U71" s="668">
        <v>0</v>
      </c>
      <c r="V71" s="667"/>
      <c r="W71">
        <v>0</v>
      </c>
      <c r="Y71">
        <f t="shared" si="2"/>
        <v>0</v>
      </c>
      <c r="AA71" s="668">
        <f t="shared" si="3"/>
        <v>0</v>
      </c>
    </row>
    <row r="72" spans="7:27">
      <c r="G72" s="174">
        <v>63</v>
      </c>
      <c r="H72" s="544" t="s">
        <v>1052</v>
      </c>
      <c r="I72" s="592">
        <v>0.4536</v>
      </c>
      <c r="J72" s="563">
        <v>8</v>
      </c>
      <c r="K72">
        <v>8</v>
      </c>
      <c r="L72">
        <f t="shared" si="1"/>
        <v>0</v>
      </c>
      <c r="P72" s="634"/>
      <c r="S72">
        <v>63</v>
      </c>
      <c r="T72" s="667"/>
      <c r="U72" s="668">
        <v>0.42820000000000003</v>
      </c>
      <c r="V72" s="667"/>
      <c r="W72">
        <v>8</v>
      </c>
      <c r="Y72">
        <f t="shared" si="2"/>
        <v>0</v>
      </c>
      <c r="AA72" s="668">
        <f t="shared" si="3"/>
        <v>2.5399999999999978E-2</v>
      </c>
    </row>
    <row r="73" spans="7:27">
      <c r="G73" s="174">
        <v>64</v>
      </c>
      <c r="H73" s="544" t="s">
        <v>1053</v>
      </c>
      <c r="I73" s="592">
        <v>0.58040000000000003</v>
      </c>
      <c r="J73" s="563">
        <v>10</v>
      </c>
      <c r="K73">
        <v>10</v>
      </c>
      <c r="L73">
        <f t="shared" si="1"/>
        <v>0</v>
      </c>
      <c r="P73" s="634"/>
      <c r="S73">
        <v>64</v>
      </c>
      <c r="T73" s="667"/>
      <c r="U73" s="668">
        <v>0.57830000000000004</v>
      </c>
      <c r="V73" s="667"/>
      <c r="W73">
        <v>10</v>
      </c>
      <c r="Y73">
        <f t="shared" si="2"/>
        <v>0</v>
      </c>
      <c r="AA73" s="668">
        <f t="shared" si="3"/>
        <v>2.0999999999999908E-3</v>
      </c>
    </row>
    <row r="74" spans="7:27">
      <c r="G74" s="174">
        <v>65</v>
      </c>
      <c r="H74" s="544" t="s">
        <v>1054</v>
      </c>
      <c r="I74" s="592">
        <v>8.09E-2</v>
      </c>
      <c r="J74" s="563">
        <v>2</v>
      </c>
      <c r="K74">
        <v>2</v>
      </c>
      <c r="L74">
        <f t="shared" si="1"/>
        <v>0</v>
      </c>
      <c r="P74" s="634"/>
      <c r="S74">
        <v>65</v>
      </c>
      <c r="T74" s="667"/>
      <c r="U74" s="668">
        <v>7.5200000000000003E-2</v>
      </c>
      <c r="V74" s="667"/>
      <c r="W74">
        <v>2</v>
      </c>
      <c r="Y74">
        <f t="shared" si="2"/>
        <v>0</v>
      </c>
      <c r="AA74" s="668">
        <f t="shared" si="3"/>
        <v>5.6999999999999967E-3</v>
      </c>
    </row>
    <row r="75" spans="7:27">
      <c r="G75" s="174">
        <v>66</v>
      </c>
      <c r="H75" s="544" t="s">
        <v>1055</v>
      </c>
      <c r="I75" s="592">
        <v>0</v>
      </c>
      <c r="J75" s="563">
        <v>0</v>
      </c>
      <c r="K75">
        <v>0</v>
      </c>
      <c r="L75">
        <f t="shared" ref="L75:L138" si="4">J75-K75</f>
        <v>0</v>
      </c>
      <c r="P75" s="634"/>
      <c r="S75">
        <v>66</v>
      </c>
      <c r="T75" s="667"/>
      <c r="U75" s="668">
        <v>0</v>
      </c>
      <c r="V75" s="667"/>
      <c r="W75">
        <v>0</v>
      </c>
      <c r="Y75">
        <f t="shared" ref="Y75:Y138" si="5">+W75-J75</f>
        <v>0</v>
      </c>
      <c r="AA75" s="668">
        <f t="shared" ref="AA75:AA138" si="6">+I75-U75</f>
        <v>0</v>
      </c>
    </row>
    <row r="76" spans="7:27">
      <c r="G76" s="174">
        <v>67</v>
      </c>
      <c r="H76" s="544" t="s">
        <v>1056</v>
      </c>
      <c r="I76" s="592">
        <v>0.1067</v>
      </c>
      <c r="J76" s="563">
        <v>2</v>
      </c>
      <c r="K76">
        <v>2</v>
      </c>
      <c r="L76">
        <f t="shared" si="4"/>
        <v>0</v>
      </c>
      <c r="P76" s="634"/>
      <c r="S76">
        <v>67</v>
      </c>
      <c r="T76" s="667"/>
      <c r="U76" s="668">
        <v>0.11899999999999999</v>
      </c>
      <c r="V76" s="667"/>
      <c r="W76">
        <v>2</v>
      </c>
      <c r="Y76">
        <f t="shared" si="5"/>
        <v>0</v>
      </c>
      <c r="AA76" s="668">
        <f t="shared" si="6"/>
        <v>-1.2299999999999991E-2</v>
      </c>
    </row>
    <row r="77" spans="7:27">
      <c r="G77" s="174">
        <v>68</v>
      </c>
      <c r="H77" s="544" t="s">
        <v>1057</v>
      </c>
      <c r="I77" s="592">
        <v>0.34189999999999998</v>
      </c>
      <c r="J77" s="563">
        <v>5</v>
      </c>
      <c r="K77">
        <v>6</v>
      </c>
      <c r="L77">
        <f t="shared" si="4"/>
        <v>-1</v>
      </c>
      <c r="P77" s="634"/>
      <c r="S77">
        <v>68</v>
      </c>
      <c r="T77" s="667"/>
      <c r="U77" s="668">
        <v>0.24349999999999999</v>
      </c>
      <c r="V77" s="667"/>
      <c r="W77">
        <v>5</v>
      </c>
      <c r="Y77">
        <f t="shared" si="5"/>
        <v>0</v>
      </c>
      <c r="AA77" s="668">
        <f t="shared" si="6"/>
        <v>9.8399999999999987E-2</v>
      </c>
    </row>
    <row r="78" spans="7:27">
      <c r="G78" s="174">
        <v>69</v>
      </c>
      <c r="H78" s="544" t="s">
        <v>1058</v>
      </c>
      <c r="I78" s="592">
        <v>0</v>
      </c>
      <c r="J78" s="563">
        <v>0</v>
      </c>
      <c r="K78">
        <v>0</v>
      </c>
      <c r="L78">
        <f t="shared" si="4"/>
        <v>0</v>
      </c>
      <c r="P78" s="634"/>
      <c r="S78">
        <v>69</v>
      </c>
      <c r="T78" s="667"/>
      <c r="U78" s="668">
        <v>0</v>
      </c>
      <c r="V78" s="667"/>
      <c r="W78">
        <v>0</v>
      </c>
      <c r="Y78">
        <f t="shared" si="5"/>
        <v>0</v>
      </c>
      <c r="AA78" s="668">
        <f t="shared" si="6"/>
        <v>0</v>
      </c>
    </row>
    <row r="79" spans="7:27">
      <c r="G79" s="174">
        <v>70</v>
      </c>
      <c r="H79" s="544" t="s">
        <v>1059</v>
      </c>
      <c r="I79" s="592">
        <v>0</v>
      </c>
      <c r="J79" s="563">
        <v>0</v>
      </c>
      <c r="K79">
        <v>0</v>
      </c>
      <c r="L79">
        <f t="shared" si="4"/>
        <v>0</v>
      </c>
      <c r="P79" s="634"/>
      <c r="S79">
        <v>70</v>
      </c>
      <c r="T79" s="667"/>
      <c r="U79" s="668">
        <v>0</v>
      </c>
      <c r="V79" s="667"/>
      <c r="W79">
        <v>0</v>
      </c>
      <c r="Y79">
        <f t="shared" si="5"/>
        <v>0</v>
      </c>
      <c r="AA79" s="668">
        <f t="shared" si="6"/>
        <v>0</v>
      </c>
    </row>
    <row r="80" spans="7:27">
      <c r="G80" s="174">
        <v>71</v>
      </c>
      <c r="H80" s="544" t="s">
        <v>1060</v>
      </c>
      <c r="I80" s="592">
        <v>0.29699999999999999</v>
      </c>
      <c r="J80" s="563">
        <v>5</v>
      </c>
      <c r="K80">
        <v>5</v>
      </c>
      <c r="L80">
        <f t="shared" si="4"/>
        <v>0</v>
      </c>
      <c r="P80" s="634"/>
      <c r="S80">
        <v>71</v>
      </c>
      <c r="T80" s="667"/>
      <c r="U80" s="668">
        <v>0.29830000000000001</v>
      </c>
      <c r="V80" s="667"/>
      <c r="W80">
        <v>5</v>
      </c>
      <c r="Y80">
        <f t="shared" si="5"/>
        <v>0</v>
      </c>
      <c r="AA80" s="668">
        <f t="shared" si="6"/>
        <v>-1.3000000000000234E-3</v>
      </c>
    </row>
    <row r="81" spans="7:27">
      <c r="G81" s="174">
        <v>72</v>
      </c>
      <c r="H81" s="544" t="s">
        <v>1061</v>
      </c>
      <c r="I81" s="592">
        <v>0.35780000000000001</v>
      </c>
      <c r="J81" s="563">
        <v>6</v>
      </c>
      <c r="K81">
        <v>6</v>
      </c>
      <c r="L81">
        <f t="shared" si="4"/>
        <v>0</v>
      </c>
      <c r="P81" s="634"/>
      <c r="S81">
        <v>72</v>
      </c>
      <c r="T81" s="667"/>
      <c r="U81" s="668">
        <v>0.3392</v>
      </c>
      <c r="V81" s="667"/>
      <c r="W81">
        <v>6</v>
      </c>
      <c r="Y81">
        <f t="shared" si="5"/>
        <v>0</v>
      </c>
      <c r="AA81" s="668">
        <f t="shared" si="6"/>
        <v>1.8600000000000005E-2</v>
      </c>
    </row>
    <row r="82" spans="7:27">
      <c r="G82" s="174">
        <v>73</v>
      </c>
      <c r="H82" s="544" t="s">
        <v>1062</v>
      </c>
      <c r="I82" s="592">
        <v>0.3196</v>
      </c>
      <c r="J82" s="563">
        <v>6</v>
      </c>
      <c r="K82">
        <v>6</v>
      </c>
      <c r="L82">
        <f t="shared" si="4"/>
        <v>0</v>
      </c>
      <c r="P82" s="634"/>
      <c r="S82">
        <v>73</v>
      </c>
      <c r="T82" s="667"/>
      <c r="U82" s="668">
        <v>0.33639999999999998</v>
      </c>
      <c r="V82" s="667"/>
      <c r="W82">
        <v>6</v>
      </c>
      <c r="Y82">
        <f t="shared" si="5"/>
        <v>0</v>
      </c>
      <c r="AA82" s="668">
        <f t="shared" si="6"/>
        <v>-1.6799999999999982E-2</v>
      </c>
    </row>
    <row r="83" spans="7:27">
      <c r="G83" s="174">
        <v>74</v>
      </c>
      <c r="H83" s="544" t="s">
        <v>1063</v>
      </c>
      <c r="I83" s="592">
        <v>0.26750000000000002</v>
      </c>
      <c r="J83" s="563">
        <v>5</v>
      </c>
      <c r="K83">
        <v>4</v>
      </c>
      <c r="L83">
        <f t="shared" si="4"/>
        <v>1</v>
      </c>
      <c r="P83" s="634"/>
      <c r="S83">
        <v>74</v>
      </c>
      <c r="T83" s="667"/>
      <c r="U83" s="668">
        <v>0.24299999999999999</v>
      </c>
      <c r="V83" s="667"/>
      <c r="W83">
        <v>5</v>
      </c>
      <c r="Y83">
        <f t="shared" si="5"/>
        <v>0</v>
      </c>
      <c r="AA83" s="668">
        <f t="shared" si="6"/>
        <v>2.4500000000000022E-2</v>
      </c>
    </row>
    <row r="84" spans="7:27">
      <c r="G84" s="174">
        <v>75</v>
      </c>
      <c r="H84" s="544" t="s">
        <v>1076</v>
      </c>
      <c r="I84" s="592">
        <v>0</v>
      </c>
      <c r="J84" s="563">
        <v>0</v>
      </c>
      <c r="K84">
        <v>0</v>
      </c>
      <c r="L84">
        <f t="shared" si="4"/>
        <v>0</v>
      </c>
      <c r="P84" s="634"/>
      <c r="S84">
        <v>75</v>
      </c>
      <c r="T84" s="667"/>
      <c r="U84" s="668">
        <v>0</v>
      </c>
      <c r="V84" s="667"/>
      <c r="W84">
        <v>0</v>
      </c>
      <c r="Y84">
        <f t="shared" si="5"/>
        <v>0</v>
      </c>
      <c r="AA84" s="668">
        <f t="shared" si="6"/>
        <v>0</v>
      </c>
    </row>
    <row r="85" spans="7:27">
      <c r="G85" s="174">
        <v>76</v>
      </c>
      <c r="H85" s="544" t="s">
        <v>1077</v>
      </c>
      <c r="I85" s="592">
        <v>0</v>
      </c>
      <c r="J85" s="563">
        <v>0</v>
      </c>
      <c r="K85">
        <v>0</v>
      </c>
      <c r="L85">
        <f t="shared" si="4"/>
        <v>0</v>
      </c>
      <c r="P85" s="634"/>
      <c r="S85">
        <v>76</v>
      </c>
      <c r="T85" s="667"/>
      <c r="U85" s="668">
        <v>0</v>
      </c>
      <c r="V85" s="667"/>
      <c r="W85">
        <v>0</v>
      </c>
      <c r="Y85">
        <f t="shared" si="5"/>
        <v>0</v>
      </c>
      <c r="AA85" s="668">
        <f t="shared" si="6"/>
        <v>0</v>
      </c>
    </row>
    <row r="86" spans="7:27">
      <c r="G86" s="174">
        <v>77</v>
      </c>
      <c r="H86" s="544" t="s">
        <v>1078</v>
      </c>
      <c r="I86" s="592">
        <v>0.29599999999999999</v>
      </c>
      <c r="J86" s="563">
        <v>5</v>
      </c>
      <c r="K86">
        <v>5</v>
      </c>
      <c r="L86">
        <f t="shared" si="4"/>
        <v>0</v>
      </c>
      <c r="P86" s="634"/>
      <c r="S86">
        <v>77</v>
      </c>
      <c r="T86" s="667"/>
      <c r="U86" s="668">
        <v>0.28549999999999998</v>
      </c>
      <c r="V86" s="667"/>
      <c r="W86">
        <v>5</v>
      </c>
      <c r="Y86">
        <f t="shared" si="5"/>
        <v>0</v>
      </c>
      <c r="AA86" s="668">
        <f t="shared" si="6"/>
        <v>1.0500000000000009E-2</v>
      </c>
    </row>
    <row r="87" spans="7:27">
      <c r="G87" s="174">
        <v>78</v>
      </c>
      <c r="H87" s="544" t="s">
        <v>1079</v>
      </c>
      <c r="I87" s="592">
        <v>4.4299999999999999E-2</v>
      </c>
      <c r="J87" s="563">
        <v>1</v>
      </c>
      <c r="K87">
        <v>1</v>
      </c>
      <c r="L87">
        <f t="shared" si="4"/>
        <v>0</v>
      </c>
      <c r="P87" s="634"/>
      <c r="S87">
        <v>78</v>
      </c>
      <c r="T87" s="667"/>
      <c r="U87" s="668">
        <v>4.1200000000000001E-2</v>
      </c>
      <c r="V87" s="667"/>
      <c r="W87">
        <v>1</v>
      </c>
      <c r="Y87">
        <f t="shared" si="5"/>
        <v>0</v>
      </c>
      <c r="AA87" s="668">
        <f t="shared" si="6"/>
        <v>3.0999999999999986E-3</v>
      </c>
    </row>
    <row r="88" spans="7:27">
      <c r="G88" s="174">
        <v>79</v>
      </c>
      <c r="H88" s="544" t="s">
        <v>1080</v>
      </c>
      <c r="I88" s="592">
        <v>0.4279</v>
      </c>
      <c r="J88" s="563">
        <v>7</v>
      </c>
      <c r="K88">
        <v>7</v>
      </c>
      <c r="L88">
        <f t="shared" si="4"/>
        <v>0</v>
      </c>
      <c r="P88" s="634"/>
      <c r="S88">
        <v>79</v>
      </c>
      <c r="T88" s="667"/>
      <c r="U88" s="668">
        <v>0.41260000000000002</v>
      </c>
      <c r="V88" s="667"/>
      <c r="W88">
        <v>7</v>
      </c>
      <c r="Y88">
        <f t="shared" si="5"/>
        <v>0</v>
      </c>
      <c r="AA88" s="668">
        <f t="shared" si="6"/>
        <v>1.529999999999998E-2</v>
      </c>
    </row>
    <row r="89" spans="7:27">
      <c r="G89" s="174">
        <v>80</v>
      </c>
      <c r="H89" s="544" t="s">
        <v>1081</v>
      </c>
      <c r="I89" s="592">
        <v>0</v>
      </c>
      <c r="J89" s="563">
        <v>0</v>
      </c>
      <c r="K89">
        <v>0</v>
      </c>
      <c r="L89">
        <f t="shared" si="4"/>
        <v>0</v>
      </c>
      <c r="P89" s="634"/>
      <c r="S89">
        <v>80</v>
      </c>
      <c r="T89" s="667"/>
      <c r="U89" s="668">
        <v>0</v>
      </c>
      <c r="V89" s="667"/>
      <c r="W89">
        <v>0</v>
      </c>
      <c r="Y89">
        <f t="shared" si="5"/>
        <v>0</v>
      </c>
      <c r="AA89" s="668">
        <f t="shared" si="6"/>
        <v>0</v>
      </c>
    </row>
    <row r="90" spans="7:27">
      <c r="G90" s="174">
        <v>81</v>
      </c>
      <c r="H90" s="544" t="s">
        <v>1082</v>
      </c>
      <c r="I90" s="592">
        <v>0</v>
      </c>
      <c r="J90" s="563">
        <v>0</v>
      </c>
      <c r="K90">
        <v>0</v>
      </c>
      <c r="L90">
        <f t="shared" si="4"/>
        <v>0</v>
      </c>
      <c r="P90" s="634"/>
      <c r="S90">
        <v>81</v>
      </c>
      <c r="T90" s="667"/>
      <c r="U90" s="668">
        <v>0</v>
      </c>
      <c r="V90" s="667"/>
      <c r="W90">
        <v>0</v>
      </c>
      <c r="Y90">
        <f t="shared" si="5"/>
        <v>0</v>
      </c>
      <c r="AA90" s="668">
        <f t="shared" si="6"/>
        <v>0</v>
      </c>
    </row>
    <row r="91" spans="7:27">
      <c r="G91" s="174">
        <v>82</v>
      </c>
      <c r="H91" s="544" t="s">
        <v>1083</v>
      </c>
      <c r="I91" s="592">
        <v>9.6100000000000005E-2</v>
      </c>
      <c r="J91" s="563">
        <v>2</v>
      </c>
      <c r="K91">
        <v>2</v>
      </c>
      <c r="L91">
        <f t="shared" si="4"/>
        <v>0</v>
      </c>
      <c r="P91" s="634"/>
      <c r="S91">
        <v>82</v>
      </c>
      <c r="T91" s="667"/>
      <c r="U91" s="668">
        <v>9.9599999999999994E-2</v>
      </c>
      <c r="V91" s="667"/>
      <c r="W91">
        <v>2</v>
      </c>
      <c r="Y91">
        <f t="shared" si="5"/>
        <v>0</v>
      </c>
      <c r="AA91" s="668">
        <f t="shared" si="6"/>
        <v>-3.4999999999999892E-3</v>
      </c>
    </row>
    <row r="92" spans="7:27">
      <c r="G92" s="174">
        <v>83</v>
      </c>
      <c r="H92" s="544" t="s">
        <v>1084</v>
      </c>
      <c r="I92" s="592">
        <v>0.33439999999999998</v>
      </c>
      <c r="J92" s="563">
        <v>6</v>
      </c>
      <c r="K92">
        <v>6</v>
      </c>
      <c r="L92">
        <f t="shared" si="4"/>
        <v>0</v>
      </c>
      <c r="P92" s="634"/>
      <c r="S92">
        <v>83</v>
      </c>
      <c r="T92" s="667"/>
      <c r="U92" s="668">
        <v>0.31769999999999998</v>
      </c>
      <c r="V92" s="667"/>
      <c r="W92">
        <v>6</v>
      </c>
      <c r="Y92">
        <f t="shared" si="5"/>
        <v>0</v>
      </c>
      <c r="AA92" s="668">
        <f t="shared" si="6"/>
        <v>1.6699999999999993E-2</v>
      </c>
    </row>
    <row r="93" spans="7:27">
      <c r="G93" s="174">
        <v>84</v>
      </c>
      <c r="H93" s="544" t="s">
        <v>1085</v>
      </c>
      <c r="I93" s="592">
        <v>0</v>
      </c>
      <c r="J93" s="563">
        <v>0</v>
      </c>
      <c r="K93">
        <v>0</v>
      </c>
      <c r="L93">
        <f t="shared" si="4"/>
        <v>0</v>
      </c>
      <c r="P93" s="634"/>
      <c r="S93">
        <v>84</v>
      </c>
      <c r="T93" s="667"/>
      <c r="U93" s="668">
        <v>0</v>
      </c>
      <c r="V93" s="667"/>
      <c r="W93">
        <v>0</v>
      </c>
      <c r="Y93">
        <f t="shared" si="5"/>
        <v>0</v>
      </c>
      <c r="AA93" s="668">
        <f t="shared" si="6"/>
        <v>0</v>
      </c>
    </row>
    <row r="94" spans="7:27">
      <c r="G94" s="174">
        <v>85</v>
      </c>
      <c r="H94" s="544" t="s">
        <v>1086</v>
      </c>
      <c r="I94" s="592">
        <v>0.56440000000000001</v>
      </c>
      <c r="J94" s="563">
        <v>9</v>
      </c>
      <c r="K94">
        <v>10</v>
      </c>
      <c r="L94">
        <f t="shared" si="4"/>
        <v>-1</v>
      </c>
      <c r="P94" s="634"/>
      <c r="S94">
        <v>85</v>
      </c>
      <c r="T94" s="667"/>
      <c r="U94" s="668">
        <v>0.5161</v>
      </c>
      <c r="V94" s="667"/>
      <c r="W94">
        <v>9</v>
      </c>
      <c r="Y94">
        <f t="shared" si="5"/>
        <v>0</v>
      </c>
      <c r="AA94" s="668">
        <f t="shared" si="6"/>
        <v>4.830000000000001E-2</v>
      </c>
    </row>
    <row r="95" spans="7:27">
      <c r="G95" s="174">
        <v>86</v>
      </c>
      <c r="H95" s="544" t="s">
        <v>1087</v>
      </c>
      <c r="I95" s="592">
        <v>0.43099999999999999</v>
      </c>
      <c r="J95" s="563">
        <v>8</v>
      </c>
      <c r="K95">
        <v>8</v>
      </c>
      <c r="L95">
        <f t="shared" si="4"/>
        <v>0</v>
      </c>
      <c r="P95" s="634"/>
      <c r="S95">
        <v>86</v>
      </c>
      <c r="T95" s="667"/>
      <c r="U95" s="668">
        <v>0.42320000000000002</v>
      </c>
      <c r="V95" s="667"/>
      <c r="W95">
        <v>8</v>
      </c>
      <c r="Y95">
        <f t="shared" si="5"/>
        <v>0</v>
      </c>
      <c r="AA95" s="668">
        <f t="shared" si="6"/>
        <v>7.7999999999999736E-3</v>
      </c>
    </row>
    <row r="96" spans="7:27">
      <c r="G96" s="174">
        <v>87</v>
      </c>
      <c r="H96" s="544" t="s">
        <v>1088</v>
      </c>
      <c r="I96" s="592">
        <v>0.32569999999999999</v>
      </c>
      <c r="J96" s="563">
        <v>6</v>
      </c>
      <c r="K96">
        <v>5</v>
      </c>
      <c r="L96">
        <f t="shared" si="4"/>
        <v>1</v>
      </c>
      <c r="P96" s="634"/>
      <c r="S96">
        <v>87</v>
      </c>
      <c r="T96" s="667"/>
      <c r="U96" s="668">
        <v>0.31190000000000001</v>
      </c>
      <c r="V96" s="667"/>
      <c r="W96">
        <v>6</v>
      </c>
      <c r="Y96">
        <f t="shared" si="5"/>
        <v>0</v>
      </c>
      <c r="AA96" s="668">
        <f t="shared" si="6"/>
        <v>1.3799999999999979E-2</v>
      </c>
    </row>
    <row r="97" spans="7:27">
      <c r="G97" s="174">
        <v>88</v>
      </c>
      <c r="H97" s="544" t="s">
        <v>1089</v>
      </c>
      <c r="I97" s="592">
        <v>0.23949999999999999</v>
      </c>
      <c r="J97" s="563">
        <v>4</v>
      </c>
      <c r="K97">
        <v>4</v>
      </c>
      <c r="L97">
        <f t="shared" si="4"/>
        <v>0</v>
      </c>
      <c r="P97" s="634"/>
      <c r="S97">
        <v>88</v>
      </c>
      <c r="T97" s="667"/>
      <c r="U97" s="668">
        <v>0.2344</v>
      </c>
      <c r="V97" s="667"/>
      <c r="W97">
        <v>4</v>
      </c>
      <c r="Y97">
        <f t="shared" si="5"/>
        <v>0</v>
      </c>
      <c r="AA97" s="668">
        <f t="shared" si="6"/>
        <v>5.0999999999999934E-3</v>
      </c>
    </row>
    <row r="98" spans="7:27">
      <c r="G98" s="174">
        <v>89</v>
      </c>
      <c r="H98" s="544" t="s">
        <v>1090</v>
      </c>
      <c r="I98" s="592">
        <v>0.58279999999999998</v>
      </c>
      <c r="J98" s="563">
        <v>10</v>
      </c>
      <c r="K98">
        <v>10</v>
      </c>
      <c r="L98">
        <f t="shared" si="4"/>
        <v>0</v>
      </c>
      <c r="P98" s="634"/>
      <c r="S98">
        <v>89</v>
      </c>
      <c r="T98" s="667"/>
      <c r="U98" s="668">
        <v>0.54090000000000005</v>
      </c>
      <c r="V98" s="667"/>
      <c r="W98">
        <v>10</v>
      </c>
      <c r="Y98">
        <f t="shared" si="5"/>
        <v>0</v>
      </c>
      <c r="AA98" s="668">
        <f t="shared" si="6"/>
        <v>4.1899999999999937E-2</v>
      </c>
    </row>
    <row r="99" spans="7:27">
      <c r="G99" s="174">
        <v>90</v>
      </c>
      <c r="H99" s="544" t="s">
        <v>1091</v>
      </c>
      <c r="I99" s="592">
        <v>0</v>
      </c>
      <c r="J99" s="563">
        <v>0</v>
      </c>
      <c r="K99">
        <v>0</v>
      </c>
      <c r="L99">
        <f t="shared" si="4"/>
        <v>0</v>
      </c>
      <c r="P99" s="634"/>
      <c r="S99">
        <v>90</v>
      </c>
      <c r="T99" s="667"/>
      <c r="U99" s="668">
        <v>0</v>
      </c>
      <c r="V99" s="667"/>
      <c r="W99">
        <v>0</v>
      </c>
      <c r="Y99">
        <f t="shared" si="5"/>
        <v>0</v>
      </c>
      <c r="AA99" s="668">
        <f t="shared" si="6"/>
        <v>0</v>
      </c>
    </row>
    <row r="100" spans="7:27">
      <c r="G100" s="174">
        <v>91</v>
      </c>
      <c r="H100" s="544" t="s">
        <v>1092</v>
      </c>
      <c r="I100" s="592">
        <v>0.53559999999999997</v>
      </c>
      <c r="J100" s="563">
        <v>9</v>
      </c>
      <c r="K100">
        <v>9</v>
      </c>
      <c r="L100">
        <f t="shared" si="4"/>
        <v>0</v>
      </c>
      <c r="P100" s="634"/>
      <c r="S100">
        <v>91</v>
      </c>
      <c r="T100" s="667"/>
      <c r="U100" s="668">
        <v>0.48699999999999999</v>
      </c>
      <c r="V100" s="667"/>
      <c r="W100">
        <v>9</v>
      </c>
      <c r="Y100">
        <f t="shared" si="5"/>
        <v>0</v>
      </c>
      <c r="AA100" s="668">
        <f t="shared" si="6"/>
        <v>4.8599999999999977E-2</v>
      </c>
    </row>
    <row r="101" spans="7:27">
      <c r="G101" s="174">
        <v>92</v>
      </c>
      <c r="H101" s="544" t="s">
        <v>1093</v>
      </c>
      <c r="I101" s="592">
        <v>0</v>
      </c>
      <c r="J101" s="563">
        <v>0</v>
      </c>
      <c r="K101">
        <v>0</v>
      </c>
      <c r="L101">
        <f t="shared" si="4"/>
        <v>0</v>
      </c>
      <c r="P101" s="634"/>
      <c r="S101">
        <v>92</v>
      </c>
      <c r="T101" s="667"/>
      <c r="U101" s="668">
        <v>0</v>
      </c>
      <c r="V101" s="667"/>
      <c r="W101">
        <v>0</v>
      </c>
      <c r="Y101">
        <f t="shared" si="5"/>
        <v>0</v>
      </c>
      <c r="AA101" s="668">
        <f t="shared" si="6"/>
        <v>0</v>
      </c>
    </row>
    <row r="102" spans="7:27">
      <c r="G102" s="174">
        <v>93</v>
      </c>
      <c r="H102" s="544" t="s">
        <v>1094</v>
      </c>
      <c r="I102" s="592">
        <v>0.79120000000000001</v>
      </c>
      <c r="J102" s="563">
        <v>11</v>
      </c>
      <c r="K102">
        <v>11</v>
      </c>
      <c r="L102">
        <f t="shared" si="4"/>
        <v>0</v>
      </c>
      <c r="P102" s="634"/>
      <c r="S102">
        <v>93</v>
      </c>
      <c r="T102" s="667"/>
      <c r="U102" s="668">
        <v>0.77749999999999997</v>
      </c>
      <c r="V102" s="667"/>
      <c r="W102">
        <v>11</v>
      </c>
      <c r="Y102">
        <f t="shared" si="5"/>
        <v>0</v>
      </c>
      <c r="AA102" s="668">
        <f t="shared" si="6"/>
        <v>1.3700000000000045E-2</v>
      </c>
    </row>
    <row r="103" spans="7:27">
      <c r="G103" s="174">
        <v>94</v>
      </c>
      <c r="H103" s="544" t="s">
        <v>1095</v>
      </c>
      <c r="I103" s="592">
        <v>0.4551</v>
      </c>
      <c r="J103" s="563">
        <v>8</v>
      </c>
      <c r="K103">
        <v>8</v>
      </c>
      <c r="L103">
        <f t="shared" si="4"/>
        <v>0</v>
      </c>
      <c r="P103" s="634"/>
      <c r="S103">
        <v>94</v>
      </c>
      <c r="T103" s="667"/>
      <c r="U103" s="668">
        <v>0.43759999999999999</v>
      </c>
      <c r="V103" s="667"/>
      <c r="W103">
        <v>8</v>
      </c>
      <c r="Y103">
        <f t="shared" si="5"/>
        <v>0</v>
      </c>
      <c r="AA103" s="668">
        <f t="shared" si="6"/>
        <v>1.7500000000000016E-2</v>
      </c>
    </row>
    <row r="104" spans="7:27">
      <c r="G104" s="174">
        <v>95</v>
      </c>
      <c r="H104" s="544" t="s">
        <v>1096</v>
      </c>
      <c r="I104" s="592">
        <v>0.83450000000000002</v>
      </c>
      <c r="J104" s="563">
        <v>12</v>
      </c>
      <c r="K104">
        <v>12</v>
      </c>
      <c r="L104">
        <f t="shared" si="4"/>
        <v>0</v>
      </c>
      <c r="P104" s="634"/>
      <c r="S104">
        <v>95</v>
      </c>
      <c r="T104" s="667"/>
      <c r="U104" s="668">
        <v>0.81610000000000005</v>
      </c>
      <c r="V104" s="667"/>
      <c r="W104">
        <v>12</v>
      </c>
      <c r="Y104">
        <f t="shared" si="5"/>
        <v>0</v>
      </c>
      <c r="AA104" s="668">
        <f t="shared" si="6"/>
        <v>1.8399999999999972E-2</v>
      </c>
    </row>
    <row r="105" spans="7:27">
      <c r="G105" s="174">
        <v>96</v>
      </c>
      <c r="H105" s="544" t="s">
        <v>1097</v>
      </c>
      <c r="I105" s="592">
        <v>0.44700000000000001</v>
      </c>
      <c r="J105" s="563">
        <v>8</v>
      </c>
      <c r="K105">
        <v>8</v>
      </c>
      <c r="L105">
        <f t="shared" si="4"/>
        <v>0</v>
      </c>
      <c r="P105" s="634"/>
      <c r="S105">
        <v>96</v>
      </c>
      <c r="T105" s="667"/>
      <c r="U105" s="668">
        <v>0.44280000000000003</v>
      </c>
      <c r="V105" s="667"/>
      <c r="W105">
        <v>8</v>
      </c>
      <c r="Y105">
        <f t="shared" si="5"/>
        <v>0</v>
      </c>
      <c r="AA105" s="668">
        <f t="shared" si="6"/>
        <v>4.1999999999999815E-3</v>
      </c>
    </row>
    <row r="106" spans="7:27">
      <c r="G106" s="174">
        <v>97</v>
      </c>
      <c r="H106" s="544" t="s">
        <v>1098</v>
      </c>
      <c r="I106" s="592">
        <v>0.78310000000000002</v>
      </c>
      <c r="J106" s="563">
        <v>11</v>
      </c>
      <c r="K106">
        <v>11</v>
      </c>
      <c r="L106">
        <f t="shared" si="4"/>
        <v>0</v>
      </c>
      <c r="P106" s="634"/>
      <c r="S106">
        <v>97</v>
      </c>
      <c r="T106" s="667"/>
      <c r="U106" s="668">
        <v>0.78169999999999995</v>
      </c>
      <c r="V106" s="667"/>
      <c r="W106">
        <v>11</v>
      </c>
      <c r="Y106">
        <f t="shared" si="5"/>
        <v>0</v>
      </c>
      <c r="AA106" s="668">
        <f t="shared" si="6"/>
        <v>1.4000000000000679E-3</v>
      </c>
    </row>
    <row r="107" spans="7:27">
      <c r="G107" s="174">
        <v>98</v>
      </c>
      <c r="H107" s="544" t="s">
        <v>1099</v>
      </c>
      <c r="I107" s="592">
        <v>0.51429999999999998</v>
      </c>
      <c r="J107" s="563">
        <v>8</v>
      </c>
      <c r="K107">
        <v>9</v>
      </c>
      <c r="L107">
        <f t="shared" si="4"/>
        <v>-1</v>
      </c>
      <c r="P107" s="634"/>
      <c r="S107">
        <v>98</v>
      </c>
      <c r="T107" s="667"/>
      <c r="U107" s="668">
        <v>0.45279999999999998</v>
      </c>
      <c r="V107" s="667"/>
      <c r="W107">
        <v>8</v>
      </c>
      <c r="Y107">
        <f t="shared" si="5"/>
        <v>0</v>
      </c>
      <c r="AA107" s="668">
        <f t="shared" si="6"/>
        <v>6.1499999999999999E-2</v>
      </c>
    </row>
    <row r="108" spans="7:27">
      <c r="G108" s="174">
        <v>99</v>
      </c>
      <c r="H108" s="544" t="s">
        <v>1100</v>
      </c>
      <c r="I108" s="592">
        <v>0.2651</v>
      </c>
      <c r="J108" s="563">
        <v>5</v>
      </c>
      <c r="K108">
        <v>5</v>
      </c>
      <c r="L108">
        <f t="shared" si="4"/>
        <v>0</v>
      </c>
      <c r="P108" s="634"/>
      <c r="S108">
        <v>99</v>
      </c>
      <c r="T108" s="667"/>
      <c r="U108" s="668">
        <v>0.26300000000000001</v>
      </c>
      <c r="V108" s="667"/>
      <c r="W108">
        <v>5</v>
      </c>
      <c r="Y108">
        <f t="shared" si="5"/>
        <v>0</v>
      </c>
      <c r="AA108" s="668">
        <f t="shared" si="6"/>
        <v>2.0999999999999908E-3</v>
      </c>
    </row>
    <row r="109" spans="7:27">
      <c r="G109" s="174">
        <v>100</v>
      </c>
      <c r="H109" s="544" t="s">
        <v>1101</v>
      </c>
      <c r="I109" s="592">
        <v>0.60629999999999995</v>
      </c>
      <c r="J109" s="563">
        <v>10</v>
      </c>
      <c r="K109">
        <v>10</v>
      </c>
      <c r="L109">
        <f t="shared" si="4"/>
        <v>0</v>
      </c>
      <c r="P109" s="634"/>
      <c r="S109">
        <v>100</v>
      </c>
      <c r="T109" s="667"/>
      <c r="U109" s="668">
        <v>0.59830000000000005</v>
      </c>
      <c r="V109" s="667"/>
      <c r="W109">
        <v>10</v>
      </c>
      <c r="Y109">
        <f t="shared" si="5"/>
        <v>0</v>
      </c>
      <c r="AA109" s="668">
        <f t="shared" si="6"/>
        <v>7.9999999999998961E-3</v>
      </c>
    </row>
    <row r="110" spans="7:27">
      <c r="G110" s="174">
        <v>101</v>
      </c>
      <c r="H110" s="544" t="s">
        <v>1102</v>
      </c>
      <c r="I110" s="592">
        <v>0.16539999999999999</v>
      </c>
      <c r="J110" s="563">
        <v>3</v>
      </c>
      <c r="K110">
        <v>3</v>
      </c>
      <c r="L110">
        <f t="shared" si="4"/>
        <v>0</v>
      </c>
      <c r="P110" s="634"/>
      <c r="S110">
        <v>101</v>
      </c>
      <c r="T110" s="667"/>
      <c r="U110" s="668">
        <v>0.1757</v>
      </c>
      <c r="V110" s="667"/>
      <c r="W110">
        <v>3</v>
      </c>
      <c r="Y110">
        <f t="shared" si="5"/>
        <v>0</v>
      </c>
      <c r="AA110" s="668">
        <f t="shared" si="6"/>
        <v>-1.0300000000000004E-2</v>
      </c>
    </row>
    <row r="111" spans="7:27">
      <c r="G111" s="174">
        <v>102</v>
      </c>
      <c r="H111" s="544" t="s">
        <v>1103</v>
      </c>
      <c r="I111" s="592">
        <v>0</v>
      </c>
      <c r="J111" s="563">
        <v>0</v>
      </c>
      <c r="K111">
        <v>0</v>
      </c>
      <c r="L111">
        <f t="shared" si="4"/>
        <v>0</v>
      </c>
      <c r="P111" s="634"/>
      <c r="S111">
        <v>102</v>
      </c>
      <c r="T111" s="667"/>
      <c r="U111" s="668">
        <v>0</v>
      </c>
      <c r="V111" s="667"/>
      <c r="W111">
        <v>0</v>
      </c>
      <c r="Y111">
        <f t="shared" si="5"/>
        <v>0</v>
      </c>
      <c r="AA111" s="668">
        <f t="shared" si="6"/>
        <v>0</v>
      </c>
    </row>
    <row r="112" spans="7:27">
      <c r="G112" s="174">
        <v>103</v>
      </c>
      <c r="H112" s="544" t="s">
        <v>1104</v>
      </c>
      <c r="I112" s="592">
        <v>0.69769999999999999</v>
      </c>
      <c r="J112" s="563">
        <v>10</v>
      </c>
      <c r="K112">
        <v>10</v>
      </c>
      <c r="L112">
        <f t="shared" si="4"/>
        <v>0</v>
      </c>
      <c r="P112" s="634"/>
      <c r="S112">
        <v>103</v>
      </c>
      <c r="T112" s="667"/>
      <c r="U112" s="668">
        <v>0.6966</v>
      </c>
      <c r="V112" s="667"/>
      <c r="W112">
        <v>10</v>
      </c>
      <c r="Y112">
        <f t="shared" si="5"/>
        <v>0</v>
      </c>
      <c r="AA112" s="668">
        <f t="shared" si="6"/>
        <v>1.0999999999999899E-3</v>
      </c>
    </row>
    <row r="113" spans="7:27">
      <c r="G113" s="174">
        <v>104</v>
      </c>
      <c r="H113" s="544" t="s">
        <v>561</v>
      </c>
      <c r="I113" s="592">
        <v>0</v>
      </c>
      <c r="J113" s="563">
        <v>0</v>
      </c>
      <c r="K113">
        <v>0</v>
      </c>
      <c r="L113">
        <f t="shared" si="4"/>
        <v>0</v>
      </c>
      <c r="P113" s="634"/>
      <c r="S113">
        <v>104</v>
      </c>
      <c r="T113" s="667"/>
      <c r="U113" s="668">
        <v>0</v>
      </c>
      <c r="V113" s="667"/>
      <c r="W113">
        <v>0</v>
      </c>
      <c r="Y113">
        <f t="shared" si="5"/>
        <v>0</v>
      </c>
      <c r="AA113" s="668">
        <f t="shared" si="6"/>
        <v>0</v>
      </c>
    </row>
    <row r="114" spans="7:27">
      <c r="G114" s="174">
        <v>105</v>
      </c>
      <c r="H114" s="544" t="s">
        <v>1105</v>
      </c>
      <c r="I114" s="592">
        <v>0.16839999999999999</v>
      </c>
      <c r="J114" s="563">
        <v>3</v>
      </c>
      <c r="K114">
        <v>3</v>
      </c>
      <c r="L114">
        <f t="shared" si="4"/>
        <v>0</v>
      </c>
      <c r="P114" s="634"/>
      <c r="S114">
        <v>105</v>
      </c>
      <c r="T114" s="667"/>
      <c r="U114" s="668">
        <v>0.1762</v>
      </c>
      <c r="V114" s="667"/>
      <c r="W114">
        <v>3</v>
      </c>
      <c r="Y114">
        <f t="shared" si="5"/>
        <v>0</v>
      </c>
      <c r="AA114" s="668">
        <f t="shared" si="6"/>
        <v>-7.8000000000000014E-3</v>
      </c>
    </row>
    <row r="115" spans="7:27">
      <c r="G115" s="174">
        <v>106</v>
      </c>
      <c r="H115" s="544" t="s">
        <v>1106</v>
      </c>
      <c r="I115" s="592">
        <v>0</v>
      </c>
      <c r="J115" s="563">
        <v>0</v>
      </c>
      <c r="K115">
        <v>0</v>
      </c>
      <c r="L115">
        <f t="shared" si="4"/>
        <v>0</v>
      </c>
      <c r="P115" s="634"/>
      <c r="S115">
        <v>106</v>
      </c>
      <c r="T115" s="667"/>
      <c r="U115" s="668">
        <v>0</v>
      </c>
      <c r="V115" s="667"/>
      <c r="W115">
        <v>0</v>
      </c>
      <c r="Y115">
        <f t="shared" si="5"/>
        <v>0</v>
      </c>
      <c r="AA115" s="668">
        <f t="shared" si="6"/>
        <v>0</v>
      </c>
    </row>
    <row r="116" spans="7:27">
      <c r="G116" s="174">
        <v>107</v>
      </c>
      <c r="H116" s="544" t="s">
        <v>1107</v>
      </c>
      <c r="I116" s="592">
        <v>0.53239999999999998</v>
      </c>
      <c r="J116" s="563">
        <v>9</v>
      </c>
      <c r="K116">
        <v>9</v>
      </c>
      <c r="L116">
        <f t="shared" si="4"/>
        <v>0</v>
      </c>
      <c r="P116" s="634"/>
      <c r="S116">
        <v>107</v>
      </c>
      <c r="T116" s="667"/>
      <c r="U116" s="668">
        <v>0.51390000000000002</v>
      </c>
      <c r="V116" s="667"/>
      <c r="W116">
        <v>9</v>
      </c>
      <c r="Y116">
        <f t="shared" si="5"/>
        <v>0</v>
      </c>
      <c r="AA116" s="668">
        <f t="shared" si="6"/>
        <v>1.8499999999999961E-2</v>
      </c>
    </row>
    <row r="117" spans="7:27">
      <c r="G117" s="174">
        <v>108</v>
      </c>
      <c r="H117" s="544" t="s">
        <v>1108</v>
      </c>
      <c r="I117" s="592">
        <v>0</v>
      </c>
      <c r="J117" s="563">
        <v>0</v>
      </c>
      <c r="K117">
        <v>0</v>
      </c>
      <c r="L117">
        <f t="shared" si="4"/>
        <v>0</v>
      </c>
      <c r="P117" s="634"/>
      <c r="S117">
        <v>108</v>
      </c>
      <c r="T117" s="667"/>
      <c r="U117" s="668">
        <v>0</v>
      </c>
      <c r="V117" s="667"/>
      <c r="W117">
        <v>0</v>
      </c>
      <c r="Y117">
        <f t="shared" si="5"/>
        <v>0</v>
      </c>
      <c r="AA117" s="668">
        <f t="shared" si="6"/>
        <v>0</v>
      </c>
    </row>
    <row r="118" spans="7:27">
      <c r="G118" s="174">
        <v>109</v>
      </c>
      <c r="H118" s="544" t="s">
        <v>1109</v>
      </c>
      <c r="I118" s="592">
        <v>0</v>
      </c>
      <c r="J118" s="563">
        <v>0</v>
      </c>
      <c r="K118">
        <v>0</v>
      </c>
      <c r="L118">
        <f t="shared" si="4"/>
        <v>0</v>
      </c>
      <c r="P118" s="634"/>
      <c r="S118">
        <v>109</v>
      </c>
      <c r="T118" s="667"/>
      <c r="U118" s="668">
        <v>0</v>
      </c>
      <c r="V118" s="667"/>
      <c r="W118">
        <v>0</v>
      </c>
      <c r="Y118">
        <f t="shared" si="5"/>
        <v>0</v>
      </c>
      <c r="AA118" s="668">
        <f t="shared" si="6"/>
        <v>0</v>
      </c>
    </row>
    <row r="119" spans="7:27">
      <c r="G119" s="174">
        <v>110</v>
      </c>
      <c r="H119" s="544" t="s">
        <v>1110</v>
      </c>
      <c r="I119" s="592">
        <v>0.2109</v>
      </c>
      <c r="J119" s="563">
        <v>4</v>
      </c>
      <c r="K119">
        <v>4</v>
      </c>
      <c r="L119">
        <f t="shared" si="4"/>
        <v>0</v>
      </c>
      <c r="P119" s="634"/>
      <c r="S119">
        <v>110</v>
      </c>
      <c r="T119" s="667"/>
      <c r="U119" s="668">
        <v>0.18440000000000001</v>
      </c>
      <c r="V119" s="667"/>
      <c r="W119">
        <v>4</v>
      </c>
      <c r="Y119">
        <f t="shared" si="5"/>
        <v>0</v>
      </c>
      <c r="AA119" s="668">
        <f t="shared" si="6"/>
        <v>2.6499999999999996E-2</v>
      </c>
    </row>
    <row r="120" spans="7:27">
      <c r="G120" s="174">
        <v>111</v>
      </c>
      <c r="H120" s="544" t="s">
        <v>1111</v>
      </c>
      <c r="I120" s="592">
        <v>0.42649999999999999</v>
      </c>
      <c r="J120" s="563">
        <v>8</v>
      </c>
      <c r="K120">
        <v>7</v>
      </c>
      <c r="L120">
        <f t="shared" si="4"/>
        <v>1</v>
      </c>
      <c r="P120" s="634"/>
      <c r="S120">
        <v>111</v>
      </c>
      <c r="T120" s="667"/>
      <c r="U120" s="668">
        <v>0.4274</v>
      </c>
      <c r="V120" s="667"/>
      <c r="W120">
        <v>8</v>
      </c>
      <c r="Y120">
        <f t="shared" si="5"/>
        <v>0</v>
      </c>
      <c r="AA120" s="668">
        <f t="shared" si="6"/>
        <v>-9.000000000000119E-4</v>
      </c>
    </row>
    <row r="121" spans="7:27">
      <c r="G121" s="174">
        <v>112</v>
      </c>
      <c r="H121" s="544" t="s">
        <v>1112</v>
      </c>
      <c r="I121" s="592">
        <v>0</v>
      </c>
      <c r="J121" s="563">
        <v>0</v>
      </c>
      <c r="K121">
        <v>0</v>
      </c>
      <c r="L121">
        <f t="shared" si="4"/>
        <v>0</v>
      </c>
      <c r="P121" s="634"/>
      <c r="S121">
        <v>112</v>
      </c>
      <c r="T121" s="667"/>
      <c r="U121" s="668">
        <v>0</v>
      </c>
      <c r="V121" s="667"/>
      <c r="W121">
        <v>0</v>
      </c>
      <c r="Y121">
        <f t="shared" si="5"/>
        <v>0</v>
      </c>
      <c r="AA121" s="668">
        <f t="shared" si="6"/>
        <v>0</v>
      </c>
    </row>
    <row r="122" spans="7:27">
      <c r="G122" s="174">
        <v>113</v>
      </c>
      <c r="H122" s="544" t="s">
        <v>1113</v>
      </c>
      <c r="I122" s="592">
        <v>0</v>
      </c>
      <c r="J122" s="563">
        <v>0</v>
      </c>
      <c r="K122">
        <v>0</v>
      </c>
      <c r="L122">
        <f t="shared" si="4"/>
        <v>0</v>
      </c>
      <c r="P122" s="634"/>
      <c r="S122">
        <v>113</v>
      </c>
      <c r="T122" s="667"/>
      <c r="U122" s="668">
        <v>0</v>
      </c>
      <c r="V122" s="667"/>
      <c r="W122">
        <v>0</v>
      </c>
      <c r="Y122">
        <f t="shared" si="5"/>
        <v>0</v>
      </c>
      <c r="AA122" s="668">
        <f t="shared" si="6"/>
        <v>0</v>
      </c>
    </row>
    <row r="123" spans="7:27">
      <c r="G123" s="174">
        <v>114</v>
      </c>
      <c r="H123" s="544" t="s">
        <v>1114</v>
      </c>
      <c r="I123" s="592">
        <v>0.66800000000000004</v>
      </c>
      <c r="J123" s="563">
        <v>10</v>
      </c>
      <c r="K123">
        <v>10</v>
      </c>
      <c r="L123">
        <f t="shared" si="4"/>
        <v>0</v>
      </c>
      <c r="P123" s="634"/>
      <c r="S123">
        <v>114</v>
      </c>
      <c r="T123" s="667"/>
      <c r="U123" s="668">
        <v>0.65649999999999997</v>
      </c>
      <c r="V123" s="667"/>
      <c r="W123">
        <v>10</v>
      </c>
      <c r="Y123">
        <f t="shared" si="5"/>
        <v>0</v>
      </c>
      <c r="AA123" s="668">
        <f t="shared" si="6"/>
        <v>1.1500000000000066E-2</v>
      </c>
    </row>
    <row r="124" spans="7:27">
      <c r="G124" s="174">
        <v>115</v>
      </c>
      <c r="H124" s="544" t="s">
        <v>1115</v>
      </c>
      <c r="I124" s="592">
        <v>0</v>
      </c>
      <c r="J124" s="563">
        <v>0</v>
      </c>
      <c r="K124">
        <v>0</v>
      </c>
      <c r="L124">
        <f t="shared" si="4"/>
        <v>0</v>
      </c>
      <c r="P124" s="634"/>
      <c r="S124">
        <v>115</v>
      </c>
      <c r="T124" s="667"/>
      <c r="U124" s="668">
        <v>0</v>
      </c>
      <c r="V124" s="667"/>
      <c r="W124">
        <v>0</v>
      </c>
      <c r="Y124">
        <f t="shared" si="5"/>
        <v>0</v>
      </c>
      <c r="AA124" s="668">
        <f t="shared" si="6"/>
        <v>0</v>
      </c>
    </row>
    <row r="125" spans="7:27">
      <c r="G125" s="174">
        <v>116</v>
      </c>
      <c r="H125" s="544" t="s">
        <v>1116</v>
      </c>
      <c r="I125" s="592">
        <v>0</v>
      </c>
      <c r="J125" s="563">
        <v>0</v>
      </c>
      <c r="K125">
        <v>0</v>
      </c>
      <c r="L125">
        <f t="shared" si="4"/>
        <v>0</v>
      </c>
      <c r="P125" s="634"/>
      <c r="S125">
        <v>116</v>
      </c>
      <c r="T125" s="667"/>
      <c r="U125" s="668">
        <v>0</v>
      </c>
      <c r="V125" s="667"/>
      <c r="W125">
        <v>0</v>
      </c>
      <c r="Y125">
        <f t="shared" si="5"/>
        <v>0</v>
      </c>
      <c r="AA125" s="668">
        <f t="shared" si="6"/>
        <v>0</v>
      </c>
    </row>
    <row r="126" spans="7:27">
      <c r="G126" s="174">
        <v>117</v>
      </c>
      <c r="H126" s="544" t="s">
        <v>1117</v>
      </c>
      <c r="I126" s="592">
        <v>0.32050000000000001</v>
      </c>
      <c r="J126" s="563">
        <v>5</v>
      </c>
      <c r="K126">
        <v>5</v>
      </c>
      <c r="L126">
        <f t="shared" si="4"/>
        <v>0</v>
      </c>
      <c r="P126" s="634"/>
      <c r="S126">
        <v>117</v>
      </c>
      <c r="T126" s="667"/>
      <c r="U126" s="668">
        <v>0.28839999999999999</v>
      </c>
      <c r="V126" s="667"/>
      <c r="W126">
        <v>5</v>
      </c>
      <c r="Y126">
        <f t="shared" si="5"/>
        <v>0</v>
      </c>
      <c r="AA126" s="668">
        <f t="shared" si="6"/>
        <v>3.2100000000000017E-2</v>
      </c>
    </row>
    <row r="127" spans="7:27">
      <c r="G127" s="174">
        <v>118</v>
      </c>
      <c r="H127" s="544" t="s">
        <v>1118</v>
      </c>
      <c r="I127" s="592">
        <v>0.30919999999999997</v>
      </c>
      <c r="J127" s="563">
        <v>6</v>
      </c>
      <c r="K127">
        <v>5</v>
      </c>
      <c r="L127">
        <f t="shared" si="4"/>
        <v>1</v>
      </c>
      <c r="P127" s="634"/>
      <c r="S127">
        <v>118</v>
      </c>
      <c r="T127" s="667"/>
      <c r="U127" s="668">
        <v>0.30630000000000002</v>
      </c>
      <c r="V127" s="667"/>
      <c r="W127">
        <v>6</v>
      </c>
      <c r="Y127">
        <f t="shared" si="5"/>
        <v>0</v>
      </c>
      <c r="AA127" s="668">
        <f t="shared" si="6"/>
        <v>2.8999999999999582E-3</v>
      </c>
    </row>
    <row r="128" spans="7:27">
      <c r="G128" s="174">
        <v>119</v>
      </c>
      <c r="H128" s="544" t="s">
        <v>1119</v>
      </c>
      <c r="I128" s="592">
        <v>0</v>
      </c>
      <c r="J128" s="563">
        <v>0</v>
      </c>
      <c r="K128">
        <v>0</v>
      </c>
      <c r="L128">
        <f t="shared" si="4"/>
        <v>0</v>
      </c>
      <c r="P128" s="634"/>
      <c r="S128">
        <v>119</v>
      </c>
      <c r="T128" s="667"/>
      <c r="U128" s="668">
        <v>0</v>
      </c>
      <c r="V128" s="667"/>
      <c r="W128">
        <v>0</v>
      </c>
      <c r="Y128">
        <f t="shared" si="5"/>
        <v>0</v>
      </c>
      <c r="AA128" s="668">
        <f t="shared" si="6"/>
        <v>0</v>
      </c>
    </row>
    <row r="129" spans="7:27">
      <c r="G129" s="174">
        <v>120</v>
      </c>
      <c r="H129" s="544" t="s">
        <v>1120</v>
      </c>
      <c r="I129" s="592">
        <v>0</v>
      </c>
      <c r="J129" s="563">
        <v>0</v>
      </c>
      <c r="K129">
        <v>0</v>
      </c>
      <c r="L129">
        <f t="shared" si="4"/>
        <v>0</v>
      </c>
      <c r="P129" s="634"/>
      <c r="S129">
        <v>120</v>
      </c>
      <c r="T129" s="667"/>
      <c r="U129" s="668">
        <v>0</v>
      </c>
      <c r="V129" s="667"/>
      <c r="W129">
        <v>0</v>
      </c>
      <c r="Y129">
        <f t="shared" si="5"/>
        <v>0</v>
      </c>
      <c r="AA129" s="668">
        <f t="shared" si="6"/>
        <v>0</v>
      </c>
    </row>
    <row r="130" spans="7:27">
      <c r="G130" s="174">
        <v>121</v>
      </c>
      <c r="H130" s="544" t="s">
        <v>1121</v>
      </c>
      <c r="I130" s="592">
        <v>0.45710000000000001</v>
      </c>
      <c r="J130" s="563">
        <v>9</v>
      </c>
      <c r="K130">
        <v>7</v>
      </c>
      <c r="L130">
        <f t="shared" si="4"/>
        <v>2</v>
      </c>
      <c r="P130" s="634"/>
      <c r="S130">
        <v>121</v>
      </c>
      <c r="T130" s="667"/>
      <c r="U130" s="668">
        <v>0.49059999999999998</v>
      </c>
      <c r="V130" s="667"/>
      <c r="W130">
        <v>9</v>
      </c>
      <c r="Y130">
        <f t="shared" si="5"/>
        <v>0</v>
      </c>
      <c r="AA130" s="668">
        <f t="shared" si="6"/>
        <v>-3.3499999999999974E-2</v>
      </c>
    </row>
    <row r="131" spans="7:27">
      <c r="G131" s="174">
        <v>122</v>
      </c>
      <c r="H131" s="544" t="s">
        <v>1122</v>
      </c>
      <c r="I131" s="592">
        <v>0.13239999999999999</v>
      </c>
      <c r="J131" s="563">
        <v>3</v>
      </c>
      <c r="K131">
        <v>3</v>
      </c>
      <c r="L131">
        <f t="shared" si="4"/>
        <v>0</v>
      </c>
      <c r="P131" s="634"/>
      <c r="S131">
        <v>122</v>
      </c>
      <c r="T131" s="667"/>
      <c r="U131" s="668">
        <v>0.13170000000000001</v>
      </c>
      <c r="V131" s="667"/>
      <c r="W131">
        <v>3</v>
      </c>
      <c r="Y131">
        <f t="shared" si="5"/>
        <v>0</v>
      </c>
      <c r="AA131" s="668">
        <f t="shared" si="6"/>
        <v>6.9999999999997842E-4</v>
      </c>
    </row>
    <row r="132" spans="7:27">
      <c r="G132" s="174">
        <v>123</v>
      </c>
      <c r="H132" s="544" t="s">
        <v>1123</v>
      </c>
      <c r="I132" s="592">
        <v>0</v>
      </c>
      <c r="J132" s="563">
        <v>0</v>
      </c>
      <c r="K132">
        <v>0</v>
      </c>
      <c r="L132">
        <f t="shared" si="4"/>
        <v>0</v>
      </c>
      <c r="P132" s="634"/>
      <c r="S132">
        <v>123</v>
      </c>
      <c r="T132" s="667"/>
      <c r="U132" s="668">
        <v>0</v>
      </c>
      <c r="V132" s="667"/>
      <c r="W132">
        <v>0</v>
      </c>
      <c r="Y132">
        <f t="shared" si="5"/>
        <v>0</v>
      </c>
      <c r="AA132" s="668">
        <f t="shared" si="6"/>
        <v>0</v>
      </c>
    </row>
    <row r="133" spans="7:27">
      <c r="G133" s="174">
        <v>124</v>
      </c>
      <c r="H133" s="544" t="s">
        <v>1124</v>
      </c>
      <c r="I133" s="592">
        <v>0</v>
      </c>
      <c r="J133" s="563">
        <v>0</v>
      </c>
      <c r="K133">
        <v>0</v>
      </c>
      <c r="L133">
        <f t="shared" si="4"/>
        <v>0</v>
      </c>
      <c r="P133" s="634"/>
      <c r="S133">
        <v>124</v>
      </c>
      <c r="T133" s="667"/>
      <c r="U133" s="668">
        <v>0</v>
      </c>
      <c r="V133" s="667"/>
      <c r="W133">
        <v>0</v>
      </c>
      <c r="Y133">
        <f t="shared" si="5"/>
        <v>0</v>
      </c>
      <c r="AA133" s="668">
        <f t="shared" si="6"/>
        <v>0</v>
      </c>
    </row>
    <row r="134" spans="7:27">
      <c r="G134" s="174">
        <v>125</v>
      </c>
      <c r="H134" s="544" t="s">
        <v>1126</v>
      </c>
      <c r="I134" s="592">
        <v>0.1046</v>
      </c>
      <c r="J134" s="563">
        <v>2</v>
      </c>
      <c r="K134">
        <v>2</v>
      </c>
      <c r="L134">
        <f t="shared" si="4"/>
        <v>0</v>
      </c>
      <c r="P134" s="634"/>
      <c r="S134">
        <v>125</v>
      </c>
      <c r="T134" s="667"/>
      <c r="U134" s="668">
        <v>0.10349999999999999</v>
      </c>
      <c r="V134" s="667"/>
      <c r="W134">
        <v>2</v>
      </c>
      <c r="Y134">
        <f t="shared" si="5"/>
        <v>0</v>
      </c>
      <c r="AA134" s="668">
        <f t="shared" si="6"/>
        <v>1.1000000000000038E-3</v>
      </c>
    </row>
    <row r="135" spans="7:27">
      <c r="G135" s="174">
        <v>126</v>
      </c>
      <c r="H135" s="544" t="s">
        <v>1128</v>
      </c>
      <c r="I135" s="592">
        <v>0</v>
      </c>
      <c r="J135" s="563">
        <v>0</v>
      </c>
      <c r="K135">
        <v>0</v>
      </c>
      <c r="L135">
        <f t="shared" si="4"/>
        <v>0</v>
      </c>
      <c r="P135" s="634"/>
      <c r="S135">
        <v>126</v>
      </c>
      <c r="T135" s="667"/>
      <c r="U135" s="668">
        <v>0</v>
      </c>
      <c r="V135" s="667"/>
      <c r="W135">
        <v>0</v>
      </c>
      <c r="Y135">
        <f t="shared" si="5"/>
        <v>0</v>
      </c>
      <c r="AA135" s="668">
        <f t="shared" si="6"/>
        <v>0</v>
      </c>
    </row>
    <row r="136" spans="7:27">
      <c r="G136" s="174">
        <v>127</v>
      </c>
      <c r="H136" s="544" t="s">
        <v>1129</v>
      </c>
      <c r="I136" s="592">
        <v>0.26300000000000001</v>
      </c>
      <c r="J136" s="563">
        <v>4</v>
      </c>
      <c r="K136">
        <v>5</v>
      </c>
      <c r="L136">
        <f t="shared" si="4"/>
        <v>-1</v>
      </c>
      <c r="P136" s="634"/>
      <c r="S136">
        <v>127</v>
      </c>
      <c r="T136" s="667"/>
      <c r="U136" s="668">
        <v>0.22359999999999999</v>
      </c>
      <c r="V136" s="667"/>
      <c r="W136">
        <v>4</v>
      </c>
      <c r="Y136">
        <f t="shared" si="5"/>
        <v>0</v>
      </c>
      <c r="AA136" s="668">
        <f t="shared" si="6"/>
        <v>3.9400000000000018E-2</v>
      </c>
    </row>
    <row r="137" spans="7:27">
      <c r="G137" s="174">
        <v>128</v>
      </c>
      <c r="H137" s="544" t="s">
        <v>1130</v>
      </c>
      <c r="I137" s="592">
        <v>0.66649999999999998</v>
      </c>
      <c r="J137" s="563">
        <v>10</v>
      </c>
      <c r="K137">
        <v>10</v>
      </c>
      <c r="L137">
        <f t="shared" si="4"/>
        <v>0</v>
      </c>
      <c r="P137" s="634"/>
      <c r="S137">
        <v>128</v>
      </c>
      <c r="T137" s="667"/>
      <c r="U137" s="668">
        <v>0.65969999999999995</v>
      </c>
      <c r="V137" s="667"/>
      <c r="W137">
        <v>10</v>
      </c>
      <c r="Y137">
        <f t="shared" si="5"/>
        <v>0</v>
      </c>
      <c r="AA137" s="668">
        <f t="shared" si="6"/>
        <v>6.8000000000000282E-3</v>
      </c>
    </row>
    <row r="138" spans="7:27">
      <c r="G138" s="174">
        <v>129</v>
      </c>
      <c r="H138" s="544" t="s">
        <v>1131</v>
      </c>
      <c r="I138" s="592">
        <v>0</v>
      </c>
      <c r="J138" s="563">
        <v>0</v>
      </c>
      <c r="K138">
        <v>0</v>
      </c>
      <c r="L138">
        <f t="shared" si="4"/>
        <v>0</v>
      </c>
      <c r="P138" s="634"/>
      <c r="S138">
        <v>129</v>
      </c>
      <c r="T138" s="667"/>
      <c r="U138" s="668">
        <v>0</v>
      </c>
      <c r="V138" s="667"/>
      <c r="W138">
        <v>0</v>
      </c>
      <c r="Y138">
        <f t="shared" si="5"/>
        <v>0</v>
      </c>
      <c r="AA138" s="668">
        <f t="shared" si="6"/>
        <v>0</v>
      </c>
    </row>
    <row r="139" spans="7:27">
      <c r="G139" s="174">
        <v>130</v>
      </c>
      <c r="H139" s="544" t="s">
        <v>1132</v>
      </c>
      <c r="I139" s="592">
        <v>0</v>
      </c>
      <c r="J139" s="563">
        <v>0</v>
      </c>
      <c r="K139">
        <v>0</v>
      </c>
      <c r="L139">
        <f t="shared" ref="L139:L202" si="7">J139-K139</f>
        <v>0</v>
      </c>
      <c r="P139" s="634"/>
      <c r="S139">
        <v>130</v>
      </c>
      <c r="T139" s="667"/>
      <c r="U139" s="668">
        <v>0</v>
      </c>
      <c r="V139" s="667"/>
      <c r="W139">
        <v>0</v>
      </c>
      <c r="Y139">
        <f t="shared" ref="Y139:Y202" si="8">+W139-J139</f>
        <v>0</v>
      </c>
      <c r="AA139" s="668">
        <f t="shared" ref="AA139:AA202" si="9">+I139-U139</f>
        <v>0</v>
      </c>
    </row>
    <row r="140" spans="7:27">
      <c r="G140" s="174">
        <v>131</v>
      </c>
      <c r="H140" s="544" t="s">
        <v>1133</v>
      </c>
      <c r="I140" s="592">
        <v>8.8400000000000006E-2</v>
      </c>
      <c r="J140" s="563">
        <v>2</v>
      </c>
      <c r="K140">
        <v>2</v>
      </c>
      <c r="L140">
        <f t="shared" si="7"/>
        <v>0</v>
      </c>
      <c r="P140" s="634"/>
      <c r="S140">
        <v>131</v>
      </c>
      <c r="T140" s="667"/>
      <c r="U140" s="668">
        <v>9.1800000000000007E-2</v>
      </c>
      <c r="V140" s="667"/>
      <c r="W140">
        <v>2</v>
      </c>
      <c r="Y140">
        <f t="shared" si="8"/>
        <v>0</v>
      </c>
      <c r="AA140" s="668">
        <f t="shared" si="9"/>
        <v>-3.4000000000000002E-3</v>
      </c>
    </row>
    <row r="141" spans="7:27">
      <c r="G141" s="174">
        <v>132</v>
      </c>
      <c r="H141" s="544" t="s">
        <v>1134</v>
      </c>
      <c r="I141" s="592">
        <v>0</v>
      </c>
      <c r="J141" s="563">
        <v>0</v>
      </c>
      <c r="K141">
        <v>0</v>
      </c>
      <c r="L141">
        <f t="shared" si="7"/>
        <v>0</v>
      </c>
      <c r="P141" s="634"/>
      <c r="S141">
        <v>132</v>
      </c>
      <c r="T141" s="667"/>
      <c r="U141" s="668">
        <v>0</v>
      </c>
      <c r="V141" s="667"/>
      <c r="W141">
        <v>0</v>
      </c>
      <c r="Y141">
        <f t="shared" si="8"/>
        <v>0</v>
      </c>
      <c r="AA141" s="668">
        <f t="shared" si="9"/>
        <v>0</v>
      </c>
    </row>
    <row r="142" spans="7:27">
      <c r="G142" s="174">
        <v>133</v>
      </c>
      <c r="H142" s="544" t="s">
        <v>1135</v>
      </c>
      <c r="I142" s="592">
        <v>0.51119999999999999</v>
      </c>
      <c r="J142" s="563">
        <v>9</v>
      </c>
      <c r="K142">
        <v>9</v>
      </c>
      <c r="L142">
        <f t="shared" si="7"/>
        <v>0</v>
      </c>
      <c r="P142" s="634"/>
      <c r="S142">
        <v>133</v>
      </c>
      <c r="T142" s="667"/>
      <c r="U142" s="668">
        <v>0.49640000000000001</v>
      </c>
      <c r="V142" s="667"/>
      <c r="W142">
        <v>9</v>
      </c>
      <c r="Y142">
        <f t="shared" si="8"/>
        <v>0</v>
      </c>
      <c r="AA142" s="668">
        <f t="shared" si="9"/>
        <v>1.479999999999998E-2</v>
      </c>
    </row>
    <row r="143" spans="7:27">
      <c r="G143" s="174">
        <v>134</v>
      </c>
      <c r="H143" s="544" t="s">
        <v>1136</v>
      </c>
      <c r="I143" s="592">
        <v>0</v>
      </c>
      <c r="J143" s="563">
        <v>0</v>
      </c>
      <c r="K143">
        <v>0</v>
      </c>
      <c r="L143">
        <f t="shared" si="7"/>
        <v>0</v>
      </c>
      <c r="P143" s="634"/>
      <c r="S143">
        <v>134</v>
      </c>
      <c r="T143" s="667"/>
      <c r="U143" s="668">
        <v>0</v>
      </c>
      <c r="V143" s="667"/>
      <c r="W143">
        <v>0</v>
      </c>
      <c r="Y143">
        <f t="shared" si="8"/>
        <v>0</v>
      </c>
      <c r="AA143" s="668">
        <f t="shared" si="9"/>
        <v>0</v>
      </c>
    </row>
    <row r="144" spans="7:27">
      <c r="G144" s="174">
        <v>135</v>
      </c>
      <c r="H144" s="544" t="s">
        <v>1137</v>
      </c>
      <c r="I144" s="592">
        <v>0.44590000000000002</v>
      </c>
      <c r="J144" s="563">
        <v>8</v>
      </c>
      <c r="K144">
        <v>9</v>
      </c>
      <c r="L144">
        <f t="shared" si="7"/>
        <v>-1</v>
      </c>
      <c r="P144" s="634"/>
      <c r="S144">
        <v>135</v>
      </c>
      <c r="T144" s="667"/>
      <c r="U144" s="668">
        <v>0.43440000000000001</v>
      </c>
      <c r="V144" s="667"/>
      <c r="W144">
        <v>8</v>
      </c>
      <c r="Y144">
        <f t="shared" si="8"/>
        <v>0</v>
      </c>
      <c r="AA144" s="668">
        <f t="shared" si="9"/>
        <v>1.150000000000001E-2</v>
      </c>
    </row>
    <row r="145" spans="7:27">
      <c r="G145" s="174">
        <v>136</v>
      </c>
      <c r="H145" s="544" t="s">
        <v>1167</v>
      </c>
      <c r="I145" s="592">
        <v>0.13139999999999999</v>
      </c>
      <c r="J145" s="563">
        <v>3</v>
      </c>
      <c r="K145">
        <v>3</v>
      </c>
      <c r="L145">
        <f t="shared" si="7"/>
        <v>0</v>
      </c>
      <c r="P145" s="634"/>
      <c r="S145">
        <v>136</v>
      </c>
      <c r="T145" s="667"/>
      <c r="U145" s="668">
        <v>0.12770000000000001</v>
      </c>
      <c r="V145" s="667"/>
      <c r="W145">
        <v>3</v>
      </c>
      <c r="Y145">
        <f t="shared" si="8"/>
        <v>0</v>
      </c>
      <c r="AA145" s="668">
        <f t="shared" si="9"/>
        <v>3.6999999999999811E-3</v>
      </c>
    </row>
    <row r="146" spans="7:27">
      <c r="G146" s="174">
        <v>137</v>
      </c>
      <c r="H146" s="544" t="s">
        <v>1168</v>
      </c>
      <c r="I146" s="592">
        <v>0.88549999999999995</v>
      </c>
      <c r="J146" s="563">
        <v>12</v>
      </c>
      <c r="K146">
        <v>12</v>
      </c>
      <c r="L146">
        <f t="shared" si="7"/>
        <v>0</v>
      </c>
      <c r="P146" s="634"/>
      <c r="S146">
        <v>137</v>
      </c>
      <c r="T146" s="667"/>
      <c r="U146" s="668">
        <v>0.87919999999999998</v>
      </c>
      <c r="V146" s="667"/>
      <c r="W146">
        <v>12</v>
      </c>
      <c r="Y146">
        <f t="shared" si="8"/>
        <v>0</v>
      </c>
      <c r="AA146" s="668">
        <f t="shared" si="9"/>
        <v>6.2999999999999723E-3</v>
      </c>
    </row>
    <row r="147" spans="7:27">
      <c r="G147" s="174">
        <v>138</v>
      </c>
      <c r="H147" s="544" t="s">
        <v>1169</v>
      </c>
      <c r="I147" s="592">
        <v>0.26919999999999999</v>
      </c>
      <c r="J147" s="563">
        <v>5</v>
      </c>
      <c r="K147">
        <v>5</v>
      </c>
      <c r="L147">
        <f t="shared" si="7"/>
        <v>0</v>
      </c>
      <c r="P147" s="634"/>
      <c r="S147">
        <v>138</v>
      </c>
      <c r="T147" s="667"/>
      <c r="U147" s="668">
        <v>0.25090000000000001</v>
      </c>
      <c r="V147" s="667"/>
      <c r="W147">
        <v>5</v>
      </c>
      <c r="Y147">
        <f t="shared" si="8"/>
        <v>0</v>
      </c>
      <c r="AA147" s="668">
        <f t="shared" si="9"/>
        <v>1.8299999999999983E-2</v>
      </c>
    </row>
    <row r="148" spans="7:27">
      <c r="G148" s="174">
        <v>139</v>
      </c>
      <c r="H148" s="544" t="s">
        <v>1170</v>
      </c>
      <c r="I148" s="592">
        <v>8.4099999999999994E-2</v>
      </c>
      <c r="J148" s="563">
        <v>2</v>
      </c>
      <c r="K148">
        <v>2</v>
      </c>
      <c r="L148">
        <f t="shared" si="7"/>
        <v>0</v>
      </c>
      <c r="P148" s="634"/>
      <c r="S148">
        <v>139</v>
      </c>
      <c r="T148" s="667"/>
      <c r="U148" s="668">
        <v>8.0600000000000005E-2</v>
      </c>
      <c r="V148" s="667"/>
      <c r="W148">
        <v>2</v>
      </c>
      <c r="Y148">
        <f t="shared" si="8"/>
        <v>0</v>
      </c>
      <c r="AA148" s="668">
        <f t="shared" si="9"/>
        <v>3.4999999999999892E-3</v>
      </c>
    </row>
    <row r="149" spans="7:27">
      <c r="G149" s="174">
        <v>140</v>
      </c>
      <c r="H149" s="544" t="s">
        <v>1171</v>
      </c>
      <c r="I149" s="592">
        <v>0</v>
      </c>
      <c r="J149" s="563">
        <v>0</v>
      </c>
      <c r="K149">
        <v>0</v>
      </c>
      <c r="L149">
        <f t="shared" si="7"/>
        <v>0</v>
      </c>
      <c r="P149" s="634"/>
      <c r="S149">
        <v>140</v>
      </c>
      <c r="T149" s="667"/>
      <c r="U149" s="668">
        <v>0</v>
      </c>
      <c r="V149" s="667"/>
      <c r="W149">
        <v>0</v>
      </c>
      <c r="Y149">
        <f t="shared" si="8"/>
        <v>0</v>
      </c>
      <c r="AA149" s="668">
        <f t="shared" si="9"/>
        <v>0</v>
      </c>
    </row>
    <row r="150" spans="7:27">
      <c r="G150" s="174">
        <v>141</v>
      </c>
      <c r="H150" s="544" t="s">
        <v>1172</v>
      </c>
      <c r="I150" s="592">
        <v>0.40060000000000001</v>
      </c>
      <c r="J150" s="563">
        <v>7</v>
      </c>
      <c r="K150">
        <v>7</v>
      </c>
      <c r="L150">
        <f t="shared" si="7"/>
        <v>0</v>
      </c>
      <c r="P150" s="634"/>
      <c r="S150">
        <v>141</v>
      </c>
      <c r="T150" s="667"/>
      <c r="U150" s="668">
        <v>0.39650000000000002</v>
      </c>
      <c r="V150" s="667"/>
      <c r="W150">
        <v>7</v>
      </c>
      <c r="Y150">
        <f t="shared" si="8"/>
        <v>0</v>
      </c>
      <c r="AA150" s="668">
        <f t="shared" si="9"/>
        <v>4.0999999999999925E-3</v>
      </c>
    </row>
    <row r="151" spans="7:27">
      <c r="G151" s="174">
        <v>142</v>
      </c>
      <c r="H151" s="544" t="s">
        <v>1173</v>
      </c>
      <c r="I151" s="592">
        <v>0.37609999999999999</v>
      </c>
      <c r="J151" s="563">
        <v>7</v>
      </c>
      <c r="K151">
        <v>7</v>
      </c>
      <c r="L151">
        <f t="shared" si="7"/>
        <v>0</v>
      </c>
      <c r="P151" s="634"/>
      <c r="S151">
        <v>142</v>
      </c>
      <c r="T151" s="667"/>
      <c r="U151" s="668">
        <v>0.37159999999999999</v>
      </c>
      <c r="V151" s="667"/>
      <c r="W151">
        <v>7</v>
      </c>
      <c r="Y151">
        <f t="shared" si="8"/>
        <v>0</v>
      </c>
      <c r="AA151" s="668">
        <f t="shared" si="9"/>
        <v>4.500000000000004E-3</v>
      </c>
    </row>
    <row r="152" spans="7:27">
      <c r="G152" s="174">
        <v>143</v>
      </c>
      <c r="H152" s="544" t="s">
        <v>1174</v>
      </c>
      <c r="I152" s="592">
        <v>0</v>
      </c>
      <c r="J152" s="563">
        <v>0</v>
      </c>
      <c r="K152">
        <v>0</v>
      </c>
      <c r="L152">
        <f t="shared" si="7"/>
        <v>0</v>
      </c>
      <c r="P152" s="634"/>
      <c r="S152">
        <v>143</v>
      </c>
      <c r="T152" s="667"/>
      <c r="U152" s="668">
        <v>0</v>
      </c>
      <c r="V152" s="667"/>
      <c r="W152">
        <v>0</v>
      </c>
      <c r="Y152">
        <f t="shared" si="8"/>
        <v>0</v>
      </c>
      <c r="AA152" s="668">
        <f t="shared" si="9"/>
        <v>0</v>
      </c>
    </row>
    <row r="153" spans="7:27">
      <c r="G153" s="174">
        <v>144</v>
      </c>
      <c r="H153" s="544" t="s">
        <v>1175</v>
      </c>
      <c r="I153" s="592">
        <v>0.22739999999999999</v>
      </c>
      <c r="J153" s="563">
        <v>4</v>
      </c>
      <c r="K153">
        <v>4</v>
      </c>
      <c r="L153">
        <f t="shared" si="7"/>
        <v>0</v>
      </c>
      <c r="P153" s="634"/>
      <c r="S153">
        <v>144</v>
      </c>
      <c r="T153" s="667"/>
      <c r="U153" s="668">
        <v>0.21329999999999999</v>
      </c>
      <c r="V153" s="667"/>
      <c r="W153">
        <v>4</v>
      </c>
      <c r="Y153">
        <f t="shared" si="8"/>
        <v>0</v>
      </c>
      <c r="AA153" s="668">
        <f t="shared" si="9"/>
        <v>1.4100000000000001E-2</v>
      </c>
    </row>
    <row r="154" spans="7:27">
      <c r="G154" s="662">
        <v>145</v>
      </c>
      <c r="H154" s="663" t="s">
        <v>1176</v>
      </c>
      <c r="I154" s="664">
        <v>0.21</v>
      </c>
      <c r="J154" s="665">
        <v>4</v>
      </c>
      <c r="K154" s="666">
        <v>5</v>
      </c>
      <c r="L154" s="666">
        <f t="shared" si="7"/>
        <v>-1</v>
      </c>
      <c r="M154" s="666"/>
      <c r="P154" s="634"/>
      <c r="S154" s="666">
        <v>145</v>
      </c>
      <c r="T154" s="669"/>
      <c r="U154" s="670">
        <v>0.20960000000000001</v>
      </c>
      <c r="V154" s="669"/>
      <c r="W154" s="666">
        <v>4</v>
      </c>
      <c r="X154" s="666"/>
      <c r="Y154" s="666">
        <f t="shared" si="8"/>
        <v>0</v>
      </c>
      <c r="AA154" s="668">
        <f t="shared" si="9"/>
        <v>3.999999999999837E-4</v>
      </c>
    </row>
    <row r="155" spans="7:27">
      <c r="G155" s="174">
        <v>146</v>
      </c>
      <c r="H155" s="544" t="s">
        <v>1177</v>
      </c>
      <c r="I155" s="592">
        <v>0</v>
      </c>
      <c r="J155" s="563">
        <v>0</v>
      </c>
      <c r="K155">
        <v>0</v>
      </c>
      <c r="L155">
        <f t="shared" si="7"/>
        <v>0</v>
      </c>
      <c r="P155" s="634"/>
      <c r="S155">
        <v>146</v>
      </c>
      <c r="T155" s="667"/>
      <c r="U155" s="668">
        <v>0</v>
      </c>
      <c r="V155" s="667"/>
      <c r="W155">
        <v>0</v>
      </c>
      <c r="Y155">
        <f t="shared" si="8"/>
        <v>0</v>
      </c>
      <c r="AA155" s="668">
        <f t="shared" si="9"/>
        <v>0</v>
      </c>
    </row>
    <row r="156" spans="7:27">
      <c r="G156" s="174">
        <v>147</v>
      </c>
      <c r="H156" s="544" t="s">
        <v>1178</v>
      </c>
      <c r="I156" s="592">
        <v>0</v>
      </c>
      <c r="J156" s="563">
        <v>0</v>
      </c>
      <c r="K156">
        <v>0</v>
      </c>
      <c r="L156">
        <f t="shared" si="7"/>
        <v>0</v>
      </c>
      <c r="P156" s="634"/>
      <c r="S156">
        <v>147</v>
      </c>
      <c r="T156" s="667"/>
      <c r="U156" s="668">
        <v>0</v>
      </c>
      <c r="V156" s="667"/>
      <c r="W156">
        <v>0</v>
      </c>
      <c r="Y156">
        <f t="shared" si="8"/>
        <v>0</v>
      </c>
      <c r="AA156" s="668">
        <f t="shared" si="9"/>
        <v>0</v>
      </c>
    </row>
    <row r="157" spans="7:27">
      <c r="G157" s="174">
        <v>148</v>
      </c>
      <c r="H157" s="544" t="s">
        <v>1179</v>
      </c>
      <c r="I157" s="592">
        <v>0</v>
      </c>
      <c r="J157" s="563">
        <v>0</v>
      </c>
      <c r="K157">
        <v>0</v>
      </c>
      <c r="L157">
        <f t="shared" si="7"/>
        <v>0</v>
      </c>
      <c r="P157" s="634"/>
      <c r="S157">
        <v>148</v>
      </c>
      <c r="T157" s="667"/>
      <c r="U157" s="668">
        <v>0</v>
      </c>
      <c r="V157" s="667"/>
      <c r="W157">
        <v>0</v>
      </c>
      <c r="Y157">
        <f t="shared" si="8"/>
        <v>0</v>
      </c>
      <c r="AA157" s="668">
        <f t="shared" si="9"/>
        <v>0</v>
      </c>
    </row>
    <row r="158" spans="7:27">
      <c r="G158" s="174">
        <v>149</v>
      </c>
      <c r="H158" s="544" t="s">
        <v>1180</v>
      </c>
      <c r="I158" s="592">
        <v>0.90690000000000004</v>
      </c>
      <c r="J158" s="563">
        <v>12</v>
      </c>
      <c r="K158">
        <v>12</v>
      </c>
      <c r="L158">
        <f t="shared" si="7"/>
        <v>0</v>
      </c>
      <c r="P158" s="634"/>
      <c r="S158">
        <v>149</v>
      </c>
      <c r="T158" s="667"/>
      <c r="U158" s="668">
        <v>0.89180000000000004</v>
      </c>
      <c r="V158" s="667"/>
      <c r="W158">
        <v>12</v>
      </c>
      <c r="Y158">
        <f t="shared" si="8"/>
        <v>0</v>
      </c>
      <c r="AA158" s="668">
        <f t="shared" si="9"/>
        <v>1.5100000000000002E-2</v>
      </c>
    </row>
    <row r="159" spans="7:27">
      <c r="G159" s="174">
        <v>150</v>
      </c>
      <c r="H159" s="544" t="s">
        <v>1182</v>
      </c>
      <c r="I159" s="592">
        <v>0.49919999999999998</v>
      </c>
      <c r="J159" s="563">
        <v>8</v>
      </c>
      <c r="K159">
        <v>9</v>
      </c>
      <c r="L159">
        <f t="shared" si="7"/>
        <v>-1</v>
      </c>
      <c r="P159" s="634"/>
      <c r="S159">
        <v>150</v>
      </c>
      <c r="T159" s="667"/>
      <c r="U159" s="668">
        <v>0.47649999999999998</v>
      </c>
      <c r="V159" s="667"/>
      <c r="W159">
        <v>8</v>
      </c>
      <c r="Y159">
        <f t="shared" si="8"/>
        <v>0</v>
      </c>
      <c r="AA159" s="668">
        <f t="shared" si="9"/>
        <v>2.2699999999999998E-2</v>
      </c>
    </row>
    <row r="160" spans="7:27">
      <c r="G160" s="174">
        <v>151</v>
      </c>
      <c r="H160" s="544" t="s">
        <v>1183</v>
      </c>
      <c r="I160" s="592">
        <v>0.43919999999999998</v>
      </c>
      <c r="J160" s="563">
        <v>8</v>
      </c>
      <c r="K160">
        <v>7</v>
      </c>
      <c r="L160">
        <f t="shared" si="7"/>
        <v>1</v>
      </c>
      <c r="P160" s="634"/>
      <c r="S160">
        <v>151</v>
      </c>
      <c r="T160" s="667"/>
      <c r="U160" s="668">
        <v>0.45419999999999999</v>
      </c>
      <c r="V160" s="667"/>
      <c r="W160">
        <v>8</v>
      </c>
      <c r="Y160">
        <f t="shared" si="8"/>
        <v>0</v>
      </c>
      <c r="AA160" s="668">
        <f t="shared" si="9"/>
        <v>-1.5000000000000013E-2</v>
      </c>
    </row>
    <row r="161" spans="7:27">
      <c r="G161" s="174">
        <v>152</v>
      </c>
      <c r="H161" s="544" t="s">
        <v>1184</v>
      </c>
      <c r="I161" s="592">
        <v>0.27879999999999999</v>
      </c>
      <c r="J161" s="563">
        <v>5</v>
      </c>
      <c r="K161">
        <v>5</v>
      </c>
      <c r="L161">
        <f t="shared" si="7"/>
        <v>0</v>
      </c>
      <c r="P161" s="634"/>
      <c r="S161">
        <v>152</v>
      </c>
      <c r="T161" s="667"/>
      <c r="U161" s="668">
        <v>0.2651</v>
      </c>
      <c r="V161" s="667"/>
      <c r="W161">
        <v>5</v>
      </c>
      <c r="Y161">
        <f t="shared" si="8"/>
        <v>0</v>
      </c>
      <c r="AA161" s="668">
        <f t="shared" si="9"/>
        <v>1.369999999999999E-2</v>
      </c>
    </row>
    <row r="162" spans="7:27">
      <c r="G162" s="174">
        <v>153</v>
      </c>
      <c r="H162" s="544" t="s">
        <v>1185</v>
      </c>
      <c r="I162" s="592">
        <v>0.61680000000000001</v>
      </c>
      <c r="J162" s="563">
        <v>10</v>
      </c>
      <c r="K162">
        <v>10</v>
      </c>
      <c r="L162">
        <f t="shared" si="7"/>
        <v>0</v>
      </c>
      <c r="P162" s="634"/>
      <c r="S162">
        <v>153</v>
      </c>
      <c r="T162" s="667"/>
      <c r="U162" s="668">
        <v>0.59899999999999998</v>
      </c>
      <c r="V162" s="667"/>
      <c r="W162">
        <v>10</v>
      </c>
      <c r="Y162">
        <f t="shared" si="8"/>
        <v>0</v>
      </c>
      <c r="AA162" s="668">
        <f t="shared" si="9"/>
        <v>1.7800000000000038E-2</v>
      </c>
    </row>
    <row r="163" spans="7:27">
      <c r="G163" s="174">
        <v>154</v>
      </c>
      <c r="H163" s="544" t="s">
        <v>1186</v>
      </c>
      <c r="I163" s="592">
        <v>0.23130000000000001</v>
      </c>
      <c r="J163" s="563">
        <v>6</v>
      </c>
      <c r="K163">
        <v>6</v>
      </c>
      <c r="L163">
        <f t="shared" si="7"/>
        <v>0</v>
      </c>
      <c r="P163" s="634"/>
      <c r="S163">
        <v>154</v>
      </c>
      <c r="T163" s="667"/>
      <c r="U163" s="668">
        <v>0.30480000000000002</v>
      </c>
      <c r="V163" s="667"/>
      <c r="W163">
        <v>6</v>
      </c>
      <c r="Y163">
        <f t="shared" si="8"/>
        <v>0</v>
      </c>
      <c r="AA163" s="668">
        <f t="shared" si="9"/>
        <v>-7.350000000000001E-2</v>
      </c>
    </row>
    <row r="164" spans="7:27">
      <c r="G164" s="174">
        <v>155</v>
      </c>
      <c r="H164" s="544" t="s">
        <v>1187</v>
      </c>
      <c r="I164" s="592">
        <v>9.4399999999999998E-2</v>
      </c>
      <c r="J164" s="563">
        <v>2</v>
      </c>
      <c r="K164">
        <v>2</v>
      </c>
      <c r="L164">
        <f t="shared" si="7"/>
        <v>0</v>
      </c>
      <c r="P164" s="634"/>
      <c r="S164">
        <v>155</v>
      </c>
      <c r="T164" s="667"/>
      <c r="U164" s="668">
        <v>0.10059999999999999</v>
      </c>
      <c r="V164" s="667"/>
      <c r="W164">
        <v>2</v>
      </c>
      <c r="Y164">
        <f t="shared" si="8"/>
        <v>0</v>
      </c>
      <c r="AA164" s="668">
        <f t="shared" si="9"/>
        <v>-6.1999999999999972E-3</v>
      </c>
    </row>
    <row r="165" spans="7:27">
      <c r="G165" s="174">
        <v>156</v>
      </c>
      <c r="H165" s="544" t="s">
        <v>1188</v>
      </c>
      <c r="I165" s="592">
        <v>0</v>
      </c>
      <c r="J165" s="563">
        <v>0</v>
      </c>
      <c r="K165">
        <v>0</v>
      </c>
      <c r="L165">
        <f t="shared" si="7"/>
        <v>0</v>
      </c>
      <c r="P165" s="634"/>
      <c r="S165">
        <v>156</v>
      </c>
      <c r="T165" s="667"/>
      <c r="U165" s="668">
        <v>0</v>
      </c>
      <c r="V165" s="667"/>
      <c r="W165">
        <v>0</v>
      </c>
      <c r="Y165">
        <f t="shared" si="8"/>
        <v>0</v>
      </c>
      <c r="AA165" s="668">
        <f t="shared" si="9"/>
        <v>0</v>
      </c>
    </row>
    <row r="166" spans="7:27">
      <c r="G166" s="174">
        <v>157</v>
      </c>
      <c r="H166" s="544" t="s">
        <v>1189</v>
      </c>
      <c r="I166" s="592">
        <v>0.22589999999999999</v>
      </c>
      <c r="J166" s="563">
        <v>4</v>
      </c>
      <c r="K166">
        <v>4</v>
      </c>
      <c r="L166">
        <f t="shared" si="7"/>
        <v>0</v>
      </c>
      <c r="P166" s="634"/>
      <c r="S166">
        <v>157</v>
      </c>
      <c r="T166" s="667"/>
      <c r="U166" s="668">
        <v>0.21240000000000001</v>
      </c>
      <c r="V166" s="667"/>
      <c r="W166">
        <v>4</v>
      </c>
      <c r="Y166">
        <f t="shared" si="8"/>
        <v>0</v>
      </c>
      <c r="AA166" s="668">
        <f t="shared" si="9"/>
        <v>1.3499999999999984E-2</v>
      </c>
    </row>
    <row r="167" spans="7:27">
      <c r="G167" s="174">
        <v>158</v>
      </c>
      <c r="H167" s="544" t="s">
        <v>1190</v>
      </c>
      <c r="I167" s="592">
        <v>0.1245</v>
      </c>
      <c r="J167" s="563">
        <v>2</v>
      </c>
      <c r="K167">
        <v>3</v>
      </c>
      <c r="L167">
        <f t="shared" si="7"/>
        <v>-1</v>
      </c>
      <c r="P167" s="634"/>
      <c r="S167">
        <v>158</v>
      </c>
      <c r="T167" s="667"/>
      <c r="U167" s="668">
        <v>0.1148</v>
      </c>
      <c r="V167" s="667"/>
      <c r="W167">
        <v>2</v>
      </c>
      <c r="Y167">
        <f t="shared" si="8"/>
        <v>0</v>
      </c>
      <c r="AA167" s="668">
        <f t="shared" si="9"/>
        <v>9.7000000000000003E-3</v>
      </c>
    </row>
    <row r="168" spans="7:27">
      <c r="G168" s="174">
        <v>159</v>
      </c>
      <c r="H168" s="544" t="s">
        <v>1191</v>
      </c>
      <c r="I168" s="592">
        <v>0.13919999999999999</v>
      </c>
      <c r="J168" s="563">
        <v>3</v>
      </c>
      <c r="K168">
        <v>3</v>
      </c>
      <c r="L168">
        <f t="shared" si="7"/>
        <v>0</v>
      </c>
      <c r="P168" s="634"/>
      <c r="S168">
        <v>159</v>
      </c>
      <c r="T168" s="667"/>
      <c r="U168" s="668">
        <v>0.13869999999999999</v>
      </c>
      <c r="V168" s="667"/>
      <c r="W168">
        <v>3</v>
      </c>
      <c r="Y168">
        <f t="shared" si="8"/>
        <v>0</v>
      </c>
      <c r="AA168" s="668">
        <f t="shared" si="9"/>
        <v>5.0000000000000044E-4</v>
      </c>
    </row>
    <row r="169" spans="7:27">
      <c r="G169" s="174">
        <v>160</v>
      </c>
      <c r="H169" s="544" t="s">
        <v>1192</v>
      </c>
      <c r="I169" s="592">
        <v>0.78410000000000002</v>
      </c>
      <c r="J169" s="563">
        <v>11</v>
      </c>
      <c r="K169">
        <v>11</v>
      </c>
      <c r="L169">
        <f t="shared" si="7"/>
        <v>0</v>
      </c>
      <c r="P169" s="634"/>
      <c r="S169">
        <v>160</v>
      </c>
      <c r="T169" s="667"/>
      <c r="U169" s="668">
        <v>0.76990000000000003</v>
      </c>
      <c r="V169" s="667"/>
      <c r="W169">
        <v>11</v>
      </c>
      <c r="Y169">
        <f t="shared" si="8"/>
        <v>0</v>
      </c>
      <c r="AA169" s="668">
        <f t="shared" si="9"/>
        <v>1.419999999999999E-2</v>
      </c>
    </row>
    <row r="170" spans="7:27">
      <c r="G170" s="174">
        <v>161</v>
      </c>
      <c r="H170" s="544" t="s">
        <v>1193</v>
      </c>
      <c r="I170" s="592">
        <v>0.43569999999999998</v>
      </c>
      <c r="J170" s="563">
        <v>8</v>
      </c>
      <c r="K170">
        <v>7</v>
      </c>
      <c r="L170">
        <f t="shared" si="7"/>
        <v>1</v>
      </c>
      <c r="P170" s="634"/>
      <c r="S170">
        <v>161</v>
      </c>
      <c r="T170" s="667"/>
      <c r="U170" s="668">
        <v>0.43080000000000002</v>
      </c>
      <c r="V170" s="667"/>
      <c r="W170">
        <v>8</v>
      </c>
      <c r="Y170">
        <f t="shared" si="8"/>
        <v>0</v>
      </c>
      <c r="AA170" s="668">
        <f t="shared" si="9"/>
        <v>4.8999999999999599E-3</v>
      </c>
    </row>
    <row r="171" spans="7:27">
      <c r="G171" s="174">
        <v>162</v>
      </c>
      <c r="H171" s="544" t="s">
        <v>1194</v>
      </c>
      <c r="I171" s="592">
        <v>0.28799999999999998</v>
      </c>
      <c r="J171" s="563">
        <v>5</v>
      </c>
      <c r="K171">
        <v>5</v>
      </c>
      <c r="L171">
        <f t="shared" si="7"/>
        <v>0</v>
      </c>
      <c r="P171" s="634"/>
      <c r="S171">
        <v>162</v>
      </c>
      <c r="T171" s="667"/>
      <c r="U171" s="668">
        <v>0.28739999999999999</v>
      </c>
      <c r="V171" s="667"/>
      <c r="W171">
        <v>5</v>
      </c>
      <c r="Y171">
        <f t="shared" si="8"/>
        <v>0</v>
      </c>
      <c r="AA171" s="668">
        <f t="shared" si="9"/>
        <v>5.9999999999998943E-4</v>
      </c>
    </row>
    <row r="172" spans="7:27">
      <c r="G172" s="174">
        <v>163</v>
      </c>
      <c r="H172" s="544" t="s">
        <v>1195</v>
      </c>
      <c r="I172" s="592">
        <v>0.79690000000000005</v>
      </c>
      <c r="J172" s="563">
        <v>11</v>
      </c>
      <c r="K172">
        <v>11</v>
      </c>
      <c r="L172">
        <f t="shared" si="7"/>
        <v>0</v>
      </c>
      <c r="P172" s="634"/>
      <c r="S172">
        <v>163</v>
      </c>
      <c r="T172" s="667"/>
      <c r="U172" s="668">
        <v>0.7923</v>
      </c>
      <c r="V172" s="667"/>
      <c r="W172">
        <v>11</v>
      </c>
      <c r="Y172">
        <f t="shared" si="8"/>
        <v>0</v>
      </c>
      <c r="AA172" s="668">
        <f t="shared" si="9"/>
        <v>4.6000000000000485E-3</v>
      </c>
    </row>
    <row r="173" spans="7:27">
      <c r="G173" s="174">
        <v>164</v>
      </c>
      <c r="H173" s="544" t="s">
        <v>1196</v>
      </c>
      <c r="I173" s="592">
        <v>0.1268</v>
      </c>
      <c r="J173" s="563">
        <v>3</v>
      </c>
      <c r="K173">
        <v>2</v>
      </c>
      <c r="L173">
        <f t="shared" si="7"/>
        <v>1</v>
      </c>
      <c r="P173" s="634"/>
      <c r="S173">
        <v>164</v>
      </c>
      <c r="T173" s="667"/>
      <c r="U173" s="668">
        <v>0.1206</v>
      </c>
      <c r="V173" s="667"/>
      <c r="W173">
        <v>3</v>
      </c>
      <c r="Y173">
        <f t="shared" si="8"/>
        <v>0</v>
      </c>
      <c r="AA173" s="668">
        <f t="shared" si="9"/>
        <v>6.1999999999999972E-3</v>
      </c>
    </row>
    <row r="174" spans="7:27">
      <c r="G174" s="174">
        <v>165</v>
      </c>
      <c r="H174" s="544" t="s">
        <v>1197</v>
      </c>
      <c r="I174" s="592">
        <v>0.6784</v>
      </c>
      <c r="J174" s="563">
        <v>10</v>
      </c>
      <c r="K174">
        <v>10</v>
      </c>
      <c r="L174">
        <f t="shared" si="7"/>
        <v>0</v>
      </c>
      <c r="P174" s="634"/>
      <c r="S174">
        <v>165</v>
      </c>
      <c r="T174" s="667"/>
      <c r="U174" s="668">
        <v>0.6623</v>
      </c>
      <c r="V174" s="667"/>
      <c r="W174">
        <v>10</v>
      </c>
      <c r="Y174">
        <f t="shared" si="8"/>
        <v>0</v>
      </c>
      <c r="AA174" s="668">
        <f t="shared" si="9"/>
        <v>1.6100000000000003E-2</v>
      </c>
    </row>
    <row r="175" spans="7:27">
      <c r="G175" s="174">
        <v>166</v>
      </c>
      <c r="H175" s="544" t="s">
        <v>1198</v>
      </c>
      <c r="I175" s="592">
        <v>0</v>
      </c>
      <c r="J175" s="563">
        <v>0</v>
      </c>
      <c r="K175">
        <v>0</v>
      </c>
      <c r="L175">
        <f t="shared" si="7"/>
        <v>0</v>
      </c>
      <c r="P175" s="634"/>
      <c r="S175">
        <v>166</v>
      </c>
      <c r="T175" s="667"/>
      <c r="U175" s="668">
        <v>0</v>
      </c>
      <c r="V175" s="667"/>
      <c r="W175">
        <v>0</v>
      </c>
      <c r="Y175">
        <f t="shared" si="8"/>
        <v>0</v>
      </c>
      <c r="AA175" s="668">
        <f t="shared" si="9"/>
        <v>0</v>
      </c>
    </row>
    <row r="176" spans="7:27">
      <c r="G176" s="174">
        <v>167</v>
      </c>
      <c r="H176" s="544" t="s">
        <v>1199</v>
      </c>
      <c r="I176" s="592">
        <v>0.2414</v>
      </c>
      <c r="J176" s="563">
        <v>4</v>
      </c>
      <c r="K176">
        <v>4</v>
      </c>
      <c r="L176">
        <f t="shared" si="7"/>
        <v>0</v>
      </c>
      <c r="P176" s="634"/>
      <c r="S176">
        <v>167</v>
      </c>
      <c r="T176" s="667"/>
      <c r="U176" s="668">
        <v>0.2366</v>
      </c>
      <c r="V176" s="667"/>
      <c r="W176">
        <v>4</v>
      </c>
      <c r="Y176">
        <f t="shared" si="8"/>
        <v>0</v>
      </c>
      <c r="AA176" s="668">
        <f t="shared" si="9"/>
        <v>4.7999999999999987E-3</v>
      </c>
    </row>
    <row r="177" spans="7:27">
      <c r="G177" s="174">
        <v>168</v>
      </c>
      <c r="H177" s="544" t="s">
        <v>1200</v>
      </c>
      <c r="I177" s="592">
        <v>0.15559999999999999</v>
      </c>
      <c r="J177" s="563">
        <v>3</v>
      </c>
      <c r="K177">
        <v>3</v>
      </c>
      <c r="L177">
        <f t="shared" si="7"/>
        <v>0</v>
      </c>
      <c r="P177" s="634"/>
      <c r="S177">
        <v>168</v>
      </c>
      <c r="T177" s="667"/>
      <c r="U177" s="668">
        <v>0.1552</v>
      </c>
      <c r="V177" s="667"/>
      <c r="W177">
        <v>3</v>
      </c>
      <c r="Y177">
        <f t="shared" si="8"/>
        <v>0</v>
      </c>
      <c r="AA177" s="668">
        <f t="shared" si="9"/>
        <v>3.999999999999837E-4</v>
      </c>
    </row>
    <row r="178" spans="7:27">
      <c r="G178" s="174">
        <v>169</v>
      </c>
      <c r="H178" s="544" t="s">
        <v>1201</v>
      </c>
      <c r="I178" s="592">
        <v>0.32519999999999999</v>
      </c>
      <c r="J178" s="563">
        <v>6</v>
      </c>
      <c r="K178">
        <v>6</v>
      </c>
      <c r="L178">
        <f t="shared" si="7"/>
        <v>0</v>
      </c>
      <c r="P178" s="634"/>
      <c r="S178">
        <v>169</v>
      </c>
      <c r="T178" s="667"/>
      <c r="U178" s="668">
        <v>0.33639999999999998</v>
      </c>
      <c r="V178" s="667"/>
      <c r="W178">
        <v>6</v>
      </c>
      <c r="Y178">
        <f t="shared" si="8"/>
        <v>0</v>
      </c>
      <c r="AA178" s="668">
        <f t="shared" si="9"/>
        <v>-1.1199999999999988E-2</v>
      </c>
    </row>
    <row r="179" spans="7:27">
      <c r="G179" s="174">
        <v>170</v>
      </c>
      <c r="H179" s="544" t="s">
        <v>1202</v>
      </c>
      <c r="I179" s="592">
        <v>0.60660000000000003</v>
      </c>
      <c r="J179" s="563">
        <v>10</v>
      </c>
      <c r="K179">
        <v>10</v>
      </c>
      <c r="L179">
        <f t="shared" si="7"/>
        <v>0</v>
      </c>
      <c r="P179" s="634"/>
      <c r="S179">
        <v>170</v>
      </c>
      <c r="T179" s="667"/>
      <c r="U179" s="668">
        <v>0.61770000000000003</v>
      </c>
      <c r="V179" s="667"/>
      <c r="W179">
        <v>10</v>
      </c>
      <c r="Y179">
        <f t="shared" si="8"/>
        <v>0</v>
      </c>
      <c r="AA179" s="668">
        <f t="shared" si="9"/>
        <v>-1.1099999999999999E-2</v>
      </c>
    </row>
    <row r="180" spans="7:27">
      <c r="G180" s="174">
        <v>171</v>
      </c>
      <c r="H180" s="544" t="s">
        <v>1203</v>
      </c>
      <c r="I180" s="592">
        <v>0.22</v>
      </c>
      <c r="J180" s="563">
        <v>4</v>
      </c>
      <c r="K180">
        <v>4</v>
      </c>
      <c r="L180">
        <f t="shared" si="7"/>
        <v>0</v>
      </c>
      <c r="P180" s="634"/>
      <c r="S180">
        <v>171</v>
      </c>
      <c r="T180" s="667"/>
      <c r="U180" s="668">
        <v>0.21290000000000001</v>
      </c>
      <c r="V180" s="667"/>
      <c r="W180">
        <v>4</v>
      </c>
      <c r="Y180">
        <f t="shared" si="8"/>
        <v>0</v>
      </c>
      <c r="AA180" s="668">
        <f t="shared" si="9"/>
        <v>7.0999999999999952E-3</v>
      </c>
    </row>
    <row r="181" spans="7:27">
      <c r="G181" s="174">
        <v>172</v>
      </c>
      <c r="H181" s="544" t="s">
        <v>1204</v>
      </c>
      <c r="I181" s="592">
        <v>0.47389999999999999</v>
      </c>
      <c r="J181" s="563">
        <v>8</v>
      </c>
      <c r="K181">
        <v>8</v>
      </c>
      <c r="L181">
        <f t="shared" si="7"/>
        <v>0</v>
      </c>
      <c r="P181" s="634"/>
      <c r="S181">
        <v>172</v>
      </c>
      <c r="T181" s="667"/>
      <c r="U181" s="668">
        <v>0.47539999999999999</v>
      </c>
      <c r="V181" s="667"/>
      <c r="W181">
        <v>8</v>
      </c>
      <c r="Y181">
        <f t="shared" si="8"/>
        <v>0</v>
      </c>
      <c r="AA181" s="668">
        <f t="shared" si="9"/>
        <v>-1.5000000000000013E-3</v>
      </c>
    </row>
    <row r="182" spans="7:27">
      <c r="G182" s="174">
        <v>173</v>
      </c>
      <c r="H182" s="544" t="s">
        <v>1205</v>
      </c>
      <c r="I182" s="592">
        <v>0.26169999999999999</v>
      </c>
      <c r="J182" s="563">
        <v>5</v>
      </c>
      <c r="K182">
        <v>5</v>
      </c>
      <c r="L182">
        <f t="shared" si="7"/>
        <v>0</v>
      </c>
      <c r="P182" s="634"/>
      <c r="S182">
        <v>173</v>
      </c>
      <c r="T182" s="667"/>
      <c r="U182" s="668">
        <v>0.26800000000000002</v>
      </c>
      <c r="V182" s="667"/>
      <c r="W182">
        <v>5</v>
      </c>
      <c r="Y182">
        <f t="shared" si="8"/>
        <v>0</v>
      </c>
      <c r="AA182" s="668">
        <f t="shared" si="9"/>
        <v>-6.3000000000000278E-3</v>
      </c>
    </row>
    <row r="183" spans="7:27">
      <c r="G183" s="174">
        <v>174</v>
      </c>
      <c r="H183" s="544" t="s">
        <v>1206</v>
      </c>
      <c r="I183" s="592">
        <v>0.30130000000000001</v>
      </c>
      <c r="J183" s="563">
        <v>5</v>
      </c>
      <c r="K183">
        <v>5</v>
      </c>
      <c r="L183">
        <f t="shared" si="7"/>
        <v>0</v>
      </c>
      <c r="P183" s="634"/>
      <c r="S183">
        <v>174</v>
      </c>
      <c r="T183" s="667"/>
      <c r="U183" s="668">
        <v>0.27910000000000001</v>
      </c>
      <c r="V183" s="667"/>
      <c r="W183">
        <v>5</v>
      </c>
      <c r="Y183">
        <f t="shared" si="8"/>
        <v>0</v>
      </c>
      <c r="AA183" s="668">
        <f t="shared" si="9"/>
        <v>2.2199999999999998E-2</v>
      </c>
    </row>
    <row r="184" spans="7:27">
      <c r="G184" s="174">
        <v>175</v>
      </c>
      <c r="H184" s="544" t="s">
        <v>1207</v>
      </c>
      <c r="I184" s="592">
        <v>9.8699999999999996E-2</v>
      </c>
      <c r="J184" s="563">
        <v>2</v>
      </c>
      <c r="K184">
        <v>2</v>
      </c>
      <c r="L184">
        <f t="shared" si="7"/>
        <v>0</v>
      </c>
      <c r="P184" s="634"/>
      <c r="S184">
        <v>175</v>
      </c>
      <c r="T184" s="667"/>
      <c r="U184" s="668">
        <v>9.6000000000000002E-2</v>
      </c>
      <c r="V184" s="667"/>
      <c r="W184">
        <v>2</v>
      </c>
      <c r="Y184">
        <f t="shared" si="8"/>
        <v>0</v>
      </c>
      <c r="AA184" s="668">
        <f t="shared" si="9"/>
        <v>2.6999999999999941E-3</v>
      </c>
    </row>
    <row r="185" spans="7:27">
      <c r="G185" s="174">
        <v>176</v>
      </c>
      <c r="H185" s="544" t="s">
        <v>1208</v>
      </c>
      <c r="I185" s="592">
        <v>0.44579999999999997</v>
      </c>
      <c r="J185" s="563">
        <v>8</v>
      </c>
      <c r="K185">
        <v>8</v>
      </c>
      <c r="L185">
        <f t="shared" si="7"/>
        <v>0</v>
      </c>
      <c r="P185" s="634"/>
      <c r="S185">
        <v>176</v>
      </c>
      <c r="T185" s="667"/>
      <c r="U185" s="668">
        <v>0.4304</v>
      </c>
      <c r="V185" s="667"/>
      <c r="W185">
        <v>8</v>
      </c>
      <c r="Y185">
        <f t="shared" si="8"/>
        <v>0</v>
      </c>
      <c r="AA185" s="668">
        <f t="shared" si="9"/>
        <v>1.5399999999999969E-2</v>
      </c>
    </row>
    <row r="186" spans="7:27">
      <c r="G186" s="174">
        <v>177</v>
      </c>
      <c r="H186" s="544" t="s">
        <v>1209</v>
      </c>
      <c r="I186" s="592">
        <v>0.1704</v>
      </c>
      <c r="J186" s="563">
        <v>4</v>
      </c>
      <c r="K186">
        <v>3</v>
      </c>
      <c r="L186">
        <f t="shared" si="7"/>
        <v>1</v>
      </c>
      <c r="P186" s="634"/>
      <c r="S186">
        <v>177</v>
      </c>
      <c r="T186" s="667"/>
      <c r="U186" s="668">
        <v>0.18540000000000001</v>
      </c>
      <c r="V186" s="667"/>
      <c r="W186">
        <v>4</v>
      </c>
      <c r="Y186">
        <f t="shared" si="8"/>
        <v>0</v>
      </c>
      <c r="AA186" s="668">
        <f t="shared" si="9"/>
        <v>-1.5000000000000013E-2</v>
      </c>
    </row>
    <row r="187" spans="7:27">
      <c r="G187" s="174">
        <v>178</v>
      </c>
      <c r="H187" s="544" t="s">
        <v>1210</v>
      </c>
      <c r="I187" s="592">
        <v>0.1822</v>
      </c>
      <c r="J187" s="563">
        <v>4</v>
      </c>
      <c r="K187">
        <v>3</v>
      </c>
      <c r="L187">
        <f t="shared" si="7"/>
        <v>1</v>
      </c>
      <c r="P187" s="634"/>
      <c r="S187">
        <v>178</v>
      </c>
      <c r="T187" s="667"/>
      <c r="U187" s="668">
        <v>0.1812</v>
      </c>
      <c r="V187" s="667"/>
      <c r="W187">
        <v>4</v>
      </c>
      <c r="Y187">
        <f t="shared" si="8"/>
        <v>0</v>
      </c>
      <c r="AA187" s="668">
        <f t="shared" si="9"/>
        <v>1.0000000000000009E-3</v>
      </c>
    </row>
    <row r="188" spans="7:27">
      <c r="G188" s="174">
        <v>179</v>
      </c>
      <c r="H188" s="544" t="s">
        <v>1211</v>
      </c>
      <c r="I188" s="592">
        <v>0</v>
      </c>
      <c r="J188" s="563">
        <v>0</v>
      </c>
      <c r="K188">
        <v>0</v>
      </c>
      <c r="L188">
        <f t="shared" si="7"/>
        <v>0</v>
      </c>
      <c r="P188" s="634"/>
      <c r="S188">
        <v>179</v>
      </c>
      <c r="T188" s="667"/>
      <c r="U188" s="668">
        <v>0</v>
      </c>
      <c r="V188" s="667"/>
      <c r="W188">
        <v>0</v>
      </c>
      <c r="Y188">
        <f t="shared" si="8"/>
        <v>0</v>
      </c>
      <c r="AA188" s="668">
        <f t="shared" si="9"/>
        <v>0</v>
      </c>
    </row>
    <row r="189" spans="7:27">
      <c r="G189" s="174">
        <v>180</v>
      </c>
      <c r="H189" s="544" t="s">
        <v>1212</v>
      </c>
      <c r="I189" s="592">
        <v>0</v>
      </c>
      <c r="J189" s="563">
        <v>0</v>
      </c>
      <c r="K189">
        <v>0</v>
      </c>
      <c r="L189">
        <f t="shared" si="7"/>
        <v>0</v>
      </c>
      <c r="P189" s="634"/>
      <c r="S189">
        <v>180</v>
      </c>
      <c r="T189" s="667"/>
      <c r="U189" s="668">
        <v>0</v>
      </c>
      <c r="V189" s="667"/>
      <c r="W189">
        <v>0</v>
      </c>
      <c r="Y189">
        <f t="shared" si="8"/>
        <v>0</v>
      </c>
      <c r="AA189" s="668">
        <f t="shared" si="9"/>
        <v>0</v>
      </c>
    </row>
    <row r="190" spans="7:27">
      <c r="G190" s="174">
        <v>181</v>
      </c>
      <c r="H190" s="544" t="s">
        <v>1213</v>
      </c>
      <c r="I190" s="592">
        <v>0.6008</v>
      </c>
      <c r="J190" s="563">
        <v>10</v>
      </c>
      <c r="K190">
        <v>10</v>
      </c>
      <c r="L190">
        <f t="shared" si="7"/>
        <v>0</v>
      </c>
      <c r="P190" s="634"/>
      <c r="S190">
        <v>181</v>
      </c>
      <c r="T190" s="667"/>
      <c r="U190" s="668">
        <v>0.59840000000000004</v>
      </c>
      <c r="V190" s="667"/>
      <c r="W190">
        <v>10</v>
      </c>
      <c r="Y190">
        <f t="shared" si="8"/>
        <v>0</v>
      </c>
      <c r="AA190" s="668">
        <f t="shared" si="9"/>
        <v>2.3999999999999577E-3</v>
      </c>
    </row>
    <row r="191" spans="7:27">
      <c r="G191" s="174">
        <v>182</v>
      </c>
      <c r="H191" s="544" t="s">
        <v>1214</v>
      </c>
      <c r="I191" s="592">
        <v>0.45479999999999998</v>
      </c>
      <c r="J191" s="563">
        <v>8</v>
      </c>
      <c r="K191">
        <v>8</v>
      </c>
      <c r="L191">
        <f t="shared" si="7"/>
        <v>0</v>
      </c>
      <c r="P191" s="634"/>
      <c r="S191">
        <v>182</v>
      </c>
      <c r="T191" s="667"/>
      <c r="U191" s="668">
        <v>0.45069999999999999</v>
      </c>
      <c r="V191" s="667"/>
      <c r="W191">
        <v>8</v>
      </c>
      <c r="Y191">
        <f t="shared" si="8"/>
        <v>0</v>
      </c>
      <c r="AA191" s="668">
        <f t="shared" si="9"/>
        <v>4.0999999999999925E-3</v>
      </c>
    </row>
    <row r="192" spans="7:27">
      <c r="G192" s="174">
        <v>183</v>
      </c>
      <c r="H192" s="544" t="s">
        <v>1215</v>
      </c>
      <c r="I192" s="592">
        <v>0</v>
      </c>
      <c r="J192" s="563">
        <v>0</v>
      </c>
      <c r="K192">
        <v>0</v>
      </c>
      <c r="L192">
        <f t="shared" si="7"/>
        <v>0</v>
      </c>
      <c r="P192" s="634"/>
      <c r="S192">
        <v>183</v>
      </c>
      <c r="T192" s="667"/>
      <c r="U192" s="668">
        <v>0</v>
      </c>
      <c r="V192" s="667"/>
      <c r="W192">
        <v>0</v>
      </c>
      <c r="Y192">
        <f t="shared" si="8"/>
        <v>0</v>
      </c>
      <c r="AA192" s="668">
        <f t="shared" si="9"/>
        <v>0</v>
      </c>
    </row>
    <row r="193" spans="7:27">
      <c r="G193" s="174">
        <v>184</v>
      </c>
      <c r="H193" s="544" t="s">
        <v>1216</v>
      </c>
      <c r="I193" s="592">
        <v>0.14960000000000001</v>
      </c>
      <c r="J193" s="563">
        <v>3</v>
      </c>
      <c r="K193">
        <v>3</v>
      </c>
      <c r="L193">
        <f t="shared" si="7"/>
        <v>0</v>
      </c>
      <c r="P193" s="634"/>
      <c r="S193">
        <v>184</v>
      </c>
      <c r="T193" s="667"/>
      <c r="U193" s="668">
        <v>0.128</v>
      </c>
      <c r="V193" s="667"/>
      <c r="W193">
        <v>3</v>
      </c>
      <c r="Y193">
        <f t="shared" si="8"/>
        <v>0</v>
      </c>
      <c r="AA193" s="668">
        <f t="shared" si="9"/>
        <v>2.1600000000000008E-2</v>
      </c>
    </row>
    <row r="194" spans="7:27">
      <c r="G194" s="174">
        <v>185</v>
      </c>
      <c r="H194" s="544" t="s">
        <v>1217</v>
      </c>
      <c r="I194" s="592">
        <v>0.59360000000000002</v>
      </c>
      <c r="J194" s="563">
        <v>10</v>
      </c>
      <c r="K194">
        <v>10</v>
      </c>
      <c r="L194">
        <f t="shared" si="7"/>
        <v>0</v>
      </c>
      <c r="P194" s="634"/>
      <c r="S194">
        <v>185</v>
      </c>
      <c r="T194" s="667"/>
      <c r="U194" s="668">
        <v>0.60699999999999998</v>
      </c>
      <c r="V194" s="667"/>
      <c r="W194">
        <v>10</v>
      </c>
      <c r="Y194">
        <f t="shared" si="8"/>
        <v>0</v>
      </c>
      <c r="AA194" s="668">
        <f t="shared" si="9"/>
        <v>-1.3399999999999967E-2</v>
      </c>
    </row>
    <row r="195" spans="7:27">
      <c r="G195" s="174">
        <v>186</v>
      </c>
      <c r="H195" s="544" t="s">
        <v>1218</v>
      </c>
      <c r="I195" s="592">
        <v>0.3997</v>
      </c>
      <c r="J195" s="563">
        <v>7</v>
      </c>
      <c r="K195">
        <v>7</v>
      </c>
      <c r="L195">
        <f t="shared" si="7"/>
        <v>0</v>
      </c>
      <c r="P195" s="634"/>
      <c r="S195">
        <v>186</v>
      </c>
      <c r="T195" s="667"/>
      <c r="U195" s="668">
        <v>0.39169999999999999</v>
      </c>
      <c r="V195" s="667"/>
      <c r="W195">
        <v>7</v>
      </c>
      <c r="Y195">
        <f t="shared" si="8"/>
        <v>0</v>
      </c>
      <c r="AA195" s="668">
        <f t="shared" si="9"/>
        <v>8.0000000000000071E-3</v>
      </c>
    </row>
    <row r="196" spans="7:27">
      <c r="G196" s="174">
        <v>187</v>
      </c>
      <c r="H196" s="544" t="s">
        <v>1219</v>
      </c>
      <c r="I196" s="592">
        <v>0.21920000000000001</v>
      </c>
      <c r="J196" s="563">
        <v>4</v>
      </c>
      <c r="K196">
        <v>4</v>
      </c>
      <c r="L196">
        <f t="shared" si="7"/>
        <v>0</v>
      </c>
      <c r="P196" s="634"/>
      <c r="S196">
        <v>187</v>
      </c>
      <c r="T196" s="667"/>
      <c r="U196" s="668">
        <v>0.21299999999999999</v>
      </c>
      <c r="V196" s="667"/>
      <c r="W196">
        <v>4</v>
      </c>
      <c r="Y196">
        <f t="shared" si="8"/>
        <v>0</v>
      </c>
      <c r="AA196" s="668">
        <f t="shared" si="9"/>
        <v>6.2000000000000111E-3</v>
      </c>
    </row>
    <row r="197" spans="7:27">
      <c r="G197" s="174">
        <v>188</v>
      </c>
      <c r="H197" s="544" t="s">
        <v>1220</v>
      </c>
      <c r="I197" s="592">
        <v>0</v>
      </c>
      <c r="J197" s="563">
        <v>0</v>
      </c>
      <c r="K197">
        <v>0</v>
      </c>
      <c r="L197">
        <f t="shared" si="7"/>
        <v>0</v>
      </c>
      <c r="P197" s="634"/>
      <c r="S197">
        <v>188</v>
      </c>
      <c r="T197" s="667"/>
      <c r="U197" s="668">
        <v>0</v>
      </c>
      <c r="V197" s="667"/>
      <c r="W197">
        <v>0</v>
      </c>
      <c r="Y197">
        <f t="shared" si="8"/>
        <v>0</v>
      </c>
      <c r="AA197" s="668">
        <f t="shared" si="9"/>
        <v>0</v>
      </c>
    </row>
    <row r="198" spans="7:27">
      <c r="G198" s="174">
        <v>189</v>
      </c>
      <c r="H198" s="544" t="s">
        <v>1221</v>
      </c>
      <c r="I198" s="592">
        <v>0.15959999999999999</v>
      </c>
      <c r="J198" s="563">
        <v>3</v>
      </c>
      <c r="K198">
        <v>3</v>
      </c>
      <c r="L198">
        <f t="shared" si="7"/>
        <v>0</v>
      </c>
      <c r="P198" s="634"/>
      <c r="S198">
        <v>189</v>
      </c>
      <c r="T198" s="667"/>
      <c r="U198" s="668">
        <v>0.15970000000000001</v>
      </c>
      <c r="V198" s="667"/>
      <c r="W198">
        <v>3</v>
      </c>
      <c r="Y198">
        <f t="shared" si="8"/>
        <v>0</v>
      </c>
      <c r="AA198" s="668">
        <f t="shared" si="9"/>
        <v>-1.0000000000001674E-4</v>
      </c>
    </row>
    <row r="199" spans="7:27">
      <c r="G199" s="174">
        <v>190</v>
      </c>
      <c r="H199" s="544" t="s">
        <v>1222</v>
      </c>
      <c r="I199" s="592">
        <v>0</v>
      </c>
      <c r="J199" s="563">
        <v>0</v>
      </c>
      <c r="K199">
        <v>0</v>
      </c>
      <c r="L199">
        <f t="shared" si="7"/>
        <v>0</v>
      </c>
      <c r="P199" s="634"/>
      <c r="S199">
        <v>190</v>
      </c>
      <c r="T199" s="667"/>
      <c r="U199" s="668">
        <v>0</v>
      </c>
      <c r="V199" s="667"/>
      <c r="W199">
        <v>0</v>
      </c>
      <c r="Y199">
        <f t="shared" si="8"/>
        <v>0</v>
      </c>
      <c r="AA199" s="668">
        <f t="shared" si="9"/>
        <v>0</v>
      </c>
    </row>
    <row r="200" spans="7:27">
      <c r="G200" s="174">
        <v>191</v>
      </c>
      <c r="H200" s="544" t="s">
        <v>1223</v>
      </c>
      <c r="I200" s="592">
        <v>0.46429999999999999</v>
      </c>
      <c r="J200" s="563">
        <v>8</v>
      </c>
      <c r="K200">
        <v>8</v>
      </c>
      <c r="L200">
        <f t="shared" si="7"/>
        <v>0</v>
      </c>
      <c r="P200" s="634"/>
      <c r="S200">
        <v>191</v>
      </c>
      <c r="T200" s="667"/>
      <c r="U200" s="668">
        <v>0.44440000000000002</v>
      </c>
      <c r="V200" s="667"/>
      <c r="W200">
        <v>8</v>
      </c>
      <c r="Y200">
        <f t="shared" si="8"/>
        <v>0</v>
      </c>
      <c r="AA200" s="668">
        <f t="shared" si="9"/>
        <v>1.9899999999999973E-2</v>
      </c>
    </row>
    <row r="201" spans="7:27">
      <c r="G201" s="174">
        <v>192</v>
      </c>
      <c r="H201" s="544" t="s">
        <v>1224</v>
      </c>
      <c r="I201" s="592">
        <v>0</v>
      </c>
      <c r="J201" s="563">
        <v>0</v>
      </c>
      <c r="K201">
        <v>0</v>
      </c>
      <c r="L201">
        <f t="shared" si="7"/>
        <v>0</v>
      </c>
      <c r="P201" s="634"/>
      <c r="S201">
        <v>192</v>
      </c>
      <c r="T201" s="667"/>
      <c r="U201" s="668">
        <v>0</v>
      </c>
      <c r="V201" s="667"/>
      <c r="W201">
        <v>0</v>
      </c>
      <c r="Y201">
        <f t="shared" si="8"/>
        <v>0</v>
      </c>
      <c r="AA201" s="668">
        <f t="shared" si="9"/>
        <v>0</v>
      </c>
    </row>
    <row r="202" spans="7:27">
      <c r="G202" s="174">
        <v>193</v>
      </c>
      <c r="H202" s="544" t="s">
        <v>1225</v>
      </c>
      <c r="I202" s="592">
        <v>0</v>
      </c>
      <c r="J202" s="563">
        <v>0</v>
      </c>
      <c r="K202">
        <v>0</v>
      </c>
      <c r="L202">
        <f t="shared" si="7"/>
        <v>0</v>
      </c>
      <c r="P202" s="634"/>
      <c r="S202">
        <v>193</v>
      </c>
      <c r="T202" s="667"/>
      <c r="U202" s="668">
        <v>0</v>
      </c>
      <c r="V202" s="667"/>
      <c r="W202">
        <v>0</v>
      </c>
      <c r="Y202">
        <f t="shared" si="8"/>
        <v>0</v>
      </c>
      <c r="AA202" s="668">
        <f t="shared" si="9"/>
        <v>0</v>
      </c>
    </row>
    <row r="203" spans="7:27">
      <c r="G203" s="174">
        <v>194</v>
      </c>
      <c r="H203" s="544" t="s">
        <v>1226</v>
      </c>
      <c r="I203" s="592">
        <v>0</v>
      </c>
      <c r="J203" s="563">
        <v>0</v>
      </c>
      <c r="K203">
        <v>0</v>
      </c>
      <c r="L203">
        <f t="shared" ref="L203:L266" si="10">J203-K203</f>
        <v>0</v>
      </c>
      <c r="P203" s="634"/>
      <c r="S203">
        <v>194</v>
      </c>
      <c r="T203" s="667"/>
      <c r="U203" s="668">
        <v>0</v>
      </c>
      <c r="V203" s="667"/>
      <c r="W203">
        <v>0</v>
      </c>
      <c r="Y203">
        <f t="shared" ref="Y203:Y266" si="11">+W203-J203</f>
        <v>0</v>
      </c>
      <c r="AA203" s="668">
        <f t="shared" ref="AA203:AA266" si="12">+I203-U203</f>
        <v>0</v>
      </c>
    </row>
    <row r="204" spans="7:27">
      <c r="G204" s="174">
        <v>195</v>
      </c>
      <c r="H204" s="544" t="s">
        <v>1227</v>
      </c>
      <c r="I204" s="592">
        <v>0</v>
      </c>
      <c r="J204" s="563">
        <v>0</v>
      </c>
      <c r="K204">
        <v>0</v>
      </c>
      <c r="L204">
        <f t="shared" si="10"/>
        <v>0</v>
      </c>
      <c r="P204" s="634"/>
      <c r="S204">
        <v>195</v>
      </c>
      <c r="T204" s="667"/>
      <c r="U204" s="668">
        <v>0</v>
      </c>
      <c r="V204" s="667"/>
      <c r="W204">
        <v>0</v>
      </c>
      <c r="Y204">
        <f t="shared" si="11"/>
        <v>0</v>
      </c>
      <c r="AA204" s="668">
        <f t="shared" si="12"/>
        <v>0</v>
      </c>
    </row>
    <row r="205" spans="7:27">
      <c r="G205" s="174">
        <v>196</v>
      </c>
      <c r="H205" s="544" t="s">
        <v>1228</v>
      </c>
      <c r="I205" s="592">
        <v>0.24829999999999999</v>
      </c>
      <c r="J205" s="563">
        <v>4</v>
      </c>
      <c r="K205">
        <v>5</v>
      </c>
      <c r="L205">
        <f t="shared" si="10"/>
        <v>-1</v>
      </c>
      <c r="P205" s="634"/>
      <c r="S205">
        <v>196</v>
      </c>
      <c r="T205" s="667"/>
      <c r="U205" s="668">
        <v>0.1837</v>
      </c>
      <c r="V205" s="667"/>
      <c r="W205">
        <v>4</v>
      </c>
      <c r="Y205">
        <f t="shared" si="11"/>
        <v>0</v>
      </c>
      <c r="AA205" s="668">
        <f t="shared" si="12"/>
        <v>6.4599999999999991E-2</v>
      </c>
    </row>
    <row r="206" spans="7:27">
      <c r="G206" s="174">
        <v>197</v>
      </c>
      <c r="H206" s="544" t="s">
        <v>1229</v>
      </c>
      <c r="I206" s="592">
        <v>0.46839999999999998</v>
      </c>
      <c r="J206" s="563">
        <v>8</v>
      </c>
      <c r="K206">
        <v>8</v>
      </c>
      <c r="L206">
        <f t="shared" si="10"/>
        <v>0</v>
      </c>
      <c r="P206" s="634"/>
      <c r="S206">
        <v>197</v>
      </c>
      <c r="T206" s="667"/>
      <c r="U206" s="668">
        <v>0.4531</v>
      </c>
      <c r="V206" s="667"/>
      <c r="W206">
        <v>8</v>
      </c>
      <c r="Y206">
        <f t="shared" si="11"/>
        <v>0</v>
      </c>
      <c r="AA206" s="668">
        <f t="shared" si="12"/>
        <v>1.529999999999998E-2</v>
      </c>
    </row>
    <row r="207" spans="7:27">
      <c r="G207" s="174">
        <v>198</v>
      </c>
      <c r="H207" s="544" t="s">
        <v>1230</v>
      </c>
      <c r="I207" s="592">
        <v>0.1517</v>
      </c>
      <c r="J207" s="563">
        <v>3</v>
      </c>
      <c r="K207">
        <v>3</v>
      </c>
      <c r="L207">
        <f t="shared" si="10"/>
        <v>0</v>
      </c>
      <c r="P207" s="634"/>
      <c r="S207">
        <v>198</v>
      </c>
      <c r="T207" s="667"/>
      <c r="U207" s="668">
        <v>0.15809999999999999</v>
      </c>
      <c r="V207" s="667"/>
      <c r="W207">
        <v>3</v>
      </c>
      <c r="Y207">
        <f t="shared" si="11"/>
        <v>0</v>
      </c>
      <c r="AA207" s="668">
        <f t="shared" si="12"/>
        <v>-6.399999999999989E-3</v>
      </c>
    </row>
    <row r="208" spans="7:27">
      <c r="G208" s="174">
        <v>199</v>
      </c>
      <c r="H208" s="544" t="s">
        <v>1231</v>
      </c>
      <c r="I208" s="592">
        <v>9.6799999999999997E-2</v>
      </c>
      <c r="J208" s="563">
        <v>2</v>
      </c>
      <c r="K208">
        <v>2</v>
      </c>
      <c r="L208">
        <f t="shared" si="10"/>
        <v>0</v>
      </c>
      <c r="P208" s="634"/>
      <c r="S208">
        <v>199</v>
      </c>
      <c r="T208" s="667"/>
      <c r="U208" s="668">
        <v>9.2100000000000001E-2</v>
      </c>
      <c r="V208" s="667"/>
      <c r="W208">
        <v>2</v>
      </c>
      <c r="Y208">
        <f t="shared" si="11"/>
        <v>0</v>
      </c>
      <c r="AA208" s="668">
        <f t="shared" si="12"/>
        <v>4.6999999999999958E-3</v>
      </c>
    </row>
    <row r="209" spans="7:27">
      <c r="G209" s="174">
        <v>200</v>
      </c>
      <c r="H209" s="544" t="s">
        <v>1232</v>
      </c>
      <c r="I209" s="592">
        <v>0</v>
      </c>
      <c r="J209" s="563">
        <v>0</v>
      </c>
      <c r="K209">
        <v>0</v>
      </c>
      <c r="L209">
        <f t="shared" si="10"/>
        <v>0</v>
      </c>
      <c r="P209" s="634"/>
      <c r="S209">
        <v>200</v>
      </c>
      <c r="T209" s="667"/>
      <c r="U209" s="668">
        <v>0</v>
      </c>
      <c r="V209" s="667"/>
      <c r="W209">
        <v>0</v>
      </c>
      <c r="Y209">
        <f t="shared" si="11"/>
        <v>0</v>
      </c>
      <c r="AA209" s="668">
        <f t="shared" si="12"/>
        <v>0</v>
      </c>
    </row>
    <row r="210" spans="7:27">
      <c r="G210" s="174">
        <v>201</v>
      </c>
      <c r="H210" s="544" t="s">
        <v>1233</v>
      </c>
      <c r="I210" s="592">
        <v>0.85680000000000001</v>
      </c>
      <c r="J210" s="563">
        <v>12</v>
      </c>
      <c r="K210">
        <v>12</v>
      </c>
      <c r="L210">
        <f t="shared" si="10"/>
        <v>0</v>
      </c>
      <c r="P210" s="634"/>
      <c r="S210">
        <v>201</v>
      </c>
      <c r="T210" s="667"/>
      <c r="U210" s="668">
        <v>0.84460000000000002</v>
      </c>
      <c r="V210" s="667"/>
      <c r="W210">
        <v>12</v>
      </c>
      <c r="Y210">
        <f t="shared" si="11"/>
        <v>0</v>
      </c>
      <c r="AA210" s="668">
        <f t="shared" si="12"/>
        <v>1.2199999999999989E-2</v>
      </c>
    </row>
    <row r="211" spans="7:27">
      <c r="G211" s="174">
        <v>202</v>
      </c>
      <c r="H211" s="544" t="s">
        <v>1234</v>
      </c>
      <c r="I211" s="592">
        <v>0</v>
      </c>
      <c r="J211" s="563">
        <v>0</v>
      </c>
      <c r="K211">
        <v>0</v>
      </c>
      <c r="L211">
        <f t="shared" si="10"/>
        <v>0</v>
      </c>
      <c r="P211" s="634"/>
      <c r="S211">
        <v>202</v>
      </c>
      <c r="T211" s="667"/>
      <c r="U211" s="668">
        <v>0</v>
      </c>
      <c r="V211" s="667"/>
      <c r="W211">
        <v>0</v>
      </c>
      <c r="Y211">
        <f t="shared" si="11"/>
        <v>0</v>
      </c>
      <c r="AA211" s="668">
        <f t="shared" si="12"/>
        <v>0</v>
      </c>
    </row>
    <row r="212" spans="7:27">
      <c r="G212" s="174">
        <v>203</v>
      </c>
      <c r="H212" s="544" t="s">
        <v>1235</v>
      </c>
      <c r="I212" s="592">
        <v>0</v>
      </c>
      <c r="J212" s="563">
        <v>0</v>
      </c>
      <c r="K212">
        <v>0</v>
      </c>
      <c r="L212">
        <f t="shared" si="10"/>
        <v>0</v>
      </c>
      <c r="P212" s="634"/>
      <c r="S212">
        <v>203</v>
      </c>
      <c r="T212" s="667"/>
      <c r="U212" s="668">
        <v>0</v>
      </c>
      <c r="V212" s="667"/>
      <c r="W212">
        <v>0</v>
      </c>
      <c r="Y212">
        <f t="shared" si="11"/>
        <v>0</v>
      </c>
      <c r="AA212" s="668">
        <f t="shared" si="12"/>
        <v>0</v>
      </c>
    </row>
    <row r="213" spans="7:27">
      <c r="G213" s="174">
        <v>204</v>
      </c>
      <c r="H213" s="544" t="s">
        <v>1236</v>
      </c>
      <c r="I213" s="592">
        <v>0.1449</v>
      </c>
      <c r="J213" s="563">
        <v>3</v>
      </c>
      <c r="K213">
        <v>3</v>
      </c>
      <c r="L213">
        <f t="shared" si="10"/>
        <v>0</v>
      </c>
      <c r="P213" s="634"/>
      <c r="S213">
        <v>204</v>
      </c>
      <c r="T213" s="667"/>
      <c r="U213" s="668">
        <v>0.13689999999999999</v>
      </c>
      <c r="V213" s="667"/>
      <c r="W213">
        <v>3</v>
      </c>
      <c r="Y213">
        <f t="shared" si="11"/>
        <v>0</v>
      </c>
      <c r="AA213" s="668">
        <f t="shared" si="12"/>
        <v>8.0000000000000071E-3</v>
      </c>
    </row>
    <row r="214" spans="7:27">
      <c r="G214" s="174">
        <v>205</v>
      </c>
      <c r="H214" s="544" t="s">
        <v>1237</v>
      </c>
      <c r="I214" s="592">
        <v>0</v>
      </c>
      <c r="J214" s="563">
        <v>0</v>
      </c>
      <c r="K214">
        <v>0</v>
      </c>
      <c r="L214">
        <f t="shared" si="10"/>
        <v>0</v>
      </c>
      <c r="P214" s="634"/>
      <c r="S214">
        <v>205</v>
      </c>
      <c r="T214" s="667"/>
      <c r="U214" s="668">
        <v>0</v>
      </c>
      <c r="V214" s="667"/>
      <c r="W214">
        <v>0</v>
      </c>
      <c r="Y214">
        <f t="shared" si="11"/>
        <v>0</v>
      </c>
      <c r="AA214" s="668">
        <f t="shared" si="12"/>
        <v>0</v>
      </c>
    </row>
    <row r="215" spans="7:27">
      <c r="G215" s="174">
        <v>206</v>
      </c>
      <c r="H215" s="544" t="s">
        <v>1238</v>
      </c>
      <c r="I215" s="592">
        <v>0</v>
      </c>
      <c r="J215" s="563">
        <v>0</v>
      </c>
      <c r="K215">
        <v>0</v>
      </c>
      <c r="L215">
        <f t="shared" si="10"/>
        <v>0</v>
      </c>
      <c r="P215" s="634"/>
      <c r="S215">
        <v>206</v>
      </c>
      <c r="T215" s="667"/>
      <c r="U215" s="668">
        <v>0</v>
      </c>
      <c r="V215" s="667"/>
      <c r="W215">
        <v>0</v>
      </c>
      <c r="Y215">
        <f t="shared" si="11"/>
        <v>0</v>
      </c>
      <c r="AA215" s="668">
        <f t="shared" si="12"/>
        <v>0</v>
      </c>
    </row>
    <row r="216" spans="7:27">
      <c r="G216" s="174">
        <v>207</v>
      </c>
      <c r="H216" s="544" t="s">
        <v>1239</v>
      </c>
      <c r="I216" s="592">
        <v>0.15670000000000001</v>
      </c>
      <c r="J216" s="563">
        <v>3</v>
      </c>
      <c r="K216">
        <v>3</v>
      </c>
      <c r="L216">
        <f t="shared" si="10"/>
        <v>0</v>
      </c>
      <c r="P216" s="634"/>
      <c r="S216">
        <v>207</v>
      </c>
      <c r="T216" s="667"/>
      <c r="U216" s="668">
        <v>0.1542</v>
      </c>
      <c r="V216" s="667"/>
      <c r="W216">
        <v>3</v>
      </c>
      <c r="Y216">
        <f t="shared" si="11"/>
        <v>0</v>
      </c>
      <c r="AA216" s="668">
        <f t="shared" si="12"/>
        <v>2.5000000000000022E-3</v>
      </c>
    </row>
    <row r="217" spans="7:27">
      <c r="G217" s="174">
        <v>208</v>
      </c>
      <c r="H217" s="544" t="s">
        <v>1240</v>
      </c>
      <c r="I217" s="592">
        <v>8.8700000000000001E-2</v>
      </c>
      <c r="J217" s="563">
        <v>2</v>
      </c>
      <c r="K217">
        <v>2</v>
      </c>
      <c r="L217">
        <f t="shared" si="10"/>
        <v>0</v>
      </c>
      <c r="P217" s="634"/>
      <c r="S217">
        <v>208</v>
      </c>
      <c r="T217" s="667"/>
      <c r="U217" s="668">
        <v>8.3099999999999993E-2</v>
      </c>
      <c r="V217" s="667"/>
      <c r="W217">
        <v>2</v>
      </c>
      <c r="Y217">
        <f t="shared" si="11"/>
        <v>0</v>
      </c>
      <c r="AA217" s="668">
        <f t="shared" si="12"/>
        <v>5.6000000000000077E-3</v>
      </c>
    </row>
    <row r="218" spans="7:27">
      <c r="G218" s="174">
        <v>209</v>
      </c>
      <c r="H218" s="544" t="s">
        <v>1241</v>
      </c>
      <c r="I218" s="592">
        <v>0.78069999999999995</v>
      </c>
      <c r="J218" s="563">
        <v>11</v>
      </c>
      <c r="K218">
        <v>11</v>
      </c>
      <c r="L218">
        <f t="shared" si="10"/>
        <v>0</v>
      </c>
      <c r="P218" s="634"/>
      <c r="S218">
        <v>209</v>
      </c>
      <c r="T218" s="667"/>
      <c r="U218" s="668">
        <v>0.754</v>
      </c>
      <c r="V218" s="667"/>
      <c r="W218">
        <v>11</v>
      </c>
      <c r="Y218">
        <f t="shared" si="11"/>
        <v>0</v>
      </c>
      <c r="AA218" s="668">
        <f t="shared" si="12"/>
        <v>2.6699999999999946E-2</v>
      </c>
    </row>
    <row r="219" spans="7:27">
      <c r="G219" s="174">
        <v>210</v>
      </c>
      <c r="H219" s="544" t="s">
        <v>1242</v>
      </c>
      <c r="I219" s="592">
        <v>0.33439999999999998</v>
      </c>
      <c r="J219" s="563">
        <v>6</v>
      </c>
      <c r="K219">
        <v>6</v>
      </c>
      <c r="L219">
        <f t="shared" si="10"/>
        <v>0</v>
      </c>
      <c r="P219" s="634"/>
      <c r="S219">
        <v>210</v>
      </c>
      <c r="T219" s="667"/>
      <c r="U219" s="668">
        <v>0.33639999999999998</v>
      </c>
      <c r="V219" s="667"/>
      <c r="W219">
        <v>6</v>
      </c>
      <c r="Y219">
        <f t="shared" si="11"/>
        <v>0</v>
      </c>
      <c r="AA219" s="668">
        <f t="shared" si="12"/>
        <v>-2.0000000000000018E-3</v>
      </c>
    </row>
    <row r="220" spans="7:27">
      <c r="G220" s="174">
        <v>211</v>
      </c>
      <c r="H220" s="544" t="s">
        <v>1243</v>
      </c>
      <c r="I220" s="592">
        <v>0.26629999999999998</v>
      </c>
      <c r="J220" s="563">
        <v>5</v>
      </c>
      <c r="K220">
        <v>5</v>
      </c>
      <c r="L220">
        <f t="shared" si="10"/>
        <v>0</v>
      </c>
      <c r="P220" s="634"/>
      <c r="S220">
        <v>211</v>
      </c>
      <c r="T220" s="667"/>
      <c r="U220" s="668">
        <v>0.25409999999999999</v>
      </c>
      <c r="V220" s="667"/>
      <c r="W220">
        <v>5</v>
      </c>
      <c r="Y220">
        <f t="shared" si="11"/>
        <v>0</v>
      </c>
      <c r="AA220" s="668">
        <f t="shared" si="12"/>
        <v>1.2199999999999989E-2</v>
      </c>
    </row>
    <row r="221" spans="7:27">
      <c r="G221" s="174">
        <v>212</v>
      </c>
      <c r="H221" s="544" t="s">
        <v>1244</v>
      </c>
      <c r="I221" s="592">
        <v>0.28639999999999999</v>
      </c>
      <c r="J221" s="563">
        <v>5</v>
      </c>
      <c r="K221">
        <v>5</v>
      </c>
      <c r="L221">
        <f t="shared" si="10"/>
        <v>0</v>
      </c>
      <c r="P221" s="634"/>
      <c r="S221">
        <v>212</v>
      </c>
      <c r="T221" s="667"/>
      <c r="U221" s="668">
        <v>0.28549999999999998</v>
      </c>
      <c r="V221" s="667"/>
      <c r="W221">
        <v>5</v>
      </c>
      <c r="Y221">
        <f t="shared" si="11"/>
        <v>0</v>
      </c>
      <c r="AA221" s="668">
        <f t="shared" si="12"/>
        <v>9.000000000000119E-4</v>
      </c>
    </row>
    <row r="222" spans="7:27">
      <c r="G222" s="174">
        <v>213</v>
      </c>
      <c r="H222" s="544" t="s">
        <v>1245</v>
      </c>
      <c r="I222" s="592">
        <v>0.2203</v>
      </c>
      <c r="J222" s="563">
        <v>4</v>
      </c>
      <c r="K222">
        <v>4</v>
      </c>
      <c r="L222">
        <f t="shared" si="10"/>
        <v>0</v>
      </c>
      <c r="P222" s="634"/>
      <c r="S222">
        <v>213</v>
      </c>
      <c r="T222" s="667"/>
      <c r="U222" s="668">
        <v>0.224</v>
      </c>
      <c r="V222" s="667"/>
      <c r="W222">
        <v>4</v>
      </c>
      <c r="Y222">
        <f t="shared" si="11"/>
        <v>0</v>
      </c>
      <c r="AA222" s="668">
        <f t="shared" si="12"/>
        <v>-3.7000000000000088E-3</v>
      </c>
    </row>
    <row r="223" spans="7:27">
      <c r="G223" s="174">
        <v>214</v>
      </c>
      <c r="H223" s="544" t="s">
        <v>1246</v>
      </c>
      <c r="I223" s="592">
        <v>0.45689999999999997</v>
      </c>
      <c r="J223" s="563">
        <v>8</v>
      </c>
      <c r="K223">
        <v>8</v>
      </c>
      <c r="L223">
        <f t="shared" si="10"/>
        <v>0</v>
      </c>
      <c r="P223" s="634"/>
      <c r="S223">
        <v>214</v>
      </c>
      <c r="T223" s="667"/>
      <c r="U223" s="668">
        <v>0.43330000000000002</v>
      </c>
      <c r="V223" s="667"/>
      <c r="W223">
        <v>8</v>
      </c>
      <c r="Y223">
        <f t="shared" si="11"/>
        <v>0</v>
      </c>
      <c r="AA223" s="668">
        <f t="shared" si="12"/>
        <v>2.3599999999999954E-2</v>
      </c>
    </row>
    <row r="224" spans="7:27">
      <c r="G224" s="174">
        <v>215</v>
      </c>
      <c r="H224" s="544" t="s">
        <v>1247</v>
      </c>
      <c r="I224" s="592">
        <v>0.58409999999999995</v>
      </c>
      <c r="J224" s="563">
        <v>9</v>
      </c>
      <c r="K224">
        <v>10</v>
      </c>
      <c r="L224">
        <f t="shared" si="10"/>
        <v>-1</v>
      </c>
      <c r="P224" s="634"/>
      <c r="S224">
        <v>215</v>
      </c>
      <c r="T224" s="667"/>
      <c r="U224" s="668">
        <v>0.52800000000000002</v>
      </c>
      <c r="V224" s="667"/>
      <c r="W224">
        <v>9</v>
      </c>
      <c r="Y224">
        <f t="shared" si="11"/>
        <v>0</v>
      </c>
      <c r="AA224" s="668">
        <f t="shared" si="12"/>
        <v>5.6099999999999928E-2</v>
      </c>
    </row>
    <row r="225" spans="7:27">
      <c r="G225" s="174">
        <v>216</v>
      </c>
      <c r="H225" s="544" t="s">
        <v>1248</v>
      </c>
      <c r="I225" s="592">
        <v>0</v>
      </c>
      <c r="J225" s="563">
        <v>0</v>
      </c>
      <c r="K225">
        <v>0</v>
      </c>
      <c r="L225">
        <f t="shared" si="10"/>
        <v>0</v>
      </c>
      <c r="P225" s="634"/>
      <c r="S225">
        <v>216</v>
      </c>
      <c r="T225" s="667"/>
      <c r="U225" s="668">
        <v>0</v>
      </c>
      <c r="V225" s="667"/>
      <c r="W225">
        <v>0</v>
      </c>
      <c r="Y225">
        <f t="shared" si="11"/>
        <v>0</v>
      </c>
      <c r="AA225" s="668">
        <f t="shared" si="12"/>
        <v>0</v>
      </c>
    </row>
    <row r="226" spans="7:27">
      <c r="G226" s="174">
        <v>217</v>
      </c>
      <c r="H226" s="544" t="s">
        <v>1249</v>
      </c>
      <c r="I226" s="592">
        <v>0.13930000000000001</v>
      </c>
      <c r="J226" s="563">
        <v>3</v>
      </c>
      <c r="K226">
        <v>3</v>
      </c>
      <c r="L226">
        <f t="shared" si="10"/>
        <v>0</v>
      </c>
      <c r="P226" s="634"/>
      <c r="S226">
        <v>217</v>
      </c>
      <c r="T226" s="667"/>
      <c r="U226" s="668">
        <v>0.1343</v>
      </c>
      <c r="V226" s="667"/>
      <c r="W226">
        <v>3</v>
      </c>
      <c r="Y226">
        <f t="shared" si="11"/>
        <v>0</v>
      </c>
      <c r="AA226" s="668">
        <f t="shared" si="12"/>
        <v>5.0000000000000044E-3</v>
      </c>
    </row>
    <row r="227" spans="7:27">
      <c r="G227" s="174">
        <v>218</v>
      </c>
      <c r="H227" s="544" t="s">
        <v>1250</v>
      </c>
      <c r="I227" s="592">
        <v>0.30840000000000001</v>
      </c>
      <c r="J227" s="563">
        <v>5</v>
      </c>
      <c r="K227">
        <v>5</v>
      </c>
      <c r="L227">
        <f t="shared" si="10"/>
        <v>0</v>
      </c>
      <c r="P227" s="634"/>
      <c r="S227">
        <v>218</v>
      </c>
      <c r="T227" s="667"/>
      <c r="U227" s="668">
        <v>0.29210000000000003</v>
      </c>
      <c r="V227" s="667"/>
      <c r="W227">
        <v>5</v>
      </c>
      <c r="Y227">
        <f t="shared" si="11"/>
        <v>0</v>
      </c>
      <c r="AA227" s="668">
        <f t="shared" si="12"/>
        <v>1.6299999999999981E-2</v>
      </c>
    </row>
    <row r="228" spans="7:27">
      <c r="G228" s="174">
        <v>219</v>
      </c>
      <c r="H228" s="544" t="s">
        <v>1251</v>
      </c>
      <c r="I228" s="592">
        <v>7.22E-2</v>
      </c>
      <c r="J228" s="563">
        <v>2</v>
      </c>
      <c r="K228">
        <v>2</v>
      </c>
      <c r="L228">
        <f t="shared" si="10"/>
        <v>0</v>
      </c>
      <c r="P228" s="634"/>
      <c r="S228">
        <v>219</v>
      </c>
      <c r="T228" s="667"/>
      <c r="U228" s="668">
        <v>6.9099999999999995E-2</v>
      </c>
      <c r="V228" s="667"/>
      <c r="W228">
        <v>2</v>
      </c>
      <c r="Y228">
        <f t="shared" si="11"/>
        <v>0</v>
      </c>
      <c r="AA228" s="668">
        <f t="shared" si="12"/>
        <v>3.1000000000000055E-3</v>
      </c>
    </row>
    <row r="229" spans="7:27">
      <c r="G229" s="174">
        <v>220</v>
      </c>
      <c r="H229" s="544" t="s">
        <v>1252</v>
      </c>
      <c r="I229" s="592">
        <v>0.44600000000000001</v>
      </c>
      <c r="J229" s="563">
        <v>8</v>
      </c>
      <c r="K229">
        <v>7</v>
      </c>
      <c r="L229">
        <f t="shared" si="10"/>
        <v>1</v>
      </c>
      <c r="P229" s="634"/>
      <c r="S229">
        <v>220</v>
      </c>
      <c r="T229" s="667"/>
      <c r="U229" s="668">
        <v>0.45090000000000002</v>
      </c>
      <c r="V229" s="667"/>
      <c r="W229">
        <v>8</v>
      </c>
      <c r="Y229">
        <f t="shared" si="11"/>
        <v>0</v>
      </c>
      <c r="AA229" s="668">
        <f t="shared" si="12"/>
        <v>-4.9000000000000155E-3</v>
      </c>
    </row>
    <row r="230" spans="7:27">
      <c r="G230" s="174">
        <v>221</v>
      </c>
      <c r="H230" s="544" t="s">
        <v>1253</v>
      </c>
      <c r="I230" s="592">
        <v>0.50109999999999999</v>
      </c>
      <c r="J230" s="563">
        <v>8</v>
      </c>
      <c r="K230">
        <v>9</v>
      </c>
      <c r="L230">
        <f t="shared" si="10"/>
        <v>-1</v>
      </c>
      <c r="P230" s="634"/>
      <c r="S230">
        <v>221</v>
      </c>
      <c r="T230" s="667"/>
      <c r="U230" s="668">
        <v>0.44879999999999998</v>
      </c>
      <c r="V230" s="667"/>
      <c r="W230">
        <v>8</v>
      </c>
      <c r="Y230">
        <f t="shared" si="11"/>
        <v>0</v>
      </c>
      <c r="AA230" s="668">
        <f t="shared" si="12"/>
        <v>5.2300000000000013E-2</v>
      </c>
    </row>
    <row r="231" spans="7:27">
      <c r="G231" s="174">
        <v>222</v>
      </c>
      <c r="H231" s="544" t="s">
        <v>1254</v>
      </c>
      <c r="I231" s="592">
        <v>0</v>
      </c>
      <c r="J231" s="563">
        <v>0</v>
      </c>
      <c r="K231">
        <v>0</v>
      </c>
      <c r="L231">
        <f t="shared" si="10"/>
        <v>0</v>
      </c>
      <c r="P231" s="634"/>
      <c r="S231">
        <v>222</v>
      </c>
      <c r="T231" s="667"/>
      <c r="U231" s="668">
        <v>0</v>
      </c>
      <c r="V231" s="667"/>
      <c r="W231">
        <v>0</v>
      </c>
      <c r="Y231">
        <f t="shared" si="11"/>
        <v>0</v>
      </c>
      <c r="AA231" s="668">
        <f t="shared" si="12"/>
        <v>0</v>
      </c>
    </row>
    <row r="232" spans="7:27">
      <c r="G232" s="174">
        <v>223</v>
      </c>
      <c r="H232" s="544" t="s">
        <v>1255</v>
      </c>
      <c r="I232" s="592">
        <v>0.77759999999999996</v>
      </c>
      <c r="J232" s="563">
        <v>11</v>
      </c>
      <c r="K232">
        <v>11</v>
      </c>
      <c r="L232">
        <f t="shared" si="10"/>
        <v>0</v>
      </c>
      <c r="P232" s="634"/>
      <c r="S232">
        <v>223</v>
      </c>
      <c r="T232" s="667"/>
      <c r="U232" s="668">
        <v>0.73560000000000003</v>
      </c>
      <c r="V232" s="667"/>
      <c r="W232">
        <v>11</v>
      </c>
      <c r="Y232">
        <f t="shared" si="11"/>
        <v>0</v>
      </c>
      <c r="AA232" s="668">
        <f t="shared" si="12"/>
        <v>4.1999999999999926E-2</v>
      </c>
    </row>
    <row r="233" spans="7:27">
      <c r="G233" s="174">
        <v>224</v>
      </c>
      <c r="H233" s="544" t="s">
        <v>1256</v>
      </c>
      <c r="I233" s="592">
        <v>0.51029999999999998</v>
      </c>
      <c r="J233" s="563">
        <v>8</v>
      </c>
      <c r="K233">
        <v>9</v>
      </c>
      <c r="L233">
        <f t="shared" si="10"/>
        <v>-1</v>
      </c>
      <c r="P233" s="634"/>
      <c r="S233">
        <v>224</v>
      </c>
      <c r="T233" s="667"/>
      <c r="U233" s="668">
        <v>0.42959999999999998</v>
      </c>
      <c r="V233" s="667"/>
      <c r="W233">
        <v>8</v>
      </c>
      <c r="Y233">
        <f t="shared" si="11"/>
        <v>0</v>
      </c>
      <c r="AA233" s="668">
        <f t="shared" si="12"/>
        <v>8.0699999999999994E-2</v>
      </c>
    </row>
    <row r="234" spans="7:27">
      <c r="G234" s="174">
        <v>225</v>
      </c>
      <c r="H234" s="544" t="s">
        <v>1257</v>
      </c>
      <c r="I234" s="592">
        <v>0</v>
      </c>
      <c r="J234" s="563">
        <v>0</v>
      </c>
      <c r="K234">
        <v>0</v>
      </c>
      <c r="L234">
        <f t="shared" si="10"/>
        <v>0</v>
      </c>
      <c r="P234" s="634"/>
      <c r="S234">
        <v>225</v>
      </c>
      <c r="T234" s="667"/>
      <c r="U234" s="668">
        <v>0</v>
      </c>
      <c r="V234" s="667"/>
      <c r="W234">
        <v>0</v>
      </c>
      <c r="Y234">
        <f t="shared" si="11"/>
        <v>0</v>
      </c>
      <c r="AA234" s="668">
        <f t="shared" si="12"/>
        <v>0</v>
      </c>
    </row>
    <row r="235" spans="7:27">
      <c r="G235" s="174">
        <v>226</v>
      </c>
      <c r="H235" s="544" t="s">
        <v>1258</v>
      </c>
      <c r="I235" s="592">
        <v>0.4945</v>
      </c>
      <c r="J235" s="563">
        <v>9</v>
      </c>
      <c r="K235">
        <v>9</v>
      </c>
      <c r="L235">
        <f t="shared" si="10"/>
        <v>0</v>
      </c>
      <c r="P235" s="634"/>
      <c r="S235">
        <v>226</v>
      </c>
      <c r="T235" s="667"/>
      <c r="U235" s="668">
        <v>0.5181</v>
      </c>
      <c r="V235" s="667"/>
      <c r="W235">
        <v>9</v>
      </c>
      <c r="Y235">
        <f t="shared" si="11"/>
        <v>0</v>
      </c>
      <c r="AA235" s="668">
        <f t="shared" si="12"/>
        <v>-2.360000000000001E-2</v>
      </c>
    </row>
    <row r="236" spans="7:27">
      <c r="G236" s="174">
        <v>227</v>
      </c>
      <c r="H236" s="544" t="s">
        <v>1259</v>
      </c>
      <c r="I236" s="592">
        <v>0.6401</v>
      </c>
      <c r="J236" s="563">
        <v>10</v>
      </c>
      <c r="K236">
        <v>10</v>
      </c>
      <c r="L236">
        <f t="shared" si="10"/>
        <v>0</v>
      </c>
      <c r="P236" s="634"/>
      <c r="S236">
        <v>227</v>
      </c>
      <c r="T236" s="667"/>
      <c r="U236" s="668">
        <v>0.63670000000000004</v>
      </c>
      <c r="V236" s="667"/>
      <c r="W236">
        <v>10</v>
      </c>
      <c r="Y236">
        <f t="shared" si="11"/>
        <v>0</v>
      </c>
      <c r="AA236" s="668">
        <f t="shared" si="12"/>
        <v>3.3999999999999586E-3</v>
      </c>
    </row>
    <row r="237" spans="7:27">
      <c r="G237" s="174">
        <v>228</v>
      </c>
      <c r="H237" s="544" t="s">
        <v>1260</v>
      </c>
      <c r="I237" s="592">
        <v>0</v>
      </c>
      <c r="J237" s="563">
        <v>0</v>
      </c>
      <c r="K237">
        <v>0</v>
      </c>
      <c r="L237">
        <f t="shared" si="10"/>
        <v>0</v>
      </c>
      <c r="P237" s="634"/>
      <c r="S237">
        <v>228</v>
      </c>
      <c r="T237" s="667"/>
      <c r="U237" s="668">
        <v>0</v>
      </c>
      <c r="V237" s="667"/>
      <c r="W237">
        <v>0</v>
      </c>
      <c r="Y237">
        <f t="shared" si="11"/>
        <v>0</v>
      </c>
      <c r="AA237" s="668">
        <f t="shared" si="12"/>
        <v>0</v>
      </c>
    </row>
    <row r="238" spans="7:27">
      <c r="G238" s="174">
        <v>229</v>
      </c>
      <c r="H238" s="544" t="s">
        <v>1261</v>
      </c>
      <c r="I238" s="592">
        <v>0.52470000000000006</v>
      </c>
      <c r="J238" s="563">
        <v>9</v>
      </c>
      <c r="K238">
        <v>9</v>
      </c>
      <c r="L238">
        <f t="shared" si="10"/>
        <v>0</v>
      </c>
      <c r="P238" s="634"/>
      <c r="S238">
        <v>229</v>
      </c>
      <c r="T238" s="667"/>
      <c r="U238" s="668">
        <v>0.5131</v>
      </c>
      <c r="V238" s="667"/>
      <c r="W238">
        <v>9</v>
      </c>
      <c r="Y238">
        <f t="shared" si="11"/>
        <v>0</v>
      </c>
      <c r="AA238" s="668">
        <f t="shared" si="12"/>
        <v>1.1600000000000055E-2</v>
      </c>
    </row>
    <row r="239" spans="7:27">
      <c r="G239" s="174">
        <v>230</v>
      </c>
      <c r="H239" s="544" t="s">
        <v>1262</v>
      </c>
      <c r="I239" s="592">
        <v>0.25369999999999998</v>
      </c>
      <c r="J239" s="563">
        <v>5</v>
      </c>
      <c r="K239">
        <v>3</v>
      </c>
      <c r="L239">
        <f t="shared" si="10"/>
        <v>2</v>
      </c>
      <c r="P239" s="634"/>
      <c r="S239">
        <v>230</v>
      </c>
      <c r="T239" s="667"/>
      <c r="U239" s="668">
        <v>0.2923</v>
      </c>
      <c r="V239" s="667"/>
      <c r="W239">
        <v>5</v>
      </c>
      <c r="Y239">
        <f t="shared" si="11"/>
        <v>0</v>
      </c>
      <c r="AA239" s="668">
        <f t="shared" si="12"/>
        <v>-3.8600000000000023E-2</v>
      </c>
    </row>
    <row r="240" spans="7:27">
      <c r="G240" s="174">
        <v>231</v>
      </c>
      <c r="H240" s="544" t="s">
        <v>1263</v>
      </c>
      <c r="I240" s="592">
        <v>0.2243</v>
      </c>
      <c r="J240" s="563">
        <v>4</v>
      </c>
      <c r="K240">
        <v>4</v>
      </c>
      <c r="L240">
        <f t="shared" si="10"/>
        <v>0</v>
      </c>
      <c r="P240" s="634"/>
      <c r="S240">
        <v>231</v>
      </c>
      <c r="T240" s="667"/>
      <c r="U240" s="668">
        <v>0.21310000000000001</v>
      </c>
      <c r="V240" s="667"/>
      <c r="W240">
        <v>4</v>
      </c>
      <c r="Y240">
        <f t="shared" si="11"/>
        <v>0</v>
      </c>
      <c r="AA240" s="668">
        <f t="shared" si="12"/>
        <v>1.1199999999999988E-2</v>
      </c>
    </row>
    <row r="241" spans="7:27">
      <c r="G241" s="174">
        <v>232</v>
      </c>
      <c r="H241" s="544" t="s">
        <v>1264</v>
      </c>
      <c r="I241" s="592">
        <v>0</v>
      </c>
      <c r="J241" s="563">
        <v>0</v>
      </c>
      <c r="K241">
        <v>0</v>
      </c>
      <c r="L241">
        <f t="shared" si="10"/>
        <v>0</v>
      </c>
      <c r="P241" s="634"/>
      <c r="S241">
        <v>232</v>
      </c>
      <c r="T241" s="667"/>
      <c r="U241" s="668">
        <v>0</v>
      </c>
      <c r="V241" s="667"/>
      <c r="W241">
        <v>0</v>
      </c>
      <c r="Y241">
        <f t="shared" si="11"/>
        <v>0</v>
      </c>
      <c r="AA241" s="668">
        <f t="shared" si="12"/>
        <v>0</v>
      </c>
    </row>
    <row r="242" spans="7:27">
      <c r="G242" s="174">
        <v>233</v>
      </c>
      <c r="H242" s="544" t="s">
        <v>1265</v>
      </c>
      <c r="I242" s="592">
        <v>0</v>
      </c>
      <c r="J242" s="563">
        <v>0</v>
      </c>
      <c r="K242">
        <v>0</v>
      </c>
      <c r="L242">
        <f t="shared" si="10"/>
        <v>0</v>
      </c>
      <c r="P242" s="634"/>
      <c r="S242">
        <v>233</v>
      </c>
      <c r="T242" s="667"/>
      <c r="U242" s="668">
        <v>0</v>
      </c>
      <c r="V242" s="667"/>
      <c r="W242">
        <v>0</v>
      </c>
      <c r="Y242">
        <f t="shared" si="11"/>
        <v>0</v>
      </c>
      <c r="AA242" s="668">
        <f t="shared" si="12"/>
        <v>0</v>
      </c>
    </row>
    <row r="243" spans="7:27">
      <c r="G243" s="174">
        <v>234</v>
      </c>
      <c r="H243" s="544" t="s">
        <v>1266</v>
      </c>
      <c r="I243" s="592">
        <v>0.38890000000000002</v>
      </c>
      <c r="J243" s="563">
        <v>6</v>
      </c>
      <c r="K243">
        <v>7</v>
      </c>
      <c r="L243">
        <f t="shared" si="10"/>
        <v>-1</v>
      </c>
      <c r="P243" s="634"/>
      <c r="S243">
        <v>234</v>
      </c>
      <c r="T243" s="667"/>
      <c r="U243" s="668">
        <v>0.33829999999999999</v>
      </c>
      <c r="V243" s="667"/>
      <c r="W243">
        <v>6</v>
      </c>
      <c r="Y243">
        <f t="shared" si="11"/>
        <v>0</v>
      </c>
      <c r="AA243" s="668">
        <f t="shared" si="12"/>
        <v>5.0600000000000034E-2</v>
      </c>
    </row>
    <row r="244" spans="7:27">
      <c r="G244" s="174">
        <v>235</v>
      </c>
      <c r="H244" s="544" t="s">
        <v>1267</v>
      </c>
      <c r="I244" s="592">
        <v>0</v>
      </c>
      <c r="J244" s="563">
        <v>0</v>
      </c>
      <c r="K244">
        <v>0</v>
      </c>
      <c r="L244">
        <f t="shared" si="10"/>
        <v>0</v>
      </c>
      <c r="P244" s="634"/>
      <c r="S244">
        <v>235</v>
      </c>
      <c r="T244" s="667"/>
      <c r="U244" s="668">
        <v>0</v>
      </c>
      <c r="V244" s="667"/>
      <c r="W244">
        <v>0</v>
      </c>
      <c r="Y244">
        <f t="shared" si="11"/>
        <v>0</v>
      </c>
      <c r="AA244" s="668">
        <f t="shared" si="12"/>
        <v>0</v>
      </c>
    </row>
    <row r="245" spans="7:27">
      <c r="G245" s="174">
        <v>236</v>
      </c>
      <c r="H245" s="544" t="s">
        <v>1268</v>
      </c>
      <c r="I245" s="592">
        <v>0.71120000000000005</v>
      </c>
      <c r="J245" s="563">
        <v>10</v>
      </c>
      <c r="K245">
        <v>10</v>
      </c>
      <c r="L245">
        <f t="shared" si="10"/>
        <v>0</v>
      </c>
      <c r="P245" s="634"/>
      <c r="S245">
        <v>236</v>
      </c>
      <c r="T245" s="667"/>
      <c r="U245" s="668">
        <v>0.6996</v>
      </c>
      <c r="V245" s="667"/>
      <c r="W245">
        <v>10</v>
      </c>
      <c r="Y245">
        <f t="shared" si="11"/>
        <v>0</v>
      </c>
      <c r="AA245" s="668">
        <f t="shared" si="12"/>
        <v>1.1600000000000055E-2</v>
      </c>
    </row>
    <row r="246" spans="7:27">
      <c r="G246" s="174">
        <v>237</v>
      </c>
      <c r="H246" s="544" t="s">
        <v>1269</v>
      </c>
      <c r="I246" s="592">
        <v>0</v>
      </c>
      <c r="J246" s="563">
        <v>0</v>
      </c>
      <c r="K246">
        <v>0</v>
      </c>
      <c r="L246">
        <f t="shared" si="10"/>
        <v>0</v>
      </c>
      <c r="P246" s="634"/>
      <c r="S246">
        <v>237</v>
      </c>
      <c r="T246" s="667"/>
      <c r="U246" s="668">
        <v>0</v>
      </c>
      <c r="V246" s="667"/>
      <c r="W246">
        <v>0</v>
      </c>
      <c r="Y246">
        <f t="shared" si="11"/>
        <v>0</v>
      </c>
      <c r="AA246" s="668">
        <f t="shared" si="12"/>
        <v>0</v>
      </c>
    </row>
    <row r="247" spans="7:27">
      <c r="G247" s="174">
        <v>238</v>
      </c>
      <c r="H247" s="544" t="s">
        <v>1270</v>
      </c>
      <c r="I247" s="592">
        <v>0.31950000000000001</v>
      </c>
      <c r="J247" s="563">
        <v>6</v>
      </c>
      <c r="K247">
        <v>6</v>
      </c>
      <c r="L247">
        <f t="shared" si="10"/>
        <v>0</v>
      </c>
      <c r="P247" s="634"/>
      <c r="S247">
        <v>238</v>
      </c>
      <c r="T247" s="667"/>
      <c r="U247" s="668">
        <v>0.31419999999999998</v>
      </c>
      <c r="V247" s="667"/>
      <c r="W247">
        <v>6</v>
      </c>
      <c r="Y247">
        <f t="shared" si="11"/>
        <v>0</v>
      </c>
      <c r="AA247" s="668">
        <f t="shared" si="12"/>
        <v>5.3000000000000269E-3</v>
      </c>
    </row>
    <row r="248" spans="7:27">
      <c r="G248" s="174">
        <v>239</v>
      </c>
      <c r="H248" s="544" t="s">
        <v>0</v>
      </c>
      <c r="I248" s="592">
        <v>0.37569999999999998</v>
      </c>
      <c r="J248" s="563">
        <v>6</v>
      </c>
      <c r="K248">
        <v>6</v>
      </c>
      <c r="L248">
        <f t="shared" si="10"/>
        <v>0</v>
      </c>
      <c r="P248" s="634"/>
      <c r="S248">
        <v>239</v>
      </c>
      <c r="T248" s="667"/>
      <c r="U248" s="668">
        <v>0.35620000000000002</v>
      </c>
      <c r="V248" s="667"/>
      <c r="W248">
        <v>6</v>
      </c>
      <c r="Y248">
        <f t="shared" si="11"/>
        <v>0</v>
      </c>
      <c r="AA248" s="668">
        <f t="shared" si="12"/>
        <v>1.9499999999999962E-2</v>
      </c>
    </row>
    <row r="249" spans="7:27">
      <c r="G249" s="174">
        <v>240</v>
      </c>
      <c r="H249" s="544" t="s">
        <v>1</v>
      </c>
      <c r="I249" s="592">
        <v>0.2301</v>
      </c>
      <c r="J249" s="563">
        <v>5</v>
      </c>
      <c r="K249">
        <v>5</v>
      </c>
      <c r="L249">
        <f t="shared" si="10"/>
        <v>0</v>
      </c>
      <c r="P249" s="634"/>
      <c r="S249">
        <v>240</v>
      </c>
      <c r="T249" s="667"/>
      <c r="U249" s="668">
        <v>0.2422</v>
      </c>
      <c r="V249" s="667"/>
      <c r="W249">
        <v>5</v>
      </c>
      <c r="Y249">
        <f t="shared" si="11"/>
        <v>0</v>
      </c>
      <c r="AA249" s="668">
        <f t="shared" si="12"/>
        <v>-1.21E-2</v>
      </c>
    </row>
    <row r="250" spans="7:27">
      <c r="G250" s="174">
        <v>241</v>
      </c>
      <c r="H250" s="544" t="s">
        <v>2</v>
      </c>
      <c r="I250" s="592">
        <v>0</v>
      </c>
      <c r="J250" s="563">
        <v>0</v>
      </c>
      <c r="K250">
        <v>0</v>
      </c>
      <c r="L250">
        <f t="shared" si="10"/>
        <v>0</v>
      </c>
      <c r="P250" s="634"/>
      <c r="S250">
        <v>241</v>
      </c>
      <c r="T250" s="667"/>
      <c r="U250" s="668">
        <v>0</v>
      </c>
      <c r="V250" s="667"/>
      <c r="W250">
        <v>0</v>
      </c>
      <c r="Y250">
        <f t="shared" si="11"/>
        <v>0</v>
      </c>
      <c r="AA250" s="668">
        <f t="shared" si="12"/>
        <v>0</v>
      </c>
    </row>
    <row r="251" spans="7:27">
      <c r="G251" s="174">
        <v>242</v>
      </c>
      <c r="H251" s="544" t="s">
        <v>3</v>
      </c>
      <c r="I251" s="592">
        <v>0.63319999999999999</v>
      </c>
      <c r="J251" s="563">
        <v>10</v>
      </c>
      <c r="K251">
        <v>10</v>
      </c>
      <c r="L251">
        <f t="shared" si="10"/>
        <v>0</v>
      </c>
      <c r="P251" s="634"/>
      <c r="S251">
        <v>242</v>
      </c>
      <c r="T251" s="667"/>
      <c r="U251" s="668">
        <v>0.57250000000000001</v>
      </c>
      <c r="V251" s="667"/>
      <c r="W251">
        <v>10</v>
      </c>
      <c r="Y251">
        <f t="shared" si="11"/>
        <v>0</v>
      </c>
      <c r="AA251" s="668">
        <f t="shared" si="12"/>
        <v>6.0699999999999976E-2</v>
      </c>
    </row>
    <row r="252" spans="7:27">
      <c r="G252" s="174">
        <v>243</v>
      </c>
      <c r="H252" s="544" t="s">
        <v>5</v>
      </c>
      <c r="I252" s="592">
        <v>0.55640000000000001</v>
      </c>
      <c r="J252" s="563">
        <v>9</v>
      </c>
      <c r="K252">
        <v>9</v>
      </c>
      <c r="L252">
        <f t="shared" si="10"/>
        <v>0</v>
      </c>
      <c r="P252" s="634"/>
      <c r="S252">
        <v>243</v>
      </c>
      <c r="T252" s="667"/>
      <c r="U252" s="668">
        <v>0.52639999999999998</v>
      </c>
      <c r="V252" s="667"/>
      <c r="W252">
        <v>9</v>
      </c>
      <c r="Y252">
        <f t="shared" si="11"/>
        <v>0</v>
      </c>
      <c r="AA252" s="668">
        <f t="shared" si="12"/>
        <v>3.0000000000000027E-2</v>
      </c>
    </row>
    <row r="253" spans="7:27">
      <c r="G253" s="174">
        <v>244</v>
      </c>
      <c r="H253" s="544" t="s">
        <v>6</v>
      </c>
      <c r="I253" s="592">
        <v>0.6845</v>
      </c>
      <c r="J253" s="563">
        <v>10</v>
      </c>
      <c r="K253">
        <v>10</v>
      </c>
      <c r="L253">
        <f t="shared" si="10"/>
        <v>0</v>
      </c>
      <c r="P253" s="634"/>
      <c r="S253">
        <v>244</v>
      </c>
      <c r="T253" s="667"/>
      <c r="U253" s="668">
        <v>0.65800000000000003</v>
      </c>
      <c r="V253" s="667"/>
      <c r="W253">
        <v>10</v>
      </c>
      <c r="Y253">
        <f t="shared" si="11"/>
        <v>0</v>
      </c>
      <c r="AA253" s="668">
        <f t="shared" si="12"/>
        <v>2.6499999999999968E-2</v>
      </c>
    </row>
    <row r="254" spans="7:27">
      <c r="G254" s="174">
        <v>245</v>
      </c>
      <c r="H254" s="544" t="s">
        <v>7</v>
      </c>
      <c r="I254" s="592">
        <v>0</v>
      </c>
      <c r="J254" s="563">
        <v>0</v>
      </c>
      <c r="K254">
        <v>0</v>
      </c>
      <c r="L254">
        <f t="shared" si="10"/>
        <v>0</v>
      </c>
      <c r="P254" s="634"/>
      <c r="S254">
        <v>245</v>
      </c>
      <c r="T254" s="667"/>
      <c r="U254" s="668">
        <v>0</v>
      </c>
      <c r="V254" s="667"/>
      <c r="W254">
        <v>0</v>
      </c>
      <c r="Y254">
        <f t="shared" si="11"/>
        <v>0</v>
      </c>
      <c r="AA254" s="668">
        <f t="shared" si="12"/>
        <v>0</v>
      </c>
    </row>
    <row r="255" spans="7:27">
      <c r="G255" s="174">
        <v>246</v>
      </c>
      <c r="H255" s="544" t="s">
        <v>8</v>
      </c>
      <c r="I255" s="592">
        <v>0.1258</v>
      </c>
      <c r="J255" s="563">
        <v>3</v>
      </c>
      <c r="K255">
        <v>2</v>
      </c>
      <c r="L255">
        <f t="shared" si="10"/>
        <v>1</v>
      </c>
      <c r="P255" s="634"/>
      <c r="S255">
        <v>246</v>
      </c>
      <c r="T255" s="667"/>
      <c r="U255" s="668">
        <v>0.12429999999999999</v>
      </c>
      <c r="V255" s="667"/>
      <c r="W255">
        <v>3</v>
      </c>
      <c r="Y255">
        <f t="shared" si="11"/>
        <v>0</v>
      </c>
      <c r="AA255" s="668">
        <f t="shared" si="12"/>
        <v>1.5000000000000013E-3</v>
      </c>
    </row>
    <row r="256" spans="7:27">
      <c r="G256" s="174">
        <v>247</v>
      </c>
      <c r="H256" s="544" t="s">
        <v>9</v>
      </c>
      <c r="I256" s="592">
        <v>0</v>
      </c>
      <c r="J256" s="563">
        <v>0</v>
      </c>
      <c r="K256">
        <v>0</v>
      </c>
      <c r="L256">
        <f t="shared" si="10"/>
        <v>0</v>
      </c>
      <c r="P256" s="634"/>
      <c r="S256">
        <v>247</v>
      </c>
      <c r="T256" s="667"/>
      <c r="U256" s="668">
        <v>0</v>
      </c>
      <c r="V256" s="667"/>
      <c r="W256">
        <v>0</v>
      </c>
      <c r="Y256">
        <f t="shared" si="11"/>
        <v>0</v>
      </c>
      <c r="AA256" s="668">
        <f t="shared" si="12"/>
        <v>0</v>
      </c>
    </row>
    <row r="257" spans="7:27">
      <c r="G257" s="174">
        <v>248</v>
      </c>
      <c r="H257" s="544" t="s">
        <v>10</v>
      </c>
      <c r="I257" s="592">
        <v>0.753</v>
      </c>
      <c r="J257" s="563">
        <v>11</v>
      </c>
      <c r="K257">
        <v>11</v>
      </c>
      <c r="L257">
        <f t="shared" si="10"/>
        <v>0</v>
      </c>
      <c r="P257" s="634"/>
      <c r="S257">
        <v>248</v>
      </c>
      <c r="T257" s="667"/>
      <c r="U257" s="668">
        <v>0.73129999999999995</v>
      </c>
      <c r="V257" s="667"/>
      <c r="W257">
        <v>11</v>
      </c>
      <c r="Y257">
        <f t="shared" si="11"/>
        <v>0</v>
      </c>
      <c r="AA257" s="668">
        <f t="shared" si="12"/>
        <v>2.1700000000000053E-2</v>
      </c>
    </row>
    <row r="258" spans="7:27">
      <c r="G258" s="174">
        <v>249</v>
      </c>
      <c r="H258" s="544" t="s">
        <v>11</v>
      </c>
      <c r="I258" s="592">
        <v>0.34110000000000001</v>
      </c>
      <c r="J258" s="563">
        <v>5</v>
      </c>
      <c r="K258">
        <v>7</v>
      </c>
      <c r="L258">
        <f t="shared" si="10"/>
        <v>-2</v>
      </c>
      <c r="P258" s="634"/>
      <c r="S258">
        <v>249</v>
      </c>
      <c r="T258" s="667"/>
      <c r="U258" s="668">
        <v>0.27910000000000001</v>
      </c>
      <c r="V258" s="667"/>
      <c r="W258">
        <v>5</v>
      </c>
      <c r="Y258">
        <f t="shared" si="11"/>
        <v>0</v>
      </c>
      <c r="AA258" s="668">
        <f t="shared" si="12"/>
        <v>6.2E-2</v>
      </c>
    </row>
    <row r="259" spans="7:27">
      <c r="G259" s="174">
        <v>250</v>
      </c>
      <c r="H259" s="544" t="s">
        <v>12</v>
      </c>
      <c r="I259" s="592">
        <v>0.2671</v>
      </c>
      <c r="J259" s="563">
        <v>5</v>
      </c>
      <c r="K259">
        <v>5</v>
      </c>
      <c r="L259">
        <f t="shared" si="10"/>
        <v>0</v>
      </c>
      <c r="P259" s="634"/>
      <c r="S259">
        <v>250</v>
      </c>
      <c r="T259" s="667"/>
      <c r="U259" s="668">
        <v>0.24149999999999999</v>
      </c>
      <c r="V259" s="667"/>
      <c r="W259">
        <v>5</v>
      </c>
      <c r="Y259">
        <f t="shared" si="11"/>
        <v>0</v>
      </c>
      <c r="AA259" s="668">
        <f t="shared" si="12"/>
        <v>2.5600000000000012E-2</v>
      </c>
    </row>
    <row r="260" spans="7:27">
      <c r="G260" s="174">
        <v>251</v>
      </c>
      <c r="H260" s="544" t="s">
        <v>13</v>
      </c>
      <c r="I260" s="592">
        <v>0.51759999999999995</v>
      </c>
      <c r="J260" s="563">
        <v>9</v>
      </c>
      <c r="K260">
        <v>9</v>
      </c>
      <c r="L260">
        <f t="shared" si="10"/>
        <v>0</v>
      </c>
      <c r="P260" s="634"/>
      <c r="S260">
        <v>251</v>
      </c>
      <c r="T260" s="667"/>
      <c r="U260" s="668">
        <v>0.50949999999999995</v>
      </c>
      <c r="V260" s="667"/>
      <c r="W260">
        <v>9</v>
      </c>
      <c r="Y260">
        <f t="shared" si="11"/>
        <v>0</v>
      </c>
      <c r="AA260" s="668">
        <f t="shared" si="12"/>
        <v>8.0999999999999961E-3</v>
      </c>
    </row>
    <row r="261" spans="7:27">
      <c r="G261" s="174">
        <v>252</v>
      </c>
      <c r="H261" s="544" t="s">
        <v>14</v>
      </c>
      <c r="I261" s="592">
        <v>0.3296</v>
      </c>
      <c r="J261" s="563">
        <v>5</v>
      </c>
      <c r="K261">
        <v>6</v>
      </c>
      <c r="L261">
        <f t="shared" si="10"/>
        <v>-1</v>
      </c>
      <c r="P261" s="634"/>
      <c r="S261">
        <v>252</v>
      </c>
      <c r="T261" s="667"/>
      <c r="U261" s="668">
        <v>0.29670000000000002</v>
      </c>
      <c r="V261" s="667"/>
      <c r="W261">
        <v>5</v>
      </c>
      <c r="Y261">
        <f t="shared" si="11"/>
        <v>0</v>
      </c>
      <c r="AA261" s="668">
        <f t="shared" si="12"/>
        <v>3.2899999999999985E-2</v>
      </c>
    </row>
    <row r="262" spans="7:27">
      <c r="G262" s="174">
        <v>253</v>
      </c>
      <c r="H262" s="544" t="s">
        <v>15</v>
      </c>
      <c r="I262" s="592">
        <v>0.64570000000000005</v>
      </c>
      <c r="J262" s="563">
        <v>10</v>
      </c>
      <c r="K262">
        <v>10</v>
      </c>
      <c r="L262">
        <f t="shared" si="10"/>
        <v>0</v>
      </c>
      <c r="P262" s="634"/>
      <c r="S262">
        <v>253</v>
      </c>
      <c r="T262" s="667"/>
      <c r="U262" s="668">
        <v>0.56899999999999995</v>
      </c>
      <c r="V262" s="667"/>
      <c r="W262">
        <v>10</v>
      </c>
      <c r="Y262">
        <f t="shared" si="11"/>
        <v>0</v>
      </c>
      <c r="AA262" s="668">
        <f t="shared" si="12"/>
        <v>7.6700000000000101E-2</v>
      </c>
    </row>
    <row r="263" spans="7:27">
      <c r="G263" s="174">
        <v>254</v>
      </c>
      <c r="H263" s="544" t="s">
        <v>16</v>
      </c>
      <c r="I263" s="592">
        <v>0</v>
      </c>
      <c r="J263" s="563">
        <v>0</v>
      </c>
      <c r="K263">
        <v>0</v>
      </c>
      <c r="L263">
        <f t="shared" si="10"/>
        <v>0</v>
      </c>
      <c r="P263" s="634"/>
      <c r="S263">
        <v>254</v>
      </c>
      <c r="T263" s="667"/>
      <c r="U263" s="668">
        <v>0</v>
      </c>
      <c r="V263" s="667"/>
      <c r="W263">
        <v>0</v>
      </c>
      <c r="Y263">
        <f t="shared" si="11"/>
        <v>0</v>
      </c>
      <c r="AA263" s="668">
        <f t="shared" si="12"/>
        <v>0</v>
      </c>
    </row>
    <row r="264" spans="7:27">
      <c r="G264" s="174">
        <v>255</v>
      </c>
      <c r="H264" s="544" t="s">
        <v>17</v>
      </c>
      <c r="I264" s="592">
        <v>0</v>
      </c>
      <c r="J264" s="563">
        <v>0</v>
      </c>
      <c r="K264">
        <v>0</v>
      </c>
      <c r="L264">
        <f t="shared" si="10"/>
        <v>0</v>
      </c>
      <c r="P264" s="634"/>
      <c r="S264">
        <v>255</v>
      </c>
      <c r="T264" s="667"/>
      <c r="U264" s="668">
        <v>0</v>
      </c>
      <c r="V264" s="667"/>
      <c r="W264">
        <v>0</v>
      </c>
      <c r="Y264">
        <f t="shared" si="11"/>
        <v>0</v>
      </c>
      <c r="AA264" s="668">
        <f t="shared" si="12"/>
        <v>0</v>
      </c>
    </row>
    <row r="265" spans="7:27">
      <c r="G265" s="174">
        <v>256</v>
      </c>
      <c r="H265" s="544" t="s">
        <v>18</v>
      </c>
      <c r="I265" s="592">
        <v>0</v>
      </c>
      <c r="J265" s="563">
        <v>0</v>
      </c>
      <c r="K265">
        <v>0</v>
      </c>
      <c r="L265">
        <f t="shared" si="10"/>
        <v>0</v>
      </c>
      <c r="P265" s="634"/>
      <c r="S265">
        <v>256</v>
      </c>
      <c r="T265" s="667"/>
      <c r="U265" s="668">
        <v>0</v>
      </c>
      <c r="V265" s="667"/>
      <c r="W265">
        <v>0</v>
      </c>
      <c r="Y265">
        <f t="shared" si="11"/>
        <v>0</v>
      </c>
      <c r="AA265" s="668">
        <f t="shared" si="12"/>
        <v>0</v>
      </c>
    </row>
    <row r="266" spans="7:27">
      <c r="G266" s="174">
        <v>257</v>
      </c>
      <c r="H266" s="544" t="s">
        <v>19</v>
      </c>
      <c r="I266" s="592">
        <v>0</v>
      </c>
      <c r="J266" s="563">
        <v>0</v>
      </c>
      <c r="K266">
        <v>0</v>
      </c>
      <c r="L266">
        <f t="shared" si="10"/>
        <v>0</v>
      </c>
      <c r="P266" s="634"/>
      <c r="S266">
        <v>257</v>
      </c>
      <c r="T266" s="667"/>
      <c r="U266" s="668">
        <v>0</v>
      </c>
      <c r="V266" s="667"/>
      <c r="W266">
        <v>0</v>
      </c>
      <c r="Y266">
        <f t="shared" si="11"/>
        <v>0</v>
      </c>
      <c r="AA266" s="668">
        <f t="shared" si="12"/>
        <v>0</v>
      </c>
    </row>
    <row r="267" spans="7:27">
      <c r="G267" s="174">
        <v>258</v>
      </c>
      <c r="H267" s="544" t="s">
        <v>20</v>
      </c>
      <c r="I267" s="592">
        <v>0.64880000000000004</v>
      </c>
      <c r="J267" s="563">
        <v>10</v>
      </c>
      <c r="K267">
        <v>10</v>
      </c>
      <c r="L267">
        <f t="shared" ref="L267:L330" si="13">J267-K267</f>
        <v>0</v>
      </c>
      <c r="P267" s="634"/>
      <c r="S267">
        <v>258</v>
      </c>
      <c r="T267" s="667"/>
      <c r="U267" s="668">
        <v>0.65410000000000001</v>
      </c>
      <c r="V267" s="667"/>
      <c r="W267">
        <v>10</v>
      </c>
      <c r="Y267">
        <f t="shared" ref="Y267:Y330" si="14">+W267-J267</f>
        <v>0</v>
      </c>
      <c r="AA267" s="668">
        <f t="shared" ref="AA267:AA330" si="15">+I267-U267</f>
        <v>-5.2999999999999714E-3</v>
      </c>
    </row>
    <row r="268" spans="7:27">
      <c r="G268" s="174">
        <v>259</v>
      </c>
      <c r="H268" s="544" t="s">
        <v>21</v>
      </c>
      <c r="I268" s="592">
        <v>0</v>
      </c>
      <c r="J268" s="563">
        <v>0</v>
      </c>
      <c r="K268">
        <v>0</v>
      </c>
      <c r="L268">
        <f t="shared" si="13"/>
        <v>0</v>
      </c>
      <c r="P268" s="634"/>
      <c r="S268">
        <v>259</v>
      </c>
      <c r="T268" s="667"/>
      <c r="U268" s="668">
        <v>0</v>
      </c>
      <c r="V268" s="667"/>
      <c r="W268">
        <v>0</v>
      </c>
      <c r="Y268">
        <f t="shared" si="14"/>
        <v>0</v>
      </c>
      <c r="AA268" s="668">
        <f t="shared" si="15"/>
        <v>0</v>
      </c>
    </row>
    <row r="269" spans="7:27">
      <c r="G269" s="174">
        <v>260</v>
      </c>
      <c r="H269" s="544" t="s">
        <v>22</v>
      </c>
      <c r="I269" s="592">
        <v>0</v>
      </c>
      <c r="J269" s="563">
        <v>0</v>
      </c>
      <c r="K269">
        <v>0</v>
      </c>
      <c r="L269">
        <f t="shared" si="13"/>
        <v>0</v>
      </c>
      <c r="P269" s="634"/>
      <c r="S269">
        <v>260</v>
      </c>
      <c r="T269" s="667"/>
      <c r="U269" s="668">
        <v>0</v>
      </c>
      <c r="V269" s="667"/>
      <c r="W269">
        <v>0</v>
      </c>
      <c r="Y269">
        <f t="shared" si="14"/>
        <v>0</v>
      </c>
      <c r="AA269" s="668">
        <f t="shared" si="15"/>
        <v>0</v>
      </c>
    </row>
    <row r="270" spans="7:27">
      <c r="G270" s="174">
        <v>261</v>
      </c>
      <c r="H270" s="544" t="s">
        <v>23</v>
      </c>
      <c r="I270" s="592">
        <v>0.28760000000000002</v>
      </c>
      <c r="J270" s="563">
        <v>5</v>
      </c>
      <c r="K270">
        <v>5</v>
      </c>
      <c r="L270">
        <f t="shared" si="13"/>
        <v>0</v>
      </c>
      <c r="P270" s="634"/>
      <c r="S270">
        <v>261</v>
      </c>
      <c r="T270" s="667"/>
      <c r="U270" s="668">
        <v>0.28089999999999998</v>
      </c>
      <c r="V270" s="667"/>
      <c r="W270">
        <v>5</v>
      </c>
      <c r="Y270">
        <f t="shared" si="14"/>
        <v>0</v>
      </c>
      <c r="AA270" s="668">
        <f t="shared" si="15"/>
        <v>6.7000000000000393E-3</v>
      </c>
    </row>
    <row r="271" spans="7:27">
      <c r="G271" s="174">
        <v>262</v>
      </c>
      <c r="H271" s="544" t="s">
        <v>24</v>
      </c>
      <c r="I271" s="592">
        <v>0.52270000000000005</v>
      </c>
      <c r="J271" s="563">
        <v>9</v>
      </c>
      <c r="K271">
        <v>9</v>
      </c>
      <c r="L271">
        <f t="shared" si="13"/>
        <v>0</v>
      </c>
      <c r="P271" s="634"/>
      <c r="S271">
        <v>262</v>
      </c>
      <c r="T271" s="667"/>
      <c r="U271" s="668">
        <v>0.52180000000000004</v>
      </c>
      <c r="V271" s="667"/>
      <c r="W271">
        <v>9</v>
      </c>
      <c r="Y271">
        <f t="shared" si="14"/>
        <v>0</v>
      </c>
      <c r="AA271" s="668">
        <f t="shared" si="15"/>
        <v>9.000000000000119E-4</v>
      </c>
    </row>
    <row r="272" spans="7:27">
      <c r="G272" s="174">
        <v>263</v>
      </c>
      <c r="H272" s="544" t="s">
        <v>25</v>
      </c>
      <c r="I272" s="592">
        <v>0.63290000000000002</v>
      </c>
      <c r="J272" s="563">
        <v>11</v>
      </c>
      <c r="K272">
        <v>10</v>
      </c>
      <c r="L272">
        <f t="shared" si="13"/>
        <v>1</v>
      </c>
      <c r="P272" s="634"/>
      <c r="S272">
        <v>263</v>
      </c>
      <c r="T272" s="667"/>
      <c r="U272" s="668">
        <v>0.72729999999999995</v>
      </c>
      <c r="V272" s="667"/>
      <c r="W272">
        <v>11</v>
      </c>
      <c r="Y272">
        <f t="shared" si="14"/>
        <v>0</v>
      </c>
      <c r="AA272" s="668">
        <f t="shared" si="15"/>
        <v>-9.4399999999999928E-2</v>
      </c>
    </row>
    <row r="273" spans="7:27">
      <c r="G273" s="174">
        <v>264</v>
      </c>
      <c r="H273" s="544" t="s">
        <v>26</v>
      </c>
      <c r="I273" s="592">
        <v>0.1421</v>
      </c>
      <c r="J273" s="563">
        <v>3</v>
      </c>
      <c r="K273">
        <v>3</v>
      </c>
      <c r="L273">
        <f t="shared" si="13"/>
        <v>0</v>
      </c>
      <c r="P273" s="634"/>
      <c r="S273">
        <v>264</v>
      </c>
      <c r="T273" s="667"/>
      <c r="U273" s="668">
        <v>0.13739999999999999</v>
      </c>
      <c r="V273" s="667"/>
      <c r="W273">
        <v>3</v>
      </c>
      <c r="Y273">
        <f t="shared" si="14"/>
        <v>0</v>
      </c>
      <c r="AA273" s="668">
        <f t="shared" si="15"/>
        <v>4.7000000000000097E-3</v>
      </c>
    </row>
    <row r="274" spans="7:27">
      <c r="G274" s="174">
        <v>265</v>
      </c>
      <c r="H274" s="544" t="s">
        <v>27</v>
      </c>
      <c r="I274" s="592">
        <v>0.2316</v>
      </c>
      <c r="J274" s="563">
        <v>4</v>
      </c>
      <c r="K274">
        <v>4</v>
      </c>
      <c r="L274">
        <f t="shared" si="13"/>
        <v>0</v>
      </c>
      <c r="P274" s="634"/>
      <c r="S274">
        <v>265</v>
      </c>
      <c r="T274" s="667"/>
      <c r="U274" s="668">
        <v>0.2346</v>
      </c>
      <c r="V274" s="667"/>
      <c r="W274">
        <v>4</v>
      </c>
      <c r="Y274">
        <f t="shared" si="14"/>
        <v>0</v>
      </c>
      <c r="AA274" s="668">
        <f t="shared" si="15"/>
        <v>-3.0000000000000027E-3</v>
      </c>
    </row>
    <row r="275" spans="7:27">
      <c r="G275" s="174">
        <v>266</v>
      </c>
      <c r="H275" s="544" t="s">
        <v>28</v>
      </c>
      <c r="I275" s="592">
        <v>0.1416</v>
      </c>
      <c r="J275" s="563">
        <v>3</v>
      </c>
      <c r="K275">
        <v>3</v>
      </c>
      <c r="L275">
        <f t="shared" si="13"/>
        <v>0</v>
      </c>
      <c r="P275" s="634"/>
      <c r="S275">
        <v>266</v>
      </c>
      <c r="T275" s="667"/>
      <c r="U275" s="668">
        <v>0.1394</v>
      </c>
      <c r="V275" s="667"/>
      <c r="W275">
        <v>3</v>
      </c>
      <c r="Y275">
        <f t="shared" si="14"/>
        <v>0</v>
      </c>
      <c r="AA275" s="668">
        <f t="shared" si="15"/>
        <v>2.2000000000000075E-3</v>
      </c>
    </row>
    <row r="276" spans="7:27">
      <c r="G276" s="174">
        <v>267</v>
      </c>
      <c r="H276" s="544" t="s">
        <v>225</v>
      </c>
      <c r="I276" s="592">
        <v>0</v>
      </c>
      <c r="J276" s="563">
        <v>0</v>
      </c>
      <c r="K276">
        <v>0</v>
      </c>
      <c r="L276">
        <f t="shared" si="13"/>
        <v>0</v>
      </c>
      <c r="P276" s="634"/>
      <c r="S276">
        <v>267</v>
      </c>
      <c r="T276" s="667"/>
      <c r="U276" s="668">
        <v>0</v>
      </c>
      <c r="V276" s="667"/>
      <c r="W276">
        <v>0</v>
      </c>
      <c r="Y276">
        <f t="shared" si="14"/>
        <v>0</v>
      </c>
      <c r="AA276" s="668">
        <f t="shared" si="15"/>
        <v>0</v>
      </c>
    </row>
    <row r="277" spans="7:27">
      <c r="G277" s="174">
        <v>268</v>
      </c>
      <c r="H277" s="544" t="s">
        <v>226</v>
      </c>
      <c r="I277" s="592">
        <v>0</v>
      </c>
      <c r="J277" s="563">
        <v>0</v>
      </c>
      <c r="K277">
        <v>0</v>
      </c>
      <c r="L277">
        <f t="shared" si="13"/>
        <v>0</v>
      </c>
      <c r="P277" s="634"/>
      <c r="S277">
        <v>268</v>
      </c>
      <c r="T277" s="667"/>
      <c r="U277" s="668">
        <v>0</v>
      </c>
      <c r="V277" s="667"/>
      <c r="W277">
        <v>0</v>
      </c>
      <c r="Y277">
        <f t="shared" si="14"/>
        <v>0</v>
      </c>
      <c r="AA277" s="668">
        <f t="shared" si="15"/>
        <v>0</v>
      </c>
    </row>
    <row r="278" spans="7:27">
      <c r="G278" s="174">
        <v>269</v>
      </c>
      <c r="H278" s="544" t="s">
        <v>227</v>
      </c>
      <c r="I278" s="592">
        <v>6.3399999999999998E-2</v>
      </c>
      <c r="J278" s="563">
        <v>2</v>
      </c>
      <c r="K278">
        <v>2</v>
      </c>
      <c r="L278">
        <f t="shared" si="13"/>
        <v>0</v>
      </c>
      <c r="P278" s="634"/>
      <c r="S278">
        <v>269</v>
      </c>
      <c r="T278" s="667"/>
      <c r="U278" s="668">
        <v>6.08E-2</v>
      </c>
      <c r="V278" s="667"/>
      <c r="W278">
        <v>2</v>
      </c>
      <c r="Y278">
        <f t="shared" si="14"/>
        <v>0</v>
      </c>
      <c r="AA278" s="668">
        <f t="shared" si="15"/>
        <v>2.5999999999999981E-3</v>
      </c>
    </row>
    <row r="279" spans="7:27">
      <c r="G279" s="174">
        <v>270</v>
      </c>
      <c r="H279" s="544" t="s">
        <v>228</v>
      </c>
      <c r="I279" s="592">
        <v>0</v>
      </c>
      <c r="J279" s="563">
        <v>0</v>
      </c>
      <c r="K279">
        <v>0</v>
      </c>
      <c r="L279">
        <f t="shared" si="13"/>
        <v>0</v>
      </c>
      <c r="P279" s="634"/>
      <c r="S279">
        <v>270</v>
      </c>
      <c r="T279" s="667"/>
      <c r="U279" s="668">
        <v>0</v>
      </c>
      <c r="V279" s="667"/>
      <c r="W279">
        <v>0</v>
      </c>
      <c r="Y279">
        <f t="shared" si="14"/>
        <v>0</v>
      </c>
      <c r="AA279" s="668">
        <f t="shared" si="15"/>
        <v>0</v>
      </c>
    </row>
    <row r="280" spans="7:27">
      <c r="G280" s="174">
        <v>271</v>
      </c>
      <c r="H280" s="544" t="s">
        <v>229</v>
      </c>
      <c r="I280" s="592">
        <v>0.20169999999999999</v>
      </c>
      <c r="J280" s="563">
        <v>4</v>
      </c>
      <c r="K280">
        <v>4</v>
      </c>
      <c r="L280">
        <f t="shared" si="13"/>
        <v>0</v>
      </c>
      <c r="P280" s="634"/>
      <c r="S280">
        <v>271</v>
      </c>
      <c r="T280" s="667"/>
      <c r="U280" s="668">
        <v>0.2079</v>
      </c>
      <c r="V280" s="667"/>
      <c r="W280">
        <v>4</v>
      </c>
      <c r="Y280">
        <f t="shared" si="14"/>
        <v>0</v>
      </c>
      <c r="AA280" s="668">
        <f t="shared" si="15"/>
        <v>-6.2000000000000111E-3</v>
      </c>
    </row>
    <row r="281" spans="7:27">
      <c r="G281" s="174">
        <v>272</v>
      </c>
      <c r="H281" s="544" t="s">
        <v>230</v>
      </c>
      <c r="I281" s="592">
        <v>0.36599999999999999</v>
      </c>
      <c r="J281" s="563">
        <v>6</v>
      </c>
      <c r="K281">
        <v>6</v>
      </c>
      <c r="L281">
        <f t="shared" si="13"/>
        <v>0</v>
      </c>
      <c r="P281" s="634"/>
      <c r="S281">
        <v>272</v>
      </c>
      <c r="T281" s="667"/>
      <c r="U281" s="668">
        <v>0.33800000000000002</v>
      </c>
      <c r="V281" s="667"/>
      <c r="W281">
        <v>6</v>
      </c>
      <c r="Y281">
        <f t="shared" si="14"/>
        <v>0</v>
      </c>
      <c r="AA281" s="668">
        <f t="shared" si="15"/>
        <v>2.7999999999999969E-2</v>
      </c>
    </row>
    <row r="282" spans="7:27">
      <c r="G282" s="174">
        <v>273</v>
      </c>
      <c r="H282" s="544" t="s">
        <v>231</v>
      </c>
      <c r="I282" s="592">
        <v>0.37940000000000002</v>
      </c>
      <c r="J282" s="563">
        <v>6</v>
      </c>
      <c r="K282">
        <v>7</v>
      </c>
      <c r="L282">
        <f t="shared" si="13"/>
        <v>-1</v>
      </c>
      <c r="P282" s="634"/>
      <c r="S282">
        <v>273</v>
      </c>
      <c r="T282" s="667"/>
      <c r="U282" s="668">
        <v>0.34989999999999999</v>
      </c>
      <c r="V282" s="667"/>
      <c r="W282">
        <v>6</v>
      </c>
      <c r="Y282">
        <f t="shared" si="14"/>
        <v>0</v>
      </c>
      <c r="AA282" s="668">
        <f t="shared" si="15"/>
        <v>2.9500000000000026E-2</v>
      </c>
    </row>
    <row r="283" spans="7:27">
      <c r="G283" s="174">
        <v>274</v>
      </c>
      <c r="H283" s="544" t="s">
        <v>232</v>
      </c>
      <c r="I283" s="592">
        <v>0.57599999999999996</v>
      </c>
      <c r="J283" s="563">
        <v>10</v>
      </c>
      <c r="K283">
        <v>10</v>
      </c>
      <c r="L283">
        <f t="shared" si="13"/>
        <v>0</v>
      </c>
      <c r="P283" s="634"/>
      <c r="S283">
        <v>274</v>
      </c>
      <c r="T283" s="667"/>
      <c r="U283" s="668">
        <v>0.54930000000000001</v>
      </c>
      <c r="V283" s="667"/>
      <c r="W283">
        <v>10</v>
      </c>
      <c r="Y283">
        <f t="shared" si="14"/>
        <v>0</v>
      </c>
      <c r="AA283" s="668">
        <f t="shared" si="15"/>
        <v>2.6699999999999946E-2</v>
      </c>
    </row>
    <row r="284" spans="7:27">
      <c r="G284" s="174">
        <v>275</v>
      </c>
      <c r="H284" s="544" t="s">
        <v>233</v>
      </c>
      <c r="I284" s="592">
        <v>0.22459999999999999</v>
      </c>
      <c r="J284" s="563">
        <v>4</v>
      </c>
      <c r="K284">
        <v>4</v>
      </c>
      <c r="L284">
        <f t="shared" si="13"/>
        <v>0</v>
      </c>
      <c r="P284" s="634"/>
      <c r="S284">
        <v>275</v>
      </c>
      <c r="T284" s="667"/>
      <c r="U284" s="668">
        <v>0.2031</v>
      </c>
      <c r="V284" s="667"/>
      <c r="W284">
        <v>4</v>
      </c>
      <c r="Y284">
        <f t="shared" si="14"/>
        <v>0</v>
      </c>
      <c r="AA284" s="668">
        <f t="shared" si="15"/>
        <v>2.1499999999999991E-2</v>
      </c>
    </row>
    <row r="285" spans="7:27">
      <c r="G285" s="174">
        <v>276</v>
      </c>
      <c r="H285" s="544" t="s">
        <v>234</v>
      </c>
      <c r="I285" s="592">
        <v>9.1999999999999998E-2</v>
      </c>
      <c r="J285" s="563">
        <v>2</v>
      </c>
      <c r="K285">
        <v>2</v>
      </c>
      <c r="L285">
        <f t="shared" si="13"/>
        <v>0</v>
      </c>
      <c r="P285" s="634"/>
      <c r="S285">
        <v>276</v>
      </c>
      <c r="T285" s="667"/>
      <c r="U285" s="668">
        <v>8.7099999999999997E-2</v>
      </c>
      <c r="V285" s="667"/>
      <c r="W285">
        <v>2</v>
      </c>
      <c r="Y285">
        <f t="shared" si="14"/>
        <v>0</v>
      </c>
      <c r="AA285" s="668">
        <f t="shared" si="15"/>
        <v>4.9000000000000016E-3</v>
      </c>
    </row>
    <row r="286" spans="7:27">
      <c r="G286" s="174">
        <v>277</v>
      </c>
      <c r="H286" s="544" t="s">
        <v>235</v>
      </c>
      <c r="I286" s="592">
        <v>0.86240000000000006</v>
      </c>
      <c r="J286" s="563">
        <v>12</v>
      </c>
      <c r="K286">
        <v>12</v>
      </c>
      <c r="L286">
        <f t="shared" si="13"/>
        <v>0</v>
      </c>
      <c r="P286" s="634"/>
      <c r="S286">
        <v>277</v>
      </c>
      <c r="T286" s="667"/>
      <c r="U286" s="668">
        <v>0.85140000000000005</v>
      </c>
      <c r="V286" s="667"/>
      <c r="W286">
        <v>12</v>
      </c>
      <c r="Y286">
        <f t="shared" si="14"/>
        <v>0</v>
      </c>
      <c r="AA286" s="668">
        <f t="shared" si="15"/>
        <v>1.100000000000001E-2</v>
      </c>
    </row>
    <row r="287" spans="7:27">
      <c r="G287" s="174">
        <v>278</v>
      </c>
      <c r="H287" s="544" t="s">
        <v>236</v>
      </c>
      <c r="I287" s="592">
        <v>0.39079999999999998</v>
      </c>
      <c r="J287" s="563">
        <v>7</v>
      </c>
      <c r="K287">
        <v>7</v>
      </c>
      <c r="L287">
        <f t="shared" si="13"/>
        <v>0</v>
      </c>
      <c r="P287" s="634"/>
      <c r="S287">
        <v>278</v>
      </c>
      <c r="T287" s="667"/>
      <c r="U287" s="668">
        <v>0.38479999999999998</v>
      </c>
      <c r="V287" s="667"/>
      <c r="W287">
        <v>7</v>
      </c>
      <c r="Y287">
        <f t="shared" si="14"/>
        <v>0</v>
      </c>
      <c r="AA287" s="668">
        <f t="shared" si="15"/>
        <v>6.0000000000000053E-3</v>
      </c>
    </row>
    <row r="288" spans="7:27">
      <c r="G288" s="174">
        <v>279</v>
      </c>
      <c r="H288" s="544" t="s">
        <v>237</v>
      </c>
      <c r="I288" s="592">
        <v>0</v>
      </c>
      <c r="J288" s="563">
        <v>0</v>
      </c>
      <c r="K288">
        <v>0</v>
      </c>
      <c r="L288">
        <f t="shared" si="13"/>
        <v>0</v>
      </c>
      <c r="P288" s="634"/>
      <c r="S288">
        <v>279</v>
      </c>
      <c r="T288" s="667"/>
      <c r="U288" s="668">
        <v>0</v>
      </c>
      <c r="V288" s="667"/>
      <c r="W288">
        <v>0</v>
      </c>
      <c r="Y288">
        <f t="shared" si="14"/>
        <v>0</v>
      </c>
      <c r="AA288" s="668">
        <f t="shared" si="15"/>
        <v>0</v>
      </c>
    </row>
    <row r="289" spans="7:27">
      <c r="G289" s="174">
        <v>280</v>
      </c>
      <c r="H289" s="544" t="s">
        <v>238</v>
      </c>
      <c r="I289" s="592">
        <v>0</v>
      </c>
      <c r="J289" s="563">
        <v>0</v>
      </c>
      <c r="K289">
        <v>0</v>
      </c>
      <c r="L289">
        <f t="shared" si="13"/>
        <v>0</v>
      </c>
      <c r="P289" s="634"/>
      <c r="S289">
        <v>280</v>
      </c>
      <c r="T289" s="667"/>
      <c r="U289" s="668">
        <v>0</v>
      </c>
      <c r="V289" s="667"/>
      <c r="W289">
        <v>0</v>
      </c>
      <c r="Y289">
        <f t="shared" si="14"/>
        <v>0</v>
      </c>
      <c r="AA289" s="668">
        <f t="shared" si="15"/>
        <v>0</v>
      </c>
    </row>
    <row r="290" spans="7:27">
      <c r="G290" s="174">
        <v>281</v>
      </c>
      <c r="H290" s="544" t="s">
        <v>239</v>
      </c>
      <c r="I290" s="592">
        <v>0.88200000000000001</v>
      </c>
      <c r="J290" s="563">
        <v>12</v>
      </c>
      <c r="K290">
        <v>12</v>
      </c>
      <c r="L290">
        <f t="shared" si="13"/>
        <v>0</v>
      </c>
      <c r="P290" s="634"/>
      <c r="S290">
        <v>281</v>
      </c>
      <c r="T290" s="667"/>
      <c r="U290" s="668">
        <v>0.87319999999999998</v>
      </c>
      <c r="V290" s="667"/>
      <c r="W290">
        <v>12</v>
      </c>
      <c r="Y290">
        <f t="shared" si="14"/>
        <v>0</v>
      </c>
      <c r="AA290" s="668">
        <f t="shared" si="15"/>
        <v>8.80000000000003E-3</v>
      </c>
    </row>
    <row r="291" spans="7:27">
      <c r="G291" s="174">
        <v>282</v>
      </c>
      <c r="H291" s="544" t="s">
        <v>240</v>
      </c>
      <c r="I291" s="592">
        <v>0</v>
      </c>
      <c r="J291" s="563">
        <v>0</v>
      </c>
      <c r="K291">
        <v>0</v>
      </c>
      <c r="L291">
        <f t="shared" si="13"/>
        <v>0</v>
      </c>
      <c r="P291" s="634"/>
      <c r="S291">
        <v>282</v>
      </c>
      <c r="T291" s="667"/>
      <c r="U291" s="668">
        <v>0</v>
      </c>
      <c r="V291" s="667"/>
      <c r="W291">
        <v>0</v>
      </c>
      <c r="Y291">
        <f t="shared" si="14"/>
        <v>0</v>
      </c>
      <c r="AA291" s="668">
        <f t="shared" si="15"/>
        <v>0</v>
      </c>
    </row>
    <row r="292" spans="7:27">
      <c r="G292" s="174">
        <v>283</v>
      </c>
      <c r="H292" s="544" t="s">
        <v>241</v>
      </c>
      <c r="I292" s="592">
        <v>0</v>
      </c>
      <c r="J292" s="563">
        <v>0</v>
      </c>
      <c r="K292">
        <v>0</v>
      </c>
      <c r="L292">
        <f t="shared" si="13"/>
        <v>0</v>
      </c>
      <c r="P292" s="634"/>
      <c r="S292">
        <v>283</v>
      </c>
      <c r="T292" s="667"/>
      <c r="U292" s="668">
        <v>0</v>
      </c>
      <c r="V292" s="667"/>
      <c r="W292">
        <v>0</v>
      </c>
      <c r="Y292">
        <f t="shared" si="14"/>
        <v>0</v>
      </c>
      <c r="AA292" s="668">
        <f t="shared" si="15"/>
        <v>0</v>
      </c>
    </row>
    <row r="293" spans="7:27">
      <c r="G293" s="174">
        <v>284</v>
      </c>
      <c r="H293" s="544" t="s">
        <v>242</v>
      </c>
      <c r="I293" s="592">
        <v>0.27960000000000002</v>
      </c>
      <c r="J293" s="563">
        <v>5</v>
      </c>
      <c r="K293">
        <v>5</v>
      </c>
      <c r="L293">
        <f t="shared" si="13"/>
        <v>0</v>
      </c>
      <c r="P293" s="634"/>
      <c r="S293">
        <v>284</v>
      </c>
      <c r="T293" s="667"/>
      <c r="U293" s="668">
        <v>0.25600000000000001</v>
      </c>
      <c r="V293" s="667"/>
      <c r="W293">
        <v>5</v>
      </c>
      <c r="Y293">
        <f t="shared" si="14"/>
        <v>0</v>
      </c>
      <c r="AA293" s="668">
        <f t="shared" si="15"/>
        <v>2.360000000000001E-2</v>
      </c>
    </row>
    <row r="294" spans="7:27">
      <c r="G294" s="174">
        <v>285</v>
      </c>
      <c r="H294" s="544" t="s">
        <v>243</v>
      </c>
      <c r="I294" s="592">
        <v>0.50929999999999997</v>
      </c>
      <c r="J294" s="563">
        <v>9</v>
      </c>
      <c r="K294">
        <v>8</v>
      </c>
      <c r="L294">
        <f t="shared" si="13"/>
        <v>1</v>
      </c>
      <c r="P294" s="634"/>
      <c r="S294">
        <v>285</v>
      </c>
      <c r="T294" s="667"/>
      <c r="U294" s="668">
        <v>0.49780000000000002</v>
      </c>
      <c r="V294" s="667"/>
      <c r="W294">
        <v>9</v>
      </c>
      <c r="Y294">
        <f t="shared" si="14"/>
        <v>0</v>
      </c>
      <c r="AA294" s="668">
        <f t="shared" si="15"/>
        <v>1.1499999999999955E-2</v>
      </c>
    </row>
    <row r="295" spans="7:27">
      <c r="G295" s="174">
        <v>286</v>
      </c>
      <c r="H295" s="544" t="s">
        <v>244</v>
      </c>
      <c r="I295" s="592">
        <v>0</v>
      </c>
      <c r="J295" s="563">
        <v>0</v>
      </c>
      <c r="K295">
        <v>0</v>
      </c>
      <c r="L295">
        <f t="shared" si="13"/>
        <v>0</v>
      </c>
      <c r="P295" s="634"/>
      <c r="S295">
        <v>286</v>
      </c>
      <c r="T295" s="667"/>
      <c r="U295" s="668">
        <v>0</v>
      </c>
      <c r="V295" s="667"/>
      <c r="W295">
        <v>0</v>
      </c>
      <c r="Y295">
        <f t="shared" si="14"/>
        <v>0</v>
      </c>
      <c r="AA295" s="668">
        <f t="shared" si="15"/>
        <v>0</v>
      </c>
    </row>
    <row r="296" spans="7:27">
      <c r="G296" s="174">
        <v>287</v>
      </c>
      <c r="H296" s="544" t="s">
        <v>245</v>
      </c>
      <c r="I296" s="592">
        <v>0.246</v>
      </c>
      <c r="J296" s="563">
        <v>5</v>
      </c>
      <c r="K296">
        <v>4</v>
      </c>
      <c r="L296">
        <f t="shared" si="13"/>
        <v>1</v>
      </c>
      <c r="P296" s="634"/>
      <c r="S296">
        <v>287</v>
      </c>
      <c r="T296" s="667"/>
      <c r="U296" s="668">
        <v>0.28249999999999997</v>
      </c>
      <c r="V296" s="667"/>
      <c r="W296">
        <v>5</v>
      </c>
      <c r="Y296">
        <f t="shared" si="14"/>
        <v>0</v>
      </c>
      <c r="AA296" s="668">
        <f t="shared" si="15"/>
        <v>-3.6499999999999977E-2</v>
      </c>
    </row>
    <row r="297" spans="7:27">
      <c r="G297" s="174">
        <v>288</v>
      </c>
      <c r="H297" s="544" t="s">
        <v>246</v>
      </c>
      <c r="I297" s="592">
        <v>8.8099999999999998E-2</v>
      </c>
      <c r="J297" s="563">
        <v>2</v>
      </c>
      <c r="K297">
        <v>2</v>
      </c>
      <c r="L297">
        <f t="shared" si="13"/>
        <v>0</v>
      </c>
      <c r="P297" s="634"/>
      <c r="S297">
        <v>288</v>
      </c>
      <c r="T297" s="667"/>
      <c r="U297" s="668">
        <v>9.06E-2</v>
      </c>
      <c r="V297" s="667"/>
      <c r="W297">
        <v>2</v>
      </c>
      <c r="Y297">
        <f t="shared" si="14"/>
        <v>0</v>
      </c>
      <c r="AA297" s="668">
        <f t="shared" si="15"/>
        <v>-2.5000000000000022E-3</v>
      </c>
    </row>
    <row r="298" spans="7:27">
      <c r="G298" s="174">
        <v>289</v>
      </c>
      <c r="H298" s="544" t="s">
        <v>247</v>
      </c>
      <c r="I298" s="592">
        <v>0.39629999999999999</v>
      </c>
      <c r="J298" s="563">
        <v>8</v>
      </c>
      <c r="K298">
        <v>7</v>
      </c>
      <c r="L298">
        <f t="shared" si="13"/>
        <v>1</v>
      </c>
      <c r="P298" s="634"/>
      <c r="S298">
        <v>289</v>
      </c>
      <c r="T298" s="667"/>
      <c r="U298" s="668">
        <v>0.43070000000000003</v>
      </c>
      <c r="V298" s="667"/>
      <c r="W298">
        <v>8</v>
      </c>
      <c r="Y298">
        <f t="shared" si="14"/>
        <v>0</v>
      </c>
      <c r="AA298" s="668">
        <f t="shared" si="15"/>
        <v>-3.4400000000000042E-2</v>
      </c>
    </row>
    <row r="299" spans="7:27">
      <c r="G299" s="174">
        <v>290</v>
      </c>
      <c r="H299" s="544" t="s">
        <v>248</v>
      </c>
      <c r="I299" s="592">
        <v>0.2109</v>
      </c>
      <c r="J299" s="563">
        <v>4</v>
      </c>
      <c r="K299">
        <v>4</v>
      </c>
      <c r="L299">
        <f t="shared" si="13"/>
        <v>0</v>
      </c>
      <c r="P299" s="634"/>
      <c r="S299">
        <v>290</v>
      </c>
      <c r="T299" s="667"/>
      <c r="U299" s="668">
        <v>0.21199999999999999</v>
      </c>
      <c r="V299" s="667"/>
      <c r="W299">
        <v>4</v>
      </c>
      <c r="Y299">
        <f t="shared" si="14"/>
        <v>0</v>
      </c>
      <c r="AA299" s="668">
        <f t="shared" si="15"/>
        <v>-1.0999999999999899E-3</v>
      </c>
    </row>
    <row r="300" spans="7:27">
      <c r="G300" s="174">
        <v>291</v>
      </c>
      <c r="H300" s="544" t="s">
        <v>249</v>
      </c>
      <c r="I300" s="592">
        <v>0.25750000000000001</v>
      </c>
      <c r="J300" s="563">
        <v>5</v>
      </c>
      <c r="K300">
        <v>5</v>
      </c>
      <c r="L300">
        <f t="shared" si="13"/>
        <v>0</v>
      </c>
      <c r="P300" s="634"/>
      <c r="S300">
        <v>291</v>
      </c>
      <c r="T300" s="667"/>
      <c r="U300" s="668">
        <v>0.24540000000000001</v>
      </c>
      <c r="V300" s="667"/>
      <c r="W300">
        <v>5</v>
      </c>
      <c r="Y300">
        <f t="shared" si="14"/>
        <v>0</v>
      </c>
      <c r="AA300" s="668">
        <f t="shared" si="15"/>
        <v>1.21E-2</v>
      </c>
    </row>
    <row r="301" spans="7:27">
      <c r="G301" s="174">
        <v>292</v>
      </c>
      <c r="H301" s="544" t="s">
        <v>250</v>
      </c>
      <c r="I301" s="592">
        <v>0.34320000000000001</v>
      </c>
      <c r="J301" s="563">
        <v>6</v>
      </c>
      <c r="K301">
        <v>6</v>
      </c>
      <c r="L301">
        <f t="shared" si="13"/>
        <v>0</v>
      </c>
      <c r="P301" s="634"/>
      <c r="S301">
        <v>292</v>
      </c>
      <c r="T301" s="667"/>
      <c r="U301" s="668">
        <v>0.32550000000000001</v>
      </c>
      <c r="V301" s="667"/>
      <c r="W301">
        <v>6</v>
      </c>
      <c r="Y301">
        <f t="shared" si="14"/>
        <v>0</v>
      </c>
      <c r="AA301" s="668">
        <f t="shared" si="15"/>
        <v>1.7699999999999994E-2</v>
      </c>
    </row>
    <row r="302" spans="7:27">
      <c r="G302" s="174">
        <v>293</v>
      </c>
      <c r="H302" s="544" t="s">
        <v>251</v>
      </c>
      <c r="I302" s="592">
        <v>0.65200000000000002</v>
      </c>
      <c r="J302" s="563">
        <v>10</v>
      </c>
      <c r="K302">
        <v>10</v>
      </c>
      <c r="L302">
        <f t="shared" si="13"/>
        <v>0</v>
      </c>
      <c r="P302" s="634"/>
      <c r="S302">
        <v>293</v>
      </c>
      <c r="T302" s="667"/>
      <c r="U302" s="668">
        <v>0.64090000000000003</v>
      </c>
      <c r="V302" s="667"/>
      <c r="W302">
        <v>10</v>
      </c>
      <c r="Y302">
        <f t="shared" si="14"/>
        <v>0</v>
      </c>
      <c r="AA302" s="668">
        <f t="shared" si="15"/>
        <v>1.1099999999999999E-2</v>
      </c>
    </row>
    <row r="303" spans="7:27">
      <c r="G303" s="174">
        <v>294</v>
      </c>
      <c r="H303" s="544" t="s">
        <v>252</v>
      </c>
      <c r="I303" s="592">
        <v>0</v>
      </c>
      <c r="J303" s="563">
        <v>0</v>
      </c>
      <c r="K303">
        <v>0</v>
      </c>
      <c r="L303">
        <f t="shared" si="13"/>
        <v>0</v>
      </c>
      <c r="P303" s="634"/>
      <c r="S303">
        <v>294</v>
      </c>
      <c r="T303" s="667"/>
      <c r="U303" s="668">
        <v>0</v>
      </c>
      <c r="V303" s="667"/>
      <c r="W303">
        <v>0</v>
      </c>
      <c r="Y303">
        <f t="shared" si="14"/>
        <v>0</v>
      </c>
      <c r="AA303" s="668">
        <f t="shared" si="15"/>
        <v>0</v>
      </c>
    </row>
    <row r="304" spans="7:27">
      <c r="G304" s="174">
        <v>295</v>
      </c>
      <c r="H304" s="544" t="s">
        <v>253</v>
      </c>
      <c r="I304" s="592">
        <v>0.26100000000000001</v>
      </c>
      <c r="J304" s="563">
        <v>5</v>
      </c>
      <c r="K304">
        <v>5</v>
      </c>
      <c r="L304">
        <f t="shared" si="13"/>
        <v>0</v>
      </c>
      <c r="P304" s="634"/>
      <c r="S304">
        <v>295</v>
      </c>
      <c r="T304" s="667"/>
      <c r="U304" s="668">
        <v>0.2626</v>
      </c>
      <c r="V304" s="667"/>
      <c r="W304">
        <v>5</v>
      </c>
      <c r="Y304">
        <f t="shared" si="14"/>
        <v>0</v>
      </c>
      <c r="AA304" s="668">
        <f t="shared" si="15"/>
        <v>-1.5999999999999903E-3</v>
      </c>
    </row>
    <row r="305" spans="7:27">
      <c r="G305" s="174">
        <v>296</v>
      </c>
      <c r="H305" s="544" t="s">
        <v>254</v>
      </c>
      <c r="I305" s="592">
        <v>0.62009999999999998</v>
      </c>
      <c r="J305" s="563">
        <v>10</v>
      </c>
      <c r="K305">
        <v>10</v>
      </c>
      <c r="L305">
        <f t="shared" si="13"/>
        <v>0</v>
      </c>
      <c r="P305" s="634"/>
      <c r="S305">
        <v>296</v>
      </c>
      <c r="T305" s="667"/>
      <c r="U305" s="668">
        <v>0.5554</v>
      </c>
      <c r="V305" s="667"/>
      <c r="W305">
        <v>10</v>
      </c>
      <c r="Y305">
        <f t="shared" si="14"/>
        <v>0</v>
      </c>
      <c r="AA305" s="668">
        <f t="shared" si="15"/>
        <v>6.469999999999998E-2</v>
      </c>
    </row>
    <row r="306" spans="7:27">
      <c r="G306" s="174">
        <v>297</v>
      </c>
      <c r="H306" s="544" t="s">
        <v>255</v>
      </c>
      <c r="I306" s="592">
        <v>0</v>
      </c>
      <c r="J306" s="563">
        <v>0</v>
      </c>
      <c r="K306">
        <v>0</v>
      </c>
      <c r="L306">
        <f t="shared" si="13"/>
        <v>0</v>
      </c>
      <c r="P306" s="634"/>
      <c r="S306">
        <v>297</v>
      </c>
      <c r="T306" s="667"/>
      <c r="U306" s="668">
        <v>0</v>
      </c>
      <c r="V306" s="667"/>
      <c r="W306">
        <v>0</v>
      </c>
      <c r="Y306">
        <f t="shared" si="14"/>
        <v>0</v>
      </c>
      <c r="AA306" s="668">
        <f t="shared" si="15"/>
        <v>0</v>
      </c>
    </row>
    <row r="307" spans="7:27">
      <c r="G307" s="174">
        <v>298</v>
      </c>
      <c r="H307" s="544" t="s">
        <v>256</v>
      </c>
      <c r="I307" s="592">
        <v>8.2199999999999995E-2</v>
      </c>
      <c r="J307" s="563">
        <v>2</v>
      </c>
      <c r="K307">
        <v>2</v>
      </c>
      <c r="L307">
        <f t="shared" si="13"/>
        <v>0</v>
      </c>
      <c r="P307" s="634"/>
      <c r="S307">
        <v>298</v>
      </c>
      <c r="T307" s="667"/>
      <c r="U307" s="668">
        <v>8.5300000000000001E-2</v>
      </c>
      <c r="V307" s="667"/>
      <c r="W307">
        <v>2</v>
      </c>
      <c r="Y307">
        <f t="shared" si="14"/>
        <v>0</v>
      </c>
      <c r="AA307" s="668">
        <f t="shared" si="15"/>
        <v>-3.1000000000000055E-3</v>
      </c>
    </row>
    <row r="308" spans="7:27">
      <c r="G308" s="174">
        <v>299</v>
      </c>
      <c r="H308" s="544" t="s">
        <v>257</v>
      </c>
      <c r="I308" s="592">
        <v>0</v>
      </c>
      <c r="J308" s="563">
        <v>0</v>
      </c>
      <c r="K308">
        <v>0</v>
      </c>
      <c r="L308">
        <f t="shared" si="13"/>
        <v>0</v>
      </c>
      <c r="P308" s="634"/>
      <c r="S308">
        <v>299</v>
      </c>
      <c r="T308" s="667"/>
      <c r="U308" s="668">
        <v>0</v>
      </c>
      <c r="V308" s="667"/>
      <c r="W308">
        <v>0</v>
      </c>
      <c r="Y308">
        <f t="shared" si="14"/>
        <v>0</v>
      </c>
      <c r="AA308" s="668">
        <f t="shared" si="15"/>
        <v>0</v>
      </c>
    </row>
    <row r="309" spans="7:27">
      <c r="G309" s="174">
        <v>300</v>
      </c>
      <c r="H309" s="544" t="s">
        <v>258</v>
      </c>
      <c r="I309" s="592">
        <v>0.55059999999999998</v>
      </c>
      <c r="J309" s="563">
        <v>9</v>
      </c>
      <c r="K309">
        <v>9</v>
      </c>
      <c r="L309">
        <f t="shared" si="13"/>
        <v>0</v>
      </c>
      <c r="P309" s="634"/>
      <c r="S309">
        <v>300</v>
      </c>
      <c r="T309" s="667"/>
      <c r="U309" s="668">
        <v>0.51849999999999996</v>
      </c>
      <c r="V309" s="667"/>
      <c r="W309">
        <v>9</v>
      </c>
      <c r="Y309">
        <f t="shared" si="14"/>
        <v>0</v>
      </c>
      <c r="AA309" s="668">
        <f t="shared" si="15"/>
        <v>3.2100000000000017E-2</v>
      </c>
    </row>
    <row r="310" spans="7:27">
      <c r="G310" s="174">
        <v>301</v>
      </c>
      <c r="H310" s="544" t="s">
        <v>259</v>
      </c>
      <c r="I310" s="592">
        <v>0.30020000000000002</v>
      </c>
      <c r="J310" s="563">
        <v>5</v>
      </c>
      <c r="K310">
        <v>5</v>
      </c>
      <c r="L310">
        <f t="shared" si="13"/>
        <v>0</v>
      </c>
      <c r="P310" s="634"/>
      <c r="S310">
        <v>301</v>
      </c>
      <c r="T310" s="667"/>
      <c r="U310" s="668">
        <v>0.29520000000000002</v>
      </c>
      <c r="V310" s="667"/>
      <c r="W310">
        <v>5</v>
      </c>
      <c r="Y310">
        <f t="shared" si="14"/>
        <v>0</v>
      </c>
      <c r="AA310" s="668">
        <f t="shared" si="15"/>
        <v>5.0000000000000044E-3</v>
      </c>
    </row>
    <row r="311" spans="7:27">
      <c r="G311" s="174">
        <v>302</v>
      </c>
      <c r="H311" s="544" t="s">
        <v>260</v>
      </c>
      <c r="I311" s="592">
        <v>0</v>
      </c>
      <c r="J311" s="563">
        <v>0</v>
      </c>
      <c r="K311">
        <v>0</v>
      </c>
      <c r="L311">
        <f t="shared" si="13"/>
        <v>0</v>
      </c>
      <c r="P311" s="634"/>
      <c r="S311">
        <v>302</v>
      </c>
      <c r="T311" s="667"/>
      <c r="U311" s="668">
        <v>0</v>
      </c>
      <c r="V311" s="667"/>
      <c r="W311">
        <v>0</v>
      </c>
      <c r="Y311">
        <f t="shared" si="14"/>
        <v>0</v>
      </c>
      <c r="AA311" s="668">
        <f t="shared" si="15"/>
        <v>0</v>
      </c>
    </row>
    <row r="312" spans="7:27">
      <c r="G312" s="174">
        <v>303</v>
      </c>
      <c r="H312" s="544" t="s">
        <v>261</v>
      </c>
      <c r="I312" s="592">
        <v>0</v>
      </c>
      <c r="J312" s="563">
        <v>0</v>
      </c>
      <c r="K312">
        <v>0</v>
      </c>
      <c r="L312">
        <f t="shared" si="13"/>
        <v>0</v>
      </c>
      <c r="P312" s="634"/>
      <c r="S312">
        <v>303</v>
      </c>
      <c r="T312" s="667"/>
      <c r="U312" s="668">
        <v>0</v>
      </c>
      <c r="V312" s="667"/>
      <c r="W312">
        <v>0</v>
      </c>
      <c r="Y312">
        <f t="shared" si="14"/>
        <v>0</v>
      </c>
      <c r="AA312" s="668">
        <f t="shared" si="15"/>
        <v>0</v>
      </c>
    </row>
    <row r="313" spans="7:27">
      <c r="G313" s="174">
        <v>304</v>
      </c>
      <c r="H313" s="544" t="s">
        <v>262</v>
      </c>
      <c r="I313" s="592">
        <v>0.33460000000000001</v>
      </c>
      <c r="J313" s="563">
        <v>6</v>
      </c>
      <c r="K313">
        <v>6</v>
      </c>
      <c r="L313">
        <f t="shared" si="13"/>
        <v>0</v>
      </c>
      <c r="P313" s="634"/>
      <c r="S313">
        <v>304</v>
      </c>
      <c r="T313" s="667"/>
      <c r="U313" s="668">
        <v>0.3246</v>
      </c>
      <c r="V313" s="667"/>
      <c r="W313">
        <v>6</v>
      </c>
      <c r="Y313">
        <f t="shared" si="14"/>
        <v>0</v>
      </c>
      <c r="AA313" s="668">
        <f t="shared" si="15"/>
        <v>1.0000000000000009E-2</v>
      </c>
    </row>
    <row r="314" spans="7:27">
      <c r="G314" s="174">
        <v>305</v>
      </c>
      <c r="H314" s="544" t="s">
        <v>263</v>
      </c>
      <c r="I314" s="592">
        <v>0.2006</v>
      </c>
      <c r="J314" s="563">
        <v>4</v>
      </c>
      <c r="K314">
        <v>4</v>
      </c>
      <c r="L314">
        <f t="shared" si="13"/>
        <v>0</v>
      </c>
      <c r="P314" s="634"/>
      <c r="S314">
        <v>305</v>
      </c>
      <c r="T314" s="667"/>
      <c r="U314" s="668">
        <v>0.19520000000000001</v>
      </c>
      <c r="V314" s="667"/>
      <c r="W314">
        <v>4</v>
      </c>
      <c r="Y314">
        <f t="shared" si="14"/>
        <v>0</v>
      </c>
      <c r="AA314" s="668">
        <f t="shared" si="15"/>
        <v>5.3999999999999881E-3</v>
      </c>
    </row>
    <row r="315" spans="7:27">
      <c r="G315" s="174">
        <v>306</v>
      </c>
      <c r="H315" s="544" t="s">
        <v>264</v>
      </c>
      <c r="I315" s="592">
        <v>0.59409999999999996</v>
      </c>
      <c r="J315" s="563">
        <v>10</v>
      </c>
      <c r="K315">
        <v>10</v>
      </c>
      <c r="L315">
        <f t="shared" si="13"/>
        <v>0</v>
      </c>
      <c r="P315" s="634"/>
      <c r="S315">
        <v>306</v>
      </c>
      <c r="T315" s="667"/>
      <c r="U315" s="668">
        <v>0.62429999999999997</v>
      </c>
      <c r="V315" s="667"/>
      <c r="W315">
        <v>10</v>
      </c>
      <c r="Y315">
        <f t="shared" si="14"/>
        <v>0</v>
      </c>
      <c r="AA315" s="668">
        <f t="shared" si="15"/>
        <v>-3.0200000000000005E-2</v>
      </c>
    </row>
    <row r="316" spans="7:27">
      <c r="G316" s="174">
        <v>307</v>
      </c>
      <c r="H316" s="544" t="s">
        <v>265</v>
      </c>
      <c r="I316" s="592">
        <v>0.18820000000000001</v>
      </c>
      <c r="J316" s="563">
        <v>3</v>
      </c>
      <c r="K316">
        <v>4</v>
      </c>
      <c r="L316">
        <f t="shared" si="13"/>
        <v>-1</v>
      </c>
      <c r="P316" s="634"/>
      <c r="S316">
        <v>307</v>
      </c>
      <c r="T316" s="667"/>
      <c r="U316" s="668">
        <v>0.17399999999999999</v>
      </c>
      <c r="V316" s="667"/>
      <c r="W316">
        <v>3</v>
      </c>
      <c r="Y316">
        <f t="shared" si="14"/>
        <v>0</v>
      </c>
      <c r="AA316" s="668">
        <f t="shared" si="15"/>
        <v>1.4200000000000018E-2</v>
      </c>
    </row>
    <row r="317" spans="7:27">
      <c r="G317" s="174">
        <v>308</v>
      </c>
      <c r="H317" s="544" t="s">
        <v>266</v>
      </c>
      <c r="I317" s="592">
        <v>0.54879999999999995</v>
      </c>
      <c r="J317" s="563">
        <v>9</v>
      </c>
      <c r="K317">
        <v>9</v>
      </c>
      <c r="L317">
        <f t="shared" si="13"/>
        <v>0</v>
      </c>
      <c r="P317" s="634"/>
      <c r="S317">
        <v>308</v>
      </c>
      <c r="T317" s="667"/>
      <c r="U317" s="668">
        <v>0.53810000000000002</v>
      </c>
      <c r="V317" s="667"/>
      <c r="W317">
        <v>9</v>
      </c>
      <c r="Y317">
        <f t="shared" si="14"/>
        <v>0</v>
      </c>
      <c r="AA317" s="668">
        <f t="shared" si="15"/>
        <v>1.0699999999999932E-2</v>
      </c>
    </row>
    <row r="318" spans="7:27">
      <c r="G318" s="174">
        <v>309</v>
      </c>
      <c r="H318" s="544" t="s">
        <v>267</v>
      </c>
      <c r="I318" s="592">
        <v>0.68520000000000003</v>
      </c>
      <c r="J318" s="563">
        <v>10</v>
      </c>
      <c r="K318">
        <v>10</v>
      </c>
      <c r="L318">
        <f t="shared" si="13"/>
        <v>0</v>
      </c>
      <c r="P318" s="634"/>
      <c r="S318">
        <v>309</v>
      </c>
      <c r="T318" s="667"/>
      <c r="U318" s="668">
        <v>0.68930000000000002</v>
      </c>
      <c r="V318" s="667"/>
      <c r="W318">
        <v>10</v>
      </c>
      <c r="Y318">
        <f t="shared" si="14"/>
        <v>0</v>
      </c>
      <c r="AA318" s="668">
        <f t="shared" si="15"/>
        <v>-4.0999999999999925E-3</v>
      </c>
    </row>
    <row r="319" spans="7:27">
      <c r="G319" s="174">
        <v>310</v>
      </c>
      <c r="H319" s="544" t="s">
        <v>268</v>
      </c>
      <c r="I319" s="592">
        <v>0.72240000000000004</v>
      </c>
      <c r="J319" s="563">
        <v>11</v>
      </c>
      <c r="K319">
        <v>10</v>
      </c>
      <c r="L319">
        <f t="shared" si="13"/>
        <v>1</v>
      </c>
      <c r="P319" s="634"/>
      <c r="S319">
        <v>310</v>
      </c>
      <c r="T319" s="667"/>
      <c r="U319" s="668">
        <v>0.70520000000000005</v>
      </c>
      <c r="V319" s="667"/>
      <c r="W319">
        <v>11</v>
      </c>
      <c r="Y319">
        <f t="shared" si="14"/>
        <v>0</v>
      </c>
      <c r="AA319" s="668">
        <f t="shared" si="15"/>
        <v>1.7199999999999993E-2</v>
      </c>
    </row>
    <row r="320" spans="7:27">
      <c r="G320" s="174">
        <v>311</v>
      </c>
      <c r="H320" s="544" t="s">
        <v>269</v>
      </c>
      <c r="I320" s="592">
        <v>0</v>
      </c>
      <c r="J320" s="563">
        <v>0</v>
      </c>
      <c r="K320">
        <v>0</v>
      </c>
      <c r="L320">
        <f t="shared" si="13"/>
        <v>0</v>
      </c>
      <c r="P320" s="634"/>
      <c r="S320">
        <v>311</v>
      </c>
      <c r="T320" s="667"/>
      <c r="U320" s="668">
        <v>0</v>
      </c>
      <c r="V320" s="667"/>
      <c r="W320">
        <v>0</v>
      </c>
      <c r="Y320">
        <f t="shared" si="14"/>
        <v>0</v>
      </c>
      <c r="AA320" s="668">
        <f t="shared" si="15"/>
        <v>0</v>
      </c>
    </row>
    <row r="321" spans="7:27">
      <c r="G321" s="174">
        <v>312</v>
      </c>
      <c r="H321" s="544" t="s">
        <v>270</v>
      </c>
      <c r="I321" s="592">
        <v>0.57730000000000004</v>
      </c>
      <c r="J321" s="563">
        <v>8</v>
      </c>
      <c r="K321">
        <v>0</v>
      </c>
      <c r="L321">
        <f t="shared" si="13"/>
        <v>8</v>
      </c>
      <c r="P321" s="634"/>
      <c r="S321">
        <v>312</v>
      </c>
      <c r="T321" s="667"/>
      <c r="U321" s="668">
        <v>0.44829999999999998</v>
      </c>
      <c r="V321" s="667"/>
      <c r="W321">
        <v>8</v>
      </c>
      <c r="Y321">
        <f t="shared" si="14"/>
        <v>0</v>
      </c>
      <c r="AA321" s="668">
        <f t="shared" si="15"/>
        <v>0.12900000000000006</v>
      </c>
    </row>
    <row r="322" spans="7:27">
      <c r="G322" s="174">
        <v>313</v>
      </c>
      <c r="H322" s="544" t="s">
        <v>271</v>
      </c>
      <c r="I322" s="592">
        <v>0</v>
      </c>
      <c r="J322" s="563">
        <v>0</v>
      </c>
      <c r="K322">
        <v>0</v>
      </c>
      <c r="L322">
        <f t="shared" si="13"/>
        <v>0</v>
      </c>
      <c r="P322" s="634"/>
      <c r="S322">
        <v>313</v>
      </c>
      <c r="T322" s="667"/>
      <c r="U322" s="668">
        <v>0</v>
      </c>
      <c r="V322" s="667"/>
      <c r="W322">
        <v>0</v>
      </c>
      <c r="Y322">
        <f t="shared" si="14"/>
        <v>0</v>
      </c>
      <c r="AA322" s="668">
        <f t="shared" si="15"/>
        <v>0</v>
      </c>
    </row>
    <row r="323" spans="7:27">
      <c r="G323" s="174">
        <v>314</v>
      </c>
      <c r="H323" s="544" t="s">
        <v>272</v>
      </c>
      <c r="I323" s="592">
        <v>0.41060000000000002</v>
      </c>
      <c r="J323" s="563">
        <v>7</v>
      </c>
      <c r="K323">
        <v>7</v>
      </c>
      <c r="L323">
        <f t="shared" si="13"/>
        <v>0</v>
      </c>
      <c r="P323" s="634"/>
      <c r="S323">
        <v>314</v>
      </c>
      <c r="T323" s="667"/>
      <c r="U323" s="668">
        <v>0.40770000000000001</v>
      </c>
      <c r="V323" s="667"/>
      <c r="W323">
        <v>7</v>
      </c>
      <c r="Y323">
        <f t="shared" si="14"/>
        <v>0</v>
      </c>
      <c r="AA323" s="668">
        <f t="shared" si="15"/>
        <v>2.9000000000000137E-3</v>
      </c>
    </row>
    <row r="324" spans="7:27">
      <c r="G324" s="174">
        <v>315</v>
      </c>
      <c r="H324" s="544" t="s">
        <v>273</v>
      </c>
      <c r="I324" s="592">
        <v>0.1017</v>
      </c>
      <c r="J324" s="563">
        <v>2</v>
      </c>
      <c r="K324">
        <v>2</v>
      </c>
      <c r="L324">
        <f t="shared" si="13"/>
        <v>0</v>
      </c>
      <c r="P324" s="634"/>
      <c r="S324">
        <v>315</v>
      </c>
      <c r="T324" s="667"/>
      <c r="U324" s="668">
        <v>0.1007</v>
      </c>
      <c r="V324" s="667"/>
      <c r="W324">
        <v>2</v>
      </c>
      <c r="Y324">
        <f t="shared" si="14"/>
        <v>0</v>
      </c>
      <c r="AA324" s="668">
        <f t="shared" si="15"/>
        <v>1.0000000000000009E-3</v>
      </c>
    </row>
    <row r="325" spans="7:27">
      <c r="G325" s="174">
        <v>316</v>
      </c>
      <c r="H325" s="544" t="s">
        <v>274</v>
      </c>
      <c r="I325" s="592">
        <v>0.78739999999999999</v>
      </c>
      <c r="J325" s="563">
        <v>11</v>
      </c>
      <c r="K325">
        <v>11</v>
      </c>
      <c r="L325">
        <f t="shared" si="13"/>
        <v>0</v>
      </c>
      <c r="P325" s="634"/>
      <c r="S325">
        <v>316</v>
      </c>
      <c r="T325" s="667"/>
      <c r="U325" s="668">
        <v>0.77329999999999999</v>
      </c>
      <c r="V325" s="667"/>
      <c r="W325">
        <v>11</v>
      </c>
      <c r="Y325">
        <f t="shared" si="14"/>
        <v>0</v>
      </c>
      <c r="AA325" s="668">
        <f t="shared" si="15"/>
        <v>1.4100000000000001E-2</v>
      </c>
    </row>
    <row r="326" spans="7:27">
      <c r="G326" s="174">
        <v>317</v>
      </c>
      <c r="H326" s="544" t="s">
        <v>275</v>
      </c>
      <c r="I326" s="592">
        <v>8.7999999999999995E-2</v>
      </c>
      <c r="J326" s="563">
        <v>2</v>
      </c>
      <c r="K326">
        <v>2</v>
      </c>
      <c r="L326">
        <f t="shared" si="13"/>
        <v>0</v>
      </c>
      <c r="P326" s="634"/>
      <c r="S326">
        <v>317</v>
      </c>
      <c r="T326" s="667"/>
      <c r="U326" s="668">
        <v>9.7000000000000003E-2</v>
      </c>
      <c r="V326" s="667"/>
      <c r="W326">
        <v>2</v>
      </c>
      <c r="Y326">
        <f t="shared" si="14"/>
        <v>0</v>
      </c>
      <c r="AA326" s="668">
        <f t="shared" si="15"/>
        <v>-9.000000000000008E-3</v>
      </c>
    </row>
    <row r="327" spans="7:27">
      <c r="G327" s="174">
        <v>318</v>
      </c>
      <c r="H327" s="544" t="s">
        <v>276</v>
      </c>
      <c r="I327" s="592">
        <v>0.52039999999999997</v>
      </c>
      <c r="J327" s="563">
        <v>7</v>
      </c>
      <c r="K327">
        <v>9</v>
      </c>
      <c r="L327">
        <f t="shared" si="13"/>
        <v>-2</v>
      </c>
      <c r="P327" s="634"/>
      <c r="S327">
        <v>318</v>
      </c>
      <c r="T327" s="667"/>
      <c r="U327" s="668">
        <v>0.41760000000000003</v>
      </c>
      <c r="V327" s="667"/>
      <c r="W327">
        <v>7</v>
      </c>
      <c r="Y327">
        <f t="shared" si="14"/>
        <v>0</v>
      </c>
      <c r="AA327" s="668">
        <f t="shared" si="15"/>
        <v>0.10279999999999995</v>
      </c>
    </row>
    <row r="328" spans="7:27">
      <c r="G328" s="174">
        <v>319</v>
      </c>
      <c r="H328" s="544" t="s">
        <v>277</v>
      </c>
      <c r="I328" s="592">
        <v>0</v>
      </c>
      <c r="J328" s="563">
        <v>0</v>
      </c>
      <c r="K328">
        <v>0</v>
      </c>
      <c r="L328">
        <f t="shared" si="13"/>
        <v>0</v>
      </c>
      <c r="P328" s="634"/>
      <c r="S328">
        <v>319</v>
      </c>
      <c r="T328" s="667"/>
      <c r="U328" s="668">
        <v>0</v>
      </c>
      <c r="V328" s="667"/>
      <c r="W328">
        <v>0</v>
      </c>
      <c r="Y328">
        <f t="shared" si="14"/>
        <v>0</v>
      </c>
      <c r="AA328" s="668">
        <f t="shared" si="15"/>
        <v>0</v>
      </c>
    </row>
    <row r="329" spans="7:27">
      <c r="G329" s="174">
        <v>320</v>
      </c>
      <c r="H329" s="544" t="s">
        <v>278</v>
      </c>
      <c r="I329" s="592">
        <v>0</v>
      </c>
      <c r="J329" s="563">
        <v>0</v>
      </c>
      <c r="K329">
        <v>0</v>
      </c>
      <c r="L329">
        <f t="shared" si="13"/>
        <v>0</v>
      </c>
      <c r="P329" s="634"/>
      <c r="S329">
        <v>320</v>
      </c>
      <c r="T329" s="667"/>
      <c r="U329" s="668">
        <v>0</v>
      </c>
      <c r="V329" s="667"/>
      <c r="W329">
        <v>0</v>
      </c>
      <c r="Y329">
        <f t="shared" si="14"/>
        <v>0</v>
      </c>
      <c r="AA329" s="668">
        <f t="shared" si="15"/>
        <v>0</v>
      </c>
    </row>
    <row r="330" spans="7:27">
      <c r="G330" s="174">
        <v>321</v>
      </c>
      <c r="H330" s="544" t="s">
        <v>279</v>
      </c>
      <c r="I330" s="592">
        <v>0.18609999999999999</v>
      </c>
      <c r="J330" s="563">
        <v>4</v>
      </c>
      <c r="K330">
        <v>3</v>
      </c>
      <c r="L330">
        <f t="shared" si="13"/>
        <v>1</v>
      </c>
      <c r="P330" s="634"/>
      <c r="S330">
        <v>321</v>
      </c>
      <c r="T330" s="667"/>
      <c r="U330" s="668">
        <v>0.18740000000000001</v>
      </c>
      <c r="V330" s="667"/>
      <c r="W330">
        <v>4</v>
      </c>
      <c r="Y330">
        <f t="shared" si="14"/>
        <v>0</v>
      </c>
      <c r="AA330" s="668">
        <f t="shared" si="15"/>
        <v>-1.3000000000000234E-3</v>
      </c>
    </row>
    <row r="331" spans="7:27">
      <c r="G331" s="174">
        <v>322</v>
      </c>
      <c r="H331" s="544" t="s">
        <v>280</v>
      </c>
      <c r="I331" s="592">
        <v>0.35289999999999999</v>
      </c>
      <c r="J331" s="563">
        <v>6</v>
      </c>
      <c r="K331">
        <v>6</v>
      </c>
      <c r="L331">
        <f t="shared" ref="L331:L394" si="16">J331-K331</f>
        <v>0</v>
      </c>
      <c r="P331" s="634"/>
      <c r="S331">
        <v>322</v>
      </c>
      <c r="T331" s="667"/>
      <c r="U331" s="668">
        <v>0.3508</v>
      </c>
      <c r="V331" s="667"/>
      <c r="W331">
        <v>6</v>
      </c>
      <c r="Y331">
        <f t="shared" ref="Y331:Y394" si="17">+W331-J331</f>
        <v>0</v>
      </c>
      <c r="AA331" s="668">
        <f t="shared" ref="AA331:AA394" si="18">+I331-U331</f>
        <v>2.0999999999999908E-3</v>
      </c>
    </row>
    <row r="332" spans="7:27">
      <c r="G332" s="174">
        <v>323</v>
      </c>
      <c r="H332" s="544" t="s">
        <v>281</v>
      </c>
      <c r="I332" s="592">
        <v>0.31180000000000002</v>
      </c>
      <c r="J332" s="563">
        <v>6</v>
      </c>
      <c r="K332">
        <v>5</v>
      </c>
      <c r="L332">
        <f t="shared" si="16"/>
        <v>1</v>
      </c>
      <c r="P332" s="634"/>
      <c r="S332">
        <v>323</v>
      </c>
      <c r="T332" s="667"/>
      <c r="U332" s="668">
        <v>0.30959999999999999</v>
      </c>
      <c r="V332" s="667"/>
      <c r="W332">
        <v>6</v>
      </c>
      <c r="Y332">
        <f t="shared" si="17"/>
        <v>0</v>
      </c>
      <c r="AA332" s="668">
        <f t="shared" si="18"/>
        <v>2.2000000000000353E-3</v>
      </c>
    </row>
    <row r="333" spans="7:27">
      <c r="G333" s="174">
        <v>324</v>
      </c>
      <c r="H333" s="544" t="s">
        <v>282</v>
      </c>
      <c r="I333" s="592">
        <v>0</v>
      </c>
      <c r="J333" s="563">
        <v>0</v>
      </c>
      <c r="K333">
        <v>0</v>
      </c>
      <c r="L333">
        <f t="shared" si="16"/>
        <v>0</v>
      </c>
      <c r="P333" s="634"/>
      <c r="S333">
        <v>324</v>
      </c>
      <c r="T333" s="667"/>
      <c r="U333" s="668">
        <v>0</v>
      </c>
      <c r="V333" s="667"/>
      <c r="W333">
        <v>0</v>
      </c>
      <c r="Y333">
        <f t="shared" si="17"/>
        <v>0</v>
      </c>
      <c r="AA333" s="668">
        <f t="shared" si="18"/>
        <v>0</v>
      </c>
    </row>
    <row r="334" spans="7:27">
      <c r="G334" s="174">
        <v>325</v>
      </c>
      <c r="H334" s="544" t="s">
        <v>283</v>
      </c>
      <c r="I334" s="592">
        <v>0.54</v>
      </c>
      <c r="J334" s="563">
        <v>9</v>
      </c>
      <c r="K334">
        <v>9</v>
      </c>
      <c r="L334">
        <f t="shared" si="16"/>
        <v>0</v>
      </c>
      <c r="P334" s="634"/>
      <c r="S334">
        <v>325</v>
      </c>
      <c r="T334" s="667"/>
      <c r="U334" s="668">
        <v>0.53180000000000005</v>
      </c>
      <c r="V334" s="667"/>
      <c r="W334">
        <v>9</v>
      </c>
      <c r="Y334">
        <f t="shared" si="17"/>
        <v>0</v>
      </c>
      <c r="AA334" s="668">
        <f t="shared" si="18"/>
        <v>8.1999999999999851E-3</v>
      </c>
    </row>
    <row r="335" spans="7:27">
      <c r="G335" s="174">
        <v>326</v>
      </c>
      <c r="H335" s="544" t="s">
        <v>284</v>
      </c>
      <c r="I335" s="592">
        <v>0.1104</v>
      </c>
      <c r="J335" s="563">
        <v>2</v>
      </c>
      <c r="K335">
        <v>2</v>
      </c>
      <c r="L335">
        <f t="shared" si="16"/>
        <v>0</v>
      </c>
      <c r="P335" s="634"/>
      <c r="S335">
        <v>326</v>
      </c>
      <c r="T335" s="667"/>
      <c r="U335" s="668">
        <v>0.10100000000000001</v>
      </c>
      <c r="V335" s="667"/>
      <c r="W335">
        <v>2</v>
      </c>
      <c r="Y335">
        <f t="shared" si="17"/>
        <v>0</v>
      </c>
      <c r="AA335" s="668">
        <f t="shared" si="18"/>
        <v>9.3999999999999917E-3</v>
      </c>
    </row>
    <row r="336" spans="7:27">
      <c r="G336" s="174">
        <v>327</v>
      </c>
      <c r="H336" s="544" t="s">
        <v>285</v>
      </c>
      <c r="I336" s="592">
        <v>0.33660000000000001</v>
      </c>
      <c r="J336" s="563">
        <v>6</v>
      </c>
      <c r="K336">
        <v>6</v>
      </c>
      <c r="L336">
        <f t="shared" si="16"/>
        <v>0</v>
      </c>
      <c r="P336" s="634"/>
      <c r="S336">
        <v>327</v>
      </c>
      <c r="T336" s="667"/>
      <c r="U336" s="668">
        <v>0.31790000000000002</v>
      </c>
      <c r="V336" s="667"/>
      <c r="W336">
        <v>6</v>
      </c>
      <c r="Y336">
        <f t="shared" si="17"/>
        <v>0</v>
      </c>
      <c r="AA336" s="668">
        <f t="shared" si="18"/>
        <v>1.8699999999999994E-2</v>
      </c>
    </row>
    <row r="337" spans="7:27">
      <c r="G337" s="174">
        <v>328</v>
      </c>
      <c r="H337" s="544" t="s">
        <v>286</v>
      </c>
      <c r="I337" s="592">
        <v>0</v>
      </c>
      <c r="J337" s="563">
        <v>0</v>
      </c>
      <c r="K337">
        <v>0</v>
      </c>
      <c r="L337">
        <f t="shared" si="16"/>
        <v>0</v>
      </c>
      <c r="P337" s="634"/>
      <c r="S337">
        <v>328</v>
      </c>
      <c r="T337" s="667"/>
      <c r="U337" s="668">
        <v>0</v>
      </c>
      <c r="V337" s="667"/>
      <c r="W337">
        <v>0</v>
      </c>
      <c r="Y337">
        <f t="shared" si="17"/>
        <v>0</v>
      </c>
      <c r="AA337" s="668">
        <f t="shared" si="18"/>
        <v>0</v>
      </c>
    </row>
    <row r="338" spans="7:27">
      <c r="G338" s="174">
        <v>329</v>
      </c>
      <c r="H338" s="544" t="s">
        <v>287</v>
      </c>
      <c r="I338" s="592">
        <v>0</v>
      </c>
      <c r="J338" s="563">
        <v>0</v>
      </c>
      <c r="K338">
        <v>0</v>
      </c>
      <c r="L338">
        <f t="shared" si="16"/>
        <v>0</v>
      </c>
      <c r="P338" s="634"/>
      <c r="S338">
        <v>329</v>
      </c>
      <c r="T338" s="667"/>
      <c r="U338" s="668">
        <v>0</v>
      </c>
      <c r="V338" s="667"/>
      <c r="W338">
        <v>0</v>
      </c>
      <c r="Y338">
        <f t="shared" si="17"/>
        <v>0</v>
      </c>
      <c r="AA338" s="668">
        <f t="shared" si="18"/>
        <v>0</v>
      </c>
    </row>
    <row r="339" spans="7:27">
      <c r="G339" s="174">
        <v>330</v>
      </c>
      <c r="H339" s="544" t="s">
        <v>288</v>
      </c>
      <c r="I339" s="592">
        <v>9.5399999999999999E-2</v>
      </c>
      <c r="J339" s="563">
        <v>2</v>
      </c>
      <c r="K339">
        <v>2</v>
      </c>
      <c r="L339">
        <f t="shared" si="16"/>
        <v>0</v>
      </c>
      <c r="P339" s="634"/>
      <c r="S339">
        <v>330</v>
      </c>
      <c r="T339" s="667"/>
      <c r="U339" s="668">
        <v>8.8300000000000003E-2</v>
      </c>
      <c r="V339" s="667"/>
      <c r="W339">
        <v>2</v>
      </c>
      <c r="Y339">
        <f t="shared" si="17"/>
        <v>0</v>
      </c>
      <c r="AA339" s="668">
        <f t="shared" si="18"/>
        <v>7.0999999999999952E-3</v>
      </c>
    </row>
    <row r="340" spans="7:27">
      <c r="G340" s="174">
        <v>331</v>
      </c>
      <c r="H340" s="544" t="s">
        <v>289</v>
      </c>
      <c r="I340" s="592">
        <v>0.39329999999999998</v>
      </c>
      <c r="J340" s="563">
        <v>7</v>
      </c>
      <c r="K340">
        <v>7</v>
      </c>
      <c r="L340">
        <f t="shared" si="16"/>
        <v>0</v>
      </c>
      <c r="P340" s="634"/>
      <c r="S340">
        <v>331</v>
      </c>
      <c r="T340" s="667"/>
      <c r="U340" s="668">
        <v>0.38750000000000001</v>
      </c>
      <c r="V340" s="667"/>
      <c r="W340">
        <v>7</v>
      </c>
      <c r="Y340">
        <f t="shared" si="17"/>
        <v>0</v>
      </c>
      <c r="AA340" s="668">
        <f t="shared" si="18"/>
        <v>5.7999999999999718E-3</v>
      </c>
    </row>
    <row r="341" spans="7:27">
      <c r="G341" s="174">
        <v>332</v>
      </c>
      <c r="H341" s="544" t="s">
        <v>290</v>
      </c>
      <c r="I341" s="592">
        <v>0.62539999999999996</v>
      </c>
      <c r="J341" s="563">
        <v>10</v>
      </c>
      <c r="K341">
        <v>10</v>
      </c>
      <c r="L341">
        <f t="shared" si="16"/>
        <v>0</v>
      </c>
      <c r="P341" s="634"/>
      <c r="S341">
        <v>332</v>
      </c>
      <c r="T341" s="667"/>
      <c r="U341" s="668">
        <v>0.61829999999999996</v>
      </c>
      <c r="V341" s="667"/>
      <c r="W341">
        <v>10</v>
      </c>
      <c r="Y341">
        <f t="shared" si="17"/>
        <v>0</v>
      </c>
      <c r="AA341" s="668">
        <f t="shared" si="18"/>
        <v>7.0999999999999952E-3</v>
      </c>
    </row>
    <row r="342" spans="7:27">
      <c r="G342" s="174">
        <v>333</v>
      </c>
      <c r="H342" s="544" t="s">
        <v>291</v>
      </c>
      <c r="I342" s="592">
        <v>0</v>
      </c>
      <c r="J342" s="563">
        <v>0</v>
      </c>
      <c r="K342">
        <v>0</v>
      </c>
      <c r="L342">
        <f t="shared" si="16"/>
        <v>0</v>
      </c>
      <c r="P342" s="634"/>
      <c r="S342">
        <v>333</v>
      </c>
      <c r="T342" s="667"/>
      <c r="U342" s="668">
        <v>0</v>
      </c>
      <c r="V342" s="667"/>
      <c r="W342">
        <v>0</v>
      </c>
      <c r="Y342">
        <f t="shared" si="17"/>
        <v>0</v>
      </c>
      <c r="AA342" s="668">
        <f t="shared" si="18"/>
        <v>0</v>
      </c>
    </row>
    <row r="343" spans="7:27">
      <c r="G343" s="174">
        <v>334</v>
      </c>
      <c r="H343" s="544" t="s">
        <v>292</v>
      </c>
      <c r="I343" s="592">
        <v>0</v>
      </c>
      <c r="J343" s="563">
        <v>0</v>
      </c>
      <c r="K343">
        <v>0</v>
      </c>
      <c r="L343">
        <f t="shared" si="16"/>
        <v>0</v>
      </c>
      <c r="P343" s="634"/>
      <c r="S343">
        <v>334</v>
      </c>
      <c r="T343" s="667"/>
      <c r="U343" s="668">
        <v>0</v>
      </c>
      <c r="V343" s="667"/>
      <c r="W343">
        <v>0</v>
      </c>
      <c r="Y343">
        <f t="shared" si="17"/>
        <v>0</v>
      </c>
      <c r="AA343" s="668">
        <f t="shared" si="18"/>
        <v>0</v>
      </c>
    </row>
    <row r="344" spans="7:27">
      <c r="G344" s="174">
        <v>335</v>
      </c>
      <c r="H344" s="544" t="s">
        <v>293</v>
      </c>
      <c r="I344" s="592">
        <v>9.6199999999999994E-2</v>
      </c>
      <c r="J344" s="563">
        <v>2</v>
      </c>
      <c r="K344">
        <v>2</v>
      </c>
      <c r="L344">
        <f t="shared" si="16"/>
        <v>0</v>
      </c>
      <c r="P344" s="634"/>
      <c r="S344">
        <v>335</v>
      </c>
      <c r="T344" s="667"/>
      <c r="U344" s="668">
        <v>0.1003</v>
      </c>
      <c r="V344" s="667"/>
      <c r="W344">
        <v>2</v>
      </c>
      <c r="Y344">
        <f t="shared" si="17"/>
        <v>0</v>
      </c>
      <c r="AA344" s="668">
        <f t="shared" si="18"/>
        <v>-4.1000000000000064E-3</v>
      </c>
    </row>
    <row r="345" spans="7:27">
      <c r="G345" s="174">
        <v>336</v>
      </c>
      <c r="H345" s="544" t="s">
        <v>294</v>
      </c>
      <c r="I345" s="592">
        <v>0.45900000000000002</v>
      </c>
      <c r="J345" s="563">
        <v>8</v>
      </c>
      <c r="K345">
        <v>8</v>
      </c>
      <c r="L345">
        <f t="shared" si="16"/>
        <v>0</v>
      </c>
      <c r="P345" s="634"/>
      <c r="S345">
        <v>336</v>
      </c>
      <c r="T345" s="667"/>
      <c r="U345" s="668">
        <v>0.44340000000000002</v>
      </c>
      <c r="V345" s="667"/>
      <c r="W345">
        <v>8</v>
      </c>
      <c r="Y345">
        <f t="shared" si="17"/>
        <v>0</v>
      </c>
      <c r="AA345" s="668">
        <f t="shared" si="18"/>
        <v>1.5600000000000003E-2</v>
      </c>
    </row>
    <row r="346" spans="7:27">
      <c r="G346" s="174">
        <v>337</v>
      </c>
      <c r="H346" s="544" t="s">
        <v>295</v>
      </c>
      <c r="I346" s="592">
        <v>0.30330000000000001</v>
      </c>
      <c r="J346" s="563">
        <v>5</v>
      </c>
      <c r="K346">
        <v>5</v>
      </c>
      <c r="L346">
        <f t="shared" si="16"/>
        <v>0</v>
      </c>
      <c r="P346" s="634"/>
      <c r="S346">
        <v>337</v>
      </c>
      <c r="T346" s="667"/>
      <c r="U346" s="668">
        <v>0.26889999999999997</v>
      </c>
      <c r="V346" s="667"/>
      <c r="W346">
        <v>5</v>
      </c>
      <c r="Y346">
        <f t="shared" si="17"/>
        <v>0</v>
      </c>
      <c r="AA346" s="668">
        <f t="shared" si="18"/>
        <v>3.4400000000000042E-2</v>
      </c>
    </row>
    <row r="347" spans="7:27">
      <c r="G347" s="174">
        <v>338</v>
      </c>
      <c r="H347" s="544" t="s">
        <v>296</v>
      </c>
      <c r="I347" s="592">
        <v>0</v>
      </c>
      <c r="J347" s="563">
        <v>0</v>
      </c>
      <c r="K347">
        <v>0</v>
      </c>
      <c r="L347">
        <f t="shared" si="16"/>
        <v>0</v>
      </c>
      <c r="P347" s="634"/>
      <c r="S347">
        <v>338</v>
      </c>
      <c r="T347" s="667"/>
      <c r="U347" s="668">
        <v>0</v>
      </c>
      <c r="V347" s="667"/>
      <c r="W347">
        <v>0</v>
      </c>
      <c r="Y347">
        <f t="shared" si="17"/>
        <v>0</v>
      </c>
      <c r="AA347" s="668">
        <f t="shared" si="18"/>
        <v>0</v>
      </c>
    </row>
    <row r="348" spans="7:27">
      <c r="G348" s="174">
        <v>339</v>
      </c>
      <c r="H348" s="544" t="s">
        <v>297</v>
      </c>
      <c r="I348" s="592">
        <v>0</v>
      </c>
      <c r="J348" s="563">
        <v>0</v>
      </c>
      <c r="K348">
        <v>0</v>
      </c>
      <c r="L348">
        <f t="shared" si="16"/>
        <v>0</v>
      </c>
      <c r="P348" s="634"/>
      <c r="S348">
        <v>339</v>
      </c>
      <c r="T348" s="667"/>
      <c r="U348" s="668">
        <v>0</v>
      </c>
      <c r="V348" s="667"/>
      <c r="W348">
        <v>0</v>
      </c>
      <c r="Y348">
        <f t="shared" si="17"/>
        <v>0</v>
      </c>
      <c r="AA348" s="668">
        <f t="shared" si="18"/>
        <v>0</v>
      </c>
    </row>
    <row r="349" spans="7:27">
      <c r="G349" s="174">
        <v>340</v>
      </c>
      <c r="H349" s="544" t="s">
        <v>298</v>
      </c>
      <c r="I349" s="592">
        <v>0.37980000000000003</v>
      </c>
      <c r="J349" s="563">
        <v>7</v>
      </c>
      <c r="K349">
        <v>6</v>
      </c>
      <c r="L349">
        <f t="shared" si="16"/>
        <v>1</v>
      </c>
      <c r="P349" s="634"/>
      <c r="S349">
        <v>340</v>
      </c>
      <c r="T349" s="667"/>
      <c r="U349" s="668">
        <v>0.41899999999999998</v>
      </c>
      <c r="V349" s="667"/>
      <c r="W349">
        <v>7</v>
      </c>
      <c r="Y349">
        <f t="shared" si="17"/>
        <v>0</v>
      </c>
      <c r="AA349" s="668">
        <f t="shared" si="18"/>
        <v>-3.9199999999999957E-2</v>
      </c>
    </row>
    <row r="350" spans="7:27">
      <c r="G350" s="174">
        <v>341</v>
      </c>
      <c r="H350" s="544" t="s">
        <v>299</v>
      </c>
      <c r="I350" s="592">
        <v>0</v>
      </c>
      <c r="J350" s="563">
        <v>0</v>
      </c>
      <c r="K350">
        <v>0</v>
      </c>
      <c r="L350">
        <f t="shared" si="16"/>
        <v>0</v>
      </c>
      <c r="P350" s="634"/>
      <c r="S350">
        <v>341</v>
      </c>
      <c r="T350" s="667"/>
      <c r="U350" s="668">
        <v>0</v>
      </c>
      <c r="V350" s="667"/>
      <c r="W350">
        <v>0</v>
      </c>
      <c r="Y350">
        <f t="shared" si="17"/>
        <v>0</v>
      </c>
      <c r="AA350" s="668">
        <f t="shared" si="18"/>
        <v>0</v>
      </c>
    </row>
    <row r="351" spans="7:27">
      <c r="G351" s="174">
        <v>342</v>
      </c>
      <c r="H351" s="544" t="s">
        <v>300</v>
      </c>
      <c r="I351" s="592">
        <v>0.16980000000000001</v>
      </c>
      <c r="J351" s="563">
        <v>3</v>
      </c>
      <c r="K351">
        <v>3</v>
      </c>
      <c r="L351">
        <f t="shared" si="16"/>
        <v>0</v>
      </c>
      <c r="P351" s="634"/>
      <c r="S351">
        <v>342</v>
      </c>
      <c r="T351" s="667"/>
      <c r="U351" s="668">
        <v>0.17130000000000001</v>
      </c>
      <c r="V351" s="667"/>
      <c r="W351">
        <v>3</v>
      </c>
      <c r="Y351">
        <f t="shared" si="17"/>
        <v>0</v>
      </c>
      <c r="AA351" s="668">
        <f t="shared" si="18"/>
        <v>-1.5000000000000013E-3</v>
      </c>
    </row>
    <row r="352" spans="7:27">
      <c r="G352" s="174">
        <v>343</v>
      </c>
      <c r="H352" s="544" t="s">
        <v>301</v>
      </c>
      <c r="I352" s="592">
        <v>0.64190000000000003</v>
      </c>
      <c r="J352" s="563">
        <v>10</v>
      </c>
      <c r="K352">
        <v>10</v>
      </c>
      <c r="L352">
        <f t="shared" si="16"/>
        <v>0</v>
      </c>
      <c r="P352" s="634"/>
      <c r="S352">
        <v>343</v>
      </c>
      <c r="T352" s="667"/>
      <c r="U352" s="668">
        <v>0.62739999999999996</v>
      </c>
      <c r="V352" s="667"/>
      <c r="W352">
        <v>10</v>
      </c>
      <c r="Y352">
        <f t="shared" si="17"/>
        <v>0</v>
      </c>
      <c r="AA352" s="668">
        <f t="shared" si="18"/>
        <v>1.4500000000000068E-2</v>
      </c>
    </row>
    <row r="353" spans="7:27">
      <c r="G353" s="174">
        <v>344</v>
      </c>
      <c r="H353" s="544" t="s">
        <v>302</v>
      </c>
      <c r="I353" s="592">
        <v>8.2299999999999998E-2</v>
      </c>
      <c r="J353" s="563">
        <v>2</v>
      </c>
      <c r="K353">
        <v>2</v>
      </c>
      <c r="L353">
        <f t="shared" si="16"/>
        <v>0</v>
      </c>
      <c r="P353" s="634"/>
      <c r="S353">
        <v>344</v>
      </c>
      <c r="T353" s="667"/>
      <c r="U353" s="668">
        <v>8.43E-2</v>
      </c>
      <c r="V353" s="667"/>
      <c r="W353">
        <v>2</v>
      </c>
      <c r="Y353">
        <f t="shared" si="17"/>
        <v>0</v>
      </c>
      <c r="AA353" s="668">
        <f t="shared" si="18"/>
        <v>-2.0000000000000018E-3</v>
      </c>
    </row>
    <row r="354" spans="7:27">
      <c r="G354" s="174">
        <v>345</v>
      </c>
      <c r="H354" s="544" t="s">
        <v>303</v>
      </c>
      <c r="I354" s="592">
        <v>0</v>
      </c>
      <c r="J354" s="563">
        <v>0</v>
      </c>
      <c r="K354">
        <v>0</v>
      </c>
      <c r="L354">
        <f t="shared" si="16"/>
        <v>0</v>
      </c>
      <c r="P354" s="634"/>
      <c r="S354">
        <v>345</v>
      </c>
      <c r="T354" s="667"/>
      <c r="U354" s="668">
        <v>0</v>
      </c>
      <c r="V354" s="667"/>
      <c r="W354">
        <v>0</v>
      </c>
      <c r="Y354">
        <f t="shared" si="17"/>
        <v>0</v>
      </c>
      <c r="AA354" s="668">
        <f t="shared" si="18"/>
        <v>0</v>
      </c>
    </row>
    <row r="355" spans="7:27">
      <c r="G355" s="174">
        <v>346</v>
      </c>
      <c r="H355" s="544" t="s">
        <v>304</v>
      </c>
      <c r="I355" s="592">
        <v>0.44269999999999998</v>
      </c>
      <c r="J355" s="563">
        <v>8</v>
      </c>
      <c r="K355">
        <v>8</v>
      </c>
      <c r="L355">
        <f t="shared" si="16"/>
        <v>0</v>
      </c>
      <c r="P355" s="634"/>
      <c r="S355">
        <v>346</v>
      </c>
      <c r="T355" s="667"/>
      <c r="U355" s="668">
        <v>0.43009999999999998</v>
      </c>
      <c r="V355" s="667"/>
      <c r="W355">
        <v>8</v>
      </c>
      <c r="Y355">
        <f t="shared" si="17"/>
        <v>0</v>
      </c>
      <c r="AA355" s="668">
        <f t="shared" si="18"/>
        <v>1.26E-2</v>
      </c>
    </row>
    <row r="356" spans="7:27">
      <c r="G356" s="174">
        <v>347</v>
      </c>
      <c r="H356" s="544" t="s">
        <v>813</v>
      </c>
      <c r="I356" s="592">
        <v>0.44169999999999998</v>
      </c>
      <c r="J356" s="563">
        <v>8</v>
      </c>
      <c r="K356">
        <v>8</v>
      </c>
      <c r="L356">
        <f t="shared" si="16"/>
        <v>0</v>
      </c>
      <c r="P356" s="634"/>
      <c r="S356">
        <v>347</v>
      </c>
      <c r="T356" s="667"/>
      <c r="U356" s="668">
        <v>0.45019999999999999</v>
      </c>
      <c r="V356" s="667"/>
      <c r="W356">
        <v>8</v>
      </c>
      <c r="Y356">
        <f t="shared" si="17"/>
        <v>0</v>
      </c>
      <c r="AA356" s="668">
        <f t="shared" si="18"/>
        <v>-8.5000000000000075E-3</v>
      </c>
    </row>
    <row r="357" spans="7:27">
      <c r="G357" s="174">
        <v>348</v>
      </c>
      <c r="H357" s="544" t="s">
        <v>305</v>
      </c>
      <c r="I357" s="592">
        <v>0.77759999999999996</v>
      </c>
      <c r="J357" s="563">
        <v>11</v>
      </c>
      <c r="K357">
        <v>11</v>
      </c>
      <c r="L357">
        <f t="shared" si="16"/>
        <v>0</v>
      </c>
      <c r="P357" s="634"/>
      <c r="S357">
        <v>348</v>
      </c>
      <c r="T357" s="667"/>
      <c r="U357" s="668">
        <v>0.7681</v>
      </c>
      <c r="V357" s="667"/>
      <c r="W357">
        <v>11</v>
      </c>
      <c r="Y357">
        <f t="shared" si="17"/>
        <v>0</v>
      </c>
      <c r="AA357" s="668">
        <f t="shared" si="18"/>
        <v>9.4999999999999529E-3</v>
      </c>
    </row>
    <row r="358" spans="7:27">
      <c r="G358" s="174">
        <v>349</v>
      </c>
      <c r="H358" s="544" t="s">
        <v>306</v>
      </c>
      <c r="I358" s="592">
        <v>0.45590000000000003</v>
      </c>
      <c r="J358" s="563">
        <v>8</v>
      </c>
      <c r="K358">
        <v>8</v>
      </c>
      <c r="L358">
        <f t="shared" si="16"/>
        <v>0</v>
      </c>
      <c r="P358" s="634"/>
      <c r="S358">
        <v>349</v>
      </c>
      <c r="T358" s="667"/>
      <c r="U358" s="668">
        <v>0.45450000000000002</v>
      </c>
      <c r="V358" s="667"/>
      <c r="W358">
        <v>8</v>
      </c>
      <c r="Y358">
        <f t="shared" si="17"/>
        <v>0</v>
      </c>
      <c r="AA358" s="668">
        <f t="shared" si="18"/>
        <v>1.4000000000000123E-3</v>
      </c>
    </row>
    <row r="359" spans="7:27">
      <c r="G359" s="174">
        <v>350</v>
      </c>
      <c r="H359" s="544" t="s">
        <v>307</v>
      </c>
      <c r="I359" s="592">
        <v>0.16439999999999999</v>
      </c>
      <c r="J359" s="563">
        <v>3</v>
      </c>
      <c r="K359">
        <v>3</v>
      </c>
      <c r="L359">
        <f t="shared" si="16"/>
        <v>0</v>
      </c>
      <c r="P359" s="634"/>
      <c r="S359">
        <v>350</v>
      </c>
      <c r="T359" s="667"/>
      <c r="U359" s="668">
        <v>0.1706</v>
      </c>
      <c r="V359" s="667"/>
      <c r="W359">
        <v>3</v>
      </c>
      <c r="Y359">
        <f t="shared" si="17"/>
        <v>0</v>
      </c>
      <c r="AA359" s="668">
        <f t="shared" si="18"/>
        <v>-6.2000000000000111E-3</v>
      </c>
    </row>
    <row r="360" spans="7:27">
      <c r="G360" s="174">
        <v>351</v>
      </c>
      <c r="H360" s="544" t="s">
        <v>308</v>
      </c>
      <c r="I360" s="592">
        <v>0</v>
      </c>
      <c r="J360" s="563">
        <v>0</v>
      </c>
      <c r="K360">
        <v>0</v>
      </c>
      <c r="L360">
        <f t="shared" si="16"/>
        <v>0</v>
      </c>
      <c r="P360" s="634"/>
      <c r="S360">
        <v>351</v>
      </c>
      <c r="T360" s="667"/>
      <c r="U360" s="668">
        <v>0</v>
      </c>
      <c r="V360" s="667"/>
      <c r="W360">
        <v>0</v>
      </c>
      <c r="Y360">
        <f t="shared" si="17"/>
        <v>0</v>
      </c>
      <c r="AA360" s="668">
        <f t="shared" si="18"/>
        <v>0</v>
      </c>
    </row>
    <row r="361" spans="7:27">
      <c r="G361" s="174">
        <v>352</v>
      </c>
      <c r="H361" s="544" t="s">
        <v>818</v>
      </c>
      <c r="I361" s="592">
        <f>I134</f>
        <v>0.1046</v>
      </c>
      <c r="J361" s="563">
        <v>2</v>
      </c>
      <c r="K361" s="563">
        <v>2</v>
      </c>
      <c r="L361">
        <f t="shared" si="16"/>
        <v>0</v>
      </c>
      <c r="P361" s="634"/>
      <c r="S361">
        <v>352</v>
      </c>
      <c r="T361" s="667"/>
      <c r="U361" s="668">
        <v>0.26620000000000005</v>
      </c>
      <c r="V361" s="667"/>
      <c r="W361" s="667">
        <v>2</v>
      </c>
      <c r="Y361">
        <f t="shared" si="17"/>
        <v>0</v>
      </c>
      <c r="AA361" s="668">
        <f t="shared" si="18"/>
        <v>-0.16160000000000005</v>
      </c>
    </row>
    <row r="362" spans="7:27">
      <c r="G362" s="174">
        <v>406</v>
      </c>
      <c r="H362" s="544" t="s">
        <v>309</v>
      </c>
      <c r="I362" s="592">
        <v>0.44879999999999998</v>
      </c>
      <c r="J362" s="563">
        <v>8</v>
      </c>
      <c r="K362">
        <v>8</v>
      </c>
      <c r="L362">
        <f t="shared" si="16"/>
        <v>0</v>
      </c>
      <c r="P362" s="634"/>
      <c r="S362">
        <v>406</v>
      </c>
      <c r="T362" s="667"/>
      <c r="U362" s="668">
        <v>0.4446</v>
      </c>
      <c r="V362" s="667"/>
      <c r="W362">
        <v>8</v>
      </c>
      <c r="Y362">
        <f t="shared" si="17"/>
        <v>0</v>
      </c>
      <c r="AA362" s="668">
        <f t="shared" si="18"/>
        <v>4.1999999999999815E-3</v>
      </c>
    </row>
    <row r="363" spans="7:27">
      <c r="G363" s="174">
        <v>600</v>
      </c>
      <c r="H363" s="544" t="s">
        <v>310</v>
      </c>
      <c r="I363" s="592">
        <v>0.12620000000000001</v>
      </c>
      <c r="J363" s="563">
        <v>3</v>
      </c>
      <c r="K363">
        <v>2</v>
      </c>
      <c r="L363">
        <f t="shared" si="16"/>
        <v>1</v>
      </c>
      <c r="P363" s="634"/>
      <c r="S363">
        <v>600</v>
      </c>
      <c r="T363" s="667"/>
      <c r="U363" s="668">
        <v>0.13639999999999999</v>
      </c>
      <c r="V363" s="667"/>
      <c r="W363">
        <v>3</v>
      </c>
      <c r="Y363">
        <f t="shared" si="17"/>
        <v>0</v>
      </c>
      <c r="AA363" s="668">
        <f t="shared" si="18"/>
        <v>-1.0199999999999987E-2</v>
      </c>
    </row>
    <row r="364" spans="7:27">
      <c r="G364" s="174">
        <v>603</v>
      </c>
      <c r="H364" s="544" t="s">
        <v>1572</v>
      </c>
      <c r="I364" s="592">
        <v>0.65080000000000005</v>
      </c>
      <c r="J364" s="563">
        <v>10</v>
      </c>
      <c r="K364">
        <v>10</v>
      </c>
      <c r="L364">
        <f t="shared" si="16"/>
        <v>0</v>
      </c>
      <c r="P364" s="634"/>
      <c r="S364">
        <v>603</v>
      </c>
      <c r="T364" s="667"/>
      <c r="U364" s="668">
        <v>0.64229999999999998</v>
      </c>
      <c r="V364" s="667"/>
      <c r="W364">
        <v>10</v>
      </c>
      <c r="Y364">
        <f t="shared" si="17"/>
        <v>0</v>
      </c>
      <c r="AA364" s="668">
        <f t="shared" si="18"/>
        <v>8.5000000000000631E-3</v>
      </c>
    </row>
    <row r="365" spans="7:27">
      <c r="G365" s="174">
        <v>605</v>
      </c>
      <c r="H365" s="544" t="s">
        <v>311</v>
      </c>
      <c r="I365" s="592">
        <v>0.35049999999999998</v>
      </c>
      <c r="J365" s="563">
        <v>6</v>
      </c>
      <c r="K365">
        <v>6</v>
      </c>
      <c r="L365">
        <f t="shared" si="16"/>
        <v>0</v>
      </c>
      <c r="P365" s="634"/>
      <c r="S365">
        <v>605</v>
      </c>
      <c r="T365" s="667"/>
      <c r="U365" s="668">
        <v>0.31840000000000002</v>
      </c>
      <c r="V365" s="667"/>
      <c r="W365">
        <v>6</v>
      </c>
      <c r="Y365">
        <f t="shared" si="17"/>
        <v>0</v>
      </c>
      <c r="AA365" s="668">
        <f t="shared" si="18"/>
        <v>3.2099999999999962E-2</v>
      </c>
    </row>
    <row r="366" spans="7:27">
      <c r="G366" s="174">
        <v>610</v>
      </c>
      <c r="H366" s="544" t="s">
        <v>312</v>
      </c>
      <c r="I366" s="592">
        <v>0.30020000000000002</v>
      </c>
      <c r="J366" s="563">
        <v>5</v>
      </c>
      <c r="K366">
        <v>5</v>
      </c>
      <c r="L366">
        <f t="shared" si="16"/>
        <v>0</v>
      </c>
      <c r="N366" s="544"/>
      <c r="P366" s="634"/>
      <c r="S366">
        <v>610</v>
      </c>
      <c r="T366" s="667"/>
      <c r="U366" s="668">
        <v>0.29649999999999999</v>
      </c>
      <c r="V366" s="667"/>
      <c r="W366">
        <v>5</v>
      </c>
      <c r="Y366">
        <f t="shared" si="17"/>
        <v>0</v>
      </c>
      <c r="AA366" s="668">
        <f t="shared" si="18"/>
        <v>3.7000000000000366E-3</v>
      </c>
    </row>
    <row r="367" spans="7:27">
      <c r="G367" s="174">
        <v>615</v>
      </c>
      <c r="H367" s="544" t="s">
        <v>313</v>
      </c>
      <c r="I367" s="592">
        <v>0.71519999999999995</v>
      </c>
      <c r="J367" s="563">
        <v>10</v>
      </c>
      <c r="K367">
        <v>10</v>
      </c>
      <c r="L367">
        <f t="shared" si="16"/>
        <v>0</v>
      </c>
      <c r="P367" s="634"/>
      <c r="S367">
        <v>615</v>
      </c>
      <c r="T367" s="667"/>
      <c r="U367" s="668">
        <v>0.69510000000000005</v>
      </c>
      <c r="V367" s="667"/>
      <c r="W367">
        <v>10</v>
      </c>
      <c r="Y367">
        <f t="shared" si="17"/>
        <v>0</v>
      </c>
      <c r="AA367" s="668">
        <f t="shared" si="18"/>
        <v>2.0099999999999896E-2</v>
      </c>
    </row>
    <row r="368" spans="7:27">
      <c r="G368" s="174">
        <v>616</v>
      </c>
      <c r="H368" s="544" t="s">
        <v>1022</v>
      </c>
      <c r="I368" s="592">
        <v>0.36799999999999999</v>
      </c>
      <c r="J368" s="563">
        <v>7</v>
      </c>
      <c r="K368">
        <v>6</v>
      </c>
      <c r="L368">
        <f t="shared" si="16"/>
        <v>1</v>
      </c>
      <c r="P368" s="634"/>
      <c r="S368">
        <v>616</v>
      </c>
      <c r="T368" s="667"/>
      <c r="U368" s="668">
        <v>0.36730000000000002</v>
      </c>
      <c r="V368" s="667"/>
      <c r="W368">
        <v>7</v>
      </c>
      <c r="Y368">
        <f t="shared" si="17"/>
        <v>0</v>
      </c>
      <c r="AA368" s="668">
        <f t="shared" si="18"/>
        <v>6.9999999999997842E-4</v>
      </c>
    </row>
    <row r="369" spans="7:27">
      <c r="G369" s="174">
        <v>618</v>
      </c>
      <c r="H369" s="544" t="s">
        <v>314</v>
      </c>
      <c r="I369" s="592">
        <v>0.46339999999999998</v>
      </c>
      <c r="J369" s="563">
        <v>8</v>
      </c>
      <c r="K369">
        <v>8</v>
      </c>
      <c r="L369">
        <f t="shared" si="16"/>
        <v>0</v>
      </c>
      <c r="P369" s="634"/>
      <c r="S369">
        <v>618</v>
      </c>
      <c r="T369" s="667"/>
      <c r="U369" s="668">
        <v>0.4783</v>
      </c>
      <c r="V369" s="667"/>
      <c r="W369">
        <v>8</v>
      </c>
      <c r="Y369">
        <f t="shared" si="17"/>
        <v>0</v>
      </c>
      <c r="AA369" s="668">
        <f t="shared" si="18"/>
        <v>-1.4900000000000024E-2</v>
      </c>
    </row>
    <row r="370" spans="7:27">
      <c r="G370" s="174">
        <v>620</v>
      </c>
      <c r="H370" s="544" t="s">
        <v>315</v>
      </c>
      <c r="I370" s="592">
        <v>0.1978</v>
      </c>
      <c r="J370" s="563">
        <v>4</v>
      </c>
      <c r="K370">
        <v>4</v>
      </c>
      <c r="L370">
        <f t="shared" si="16"/>
        <v>0</v>
      </c>
      <c r="P370" s="634"/>
      <c r="S370">
        <v>620</v>
      </c>
      <c r="T370" s="667"/>
      <c r="U370" s="668">
        <v>0.20430000000000001</v>
      </c>
      <c r="V370" s="667"/>
      <c r="W370">
        <v>4</v>
      </c>
      <c r="Y370">
        <f t="shared" si="17"/>
        <v>0</v>
      </c>
      <c r="AA370" s="668">
        <f t="shared" si="18"/>
        <v>-6.5000000000000058E-3</v>
      </c>
    </row>
    <row r="371" spans="7:27">
      <c r="G371" s="174">
        <v>622</v>
      </c>
      <c r="H371" s="544" t="s">
        <v>316</v>
      </c>
      <c r="I371" s="592">
        <v>0.38650000000000001</v>
      </c>
      <c r="J371" s="563">
        <v>7</v>
      </c>
      <c r="K371">
        <v>7</v>
      </c>
      <c r="L371">
        <f t="shared" si="16"/>
        <v>0</v>
      </c>
      <c r="P371" s="634"/>
      <c r="S371">
        <v>622</v>
      </c>
      <c r="T371" s="667"/>
      <c r="U371" s="668">
        <v>0.37630000000000002</v>
      </c>
      <c r="V371" s="667"/>
      <c r="W371">
        <v>7</v>
      </c>
      <c r="Y371">
        <f t="shared" si="17"/>
        <v>0</v>
      </c>
      <c r="AA371" s="668">
        <f t="shared" si="18"/>
        <v>1.0199999999999987E-2</v>
      </c>
    </row>
    <row r="372" spans="7:27">
      <c r="G372" s="174">
        <v>625</v>
      </c>
      <c r="H372" s="544" t="s">
        <v>317</v>
      </c>
      <c r="I372" s="592">
        <v>0.32240000000000002</v>
      </c>
      <c r="J372" s="563">
        <v>6</v>
      </c>
      <c r="K372">
        <v>6</v>
      </c>
      <c r="L372">
        <f t="shared" si="16"/>
        <v>0</v>
      </c>
      <c r="P372" s="634"/>
      <c r="S372">
        <v>625</v>
      </c>
      <c r="T372" s="667"/>
      <c r="U372" s="668">
        <v>0.30969999999999998</v>
      </c>
      <c r="V372" s="667"/>
      <c r="W372">
        <v>6</v>
      </c>
      <c r="Y372">
        <f t="shared" si="17"/>
        <v>0</v>
      </c>
      <c r="AA372" s="668">
        <f t="shared" si="18"/>
        <v>1.2700000000000045E-2</v>
      </c>
    </row>
    <row r="373" spans="7:27">
      <c r="G373" s="174">
        <v>632</v>
      </c>
      <c r="H373" s="544" t="s">
        <v>831</v>
      </c>
      <c r="I373" s="592">
        <v>0.4254</v>
      </c>
      <c r="J373" s="563">
        <v>7</v>
      </c>
      <c r="K373">
        <v>8</v>
      </c>
      <c r="L373">
        <f t="shared" si="16"/>
        <v>-1</v>
      </c>
      <c r="P373" s="634"/>
      <c r="S373">
        <v>632</v>
      </c>
      <c r="T373" s="667"/>
      <c r="U373" s="668">
        <v>0.41089999999999999</v>
      </c>
      <c r="V373" s="667"/>
      <c r="W373">
        <v>7</v>
      </c>
      <c r="Y373">
        <f t="shared" si="17"/>
        <v>0</v>
      </c>
      <c r="AA373" s="668">
        <f t="shared" si="18"/>
        <v>1.4500000000000013E-2</v>
      </c>
    </row>
    <row r="374" spans="7:27">
      <c r="G374" s="174">
        <v>635</v>
      </c>
      <c r="H374" s="544" t="s">
        <v>318</v>
      </c>
      <c r="I374" s="592">
        <v>0.47560000000000002</v>
      </c>
      <c r="J374" s="563">
        <v>8</v>
      </c>
      <c r="K374">
        <v>8</v>
      </c>
      <c r="L374">
        <f t="shared" si="16"/>
        <v>0</v>
      </c>
      <c r="P374" s="634"/>
      <c r="S374">
        <v>635</v>
      </c>
      <c r="T374" s="667"/>
      <c r="U374" s="668">
        <v>0.45190000000000002</v>
      </c>
      <c r="V374" s="667"/>
      <c r="W374">
        <v>8</v>
      </c>
      <c r="Y374">
        <f t="shared" si="17"/>
        <v>0</v>
      </c>
      <c r="AA374" s="668">
        <f t="shared" si="18"/>
        <v>2.3699999999999999E-2</v>
      </c>
    </row>
    <row r="375" spans="7:27">
      <c r="G375" s="174">
        <v>640</v>
      </c>
      <c r="H375" s="544" t="s">
        <v>319</v>
      </c>
      <c r="I375" s="592">
        <v>9.8000000000000004E-2</v>
      </c>
      <c r="J375" s="563">
        <v>2</v>
      </c>
      <c r="K375">
        <v>2</v>
      </c>
      <c r="L375">
        <f t="shared" si="16"/>
        <v>0</v>
      </c>
      <c r="P375" s="634"/>
      <c r="S375">
        <v>640</v>
      </c>
      <c r="T375" s="667"/>
      <c r="U375" s="668">
        <v>9.5899999999999999E-2</v>
      </c>
      <c r="V375" s="667"/>
      <c r="W375">
        <v>2</v>
      </c>
      <c r="Y375">
        <f t="shared" si="17"/>
        <v>0</v>
      </c>
      <c r="AA375" s="668">
        <f t="shared" si="18"/>
        <v>2.1000000000000046E-3</v>
      </c>
    </row>
    <row r="376" spans="7:27">
      <c r="G376" s="174">
        <v>645</v>
      </c>
      <c r="H376" s="544" t="s">
        <v>320</v>
      </c>
      <c r="I376" s="592">
        <v>0.62909999999999999</v>
      </c>
      <c r="J376" s="563">
        <v>10</v>
      </c>
      <c r="K376">
        <v>10</v>
      </c>
      <c r="L376">
        <f t="shared" si="16"/>
        <v>0</v>
      </c>
      <c r="P376" s="634"/>
      <c r="S376">
        <v>645</v>
      </c>
      <c r="T376" s="667"/>
      <c r="U376" s="668">
        <v>0.61260000000000003</v>
      </c>
      <c r="V376" s="667"/>
      <c r="W376">
        <v>10</v>
      </c>
      <c r="Y376">
        <f t="shared" si="17"/>
        <v>0</v>
      </c>
      <c r="AA376" s="668">
        <f t="shared" si="18"/>
        <v>1.6499999999999959E-2</v>
      </c>
    </row>
    <row r="377" spans="7:27">
      <c r="G377" s="174">
        <v>650</v>
      </c>
      <c r="H377" s="544" t="s">
        <v>321</v>
      </c>
      <c r="I377" s="592">
        <v>0.24809999999999999</v>
      </c>
      <c r="J377" s="563">
        <v>5</v>
      </c>
      <c r="K377">
        <v>5</v>
      </c>
      <c r="L377">
        <f t="shared" si="16"/>
        <v>0</v>
      </c>
      <c r="P377" s="634"/>
      <c r="S377">
        <v>650</v>
      </c>
      <c r="T377" s="667"/>
      <c r="U377" s="668">
        <v>0.2452</v>
      </c>
      <c r="V377" s="667"/>
      <c r="W377">
        <v>5</v>
      </c>
      <c r="Y377">
        <f t="shared" si="17"/>
        <v>0</v>
      </c>
      <c r="AA377" s="668">
        <f t="shared" si="18"/>
        <v>2.8999999999999859E-3</v>
      </c>
    </row>
    <row r="378" spans="7:27">
      <c r="G378" s="174">
        <v>655</v>
      </c>
      <c r="H378" s="544" t="s">
        <v>322</v>
      </c>
      <c r="I378" s="592">
        <v>6.6000000000000003E-2</v>
      </c>
      <c r="J378" s="563">
        <v>2</v>
      </c>
      <c r="K378">
        <v>2</v>
      </c>
      <c r="L378">
        <f t="shared" si="16"/>
        <v>0</v>
      </c>
      <c r="P378" s="634"/>
      <c r="S378">
        <v>655</v>
      </c>
      <c r="T378" s="667"/>
      <c r="U378" s="668">
        <v>8.5099999999999995E-2</v>
      </c>
      <c r="V378" s="667"/>
      <c r="W378">
        <v>2</v>
      </c>
      <c r="Y378">
        <f t="shared" si="17"/>
        <v>0</v>
      </c>
      <c r="AA378" s="668">
        <f t="shared" si="18"/>
        <v>-1.9099999999999992E-2</v>
      </c>
    </row>
    <row r="379" spans="7:27">
      <c r="G379" s="174">
        <v>658</v>
      </c>
      <c r="H379" s="544" t="s">
        <v>323</v>
      </c>
      <c r="I379" s="592">
        <v>0.38340000000000002</v>
      </c>
      <c r="J379" s="563">
        <v>7</v>
      </c>
      <c r="K379">
        <v>7</v>
      </c>
      <c r="L379">
        <f t="shared" si="16"/>
        <v>0</v>
      </c>
      <c r="P379" s="634"/>
      <c r="S379">
        <v>658</v>
      </c>
      <c r="T379" s="667"/>
      <c r="U379" s="668">
        <v>0.37880000000000003</v>
      </c>
      <c r="V379" s="667"/>
      <c r="W379">
        <v>7</v>
      </c>
      <c r="Y379">
        <f t="shared" si="17"/>
        <v>0</v>
      </c>
      <c r="AA379" s="668">
        <f t="shared" si="18"/>
        <v>4.599999999999993E-3</v>
      </c>
    </row>
    <row r="380" spans="7:27">
      <c r="G380" s="174">
        <v>660</v>
      </c>
      <c r="H380" s="544" t="s">
        <v>324</v>
      </c>
      <c r="I380" s="592">
        <v>0.39550000000000002</v>
      </c>
      <c r="J380" s="563">
        <v>7</v>
      </c>
      <c r="K380">
        <v>7</v>
      </c>
      <c r="L380">
        <f t="shared" si="16"/>
        <v>0</v>
      </c>
      <c r="P380" s="634"/>
      <c r="S380">
        <v>660</v>
      </c>
      <c r="T380" s="667"/>
      <c r="U380" s="668">
        <v>0.37990000000000002</v>
      </c>
      <c r="V380" s="667"/>
      <c r="W380">
        <v>7</v>
      </c>
      <c r="Y380">
        <f t="shared" si="17"/>
        <v>0</v>
      </c>
      <c r="AA380" s="668">
        <f t="shared" si="18"/>
        <v>1.5600000000000003E-2</v>
      </c>
    </row>
    <row r="381" spans="7:27">
      <c r="G381" s="174">
        <v>662</v>
      </c>
      <c r="H381" s="544" t="s">
        <v>839</v>
      </c>
      <c r="I381" s="592">
        <v>0.54220000000000002</v>
      </c>
      <c r="J381" s="563">
        <v>10</v>
      </c>
      <c r="K381">
        <v>9</v>
      </c>
      <c r="L381">
        <f t="shared" si="16"/>
        <v>1</v>
      </c>
      <c r="P381" s="634"/>
      <c r="S381">
        <v>662</v>
      </c>
      <c r="T381" s="667"/>
      <c r="U381" s="668">
        <v>0.61339999999999995</v>
      </c>
      <c r="V381" s="667"/>
      <c r="W381">
        <v>10</v>
      </c>
      <c r="Y381">
        <f t="shared" si="17"/>
        <v>0</v>
      </c>
      <c r="AA381" s="668">
        <f t="shared" si="18"/>
        <v>-7.119999999999993E-2</v>
      </c>
    </row>
    <row r="382" spans="7:27">
      <c r="G382" s="174">
        <v>665</v>
      </c>
      <c r="H382" s="544" t="s">
        <v>325</v>
      </c>
      <c r="I382" s="592">
        <v>0.2858</v>
      </c>
      <c r="J382" s="563">
        <v>5</v>
      </c>
      <c r="K382">
        <v>5</v>
      </c>
      <c r="L382">
        <f t="shared" si="16"/>
        <v>0</v>
      </c>
      <c r="P382" s="634"/>
      <c r="S382">
        <v>665</v>
      </c>
      <c r="T382" s="667"/>
      <c r="U382" s="668">
        <v>0.26989999999999997</v>
      </c>
      <c r="V382" s="667"/>
      <c r="W382">
        <v>5</v>
      </c>
      <c r="Y382">
        <f t="shared" si="17"/>
        <v>0</v>
      </c>
      <c r="AA382" s="668">
        <f t="shared" si="18"/>
        <v>1.5900000000000025E-2</v>
      </c>
    </row>
    <row r="383" spans="7:27">
      <c r="G383" s="174">
        <v>670</v>
      </c>
      <c r="H383" s="544" t="s">
        <v>326</v>
      </c>
      <c r="I383" s="592">
        <v>0.30759999999999998</v>
      </c>
      <c r="J383" s="563">
        <v>6</v>
      </c>
      <c r="K383">
        <v>6</v>
      </c>
      <c r="L383">
        <f t="shared" si="16"/>
        <v>0</v>
      </c>
      <c r="P383" s="634"/>
      <c r="S383">
        <v>670</v>
      </c>
      <c r="T383" s="667"/>
      <c r="U383" s="668">
        <v>0.30209999999999998</v>
      </c>
      <c r="V383" s="667"/>
      <c r="W383">
        <v>6</v>
      </c>
      <c r="Y383">
        <f t="shared" si="17"/>
        <v>0</v>
      </c>
      <c r="AA383" s="668">
        <f t="shared" si="18"/>
        <v>5.5000000000000049E-3</v>
      </c>
    </row>
    <row r="384" spans="7:27">
      <c r="G384" s="174">
        <v>672</v>
      </c>
      <c r="H384" s="544" t="s">
        <v>327</v>
      </c>
      <c r="I384" s="592">
        <v>0.53310000000000002</v>
      </c>
      <c r="J384" s="563">
        <v>10</v>
      </c>
      <c r="K384">
        <v>9</v>
      </c>
      <c r="L384">
        <f t="shared" si="16"/>
        <v>1</v>
      </c>
      <c r="P384" s="634"/>
      <c r="S384">
        <v>672</v>
      </c>
      <c r="T384" s="667"/>
      <c r="U384" s="668">
        <v>0.54039999999999999</v>
      </c>
      <c r="V384" s="667"/>
      <c r="W384">
        <v>10</v>
      </c>
      <c r="Y384">
        <f t="shared" si="17"/>
        <v>0</v>
      </c>
      <c r="AA384" s="668">
        <f t="shared" si="18"/>
        <v>-7.2999999999999732E-3</v>
      </c>
    </row>
    <row r="385" spans="7:27">
      <c r="G385" s="174">
        <v>673</v>
      </c>
      <c r="H385" s="544" t="s">
        <v>328</v>
      </c>
      <c r="I385" s="592">
        <v>0.11849999999999999</v>
      </c>
      <c r="J385" s="563">
        <v>2</v>
      </c>
      <c r="K385">
        <v>3</v>
      </c>
      <c r="L385">
        <f t="shared" si="16"/>
        <v>-1</v>
      </c>
      <c r="P385" s="634"/>
      <c r="S385">
        <v>673</v>
      </c>
      <c r="T385" s="667"/>
      <c r="U385" s="668">
        <v>0.1096</v>
      </c>
      <c r="V385" s="667"/>
      <c r="W385">
        <v>2</v>
      </c>
      <c r="Y385">
        <f t="shared" si="17"/>
        <v>0</v>
      </c>
      <c r="AA385" s="668">
        <f t="shared" si="18"/>
        <v>8.8999999999999913E-3</v>
      </c>
    </row>
    <row r="386" spans="7:27">
      <c r="G386" s="174">
        <v>674</v>
      </c>
      <c r="H386" s="544" t="s">
        <v>329</v>
      </c>
      <c r="I386" s="592">
        <v>0.61939999999999995</v>
      </c>
      <c r="J386" s="563">
        <v>10</v>
      </c>
      <c r="K386">
        <v>10</v>
      </c>
      <c r="L386">
        <f t="shared" si="16"/>
        <v>0</v>
      </c>
      <c r="P386" s="634"/>
      <c r="S386">
        <v>674</v>
      </c>
      <c r="T386" s="667"/>
      <c r="U386" s="668">
        <v>0.61070000000000002</v>
      </c>
      <c r="V386" s="667"/>
      <c r="W386">
        <v>10</v>
      </c>
      <c r="Y386">
        <f t="shared" si="17"/>
        <v>0</v>
      </c>
      <c r="AA386" s="668">
        <f t="shared" si="18"/>
        <v>8.69999999999993E-3</v>
      </c>
    </row>
    <row r="387" spans="7:27">
      <c r="G387" s="174">
        <v>675</v>
      </c>
      <c r="H387" s="544" t="s">
        <v>330</v>
      </c>
      <c r="I387" s="592">
        <v>0.1116</v>
      </c>
      <c r="J387" s="563">
        <v>2</v>
      </c>
      <c r="K387">
        <v>2</v>
      </c>
      <c r="L387">
        <f t="shared" si="16"/>
        <v>0</v>
      </c>
      <c r="P387" s="634"/>
      <c r="S387">
        <v>675</v>
      </c>
      <c r="T387" s="667"/>
      <c r="U387" s="668">
        <v>0.1026</v>
      </c>
      <c r="V387" s="667"/>
      <c r="W387">
        <v>2</v>
      </c>
      <c r="Y387">
        <f t="shared" si="17"/>
        <v>0</v>
      </c>
      <c r="AA387" s="668">
        <f t="shared" si="18"/>
        <v>9.000000000000008E-3</v>
      </c>
    </row>
    <row r="388" spans="7:27">
      <c r="G388" s="174">
        <v>680</v>
      </c>
      <c r="H388" s="544" t="s">
        <v>331</v>
      </c>
      <c r="I388" s="592">
        <v>0.26129999999999998</v>
      </c>
      <c r="J388" s="563">
        <v>5</v>
      </c>
      <c r="K388">
        <v>5</v>
      </c>
      <c r="L388">
        <f t="shared" si="16"/>
        <v>0</v>
      </c>
      <c r="P388" s="634"/>
      <c r="S388">
        <v>680</v>
      </c>
      <c r="T388" s="667"/>
      <c r="U388" s="668">
        <v>0.24929999999999999</v>
      </c>
      <c r="V388" s="667"/>
      <c r="W388">
        <v>5</v>
      </c>
      <c r="Y388">
        <f t="shared" si="17"/>
        <v>0</v>
      </c>
      <c r="AA388" s="668">
        <f t="shared" si="18"/>
        <v>1.1999999999999983E-2</v>
      </c>
    </row>
    <row r="389" spans="7:27">
      <c r="G389" s="174">
        <v>683</v>
      </c>
      <c r="H389" s="544" t="s">
        <v>332</v>
      </c>
      <c r="I389" s="592">
        <v>0.23899999999999999</v>
      </c>
      <c r="J389" s="563">
        <v>4</v>
      </c>
      <c r="K389">
        <v>5</v>
      </c>
      <c r="L389">
        <f t="shared" si="16"/>
        <v>-1</v>
      </c>
      <c r="P389" s="634"/>
      <c r="S389">
        <v>683</v>
      </c>
      <c r="T389" s="667"/>
      <c r="U389" s="668">
        <v>0.2276</v>
      </c>
      <c r="V389" s="667"/>
      <c r="W389">
        <v>4</v>
      </c>
      <c r="Y389">
        <f t="shared" si="17"/>
        <v>0</v>
      </c>
      <c r="AA389" s="668">
        <f t="shared" si="18"/>
        <v>1.1399999999999993E-2</v>
      </c>
    </row>
    <row r="390" spans="7:27">
      <c r="G390" s="174">
        <v>685</v>
      </c>
      <c r="H390" s="544" t="s">
        <v>333</v>
      </c>
      <c r="I390" s="592">
        <v>0.62719999999999998</v>
      </c>
      <c r="J390" s="563">
        <v>10</v>
      </c>
      <c r="K390">
        <v>10</v>
      </c>
      <c r="L390">
        <f t="shared" si="16"/>
        <v>0</v>
      </c>
      <c r="P390" s="634"/>
      <c r="S390">
        <v>685</v>
      </c>
      <c r="T390" s="667"/>
      <c r="U390" s="668">
        <v>0.63060000000000005</v>
      </c>
      <c r="V390" s="667"/>
      <c r="W390">
        <v>10</v>
      </c>
      <c r="Y390">
        <f t="shared" si="17"/>
        <v>0</v>
      </c>
      <c r="AA390" s="668">
        <f t="shared" si="18"/>
        <v>-3.4000000000000696E-3</v>
      </c>
    </row>
    <row r="391" spans="7:27">
      <c r="G391" s="174">
        <v>690</v>
      </c>
      <c r="H391" s="544" t="s">
        <v>334</v>
      </c>
      <c r="I391" s="592">
        <v>0.19350000000000001</v>
      </c>
      <c r="J391" s="563">
        <v>4</v>
      </c>
      <c r="K391">
        <v>3</v>
      </c>
      <c r="L391">
        <f t="shared" si="16"/>
        <v>1</v>
      </c>
      <c r="P391" s="634"/>
      <c r="S391">
        <v>690</v>
      </c>
      <c r="T391" s="667"/>
      <c r="U391" s="668">
        <v>0.184</v>
      </c>
      <c r="V391" s="667"/>
      <c r="W391">
        <v>4</v>
      </c>
      <c r="Y391">
        <f t="shared" si="17"/>
        <v>0</v>
      </c>
      <c r="AA391" s="668">
        <f t="shared" si="18"/>
        <v>9.5000000000000084E-3</v>
      </c>
    </row>
    <row r="392" spans="7:27">
      <c r="G392" s="174">
        <v>695</v>
      </c>
      <c r="H392" s="544" t="s">
        <v>335</v>
      </c>
      <c r="I392" s="592">
        <v>0.1057</v>
      </c>
      <c r="J392" s="563">
        <v>2</v>
      </c>
      <c r="K392">
        <v>2</v>
      </c>
      <c r="L392">
        <f t="shared" si="16"/>
        <v>0</v>
      </c>
      <c r="P392" s="634"/>
      <c r="S392">
        <v>695</v>
      </c>
      <c r="T392" s="667"/>
      <c r="U392" s="668">
        <v>0.1032</v>
      </c>
      <c r="V392" s="667"/>
      <c r="W392">
        <v>2</v>
      </c>
      <c r="Y392">
        <f t="shared" si="17"/>
        <v>0</v>
      </c>
      <c r="AA392" s="668">
        <f t="shared" si="18"/>
        <v>2.5000000000000022E-3</v>
      </c>
    </row>
    <row r="393" spans="7:27">
      <c r="G393" s="174">
        <v>698</v>
      </c>
      <c r="H393" s="544" t="s">
        <v>851</v>
      </c>
      <c r="I393" s="592">
        <v>0.17849999999999999</v>
      </c>
      <c r="J393" s="563">
        <v>3</v>
      </c>
      <c r="K393">
        <v>3</v>
      </c>
      <c r="L393">
        <f t="shared" si="16"/>
        <v>0</v>
      </c>
      <c r="P393" s="634"/>
      <c r="S393">
        <v>698</v>
      </c>
      <c r="T393" s="667"/>
      <c r="U393" s="668">
        <v>0.15659999999999999</v>
      </c>
      <c r="V393" s="667"/>
      <c r="W393">
        <v>3</v>
      </c>
      <c r="Y393">
        <f t="shared" si="17"/>
        <v>0</v>
      </c>
      <c r="AA393" s="668">
        <f t="shared" si="18"/>
        <v>2.1900000000000003E-2</v>
      </c>
    </row>
    <row r="394" spans="7:27">
      <c r="G394" s="174">
        <v>700</v>
      </c>
      <c r="H394" s="544" t="s">
        <v>336</v>
      </c>
      <c r="I394" s="592">
        <v>0.46100000000000002</v>
      </c>
      <c r="J394" s="563">
        <v>8</v>
      </c>
      <c r="K394">
        <v>8</v>
      </c>
      <c r="L394">
        <f t="shared" si="16"/>
        <v>0</v>
      </c>
      <c r="P394" s="634"/>
      <c r="S394">
        <v>700</v>
      </c>
      <c r="T394" s="667"/>
      <c r="U394" s="668">
        <v>0.4304</v>
      </c>
      <c r="V394" s="667"/>
      <c r="W394">
        <v>8</v>
      </c>
      <c r="Y394">
        <f t="shared" si="17"/>
        <v>0</v>
      </c>
      <c r="AA394" s="668">
        <f t="shared" si="18"/>
        <v>3.0600000000000016E-2</v>
      </c>
    </row>
    <row r="395" spans="7:27">
      <c r="G395" s="174">
        <v>705</v>
      </c>
      <c r="H395" s="544" t="s">
        <v>337</v>
      </c>
      <c r="I395" s="592">
        <v>0.1179</v>
      </c>
      <c r="J395" s="563">
        <v>3</v>
      </c>
      <c r="K395">
        <v>2</v>
      </c>
      <c r="L395">
        <f t="shared" ref="L395:L448" si="19">J395-K395</f>
        <v>1</v>
      </c>
      <c r="P395" s="634"/>
      <c r="S395">
        <v>705</v>
      </c>
      <c r="T395" s="667"/>
      <c r="U395" s="668">
        <v>0.12920000000000001</v>
      </c>
      <c r="V395" s="667"/>
      <c r="W395">
        <v>3</v>
      </c>
      <c r="Y395">
        <f t="shared" ref="Y395:Y448" si="20">+W395-J395</f>
        <v>0</v>
      </c>
      <c r="AA395" s="668">
        <f t="shared" ref="AA395:AA448" si="21">+I395-U395</f>
        <v>-1.1300000000000004E-2</v>
      </c>
    </row>
    <row r="396" spans="7:27">
      <c r="G396" s="174">
        <v>710</v>
      </c>
      <c r="H396" s="544" t="s">
        <v>338</v>
      </c>
      <c r="I396" s="592">
        <v>0.17280000000000001</v>
      </c>
      <c r="J396" s="563">
        <v>3</v>
      </c>
      <c r="K396">
        <v>3</v>
      </c>
      <c r="L396">
        <f t="shared" si="19"/>
        <v>0</v>
      </c>
      <c r="P396" s="634"/>
      <c r="S396">
        <v>710</v>
      </c>
      <c r="T396" s="667"/>
      <c r="U396" s="668">
        <v>0.17130000000000001</v>
      </c>
      <c r="V396" s="667"/>
      <c r="W396">
        <v>3</v>
      </c>
      <c r="Y396">
        <f t="shared" si="20"/>
        <v>0</v>
      </c>
      <c r="AA396" s="668">
        <f t="shared" si="21"/>
        <v>1.5000000000000013E-3</v>
      </c>
    </row>
    <row r="397" spans="7:27">
      <c r="G397" s="174">
        <v>712</v>
      </c>
      <c r="H397" s="544" t="s">
        <v>1275</v>
      </c>
      <c r="I397" s="592">
        <v>0.43590000000000001</v>
      </c>
      <c r="J397" s="563">
        <v>8</v>
      </c>
      <c r="K397">
        <v>7</v>
      </c>
      <c r="L397">
        <f t="shared" si="19"/>
        <v>1</v>
      </c>
      <c r="P397" s="634"/>
      <c r="S397">
        <v>712</v>
      </c>
      <c r="T397" s="667"/>
      <c r="U397" s="668">
        <v>0.42409999999999998</v>
      </c>
      <c r="V397" s="667"/>
      <c r="W397">
        <v>8</v>
      </c>
      <c r="Y397">
        <f t="shared" si="20"/>
        <v>0</v>
      </c>
      <c r="AA397" s="668">
        <f t="shared" si="21"/>
        <v>1.1800000000000033E-2</v>
      </c>
    </row>
    <row r="398" spans="7:27">
      <c r="G398" s="174">
        <v>715</v>
      </c>
      <c r="H398" s="544" t="s">
        <v>339</v>
      </c>
      <c r="I398" s="592">
        <v>0.31240000000000001</v>
      </c>
      <c r="J398" s="563">
        <v>6</v>
      </c>
      <c r="K398">
        <v>5</v>
      </c>
      <c r="L398">
        <f t="shared" si="19"/>
        <v>1</v>
      </c>
      <c r="P398" s="634"/>
      <c r="S398">
        <v>715</v>
      </c>
      <c r="T398" s="667"/>
      <c r="U398" s="668">
        <v>0.30270000000000002</v>
      </c>
      <c r="V398" s="667"/>
      <c r="W398">
        <v>6</v>
      </c>
      <c r="Y398">
        <f t="shared" si="20"/>
        <v>0</v>
      </c>
      <c r="AA398" s="668">
        <f t="shared" si="21"/>
        <v>9.6999999999999864E-3</v>
      </c>
    </row>
    <row r="399" spans="7:27">
      <c r="G399" s="174">
        <v>717</v>
      </c>
      <c r="H399" s="544" t="s">
        <v>340</v>
      </c>
      <c r="I399" s="592">
        <v>0.50739999999999996</v>
      </c>
      <c r="J399" s="563">
        <v>9</v>
      </c>
      <c r="K399">
        <v>9</v>
      </c>
      <c r="L399">
        <f t="shared" si="19"/>
        <v>0</v>
      </c>
      <c r="P399" s="634"/>
      <c r="S399">
        <v>717</v>
      </c>
      <c r="T399" s="667"/>
      <c r="U399" s="668">
        <v>0.50249999999999995</v>
      </c>
      <c r="V399" s="667"/>
      <c r="W399">
        <v>9</v>
      </c>
      <c r="Y399">
        <f t="shared" si="20"/>
        <v>0</v>
      </c>
      <c r="AA399" s="668">
        <f t="shared" si="21"/>
        <v>4.9000000000000155E-3</v>
      </c>
    </row>
    <row r="400" spans="7:27">
      <c r="G400" s="174">
        <v>720</v>
      </c>
      <c r="H400" s="544" t="s">
        <v>341</v>
      </c>
      <c r="I400" s="592">
        <v>0.45669999999999999</v>
      </c>
      <c r="J400" s="563">
        <v>7</v>
      </c>
      <c r="K400">
        <v>8</v>
      </c>
      <c r="L400">
        <f t="shared" si="19"/>
        <v>-1</v>
      </c>
      <c r="P400" s="634"/>
      <c r="S400">
        <v>720</v>
      </c>
      <c r="T400" s="667"/>
      <c r="U400" s="668">
        <v>0.4158</v>
      </c>
      <c r="V400" s="667"/>
      <c r="W400">
        <v>7</v>
      </c>
      <c r="Y400">
        <f t="shared" si="20"/>
        <v>0</v>
      </c>
      <c r="AA400" s="668">
        <f t="shared" si="21"/>
        <v>4.0899999999999992E-2</v>
      </c>
    </row>
    <row r="401" spans="7:27">
      <c r="G401" s="174">
        <v>725</v>
      </c>
      <c r="H401" s="544" t="s">
        <v>342</v>
      </c>
      <c r="I401" s="592">
        <v>0.1459</v>
      </c>
      <c r="J401" s="563">
        <v>3</v>
      </c>
      <c r="K401">
        <v>3</v>
      </c>
      <c r="L401">
        <f t="shared" si="19"/>
        <v>0</v>
      </c>
      <c r="P401" s="634"/>
      <c r="S401">
        <v>725</v>
      </c>
      <c r="T401" s="667"/>
      <c r="U401" s="668">
        <v>0.1444</v>
      </c>
      <c r="V401" s="667"/>
      <c r="W401">
        <v>3</v>
      </c>
      <c r="Y401">
        <f t="shared" si="20"/>
        <v>0</v>
      </c>
      <c r="AA401" s="668">
        <f t="shared" si="21"/>
        <v>1.5000000000000013E-3</v>
      </c>
    </row>
    <row r="402" spans="7:27">
      <c r="G402" s="174">
        <v>728</v>
      </c>
      <c r="H402" s="544" t="s">
        <v>343</v>
      </c>
      <c r="I402" s="592">
        <v>0.5484</v>
      </c>
      <c r="J402" s="563">
        <v>8</v>
      </c>
      <c r="K402">
        <v>8</v>
      </c>
      <c r="L402">
        <f t="shared" si="19"/>
        <v>0</v>
      </c>
      <c r="P402" s="634"/>
      <c r="S402">
        <v>728</v>
      </c>
      <c r="T402" s="667"/>
      <c r="U402" s="668">
        <v>0.4375</v>
      </c>
      <c r="V402" s="667"/>
      <c r="W402">
        <v>8</v>
      </c>
      <c r="Y402">
        <f t="shared" si="20"/>
        <v>0</v>
      </c>
      <c r="AA402" s="668">
        <f t="shared" si="21"/>
        <v>0.1109</v>
      </c>
    </row>
    <row r="403" spans="7:27">
      <c r="G403" s="174">
        <v>730</v>
      </c>
      <c r="H403" s="544" t="s">
        <v>344</v>
      </c>
      <c r="I403" s="592">
        <v>0.15079999999999999</v>
      </c>
      <c r="J403" s="563">
        <v>3</v>
      </c>
      <c r="K403">
        <v>3</v>
      </c>
      <c r="L403">
        <f t="shared" si="19"/>
        <v>0</v>
      </c>
      <c r="P403" s="634"/>
      <c r="S403">
        <v>730</v>
      </c>
      <c r="T403" s="667"/>
      <c r="U403" s="668">
        <v>0.15939999999999999</v>
      </c>
      <c r="V403" s="667"/>
      <c r="W403">
        <v>3</v>
      </c>
      <c r="Y403">
        <f t="shared" si="20"/>
        <v>0</v>
      </c>
      <c r="AA403" s="668">
        <f t="shared" si="21"/>
        <v>-8.5999999999999965E-3</v>
      </c>
    </row>
    <row r="404" spans="7:27">
      <c r="G404" s="174">
        <v>735</v>
      </c>
      <c r="H404" s="544" t="s">
        <v>345</v>
      </c>
      <c r="I404" s="592">
        <v>0.32669999999999999</v>
      </c>
      <c r="J404" s="563">
        <v>6</v>
      </c>
      <c r="K404">
        <v>6</v>
      </c>
      <c r="L404">
        <f t="shared" si="19"/>
        <v>0</v>
      </c>
      <c r="P404" s="634"/>
      <c r="S404">
        <v>735</v>
      </c>
      <c r="T404" s="667"/>
      <c r="U404" s="668">
        <v>0.30980000000000002</v>
      </c>
      <c r="V404" s="667"/>
      <c r="W404">
        <v>6</v>
      </c>
      <c r="Y404">
        <f t="shared" si="20"/>
        <v>0</v>
      </c>
      <c r="AA404" s="668">
        <f t="shared" si="21"/>
        <v>1.6899999999999971E-2</v>
      </c>
    </row>
    <row r="405" spans="7:27">
      <c r="G405" s="174">
        <v>740</v>
      </c>
      <c r="H405" s="544" t="s">
        <v>346</v>
      </c>
      <c r="I405" s="592">
        <v>0.25659999999999999</v>
      </c>
      <c r="J405" s="563">
        <v>5</v>
      </c>
      <c r="K405">
        <v>4</v>
      </c>
      <c r="L405">
        <f t="shared" si="19"/>
        <v>1</v>
      </c>
      <c r="P405" s="634"/>
      <c r="S405">
        <v>740</v>
      </c>
      <c r="T405" s="667"/>
      <c r="U405" s="668">
        <v>0.27500000000000002</v>
      </c>
      <c r="V405" s="667"/>
      <c r="W405">
        <v>5</v>
      </c>
      <c r="Y405">
        <f t="shared" si="20"/>
        <v>0</v>
      </c>
      <c r="AA405" s="668">
        <f t="shared" si="21"/>
        <v>-1.8400000000000027E-2</v>
      </c>
    </row>
    <row r="406" spans="7:27">
      <c r="G406" s="174">
        <v>745</v>
      </c>
      <c r="H406" s="544" t="s">
        <v>347</v>
      </c>
      <c r="I406" s="592">
        <v>0.19339999999999999</v>
      </c>
      <c r="J406" s="563">
        <v>4</v>
      </c>
      <c r="K406">
        <v>3</v>
      </c>
      <c r="L406">
        <f t="shared" si="19"/>
        <v>1</v>
      </c>
      <c r="P406" s="634"/>
      <c r="S406">
        <v>745</v>
      </c>
      <c r="T406" s="667"/>
      <c r="U406" s="668">
        <v>0.18779999999999999</v>
      </c>
      <c r="V406" s="667"/>
      <c r="W406">
        <v>4</v>
      </c>
      <c r="Y406">
        <f t="shared" si="20"/>
        <v>0</v>
      </c>
      <c r="AA406" s="668">
        <f t="shared" si="21"/>
        <v>5.5999999999999939E-3</v>
      </c>
    </row>
    <row r="407" spans="7:27">
      <c r="G407" s="174">
        <v>750</v>
      </c>
      <c r="H407" s="544" t="s">
        <v>348</v>
      </c>
      <c r="I407" s="592">
        <v>0.41349999999999998</v>
      </c>
      <c r="J407" s="563">
        <v>7</v>
      </c>
      <c r="K407">
        <v>7</v>
      </c>
      <c r="L407">
        <f t="shared" si="19"/>
        <v>0</v>
      </c>
      <c r="P407" s="634"/>
      <c r="S407">
        <v>750</v>
      </c>
      <c r="T407" s="667"/>
      <c r="U407" s="668">
        <v>0.37840000000000001</v>
      </c>
      <c r="V407" s="667"/>
      <c r="W407">
        <v>7</v>
      </c>
      <c r="Y407">
        <f t="shared" si="20"/>
        <v>0</v>
      </c>
      <c r="AA407" s="668">
        <f t="shared" si="21"/>
        <v>3.5099999999999965E-2</v>
      </c>
    </row>
    <row r="408" spans="7:27">
      <c r="G408" s="174">
        <v>753</v>
      </c>
      <c r="H408" s="544" t="s">
        <v>349</v>
      </c>
      <c r="I408" s="592">
        <v>0.4148</v>
      </c>
      <c r="J408" s="563">
        <v>7</v>
      </c>
      <c r="K408">
        <v>7</v>
      </c>
      <c r="L408">
        <f t="shared" si="19"/>
        <v>0</v>
      </c>
      <c r="P408" s="634"/>
      <c r="S408">
        <v>753</v>
      </c>
      <c r="T408" s="667"/>
      <c r="U408" s="668">
        <v>0.40839999999999999</v>
      </c>
      <c r="V408" s="667"/>
      <c r="W408">
        <v>7</v>
      </c>
      <c r="Y408">
        <f t="shared" si="20"/>
        <v>0</v>
      </c>
      <c r="AA408" s="668">
        <f t="shared" si="21"/>
        <v>6.4000000000000168E-3</v>
      </c>
    </row>
    <row r="409" spans="7:27">
      <c r="G409" s="174">
        <v>755</v>
      </c>
      <c r="H409" s="544" t="s">
        <v>350</v>
      </c>
      <c r="I409" s="592">
        <v>0.62660000000000005</v>
      </c>
      <c r="J409" s="563">
        <v>10</v>
      </c>
      <c r="K409">
        <v>10</v>
      </c>
      <c r="L409">
        <f t="shared" si="19"/>
        <v>0</v>
      </c>
      <c r="P409" s="634"/>
      <c r="S409">
        <v>755</v>
      </c>
      <c r="T409" s="667"/>
      <c r="U409" s="668">
        <v>0.62380000000000002</v>
      </c>
      <c r="V409" s="667"/>
      <c r="W409">
        <v>10</v>
      </c>
      <c r="Y409">
        <f t="shared" si="20"/>
        <v>0</v>
      </c>
      <c r="AA409" s="668">
        <f t="shared" si="21"/>
        <v>2.8000000000000247E-3</v>
      </c>
    </row>
    <row r="410" spans="7:27">
      <c r="G410" s="662">
        <v>760</v>
      </c>
      <c r="H410" s="663" t="s">
        <v>351</v>
      </c>
      <c r="I410" s="664">
        <v>0.33200000000000002</v>
      </c>
      <c r="J410" s="665">
        <v>6</v>
      </c>
      <c r="K410" s="666">
        <v>5</v>
      </c>
      <c r="L410" s="666">
        <f t="shared" si="19"/>
        <v>1</v>
      </c>
      <c r="P410" s="634"/>
      <c r="S410" s="666">
        <v>760</v>
      </c>
      <c r="T410" s="669"/>
      <c r="U410" s="670">
        <v>0.33150000000000002</v>
      </c>
      <c r="V410" s="669"/>
      <c r="W410" s="666">
        <v>6</v>
      </c>
      <c r="X410" s="666"/>
      <c r="Y410" s="666">
        <f t="shared" si="20"/>
        <v>0</v>
      </c>
      <c r="AA410" s="668">
        <f t="shared" si="21"/>
        <v>5.0000000000000044E-4</v>
      </c>
    </row>
    <row r="411" spans="7:27">
      <c r="G411" s="174">
        <v>763</v>
      </c>
      <c r="H411" s="544" t="s">
        <v>1023</v>
      </c>
      <c r="I411" s="592">
        <v>0.29520000000000002</v>
      </c>
      <c r="J411" s="563">
        <v>6</v>
      </c>
      <c r="K411">
        <v>5</v>
      </c>
      <c r="L411">
        <f t="shared" si="19"/>
        <v>1</v>
      </c>
      <c r="P411" s="634"/>
      <c r="S411">
        <v>763</v>
      </c>
      <c r="T411" s="667"/>
      <c r="U411" s="668">
        <v>0.31080000000000002</v>
      </c>
      <c r="V411" s="667"/>
      <c r="W411">
        <v>6</v>
      </c>
      <c r="Y411">
        <f t="shared" si="20"/>
        <v>0</v>
      </c>
      <c r="AA411" s="668">
        <f t="shared" si="21"/>
        <v>-1.5600000000000003E-2</v>
      </c>
    </row>
    <row r="412" spans="7:27">
      <c r="G412" s="174">
        <v>765</v>
      </c>
      <c r="H412" s="544" t="s">
        <v>352</v>
      </c>
      <c r="I412" s="592">
        <v>0.5</v>
      </c>
      <c r="J412" s="563">
        <v>8</v>
      </c>
      <c r="K412">
        <v>9</v>
      </c>
      <c r="L412">
        <f t="shared" si="19"/>
        <v>-1</v>
      </c>
      <c r="P412" s="634"/>
      <c r="S412">
        <v>765</v>
      </c>
      <c r="T412" s="667"/>
      <c r="U412" s="668">
        <v>0.44619999999999999</v>
      </c>
      <c r="V412" s="667"/>
      <c r="W412">
        <v>8</v>
      </c>
      <c r="Y412">
        <f t="shared" si="20"/>
        <v>0</v>
      </c>
      <c r="AA412" s="668">
        <f t="shared" si="21"/>
        <v>5.3800000000000014E-2</v>
      </c>
    </row>
    <row r="413" spans="7:27">
      <c r="G413" s="174">
        <v>766</v>
      </c>
      <c r="H413" s="544" t="s">
        <v>1276</v>
      </c>
      <c r="I413" s="592">
        <v>0.39369999999999999</v>
      </c>
      <c r="J413" s="563">
        <v>7</v>
      </c>
      <c r="K413">
        <v>7</v>
      </c>
      <c r="L413">
        <f t="shared" si="19"/>
        <v>0</v>
      </c>
      <c r="P413" s="634"/>
      <c r="S413">
        <v>766</v>
      </c>
      <c r="T413" s="667"/>
      <c r="U413" s="668">
        <v>0.38769999999999999</v>
      </c>
      <c r="V413" s="667"/>
      <c r="W413">
        <v>7</v>
      </c>
      <c r="Y413">
        <f t="shared" si="20"/>
        <v>0</v>
      </c>
      <c r="AA413" s="668">
        <f t="shared" si="21"/>
        <v>6.0000000000000053E-3</v>
      </c>
    </row>
    <row r="414" spans="7:27">
      <c r="G414" s="174">
        <v>767</v>
      </c>
      <c r="H414" s="544" t="s">
        <v>353</v>
      </c>
      <c r="I414" s="592">
        <v>0.53979999999999995</v>
      </c>
      <c r="J414" s="563">
        <v>10</v>
      </c>
      <c r="K414">
        <v>9</v>
      </c>
      <c r="L414">
        <f t="shared" si="19"/>
        <v>1</v>
      </c>
      <c r="P414" s="634"/>
      <c r="S414">
        <v>767</v>
      </c>
      <c r="T414" s="667"/>
      <c r="U414" s="668">
        <v>0.54410000000000003</v>
      </c>
      <c r="V414" s="667"/>
      <c r="W414">
        <v>10</v>
      </c>
      <c r="Y414">
        <f t="shared" si="20"/>
        <v>0</v>
      </c>
      <c r="AA414" s="668">
        <f t="shared" si="21"/>
        <v>-4.3000000000000815E-3</v>
      </c>
    </row>
    <row r="415" spans="7:27">
      <c r="G415" s="174">
        <v>770</v>
      </c>
      <c r="H415" s="544" t="s">
        <v>354</v>
      </c>
      <c r="I415" s="592">
        <v>0.3286</v>
      </c>
      <c r="J415" s="563">
        <v>6</v>
      </c>
      <c r="K415">
        <v>6</v>
      </c>
      <c r="L415">
        <f t="shared" si="19"/>
        <v>0</v>
      </c>
      <c r="P415" s="634"/>
      <c r="S415">
        <v>770</v>
      </c>
      <c r="T415" s="667"/>
      <c r="U415" s="668">
        <v>0.308</v>
      </c>
      <c r="V415" s="667"/>
      <c r="W415">
        <v>6</v>
      </c>
      <c r="Y415">
        <f t="shared" si="20"/>
        <v>0</v>
      </c>
      <c r="AA415" s="668">
        <f t="shared" si="21"/>
        <v>2.0600000000000007E-2</v>
      </c>
    </row>
    <row r="416" spans="7:27">
      <c r="G416" s="174">
        <v>773</v>
      </c>
      <c r="H416" s="544" t="s">
        <v>355</v>
      </c>
      <c r="I416" s="592">
        <v>0.34749999999999998</v>
      </c>
      <c r="J416" s="563">
        <v>6</v>
      </c>
      <c r="K416">
        <v>6</v>
      </c>
      <c r="L416">
        <f t="shared" si="19"/>
        <v>0</v>
      </c>
      <c r="P416" s="634"/>
      <c r="S416">
        <v>773</v>
      </c>
      <c r="T416" s="667"/>
      <c r="U416" s="668">
        <v>0.3286</v>
      </c>
      <c r="V416" s="667"/>
      <c r="W416">
        <v>6</v>
      </c>
      <c r="Y416">
        <f t="shared" si="20"/>
        <v>0</v>
      </c>
      <c r="AA416" s="668">
        <f t="shared" si="21"/>
        <v>1.8899999999999972E-2</v>
      </c>
    </row>
    <row r="417" spans="7:27">
      <c r="G417" s="174">
        <v>774</v>
      </c>
      <c r="H417" s="544" t="s">
        <v>873</v>
      </c>
      <c r="I417" s="592">
        <v>0.39069999999999999</v>
      </c>
      <c r="J417" s="563">
        <v>6</v>
      </c>
      <c r="K417">
        <v>7</v>
      </c>
      <c r="L417">
        <f t="shared" si="19"/>
        <v>-1</v>
      </c>
      <c r="P417" s="634"/>
      <c r="S417">
        <v>774</v>
      </c>
      <c r="T417" s="667"/>
      <c r="U417" s="668">
        <v>0.33260000000000001</v>
      </c>
      <c r="V417" s="667"/>
      <c r="W417">
        <v>6</v>
      </c>
      <c r="Y417">
        <f t="shared" si="20"/>
        <v>0</v>
      </c>
      <c r="AA417" s="668">
        <f t="shared" si="21"/>
        <v>5.8099999999999985E-2</v>
      </c>
    </row>
    <row r="418" spans="7:27">
      <c r="G418" s="174">
        <v>775</v>
      </c>
      <c r="H418" s="544" t="s">
        <v>356</v>
      </c>
      <c r="I418" s="592">
        <v>0.1988</v>
      </c>
      <c r="J418" s="563">
        <v>4</v>
      </c>
      <c r="K418">
        <v>4</v>
      </c>
      <c r="L418">
        <f t="shared" si="19"/>
        <v>0</v>
      </c>
      <c r="P418" s="634"/>
      <c r="S418">
        <v>775</v>
      </c>
      <c r="T418" s="667"/>
      <c r="U418" s="668">
        <v>0.18729999999999999</v>
      </c>
      <c r="V418" s="667"/>
      <c r="W418">
        <v>4</v>
      </c>
      <c r="Y418">
        <f t="shared" si="20"/>
        <v>0</v>
      </c>
      <c r="AA418" s="668">
        <f t="shared" si="21"/>
        <v>1.150000000000001E-2</v>
      </c>
    </row>
    <row r="419" spans="7:27">
      <c r="G419" s="174">
        <v>778</v>
      </c>
      <c r="H419" s="544" t="s">
        <v>875</v>
      </c>
      <c r="I419" s="592">
        <v>0.52890000000000004</v>
      </c>
      <c r="J419" s="563">
        <v>8</v>
      </c>
      <c r="K419">
        <v>9</v>
      </c>
      <c r="L419">
        <f t="shared" si="19"/>
        <v>-1</v>
      </c>
      <c r="P419" s="634"/>
      <c r="S419">
        <v>778</v>
      </c>
      <c r="T419" s="667"/>
      <c r="U419" s="668">
        <v>0.47889999999999999</v>
      </c>
      <c r="V419" s="667"/>
      <c r="W419">
        <v>8</v>
      </c>
      <c r="Y419">
        <f t="shared" si="20"/>
        <v>0</v>
      </c>
      <c r="AA419" s="668">
        <f t="shared" si="21"/>
        <v>5.0000000000000044E-2</v>
      </c>
    </row>
    <row r="420" spans="7:27">
      <c r="G420" s="174">
        <v>780</v>
      </c>
      <c r="H420" s="544" t="s">
        <v>357</v>
      </c>
      <c r="I420" s="592">
        <v>0.34989999999999999</v>
      </c>
      <c r="J420" s="563">
        <v>6</v>
      </c>
      <c r="K420">
        <v>6</v>
      </c>
      <c r="L420">
        <f t="shared" si="19"/>
        <v>0</v>
      </c>
      <c r="P420" s="634"/>
      <c r="S420">
        <v>780</v>
      </c>
      <c r="T420" s="667"/>
      <c r="U420" s="668">
        <v>0.35510000000000003</v>
      </c>
      <c r="V420" s="667"/>
      <c r="W420">
        <v>6</v>
      </c>
      <c r="Y420">
        <f t="shared" si="20"/>
        <v>0</v>
      </c>
      <c r="AA420" s="668">
        <f t="shared" si="21"/>
        <v>-5.2000000000000379E-3</v>
      </c>
    </row>
    <row r="421" spans="7:27">
      <c r="G421" s="174">
        <v>801</v>
      </c>
      <c r="H421" s="544" t="s">
        <v>358</v>
      </c>
      <c r="I421" s="592">
        <v>0.48580000000000001</v>
      </c>
      <c r="J421" s="563">
        <v>9</v>
      </c>
      <c r="K421">
        <v>8</v>
      </c>
      <c r="L421">
        <f t="shared" si="19"/>
        <v>1</v>
      </c>
      <c r="P421" s="634"/>
      <c r="S421">
        <v>801</v>
      </c>
      <c r="T421" s="667"/>
      <c r="U421" s="668">
        <v>0.51060000000000005</v>
      </c>
      <c r="V421" s="667"/>
      <c r="W421">
        <v>9</v>
      </c>
      <c r="Y421">
        <f t="shared" si="20"/>
        <v>0</v>
      </c>
      <c r="AA421" s="668">
        <f t="shared" si="21"/>
        <v>-2.4800000000000044E-2</v>
      </c>
    </row>
    <row r="422" spans="7:27">
      <c r="G422" s="174">
        <v>805</v>
      </c>
      <c r="H422" s="544" t="s">
        <v>359</v>
      </c>
      <c r="I422" s="592">
        <v>0.19270000000000001</v>
      </c>
      <c r="J422" s="563">
        <v>4</v>
      </c>
      <c r="K422">
        <v>3</v>
      </c>
      <c r="L422">
        <f t="shared" si="19"/>
        <v>1</v>
      </c>
      <c r="P422" s="634"/>
      <c r="S422">
        <v>805</v>
      </c>
      <c r="T422" s="667"/>
      <c r="U422" s="668">
        <v>0.20399999999999999</v>
      </c>
      <c r="V422" s="667"/>
      <c r="W422">
        <v>4</v>
      </c>
      <c r="Y422">
        <f t="shared" si="20"/>
        <v>0</v>
      </c>
      <c r="AA422" s="668">
        <f t="shared" si="21"/>
        <v>-1.1299999999999977E-2</v>
      </c>
    </row>
    <row r="423" spans="7:27">
      <c r="G423" s="174">
        <v>806</v>
      </c>
      <c r="H423" s="544" t="s">
        <v>360</v>
      </c>
      <c r="I423" s="592">
        <v>0.4652</v>
      </c>
      <c r="J423" s="563">
        <v>8</v>
      </c>
      <c r="K423">
        <v>8</v>
      </c>
      <c r="L423">
        <f t="shared" si="19"/>
        <v>0</v>
      </c>
      <c r="P423" s="634"/>
      <c r="S423">
        <v>806</v>
      </c>
      <c r="T423" s="667"/>
      <c r="U423" s="668">
        <v>0.43569999999999998</v>
      </c>
      <c r="V423" s="667"/>
      <c r="W423">
        <v>8</v>
      </c>
      <c r="Y423">
        <f t="shared" si="20"/>
        <v>0</v>
      </c>
      <c r="AA423" s="668">
        <f t="shared" si="21"/>
        <v>2.9500000000000026E-2</v>
      </c>
    </row>
    <row r="424" spans="7:27">
      <c r="G424" s="174">
        <v>810</v>
      </c>
      <c r="H424" s="544" t="s">
        <v>361</v>
      </c>
      <c r="I424" s="592">
        <v>0.39079999999999998</v>
      </c>
      <c r="J424" s="563">
        <v>6</v>
      </c>
      <c r="K424">
        <v>7</v>
      </c>
      <c r="L424">
        <f t="shared" si="19"/>
        <v>-1</v>
      </c>
      <c r="P424" s="634"/>
      <c r="S424">
        <v>810</v>
      </c>
      <c r="T424" s="667"/>
      <c r="U424" s="668">
        <v>0.34960000000000002</v>
      </c>
      <c r="V424" s="667"/>
      <c r="W424">
        <v>6</v>
      </c>
      <c r="Y424">
        <f t="shared" si="20"/>
        <v>0</v>
      </c>
      <c r="AA424" s="668">
        <f t="shared" si="21"/>
        <v>4.1199999999999959E-2</v>
      </c>
    </row>
    <row r="425" spans="7:27">
      <c r="G425" s="174">
        <v>815</v>
      </c>
      <c r="H425" s="544" t="s">
        <v>362</v>
      </c>
      <c r="I425" s="592">
        <v>0.55410000000000004</v>
      </c>
      <c r="J425" s="563">
        <v>9</v>
      </c>
      <c r="K425">
        <v>10</v>
      </c>
      <c r="L425">
        <f t="shared" si="19"/>
        <v>-1</v>
      </c>
      <c r="P425" s="634"/>
      <c r="S425">
        <v>815</v>
      </c>
      <c r="T425" s="667"/>
      <c r="U425" s="668">
        <v>0.49469999999999997</v>
      </c>
      <c r="V425" s="667"/>
      <c r="W425">
        <v>9</v>
      </c>
      <c r="Y425">
        <f t="shared" si="20"/>
        <v>0</v>
      </c>
      <c r="AA425" s="668">
        <f t="shared" si="21"/>
        <v>5.9400000000000064E-2</v>
      </c>
    </row>
    <row r="426" spans="7:27">
      <c r="G426" s="174">
        <v>817</v>
      </c>
      <c r="H426" s="544" t="s">
        <v>1317</v>
      </c>
      <c r="I426" s="592">
        <v>0.29220000000000002</v>
      </c>
      <c r="J426" s="563">
        <v>5</v>
      </c>
      <c r="K426">
        <v>5</v>
      </c>
      <c r="L426">
        <f t="shared" si="19"/>
        <v>0</v>
      </c>
      <c r="P426" s="634"/>
      <c r="S426">
        <v>817</v>
      </c>
      <c r="T426" s="667"/>
      <c r="U426" s="668">
        <v>0.2848</v>
      </c>
      <c r="V426" s="667"/>
      <c r="W426">
        <v>5</v>
      </c>
      <c r="Y426">
        <f t="shared" si="20"/>
        <v>0</v>
      </c>
      <c r="AA426" s="668">
        <f t="shared" si="21"/>
        <v>7.4000000000000177E-3</v>
      </c>
    </row>
    <row r="427" spans="7:27">
      <c r="G427" s="174">
        <v>818</v>
      </c>
      <c r="H427" s="544" t="s">
        <v>363</v>
      </c>
      <c r="I427" s="592">
        <v>0.51880000000000004</v>
      </c>
      <c r="J427" s="563">
        <v>9</v>
      </c>
      <c r="K427">
        <v>9</v>
      </c>
      <c r="L427">
        <f t="shared" si="19"/>
        <v>0</v>
      </c>
      <c r="P427" s="634"/>
      <c r="S427">
        <v>818</v>
      </c>
      <c r="T427" s="667"/>
      <c r="U427" s="668">
        <v>0.4859</v>
      </c>
      <c r="V427" s="667"/>
      <c r="W427">
        <v>9</v>
      </c>
      <c r="Y427">
        <f t="shared" si="20"/>
        <v>0</v>
      </c>
      <c r="AA427" s="668">
        <f t="shared" si="21"/>
        <v>3.290000000000004E-2</v>
      </c>
    </row>
    <row r="428" spans="7:27">
      <c r="G428" s="174">
        <v>821</v>
      </c>
      <c r="H428" s="544" t="s">
        <v>364</v>
      </c>
      <c r="I428" s="592">
        <v>0.53610000000000002</v>
      </c>
      <c r="J428" s="563">
        <v>9</v>
      </c>
      <c r="K428">
        <v>9</v>
      </c>
      <c r="L428">
        <f t="shared" si="19"/>
        <v>0</v>
      </c>
      <c r="P428" s="634"/>
      <c r="S428">
        <v>821</v>
      </c>
      <c r="T428" s="667"/>
      <c r="U428" s="668">
        <v>0.52700000000000002</v>
      </c>
      <c r="V428" s="667"/>
      <c r="W428">
        <v>9</v>
      </c>
      <c r="Y428">
        <f t="shared" si="20"/>
        <v>0</v>
      </c>
      <c r="AA428" s="668">
        <f t="shared" si="21"/>
        <v>9.099999999999997E-3</v>
      </c>
    </row>
    <row r="429" spans="7:27">
      <c r="G429" s="174">
        <v>823</v>
      </c>
      <c r="H429" s="544" t="s">
        <v>365</v>
      </c>
      <c r="I429" s="592">
        <v>0.76770000000000005</v>
      </c>
      <c r="J429" s="563">
        <v>11</v>
      </c>
      <c r="K429">
        <v>11</v>
      </c>
      <c r="L429">
        <f t="shared" si="19"/>
        <v>0</v>
      </c>
      <c r="P429" s="634"/>
      <c r="S429">
        <v>823</v>
      </c>
      <c r="T429" s="667"/>
      <c r="U429" s="668">
        <v>0.72940000000000005</v>
      </c>
      <c r="V429" s="667"/>
      <c r="W429">
        <v>11</v>
      </c>
      <c r="Y429">
        <f t="shared" si="20"/>
        <v>0</v>
      </c>
      <c r="AA429" s="668">
        <f t="shared" si="21"/>
        <v>3.8300000000000001E-2</v>
      </c>
    </row>
    <row r="430" spans="7:27">
      <c r="G430" s="174">
        <v>825</v>
      </c>
      <c r="H430" s="544" t="s">
        <v>366</v>
      </c>
      <c r="I430" s="592">
        <v>0.60240000000000005</v>
      </c>
      <c r="J430" s="563">
        <v>10</v>
      </c>
      <c r="K430">
        <v>10</v>
      </c>
      <c r="L430">
        <f t="shared" si="19"/>
        <v>0</v>
      </c>
      <c r="P430" s="634"/>
      <c r="S430">
        <v>825</v>
      </c>
      <c r="T430" s="667"/>
      <c r="U430" s="668">
        <v>0.58589999999999998</v>
      </c>
      <c r="V430" s="667"/>
      <c r="W430">
        <v>10</v>
      </c>
      <c r="Y430">
        <f t="shared" si="20"/>
        <v>0</v>
      </c>
      <c r="AA430" s="668">
        <f t="shared" si="21"/>
        <v>1.650000000000007E-2</v>
      </c>
    </row>
    <row r="431" spans="7:27">
      <c r="G431" s="174">
        <v>828</v>
      </c>
      <c r="H431" s="544" t="s">
        <v>367</v>
      </c>
      <c r="I431" s="592">
        <v>0.6008</v>
      </c>
      <c r="J431" s="563">
        <v>10</v>
      </c>
      <c r="K431">
        <v>10</v>
      </c>
      <c r="L431">
        <f t="shared" si="19"/>
        <v>0</v>
      </c>
      <c r="P431" s="634"/>
      <c r="S431">
        <v>828</v>
      </c>
      <c r="T431" s="667"/>
      <c r="U431" s="668">
        <v>0.56220000000000003</v>
      </c>
      <c r="V431" s="667"/>
      <c r="W431">
        <v>10</v>
      </c>
      <c r="Y431">
        <f t="shared" si="20"/>
        <v>0</v>
      </c>
      <c r="AA431" s="668">
        <f t="shared" si="21"/>
        <v>3.8599999999999968E-2</v>
      </c>
    </row>
    <row r="432" spans="7:27">
      <c r="G432" s="174">
        <v>829</v>
      </c>
      <c r="H432" s="544" t="s">
        <v>368</v>
      </c>
      <c r="I432" s="592">
        <v>0.6401</v>
      </c>
      <c r="J432" s="563">
        <v>10</v>
      </c>
      <c r="K432">
        <v>10</v>
      </c>
      <c r="L432">
        <f t="shared" si="19"/>
        <v>0</v>
      </c>
      <c r="P432" s="634"/>
      <c r="S432">
        <v>829</v>
      </c>
      <c r="T432" s="667"/>
      <c r="U432" s="668">
        <v>0.59360000000000002</v>
      </c>
      <c r="V432" s="667"/>
      <c r="W432">
        <v>10</v>
      </c>
      <c r="Y432">
        <f t="shared" si="20"/>
        <v>0</v>
      </c>
      <c r="AA432" s="668">
        <f t="shared" si="21"/>
        <v>4.6499999999999986E-2</v>
      </c>
    </row>
    <row r="433" spans="7:27">
      <c r="G433" s="174">
        <v>830</v>
      </c>
      <c r="H433" s="544" t="s">
        <v>369</v>
      </c>
      <c r="I433" s="592">
        <v>0.23300000000000001</v>
      </c>
      <c r="J433" s="563">
        <v>4</v>
      </c>
      <c r="K433">
        <v>4</v>
      </c>
      <c r="L433">
        <f t="shared" si="19"/>
        <v>0</v>
      </c>
      <c r="P433" s="634"/>
      <c r="S433">
        <v>830</v>
      </c>
      <c r="T433" s="667"/>
      <c r="U433" s="668">
        <v>0.22550000000000001</v>
      </c>
      <c r="V433" s="667"/>
      <c r="W433">
        <v>4</v>
      </c>
      <c r="Y433">
        <f t="shared" si="20"/>
        <v>0</v>
      </c>
      <c r="AA433" s="668">
        <f t="shared" si="21"/>
        <v>7.5000000000000067E-3</v>
      </c>
    </row>
    <row r="434" spans="7:27">
      <c r="G434" s="174">
        <v>832</v>
      </c>
      <c r="H434" s="544" t="s">
        <v>370</v>
      </c>
      <c r="I434" s="592">
        <v>0.3962</v>
      </c>
      <c r="J434" s="563">
        <v>6</v>
      </c>
      <c r="K434">
        <v>7</v>
      </c>
      <c r="L434">
        <f t="shared" si="19"/>
        <v>-1</v>
      </c>
      <c r="P434" s="634"/>
      <c r="S434">
        <v>832</v>
      </c>
      <c r="T434" s="667"/>
      <c r="U434" s="668">
        <v>0.35010000000000002</v>
      </c>
      <c r="V434" s="667"/>
      <c r="W434">
        <v>6</v>
      </c>
      <c r="Y434">
        <f t="shared" si="20"/>
        <v>0</v>
      </c>
      <c r="AA434" s="668">
        <f t="shared" si="21"/>
        <v>4.6099999999999974E-2</v>
      </c>
    </row>
    <row r="435" spans="7:27">
      <c r="G435" s="174">
        <v>851</v>
      </c>
      <c r="H435" s="544" t="s">
        <v>371</v>
      </c>
      <c r="I435" s="592">
        <v>0.499</v>
      </c>
      <c r="J435" s="563">
        <v>9</v>
      </c>
      <c r="K435">
        <v>9</v>
      </c>
      <c r="L435">
        <f t="shared" si="19"/>
        <v>0</v>
      </c>
      <c r="P435" s="634"/>
      <c r="S435">
        <v>851</v>
      </c>
      <c r="T435" s="667"/>
      <c r="U435" s="668">
        <v>0.5202</v>
      </c>
      <c r="V435" s="667"/>
      <c r="W435">
        <v>9</v>
      </c>
      <c r="Y435">
        <f t="shared" si="20"/>
        <v>0</v>
      </c>
      <c r="AA435" s="668">
        <f t="shared" si="21"/>
        <v>-2.1199999999999997E-2</v>
      </c>
    </row>
    <row r="436" spans="7:27">
      <c r="G436" s="174">
        <v>852</v>
      </c>
      <c r="H436" s="544" t="s">
        <v>372</v>
      </c>
      <c r="I436" s="592">
        <v>0.38</v>
      </c>
      <c r="J436" s="563">
        <v>7</v>
      </c>
      <c r="K436">
        <v>6</v>
      </c>
      <c r="L436">
        <f t="shared" si="19"/>
        <v>1</v>
      </c>
      <c r="P436" s="634"/>
      <c r="S436">
        <v>852</v>
      </c>
      <c r="T436" s="667"/>
      <c r="U436" s="668">
        <v>0.3609</v>
      </c>
      <c r="V436" s="667"/>
      <c r="W436">
        <v>7</v>
      </c>
      <c r="Y436">
        <f t="shared" si="20"/>
        <v>0</v>
      </c>
      <c r="AA436" s="668">
        <f t="shared" si="21"/>
        <v>1.9100000000000006E-2</v>
      </c>
    </row>
    <row r="437" spans="7:27">
      <c r="G437" s="174">
        <v>853</v>
      </c>
      <c r="H437" s="544" t="s">
        <v>373</v>
      </c>
      <c r="I437" s="592">
        <v>0.58279999999999998</v>
      </c>
      <c r="J437" s="563">
        <v>10</v>
      </c>
      <c r="K437">
        <v>10</v>
      </c>
      <c r="L437">
        <f t="shared" si="19"/>
        <v>0</v>
      </c>
      <c r="P437" s="634"/>
      <c r="S437">
        <v>853</v>
      </c>
      <c r="T437" s="667"/>
      <c r="U437" s="668">
        <v>0.57779999999999998</v>
      </c>
      <c r="V437" s="667"/>
      <c r="W437">
        <v>10</v>
      </c>
      <c r="Y437">
        <f t="shared" si="20"/>
        <v>0</v>
      </c>
      <c r="AA437" s="668">
        <f t="shared" si="21"/>
        <v>5.0000000000000044E-3</v>
      </c>
    </row>
    <row r="438" spans="7:27">
      <c r="G438" s="174">
        <v>855</v>
      </c>
      <c r="H438" s="544" t="s">
        <v>374</v>
      </c>
      <c r="I438" s="592">
        <v>0.2888</v>
      </c>
      <c r="J438" s="563">
        <v>5</v>
      </c>
      <c r="K438">
        <v>5</v>
      </c>
      <c r="L438">
        <f t="shared" si="19"/>
        <v>0</v>
      </c>
      <c r="P438" s="634"/>
      <c r="S438">
        <v>855</v>
      </c>
      <c r="T438" s="667"/>
      <c r="U438" s="668">
        <v>0.27500000000000002</v>
      </c>
      <c r="V438" s="667"/>
      <c r="W438">
        <v>5</v>
      </c>
      <c r="Y438">
        <f t="shared" si="20"/>
        <v>0</v>
      </c>
      <c r="AA438" s="668">
        <f t="shared" si="21"/>
        <v>1.3799999999999979E-2</v>
      </c>
    </row>
    <row r="439" spans="7:27">
      <c r="G439" s="174">
        <v>860</v>
      </c>
      <c r="H439" s="544" t="s">
        <v>375</v>
      </c>
      <c r="I439" s="592">
        <v>0.49690000000000001</v>
      </c>
      <c r="J439" s="563">
        <v>9</v>
      </c>
      <c r="K439">
        <v>8</v>
      </c>
      <c r="L439">
        <f t="shared" si="19"/>
        <v>1</v>
      </c>
      <c r="P439" s="634"/>
      <c r="S439">
        <v>860</v>
      </c>
      <c r="T439" s="667"/>
      <c r="U439" s="668">
        <v>0.48209999999999997</v>
      </c>
      <c r="V439" s="667"/>
      <c r="W439">
        <v>9</v>
      </c>
      <c r="Y439">
        <f t="shared" si="20"/>
        <v>0</v>
      </c>
      <c r="AA439" s="668">
        <f t="shared" si="21"/>
        <v>1.4800000000000035E-2</v>
      </c>
    </row>
    <row r="440" spans="7:27">
      <c r="G440" s="174">
        <v>871</v>
      </c>
      <c r="H440" s="544" t="s">
        <v>376</v>
      </c>
      <c r="I440" s="592">
        <v>0.27400000000000002</v>
      </c>
      <c r="J440" s="563">
        <v>5</v>
      </c>
      <c r="K440">
        <v>5</v>
      </c>
      <c r="L440">
        <f t="shared" si="19"/>
        <v>0</v>
      </c>
      <c r="P440" s="634"/>
      <c r="S440">
        <v>871</v>
      </c>
      <c r="T440" s="667"/>
      <c r="U440" s="668">
        <v>0.27639999999999998</v>
      </c>
      <c r="V440" s="667"/>
      <c r="W440">
        <v>5</v>
      </c>
      <c r="Y440">
        <f t="shared" si="20"/>
        <v>0</v>
      </c>
      <c r="AA440" s="668">
        <f t="shared" si="21"/>
        <v>-2.3999999999999577E-3</v>
      </c>
    </row>
    <row r="441" spans="7:27">
      <c r="G441" s="174">
        <v>872</v>
      </c>
      <c r="H441" s="544" t="s">
        <v>377</v>
      </c>
      <c r="I441" s="592">
        <v>0.52500000000000002</v>
      </c>
      <c r="J441" s="563">
        <v>9</v>
      </c>
      <c r="K441">
        <v>9</v>
      </c>
      <c r="L441">
        <f t="shared" si="19"/>
        <v>0</v>
      </c>
      <c r="P441" s="634"/>
      <c r="S441">
        <v>872</v>
      </c>
      <c r="T441" s="667"/>
      <c r="U441" s="668">
        <v>0.51219999999999999</v>
      </c>
      <c r="V441" s="667"/>
      <c r="W441">
        <v>9</v>
      </c>
      <c r="Y441">
        <f t="shared" si="20"/>
        <v>0</v>
      </c>
      <c r="AA441" s="668">
        <f t="shared" si="21"/>
        <v>1.2800000000000034E-2</v>
      </c>
    </row>
    <row r="442" spans="7:27">
      <c r="G442" s="174">
        <v>873</v>
      </c>
      <c r="H442" s="544" t="s">
        <v>378</v>
      </c>
      <c r="I442" s="592">
        <v>0.37209999999999999</v>
      </c>
      <c r="J442" s="563">
        <v>6</v>
      </c>
      <c r="K442">
        <v>6</v>
      </c>
      <c r="L442">
        <f t="shared" si="19"/>
        <v>0</v>
      </c>
      <c r="P442" s="634"/>
      <c r="S442">
        <v>873</v>
      </c>
      <c r="T442" s="667"/>
      <c r="U442" s="668">
        <v>0.33629999999999999</v>
      </c>
      <c r="V442" s="667"/>
      <c r="W442">
        <v>6</v>
      </c>
      <c r="Y442">
        <f t="shared" si="20"/>
        <v>0</v>
      </c>
      <c r="AA442" s="668">
        <f t="shared" si="21"/>
        <v>3.5799999999999998E-2</v>
      </c>
    </row>
    <row r="443" spans="7:27">
      <c r="G443" s="174">
        <v>876</v>
      </c>
      <c r="H443" s="544" t="s">
        <v>379</v>
      </c>
      <c r="I443" s="592">
        <v>0.41270000000000001</v>
      </c>
      <c r="J443" s="563">
        <v>7</v>
      </c>
      <c r="K443">
        <v>7</v>
      </c>
      <c r="L443">
        <f t="shared" si="19"/>
        <v>0</v>
      </c>
      <c r="P443" s="634"/>
      <c r="S443">
        <v>876</v>
      </c>
      <c r="T443" s="667"/>
      <c r="U443" s="668">
        <v>0.39650000000000002</v>
      </c>
      <c r="V443" s="667"/>
      <c r="W443">
        <v>7</v>
      </c>
      <c r="Y443">
        <f t="shared" si="20"/>
        <v>0</v>
      </c>
      <c r="AA443" s="668">
        <f t="shared" si="21"/>
        <v>1.6199999999999992E-2</v>
      </c>
    </row>
    <row r="444" spans="7:27">
      <c r="G444" s="174">
        <v>878</v>
      </c>
      <c r="H444" s="544" t="s">
        <v>380</v>
      </c>
      <c r="I444" s="592">
        <v>0.3009</v>
      </c>
      <c r="J444" s="563">
        <v>6</v>
      </c>
      <c r="K444">
        <v>6</v>
      </c>
      <c r="L444">
        <f t="shared" si="19"/>
        <v>0</v>
      </c>
      <c r="P444" s="634"/>
      <c r="S444">
        <v>878</v>
      </c>
      <c r="T444" s="667"/>
      <c r="U444" s="668">
        <v>0.3019</v>
      </c>
      <c r="V444" s="667"/>
      <c r="W444">
        <v>6</v>
      </c>
      <c r="Y444">
        <f t="shared" si="20"/>
        <v>0</v>
      </c>
      <c r="AA444" s="668">
        <f t="shared" si="21"/>
        <v>-1.0000000000000009E-3</v>
      </c>
    </row>
    <row r="445" spans="7:27">
      <c r="G445" s="174">
        <v>879</v>
      </c>
      <c r="H445" s="544" t="s">
        <v>381</v>
      </c>
      <c r="I445" s="592">
        <v>0.48370000000000002</v>
      </c>
      <c r="J445" s="563">
        <v>8</v>
      </c>
      <c r="K445">
        <v>8</v>
      </c>
      <c r="L445">
        <f t="shared" si="19"/>
        <v>0</v>
      </c>
      <c r="P445" s="634"/>
      <c r="S445">
        <v>879</v>
      </c>
      <c r="T445" s="667"/>
      <c r="U445" s="668">
        <v>0.45760000000000001</v>
      </c>
      <c r="V445" s="667"/>
      <c r="W445">
        <v>8</v>
      </c>
      <c r="Y445">
        <f t="shared" si="20"/>
        <v>0</v>
      </c>
      <c r="AA445" s="668">
        <f t="shared" si="21"/>
        <v>2.6100000000000012E-2</v>
      </c>
    </row>
    <row r="446" spans="7:27">
      <c r="G446" s="174">
        <v>885</v>
      </c>
      <c r="H446" s="544" t="s">
        <v>383</v>
      </c>
      <c r="I446" s="592">
        <v>0.4738</v>
      </c>
      <c r="J446" s="563">
        <v>8</v>
      </c>
      <c r="K446">
        <v>8</v>
      </c>
      <c r="L446">
        <f t="shared" si="19"/>
        <v>0</v>
      </c>
      <c r="P446" s="634"/>
      <c r="S446">
        <v>885</v>
      </c>
      <c r="T446" s="667"/>
      <c r="U446" s="668">
        <v>0.44790000000000002</v>
      </c>
      <c r="V446" s="667"/>
      <c r="W446">
        <v>8</v>
      </c>
      <c r="Y446">
        <f t="shared" si="20"/>
        <v>0</v>
      </c>
      <c r="AA446" s="668">
        <f t="shared" si="21"/>
        <v>2.5899999999999979E-2</v>
      </c>
    </row>
    <row r="447" spans="7:27">
      <c r="G447" s="174">
        <v>910</v>
      </c>
      <c r="H447" s="544" t="s">
        <v>384</v>
      </c>
      <c r="I447" s="592">
        <v>0.37890000000000001</v>
      </c>
      <c r="J447" s="563">
        <v>7</v>
      </c>
      <c r="K447">
        <v>6</v>
      </c>
      <c r="L447">
        <f t="shared" si="19"/>
        <v>1</v>
      </c>
      <c r="P447" s="634"/>
      <c r="S447">
        <v>910</v>
      </c>
      <c r="T447" s="667"/>
      <c r="U447" s="668">
        <v>0.36320000000000002</v>
      </c>
      <c r="V447" s="667"/>
      <c r="W447">
        <v>7</v>
      </c>
      <c r="Y447">
        <f t="shared" si="20"/>
        <v>0</v>
      </c>
      <c r="AA447" s="668">
        <f t="shared" si="21"/>
        <v>1.5699999999999992E-2</v>
      </c>
    </row>
    <row r="448" spans="7:27">
      <c r="G448" s="174">
        <v>915</v>
      </c>
      <c r="H448" s="544" t="s">
        <v>385</v>
      </c>
      <c r="I448" s="592">
        <v>0.25519999999999998</v>
      </c>
      <c r="J448" s="563">
        <v>5</v>
      </c>
      <c r="K448">
        <v>5</v>
      </c>
      <c r="L448">
        <f t="shared" si="19"/>
        <v>0</v>
      </c>
      <c r="P448" s="634"/>
      <c r="S448">
        <v>915</v>
      </c>
      <c r="T448" s="667"/>
      <c r="U448" s="668">
        <v>0.24399999999999999</v>
      </c>
      <c r="V448" s="667"/>
      <c r="W448">
        <v>5</v>
      </c>
      <c r="Y448">
        <f t="shared" si="20"/>
        <v>0</v>
      </c>
      <c r="AA448" s="668">
        <f t="shared" si="21"/>
        <v>1.1199999999999988E-2</v>
      </c>
    </row>
    <row r="449" spans="22:22">
      <c r="V449" s="667"/>
    </row>
  </sheetData>
  <autoFilter ref="G9:M448" xr:uid="{3D9763C1-6F6B-483C-A1D5-883DF76EFA6B}"/>
  <sortState xmlns:xlrd2="http://schemas.microsoft.com/office/spreadsheetml/2017/richdata2" ref="N10:Q448">
    <sortCondition ref="N448"/>
  </sortState>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21">
    <cfRule type="expression" dxfId="0" priority="3">
      <formula>"&lt;&gt;0"</formula>
    </cfRule>
  </conditionalFormatting>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codes</vt:lpstr>
      <vt:lpstr>fnd budget</vt:lpstr>
      <vt:lpstr>charterinfo</vt:lpstr>
      <vt:lpstr>distinfo</vt:lpstr>
      <vt:lpstr>fnd enro explain</vt:lpstr>
      <vt:lpstr>fnd enro</vt:lpstr>
      <vt:lpstr>fnd base rates</vt:lpstr>
      <vt:lpstr>inflat</vt:lpstr>
      <vt:lpstr>lowincgroup</vt:lpstr>
      <vt:lpstr>pre fnd budg</vt:lpstr>
      <vt:lpstr>sum enro</vt:lpstr>
      <vt:lpstr>rate check</vt:lpstr>
      <vt:lpstr>extract</vt:lpstr>
      <vt:lpstr>line match</vt:lpstr>
      <vt:lpstr>charterinfo_a</vt:lpstr>
      <vt:lpstr>charterinfo_b</vt:lpstr>
      <vt:lpstr>code436</vt:lpstr>
      <vt:lpstr>codeCHA</vt:lpstr>
      <vt:lpstr>decile_distr</vt:lpstr>
      <vt:lpstr>distinfo</vt:lpstr>
      <vt:lpstr>enro</vt:lpstr>
      <vt:lpstr>enro_chafnd</vt:lpstr>
      <vt:lpstr>eoy_yr_1</vt:lpstr>
      <vt:lpstr>eoy_yr_2</vt:lpstr>
      <vt:lpstr>eoy_yr_3</vt:lpstr>
      <vt:lpstr>inflat</vt:lpstr>
      <vt:lpstr>lowinc_bysend</vt:lpstr>
      <vt:lpstr>orderCHA</vt:lpstr>
      <vt:lpstr>orderfirst</vt:lpstr>
      <vt:lpstr>orderlast</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Charter Foundation Budgets</dc:title>
  <dc:creator>DESE</dc:creator>
  <cp:lastModifiedBy>Zou, Dong (EOE)</cp:lastModifiedBy>
  <cp:lastPrinted>2020-01-03T22:25:05Z</cp:lastPrinted>
  <dcterms:created xsi:type="dcterms:W3CDTF">2005-12-20T13:41:53Z</dcterms:created>
  <dcterms:modified xsi:type="dcterms:W3CDTF">2024-04-12T19:14:53Z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Apr 12 2024 12:00AM</vt:lpwstr>
  </property>
</Properties>
</file>